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drawings/drawing24.xml" ContentType="application/vnd.openxmlformats-officedocument.drawing+xml"/>
  <Override PartName="/xl/comments39.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635" tabRatio="748"/>
  </bookViews>
  <sheets>
    <sheet name="はじめに" sheetId="69" r:id="rId1"/>
    <sheet name="申請時もくじ" sheetId="43" r:id="rId2"/>
    <sheet name="様式①申請" sheetId="44" r:id="rId3"/>
    <sheet name="①1.概要" sheetId="25" r:id="rId4"/>
    <sheet name="①2.事業目的" sheetId="26" r:id="rId5"/>
    <sheet name="①3.実施体制" sheetId="47" r:id="rId6"/>
    <sheet name="①4.事業内容（PR）" sheetId="1" r:id="rId7"/>
    <sheet name="①4.事業内容（販促）" sheetId="32" r:id="rId8"/>
    <sheet name="①4.事業内容（戦略）" sheetId="120" r:id="rId9"/>
    <sheet name="①5.スケジュール(PR)" sheetId="28" r:id="rId10"/>
    <sheet name="①5.スケジュール(販促)" sheetId="36" r:id="rId11"/>
    <sheet name="①6.成果目標（PR）" sheetId="27" r:id="rId12"/>
    <sheet name="①6.成果目標（販促）" sheetId="39" r:id="rId13"/>
    <sheet name="①7.積算内訳（PR）" sheetId="38" r:id="rId14"/>
    <sheet name="①7.積算内訳（販促）" sheetId="40" r:id="rId15"/>
    <sheet name="①7.積算内訳（戦略）" sheetId="121" r:id="rId16"/>
    <sheet name="①8.添付資料" sheetId="29" r:id="rId17"/>
    <sheet name="①交付申請書" sheetId="35" r:id="rId18"/>
    <sheet name="上期報告もくじ" sheetId="67" r:id="rId19"/>
    <sheet name="様式②上期" sheetId="60" r:id="rId20"/>
    <sheet name="②4.実施状況（PR）" sheetId="63" r:id="rId21"/>
    <sheet name="②4.実施状況（販促）" sheetId="70" r:id="rId22"/>
    <sheet name="②4.実施状況 (戦略)" sheetId="122" r:id="rId23"/>
    <sheet name="②5.スケジュール(PR) " sheetId="71" r:id="rId24"/>
    <sheet name="②5.スケジュール(販促)" sheetId="72" r:id="rId25"/>
    <sheet name="②6.成果報告（PR）" sheetId="61" r:id="rId26"/>
    <sheet name="②6.成果報告（販促）" sheetId="73" r:id="rId27"/>
    <sheet name="②7.経費内訳（PR）" sheetId="65" r:id="rId28"/>
    <sheet name="②7.経費内訳（販促）" sheetId="74" r:id="rId29"/>
    <sheet name="②7.経費内訳（戦略）" sheetId="123" r:id="rId30"/>
    <sheet name="②上期報告書" sheetId="75" r:id="rId31"/>
    <sheet name="様式③" sheetId="59" r:id="rId32"/>
    <sheet name="様式④" sheetId="58" r:id="rId33"/>
    <sheet name="様式⑤" sheetId="119" r:id="rId34"/>
    <sheet name="年度報告もくじ" sheetId="88" r:id="rId35"/>
    <sheet name="様式⑥年間" sheetId="89" r:id="rId36"/>
    <sheet name="⑥4.実施内容（PR）" sheetId="90" r:id="rId37"/>
    <sheet name="⑥4.実施内容（販促）" sheetId="99" r:id="rId38"/>
    <sheet name="⑥4.実施内容 (戦略)" sheetId="124" r:id="rId39"/>
    <sheet name="⑥5.スケジュール(PR) " sheetId="92" r:id="rId40"/>
    <sheet name="⑥5.スケジュール(販促) " sheetId="100" r:id="rId41"/>
    <sheet name="⑥6.成果報告（PR）" sheetId="94" r:id="rId42"/>
    <sheet name="⑥6.成果報告（販促）" sheetId="101" r:id="rId43"/>
    <sheet name="⑥7.経費内訳（PR）" sheetId="96" r:id="rId44"/>
    <sheet name="⑥7.経費内訳（販促）" sheetId="102" r:id="rId45"/>
    <sheet name="⑥7.経費内訳（戦略）" sheetId="125" r:id="rId46"/>
    <sheet name="別紙2" sheetId="30" r:id="rId47"/>
    <sheet name="⑥年間報告書" sheetId="98" r:id="rId48"/>
    <sheet name="上期変更もくじ" sheetId="50" r:id="rId49"/>
    <sheet name="様式⑦上期変更" sheetId="45" r:id="rId50"/>
    <sheet name="⑦1.活動計画変更（PR）" sheetId="31" r:id="rId51"/>
    <sheet name="⑦1.活動計画変更（販促）" sheetId="56" r:id="rId52"/>
    <sheet name="⑦1.活動計画変更（戦略）" sheetId="126" r:id="rId53"/>
    <sheet name="⑦2.変更活動積算内訳（PR）" sheetId="55" r:id="rId54"/>
    <sheet name="⑦2.変更活動積算内訳（販促）" sheetId="57" r:id="rId55"/>
    <sheet name="⑦2.変更活動積算内訳（戦略）" sheetId="127" r:id="rId56"/>
    <sheet name="⑦変更交付" sheetId="49" r:id="rId57"/>
    <sheet name="下期変更もくじ" sheetId="76" r:id="rId58"/>
    <sheet name="様式⑧変更" sheetId="77" r:id="rId59"/>
    <sheet name="⑧1.活動計画変更（PR）" sheetId="78" r:id="rId60"/>
    <sheet name="⑧1.活動計画変更（販促）" sheetId="86" r:id="rId61"/>
    <sheet name="⑧1.活動計画変更（戦略）" sheetId="128" r:id="rId62"/>
    <sheet name="⑧2.変更活動積算内訳（PR）" sheetId="80" r:id="rId63"/>
    <sheet name="⑧2.変更活動積算内訳（販促） " sheetId="87" r:id="rId64"/>
    <sheet name="⑧2.変更活動積算内訳（戦略）" sheetId="130" r:id="rId65"/>
    <sheet name="⑧変更交付" sheetId="82" r:id="rId66"/>
    <sheet name="事業成果もくじ" sheetId="114" r:id="rId67"/>
    <sheet name="様式⑨事業成果" sheetId="103" r:id="rId68"/>
    <sheet name="⑨1.活動内容（PR）" sheetId="106" r:id="rId69"/>
    <sheet name="⑨1.活動内容（販促）" sheetId="110" r:id="rId70"/>
    <sheet name="⑨1.活動内容（戦略）" sheetId="131" r:id="rId71"/>
    <sheet name="⑨2.目標と成果（PR）" sheetId="107" r:id="rId72"/>
    <sheet name="⑨2.目標と成果（販促）" sheetId="111" r:id="rId73"/>
    <sheet name="⑨3.評価分析（PR）" sheetId="108" r:id="rId74"/>
    <sheet name="⑨3.評価分析（販促）" sheetId="112" r:id="rId75"/>
    <sheet name="品目集計" sheetId="133" state="hidden" r:id="rId76"/>
    <sheet name="⑨4.活動方針（PR）" sheetId="109" r:id="rId77"/>
    <sheet name="⑨4.活動方針（販促）" sheetId="113" r:id="rId78"/>
    <sheet name="様式⑩消費税" sheetId="116" r:id="rId79"/>
    <sheet name="様式⑪事前着手" sheetId="117" r:id="rId80"/>
    <sheet name="別紙" sheetId="118" r:id="rId81"/>
  </sheets>
  <definedNames>
    <definedName name="_xlnm._FilterDatabase" localSheetId="6" hidden="1">'①4.事業内容（PR）'!$B$2:$M$24</definedName>
    <definedName name="_xlnm._FilterDatabase" localSheetId="20" hidden="1">'②4.実施状況（PR）'!$B$2:$K$24</definedName>
    <definedName name="_xlnm._FilterDatabase" localSheetId="21" hidden="1">'②4.実施状況（販促）'!$B$2:$K$24</definedName>
    <definedName name="_xlnm._FilterDatabase" localSheetId="36" hidden="1">'⑥4.実施内容（PR）'!$B$2:$K$24</definedName>
    <definedName name="_xlnm._FilterDatabase" localSheetId="37" hidden="1">'⑥4.実施内容（販促）'!$B$2:$K$24</definedName>
    <definedName name="_xlnm.Print_Area" localSheetId="3">'①1.概要'!$A$1:$P$50</definedName>
    <definedName name="_xlnm.Print_Area" localSheetId="4">'①2.事業目的'!$A$1:$O$30</definedName>
    <definedName name="_xlnm.Print_Area" localSheetId="5">'①3.実施体制'!$A$1:$Q$27</definedName>
    <definedName name="_xlnm.Print_Area" localSheetId="6">'①4.事業内容（PR）'!$A$1:$N$88</definedName>
    <definedName name="_xlnm.Print_Area" localSheetId="8">'①4.事業内容（戦略）'!$A$1:$O$30</definedName>
    <definedName name="_xlnm.Print_Area" localSheetId="7">'①4.事業内容（販促）'!$A$1:$N$88</definedName>
    <definedName name="_xlnm.Print_Area" localSheetId="9">'①5.スケジュール(PR)'!$A$1:$P$24</definedName>
    <definedName name="_xlnm.Print_Area" localSheetId="10">'①5.スケジュール(販促)'!$A$1:$P$24</definedName>
    <definedName name="_xlnm.Print_Area" localSheetId="11">'①6.成果目標（PR）'!$A$1:$M$169</definedName>
    <definedName name="_xlnm.Print_Area" localSheetId="12">'①6.成果目標（販促）'!$A$1:$M$169</definedName>
    <definedName name="_xlnm.Print_Area" localSheetId="13">'①7.積算内訳（PR）'!$A$1:$L$811</definedName>
    <definedName name="_xlnm.Print_Area" localSheetId="15">'①7.積算内訳（戦略）'!$A$1:$L$111</definedName>
    <definedName name="_xlnm.Print_Area" localSheetId="14">'①7.積算内訳（販促）'!$A$1:$L$811</definedName>
    <definedName name="_xlnm.Print_Area" localSheetId="16">'①8.添付資料'!$A$1:$M$16</definedName>
    <definedName name="_xlnm.Print_Area" localSheetId="17">①交付申請書!$A$1:$H$34</definedName>
    <definedName name="_xlnm.Print_Area" localSheetId="22">'②4.実施状況 (戦略)'!$A$1:$Q$27</definedName>
    <definedName name="_xlnm.Print_Area" localSheetId="20">'②4.実施状況（PR）'!$A$1:$L$24</definedName>
    <definedName name="_xlnm.Print_Area" localSheetId="21">'②4.実施状況（販促）'!$A$1:$L$24</definedName>
    <definedName name="_xlnm.Print_Area" localSheetId="23">'②5.スケジュール(PR) '!$A$1:$P$14</definedName>
    <definedName name="_xlnm.Print_Area" localSheetId="24">'②5.スケジュール(販促)'!$A$1:$P$14</definedName>
    <definedName name="_xlnm.Print_Area" localSheetId="25">'②6.成果報告（PR）'!$A$1:$M$29</definedName>
    <definedName name="_xlnm.Print_Area" localSheetId="26">'②6.成果報告（販促）'!$A$1:$M$29</definedName>
    <definedName name="_xlnm.Print_Area" localSheetId="27">'②7.経費内訳（PR）'!$A$1:$L$111</definedName>
    <definedName name="_xlnm.Print_Area" localSheetId="29">'②7.経費内訳（戦略）'!$A$1:$L$111</definedName>
    <definedName name="_xlnm.Print_Area" localSheetId="28">'②7.経費内訳（販促）'!$A$1:$L$111</definedName>
    <definedName name="_xlnm.Print_Area" localSheetId="30">②上期報告書!$A$1:$L$26</definedName>
    <definedName name="_xlnm.Print_Area" localSheetId="38">'⑥4.実施内容 (戦略)'!$A$1:$Q$27</definedName>
    <definedName name="_xlnm.Print_Area" localSheetId="36">'⑥4.実施内容（PR）'!$A$1:$L$24</definedName>
    <definedName name="_xlnm.Print_Area" localSheetId="37">'⑥4.実施内容（販促）'!$A$1:$L$31</definedName>
    <definedName name="_xlnm.Print_Area" localSheetId="39">'⑥5.スケジュール(PR) '!$A$1:$P$24</definedName>
    <definedName name="_xlnm.Print_Area" localSheetId="40">'⑥5.スケジュール(販促) '!$A$1:$P$24</definedName>
    <definedName name="_xlnm.Print_Area" localSheetId="41">'⑥6.成果報告（PR）'!$A$1:$M$169</definedName>
    <definedName name="_xlnm.Print_Area" localSheetId="42">'⑥6.成果報告（販促）'!$A$1:$M$169</definedName>
    <definedName name="_xlnm.Print_Area" localSheetId="43">'⑥7.経費内訳（PR）'!$A$1:$L$811</definedName>
    <definedName name="_xlnm.Print_Area" localSheetId="45">'⑥7.経費内訳（戦略）'!$A$1:$L$111</definedName>
    <definedName name="_xlnm.Print_Area" localSheetId="44">'⑥7.経費内訳（販促）'!$A$1:$L$811</definedName>
    <definedName name="_xlnm.Print_Area" localSheetId="47">⑥年間報告書!$A$1:$L$27</definedName>
    <definedName name="_xlnm.Print_Area" localSheetId="50">'⑦1.活動計画変更（PR）'!$A$1:$K$166</definedName>
    <definedName name="_xlnm.Print_Area" localSheetId="52">'⑦1.活動計画変更（戦略）'!$A$1:$O$30</definedName>
    <definedName name="_xlnm.Print_Area" localSheetId="51">'⑦1.活動計画変更（販促）'!$A$1:$K$45</definedName>
    <definedName name="_xlnm.Print_Area" localSheetId="53">'⑦2.変更活動積算内訳（PR）'!$A$1:$S$812</definedName>
    <definedName name="_xlnm.Print_Area" localSheetId="55">'⑦2.変更活動積算内訳（戦略）'!$A$1:$S$112</definedName>
    <definedName name="_xlnm.Print_Area" localSheetId="54">'⑦2.変更活動積算内訳（販促）'!$A$1:$S$812</definedName>
    <definedName name="_xlnm.Print_Area" localSheetId="56">⑦変更交付!$A$1:$M$33</definedName>
    <definedName name="_xlnm.Print_Area" localSheetId="59">'⑧1.活動計画変更（PR）'!$A$1:$K$46</definedName>
    <definedName name="_xlnm.Print_Area" localSheetId="61">'⑧1.活動計画変更（戦略）'!$A$1:$O$30</definedName>
    <definedName name="_xlnm.Print_Area" localSheetId="60">'⑧1.活動計画変更（販促）'!$A$1:$K$45</definedName>
    <definedName name="_xlnm.Print_Area" localSheetId="62">'⑧2.変更活動積算内訳（PR）'!$A$1:$S$812</definedName>
    <definedName name="_xlnm.Print_Area" localSheetId="64">'⑧2.変更活動積算内訳（戦略）'!$A$1:$S$112</definedName>
    <definedName name="_xlnm.Print_Area" localSheetId="63">'⑧2.変更活動積算内訳（販促） '!$A$1:$S$812</definedName>
    <definedName name="_xlnm.Print_Area" localSheetId="65">⑧変更交付!$A$1:$M$33</definedName>
    <definedName name="_xlnm.Print_Area" localSheetId="68">'⑨1.活動内容（PR）'!$A$1:$K$85</definedName>
    <definedName name="_xlnm.Print_Area" localSheetId="70">'⑨1.活動内容（戦略）'!$A$1:$O$30</definedName>
    <definedName name="_xlnm.Print_Area" localSheetId="69">'⑨1.活動内容（販促）'!$A$1:$K$85</definedName>
    <definedName name="_xlnm.Print_Area" localSheetId="71">'⑨2.目標と成果（PR）'!$A$1:$M$90</definedName>
    <definedName name="_xlnm.Print_Area" localSheetId="72">'⑨2.目標と成果（販促）'!$A$1:$M$90</definedName>
    <definedName name="_xlnm.Print_Area" localSheetId="73">'⑨3.評価分析（PR）'!$A$1:$Q$247</definedName>
    <definedName name="_xlnm.Print_Area" localSheetId="74">'⑨3.評価分析（販促）'!$A$1:$Q$407</definedName>
    <definedName name="_xlnm.Print_Area" localSheetId="76">'⑨4.活動方針（PR）'!$A$1:$J$85</definedName>
    <definedName name="_xlnm.Print_Area" localSheetId="77">'⑨4.活動方針（販促）'!$A$1:$J$85</definedName>
    <definedName name="_xlnm.Print_Area" localSheetId="57">下期変更もくじ!$A$1:$N$27</definedName>
    <definedName name="_xlnm.Print_Area" localSheetId="66">事業成果もくじ!$A$1:$N$17</definedName>
    <definedName name="_xlnm.Print_Area" localSheetId="48">上期変更もくじ!$A$1:$N$27</definedName>
    <definedName name="_xlnm.Print_Area" localSheetId="18">上期報告もくじ!$A$1:$N$27</definedName>
    <definedName name="_xlnm.Print_Area" localSheetId="1">申請時もくじ!$A$1:$N$32</definedName>
    <definedName name="_xlnm.Print_Area" localSheetId="34">年度報告もくじ!$A$1:$N$27</definedName>
    <definedName name="_xlnm.Print_Area" localSheetId="80">別紙!$B$1:$N$24</definedName>
    <definedName name="_xlnm.Print_Area" localSheetId="46">別紙2!$A$1:$O$22</definedName>
    <definedName name="_xlnm.Print_Area" localSheetId="2">様式①申請!$A$1:$O$24</definedName>
    <definedName name="_xlnm.Print_Area" localSheetId="19">様式②上期!$A$1:$O$27</definedName>
    <definedName name="_xlnm.Print_Area" localSheetId="31">様式③!$A$1:$M$27</definedName>
    <definedName name="_xlnm.Print_Area" localSheetId="32">様式④!$A$1:$K$33</definedName>
    <definedName name="_xlnm.Print_Area" localSheetId="33">様式⑤!$A$1:$N$27</definedName>
    <definedName name="_xlnm.Print_Area" localSheetId="35">様式⑥年間!$A$1:$O$27</definedName>
    <definedName name="_xlnm.Print_Area" localSheetId="49">様式⑦上期変更!$A$1:$O$27</definedName>
    <definedName name="_xlnm.Print_Area" localSheetId="58">様式⑧変更!$A$1:$O$27</definedName>
    <definedName name="_xlnm.Print_Area" localSheetId="67">様式⑨事業成果!$A$1:$O$26</definedName>
    <definedName name="_xlnm.Print_Area" localSheetId="78">様式⑩消費税!$A$1:$N$52</definedName>
    <definedName name="_xlnm.Print_Area" localSheetId="79">様式⑪事前着手!$A$1:$N$24</definedName>
    <definedName name="_xlnm.Print_Titles" localSheetId="6">'①4.事業内容（PR）'!$3:$4</definedName>
    <definedName name="_xlnm.Print_Titles" localSheetId="7">'①4.事業内容（販促）'!$3:$4</definedName>
    <definedName name="_xlnm.Print_Titles" localSheetId="9">'①5.スケジュール(PR)'!$3:$4</definedName>
    <definedName name="_xlnm.Print_Titles" localSheetId="10">'①5.スケジュール(販促)'!$3:$4</definedName>
    <definedName name="_xlnm.Print_Titles" localSheetId="11">'①6.成果目標（PR）'!$3:$4</definedName>
    <definedName name="_xlnm.Print_Titles" localSheetId="12">'①6.成果目標（販促）'!$3:$4</definedName>
    <definedName name="_xlnm.Print_Titles" localSheetId="13">'①7.積算内訳（PR）'!$3:$4</definedName>
    <definedName name="_xlnm.Print_Titles" localSheetId="15">'①7.積算内訳（戦略）'!$3:$4</definedName>
    <definedName name="_xlnm.Print_Titles" localSheetId="14">'①7.積算内訳（販促）'!$3:$4</definedName>
    <definedName name="_xlnm.Print_Titles" localSheetId="20">'②4.実施状況（PR）'!$3:$4</definedName>
    <definedName name="_xlnm.Print_Titles" localSheetId="21">'②4.実施状況（販促）'!$3:$4</definedName>
    <definedName name="_xlnm.Print_Titles" localSheetId="23">'②5.スケジュール(PR) '!$3:$4</definedName>
    <definedName name="_xlnm.Print_Titles" localSheetId="24">'②5.スケジュール(販促)'!$3:$4</definedName>
    <definedName name="_xlnm.Print_Titles" localSheetId="25">'②6.成果報告（PR）'!$3:$4</definedName>
    <definedName name="_xlnm.Print_Titles" localSheetId="26">'②6.成果報告（販促）'!$3:$4</definedName>
    <definedName name="_xlnm.Print_Titles" localSheetId="27">'②7.経費内訳（PR）'!$3:$4</definedName>
    <definedName name="_xlnm.Print_Titles" localSheetId="29">'②7.経費内訳（戦略）'!$3:$4</definedName>
    <definedName name="_xlnm.Print_Titles" localSheetId="28">'②7.経費内訳（販促）'!$3:$4</definedName>
    <definedName name="_xlnm.Print_Titles" localSheetId="36">'⑥4.実施内容（PR）'!$3:$4</definedName>
    <definedName name="_xlnm.Print_Titles" localSheetId="37">'⑥4.実施内容（販促）'!$3:$4</definedName>
    <definedName name="_xlnm.Print_Titles" localSheetId="39">'⑥5.スケジュール(PR) '!$3:$4</definedName>
    <definedName name="_xlnm.Print_Titles" localSheetId="40">'⑥5.スケジュール(販促) '!$3:$4</definedName>
    <definedName name="_xlnm.Print_Titles" localSheetId="41">'⑥6.成果報告（PR）'!$3:$4</definedName>
    <definedName name="_xlnm.Print_Titles" localSheetId="42">'⑥6.成果報告（販促）'!$3:$4</definedName>
    <definedName name="_xlnm.Print_Titles" localSheetId="43">'⑥7.経費内訳（PR）'!$3:$4</definedName>
    <definedName name="_xlnm.Print_Titles" localSheetId="45">'⑥7.経費内訳（戦略）'!$3:$4</definedName>
    <definedName name="_xlnm.Print_Titles" localSheetId="44">'⑥7.経費内訳（販促）'!$3:$4</definedName>
    <definedName name="_xlnm.Print_Titles" localSheetId="50">'⑦1.活動計画変更（PR）'!$3:$4</definedName>
    <definedName name="_xlnm.Print_Titles" localSheetId="51">'⑦1.活動計画変更（販促）'!$3:$4</definedName>
    <definedName name="_xlnm.Print_Titles" localSheetId="53">'⑦2.変更活動積算内訳（PR）'!$3:$5</definedName>
    <definedName name="_xlnm.Print_Titles" localSheetId="55">'⑦2.変更活動積算内訳（戦略）'!$4:$5</definedName>
    <definedName name="_xlnm.Print_Titles" localSheetId="54">'⑦2.変更活動積算内訳（販促）'!$3:$5</definedName>
    <definedName name="_xlnm.Print_Titles" localSheetId="59">'⑧1.活動計画変更（PR）'!$3:$4</definedName>
    <definedName name="_xlnm.Print_Titles" localSheetId="60">'⑧1.活動計画変更（販促）'!$3:$4</definedName>
    <definedName name="_xlnm.Print_Titles" localSheetId="62">'⑧2.変更活動積算内訳（PR）'!$3:$5</definedName>
    <definedName name="_xlnm.Print_Titles" localSheetId="64">'⑧2.変更活動積算内訳（戦略）'!$3:$5</definedName>
    <definedName name="_xlnm.Print_Titles" localSheetId="63">'⑧2.変更活動積算内訳（販促） '!$3:$5</definedName>
    <definedName name="_xlnm.Print_Titles" localSheetId="68">'⑨1.活動内容（PR）'!$3:$4</definedName>
    <definedName name="_xlnm.Print_Titles" localSheetId="69">'⑨1.活動内容（販促）'!$3:$4</definedName>
    <definedName name="_xlnm.Print_Titles" localSheetId="71">'⑨2.目標と成果（PR）'!$3:$4</definedName>
    <definedName name="_xlnm.Print_Titles" localSheetId="72">'⑨2.目標と成果（販促）'!$3:$4</definedName>
    <definedName name="_xlnm.Print_Titles" localSheetId="73">'⑨3.評価分析（PR）'!$3:$4</definedName>
    <definedName name="_xlnm.Print_Titles" localSheetId="74">'⑨3.評価分析（販促）'!$3:$4</definedName>
    <definedName name="_xlnm.Print_Titles" localSheetId="76">'⑨4.活動方針（PR）'!$3:$4</definedName>
    <definedName name="_xlnm.Print_Titles" localSheetId="77">'⑨4.活動方針（販促）'!$3:$4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5" i="133" l="1"/>
  <c r="G65" i="133"/>
  <c r="H64" i="133"/>
  <c r="G64" i="133"/>
  <c r="H63" i="133"/>
  <c r="G63" i="133"/>
  <c r="H62" i="133"/>
  <c r="G62" i="133"/>
  <c r="H61" i="133"/>
  <c r="G61" i="133"/>
  <c r="H60" i="133"/>
  <c r="G60" i="133"/>
  <c r="H59" i="133"/>
  <c r="G59" i="133"/>
  <c r="H58" i="133"/>
  <c r="G58" i="133"/>
  <c r="H57" i="133"/>
  <c r="G57" i="133"/>
  <c r="H56" i="133"/>
  <c r="G56" i="133"/>
  <c r="H55" i="133"/>
  <c r="G55" i="133"/>
  <c r="H54" i="133"/>
  <c r="G54" i="133"/>
  <c r="H53" i="133"/>
  <c r="G53" i="133"/>
  <c r="H52" i="133"/>
  <c r="G52" i="133"/>
  <c r="H51" i="133"/>
  <c r="G51" i="133"/>
  <c r="H50" i="133"/>
  <c r="G50" i="133"/>
  <c r="H49" i="133"/>
  <c r="G49" i="133"/>
  <c r="H48" i="133"/>
  <c r="G48" i="133"/>
  <c r="H47" i="133"/>
  <c r="G47" i="133"/>
  <c r="H46" i="133"/>
  <c r="G46" i="133"/>
  <c r="H45" i="133"/>
  <c r="G45" i="133"/>
  <c r="H44" i="133"/>
  <c r="G44" i="133"/>
  <c r="H43" i="133"/>
  <c r="G43" i="133"/>
  <c r="H42" i="133"/>
  <c r="G42" i="133"/>
  <c r="H41" i="133"/>
  <c r="G41" i="133"/>
  <c r="H40" i="133"/>
  <c r="G40" i="133"/>
  <c r="H39" i="133"/>
  <c r="G39" i="133"/>
  <c r="H33" i="133"/>
  <c r="G33" i="133"/>
  <c r="H32" i="133"/>
  <c r="G32" i="133"/>
  <c r="H31" i="133"/>
  <c r="G31" i="133"/>
  <c r="H30" i="133"/>
  <c r="G30" i="133"/>
  <c r="H29" i="133"/>
  <c r="G29" i="133"/>
  <c r="H28" i="133"/>
  <c r="G28" i="133"/>
  <c r="H27" i="133"/>
  <c r="G27" i="133"/>
  <c r="H26" i="133"/>
  <c r="G26" i="133"/>
  <c r="H25" i="133"/>
  <c r="G25" i="133"/>
  <c r="H24" i="133"/>
  <c r="G24" i="133"/>
  <c r="H23" i="133"/>
  <c r="G23" i="133"/>
  <c r="H22" i="133"/>
  <c r="G22" i="133"/>
  <c r="H21" i="133"/>
  <c r="G21" i="133"/>
  <c r="H20" i="133"/>
  <c r="G20" i="133"/>
  <c r="H19" i="133"/>
  <c r="G19" i="133"/>
  <c r="H18" i="133"/>
  <c r="G18" i="133"/>
  <c r="H17" i="133"/>
  <c r="G17" i="133"/>
  <c r="H16" i="133"/>
  <c r="G16" i="133"/>
  <c r="H15" i="133"/>
  <c r="G15" i="133"/>
  <c r="H14" i="133"/>
  <c r="G14" i="133"/>
  <c r="H13" i="133"/>
  <c r="G13" i="133"/>
  <c r="H12" i="133"/>
  <c r="G12" i="133"/>
  <c r="H11" i="133"/>
  <c r="G11" i="133"/>
  <c r="H10" i="133"/>
  <c r="G10" i="133"/>
  <c r="H9" i="133"/>
  <c r="G9" i="133"/>
  <c r="H8" i="133"/>
  <c r="G8" i="133"/>
  <c r="H7" i="133"/>
  <c r="G7" i="133"/>
  <c r="M2" i="112"/>
  <c r="L2" i="112"/>
  <c r="J2" i="112"/>
  <c r="I2" i="112"/>
  <c r="G2" i="112"/>
  <c r="F2" i="112"/>
  <c r="M2" i="108"/>
  <c r="L2" i="108"/>
  <c r="J2" i="108"/>
  <c r="I2" i="108"/>
  <c r="G2" i="108"/>
  <c r="F2" i="108"/>
  <c r="D405" i="112" l="1"/>
  <c r="C405" i="112"/>
  <c r="D404" i="112"/>
  <c r="C404" i="112"/>
  <c r="D403" i="112"/>
  <c r="C403" i="112"/>
  <c r="D402" i="112"/>
  <c r="C402" i="112"/>
  <c r="D401" i="112"/>
  <c r="C401" i="112"/>
  <c r="D400" i="112"/>
  <c r="C400" i="112"/>
  <c r="D399" i="112"/>
  <c r="C399" i="112"/>
  <c r="D398" i="112"/>
  <c r="C398" i="112"/>
  <c r="D397" i="112"/>
  <c r="C397" i="112"/>
  <c r="D396" i="112"/>
  <c r="C396" i="112"/>
  <c r="D395" i="112"/>
  <c r="C395" i="112"/>
  <c r="D394" i="112"/>
  <c r="C394" i="112"/>
  <c r="D393" i="112"/>
  <c r="C393" i="112"/>
  <c r="D392" i="112"/>
  <c r="C392" i="112"/>
  <c r="D391" i="112"/>
  <c r="C391" i="112"/>
  <c r="D390" i="112"/>
  <c r="C390" i="112"/>
  <c r="D389" i="112"/>
  <c r="C389" i="112"/>
  <c r="D388" i="112"/>
  <c r="C388" i="112"/>
  <c r="D387" i="112"/>
  <c r="C387" i="112"/>
  <c r="D386" i="112"/>
  <c r="C386" i="112"/>
  <c r="D385" i="112"/>
  <c r="C385" i="112"/>
  <c r="D384" i="112"/>
  <c r="C384" i="112"/>
  <c r="D383" i="112"/>
  <c r="C383" i="112"/>
  <c r="D382" i="112"/>
  <c r="C382" i="112"/>
  <c r="D381" i="112"/>
  <c r="C381" i="112"/>
  <c r="D380" i="112"/>
  <c r="C380" i="112"/>
  <c r="D379" i="112"/>
  <c r="C379" i="112"/>
  <c r="D378" i="112"/>
  <c r="C378" i="112"/>
  <c r="D377" i="112"/>
  <c r="C377" i="112"/>
  <c r="D376" i="112"/>
  <c r="C376" i="112"/>
  <c r="D375" i="112"/>
  <c r="C375" i="112"/>
  <c r="D374" i="112"/>
  <c r="C374" i="112"/>
  <c r="D373" i="112"/>
  <c r="C373" i="112"/>
  <c r="D372" i="112"/>
  <c r="C372" i="112"/>
  <c r="D371" i="112"/>
  <c r="C371" i="112"/>
  <c r="D370" i="112"/>
  <c r="C370" i="112"/>
  <c r="D369" i="112"/>
  <c r="C369" i="112"/>
  <c r="D368" i="112"/>
  <c r="C368" i="112"/>
  <c r="D367" i="112"/>
  <c r="C367" i="112"/>
  <c r="D366" i="112"/>
  <c r="C366" i="112"/>
  <c r="D365" i="112"/>
  <c r="C365" i="112"/>
  <c r="D364" i="112"/>
  <c r="C364" i="112"/>
  <c r="D363" i="112"/>
  <c r="C363" i="112"/>
  <c r="D362" i="112"/>
  <c r="C362" i="112"/>
  <c r="D361" i="112"/>
  <c r="C361" i="112"/>
  <c r="D360" i="112"/>
  <c r="C360" i="112"/>
  <c r="D359" i="112"/>
  <c r="C359" i="112"/>
  <c r="D358" i="112"/>
  <c r="C358" i="112"/>
  <c r="D357" i="112"/>
  <c r="C357" i="112"/>
  <c r="D356" i="112"/>
  <c r="C356" i="112"/>
  <c r="D355" i="112"/>
  <c r="C355" i="112"/>
  <c r="D354" i="112"/>
  <c r="C354" i="112"/>
  <c r="D353" i="112"/>
  <c r="C353" i="112"/>
  <c r="D352" i="112"/>
  <c r="C352" i="112"/>
  <c r="D351" i="112"/>
  <c r="C351" i="112"/>
  <c r="D350" i="112"/>
  <c r="C350" i="112"/>
  <c r="D349" i="112"/>
  <c r="C349" i="112"/>
  <c r="D348" i="112"/>
  <c r="C348" i="112"/>
  <c r="D347" i="112"/>
  <c r="C347" i="112"/>
  <c r="D346" i="112"/>
  <c r="C346" i="112"/>
  <c r="D345" i="112"/>
  <c r="C345" i="112"/>
  <c r="D344" i="112"/>
  <c r="C344" i="112"/>
  <c r="D343" i="112"/>
  <c r="C343" i="112"/>
  <c r="D342" i="112"/>
  <c r="C342" i="112"/>
  <c r="D341" i="112"/>
  <c r="C341" i="112"/>
  <c r="D340" i="112"/>
  <c r="C340" i="112"/>
  <c r="D339" i="112"/>
  <c r="C339" i="112"/>
  <c r="D338" i="112"/>
  <c r="C338" i="112"/>
  <c r="D337" i="112"/>
  <c r="C337" i="112"/>
  <c r="D336" i="112"/>
  <c r="C336" i="112"/>
  <c r="D335" i="112"/>
  <c r="C335" i="112"/>
  <c r="D334" i="112"/>
  <c r="C334" i="112"/>
  <c r="D333" i="112"/>
  <c r="C333" i="112"/>
  <c r="D332" i="112"/>
  <c r="C332" i="112"/>
  <c r="D331" i="112"/>
  <c r="C331" i="112"/>
  <c r="D330" i="112"/>
  <c r="C330" i="112"/>
  <c r="D329" i="112"/>
  <c r="C329" i="112"/>
  <c r="D328" i="112"/>
  <c r="C328" i="112"/>
  <c r="D327" i="112"/>
  <c r="C327" i="112"/>
  <c r="D326" i="112"/>
  <c r="C326" i="112"/>
  <c r="D325" i="112"/>
  <c r="C325" i="112"/>
  <c r="D324" i="112"/>
  <c r="C324" i="112"/>
  <c r="D323" i="112"/>
  <c r="C323" i="112"/>
  <c r="D322" i="112"/>
  <c r="C322" i="112"/>
  <c r="D321" i="112"/>
  <c r="C321" i="112"/>
  <c r="D320" i="112"/>
  <c r="C320" i="112"/>
  <c r="D319" i="112"/>
  <c r="C319" i="112"/>
  <c r="D318" i="112"/>
  <c r="C318" i="112"/>
  <c r="D317" i="112"/>
  <c r="C317" i="112"/>
  <c r="D316" i="112"/>
  <c r="C316" i="112"/>
  <c r="D315" i="112"/>
  <c r="C315" i="112"/>
  <c r="D314" i="112"/>
  <c r="C314" i="112"/>
  <c r="D313" i="112"/>
  <c r="C313" i="112"/>
  <c r="D312" i="112"/>
  <c r="C312" i="112"/>
  <c r="D311" i="112"/>
  <c r="C311" i="112"/>
  <c r="D310" i="112"/>
  <c r="C310" i="112"/>
  <c r="D309" i="112"/>
  <c r="C309" i="112"/>
  <c r="D308" i="112"/>
  <c r="C308" i="112"/>
  <c r="D307" i="112"/>
  <c r="C307" i="112"/>
  <c r="D306" i="112"/>
  <c r="C306" i="112"/>
  <c r="D305" i="112"/>
  <c r="C305" i="112"/>
  <c r="D304" i="112"/>
  <c r="C304" i="112"/>
  <c r="D303" i="112"/>
  <c r="C303" i="112"/>
  <c r="D302" i="112"/>
  <c r="C302" i="112"/>
  <c r="D301" i="112"/>
  <c r="C301" i="112"/>
  <c r="D300" i="112"/>
  <c r="C300" i="112"/>
  <c r="D299" i="112"/>
  <c r="C299" i="112"/>
  <c r="D298" i="112"/>
  <c r="C298" i="112"/>
  <c r="D297" i="112"/>
  <c r="C297" i="112"/>
  <c r="D296" i="112"/>
  <c r="C296" i="112"/>
  <c r="D295" i="112"/>
  <c r="C295" i="112"/>
  <c r="D294" i="112"/>
  <c r="C294" i="112"/>
  <c r="D293" i="112"/>
  <c r="C293" i="112"/>
  <c r="D292" i="112"/>
  <c r="C292" i="112"/>
  <c r="D291" i="112"/>
  <c r="C291" i="112"/>
  <c r="D290" i="112"/>
  <c r="C290" i="112"/>
  <c r="D289" i="112"/>
  <c r="C289" i="112"/>
  <c r="D288" i="112"/>
  <c r="C288" i="112"/>
  <c r="D287" i="112"/>
  <c r="C287" i="112"/>
  <c r="D286" i="112"/>
  <c r="C286" i="112"/>
  <c r="D285" i="112"/>
  <c r="C285" i="112"/>
  <c r="D284" i="112"/>
  <c r="C284" i="112"/>
  <c r="D283" i="112"/>
  <c r="C283" i="112"/>
  <c r="D282" i="112"/>
  <c r="C282" i="112"/>
  <c r="D281" i="112"/>
  <c r="C281" i="112"/>
  <c r="D280" i="112"/>
  <c r="C280" i="112"/>
  <c r="D279" i="112"/>
  <c r="C279" i="112"/>
  <c r="D278" i="112"/>
  <c r="C278" i="112"/>
  <c r="D277" i="112"/>
  <c r="C277" i="112"/>
  <c r="D276" i="112"/>
  <c r="C276" i="112"/>
  <c r="D275" i="112"/>
  <c r="C275" i="112"/>
  <c r="D274" i="112"/>
  <c r="C274" i="112"/>
  <c r="D273" i="112"/>
  <c r="C273" i="112"/>
  <c r="D272" i="112"/>
  <c r="C272" i="112"/>
  <c r="D271" i="112"/>
  <c r="C271" i="112"/>
  <c r="D270" i="112"/>
  <c r="C270" i="112"/>
  <c r="D269" i="112"/>
  <c r="C269" i="112"/>
  <c r="D268" i="112"/>
  <c r="C268" i="112"/>
  <c r="D267" i="112"/>
  <c r="C267" i="112"/>
  <c r="D266" i="112"/>
  <c r="C266" i="112"/>
  <c r="D265" i="112"/>
  <c r="C265" i="112"/>
  <c r="D264" i="112"/>
  <c r="C264" i="112"/>
  <c r="D263" i="112"/>
  <c r="C263" i="112"/>
  <c r="D262" i="112"/>
  <c r="C262" i="112"/>
  <c r="D261" i="112"/>
  <c r="C261" i="112"/>
  <c r="D260" i="112"/>
  <c r="C260" i="112"/>
  <c r="D259" i="112"/>
  <c r="C259" i="112"/>
  <c r="D258" i="112"/>
  <c r="C258" i="112"/>
  <c r="D257" i="112"/>
  <c r="C257" i="112"/>
  <c r="D256" i="112"/>
  <c r="C256" i="112"/>
  <c r="D255" i="112"/>
  <c r="C255" i="112"/>
  <c r="D254" i="112"/>
  <c r="C254" i="112"/>
  <c r="D253" i="112"/>
  <c r="C253" i="112"/>
  <c r="D252" i="112"/>
  <c r="C252" i="112"/>
  <c r="D251" i="112"/>
  <c r="C251" i="112"/>
  <c r="D250" i="112"/>
  <c r="C250" i="112"/>
  <c r="D249" i="112"/>
  <c r="C249" i="112"/>
  <c r="D248" i="112"/>
  <c r="C248" i="112"/>
  <c r="D247" i="112"/>
  <c r="C247" i="112"/>
  <c r="D246" i="112"/>
  <c r="C246" i="112"/>
  <c r="D245" i="112"/>
  <c r="C245" i="112"/>
  <c r="D244" i="112"/>
  <c r="C244" i="112"/>
  <c r="D243" i="112"/>
  <c r="C243" i="112"/>
  <c r="D242" i="112"/>
  <c r="C242" i="112"/>
  <c r="D241" i="112"/>
  <c r="C241" i="112"/>
  <c r="D240" i="112"/>
  <c r="C240" i="112"/>
  <c r="D239" i="112"/>
  <c r="C239" i="112"/>
  <c r="D238" i="112"/>
  <c r="C238" i="112"/>
  <c r="D237" i="112"/>
  <c r="C237" i="112"/>
  <c r="D236" i="112"/>
  <c r="C236" i="112"/>
  <c r="D235" i="112"/>
  <c r="C235" i="112"/>
  <c r="D234" i="112"/>
  <c r="C234" i="112"/>
  <c r="D233" i="112"/>
  <c r="C233" i="112"/>
  <c r="D232" i="112"/>
  <c r="C232" i="112"/>
  <c r="D231" i="112"/>
  <c r="C231" i="112"/>
  <c r="D230" i="112"/>
  <c r="C230" i="112"/>
  <c r="D229" i="112"/>
  <c r="C229" i="112"/>
  <c r="D228" i="112"/>
  <c r="C228" i="112"/>
  <c r="D227" i="112"/>
  <c r="C227" i="112"/>
  <c r="D226" i="112"/>
  <c r="C226" i="112"/>
  <c r="D225" i="112"/>
  <c r="C225" i="112"/>
  <c r="D224" i="112"/>
  <c r="C224" i="112"/>
  <c r="D223" i="112"/>
  <c r="C223" i="112"/>
  <c r="D222" i="112"/>
  <c r="C222" i="112"/>
  <c r="D221" i="112"/>
  <c r="C221" i="112"/>
  <c r="D220" i="112"/>
  <c r="C220" i="112"/>
  <c r="D219" i="112"/>
  <c r="C219" i="112"/>
  <c r="D218" i="112"/>
  <c r="C218" i="112"/>
  <c r="D217" i="112"/>
  <c r="C217" i="112"/>
  <c r="D216" i="112"/>
  <c r="C216" i="112"/>
  <c r="D215" i="112"/>
  <c r="C215" i="112"/>
  <c r="D214" i="112"/>
  <c r="C214" i="112"/>
  <c r="D213" i="112"/>
  <c r="C213" i="112"/>
  <c r="D212" i="112"/>
  <c r="C212" i="112"/>
  <c r="D211" i="112"/>
  <c r="C211" i="112"/>
  <c r="D210" i="112"/>
  <c r="C210" i="112"/>
  <c r="D209" i="112"/>
  <c r="C209" i="112"/>
  <c r="D208" i="112"/>
  <c r="C208" i="112"/>
  <c r="D207" i="112"/>
  <c r="C207" i="112"/>
  <c r="D206" i="112"/>
  <c r="C206" i="112"/>
  <c r="D205" i="112"/>
  <c r="C205" i="112"/>
  <c r="D204" i="112"/>
  <c r="C204" i="112"/>
  <c r="D203" i="112"/>
  <c r="C203" i="112"/>
  <c r="D202" i="112"/>
  <c r="C202" i="112"/>
  <c r="D201" i="112"/>
  <c r="C201" i="112"/>
  <c r="D200" i="112"/>
  <c r="C200" i="112"/>
  <c r="D199" i="112"/>
  <c r="C199" i="112"/>
  <c r="D198" i="112"/>
  <c r="C198" i="112"/>
  <c r="D197" i="112"/>
  <c r="C197" i="112"/>
  <c r="D196" i="112"/>
  <c r="C196" i="112"/>
  <c r="D195" i="112"/>
  <c r="C195" i="112"/>
  <c r="D194" i="112"/>
  <c r="C194" i="112"/>
  <c r="D193" i="112"/>
  <c r="C193" i="112"/>
  <c r="D192" i="112"/>
  <c r="C192" i="112"/>
  <c r="D191" i="112"/>
  <c r="C191" i="112"/>
  <c r="D190" i="112"/>
  <c r="C190" i="112"/>
  <c r="D189" i="112"/>
  <c r="C189" i="112"/>
  <c r="D188" i="112"/>
  <c r="C188" i="112"/>
  <c r="D187" i="112"/>
  <c r="C187" i="112"/>
  <c r="D186" i="112"/>
  <c r="C186" i="112"/>
  <c r="D185" i="112"/>
  <c r="C185" i="112"/>
  <c r="D184" i="112"/>
  <c r="C184" i="112"/>
  <c r="D183" i="112"/>
  <c r="C183" i="112"/>
  <c r="D182" i="112"/>
  <c r="C182" i="112"/>
  <c r="D181" i="112"/>
  <c r="C181" i="112"/>
  <c r="D180" i="112"/>
  <c r="C180" i="112"/>
  <c r="D179" i="112"/>
  <c r="C179" i="112"/>
  <c r="D178" i="112"/>
  <c r="C178" i="112"/>
  <c r="D177" i="112"/>
  <c r="C177" i="112"/>
  <c r="D176" i="112"/>
  <c r="C176" i="112"/>
  <c r="D175" i="112"/>
  <c r="C175" i="112"/>
  <c r="D174" i="112"/>
  <c r="C174" i="112"/>
  <c r="D173" i="112"/>
  <c r="C173" i="112"/>
  <c r="D172" i="112"/>
  <c r="C172" i="112"/>
  <c r="D171" i="112"/>
  <c r="C171" i="112"/>
  <c r="D170" i="112"/>
  <c r="C170" i="112"/>
  <c r="D169" i="112"/>
  <c r="C169" i="112"/>
  <c r="D168" i="112"/>
  <c r="C168" i="112"/>
  <c r="D167" i="112"/>
  <c r="C167" i="112"/>
  <c r="D166" i="112"/>
  <c r="C166" i="112"/>
  <c r="D165" i="112"/>
  <c r="C165" i="112"/>
  <c r="D164" i="112"/>
  <c r="C164" i="112"/>
  <c r="D163" i="112"/>
  <c r="C163" i="112"/>
  <c r="D162" i="112"/>
  <c r="C162" i="112"/>
  <c r="D161" i="112"/>
  <c r="C161" i="112"/>
  <c r="D160" i="112"/>
  <c r="C160" i="112"/>
  <c r="D159" i="112"/>
  <c r="C159" i="112"/>
  <c r="D158" i="112"/>
  <c r="C158" i="112"/>
  <c r="D157" i="112"/>
  <c r="C157" i="112"/>
  <c r="D156" i="112"/>
  <c r="C156" i="112"/>
  <c r="D155" i="112"/>
  <c r="C155" i="112"/>
  <c r="D154" i="112"/>
  <c r="C154" i="112"/>
  <c r="D153" i="112"/>
  <c r="C153" i="112"/>
  <c r="D152" i="112"/>
  <c r="C152" i="112"/>
  <c r="D151" i="112"/>
  <c r="C151" i="112"/>
  <c r="D150" i="112"/>
  <c r="C150" i="112"/>
  <c r="D149" i="112"/>
  <c r="C149" i="112"/>
  <c r="D148" i="112"/>
  <c r="C148" i="112"/>
  <c r="D147" i="112"/>
  <c r="C147" i="112"/>
  <c r="D146" i="112"/>
  <c r="C146" i="112"/>
  <c r="D145" i="112"/>
  <c r="C145" i="112"/>
  <c r="D144" i="112"/>
  <c r="C144" i="112"/>
  <c r="D143" i="112"/>
  <c r="C143" i="112"/>
  <c r="D142" i="112"/>
  <c r="C142" i="112"/>
  <c r="D141" i="112"/>
  <c r="C141" i="112"/>
  <c r="D140" i="112"/>
  <c r="C140" i="112"/>
  <c r="D139" i="112"/>
  <c r="C139" i="112"/>
  <c r="D138" i="112"/>
  <c r="C138" i="112"/>
  <c r="D137" i="112"/>
  <c r="C137" i="112"/>
  <c r="D136" i="112"/>
  <c r="C136" i="112"/>
  <c r="D135" i="112"/>
  <c r="C135" i="112"/>
  <c r="D134" i="112"/>
  <c r="C134" i="112"/>
  <c r="D133" i="112"/>
  <c r="C133" i="112"/>
  <c r="D132" i="112"/>
  <c r="C132" i="112"/>
  <c r="D131" i="112"/>
  <c r="C131" i="112"/>
  <c r="D130" i="112"/>
  <c r="C130" i="112"/>
  <c r="D129" i="112"/>
  <c r="C129" i="112"/>
  <c r="D128" i="112"/>
  <c r="C128" i="112"/>
  <c r="D127" i="112"/>
  <c r="C127" i="112"/>
  <c r="D126" i="112"/>
  <c r="C126" i="112"/>
  <c r="D125" i="112"/>
  <c r="C125" i="112"/>
  <c r="D124" i="112"/>
  <c r="C124" i="112"/>
  <c r="D123" i="112"/>
  <c r="C123" i="112"/>
  <c r="D122" i="112"/>
  <c r="C122" i="112"/>
  <c r="D121" i="112"/>
  <c r="C121" i="112"/>
  <c r="D120" i="112"/>
  <c r="C120" i="112"/>
  <c r="D119" i="112"/>
  <c r="C119" i="112"/>
  <c r="D118" i="112"/>
  <c r="C118" i="112"/>
  <c r="D117" i="112"/>
  <c r="C117" i="112"/>
  <c r="D116" i="112"/>
  <c r="C116" i="112"/>
  <c r="D115" i="112"/>
  <c r="C115" i="112"/>
  <c r="D114" i="112"/>
  <c r="C114" i="112"/>
  <c r="D113" i="112"/>
  <c r="C113" i="112"/>
  <c r="D112" i="112"/>
  <c r="C112" i="112"/>
  <c r="D111" i="112"/>
  <c r="C111" i="112"/>
  <c r="D110" i="112"/>
  <c r="C110" i="112"/>
  <c r="D109" i="112"/>
  <c r="C109" i="112"/>
  <c r="D108" i="112"/>
  <c r="C108" i="112"/>
  <c r="D107" i="112"/>
  <c r="C107" i="112"/>
  <c r="D106" i="112"/>
  <c r="C106" i="112"/>
  <c r="D105" i="112"/>
  <c r="C105" i="112"/>
  <c r="D104" i="112"/>
  <c r="C104" i="112"/>
  <c r="D103" i="112"/>
  <c r="C103" i="112"/>
  <c r="D102" i="112"/>
  <c r="C102" i="112"/>
  <c r="D101" i="112"/>
  <c r="C101" i="112"/>
  <c r="D100" i="112"/>
  <c r="C100" i="112"/>
  <c r="D99" i="112"/>
  <c r="C99" i="112"/>
  <c r="D98" i="112"/>
  <c r="C98" i="112"/>
  <c r="D97" i="112"/>
  <c r="C97" i="112"/>
  <c r="D96" i="112"/>
  <c r="C96" i="112"/>
  <c r="D95" i="112"/>
  <c r="C95" i="112"/>
  <c r="D94" i="112"/>
  <c r="C94" i="112"/>
  <c r="D93" i="112"/>
  <c r="C93" i="112"/>
  <c r="D92" i="112"/>
  <c r="C92" i="112"/>
  <c r="D91" i="112"/>
  <c r="C91" i="112"/>
  <c r="D90" i="112"/>
  <c r="C90" i="112"/>
  <c r="D89" i="112"/>
  <c r="C89" i="112"/>
  <c r="D88" i="112"/>
  <c r="C88" i="112"/>
  <c r="D87" i="112"/>
  <c r="C87" i="112"/>
  <c r="D86" i="112"/>
  <c r="C86" i="112"/>
  <c r="D85" i="112"/>
  <c r="C85" i="112"/>
  <c r="D84" i="112"/>
  <c r="C84" i="112"/>
  <c r="D83" i="112"/>
  <c r="C83" i="112"/>
  <c r="D82" i="112"/>
  <c r="C82" i="112"/>
  <c r="D81" i="112"/>
  <c r="C81" i="112"/>
  <c r="D80" i="112"/>
  <c r="C80" i="112"/>
  <c r="D79" i="112"/>
  <c r="C79" i="112"/>
  <c r="D78" i="112"/>
  <c r="C78" i="112"/>
  <c r="D77" i="112"/>
  <c r="C77" i="112"/>
  <c r="D76" i="112"/>
  <c r="C76" i="112"/>
  <c r="D75" i="112"/>
  <c r="C75" i="112"/>
  <c r="D74" i="112"/>
  <c r="C74" i="112"/>
  <c r="D73" i="112"/>
  <c r="C73" i="112"/>
  <c r="D72" i="112"/>
  <c r="C72" i="112"/>
  <c r="D71" i="112"/>
  <c r="C71" i="112"/>
  <c r="D70" i="112"/>
  <c r="C70" i="112"/>
  <c r="D69" i="112"/>
  <c r="C69" i="112"/>
  <c r="D68" i="112"/>
  <c r="C68" i="112"/>
  <c r="D67" i="112"/>
  <c r="C67" i="112"/>
  <c r="D66" i="112"/>
  <c r="C66" i="112"/>
  <c r="D65" i="112"/>
  <c r="C65" i="112"/>
  <c r="D64" i="112"/>
  <c r="C64" i="112"/>
  <c r="D63" i="112"/>
  <c r="C63" i="112"/>
  <c r="D62" i="112"/>
  <c r="C62" i="112"/>
  <c r="D61" i="112"/>
  <c r="C61" i="112"/>
  <c r="D60" i="112"/>
  <c r="C60" i="112"/>
  <c r="D59" i="112"/>
  <c r="C59" i="112"/>
  <c r="D58" i="112"/>
  <c r="C58" i="112"/>
  <c r="D57" i="112"/>
  <c r="C57" i="112"/>
  <c r="D56" i="112"/>
  <c r="C56" i="112"/>
  <c r="D55" i="112"/>
  <c r="C55" i="112"/>
  <c r="D54" i="112"/>
  <c r="C54" i="112"/>
  <c r="D53" i="112"/>
  <c r="C53" i="112"/>
  <c r="D52" i="112"/>
  <c r="C52" i="112"/>
  <c r="D51" i="112"/>
  <c r="C51" i="112"/>
  <c r="D50" i="112"/>
  <c r="C50" i="112"/>
  <c r="D49" i="112"/>
  <c r="C49" i="112"/>
  <c r="D48" i="112"/>
  <c r="C48" i="112"/>
  <c r="D47" i="112"/>
  <c r="C47" i="112"/>
  <c r="D46" i="112"/>
  <c r="C46" i="112"/>
  <c r="D45" i="112"/>
  <c r="C45" i="112"/>
  <c r="D44" i="112"/>
  <c r="C44" i="112"/>
  <c r="D43" i="112"/>
  <c r="C43" i="112"/>
  <c r="D42" i="112"/>
  <c r="C42" i="112"/>
  <c r="D41" i="112"/>
  <c r="C41" i="112"/>
  <c r="D40" i="112"/>
  <c r="C40" i="112"/>
  <c r="D39" i="112"/>
  <c r="C39" i="112"/>
  <c r="D38" i="112"/>
  <c r="C38" i="112"/>
  <c r="D37" i="112"/>
  <c r="C37" i="112"/>
  <c r="D36" i="112"/>
  <c r="C36" i="112"/>
  <c r="D35" i="112"/>
  <c r="C35" i="112"/>
  <c r="D34" i="112"/>
  <c r="C34" i="112"/>
  <c r="D33" i="112"/>
  <c r="C33" i="112"/>
  <c r="D32" i="112"/>
  <c r="C32" i="112"/>
  <c r="D31" i="112"/>
  <c r="C31" i="112"/>
  <c r="D30" i="112"/>
  <c r="C30" i="112"/>
  <c r="D29" i="112"/>
  <c r="C29" i="112"/>
  <c r="D28" i="112"/>
  <c r="C28" i="112"/>
  <c r="D27" i="112"/>
  <c r="C27" i="112"/>
  <c r="D26" i="112"/>
  <c r="C26" i="112"/>
  <c r="D25" i="112"/>
  <c r="C25" i="112"/>
  <c r="D24" i="112"/>
  <c r="C24" i="112"/>
  <c r="D23" i="112"/>
  <c r="C23" i="112"/>
  <c r="D22" i="112"/>
  <c r="C22" i="112"/>
  <c r="D21" i="112"/>
  <c r="C21" i="112"/>
  <c r="D20" i="112"/>
  <c r="C20" i="112"/>
  <c r="D19" i="112"/>
  <c r="C19" i="112"/>
  <c r="D18" i="112"/>
  <c r="C18" i="112"/>
  <c r="D17" i="112"/>
  <c r="C17" i="112"/>
  <c r="D16" i="112"/>
  <c r="C16" i="112"/>
  <c r="D15" i="112"/>
  <c r="C15" i="112"/>
  <c r="D14" i="112"/>
  <c r="C14" i="112"/>
  <c r="D13" i="112"/>
  <c r="C13" i="112"/>
  <c r="D12" i="112"/>
  <c r="C12" i="112"/>
  <c r="D11" i="112"/>
  <c r="C11" i="112"/>
  <c r="D10" i="112"/>
  <c r="C10" i="112"/>
  <c r="D9" i="112"/>
  <c r="C9" i="112"/>
  <c r="D8" i="112"/>
  <c r="C8" i="112"/>
  <c r="D7" i="112"/>
  <c r="C7" i="112"/>
  <c r="F65" i="133"/>
  <c r="E65" i="133"/>
  <c r="D65" i="133"/>
  <c r="C65" i="133"/>
  <c r="F64" i="133"/>
  <c r="E64" i="133"/>
  <c r="D64" i="133"/>
  <c r="C64" i="133"/>
  <c r="F63" i="133"/>
  <c r="E63" i="133"/>
  <c r="D63" i="133"/>
  <c r="C63" i="133"/>
  <c r="F62" i="133"/>
  <c r="E62" i="133"/>
  <c r="D62" i="133"/>
  <c r="C62" i="133"/>
  <c r="F61" i="133"/>
  <c r="E61" i="133"/>
  <c r="D61" i="133"/>
  <c r="C61" i="133"/>
  <c r="F60" i="133"/>
  <c r="E60" i="133"/>
  <c r="D60" i="133"/>
  <c r="C60" i="133"/>
  <c r="F59" i="133"/>
  <c r="E59" i="133"/>
  <c r="D59" i="133"/>
  <c r="C59" i="133"/>
  <c r="F58" i="133"/>
  <c r="E58" i="133"/>
  <c r="D58" i="133"/>
  <c r="C58" i="133"/>
  <c r="F57" i="133"/>
  <c r="E57" i="133"/>
  <c r="D57" i="133"/>
  <c r="C57" i="133"/>
  <c r="F56" i="133"/>
  <c r="E56" i="133"/>
  <c r="D56" i="133"/>
  <c r="C56" i="133"/>
  <c r="F55" i="133"/>
  <c r="E55" i="133"/>
  <c r="D55" i="133"/>
  <c r="C55" i="133"/>
  <c r="F54" i="133"/>
  <c r="E54" i="133"/>
  <c r="D54" i="133"/>
  <c r="C54" i="133"/>
  <c r="F53" i="133"/>
  <c r="E53" i="133"/>
  <c r="D53" i="133"/>
  <c r="C53" i="133"/>
  <c r="F52" i="133"/>
  <c r="E52" i="133"/>
  <c r="D52" i="133"/>
  <c r="C52" i="133"/>
  <c r="F51" i="133"/>
  <c r="E51" i="133"/>
  <c r="D51" i="133"/>
  <c r="C51" i="133"/>
  <c r="F50" i="133"/>
  <c r="E50" i="133"/>
  <c r="D50" i="133"/>
  <c r="C50" i="133"/>
  <c r="F49" i="133"/>
  <c r="E49" i="133"/>
  <c r="D49" i="133"/>
  <c r="C49" i="133"/>
  <c r="F48" i="133"/>
  <c r="E48" i="133"/>
  <c r="D48" i="133"/>
  <c r="C48" i="133"/>
  <c r="F47" i="133"/>
  <c r="E47" i="133"/>
  <c r="D47" i="133"/>
  <c r="C47" i="133"/>
  <c r="F46" i="133"/>
  <c r="E46" i="133"/>
  <c r="D46" i="133"/>
  <c r="C46" i="133"/>
  <c r="F45" i="133"/>
  <c r="E45" i="133"/>
  <c r="D45" i="133"/>
  <c r="C45" i="133"/>
  <c r="F44" i="133"/>
  <c r="E44" i="133"/>
  <c r="D44" i="133"/>
  <c r="C44" i="133"/>
  <c r="F43" i="133"/>
  <c r="E43" i="133"/>
  <c r="D43" i="133"/>
  <c r="C43" i="133"/>
  <c r="F42" i="133"/>
  <c r="E42" i="133"/>
  <c r="D42" i="133"/>
  <c r="C42" i="133"/>
  <c r="F41" i="133"/>
  <c r="E41" i="133"/>
  <c r="D41" i="133"/>
  <c r="C41" i="133"/>
  <c r="F40" i="133"/>
  <c r="E40" i="133"/>
  <c r="D40" i="133"/>
  <c r="C40" i="133"/>
  <c r="F39" i="133"/>
  <c r="E39" i="133"/>
  <c r="D39" i="133"/>
  <c r="C39" i="133"/>
  <c r="H38" i="133"/>
  <c r="H66" i="133" s="1"/>
  <c r="G38" i="133"/>
  <c r="G66" i="133" s="1"/>
  <c r="F38" i="133"/>
  <c r="E38" i="133"/>
  <c r="D38" i="133"/>
  <c r="D66" i="133" s="1"/>
  <c r="C38" i="133"/>
  <c r="F66" i="133"/>
  <c r="H6" i="133"/>
  <c r="H34" i="133" s="1"/>
  <c r="G6" i="133"/>
  <c r="G34" i="133" s="1"/>
  <c r="E7" i="133"/>
  <c r="F7" i="133"/>
  <c r="E8" i="133"/>
  <c r="F8" i="133"/>
  <c r="E9" i="133"/>
  <c r="F9" i="133"/>
  <c r="E10" i="133"/>
  <c r="F10" i="133"/>
  <c r="E11" i="133"/>
  <c r="F11"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F6" i="133"/>
  <c r="E6" i="133"/>
  <c r="D33" i="133"/>
  <c r="D32" i="133"/>
  <c r="D31" i="133"/>
  <c r="D30" i="133"/>
  <c r="D29" i="133"/>
  <c r="D28" i="133"/>
  <c r="D27" i="133"/>
  <c r="D26" i="133"/>
  <c r="D25" i="133"/>
  <c r="D24" i="133"/>
  <c r="D23" i="133"/>
  <c r="D22" i="133"/>
  <c r="D21" i="133"/>
  <c r="D20" i="133"/>
  <c r="D19" i="133"/>
  <c r="D18" i="133"/>
  <c r="D17" i="133"/>
  <c r="D16" i="133"/>
  <c r="D15" i="133"/>
  <c r="D14" i="133"/>
  <c r="D11" i="133"/>
  <c r="D10" i="133"/>
  <c r="D9" i="133"/>
  <c r="D8" i="133"/>
  <c r="D7" i="133"/>
  <c r="D6" i="133"/>
  <c r="C33" i="133"/>
  <c r="C32" i="133"/>
  <c r="C31" i="133"/>
  <c r="C30" i="133"/>
  <c r="C29" i="133"/>
  <c r="C28" i="133"/>
  <c r="C27" i="133"/>
  <c r="C26" i="133"/>
  <c r="C25" i="133"/>
  <c r="C24" i="133"/>
  <c r="C23" i="133"/>
  <c r="C22" i="133"/>
  <c r="C21" i="133"/>
  <c r="C20" i="133"/>
  <c r="C19" i="133"/>
  <c r="C18" i="133"/>
  <c r="C17" i="133"/>
  <c r="C16" i="133"/>
  <c r="C15" i="133"/>
  <c r="C14" i="133"/>
  <c r="C11" i="133"/>
  <c r="C10" i="133"/>
  <c r="C9" i="133"/>
  <c r="C8" i="133"/>
  <c r="C7" i="133"/>
  <c r="C6" i="133"/>
  <c r="M405" i="112"/>
  <c r="N405" i="112" s="1"/>
  <c r="L405" i="112"/>
  <c r="M404" i="112"/>
  <c r="N404" i="112" s="1"/>
  <c r="L404" i="112"/>
  <c r="M403" i="112"/>
  <c r="N403" i="112" s="1"/>
  <c r="L403" i="112"/>
  <c r="N402" i="112"/>
  <c r="M402" i="112"/>
  <c r="L402" i="112"/>
  <c r="M401" i="112"/>
  <c r="N401" i="112" s="1"/>
  <c r="L401" i="112"/>
  <c r="M400" i="112"/>
  <c r="N400" i="112" s="1"/>
  <c r="L400" i="112"/>
  <c r="M399" i="112"/>
  <c r="N399" i="112" s="1"/>
  <c r="L399" i="112"/>
  <c r="N398" i="112"/>
  <c r="M398" i="112"/>
  <c r="L398" i="112"/>
  <c r="M397" i="112"/>
  <c r="N397" i="112" s="1"/>
  <c r="L397" i="112"/>
  <c r="M396" i="112"/>
  <c r="N396" i="112" s="1"/>
  <c r="L396" i="112"/>
  <c r="M395" i="112"/>
  <c r="N395" i="112" s="1"/>
  <c r="L395" i="112"/>
  <c r="N394" i="112"/>
  <c r="M394" i="112"/>
  <c r="L394" i="112"/>
  <c r="M393" i="112"/>
  <c r="N393" i="112" s="1"/>
  <c r="L393" i="112"/>
  <c r="M392" i="112"/>
  <c r="N392" i="112" s="1"/>
  <c r="L392" i="112"/>
  <c r="M391" i="112"/>
  <c r="N391" i="112" s="1"/>
  <c r="L391" i="112"/>
  <c r="N390" i="112"/>
  <c r="M390" i="112"/>
  <c r="L390" i="112"/>
  <c r="M389" i="112"/>
  <c r="N389" i="112" s="1"/>
  <c r="L389" i="112"/>
  <c r="M388" i="112"/>
  <c r="N388" i="112" s="1"/>
  <c r="L388" i="112"/>
  <c r="M387" i="112"/>
  <c r="N387" i="112" s="1"/>
  <c r="L387" i="112"/>
  <c r="N386" i="112"/>
  <c r="M386" i="112"/>
  <c r="L386" i="112"/>
  <c r="M385" i="112"/>
  <c r="N385" i="112" s="1"/>
  <c r="L385" i="112"/>
  <c r="M384" i="112"/>
  <c r="N384" i="112" s="1"/>
  <c r="L384" i="112"/>
  <c r="M383" i="112"/>
  <c r="N383" i="112" s="1"/>
  <c r="L383" i="112"/>
  <c r="N382" i="112"/>
  <c r="M382" i="112"/>
  <c r="L382" i="112"/>
  <c r="M381" i="112"/>
  <c r="N381" i="112" s="1"/>
  <c r="L381" i="112"/>
  <c r="M380" i="112"/>
  <c r="N380" i="112" s="1"/>
  <c r="L380" i="112"/>
  <c r="M379" i="112"/>
  <c r="N379" i="112" s="1"/>
  <c r="L379" i="112"/>
  <c r="N378" i="112"/>
  <c r="M378" i="112"/>
  <c r="L378" i="112"/>
  <c r="M377" i="112"/>
  <c r="N377" i="112" s="1"/>
  <c r="L377" i="112"/>
  <c r="M376" i="112"/>
  <c r="N376" i="112" s="1"/>
  <c r="L376" i="112"/>
  <c r="M375" i="112"/>
  <c r="N375" i="112" s="1"/>
  <c r="L375" i="112"/>
  <c r="N374" i="112"/>
  <c r="M374" i="112"/>
  <c r="L374" i="112"/>
  <c r="M373" i="112"/>
  <c r="N373" i="112" s="1"/>
  <c r="L373" i="112"/>
  <c r="M372" i="112"/>
  <c r="N372" i="112" s="1"/>
  <c r="L372" i="112"/>
  <c r="M371" i="112"/>
  <c r="N371" i="112" s="1"/>
  <c r="L371" i="112"/>
  <c r="N370" i="112"/>
  <c r="M370" i="112"/>
  <c r="L370" i="112"/>
  <c r="M369" i="112"/>
  <c r="N369" i="112" s="1"/>
  <c r="L369" i="112"/>
  <c r="M368" i="112"/>
  <c r="N368" i="112" s="1"/>
  <c r="L368" i="112"/>
  <c r="M367" i="112"/>
  <c r="N367" i="112" s="1"/>
  <c r="L367" i="112"/>
  <c r="N366" i="112"/>
  <c r="M366" i="112"/>
  <c r="L366" i="112"/>
  <c r="M365" i="112"/>
  <c r="N365" i="112" s="1"/>
  <c r="L365" i="112"/>
  <c r="M364" i="112"/>
  <c r="N364" i="112" s="1"/>
  <c r="L364" i="112"/>
  <c r="M363" i="112"/>
  <c r="N363" i="112" s="1"/>
  <c r="L363" i="112"/>
  <c r="N362" i="112"/>
  <c r="M362" i="112"/>
  <c r="L362" i="112"/>
  <c r="M361" i="112"/>
  <c r="N361" i="112" s="1"/>
  <c r="L361" i="112"/>
  <c r="M360" i="112"/>
  <c r="N360" i="112" s="1"/>
  <c r="L360" i="112"/>
  <c r="M359" i="112"/>
  <c r="N359" i="112" s="1"/>
  <c r="L359" i="112"/>
  <c r="N358" i="112"/>
  <c r="M358" i="112"/>
  <c r="L358" i="112"/>
  <c r="M357" i="112"/>
  <c r="N357" i="112" s="1"/>
  <c r="L357" i="112"/>
  <c r="M356" i="112"/>
  <c r="N356" i="112" s="1"/>
  <c r="L356" i="112"/>
  <c r="M355" i="112"/>
  <c r="N355" i="112" s="1"/>
  <c r="L355" i="112"/>
  <c r="N354" i="112"/>
  <c r="M354" i="112"/>
  <c r="L354" i="112"/>
  <c r="M353" i="112"/>
  <c r="N353" i="112" s="1"/>
  <c r="L353" i="112"/>
  <c r="M352" i="112"/>
  <c r="N352" i="112" s="1"/>
  <c r="L352" i="112"/>
  <c r="M351" i="112"/>
  <c r="N351" i="112" s="1"/>
  <c r="L351" i="112"/>
  <c r="N350" i="112"/>
  <c r="M350" i="112"/>
  <c r="L350" i="112"/>
  <c r="M349" i="112"/>
  <c r="N349" i="112" s="1"/>
  <c r="L349" i="112"/>
  <c r="M348" i="112"/>
  <c r="N348" i="112" s="1"/>
  <c r="L348" i="112"/>
  <c r="M347" i="112"/>
  <c r="N347" i="112" s="1"/>
  <c r="L347" i="112"/>
  <c r="N346" i="112"/>
  <c r="M346" i="112"/>
  <c r="L346" i="112"/>
  <c r="M345" i="112"/>
  <c r="N345" i="112" s="1"/>
  <c r="L345" i="112"/>
  <c r="M344" i="112"/>
  <c r="N344" i="112" s="1"/>
  <c r="L344" i="112"/>
  <c r="M343" i="112"/>
  <c r="N343" i="112" s="1"/>
  <c r="L343" i="112"/>
  <c r="N342" i="112"/>
  <c r="M342" i="112"/>
  <c r="L342" i="112"/>
  <c r="M341" i="112"/>
  <c r="N341" i="112" s="1"/>
  <c r="L341" i="112"/>
  <c r="M340" i="112"/>
  <c r="N340" i="112" s="1"/>
  <c r="L340" i="112"/>
  <c r="M339" i="112"/>
  <c r="N339" i="112" s="1"/>
  <c r="L339" i="112"/>
  <c r="N338" i="112"/>
  <c r="M338" i="112"/>
  <c r="L338" i="112"/>
  <c r="M337" i="112"/>
  <c r="N337" i="112" s="1"/>
  <c r="L337" i="112"/>
  <c r="M336" i="112"/>
  <c r="N336" i="112" s="1"/>
  <c r="L336" i="112"/>
  <c r="M335" i="112"/>
  <c r="N335" i="112" s="1"/>
  <c r="L335" i="112"/>
  <c r="N334" i="112"/>
  <c r="M334" i="112"/>
  <c r="L334" i="112"/>
  <c r="M333" i="112"/>
  <c r="N333" i="112" s="1"/>
  <c r="L333" i="112"/>
  <c r="M332" i="112"/>
  <c r="N332" i="112" s="1"/>
  <c r="L332" i="112"/>
  <c r="M331" i="112"/>
  <c r="N331" i="112" s="1"/>
  <c r="L331" i="112"/>
  <c r="N330" i="112"/>
  <c r="M330" i="112"/>
  <c r="L330" i="112"/>
  <c r="M329" i="112"/>
  <c r="N329" i="112" s="1"/>
  <c r="L329" i="112"/>
  <c r="M328" i="112"/>
  <c r="N328" i="112" s="1"/>
  <c r="L328" i="112"/>
  <c r="M327" i="112"/>
  <c r="N327" i="112" s="1"/>
  <c r="L327" i="112"/>
  <c r="N326" i="112"/>
  <c r="M326" i="112"/>
  <c r="L326" i="112"/>
  <c r="M325" i="112"/>
  <c r="N325" i="112" s="1"/>
  <c r="L325" i="112"/>
  <c r="M324" i="112"/>
  <c r="N324" i="112" s="1"/>
  <c r="L324" i="112"/>
  <c r="M323" i="112"/>
  <c r="N323" i="112" s="1"/>
  <c r="L323" i="112"/>
  <c r="N322" i="112"/>
  <c r="M322" i="112"/>
  <c r="L322" i="112"/>
  <c r="M321" i="112"/>
  <c r="N321" i="112" s="1"/>
  <c r="L321" i="112"/>
  <c r="M320" i="112"/>
  <c r="N320" i="112" s="1"/>
  <c r="L320" i="112"/>
  <c r="M319" i="112"/>
  <c r="N319" i="112" s="1"/>
  <c r="L319" i="112"/>
  <c r="N318" i="112"/>
  <c r="M318" i="112"/>
  <c r="L318" i="112"/>
  <c r="M317" i="112"/>
  <c r="N317" i="112" s="1"/>
  <c r="L317" i="112"/>
  <c r="M316" i="112"/>
  <c r="N316" i="112" s="1"/>
  <c r="L316" i="112"/>
  <c r="M315" i="112"/>
  <c r="N315" i="112" s="1"/>
  <c r="L315" i="112"/>
  <c r="N314" i="112"/>
  <c r="M314" i="112"/>
  <c r="L314" i="112"/>
  <c r="M313" i="112"/>
  <c r="N313" i="112" s="1"/>
  <c r="L313" i="112"/>
  <c r="M312" i="112"/>
  <c r="N312" i="112" s="1"/>
  <c r="L312" i="112"/>
  <c r="M311" i="112"/>
  <c r="N311" i="112" s="1"/>
  <c r="L311" i="112"/>
  <c r="N310" i="112"/>
  <c r="M310" i="112"/>
  <c r="L310" i="112"/>
  <c r="M309" i="112"/>
  <c r="N309" i="112" s="1"/>
  <c r="L309" i="112"/>
  <c r="M308" i="112"/>
  <c r="N308" i="112" s="1"/>
  <c r="L308" i="112"/>
  <c r="M307" i="112"/>
  <c r="N307" i="112" s="1"/>
  <c r="L307" i="112"/>
  <c r="N306" i="112"/>
  <c r="M306" i="112"/>
  <c r="L306" i="112"/>
  <c r="M305" i="112"/>
  <c r="N305" i="112" s="1"/>
  <c r="L305" i="112"/>
  <c r="M304" i="112"/>
  <c r="N304" i="112" s="1"/>
  <c r="L304" i="112"/>
  <c r="M303" i="112"/>
  <c r="N303" i="112" s="1"/>
  <c r="L303" i="112"/>
  <c r="N302" i="112"/>
  <c r="M302" i="112"/>
  <c r="L302" i="112"/>
  <c r="M301" i="112"/>
  <c r="N301" i="112" s="1"/>
  <c r="L301" i="112"/>
  <c r="M300" i="112"/>
  <c r="N300" i="112" s="1"/>
  <c r="L300" i="112"/>
  <c r="M299" i="112"/>
  <c r="N299" i="112" s="1"/>
  <c r="L299" i="112"/>
  <c r="N298" i="112"/>
  <c r="M298" i="112"/>
  <c r="L298" i="112"/>
  <c r="M297" i="112"/>
  <c r="N297" i="112" s="1"/>
  <c r="L297" i="112"/>
  <c r="M296" i="112"/>
  <c r="N296" i="112" s="1"/>
  <c r="L296" i="112"/>
  <c r="M295" i="112"/>
  <c r="N295" i="112" s="1"/>
  <c r="L295" i="112"/>
  <c r="N294" i="112"/>
  <c r="M294" i="112"/>
  <c r="L294" i="112"/>
  <c r="M293" i="112"/>
  <c r="N293" i="112" s="1"/>
  <c r="L293" i="112"/>
  <c r="M292" i="112"/>
  <c r="N292" i="112" s="1"/>
  <c r="L292" i="112"/>
  <c r="M291" i="112"/>
  <c r="N291" i="112" s="1"/>
  <c r="L291" i="112"/>
  <c r="N290" i="112"/>
  <c r="M290" i="112"/>
  <c r="L290" i="112"/>
  <c r="M289" i="112"/>
  <c r="N289" i="112" s="1"/>
  <c r="L289" i="112"/>
  <c r="M288" i="112"/>
  <c r="N288" i="112" s="1"/>
  <c r="L288" i="112"/>
  <c r="M287" i="112"/>
  <c r="N287" i="112" s="1"/>
  <c r="L287" i="112"/>
  <c r="N286" i="112"/>
  <c r="M286" i="112"/>
  <c r="L286" i="112"/>
  <c r="M285" i="112"/>
  <c r="N285" i="112" s="1"/>
  <c r="L285" i="112"/>
  <c r="M284" i="112"/>
  <c r="N284" i="112" s="1"/>
  <c r="L284" i="112"/>
  <c r="M283" i="112"/>
  <c r="N283" i="112" s="1"/>
  <c r="L283" i="112"/>
  <c r="N282" i="112"/>
  <c r="M282" i="112"/>
  <c r="L282" i="112"/>
  <c r="M281" i="112"/>
  <c r="N281" i="112" s="1"/>
  <c r="L281" i="112"/>
  <c r="M280" i="112"/>
  <c r="N280" i="112" s="1"/>
  <c r="L280" i="112"/>
  <c r="M279" i="112"/>
  <c r="N279" i="112" s="1"/>
  <c r="L279" i="112"/>
  <c r="N278" i="112"/>
  <c r="M278" i="112"/>
  <c r="L278" i="112"/>
  <c r="M277" i="112"/>
  <c r="N277" i="112" s="1"/>
  <c r="L277" i="112"/>
  <c r="M276" i="112"/>
  <c r="N276" i="112" s="1"/>
  <c r="L276" i="112"/>
  <c r="M275" i="112"/>
  <c r="N275" i="112" s="1"/>
  <c r="L275" i="112"/>
  <c r="N274" i="112"/>
  <c r="M274" i="112"/>
  <c r="L274" i="112"/>
  <c r="M273" i="112"/>
  <c r="N273" i="112" s="1"/>
  <c r="L273" i="112"/>
  <c r="M272" i="112"/>
  <c r="N272" i="112" s="1"/>
  <c r="L272" i="112"/>
  <c r="M271" i="112"/>
  <c r="N271" i="112" s="1"/>
  <c r="L271" i="112"/>
  <c r="N270" i="112"/>
  <c r="M270" i="112"/>
  <c r="L270" i="112"/>
  <c r="M269" i="112"/>
  <c r="N269" i="112" s="1"/>
  <c r="L269" i="112"/>
  <c r="M268" i="112"/>
  <c r="N268" i="112" s="1"/>
  <c r="L268" i="112"/>
  <c r="M267" i="112"/>
  <c r="N267" i="112" s="1"/>
  <c r="L267" i="112"/>
  <c r="N266" i="112"/>
  <c r="M266" i="112"/>
  <c r="L266" i="112"/>
  <c r="M265" i="112"/>
  <c r="N265" i="112" s="1"/>
  <c r="L265" i="112"/>
  <c r="M264" i="112"/>
  <c r="N264" i="112" s="1"/>
  <c r="L264" i="112"/>
  <c r="M263" i="112"/>
  <c r="N263" i="112" s="1"/>
  <c r="L263" i="112"/>
  <c r="N262" i="112"/>
  <c r="M262" i="112"/>
  <c r="L262" i="112"/>
  <c r="M261" i="112"/>
  <c r="N261" i="112" s="1"/>
  <c r="L261" i="112"/>
  <c r="M260" i="112"/>
  <c r="N260" i="112" s="1"/>
  <c r="L260" i="112"/>
  <c r="M259" i="112"/>
  <c r="N259" i="112" s="1"/>
  <c r="L259" i="112"/>
  <c r="N258" i="112"/>
  <c r="M258" i="112"/>
  <c r="L258" i="112"/>
  <c r="M257" i="112"/>
  <c r="N257" i="112" s="1"/>
  <c r="L257" i="112"/>
  <c r="M256" i="112"/>
  <c r="N256" i="112" s="1"/>
  <c r="L256" i="112"/>
  <c r="M255" i="112"/>
  <c r="N255" i="112" s="1"/>
  <c r="L255" i="112"/>
  <c r="N254" i="112"/>
  <c r="M254" i="112"/>
  <c r="L254" i="112"/>
  <c r="M253" i="112"/>
  <c r="N253" i="112" s="1"/>
  <c r="L253" i="112"/>
  <c r="M252" i="112"/>
  <c r="N252" i="112" s="1"/>
  <c r="L252" i="112"/>
  <c r="M251" i="112"/>
  <c r="N251" i="112" s="1"/>
  <c r="L251" i="112"/>
  <c r="N250" i="112"/>
  <c r="M250" i="112"/>
  <c r="L250" i="112"/>
  <c r="M249" i="112"/>
  <c r="N249" i="112" s="1"/>
  <c r="L249" i="112"/>
  <c r="M248" i="112"/>
  <c r="N248" i="112" s="1"/>
  <c r="L248" i="112"/>
  <c r="M247" i="112"/>
  <c r="N247" i="112" s="1"/>
  <c r="L247" i="112"/>
  <c r="N246" i="112"/>
  <c r="M246" i="112"/>
  <c r="L246" i="112"/>
  <c r="M245" i="112"/>
  <c r="N245" i="112" s="1"/>
  <c r="L245" i="112"/>
  <c r="M244" i="112"/>
  <c r="N244" i="112" s="1"/>
  <c r="L244" i="112"/>
  <c r="M243" i="112"/>
  <c r="N243" i="112" s="1"/>
  <c r="L243" i="112"/>
  <c r="N242" i="112"/>
  <c r="M242" i="112"/>
  <c r="L242" i="112"/>
  <c r="M241" i="112"/>
  <c r="N241" i="112" s="1"/>
  <c r="L241" i="112"/>
  <c r="M240" i="112"/>
  <c r="N240" i="112" s="1"/>
  <c r="L240" i="112"/>
  <c r="M239" i="112"/>
  <c r="N239" i="112" s="1"/>
  <c r="L239" i="112"/>
  <c r="N238" i="112"/>
  <c r="M238" i="112"/>
  <c r="L238" i="112"/>
  <c r="M237" i="112"/>
  <c r="N237" i="112" s="1"/>
  <c r="L237" i="112"/>
  <c r="M236" i="112"/>
  <c r="N236" i="112" s="1"/>
  <c r="L236" i="112"/>
  <c r="M235" i="112"/>
  <c r="N235" i="112" s="1"/>
  <c r="L235" i="112"/>
  <c r="N234" i="112"/>
  <c r="M234" i="112"/>
  <c r="L234" i="112"/>
  <c r="M233" i="112"/>
  <c r="N233" i="112" s="1"/>
  <c r="L233" i="112"/>
  <c r="M232" i="112"/>
  <c r="N232" i="112" s="1"/>
  <c r="L232" i="112"/>
  <c r="M231" i="112"/>
  <c r="N231" i="112" s="1"/>
  <c r="L231" i="112"/>
  <c r="N230" i="112"/>
  <c r="M230" i="112"/>
  <c r="L230" i="112"/>
  <c r="M229" i="112"/>
  <c r="N229" i="112" s="1"/>
  <c r="L229" i="112"/>
  <c r="M228" i="112"/>
  <c r="N228" i="112" s="1"/>
  <c r="L228" i="112"/>
  <c r="M227" i="112"/>
  <c r="N227" i="112" s="1"/>
  <c r="L227" i="112"/>
  <c r="N226" i="112"/>
  <c r="M226" i="112"/>
  <c r="L226" i="112"/>
  <c r="M225" i="112"/>
  <c r="N225" i="112" s="1"/>
  <c r="L225" i="112"/>
  <c r="M224" i="112"/>
  <c r="N224" i="112" s="1"/>
  <c r="L224" i="112"/>
  <c r="M223" i="112"/>
  <c r="N223" i="112" s="1"/>
  <c r="L223" i="112"/>
  <c r="N222" i="112"/>
  <c r="M222" i="112"/>
  <c r="L222" i="112"/>
  <c r="M221" i="112"/>
  <c r="N221" i="112" s="1"/>
  <c r="L221" i="112"/>
  <c r="M220" i="112"/>
  <c r="N220" i="112" s="1"/>
  <c r="L220" i="112"/>
  <c r="M219" i="112"/>
  <c r="N219" i="112" s="1"/>
  <c r="L219" i="112"/>
  <c r="N218" i="112"/>
  <c r="M218" i="112"/>
  <c r="L218" i="112"/>
  <c r="M217" i="112"/>
  <c r="N217" i="112" s="1"/>
  <c r="L217" i="112"/>
  <c r="M216" i="112"/>
  <c r="N216" i="112" s="1"/>
  <c r="L216" i="112"/>
  <c r="M215" i="112"/>
  <c r="N215" i="112" s="1"/>
  <c r="L215" i="112"/>
  <c r="N214" i="112"/>
  <c r="M214" i="112"/>
  <c r="L214" i="112"/>
  <c r="M213" i="112"/>
  <c r="N213" i="112" s="1"/>
  <c r="L213" i="112"/>
  <c r="M212" i="112"/>
  <c r="N212" i="112" s="1"/>
  <c r="L212" i="112"/>
  <c r="M211" i="112"/>
  <c r="N211" i="112" s="1"/>
  <c r="L211" i="112"/>
  <c r="N210" i="112"/>
  <c r="M210" i="112"/>
  <c r="L210" i="112"/>
  <c r="M209" i="112"/>
  <c r="N209" i="112" s="1"/>
  <c r="L209" i="112"/>
  <c r="M208" i="112"/>
  <c r="N208" i="112" s="1"/>
  <c r="L208" i="112"/>
  <c r="M207" i="112"/>
  <c r="N207" i="112" s="1"/>
  <c r="L207" i="112"/>
  <c r="N206" i="112"/>
  <c r="M206" i="112"/>
  <c r="L206" i="112"/>
  <c r="M205" i="112"/>
  <c r="N205" i="112" s="1"/>
  <c r="L205" i="112"/>
  <c r="M204" i="112"/>
  <c r="N204" i="112" s="1"/>
  <c r="L204" i="112"/>
  <c r="M203" i="112"/>
  <c r="N203" i="112" s="1"/>
  <c r="L203" i="112"/>
  <c r="N202" i="112"/>
  <c r="M202" i="112"/>
  <c r="L202" i="112"/>
  <c r="M201" i="112"/>
  <c r="N201" i="112" s="1"/>
  <c r="L201" i="112"/>
  <c r="M200" i="112"/>
  <c r="N200" i="112" s="1"/>
  <c r="L200" i="112"/>
  <c r="M199" i="112"/>
  <c r="N199" i="112" s="1"/>
  <c r="L199" i="112"/>
  <c r="N198" i="112"/>
  <c r="M198" i="112"/>
  <c r="L198" i="112"/>
  <c r="M197" i="112"/>
  <c r="N197" i="112" s="1"/>
  <c r="L197" i="112"/>
  <c r="M196" i="112"/>
  <c r="N196" i="112" s="1"/>
  <c r="L196" i="112"/>
  <c r="M195" i="112"/>
  <c r="N195" i="112" s="1"/>
  <c r="L195" i="112"/>
  <c r="N194" i="112"/>
  <c r="M194" i="112"/>
  <c r="L194" i="112"/>
  <c r="M193" i="112"/>
  <c r="N193" i="112" s="1"/>
  <c r="L193" i="112"/>
  <c r="M192" i="112"/>
  <c r="N192" i="112" s="1"/>
  <c r="L192" i="112"/>
  <c r="M191" i="112"/>
  <c r="N191" i="112" s="1"/>
  <c r="L191" i="112"/>
  <c r="N190" i="112"/>
  <c r="M190" i="112"/>
  <c r="L190" i="112"/>
  <c r="M189" i="112"/>
  <c r="N189" i="112" s="1"/>
  <c r="L189" i="112"/>
  <c r="M188" i="112"/>
  <c r="N188" i="112" s="1"/>
  <c r="L188" i="112"/>
  <c r="M187" i="112"/>
  <c r="N187" i="112" s="1"/>
  <c r="L187" i="112"/>
  <c r="N186" i="112"/>
  <c r="M186" i="112"/>
  <c r="L186" i="112"/>
  <c r="M185" i="112"/>
  <c r="N185" i="112" s="1"/>
  <c r="L185" i="112"/>
  <c r="M184" i="112"/>
  <c r="N184" i="112" s="1"/>
  <c r="L184" i="112"/>
  <c r="M183" i="112"/>
  <c r="N183" i="112" s="1"/>
  <c r="L183" i="112"/>
  <c r="N182" i="112"/>
  <c r="M182" i="112"/>
  <c r="L182" i="112"/>
  <c r="M181" i="112"/>
  <c r="N181" i="112" s="1"/>
  <c r="L181" i="112"/>
  <c r="M180" i="112"/>
  <c r="N180" i="112" s="1"/>
  <c r="L180" i="112"/>
  <c r="M179" i="112"/>
  <c r="N179" i="112" s="1"/>
  <c r="L179" i="112"/>
  <c r="N178" i="112"/>
  <c r="M178" i="112"/>
  <c r="L178" i="112"/>
  <c r="M177" i="112"/>
  <c r="N177" i="112" s="1"/>
  <c r="L177" i="112"/>
  <c r="M176" i="112"/>
  <c r="N176" i="112" s="1"/>
  <c r="L176" i="112"/>
  <c r="M175" i="112"/>
  <c r="N175" i="112" s="1"/>
  <c r="L175" i="112"/>
  <c r="N174" i="112"/>
  <c r="M174" i="112"/>
  <c r="L174" i="112"/>
  <c r="M173" i="112"/>
  <c r="N173" i="112" s="1"/>
  <c r="L173" i="112"/>
  <c r="M172" i="112"/>
  <c r="N172" i="112" s="1"/>
  <c r="L172" i="112"/>
  <c r="M171" i="112"/>
  <c r="N171" i="112" s="1"/>
  <c r="L171" i="112"/>
  <c r="N170" i="112"/>
  <c r="M170" i="112"/>
  <c r="L170" i="112"/>
  <c r="M169" i="112"/>
  <c r="N169" i="112" s="1"/>
  <c r="L169" i="112"/>
  <c r="M168" i="112"/>
  <c r="N168" i="112" s="1"/>
  <c r="L168" i="112"/>
  <c r="M167" i="112"/>
  <c r="N167" i="112" s="1"/>
  <c r="L167" i="112"/>
  <c r="N166" i="112"/>
  <c r="M166" i="112"/>
  <c r="L166" i="112"/>
  <c r="M165" i="112"/>
  <c r="N165" i="112" s="1"/>
  <c r="L165" i="112"/>
  <c r="M164" i="112"/>
  <c r="N164" i="112" s="1"/>
  <c r="L164" i="112"/>
  <c r="M163" i="112"/>
  <c r="N163" i="112" s="1"/>
  <c r="L163" i="112"/>
  <c r="N162" i="112"/>
  <c r="M162" i="112"/>
  <c r="L162" i="112"/>
  <c r="M161" i="112"/>
  <c r="N161" i="112" s="1"/>
  <c r="L161" i="112"/>
  <c r="M160" i="112"/>
  <c r="N160" i="112" s="1"/>
  <c r="L160" i="112"/>
  <c r="M159" i="112"/>
  <c r="N159" i="112" s="1"/>
  <c r="L159" i="112"/>
  <c r="N158" i="112"/>
  <c r="M158" i="112"/>
  <c r="L158" i="112"/>
  <c r="M157" i="112"/>
  <c r="N157" i="112" s="1"/>
  <c r="L157" i="112"/>
  <c r="M156" i="112"/>
  <c r="N156" i="112" s="1"/>
  <c r="L156" i="112"/>
  <c r="M155" i="112"/>
  <c r="N155" i="112" s="1"/>
  <c r="L155" i="112"/>
  <c r="N154" i="112"/>
  <c r="M154" i="112"/>
  <c r="L154" i="112"/>
  <c r="M153" i="112"/>
  <c r="N153" i="112" s="1"/>
  <c r="L153" i="112"/>
  <c r="M152" i="112"/>
  <c r="N152" i="112" s="1"/>
  <c r="L152" i="112"/>
  <c r="M151" i="112"/>
  <c r="N151" i="112" s="1"/>
  <c r="L151" i="112"/>
  <c r="M150" i="112"/>
  <c r="N150" i="112" s="1"/>
  <c r="L150" i="112"/>
  <c r="M149" i="112"/>
  <c r="N149" i="112" s="1"/>
  <c r="L149" i="112"/>
  <c r="M148" i="112"/>
  <c r="N148" i="112" s="1"/>
  <c r="L148" i="112"/>
  <c r="M147" i="112"/>
  <c r="N147" i="112" s="1"/>
  <c r="L147" i="112"/>
  <c r="N146" i="112"/>
  <c r="M146" i="112"/>
  <c r="L146" i="112"/>
  <c r="M145" i="112"/>
  <c r="N145" i="112" s="1"/>
  <c r="L145" i="112"/>
  <c r="M144" i="112"/>
  <c r="N144" i="112" s="1"/>
  <c r="L144" i="112"/>
  <c r="M143" i="112"/>
  <c r="N143" i="112" s="1"/>
  <c r="L143" i="112"/>
  <c r="M142" i="112"/>
  <c r="N142" i="112" s="1"/>
  <c r="L142" i="112"/>
  <c r="M141" i="112"/>
  <c r="N141" i="112" s="1"/>
  <c r="L141" i="112"/>
  <c r="M140" i="112"/>
  <c r="N140" i="112" s="1"/>
  <c r="L140" i="112"/>
  <c r="M139" i="112"/>
  <c r="N139" i="112" s="1"/>
  <c r="L139" i="112"/>
  <c r="N138" i="112"/>
  <c r="M138" i="112"/>
  <c r="L138" i="112"/>
  <c r="M137" i="112"/>
  <c r="N137" i="112" s="1"/>
  <c r="L137" i="112"/>
  <c r="M136" i="112"/>
  <c r="N136" i="112" s="1"/>
  <c r="L136" i="112"/>
  <c r="M135" i="112"/>
  <c r="N135" i="112" s="1"/>
  <c r="L135" i="112"/>
  <c r="M134" i="112"/>
  <c r="N134" i="112" s="1"/>
  <c r="L134" i="112"/>
  <c r="M133" i="112"/>
  <c r="N133" i="112" s="1"/>
  <c r="L133" i="112"/>
  <c r="M132" i="112"/>
  <c r="N132" i="112" s="1"/>
  <c r="L132" i="112"/>
  <c r="M131" i="112"/>
  <c r="N131" i="112" s="1"/>
  <c r="L131" i="112"/>
  <c r="N130" i="112"/>
  <c r="M130" i="112"/>
  <c r="L130" i="112"/>
  <c r="M129" i="112"/>
  <c r="N129" i="112" s="1"/>
  <c r="L129" i="112"/>
  <c r="M128" i="112"/>
  <c r="N128" i="112" s="1"/>
  <c r="L128" i="112"/>
  <c r="M127" i="112"/>
  <c r="N127" i="112" s="1"/>
  <c r="L127" i="112"/>
  <c r="M126" i="112"/>
  <c r="N126" i="112" s="1"/>
  <c r="L126" i="112"/>
  <c r="M125" i="112"/>
  <c r="N125" i="112" s="1"/>
  <c r="L125" i="112"/>
  <c r="M124" i="112"/>
  <c r="N124" i="112" s="1"/>
  <c r="L124" i="112"/>
  <c r="M123" i="112"/>
  <c r="N123" i="112" s="1"/>
  <c r="L123" i="112"/>
  <c r="N122" i="112"/>
  <c r="M122" i="112"/>
  <c r="L122" i="112"/>
  <c r="M121" i="112"/>
  <c r="N121" i="112" s="1"/>
  <c r="L121" i="112"/>
  <c r="M120" i="112"/>
  <c r="N120" i="112" s="1"/>
  <c r="L120" i="112"/>
  <c r="M119" i="112"/>
  <c r="N119" i="112" s="1"/>
  <c r="L119" i="112"/>
  <c r="M118" i="112"/>
  <c r="N118" i="112" s="1"/>
  <c r="L118" i="112"/>
  <c r="M117" i="112"/>
  <c r="N117" i="112" s="1"/>
  <c r="L117" i="112"/>
  <c r="M116" i="112"/>
  <c r="N116" i="112" s="1"/>
  <c r="L116" i="112"/>
  <c r="M115" i="112"/>
  <c r="N115" i="112" s="1"/>
  <c r="L115" i="112"/>
  <c r="N114" i="112"/>
  <c r="M114" i="112"/>
  <c r="L114" i="112"/>
  <c r="M113" i="112"/>
  <c r="N113" i="112" s="1"/>
  <c r="L113" i="112"/>
  <c r="M112" i="112"/>
  <c r="N112" i="112" s="1"/>
  <c r="L112" i="112"/>
  <c r="M111" i="112"/>
  <c r="N111" i="112" s="1"/>
  <c r="L111" i="112"/>
  <c r="M110" i="112"/>
  <c r="N110" i="112" s="1"/>
  <c r="L110" i="112"/>
  <c r="M109" i="112"/>
  <c r="N109" i="112" s="1"/>
  <c r="L109" i="112"/>
  <c r="M108" i="112"/>
  <c r="N108" i="112" s="1"/>
  <c r="L108" i="112"/>
  <c r="M107" i="112"/>
  <c r="N107" i="112" s="1"/>
  <c r="L107" i="112"/>
  <c r="N106" i="112"/>
  <c r="M106" i="112"/>
  <c r="L106" i="112"/>
  <c r="M105" i="112"/>
  <c r="N105" i="112" s="1"/>
  <c r="L105" i="112"/>
  <c r="M104" i="112"/>
  <c r="N104" i="112" s="1"/>
  <c r="L104" i="112"/>
  <c r="M103" i="112"/>
  <c r="N103" i="112" s="1"/>
  <c r="L103" i="112"/>
  <c r="N102" i="112"/>
  <c r="M102" i="112"/>
  <c r="L102" i="112"/>
  <c r="M101" i="112"/>
  <c r="N101" i="112" s="1"/>
  <c r="L101" i="112"/>
  <c r="N100" i="112"/>
  <c r="M100" i="112"/>
  <c r="L100" i="112"/>
  <c r="M99" i="112"/>
  <c r="N99" i="112" s="1"/>
  <c r="L99" i="112"/>
  <c r="M98" i="112"/>
  <c r="N98" i="112" s="1"/>
  <c r="L98" i="112"/>
  <c r="M97" i="112"/>
  <c r="N97" i="112" s="1"/>
  <c r="L97" i="112"/>
  <c r="M96" i="112"/>
  <c r="N96" i="112" s="1"/>
  <c r="L96" i="112"/>
  <c r="M95" i="112"/>
  <c r="N95" i="112" s="1"/>
  <c r="L95" i="112"/>
  <c r="N94" i="112"/>
  <c r="M94" i="112"/>
  <c r="L94" i="112"/>
  <c r="M93" i="112"/>
  <c r="N93" i="112" s="1"/>
  <c r="L93" i="112"/>
  <c r="N92" i="112"/>
  <c r="M92" i="112"/>
  <c r="L92" i="112"/>
  <c r="M91" i="112"/>
  <c r="N91" i="112" s="1"/>
  <c r="L91" i="112"/>
  <c r="M90" i="112"/>
  <c r="N90" i="112" s="1"/>
  <c r="L90" i="112"/>
  <c r="M89" i="112"/>
  <c r="N89" i="112" s="1"/>
  <c r="L89" i="112"/>
  <c r="M88" i="112"/>
  <c r="N88" i="112" s="1"/>
  <c r="L88" i="112"/>
  <c r="M87" i="112"/>
  <c r="N87" i="112" s="1"/>
  <c r="L87" i="112"/>
  <c r="M86" i="112"/>
  <c r="N86" i="112" s="1"/>
  <c r="L86" i="112"/>
  <c r="M85" i="112"/>
  <c r="N85" i="112" s="1"/>
  <c r="L85" i="112"/>
  <c r="N84" i="112"/>
  <c r="M84" i="112"/>
  <c r="L84" i="112"/>
  <c r="M83" i="112"/>
  <c r="N83" i="112" s="1"/>
  <c r="L83" i="112"/>
  <c r="M82" i="112"/>
  <c r="N82" i="112" s="1"/>
  <c r="L82" i="112"/>
  <c r="M81" i="112"/>
  <c r="N81" i="112" s="1"/>
  <c r="L81" i="112"/>
  <c r="M80" i="112"/>
  <c r="N80" i="112" s="1"/>
  <c r="L80" i="112"/>
  <c r="M79" i="112"/>
  <c r="N79" i="112" s="1"/>
  <c r="L79" i="112"/>
  <c r="M78" i="112"/>
  <c r="N78" i="112" s="1"/>
  <c r="L78" i="112"/>
  <c r="M77" i="112"/>
  <c r="N77" i="112" s="1"/>
  <c r="L77" i="112"/>
  <c r="N76" i="112"/>
  <c r="M76" i="112"/>
  <c r="L76" i="112"/>
  <c r="M75" i="112"/>
  <c r="N75" i="112" s="1"/>
  <c r="L75" i="112"/>
  <c r="M74" i="112"/>
  <c r="N74" i="112" s="1"/>
  <c r="L74" i="112"/>
  <c r="M73" i="112"/>
  <c r="N73" i="112" s="1"/>
  <c r="L73" i="112"/>
  <c r="M72" i="112"/>
  <c r="N72" i="112" s="1"/>
  <c r="L72" i="112"/>
  <c r="M71" i="112"/>
  <c r="N71" i="112" s="1"/>
  <c r="L71" i="112"/>
  <c r="M70" i="112"/>
  <c r="N70" i="112" s="1"/>
  <c r="L70" i="112"/>
  <c r="M69" i="112"/>
  <c r="N69" i="112" s="1"/>
  <c r="L69" i="112"/>
  <c r="N68" i="112"/>
  <c r="M68" i="112"/>
  <c r="L68" i="112"/>
  <c r="M67" i="112"/>
  <c r="N67" i="112" s="1"/>
  <c r="L67" i="112"/>
  <c r="M66" i="112"/>
  <c r="N66" i="112" s="1"/>
  <c r="L66" i="112"/>
  <c r="M65" i="112"/>
  <c r="N65" i="112" s="1"/>
  <c r="L65" i="112"/>
  <c r="M64" i="112"/>
  <c r="N64" i="112" s="1"/>
  <c r="L64" i="112"/>
  <c r="M63" i="112"/>
  <c r="N63" i="112" s="1"/>
  <c r="L63" i="112"/>
  <c r="N62" i="112"/>
  <c r="M62" i="112"/>
  <c r="L62" i="112"/>
  <c r="M61" i="112"/>
  <c r="N61" i="112" s="1"/>
  <c r="L61" i="112"/>
  <c r="N60" i="112"/>
  <c r="M60" i="112"/>
  <c r="L60" i="112"/>
  <c r="M59" i="112"/>
  <c r="N59" i="112" s="1"/>
  <c r="L59" i="112"/>
  <c r="M58" i="112"/>
  <c r="N58" i="112" s="1"/>
  <c r="L58" i="112"/>
  <c r="M57" i="112"/>
  <c r="N57" i="112" s="1"/>
  <c r="L57" i="112"/>
  <c r="M56" i="112"/>
  <c r="N56" i="112" s="1"/>
  <c r="L56" i="112"/>
  <c r="M55" i="112"/>
  <c r="N55" i="112" s="1"/>
  <c r="L55" i="112"/>
  <c r="N54" i="112"/>
  <c r="M54" i="112"/>
  <c r="L54" i="112"/>
  <c r="M53" i="112"/>
  <c r="N53" i="112" s="1"/>
  <c r="L53" i="112"/>
  <c r="N52" i="112"/>
  <c r="M52" i="112"/>
  <c r="L52" i="112"/>
  <c r="M51" i="112"/>
  <c r="N51" i="112" s="1"/>
  <c r="L51" i="112"/>
  <c r="M50" i="112"/>
  <c r="N50" i="112" s="1"/>
  <c r="L50" i="112"/>
  <c r="M49" i="112"/>
  <c r="N49" i="112" s="1"/>
  <c r="L49" i="112"/>
  <c r="M48" i="112"/>
  <c r="N48" i="112" s="1"/>
  <c r="L48" i="112"/>
  <c r="M47" i="112"/>
  <c r="N47" i="112" s="1"/>
  <c r="L47" i="112"/>
  <c r="N46" i="112"/>
  <c r="M46" i="112"/>
  <c r="L46" i="112"/>
  <c r="M45" i="112"/>
  <c r="N45" i="112" s="1"/>
  <c r="L45" i="112"/>
  <c r="N44" i="112"/>
  <c r="M44" i="112"/>
  <c r="L44" i="112"/>
  <c r="M43" i="112"/>
  <c r="N43" i="112" s="1"/>
  <c r="L43" i="112"/>
  <c r="M42" i="112"/>
  <c r="N42" i="112" s="1"/>
  <c r="L42" i="112"/>
  <c r="M41" i="112"/>
  <c r="N41" i="112" s="1"/>
  <c r="L41" i="112"/>
  <c r="M40" i="112"/>
  <c r="N40" i="112" s="1"/>
  <c r="L40" i="112"/>
  <c r="M39" i="112"/>
  <c r="N39" i="112" s="1"/>
  <c r="L39" i="112"/>
  <c r="N38" i="112"/>
  <c r="M38" i="112"/>
  <c r="L38" i="112"/>
  <c r="M37" i="112"/>
  <c r="N37" i="112" s="1"/>
  <c r="L37" i="112"/>
  <c r="N36" i="112"/>
  <c r="M36" i="112"/>
  <c r="L36" i="112"/>
  <c r="M35" i="112"/>
  <c r="N35" i="112" s="1"/>
  <c r="L35" i="112"/>
  <c r="M34" i="112"/>
  <c r="N34" i="112" s="1"/>
  <c r="L34" i="112"/>
  <c r="M33" i="112"/>
  <c r="N33" i="112" s="1"/>
  <c r="L33" i="112"/>
  <c r="M32" i="112"/>
  <c r="N32" i="112" s="1"/>
  <c r="L32" i="112"/>
  <c r="M31" i="112"/>
  <c r="N31" i="112" s="1"/>
  <c r="L31" i="112"/>
  <c r="N30" i="112"/>
  <c r="M30" i="112"/>
  <c r="L30" i="112"/>
  <c r="M29" i="112"/>
  <c r="N29" i="112" s="1"/>
  <c r="L29" i="112"/>
  <c r="N28" i="112"/>
  <c r="M28" i="112"/>
  <c r="L28" i="112"/>
  <c r="M27" i="112"/>
  <c r="N27" i="112" s="1"/>
  <c r="L27" i="112"/>
  <c r="M26" i="112"/>
  <c r="N26" i="112" s="1"/>
  <c r="L26" i="112"/>
  <c r="M25" i="112"/>
  <c r="N25" i="112" s="1"/>
  <c r="L25" i="112"/>
  <c r="N24" i="112"/>
  <c r="M24" i="112"/>
  <c r="L24" i="112"/>
  <c r="M23" i="112"/>
  <c r="N23" i="112" s="1"/>
  <c r="L23" i="112"/>
  <c r="N22" i="112"/>
  <c r="M22" i="112"/>
  <c r="L22" i="112"/>
  <c r="M21" i="112"/>
  <c r="N21" i="112" s="1"/>
  <c r="L21" i="112"/>
  <c r="N20" i="112"/>
  <c r="M20" i="112"/>
  <c r="L20" i="112"/>
  <c r="M19" i="112"/>
  <c r="N19" i="112" s="1"/>
  <c r="L19" i="112"/>
  <c r="N18" i="112"/>
  <c r="M18" i="112"/>
  <c r="L18" i="112"/>
  <c r="M17" i="112"/>
  <c r="N17" i="112" s="1"/>
  <c r="L17" i="112"/>
  <c r="N16" i="112"/>
  <c r="M16" i="112"/>
  <c r="L16" i="112"/>
  <c r="M15" i="112"/>
  <c r="N15" i="112" s="1"/>
  <c r="L15" i="112"/>
  <c r="N14" i="112"/>
  <c r="M14" i="112"/>
  <c r="L14" i="112"/>
  <c r="M13" i="112"/>
  <c r="N13" i="112" s="1"/>
  <c r="L13" i="112"/>
  <c r="N12" i="112"/>
  <c r="M12" i="112"/>
  <c r="L12" i="112"/>
  <c r="M11" i="112"/>
  <c r="N11" i="112" s="1"/>
  <c r="L11" i="112"/>
  <c r="N10" i="112"/>
  <c r="M10" i="112"/>
  <c r="L10" i="112"/>
  <c r="M9" i="112"/>
  <c r="N9" i="112" s="1"/>
  <c r="L9" i="112"/>
  <c r="N8" i="112"/>
  <c r="M8" i="112"/>
  <c r="L8" i="112"/>
  <c r="M7" i="112"/>
  <c r="N7" i="112" s="1"/>
  <c r="L7" i="112"/>
  <c r="M6" i="112"/>
  <c r="L6" i="112"/>
  <c r="J405" i="112"/>
  <c r="K405" i="112" s="1"/>
  <c r="I405" i="112"/>
  <c r="J404" i="112"/>
  <c r="K404" i="112" s="1"/>
  <c r="I404" i="112"/>
  <c r="J403" i="112"/>
  <c r="K403" i="112" s="1"/>
  <c r="I403" i="112"/>
  <c r="J402" i="112"/>
  <c r="K402" i="112" s="1"/>
  <c r="I402" i="112"/>
  <c r="J401" i="112"/>
  <c r="K401" i="112" s="1"/>
  <c r="I401" i="112"/>
  <c r="K400" i="112"/>
  <c r="J400" i="112"/>
  <c r="I400" i="112"/>
  <c r="J399" i="112"/>
  <c r="K399" i="112" s="1"/>
  <c r="I399" i="112"/>
  <c r="J398" i="112"/>
  <c r="K398" i="112" s="1"/>
  <c r="I398" i="112"/>
  <c r="J397" i="112"/>
  <c r="K397" i="112" s="1"/>
  <c r="I397" i="112"/>
  <c r="J396" i="112"/>
  <c r="K396" i="112" s="1"/>
  <c r="I396" i="112"/>
  <c r="J395" i="112"/>
  <c r="K395" i="112" s="1"/>
  <c r="I395" i="112"/>
  <c r="J394" i="112"/>
  <c r="K394" i="112" s="1"/>
  <c r="I394" i="112"/>
  <c r="J393" i="112"/>
  <c r="K393" i="112" s="1"/>
  <c r="I393" i="112"/>
  <c r="K392" i="112"/>
  <c r="J392" i="112"/>
  <c r="I392" i="112"/>
  <c r="J391" i="112"/>
  <c r="K391" i="112" s="1"/>
  <c r="I391" i="112"/>
  <c r="J390" i="112"/>
  <c r="K390" i="112" s="1"/>
  <c r="I390" i="112"/>
  <c r="J389" i="112"/>
  <c r="K389" i="112" s="1"/>
  <c r="I389" i="112"/>
  <c r="J388" i="112"/>
  <c r="K388" i="112" s="1"/>
  <c r="I388" i="112"/>
  <c r="J387" i="112"/>
  <c r="K387" i="112" s="1"/>
  <c r="I387" i="112"/>
  <c r="J386" i="112"/>
  <c r="K386" i="112" s="1"/>
  <c r="I386" i="112"/>
  <c r="J385" i="112"/>
  <c r="K385" i="112" s="1"/>
  <c r="I385" i="112"/>
  <c r="K384" i="112"/>
  <c r="J384" i="112"/>
  <c r="I384" i="112"/>
  <c r="J383" i="112"/>
  <c r="K383" i="112" s="1"/>
  <c r="I383" i="112"/>
  <c r="J382" i="112"/>
  <c r="K382" i="112" s="1"/>
  <c r="I382" i="112"/>
  <c r="J381" i="112"/>
  <c r="K381" i="112" s="1"/>
  <c r="I381" i="112"/>
  <c r="J380" i="112"/>
  <c r="K380" i="112" s="1"/>
  <c r="I380" i="112"/>
  <c r="J379" i="112"/>
  <c r="K379" i="112" s="1"/>
  <c r="I379" i="112"/>
  <c r="J378" i="112"/>
  <c r="K378" i="112" s="1"/>
  <c r="I378" i="112"/>
  <c r="J377" i="112"/>
  <c r="K377" i="112" s="1"/>
  <c r="I377" i="112"/>
  <c r="K376" i="112"/>
  <c r="J376" i="112"/>
  <c r="I376" i="112"/>
  <c r="J375" i="112"/>
  <c r="K375" i="112" s="1"/>
  <c r="I375" i="112"/>
  <c r="J374" i="112"/>
  <c r="K374" i="112" s="1"/>
  <c r="I374" i="112"/>
  <c r="J373" i="112"/>
  <c r="K373" i="112" s="1"/>
  <c r="I373" i="112"/>
  <c r="J372" i="112"/>
  <c r="K372" i="112" s="1"/>
  <c r="I372" i="112"/>
  <c r="J371" i="112"/>
  <c r="K371" i="112" s="1"/>
  <c r="I371" i="112"/>
  <c r="J370" i="112"/>
  <c r="K370" i="112" s="1"/>
  <c r="I370" i="112"/>
  <c r="J369" i="112"/>
  <c r="K369" i="112" s="1"/>
  <c r="I369" i="112"/>
  <c r="K368" i="112"/>
  <c r="J368" i="112"/>
  <c r="I368" i="112"/>
  <c r="J367" i="112"/>
  <c r="K367" i="112" s="1"/>
  <c r="I367" i="112"/>
  <c r="J366" i="112"/>
  <c r="K366" i="112" s="1"/>
  <c r="I366" i="112"/>
  <c r="J365" i="112"/>
  <c r="K365" i="112" s="1"/>
  <c r="I365" i="112"/>
  <c r="J364" i="112"/>
  <c r="K364" i="112" s="1"/>
  <c r="I364" i="112"/>
  <c r="J363" i="112"/>
  <c r="K363" i="112" s="1"/>
  <c r="I363" i="112"/>
  <c r="J362" i="112"/>
  <c r="K362" i="112" s="1"/>
  <c r="I362" i="112"/>
  <c r="J361" i="112"/>
  <c r="K361" i="112" s="1"/>
  <c r="I361" i="112"/>
  <c r="K360" i="112"/>
  <c r="J360" i="112"/>
  <c r="I360" i="112"/>
  <c r="J359" i="112"/>
  <c r="K359" i="112" s="1"/>
  <c r="I359" i="112"/>
  <c r="J358" i="112"/>
  <c r="K358" i="112" s="1"/>
  <c r="I358" i="112"/>
  <c r="J357" i="112"/>
  <c r="K357" i="112" s="1"/>
  <c r="I357" i="112"/>
  <c r="J356" i="112"/>
  <c r="K356" i="112" s="1"/>
  <c r="I356" i="112"/>
  <c r="J355" i="112"/>
  <c r="K355" i="112" s="1"/>
  <c r="I355" i="112"/>
  <c r="J354" i="112"/>
  <c r="K354" i="112" s="1"/>
  <c r="I354" i="112"/>
  <c r="J353" i="112"/>
  <c r="K353" i="112" s="1"/>
  <c r="I353" i="112"/>
  <c r="K352" i="112"/>
  <c r="J352" i="112"/>
  <c r="I352" i="112"/>
  <c r="J351" i="112"/>
  <c r="K351" i="112" s="1"/>
  <c r="I351" i="112"/>
  <c r="J350" i="112"/>
  <c r="K350" i="112" s="1"/>
  <c r="I350" i="112"/>
  <c r="J349" i="112"/>
  <c r="K349" i="112" s="1"/>
  <c r="I349" i="112"/>
  <c r="J348" i="112"/>
  <c r="K348" i="112" s="1"/>
  <c r="I348" i="112"/>
  <c r="J347" i="112"/>
  <c r="K347" i="112" s="1"/>
  <c r="I347" i="112"/>
  <c r="J346" i="112"/>
  <c r="K346" i="112" s="1"/>
  <c r="I346" i="112"/>
  <c r="J345" i="112"/>
  <c r="K345" i="112" s="1"/>
  <c r="I345" i="112"/>
  <c r="K344" i="112"/>
  <c r="J344" i="112"/>
  <c r="I344" i="112"/>
  <c r="J343" i="112"/>
  <c r="K343" i="112" s="1"/>
  <c r="I343" i="112"/>
  <c r="J342" i="112"/>
  <c r="K342" i="112" s="1"/>
  <c r="I342" i="112"/>
  <c r="J341" i="112"/>
  <c r="K341" i="112" s="1"/>
  <c r="I341" i="112"/>
  <c r="J340" i="112"/>
  <c r="K340" i="112" s="1"/>
  <c r="I340" i="112"/>
  <c r="J339" i="112"/>
  <c r="K339" i="112" s="1"/>
  <c r="I339" i="112"/>
  <c r="J338" i="112"/>
  <c r="K338" i="112" s="1"/>
  <c r="I338" i="112"/>
  <c r="J337" i="112"/>
  <c r="K337" i="112" s="1"/>
  <c r="I337" i="112"/>
  <c r="K336" i="112"/>
  <c r="J336" i="112"/>
  <c r="I336" i="112"/>
  <c r="J335" i="112"/>
  <c r="K335" i="112" s="1"/>
  <c r="I335" i="112"/>
  <c r="J334" i="112"/>
  <c r="K334" i="112" s="1"/>
  <c r="I334" i="112"/>
  <c r="J333" i="112"/>
  <c r="K333" i="112" s="1"/>
  <c r="I333" i="112"/>
  <c r="J332" i="112"/>
  <c r="K332" i="112" s="1"/>
  <c r="I332" i="112"/>
  <c r="J331" i="112"/>
  <c r="K331" i="112" s="1"/>
  <c r="I331" i="112"/>
  <c r="J330" i="112"/>
  <c r="K330" i="112" s="1"/>
  <c r="I330" i="112"/>
  <c r="J329" i="112"/>
  <c r="K329" i="112" s="1"/>
  <c r="I329" i="112"/>
  <c r="K328" i="112"/>
  <c r="J328" i="112"/>
  <c r="I328" i="112"/>
  <c r="J327" i="112"/>
  <c r="K327" i="112" s="1"/>
  <c r="I327" i="112"/>
  <c r="J326" i="112"/>
  <c r="K326" i="112" s="1"/>
  <c r="I326" i="112"/>
  <c r="J325" i="112"/>
  <c r="K325" i="112" s="1"/>
  <c r="I325" i="112"/>
  <c r="J324" i="112"/>
  <c r="K324" i="112" s="1"/>
  <c r="I324" i="112"/>
  <c r="J323" i="112"/>
  <c r="K323" i="112" s="1"/>
  <c r="I323" i="112"/>
  <c r="J322" i="112"/>
  <c r="K322" i="112" s="1"/>
  <c r="I322" i="112"/>
  <c r="J321" i="112"/>
  <c r="K321" i="112" s="1"/>
  <c r="I321" i="112"/>
  <c r="K320" i="112"/>
  <c r="J320" i="112"/>
  <c r="I320" i="112"/>
  <c r="J319" i="112"/>
  <c r="K319" i="112" s="1"/>
  <c r="I319" i="112"/>
  <c r="J318" i="112"/>
  <c r="K318" i="112" s="1"/>
  <c r="I318" i="112"/>
  <c r="J317" i="112"/>
  <c r="K317" i="112" s="1"/>
  <c r="I317" i="112"/>
  <c r="J316" i="112"/>
  <c r="K316" i="112" s="1"/>
  <c r="I316" i="112"/>
  <c r="J315" i="112"/>
  <c r="K315" i="112" s="1"/>
  <c r="I315" i="112"/>
  <c r="J314" i="112"/>
  <c r="K314" i="112" s="1"/>
  <c r="I314" i="112"/>
  <c r="J313" i="112"/>
  <c r="K313" i="112" s="1"/>
  <c r="I313" i="112"/>
  <c r="K312" i="112"/>
  <c r="J312" i="112"/>
  <c r="I312" i="112"/>
  <c r="J311" i="112"/>
  <c r="K311" i="112" s="1"/>
  <c r="I311" i="112"/>
  <c r="J310" i="112"/>
  <c r="K310" i="112" s="1"/>
  <c r="I310" i="112"/>
  <c r="J309" i="112"/>
  <c r="K309" i="112" s="1"/>
  <c r="I309" i="112"/>
  <c r="J308" i="112"/>
  <c r="K308" i="112" s="1"/>
  <c r="I308" i="112"/>
  <c r="J307" i="112"/>
  <c r="K307" i="112" s="1"/>
  <c r="I307" i="112"/>
  <c r="J306" i="112"/>
  <c r="K306" i="112" s="1"/>
  <c r="I306" i="112"/>
  <c r="J305" i="112"/>
  <c r="K305" i="112" s="1"/>
  <c r="I305" i="112"/>
  <c r="K304" i="112"/>
  <c r="J304" i="112"/>
  <c r="I304" i="112"/>
  <c r="J303" i="112"/>
  <c r="K303" i="112" s="1"/>
  <c r="I303" i="112"/>
  <c r="J302" i="112"/>
  <c r="K302" i="112" s="1"/>
  <c r="I302" i="112"/>
  <c r="J301" i="112"/>
  <c r="K301" i="112" s="1"/>
  <c r="I301" i="112"/>
  <c r="J300" i="112"/>
  <c r="K300" i="112" s="1"/>
  <c r="I300" i="112"/>
  <c r="J299" i="112"/>
  <c r="K299" i="112" s="1"/>
  <c r="I299" i="112"/>
  <c r="J298" i="112"/>
  <c r="K298" i="112" s="1"/>
  <c r="I298" i="112"/>
  <c r="J297" i="112"/>
  <c r="K297" i="112" s="1"/>
  <c r="I297" i="112"/>
  <c r="K296" i="112"/>
  <c r="J296" i="112"/>
  <c r="I296" i="112"/>
  <c r="J295" i="112"/>
  <c r="K295" i="112" s="1"/>
  <c r="I295" i="112"/>
  <c r="J294" i="112"/>
  <c r="K294" i="112" s="1"/>
  <c r="I294" i="112"/>
  <c r="J293" i="112"/>
  <c r="K293" i="112" s="1"/>
  <c r="I293" i="112"/>
  <c r="J292" i="112"/>
  <c r="K292" i="112" s="1"/>
  <c r="I292" i="112"/>
  <c r="J291" i="112"/>
  <c r="K291" i="112" s="1"/>
  <c r="I291" i="112"/>
  <c r="J290" i="112"/>
  <c r="K290" i="112" s="1"/>
  <c r="I290" i="112"/>
  <c r="J289" i="112"/>
  <c r="K289" i="112" s="1"/>
  <c r="I289" i="112"/>
  <c r="K288" i="112"/>
  <c r="J288" i="112"/>
  <c r="I288" i="112"/>
  <c r="J287" i="112"/>
  <c r="K287" i="112" s="1"/>
  <c r="I287" i="112"/>
  <c r="J286" i="112"/>
  <c r="K286" i="112" s="1"/>
  <c r="I286" i="112"/>
  <c r="J285" i="112"/>
  <c r="K285" i="112" s="1"/>
  <c r="I285" i="112"/>
  <c r="J284" i="112"/>
  <c r="K284" i="112" s="1"/>
  <c r="I284" i="112"/>
  <c r="J283" i="112"/>
  <c r="K283" i="112" s="1"/>
  <c r="I283" i="112"/>
  <c r="J282" i="112"/>
  <c r="K282" i="112" s="1"/>
  <c r="I282" i="112"/>
  <c r="J281" i="112"/>
  <c r="K281" i="112" s="1"/>
  <c r="I281" i="112"/>
  <c r="K280" i="112"/>
  <c r="J280" i="112"/>
  <c r="I280" i="112"/>
  <c r="J279" i="112"/>
  <c r="K279" i="112" s="1"/>
  <c r="I279" i="112"/>
  <c r="J278" i="112"/>
  <c r="K278" i="112" s="1"/>
  <c r="I278" i="112"/>
  <c r="J277" i="112"/>
  <c r="K277" i="112" s="1"/>
  <c r="I277" i="112"/>
  <c r="J276" i="112"/>
  <c r="K276" i="112" s="1"/>
  <c r="I276" i="112"/>
  <c r="J275" i="112"/>
  <c r="K275" i="112" s="1"/>
  <c r="I275" i="112"/>
  <c r="J274" i="112"/>
  <c r="K274" i="112" s="1"/>
  <c r="I274" i="112"/>
  <c r="J273" i="112"/>
  <c r="K273" i="112" s="1"/>
  <c r="I273" i="112"/>
  <c r="K272" i="112"/>
  <c r="J272" i="112"/>
  <c r="I272" i="112"/>
  <c r="J271" i="112"/>
  <c r="K271" i="112" s="1"/>
  <c r="I271" i="112"/>
  <c r="J270" i="112"/>
  <c r="K270" i="112" s="1"/>
  <c r="I270" i="112"/>
  <c r="J269" i="112"/>
  <c r="K269" i="112" s="1"/>
  <c r="I269" i="112"/>
  <c r="J268" i="112"/>
  <c r="K268" i="112" s="1"/>
  <c r="I268" i="112"/>
  <c r="J267" i="112"/>
  <c r="K267" i="112" s="1"/>
  <c r="I267" i="112"/>
  <c r="J266" i="112"/>
  <c r="K266" i="112" s="1"/>
  <c r="I266" i="112"/>
  <c r="J265" i="112"/>
  <c r="K265" i="112" s="1"/>
  <c r="I265" i="112"/>
  <c r="K264" i="112"/>
  <c r="J264" i="112"/>
  <c r="I264" i="112"/>
  <c r="J263" i="112"/>
  <c r="K263" i="112" s="1"/>
  <c r="I263" i="112"/>
  <c r="J262" i="112"/>
  <c r="K262" i="112" s="1"/>
  <c r="I262" i="112"/>
  <c r="J261" i="112"/>
  <c r="K261" i="112" s="1"/>
  <c r="I261" i="112"/>
  <c r="J260" i="112"/>
  <c r="K260" i="112" s="1"/>
  <c r="I260" i="112"/>
  <c r="J259" i="112"/>
  <c r="K259" i="112" s="1"/>
  <c r="I259" i="112"/>
  <c r="J258" i="112"/>
  <c r="K258" i="112" s="1"/>
  <c r="I258" i="112"/>
  <c r="J257" i="112"/>
  <c r="K257" i="112" s="1"/>
  <c r="I257" i="112"/>
  <c r="K256" i="112"/>
  <c r="J256" i="112"/>
  <c r="I256" i="112"/>
  <c r="J255" i="112"/>
  <c r="K255" i="112" s="1"/>
  <c r="I255" i="112"/>
  <c r="J254" i="112"/>
  <c r="K254" i="112" s="1"/>
  <c r="I254" i="112"/>
  <c r="J253" i="112"/>
  <c r="K253" i="112" s="1"/>
  <c r="I253" i="112"/>
  <c r="J252" i="112"/>
  <c r="K252" i="112" s="1"/>
  <c r="I252" i="112"/>
  <c r="J251" i="112"/>
  <c r="K251" i="112" s="1"/>
  <c r="I251" i="112"/>
  <c r="J250" i="112"/>
  <c r="K250" i="112" s="1"/>
  <c r="I250" i="112"/>
  <c r="J249" i="112"/>
  <c r="K249" i="112" s="1"/>
  <c r="I249" i="112"/>
  <c r="K248" i="112"/>
  <c r="J248" i="112"/>
  <c r="I248" i="112"/>
  <c r="J247" i="112"/>
  <c r="K247" i="112" s="1"/>
  <c r="I247" i="112"/>
  <c r="J246" i="112"/>
  <c r="K246" i="112" s="1"/>
  <c r="I246" i="112"/>
  <c r="J245" i="112"/>
  <c r="K245" i="112" s="1"/>
  <c r="I245" i="112"/>
  <c r="J244" i="112"/>
  <c r="K244" i="112" s="1"/>
  <c r="I244" i="112"/>
  <c r="J243" i="112"/>
  <c r="K243" i="112" s="1"/>
  <c r="I243" i="112"/>
  <c r="K242" i="112"/>
  <c r="J242" i="112"/>
  <c r="I242" i="112"/>
  <c r="J241" i="112"/>
  <c r="K241" i="112" s="1"/>
  <c r="I241" i="112"/>
  <c r="K240" i="112"/>
  <c r="J240" i="112"/>
  <c r="I240" i="112"/>
  <c r="J239" i="112"/>
  <c r="K239" i="112" s="1"/>
  <c r="I239" i="112"/>
  <c r="J238" i="112"/>
  <c r="K238" i="112" s="1"/>
  <c r="I238" i="112"/>
  <c r="J237" i="112"/>
  <c r="K237" i="112" s="1"/>
  <c r="I237" i="112"/>
  <c r="J236" i="112"/>
  <c r="K236" i="112" s="1"/>
  <c r="I236" i="112"/>
  <c r="J235" i="112"/>
  <c r="K235" i="112" s="1"/>
  <c r="I235" i="112"/>
  <c r="K234" i="112"/>
  <c r="J234" i="112"/>
  <c r="I234" i="112"/>
  <c r="J233" i="112"/>
  <c r="K233" i="112" s="1"/>
  <c r="I233" i="112"/>
  <c r="K232" i="112"/>
  <c r="J232" i="112"/>
  <c r="I232" i="112"/>
  <c r="J231" i="112"/>
  <c r="K231" i="112" s="1"/>
  <c r="I231" i="112"/>
  <c r="J230" i="112"/>
  <c r="K230" i="112" s="1"/>
  <c r="I230" i="112"/>
  <c r="J229" i="112"/>
  <c r="K229" i="112" s="1"/>
  <c r="I229" i="112"/>
  <c r="K228" i="112"/>
  <c r="J228" i="112"/>
  <c r="I228" i="112"/>
  <c r="J227" i="112"/>
  <c r="K227" i="112" s="1"/>
  <c r="I227" i="112"/>
  <c r="K226" i="112"/>
  <c r="J226" i="112"/>
  <c r="I226" i="112"/>
  <c r="J225" i="112"/>
  <c r="K225" i="112" s="1"/>
  <c r="I225" i="112"/>
  <c r="K224" i="112"/>
  <c r="J224" i="112"/>
  <c r="I224" i="112"/>
  <c r="J223" i="112"/>
  <c r="K223" i="112" s="1"/>
  <c r="I223" i="112"/>
  <c r="J222" i="112"/>
  <c r="K222" i="112" s="1"/>
  <c r="I222" i="112"/>
  <c r="J221" i="112"/>
  <c r="K221" i="112" s="1"/>
  <c r="I221" i="112"/>
  <c r="J220" i="112"/>
  <c r="K220" i="112" s="1"/>
  <c r="I220" i="112"/>
  <c r="J219" i="112"/>
  <c r="K219" i="112" s="1"/>
  <c r="I219" i="112"/>
  <c r="K218" i="112"/>
  <c r="J218" i="112"/>
  <c r="I218" i="112"/>
  <c r="J217" i="112"/>
  <c r="K217" i="112" s="1"/>
  <c r="I217" i="112"/>
  <c r="K216" i="112"/>
  <c r="J216" i="112"/>
  <c r="I216" i="112"/>
  <c r="J215" i="112"/>
  <c r="K215" i="112" s="1"/>
  <c r="I215" i="112"/>
  <c r="J214" i="112"/>
  <c r="K214" i="112" s="1"/>
  <c r="I214" i="112"/>
  <c r="J213" i="112"/>
  <c r="K213" i="112" s="1"/>
  <c r="I213" i="112"/>
  <c r="K212" i="112"/>
  <c r="J212" i="112"/>
  <c r="I212" i="112"/>
  <c r="J211" i="112"/>
  <c r="K211" i="112" s="1"/>
  <c r="I211" i="112"/>
  <c r="J210" i="112"/>
  <c r="K210" i="112" s="1"/>
  <c r="I210" i="112"/>
  <c r="J209" i="112"/>
  <c r="K209" i="112" s="1"/>
  <c r="I209" i="112"/>
  <c r="K208" i="112"/>
  <c r="J208" i="112"/>
  <c r="I208" i="112"/>
  <c r="J207" i="112"/>
  <c r="K207" i="112" s="1"/>
  <c r="I207" i="112"/>
  <c r="J206" i="112"/>
  <c r="K206" i="112" s="1"/>
  <c r="I206" i="112"/>
  <c r="J205" i="112"/>
  <c r="K205" i="112" s="1"/>
  <c r="I205" i="112"/>
  <c r="K204" i="112"/>
  <c r="J204" i="112"/>
  <c r="I204" i="112"/>
  <c r="J203" i="112"/>
  <c r="K203" i="112" s="1"/>
  <c r="I203" i="112"/>
  <c r="K202" i="112"/>
  <c r="J202" i="112"/>
  <c r="I202" i="112"/>
  <c r="J201" i="112"/>
  <c r="K201" i="112" s="1"/>
  <c r="I201" i="112"/>
  <c r="K200" i="112"/>
  <c r="J200" i="112"/>
  <c r="I200" i="112"/>
  <c r="J199" i="112"/>
  <c r="K199" i="112" s="1"/>
  <c r="I199" i="112"/>
  <c r="J198" i="112"/>
  <c r="K198" i="112" s="1"/>
  <c r="I198" i="112"/>
  <c r="J197" i="112"/>
  <c r="K197" i="112" s="1"/>
  <c r="I197" i="112"/>
  <c r="K196" i="112"/>
  <c r="J196" i="112"/>
  <c r="I196" i="112"/>
  <c r="J195" i="112"/>
  <c r="K195" i="112" s="1"/>
  <c r="I195" i="112"/>
  <c r="K194" i="112"/>
  <c r="J194" i="112"/>
  <c r="I194" i="112"/>
  <c r="J193" i="112"/>
  <c r="K193" i="112" s="1"/>
  <c r="I193" i="112"/>
  <c r="K192" i="112"/>
  <c r="J192" i="112"/>
  <c r="I192" i="112"/>
  <c r="J191" i="112"/>
  <c r="K191" i="112" s="1"/>
  <c r="I191" i="112"/>
  <c r="J190" i="112"/>
  <c r="K190" i="112" s="1"/>
  <c r="I190" i="112"/>
  <c r="J189" i="112"/>
  <c r="K189" i="112" s="1"/>
  <c r="I189" i="112"/>
  <c r="J188" i="112"/>
  <c r="K188" i="112" s="1"/>
  <c r="I188" i="112"/>
  <c r="J187" i="112"/>
  <c r="K187" i="112" s="1"/>
  <c r="I187" i="112"/>
  <c r="K186" i="112"/>
  <c r="J186" i="112"/>
  <c r="I186" i="112"/>
  <c r="J185" i="112"/>
  <c r="K185" i="112" s="1"/>
  <c r="I185" i="112"/>
  <c r="K184" i="112"/>
  <c r="J184" i="112"/>
  <c r="I184" i="112"/>
  <c r="J183" i="112"/>
  <c r="K183" i="112" s="1"/>
  <c r="I183" i="112"/>
  <c r="J182" i="112"/>
  <c r="K182" i="112" s="1"/>
  <c r="I182" i="112"/>
  <c r="J181" i="112"/>
  <c r="K181" i="112" s="1"/>
  <c r="I181" i="112"/>
  <c r="K180" i="112"/>
  <c r="J180" i="112"/>
  <c r="I180" i="112"/>
  <c r="J179" i="112"/>
  <c r="K179" i="112" s="1"/>
  <c r="I179" i="112"/>
  <c r="J178" i="112"/>
  <c r="K178" i="112" s="1"/>
  <c r="I178" i="112"/>
  <c r="J177" i="112"/>
  <c r="K177" i="112" s="1"/>
  <c r="I177" i="112"/>
  <c r="K176" i="112"/>
  <c r="J176" i="112"/>
  <c r="I176" i="112"/>
  <c r="J175" i="112"/>
  <c r="K175" i="112" s="1"/>
  <c r="I175" i="112"/>
  <c r="J174" i="112"/>
  <c r="K174" i="112" s="1"/>
  <c r="I174" i="112"/>
  <c r="J173" i="112"/>
  <c r="K173" i="112" s="1"/>
  <c r="I173" i="112"/>
  <c r="K172" i="112"/>
  <c r="J172" i="112"/>
  <c r="I172" i="112"/>
  <c r="J171" i="112"/>
  <c r="K171" i="112" s="1"/>
  <c r="I171" i="112"/>
  <c r="K170" i="112"/>
  <c r="J170" i="112"/>
  <c r="I170" i="112"/>
  <c r="J169" i="112"/>
  <c r="K169" i="112" s="1"/>
  <c r="I169" i="112"/>
  <c r="K168" i="112"/>
  <c r="J168" i="112"/>
  <c r="I168" i="112"/>
  <c r="J167" i="112"/>
  <c r="K167" i="112" s="1"/>
  <c r="I167" i="112"/>
  <c r="J166" i="112"/>
  <c r="K166" i="112" s="1"/>
  <c r="I166" i="112"/>
  <c r="J165" i="112"/>
  <c r="K165" i="112" s="1"/>
  <c r="I165" i="112"/>
  <c r="K164" i="112"/>
  <c r="J164" i="112"/>
  <c r="I164" i="112"/>
  <c r="J163" i="112"/>
  <c r="K163" i="112" s="1"/>
  <c r="I163" i="112"/>
  <c r="K162" i="112"/>
  <c r="J162" i="112"/>
  <c r="I162" i="112"/>
  <c r="J161" i="112"/>
  <c r="K161" i="112" s="1"/>
  <c r="I161" i="112"/>
  <c r="K160" i="112"/>
  <c r="J160" i="112"/>
  <c r="I160" i="112"/>
  <c r="J159" i="112"/>
  <c r="K159" i="112" s="1"/>
  <c r="I159" i="112"/>
  <c r="J158" i="112"/>
  <c r="K158" i="112" s="1"/>
  <c r="I158" i="112"/>
  <c r="J157" i="112"/>
  <c r="K157" i="112" s="1"/>
  <c r="I157" i="112"/>
  <c r="J156" i="112"/>
  <c r="K156" i="112" s="1"/>
  <c r="I156" i="112"/>
  <c r="J155" i="112"/>
  <c r="K155" i="112" s="1"/>
  <c r="I155" i="112"/>
  <c r="K154" i="112"/>
  <c r="J154" i="112"/>
  <c r="I154" i="112"/>
  <c r="J153" i="112"/>
  <c r="K153" i="112" s="1"/>
  <c r="I153" i="112"/>
  <c r="K152" i="112"/>
  <c r="J152" i="112"/>
  <c r="I152" i="112"/>
  <c r="J151" i="112"/>
  <c r="K151" i="112" s="1"/>
  <c r="I151" i="112"/>
  <c r="J150" i="112"/>
  <c r="K150" i="112" s="1"/>
  <c r="I150" i="112"/>
  <c r="J149" i="112"/>
  <c r="K149" i="112" s="1"/>
  <c r="I149" i="112"/>
  <c r="K148" i="112"/>
  <c r="J148" i="112"/>
  <c r="I148" i="112"/>
  <c r="J147" i="112"/>
  <c r="K147" i="112" s="1"/>
  <c r="I147" i="112"/>
  <c r="J146" i="112"/>
  <c r="K146" i="112" s="1"/>
  <c r="I146" i="112"/>
  <c r="J145" i="112"/>
  <c r="K145" i="112" s="1"/>
  <c r="I145" i="112"/>
  <c r="K144" i="112"/>
  <c r="J144" i="112"/>
  <c r="I144" i="112"/>
  <c r="J143" i="112"/>
  <c r="K143" i="112" s="1"/>
  <c r="I143" i="112"/>
  <c r="J142" i="112"/>
  <c r="K142" i="112" s="1"/>
  <c r="I142" i="112"/>
  <c r="J141" i="112"/>
  <c r="K141" i="112" s="1"/>
  <c r="I141" i="112"/>
  <c r="K140" i="112"/>
  <c r="J140" i="112"/>
  <c r="I140" i="112"/>
  <c r="J139" i="112"/>
  <c r="K139" i="112" s="1"/>
  <c r="I139" i="112"/>
  <c r="K138" i="112"/>
  <c r="J138" i="112"/>
  <c r="I138" i="112"/>
  <c r="J137" i="112"/>
  <c r="K137" i="112" s="1"/>
  <c r="I137" i="112"/>
  <c r="K136" i="112"/>
  <c r="J136" i="112"/>
  <c r="I136" i="112"/>
  <c r="J135" i="112"/>
  <c r="K135" i="112" s="1"/>
  <c r="I135" i="112"/>
  <c r="J134" i="112"/>
  <c r="K134" i="112" s="1"/>
  <c r="I134" i="112"/>
  <c r="J133" i="112"/>
  <c r="K133" i="112" s="1"/>
  <c r="I133" i="112"/>
  <c r="K132" i="112"/>
  <c r="J132" i="112"/>
  <c r="I132" i="112"/>
  <c r="J131" i="112"/>
  <c r="K131" i="112" s="1"/>
  <c r="I131" i="112"/>
  <c r="K130" i="112"/>
  <c r="J130" i="112"/>
  <c r="I130" i="112"/>
  <c r="J129" i="112"/>
  <c r="K129" i="112" s="1"/>
  <c r="I129" i="112"/>
  <c r="K128" i="112"/>
  <c r="J128" i="112"/>
  <c r="I128" i="112"/>
  <c r="J127" i="112"/>
  <c r="K127" i="112" s="1"/>
  <c r="I127" i="112"/>
  <c r="J126" i="112"/>
  <c r="K126" i="112" s="1"/>
  <c r="I126" i="112"/>
  <c r="J125" i="112"/>
  <c r="K125" i="112" s="1"/>
  <c r="I125" i="112"/>
  <c r="J124" i="112"/>
  <c r="K124" i="112" s="1"/>
  <c r="I124" i="112"/>
  <c r="J123" i="112"/>
  <c r="K123" i="112" s="1"/>
  <c r="I123" i="112"/>
  <c r="K122" i="112"/>
  <c r="J122" i="112"/>
  <c r="I122" i="112"/>
  <c r="J121" i="112"/>
  <c r="K121" i="112" s="1"/>
  <c r="I121" i="112"/>
  <c r="K120" i="112"/>
  <c r="J120" i="112"/>
  <c r="I120" i="112"/>
  <c r="J119" i="112"/>
  <c r="K119" i="112" s="1"/>
  <c r="I119" i="112"/>
  <c r="J118" i="112"/>
  <c r="K118" i="112" s="1"/>
  <c r="I118" i="112"/>
  <c r="J117" i="112"/>
  <c r="K117" i="112" s="1"/>
  <c r="I117" i="112"/>
  <c r="K116" i="112"/>
  <c r="J116" i="112"/>
  <c r="I116" i="112"/>
  <c r="J115" i="112"/>
  <c r="K115" i="112" s="1"/>
  <c r="I115" i="112"/>
  <c r="J114" i="112"/>
  <c r="K114" i="112" s="1"/>
  <c r="I114" i="112"/>
  <c r="J113" i="112"/>
  <c r="K113" i="112" s="1"/>
  <c r="I113" i="112"/>
  <c r="K112" i="112"/>
  <c r="J112" i="112"/>
  <c r="I112" i="112"/>
  <c r="J111" i="112"/>
  <c r="K111" i="112" s="1"/>
  <c r="I111" i="112"/>
  <c r="J110" i="112"/>
  <c r="K110" i="112" s="1"/>
  <c r="I110" i="112"/>
  <c r="J109" i="112"/>
  <c r="K109" i="112" s="1"/>
  <c r="I109" i="112"/>
  <c r="K108" i="112"/>
  <c r="J108" i="112"/>
  <c r="I108" i="112"/>
  <c r="J107" i="112"/>
  <c r="K107" i="112" s="1"/>
  <c r="I107" i="112"/>
  <c r="K106" i="112"/>
  <c r="J106" i="112"/>
  <c r="I106" i="112"/>
  <c r="J105" i="112"/>
  <c r="K105" i="112" s="1"/>
  <c r="I105" i="112"/>
  <c r="J104" i="112"/>
  <c r="K104" i="112" s="1"/>
  <c r="I104" i="112"/>
  <c r="J103" i="112"/>
  <c r="K103" i="112" s="1"/>
  <c r="I103" i="112"/>
  <c r="K102" i="112"/>
  <c r="J102" i="112"/>
  <c r="I102" i="112"/>
  <c r="J101" i="112"/>
  <c r="K101" i="112" s="1"/>
  <c r="I101" i="112"/>
  <c r="K100" i="112"/>
  <c r="J100" i="112"/>
  <c r="I100" i="112"/>
  <c r="J99" i="112"/>
  <c r="K99" i="112" s="1"/>
  <c r="I99" i="112"/>
  <c r="J98" i="112"/>
  <c r="K98" i="112" s="1"/>
  <c r="I98" i="112"/>
  <c r="J97" i="112"/>
  <c r="K97" i="112" s="1"/>
  <c r="I97" i="112"/>
  <c r="J96" i="112"/>
  <c r="K96" i="112" s="1"/>
  <c r="I96" i="112"/>
  <c r="J95" i="112"/>
  <c r="K95" i="112" s="1"/>
  <c r="I95" i="112"/>
  <c r="K94" i="112"/>
  <c r="J94" i="112"/>
  <c r="I94" i="112"/>
  <c r="J93" i="112"/>
  <c r="K93" i="112" s="1"/>
  <c r="I93" i="112"/>
  <c r="K92" i="112"/>
  <c r="J92" i="112"/>
  <c r="I92" i="112"/>
  <c r="J91" i="112"/>
  <c r="K91" i="112" s="1"/>
  <c r="I91" i="112"/>
  <c r="J90" i="112"/>
  <c r="K90" i="112" s="1"/>
  <c r="I90" i="112"/>
  <c r="J89" i="112"/>
  <c r="K89" i="112" s="1"/>
  <c r="I89" i="112"/>
  <c r="J88" i="112"/>
  <c r="K88" i="112" s="1"/>
  <c r="I88" i="112"/>
  <c r="J87" i="112"/>
  <c r="K87" i="112" s="1"/>
  <c r="I87" i="112"/>
  <c r="K86" i="112"/>
  <c r="J86" i="112"/>
  <c r="I86" i="112"/>
  <c r="J85" i="112"/>
  <c r="K85" i="112" s="1"/>
  <c r="I85" i="112"/>
  <c r="K84" i="112"/>
  <c r="J84" i="112"/>
  <c r="I84" i="112"/>
  <c r="J83" i="112"/>
  <c r="K83" i="112" s="1"/>
  <c r="I83" i="112"/>
  <c r="J82" i="112"/>
  <c r="K82" i="112" s="1"/>
  <c r="I82" i="112"/>
  <c r="J81" i="112"/>
  <c r="K81" i="112" s="1"/>
  <c r="I81" i="112"/>
  <c r="J80" i="112"/>
  <c r="K80" i="112" s="1"/>
  <c r="I80" i="112"/>
  <c r="J79" i="112"/>
  <c r="K79" i="112" s="1"/>
  <c r="I79" i="112"/>
  <c r="K78" i="112"/>
  <c r="J78" i="112"/>
  <c r="I78" i="112"/>
  <c r="J77" i="112"/>
  <c r="K77" i="112" s="1"/>
  <c r="I77" i="112"/>
  <c r="K76" i="112"/>
  <c r="J76" i="112"/>
  <c r="I76" i="112"/>
  <c r="J75" i="112"/>
  <c r="K75" i="112" s="1"/>
  <c r="I75" i="112"/>
  <c r="J74" i="112"/>
  <c r="K74" i="112" s="1"/>
  <c r="I74" i="112"/>
  <c r="J73" i="112"/>
  <c r="K73" i="112" s="1"/>
  <c r="I73" i="112"/>
  <c r="J72" i="112"/>
  <c r="K72" i="112" s="1"/>
  <c r="I72" i="112"/>
  <c r="J71" i="112"/>
  <c r="K71" i="112" s="1"/>
  <c r="I71" i="112"/>
  <c r="K70" i="112"/>
  <c r="J70" i="112"/>
  <c r="I70" i="112"/>
  <c r="J69" i="112"/>
  <c r="K69" i="112" s="1"/>
  <c r="I69" i="112"/>
  <c r="J68" i="112"/>
  <c r="K68" i="112" s="1"/>
  <c r="I68" i="112"/>
  <c r="J67" i="112"/>
  <c r="K67" i="112" s="1"/>
  <c r="I67" i="112"/>
  <c r="J66" i="112"/>
  <c r="K66" i="112" s="1"/>
  <c r="I66" i="112"/>
  <c r="K65" i="112"/>
  <c r="J65" i="112"/>
  <c r="I65" i="112"/>
  <c r="J64" i="112"/>
  <c r="K64" i="112" s="1"/>
  <c r="I64" i="112"/>
  <c r="K63" i="112"/>
  <c r="J63" i="112"/>
  <c r="I63" i="112"/>
  <c r="J62" i="112"/>
  <c r="K62" i="112" s="1"/>
  <c r="I62" i="112"/>
  <c r="J61" i="112"/>
  <c r="K61" i="112" s="1"/>
  <c r="I61" i="112"/>
  <c r="J60" i="112"/>
  <c r="K60" i="112" s="1"/>
  <c r="I60" i="112"/>
  <c r="J59" i="112"/>
  <c r="K59" i="112" s="1"/>
  <c r="I59" i="112"/>
  <c r="J58" i="112"/>
  <c r="K58" i="112" s="1"/>
  <c r="I58" i="112"/>
  <c r="K57" i="112"/>
  <c r="J57" i="112"/>
  <c r="I57" i="112"/>
  <c r="J56" i="112"/>
  <c r="K56" i="112" s="1"/>
  <c r="I56" i="112"/>
  <c r="K55" i="112"/>
  <c r="J55" i="112"/>
  <c r="I55" i="112"/>
  <c r="J54" i="112"/>
  <c r="K54" i="112" s="1"/>
  <c r="I54" i="112"/>
  <c r="J53" i="112"/>
  <c r="K53" i="112" s="1"/>
  <c r="I53" i="112"/>
  <c r="J52" i="112"/>
  <c r="K52" i="112" s="1"/>
  <c r="I52" i="112"/>
  <c r="J51" i="112"/>
  <c r="K51" i="112" s="1"/>
  <c r="I51" i="112"/>
  <c r="J50" i="112"/>
  <c r="K50" i="112" s="1"/>
  <c r="I50" i="112"/>
  <c r="K49" i="112"/>
  <c r="J49" i="112"/>
  <c r="I49" i="112"/>
  <c r="J48" i="112"/>
  <c r="K48" i="112" s="1"/>
  <c r="I48" i="112"/>
  <c r="K47" i="112"/>
  <c r="J47" i="112"/>
  <c r="I47" i="112"/>
  <c r="J46" i="112"/>
  <c r="K46" i="112" s="1"/>
  <c r="I46" i="112"/>
  <c r="J45" i="112"/>
  <c r="K45" i="112" s="1"/>
  <c r="I45" i="112"/>
  <c r="J44" i="112"/>
  <c r="K44" i="112" s="1"/>
  <c r="I44" i="112"/>
  <c r="J43" i="112"/>
  <c r="K43" i="112" s="1"/>
  <c r="I43" i="112"/>
  <c r="J42" i="112"/>
  <c r="K42" i="112" s="1"/>
  <c r="I42" i="112"/>
  <c r="K41" i="112"/>
  <c r="J41" i="112"/>
  <c r="I41" i="112"/>
  <c r="J40" i="112"/>
  <c r="K40" i="112" s="1"/>
  <c r="I40" i="112"/>
  <c r="K39" i="112"/>
  <c r="J39" i="112"/>
  <c r="I39" i="112"/>
  <c r="J38" i="112"/>
  <c r="K38" i="112" s="1"/>
  <c r="I38" i="112"/>
  <c r="J37" i="112"/>
  <c r="K37" i="112" s="1"/>
  <c r="I37" i="112"/>
  <c r="J36" i="112"/>
  <c r="K36" i="112" s="1"/>
  <c r="I36" i="112"/>
  <c r="J35" i="112"/>
  <c r="K35" i="112" s="1"/>
  <c r="I35" i="112"/>
  <c r="J34" i="112"/>
  <c r="K34" i="112" s="1"/>
  <c r="I34" i="112"/>
  <c r="K33" i="112"/>
  <c r="J33" i="112"/>
  <c r="I33" i="112"/>
  <c r="J32" i="112"/>
  <c r="K32" i="112" s="1"/>
  <c r="I32" i="112"/>
  <c r="K31" i="112"/>
  <c r="J31" i="112"/>
  <c r="I31" i="112"/>
  <c r="J30" i="112"/>
  <c r="K30" i="112" s="1"/>
  <c r="I30" i="112"/>
  <c r="J29" i="112"/>
  <c r="K29" i="112" s="1"/>
  <c r="I29" i="112"/>
  <c r="J28" i="112"/>
  <c r="K28" i="112" s="1"/>
  <c r="I28" i="112"/>
  <c r="J27" i="112"/>
  <c r="K27" i="112" s="1"/>
  <c r="I27" i="112"/>
  <c r="J26" i="112"/>
  <c r="K26" i="112" s="1"/>
  <c r="I26" i="112"/>
  <c r="K25" i="112"/>
  <c r="J25" i="112"/>
  <c r="I25" i="112"/>
  <c r="J24" i="112"/>
  <c r="K24" i="112" s="1"/>
  <c r="I24" i="112"/>
  <c r="K23" i="112"/>
  <c r="J23" i="112"/>
  <c r="I23" i="112"/>
  <c r="J22" i="112"/>
  <c r="K22" i="112" s="1"/>
  <c r="I22" i="112"/>
  <c r="K21" i="112"/>
  <c r="J21" i="112"/>
  <c r="I21" i="112"/>
  <c r="J20" i="112"/>
  <c r="K20" i="112" s="1"/>
  <c r="I20" i="112"/>
  <c r="K19" i="112"/>
  <c r="J19" i="112"/>
  <c r="I19" i="112"/>
  <c r="J18" i="112"/>
  <c r="K18" i="112" s="1"/>
  <c r="I18" i="112"/>
  <c r="K17" i="112"/>
  <c r="J17" i="112"/>
  <c r="I17" i="112"/>
  <c r="J16" i="112"/>
  <c r="K16" i="112" s="1"/>
  <c r="I16" i="112"/>
  <c r="K15" i="112"/>
  <c r="J15" i="112"/>
  <c r="I15" i="112"/>
  <c r="J14" i="112"/>
  <c r="K14" i="112" s="1"/>
  <c r="I14" i="112"/>
  <c r="K13" i="112"/>
  <c r="J13" i="112"/>
  <c r="I13" i="112"/>
  <c r="J12" i="112"/>
  <c r="K12" i="112" s="1"/>
  <c r="I12" i="112"/>
  <c r="K11" i="112"/>
  <c r="J11" i="112"/>
  <c r="I11" i="112"/>
  <c r="J10" i="112"/>
  <c r="K10" i="112" s="1"/>
  <c r="I10" i="112"/>
  <c r="K9" i="112"/>
  <c r="J9" i="112"/>
  <c r="I9" i="112"/>
  <c r="J8" i="112"/>
  <c r="K8" i="112" s="1"/>
  <c r="I8" i="112"/>
  <c r="K7" i="112"/>
  <c r="J7" i="112"/>
  <c r="I7" i="112"/>
  <c r="J6" i="112"/>
  <c r="I6" i="112"/>
  <c r="G405" i="112"/>
  <c r="H405" i="112" s="1"/>
  <c r="F405" i="112"/>
  <c r="G404" i="112"/>
  <c r="H404" i="112" s="1"/>
  <c r="F404" i="112"/>
  <c r="G403" i="112"/>
  <c r="H403" i="112" s="1"/>
  <c r="F403" i="112"/>
  <c r="G402" i="112"/>
  <c r="H402" i="112" s="1"/>
  <c r="F402" i="112"/>
  <c r="G401" i="112"/>
  <c r="H401" i="112" s="1"/>
  <c r="F401" i="112"/>
  <c r="H400" i="112"/>
  <c r="G400" i="112"/>
  <c r="F400" i="112"/>
  <c r="G399" i="112"/>
  <c r="H399" i="112" s="1"/>
  <c r="F399" i="112"/>
  <c r="G398" i="112"/>
  <c r="H398" i="112" s="1"/>
  <c r="F398" i="112"/>
  <c r="G397" i="112"/>
  <c r="H397" i="112" s="1"/>
  <c r="F397" i="112"/>
  <c r="G396" i="112"/>
  <c r="H396" i="112" s="1"/>
  <c r="F396" i="112"/>
  <c r="G395" i="112"/>
  <c r="H395" i="112" s="1"/>
  <c r="F395" i="112"/>
  <c r="G394" i="112"/>
  <c r="H394" i="112" s="1"/>
  <c r="F394" i="112"/>
  <c r="G393" i="112"/>
  <c r="H393" i="112" s="1"/>
  <c r="F393" i="112"/>
  <c r="H392" i="112"/>
  <c r="G392" i="112"/>
  <c r="F392" i="112"/>
  <c r="G391" i="112"/>
  <c r="H391" i="112" s="1"/>
  <c r="F391" i="112"/>
  <c r="G390" i="112"/>
  <c r="H390" i="112" s="1"/>
  <c r="F390" i="112"/>
  <c r="G389" i="112"/>
  <c r="H389" i="112" s="1"/>
  <c r="F389" i="112"/>
  <c r="G388" i="112"/>
  <c r="H388" i="112" s="1"/>
  <c r="F388" i="112"/>
  <c r="G387" i="112"/>
  <c r="H387" i="112" s="1"/>
  <c r="F387" i="112"/>
  <c r="G386" i="112"/>
  <c r="H386" i="112" s="1"/>
  <c r="F386" i="112"/>
  <c r="G385" i="112"/>
  <c r="H385" i="112" s="1"/>
  <c r="F385" i="112"/>
  <c r="G384" i="112"/>
  <c r="H384" i="112" s="1"/>
  <c r="F384" i="112"/>
  <c r="G383" i="112"/>
  <c r="H383" i="112" s="1"/>
  <c r="F383" i="112"/>
  <c r="G382" i="112"/>
  <c r="H382" i="112" s="1"/>
  <c r="F382" i="112"/>
  <c r="G381" i="112"/>
  <c r="H381" i="112" s="1"/>
  <c r="F381" i="112"/>
  <c r="H380" i="112"/>
  <c r="G380" i="112"/>
  <c r="F380" i="112"/>
  <c r="G379" i="112"/>
  <c r="H379" i="112" s="1"/>
  <c r="F379" i="112"/>
  <c r="G378" i="112"/>
  <c r="H378" i="112" s="1"/>
  <c r="F378" i="112"/>
  <c r="G377" i="112"/>
  <c r="H377" i="112" s="1"/>
  <c r="F377" i="112"/>
  <c r="H376" i="112"/>
  <c r="G376" i="112"/>
  <c r="F376" i="112"/>
  <c r="G375" i="112"/>
  <c r="H375" i="112" s="1"/>
  <c r="F375" i="112"/>
  <c r="G374" i="112"/>
  <c r="H374" i="112" s="1"/>
  <c r="F374" i="112"/>
  <c r="G373" i="112"/>
  <c r="H373" i="112" s="1"/>
  <c r="F373" i="112"/>
  <c r="G372" i="112"/>
  <c r="H372" i="112" s="1"/>
  <c r="F372" i="112"/>
  <c r="G371" i="112"/>
  <c r="H371" i="112" s="1"/>
  <c r="F371" i="112"/>
  <c r="G370" i="112"/>
  <c r="H370" i="112" s="1"/>
  <c r="F370" i="112"/>
  <c r="G369" i="112"/>
  <c r="H369" i="112" s="1"/>
  <c r="F369" i="112"/>
  <c r="H368" i="112"/>
  <c r="G368" i="112"/>
  <c r="F368" i="112"/>
  <c r="G367" i="112"/>
  <c r="H367" i="112" s="1"/>
  <c r="F367" i="112"/>
  <c r="G366" i="112"/>
  <c r="H366" i="112" s="1"/>
  <c r="F366" i="112"/>
  <c r="G365" i="112"/>
  <c r="H365" i="112" s="1"/>
  <c r="F365" i="112"/>
  <c r="G364" i="112"/>
  <c r="H364" i="112" s="1"/>
  <c r="F364" i="112"/>
  <c r="G363" i="112"/>
  <c r="H363" i="112" s="1"/>
  <c r="F363" i="112"/>
  <c r="G362" i="112"/>
  <c r="H362" i="112" s="1"/>
  <c r="F362" i="112"/>
  <c r="G361" i="112"/>
  <c r="H361" i="112" s="1"/>
  <c r="F361" i="112"/>
  <c r="H360" i="112"/>
  <c r="G360" i="112"/>
  <c r="F360" i="112"/>
  <c r="G359" i="112"/>
  <c r="H359" i="112" s="1"/>
  <c r="F359" i="112"/>
  <c r="G358" i="112"/>
  <c r="H358" i="112" s="1"/>
  <c r="F358" i="112"/>
  <c r="G357" i="112"/>
  <c r="H357" i="112" s="1"/>
  <c r="F357" i="112"/>
  <c r="G356" i="112"/>
  <c r="H356" i="112" s="1"/>
  <c r="F356" i="112"/>
  <c r="G355" i="112"/>
  <c r="H355" i="112" s="1"/>
  <c r="F355" i="112"/>
  <c r="G354" i="112"/>
  <c r="H354" i="112" s="1"/>
  <c r="F354" i="112"/>
  <c r="G353" i="112"/>
  <c r="H353" i="112" s="1"/>
  <c r="F353" i="112"/>
  <c r="G352" i="112"/>
  <c r="H352" i="112" s="1"/>
  <c r="F352" i="112"/>
  <c r="G351" i="112"/>
  <c r="H351" i="112" s="1"/>
  <c r="F351" i="112"/>
  <c r="G350" i="112"/>
  <c r="H350" i="112" s="1"/>
  <c r="F350" i="112"/>
  <c r="G349" i="112"/>
  <c r="H349" i="112" s="1"/>
  <c r="F349" i="112"/>
  <c r="H348" i="112"/>
  <c r="G348" i="112"/>
  <c r="F348" i="112"/>
  <c r="G347" i="112"/>
  <c r="H347" i="112" s="1"/>
  <c r="F347" i="112"/>
  <c r="G346" i="112"/>
  <c r="H346" i="112" s="1"/>
  <c r="F346" i="112"/>
  <c r="G345" i="112"/>
  <c r="H345" i="112" s="1"/>
  <c r="F345" i="112"/>
  <c r="H344" i="112"/>
  <c r="G344" i="112"/>
  <c r="F344" i="112"/>
  <c r="G343" i="112"/>
  <c r="H343" i="112" s="1"/>
  <c r="F343" i="112"/>
  <c r="G342" i="112"/>
  <c r="H342" i="112" s="1"/>
  <c r="F342" i="112"/>
  <c r="G341" i="112"/>
  <c r="H341" i="112" s="1"/>
  <c r="F341" i="112"/>
  <c r="G340" i="112"/>
  <c r="H340" i="112" s="1"/>
  <c r="F340" i="112"/>
  <c r="G339" i="112"/>
  <c r="H339" i="112" s="1"/>
  <c r="F339" i="112"/>
  <c r="G338" i="112"/>
  <c r="H338" i="112" s="1"/>
  <c r="F338" i="112"/>
  <c r="G337" i="112"/>
  <c r="H337" i="112" s="1"/>
  <c r="F337" i="112"/>
  <c r="H336" i="112"/>
  <c r="G336" i="112"/>
  <c r="F336" i="112"/>
  <c r="G335" i="112"/>
  <c r="H335" i="112" s="1"/>
  <c r="F335" i="112"/>
  <c r="G334" i="112"/>
  <c r="H334" i="112" s="1"/>
  <c r="F334" i="112"/>
  <c r="G333" i="112"/>
  <c r="H333" i="112" s="1"/>
  <c r="F333" i="112"/>
  <c r="G332" i="112"/>
  <c r="H332" i="112" s="1"/>
  <c r="F332" i="112"/>
  <c r="G331" i="112"/>
  <c r="H331" i="112" s="1"/>
  <c r="F331" i="112"/>
  <c r="G330" i="112"/>
  <c r="H330" i="112" s="1"/>
  <c r="F330" i="112"/>
  <c r="G329" i="112"/>
  <c r="H329" i="112" s="1"/>
  <c r="F329" i="112"/>
  <c r="H328" i="112"/>
  <c r="G328" i="112"/>
  <c r="F328" i="112"/>
  <c r="G327" i="112"/>
  <c r="H327" i="112" s="1"/>
  <c r="F327" i="112"/>
  <c r="G326" i="112"/>
  <c r="H326" i="112" s="1"/>
  <c r="F326" i="112"/>
  <c r="G325" i="112"/>
  <c r="H325" i="112" s="1"/>
  <c r="F325" i="112"/>
  <c r="G324" i="112"/>
  <c r="H324" i="112" s="1"/>
  <c r="F324" i="112"/>
  <c r="G323" i="112"/>
  <c r="H323" i="112" s="1"/>
  <c r="F323" i="112"/>
  <c r="G322" i="112"/>
  <c r="H322" i="112" s="1"/>
  <c r="F322" i="112"/>
  <c r="G321" i="112"/>
  <c r="H321" i="112" s="1"/>
  <c r="F321" i="112"/>
  <c r="G320" i="112"/>
  <c r="H320" i="112" s="1"/>
  <c r="F320" i="112"/>
  <c r="G319" i="112"/>
  <c r="H319" i="112" s="1"/>
  <c r="F319" i="112"/>
  <c r="G318" i="112"/>
  <c r="H318" i="112" s="1"/>
  <c r="F318" i="112"/>
  <c r="G317" i="112"/>
  <c r="H317" i="112" s="1"/>
  <c r="F317" i="112"/>
  <c r="H316" i="112"/>
  <c r="G316" i="112"/>
  <c r="F316" i="112"/>
  <c r="G315" i="112"/>
  <c r="H315" i="112" s="1"/>
  <c r="F315" i="112"/>
  <c r="G314" i="112"/>
  <c r="H314" i="112" s="1"/>
  <c r="F314" i="112"/>
  <c r="G313" i="112"/>
  <c r="H313" i="112" s="1"/>
  <c r="F313" i="112"/>
  <c r="H312" i="112"/>
  <c r="G312" i="112"/>
  <c r="F312" i="112"/>
  <c r="G311" i="112"/>
  <c r="H311" i="112" s="1"/>
  <c r="F311" i="112"/>
  <c r="G310" i="112"/>
  <c r="H310" i="112" s="1"/>
  <c r="F310" i="112"/>
  <c r="G309" i="112"/>
  <c r="H309" i="112" s="1"/>
  <c r="F309" i="112"/>
  <c r="G308" i="112"/>
  <c r="H308" i="112" s="1"/>
  <c r="F308" i="112"/>
  <c r="G307" i="112"/>
  <c r="H307" i="112" s="1"/>
  <c r="F307" i="112"/>
  <c r="G306" i="112"/>
  <c r="H306" i="112" s="1"/>
  <c r="F306" i="112"/>
  <c r="G305" i="112"/>
  <c r="H305" i="112" s="1"/>
  <c r="F305" i="112"/>
  <c r="H304" i="112"/>
  <c r="G304" i="112"/>
  <c r="F304" i="112"/>
  <c r="G303" i="112"/>
  <c r="H303" i="112" s="1"/>
  <c r="F303" i="112"/>
  <c r="G302" i="112"/>
  <c r="H302" i="112" s="1"/>
  <c r="F302" i="112"/>
  <c r="G301" i="112"/>
  <c r="H301" i="112" s="1"/>
  <c r="F301" i="112"/>
  <c r="G300" i="112"/>
  <c r="H300" i="112" s="1"/>
  <c r="F300" i="112"/>
  <c r="G299" i="112"/>
  <c r="H299" i="112" s="1"/>
  <c r="F299" i="112"/>
  <c r="G298" i="112"/>
  <c r="H298" i="112" s="1"/>
  <c r="F298" i="112"/>
  <c r="G297" i="112"/>
  <c r="H297" i="112" s="1"/>
  <c r="F297" i="112"/>
  <c r="H296" i="112"/>
  <c r="G296" i="112"/>
  <c r="F296" i="112"/>
  <c r="G295" i="112"/>
  <c r="H295" i="112" s="1"/>
  <c r="F295" i="112"/>
  <c r="G294" i="112"/>
  <c r="H294" i="112" s="1"/>
  <c r="F294" i="112"/>
  <c r="G293" i="112"/>
  <c r="H293" i="112" s="1"/>
  <c r="F293" i="112"/>
  <c r="G292" i="112"/>
  <c r="H292" i="112" s="1"/>
  <c r="F292" i="112"/>
  <c r="G291" i="112"/>
  <c r="H291" i="112" s="1"/>
  <c r="F291" i="112"/>
  <c r="G290" i="112"/>
  <c r="H290" i="112" s="1"/>
  <c r="F290" i="112"/>
  <c r="G289" i="112"/>
  <c r="H289" i="112" s="1"/>
  <c r="F289" i="112"/>
  <c r="G288" i="112"/>
  <c r="H288" i="112" s="1"/>
  <c r="F288" i="112"/>
  <c r="G287" i="112"/>
  <c r="H287" i="112" s="1"/>
  <c r="F287" i="112"/>
  <c r="G286" i="112"/>
  <c r="H286" i="112" s="1"/>
  <c r="F286" i="112"/>
  <c r="G285" i="112"/>
  <c r="H285" i="112" s="1"/>
  <c r="F285" i="112"/>
  <c r="H284" i="112"/>
  <c r="G284" i="112"/>
  <c r="F284" i="112"/>
  <c r="G283" i="112"/>
  <c r="H283" i="112" s="1"/>
  <c r="F283" i="112"/>
  <c r="G282" i="112"/>
  <c r="H282" i="112" s="1"/>
  <c r="F282" i="112"/>
  <c r="G281" i="112"/>
  <c r="H281" i="112" s="1"/>
  <c r="F281" i="112"/>
  <c r="H280" i="112"/>
  <c r="G280" i="112"/>
  <c r="F280" i="112"/>
  <c r="G279" i="112"/>
  <c r="H279" i="112" s="1"/>
  <c r="F279" i="112"/>
  <c r="G278" i="112"/>
  <c r="H278" i="112" s="1"/>
  <c r="F278" i="112"/>
  <c r="G277" i="112"/>
  <c r="H277" i="112" s="1"/>
  <c r="F277" i="112"/>
  <c r="G276" i="112"/>
  <c r="H276" i="112" s="1"/>
  <c r="F276" i="112"/>
  <c r="G275" i="112"/>
  <c r="H275" i="112" s="1"/>
  <c r="F275" i="112"/>
  <c r="G274" i="112"/>
  <c r="H274" i="112" s="1"/>
  <c r="F274" i="112"/>
  <c r="G273" i="112"/>
  <c r="H273" i="112" s="1"/>
  <c r="F273" i="112"/>
  <c r="H272" i="112"/>
  <c r="G272" i="112"/>
  <c r="F272" i="112"/>
  <c r="G271" i="112"/>
  <c r="H271" i="112" s="1"/>
  <c r="F271" i="112"/>
  <c r="G270" i="112"/>
  <c r="H270" i="112" s="1"/>
  <c r="F270" i="112"/>
  <c r="G269" i="112"/>
  <c r="H269" i="112" s="1"/>
  <c r="F269" i="112"/>
  <c r="G268" i="112"/>
  <c r="H268" i="112" s="1"/>
  <c r="F268" i="112"/>
  <c r="G267" i="112"/>
  <c r="H267" i="112" s="1"/>
  <c r="F267" i="112"/>
  <c r="G266" i="112"/>
  <c r="H266" i="112" s="1"/>
  <c r="F266" i="112"/>
  <c r="G265" i="112"/>
  <c r="H265" i="112" s="1"/>
  <c r="F265" i="112"/>
  <c r="H264" i="112"/>
  <c r="G264" i="112"/>
  <c r="F264" i="112"/>
  <c r="G263" i="112"/>
  <c r="H263" i="112" s="1"/>
  <c r="F263" i="112"/>
  <c r="G262" i="112"/>
  <c r="H262" i="112" s="1"/>
  <c r="F262" i="112"/>
  <c r="G261" i="112"/>
  <c r="H261" i="112" s="1"/>
  <c r="F261" i="112"/>
  <c r="G260" i="112"/>
  <c r="H260" i="112" s="1"/>
  <c r="F260" i="112"/>
  <c r="G259" i="112"/>
  <c r="H259" i="112" s="1"/>
  <c r="F259" i="112"/>
  <c r="G258" i="112"/>
  <c r="H258" i="112" s="1"/>
  <c r="F258" i="112"/>
  <c r="G257" i="112"/>
  <c r="H257" i="112" s="1"/>
  <c r="F257" i="112"/>
  <c r="G256" i="112"/>
  <c r="H256" i="112" s="1"/>
  <c r="F256" i="112"/>
  <c r="G255" i="112"/>
  <c r="H255" i="112" s="1"/>
  <c r="F255" i="112"/>
  <c r="G254" i="112"/>
  <c r="H254" i="112" s="1"/>
  <c r="F254" i="112"/>
  <c r="G253" i="112"/>
  <c r="H253" i="112" s="1"/>
  <c r="F253" i="112"/>
  <c r="H252" i="112"/>
  <c r="G252" i="112"/>
  <c r="F252" i="112"/>
  <c r="G251" i="112"/>
  <c r="H251" i="112" s="1"/>
  <c r="F251" i="112"/>
  <c r="G250" i="112"/>
  <c r="H250" i="112" s="1"/>
  <c r="F250" i="112"/>
  <c r="G249" i="112"/>
  <c r="H249" i="112" s="1"/>
  <c r="F249" i="112"/>
  <c r="G248" i="112"/>
  <c r="H248" i="112" s="1"/>
  <c r="F248" i="112"/>
  <c r="G247" i="112"/>
  <c r="H247" i="112" s="1"/>
  <c r="F247" i="112"/>
  <c r="G246" i="112"/>
  <c r="H246" i="112" s="1"/>
  <c r="F246" i="112"/>
  <c r="G245" i="112"/>
  <c r="H245" i="112" s="1"/>
  <c r="F245" i="112"/>
  <c r="H244" i="112"/>
  <c r="G244" i="112"/>
  <c r="F244" i="112"/>
  <c r="G243" i="112"/>
  <c r="H243" i="112" s="1"/>
  <c r="F243" i="112"/>
  <c r="G242" i="112"/>
  <c r="H242" i="112" s="1"/>
  <c r="F242" i="112"/>
  <c r="G241" i="112"/>
  <c r="H241" i="112" s="1"/>
  <c r="F241" i="112"/>
  <c r="G240" i="112"/>
  <c r="H240" i="112" s="1"/>
  <c r="F240" i="112"/>
  <c r="G239" i="112"/>
  <c r="H239" i="112" s="1"/>
  <c r="F239" i="112"/>
  <c r="G238" i="112"/>
  <c r="H238" i="112" s="1"/>
  <c r="F238" i="112"/>
  <c r="G237" i="112"/>
  <c r="H237" i="112" s="1"/>
  <c r="F237" i="112"/>
  <c r="H236" i="112"/>
  <c r="G236" i="112"/>
  <c r="F236" i="112"/>
  <c r="G235" i="112"/>
  <c r="H235" i="112" s="1"/>
  <c r="F235" i="112"/>
  <c r="G234" i="112"/>
  <c r="H234" i="112" s="1"/>
  <c r="F234" i="112"/>
  <c r="G233" i="112"/>
  <c r="H233" i="112" s="1"/>
  <c r="F233" i="112"/>
  <c r="G232" i="112"/>
  <c r="H232" i="112" s="1"/>
  <c r="F232" i="112"/>
  <c r="G231" i="112"/>
  <c r="H231" i="112" s="1"/>
  <c r="F231" i="112"/>
  <c r="G230" i="112"/>
  <c r="H230" i="112" s="1"/>
  <c r="F230" i="112"/>
  <c r="G229" i="112"/>
  <c r="H229" i="112" s="1"/>
  <c r="F229" i="112"/>
  <c r="H228" i="112"/>
  <c r="G228" i="112"/>
  <c r="F228" i="112"/>
  <c r="G227" i="112"/>
  <c r="H227" i="112" s="1"/>
  <c r="F227" i="112"/>
  <c r="G226" i="112"/>
  <c r="H226" i="112" s="1"/>
  <c r="F226" i="112"/>
  <c r="G225" i="112"/>
  <c r="H225" i="112" s="1"/>
  <c r="F225" i="112"/>
  <c r="G224" i="112"/>
  <c r="H224" i="112" s="1"/>
  <c r="F224" i="112"/>
  <c r="G223" i="112"/>
  <c r="H223" i="112" s="1"/>
  <c r="F223" i="112"/>
  <c r="G222" i="112"/>
  <c r="H222" i="112" s="1"/>
  <c r="F222" i="112"/>
  <c r="G221" i="112"/>
  <c r="H221" i="112" s="1"/>
  <c r="F221" i="112"/>
  <c r="H220" i="112"/>
  <c r="G220" i="112"/>
  <c r="F220" i="112"/>
  <c r="G219" i="112"/>
  <c r="H219" i="112" s="1"/>
  <c r="F219" i="112"/>
  <c r="G218" i="112"/>
  <c r="H218" i="112" s="1"/>
  <c r="F218" i="112"/>
  <c r="G217" i="112"/>
  <c r="H217" i="112" s="1"/>
  <c r="F217" i="112"/>
  <c r="G216" i="112"/>
  <c r="H216" i="112" s="1"/>
  <c r="F216" i="112"/>
  <c r="G215" i="112"/>
  <c r="H215" i="112" s="1"/>
  <c r="F215" i="112"/>
  <c r="G214" i="112"/>
  <c r="H214" i="112" s="1"/>
  <c r="F214" i="112"/>
  <c r="G213" i="112"/>
  <c r="H213" i="112" s="1"/>
  <c r="F213" i="112"/>
  <c r="H212" i="112"/>
  <c r="G212" i="112"/>
  <c r="F212" i="112"/>
  <c r="G211" i="112"/>
  <c r="H211" i="112" s="1"/>
  <c r="F211" i="112"/>
  <c r="G210" i="112"/>
  <c r="H210" i="112" s="1"/>
  <c r="F210" i="112"/>
  <c r="G209" i="112"/>
  <c r="H209" i="112" s="1"/>
  <c r="F209" i="112"/>
  <c r="G208" i="112"/>
  <c r="H208" i="112" s="1"/>
  <c r="F208" i="112"/>
  <c r="G207" i="112"/>
  <c r="H207" i="112" s="1"/>
  <c r="F207" i="112"/>
  <c r="G206" i="112"/>
  <c r="H206" i="112" s="1"/>
  <c r="F206" i="112"/>
  <c r="G205" i="112"/>
  <c r="H205" i="112" s="1"/>
  <c r="F205" i="112"/>
  <c r="H204" i="112"/>
  <c r="G204" i="112"/>
  <c r="F204" i="112"/>
  <c r="G203" i="112"/>
  <c r="H203" i="112" s="1"/>
  <c r="F203" i="112"/>
  <c r="G202" i="112"/>
  <c r="H202" i="112" s="1"/>
  <c r="F202" i="112"/>
  <c r="G201" i="112"/>
  <c r="H201" i="112" s="1"/>
  <c r="F201" i="112"/>
  <c r="G200" i="112"/>
  <c r="H200" i="112" s="1"/>
  <c r="F200" i="112"/>
  <c r="G199" i="112"/>
  <c r="H199" i="112" s="1"/>
  <c r="F199" i="112"/>
  <c r="G198" i="112"/>
  <c r="H198" i="112" s="1"/>
  <c r="F198" i="112"/>
  <c r="G197" i="112"/>
  <c r="H197" i="112" s="1"/>
  <c r="F197" i="112"/>
  <c r="H196" i="112"/>
  <c r="G196" i="112"/>
  <c r="F196" i="112"/>
  <c r="G195" i="112"/>
  <c r="H195" i="112" s="1"/>
  <c r="F195" i="112"/>
  <c r="G194" i="112"/>
  <c r="H194" i="112" s="1"/>
  <c r="F194" i="112"/>
  <c r="G193" i="112"/>
  <c r="H193" i="112" s="1"/>
  <c r="F193" i="112"/>
  <c r="G192" i="112"/>
  <c r="H192" i="112" s="1"/>
  <c r="F192" i="112"/>
  <c r="G191" i="112"/>
  <c r="H191" i="112" s="1"/>
  <c r="F191" i="112"/>
  <c r="G190" i="112"/>
  <c r="H190" i="112" s="1"/>
  <c r="F190" i="112"/>
  <c r="G189" i="112"/>
  <c r="H189" i="112" s="1"/>
  <c r="F189" i="112"/>
  <c r="H188" i="112"/>
  <c r="G188" i="112"/>
  <c r="F188" i="112"/>
  <c r="G187" i="112"/>
  <c r="H187" i="112" s="1"/>
  <c r="F187" i="112"/>
  <c r="G186" i="112"/>
  <c r="H186" i="112" s="1"/>
  <c r="F186" i="112"/>
  <c r="G185" i="112"/>
  <c r="H185" i="112" s="1"/>
  <c r="F185" i="112"/>
  <c r="G184" i="112"/>
  <c r="H184" i="112" s="1"/>
  <c r="F184" i="112"/>
  <c r="G183" i="112"/>
  <c r="H183" i="112" s="1"/>
  <c r="F183" i="112"/>
  <c r="G182" i="112"/>
  <c r="H182" i="112" s="1"/>
  <c r="F182" i="112"/>
  <c r="G181" i="112"/>
  <c r="H181" i="112" s="1"/>
  <c r="F181" i="112"/>
  <c r="H180" i="112"/>
  <c r="G180" i="112"/>
  <c r="F180" i="112"/>
  <c r="G179" i="112"/>
  <c r="H179" i="112" s="1"/>
  <c r="F179" i="112"/>
  <c r="G178" i="112"/>
  <c r="H178" i="112" s="1"/>
  <c r="F178" i="112"/>
  <c r="G177" i="112"/>
  <c r="H177" i="112" s="1"/>
  <c r="F177" i="112"/>
  <c r="G176" i="112"/>
  <c r="H176" i="112" s="1"/>
  <c r="F176" i="112"/>
  <c r="G175" i="112"/>
  <c r="H175" i="112" s="1"/>
  <c r="F175" i="112"/>
  <c r="G174" i="112"/>
  <c r="H174" i="112" s="1"/>
  <c r="F174" i="112"/>
  <c r="G173" i="112"/>
  <c r="H173" i="112" s="1"/>
  <c r="F173" i="112"/>
  <c r="G172" i="112"/>
  <c r="H172" i="112" s="1"/>
  <c r="F172" i="112"/>
  <c r="G171" i="112"/>
  <c r="H171" i="112" s="1"/>
  <c r="F171" i="112"/>
  <c r="G170" i="112"/>
  <c r="H170" i="112" s="1"/>
  <c r="F170" i="112"/>
  <c r="G169" i="112"/>
  <c r="H169" i="112" s="1"/>
  <c r="F169" i="112"/>
  <c r="G168" i="112"/>
  <c r="H168" i="112" s="1"/>
  <c r="F168" i="112"/>
  <c r="G167" i="112"/>
  <c r="H167" i="112" s="1"/>
  <c r="F167" i="112"/>
  <c r="G166" i="112"/>
  <c r="H166" i="112" s="1"/>
  <c r="F166" i="112"/>
  <c r="G165" i="112"/>
  <c r="H165" i="112" s="1"/>
  <c r="F165" i="112"/>
  <c r="H164" i="112"/>
  <c r="G164" i="112"/>
  <c r="F164" i="112"/>
  <c r="G163" i="112"/>
  <c r="H163" i="112" s="1"/>
  <c r="F163" i="112"/>
  <c r="G162" i="112"/>
  <c r="H162" i="112" s="1"/>
  <c r="F162" i="112"/>
  <c r="G161" i="112"/>
  <c r="H161" i="112" s="1"/>
  <c r="F161" i="112"/>
  <c r="G160" i="112"/>
  <c r="H160" i="112" s="1"/>
  <c r="F160" i="112"/>
  <c r="G159" i="112"/>
  <c r="H159" i="112" s="1"/>
  <c r="F159" i="112"/>
  <c r="G158" i="112"/>
  <c r="H158" i="112" s="1"/>
  <c r="F158" i="112"/>
  <c r="G157" i="112"/>
  <c r="H157" i="112" s="1"/>
  <c r="F157" i="112"/>
  <c r="G156" i="112"/>
  <c r="H156" i="112" s="1"/>
  <c r="F156" i="112"/>
  <c r="G155" i="112"/>
  <c r="H155" i="112" s="1"/>
  <c r="F155" i="112"/>
  <c r="G154" i="112"/>
  <c r="H154" i="112" s="1"/>
  <c r="F154" i="112"/>
  <c r="G153" i="112"/>
  <c r="H153" i="112" s="1"/>
  <c r="F153" i="112"/>
  <c r="G152" i="112"/>
  <c r="H152" i="112" s="1"/>
  <c r="F152" i="112"/>
  <c r="G151" i="112"/>
  <c r="H151" i="112" s="1"/>
  <c r="F151" i="112"/>
  <c r="G150" i="112"/>
  <c r="H150" i="112" s="1"/>
  <c r="F150" i="112"/>
  <c r="G149" i="112"/>
  <c r="H149" i="112" s="1"/>
  <c r="F149" i="112"/>
  <c r="H148" i="112"/>
  <c r="G148" i="112"/>
  <c r="F148" i="112"/>
  <c r="G147" i="112"/>
  <c r="H147" i="112" s="1"/>
  <c r="F147" i="112"/>
  <c r="G146" i="112"/>
  <c r="H146" i="112" s="1"/>
  <c r="F146" i="112"/>
  <c r="G145" i="112"/>
  <c r="H145" i="112" s="1"/>
  <c r="F145" i="112"/>
  <c r="G144" i="112"/>
  <c r="H144" i="112" s="1"/>
  <c r="F144" i="112"/>
  <c r="G143" i="112"/>
  <c r="H143" i="112" s="1"/>
  <c r="F143" i="112"/>
  <c r="G142" i="112"/>
  <c r="H142" i="112" s="1"/>
  <c r="F142" i="112"/>
  <c r="G141" i="112"/>
  <c r="H141" i="112" s="1"/>
  <c r="F141" i="112"/>
  <c r="G140" i="112"/>
  <c r="H140" i="112" s="1"/>
  <c r="F140" i="112"/>
  <c r="G139" i="112"/>
  <c r="H139" i="112" s="1"/>
  <c r="F139" i="112"/>
  <c r="G138" i="112"/>
  <c r="H138" i="112" s="1"/>
  <c r="F138" i="112"/>
  <c r="G137" i="112"/>
  <c r="H137" i="112" s="1"/>
  <c r="F137" i="112"/>
  <c r="G136" i="112"/>
  <c r="H136" i="112" s="1"/>
  <c r="F136" i="112"/>
  <c r="G135" i="112"/>
  <c r="H135" i="112" s="1"/>
  <c r="F135" i="112"/>
  <c r="G134" i="112"/>
  <c r="H134" i="112" s="1"/>
  <c r="F134" i="112"/>
  <c r="G133" i="112"/>
  <c r="H133" i="112" s="1"/>
  <c r="F133" i="112"/>
  <c r="H132" i="112"/>
  <c r="G132" i="112"/>
  <c r="F132" i="112"/>
  <c r="G131" i="112"/>
  <c r="H131" i="112" s="1"/>
  <c r="F131" i="112"/>
  <c r="G130" i="112"/>
  <c r="H130" i="112" s="1"/>
  <c r="F130" i="112"/>
  <c r="G129" i="112"/>
  <c r="H129" i="112" s="1"/>
  <c r="F129" i="112"/>
  <c r="G128" i="112"/>
  <c r="H128" i="112" s="1"/>
  <c r="F128" i="112"/>
  <c r="G127" i="112"/>
  <c r="H127" i="112" s="1"/>
  <c r="F127" i="112"/>
  <c r="G126" i="112"/>
  <c r="H126" i="112" s="1"/>
  <c r="F126" i="112"/>
  <c r="G125" i="112"/>
  <c r="H125" i="112" s="1"/>
  <c r="F125" i="112"/>
  <c r="G124" i="112"/>
  <c r="H124" i="112" s="1"/>
  <c r="F124" i="112"/>
  <c r="G123" i="112"/>
  <c r="H123" i="112" s="1"/>
  <c r="F123" i="112"/>
  <c r="G122" i="112"/>
  <c r="H122" i="112" s="1"/>
  <c r="F122" i="112"/>
  <c r="G121" i="112"/>
  <c r="H121" i="112" s="1"/>
  <c r="F121" i="112"/>
  <c r="G120" i="112"/>
  <c r="H120" i="112" s="1"/>
  <c r="F120" i="112"/>
  <c r="G119" i="112"/>
  <c r="H119" i="112" s="1"/>
  <c r="F119" i="112"/>
  <c r="G118" i="112"/>
  <c r="H118" i="112" s="1"/>
  <c r="F118" i="112"/>
  <c r="G117" i="112"/>
  <c r="H117" i="112" s="1"/>
  <c r="F117" i="112"/>
  <c r="H116" i="112"/>
  <c r="G116" i="112"/>
  <c r="F116" i="112"/>
  <c r="G115" i="112"/>
  <c r="H115" i="112" s="1"/>
  <c r="F115" i="112"/>
  <c r="G114" i="112"/>
  <c r="H114" i="112" s="1"/>
  <c r="F114" i="112"/>
  <c r="G113" i="112"/>
  <c r="H113" i="112" s="1"/>
  <c r="F113" i="112"/>
  <c r="G112" i="112"/>
  <c r="H112" i="112" s="1"/>
  <c r="F112" i="112"/>
  <c r="G111" i="112"/>
  <c r="H111" i="112" s="1"/>
  <c r="F111" i="112"/>
  <c r="G110" i="112"/>
  <c r="H110" i="112" s="1"/>
  <c r="F110" i="112"/>
  <c r="G109" i="112"/>
  <c r="H109" i="112" s="1"/>
  <c r="F109" i="112"/>
  <c r="G108" i="112"/>
  <c r="H108" i="112" s="1"/>
  <c r="F108" i="112"/>
  <c r="G107" i="112"/>
  <c r="H107" i="112" s="1"/>
  <c r="F107" i="112"/>
  <c r="G106" i="112"/>
  <c r="H106" i="112" s="1"/>
  <c r="F106" i="112"/>
  <c r="G105" i="112"/>
  <c r="H105" i="112" s="1"/>
  <c r="F105" i="112"/>
  <c r="H104" i="112"/>
  <c r="G104" i="112"/>
  <c r="F104" i="112"/>
  <c r="G103" i="112"/>
  <c r="H103" i="112" s="1"/>
  <c r="F103" i="112"/>
  <c r="G102" i="112"/>
  <c r="H102" i="112" s="1"/>
  <c r="F102" i="112"/>
  <c r="G101" i="112"/>
  <c r="H101" i="112" s="1"/>
  <c r="F101" i="112"/>
  <c r="G100" i="112"/>
  <c r="H100" i="112" s="1"/>
  <c r="F100" i="112"/>
  <c r="H99" i="112"/>
  <c r="G99" i="112"/>
  <c r="F99" i="112"/>
  <c r="G98" i="112"/>
  <c r="H98" i="112" s="1"/>
  <c r="F98" i="112"/>
  <c r="G97" i="112"/>
  <c r="H97" i="112" s="1"/>
  <c r="F97" i="112"/>
  <c r="H96" i="112"/>
  <c r="G96" i="112"/>
  <c r="F96" i="112"/>
  <c r="G95" i="112"/>
  <c r="H95" i="112" s="1"/>
  <c r="F95" i="112"/>
  <c r="G94" i="112"/>
  <c r="H94" i="112" s="1"/>
  <c r="F94" i="112"/>
  <c r="G93" i="112"/>
  <c r="H93" i="112" s="1"/>
  <c r="F93" i="112"/>
  <c r="G92" i="112"/>
  <c r="H92" i="112" s="1"/>
  <c r="F92" i="112"/>
  <c r="H91" i="112"/>
  <c r="G91" i="112"/>
  <c r="F91" i="112"/>
  <c r="G90" i="112"/>
  <c r="H90" i="112" s="1"/>
  <c r="F90" i="112"/>
  <c r="G89" i="112"/>
  <c r="H89" i="112" s="1"/>
  <c r="F89" i="112"/>
  <c r="H88" i="112"/>
  <c r="G88" i="112"/>
  <c r="F88" i="112"/>
  <c r="G87" i="112"/>
  <c r="H87" i="112" s="1"/>
  <c r="F87" i="112"/>
  <c r="G86" i="112"/>
  <c r="H86" i="112" s="1"/>
  <c r="F86" i="112"/>
  <c r="G85" i="112"/>
  <c r="H85" i="112" s="1"/>
  <c r="F85" i="112"/>
  <c r="G84" i="112"/>
  <c r="H84" i="112" s="1"/>
  <c r="F84" i="112"/>
  <c r="H83" i="112"/>
  <c r="G83" i="112"/>
  <c r="F83" i="112"/>
  <c r="G82" i="112"/>
  <c r="H82" i="112" s="1"/>
  <c r="F82" i="112"/>
  <c r="G81" i="112"/>
  <c r="H81" i="112" s="1"/>
  <c r="F81" i="112"/>
  <c r="G80" i="112"/>
  <c r="H80" i="112" s="1"/>
  <c r="F80" i="112"/>
  <c r="G79" i="112"/>
  <c r="H79" i="112" s="1"/>
  <c r="F79" i="112"/>
  <c r="H78" i="112"/>
  <c r="G78" i="112"/>
  <c r="F78" i="112"/>
  <c r="G77" i="112"/>
  <c r="H77" i="112" s="1"/>
  <c r="F77" i="112"/>
  <c r="G76" i="112"/>
  <c r="H76" i="112" s="1"/>
  <c r="F76" i="112"/>
  <c r="H75" i="112"/>
  <c r="G75" i="112"/>
  <c r="F75" i="112"/>
  <c r="G74" i="112"/>
  <c r="H74" i="112" s="1"/>
  <c r="F74" i="112"/>
  <c r="G73" i="112"/>
  <c r="H73" i="112" s="1"/>
  <c r="F73" i="112"/>
  <c r="G72" i="112"/>
  <c r="H72" i="112" s="1"/>
  <c r="F72" i="112"/>
  <c r="G71" i="112"/>
  <c r="H71" i="112" s="1"/>
  <c r="F71" i="112"/>
  <c r="H70" i="112"/>
  <c r="G70" i="112"/>
  <c r="F70" i="112"/>
  <c r="G69" i="112"/>
  <c r="H69" i="112" s="1"/>
  <c r="F69" i="112"/>
  <c r="G68" i="112"/>
  <c r="H68" i="112" s="1"/>
  <c r="F68" i="112"/>
  <c r="G67" i="112"/>
  <c r="H67" i="112" s="1"/>
  <c r="F67" i="112"/>
  <c r="G66" i="112"/>
  <c r="H66" i="112" s="1"/>
  <c r="F66" i="112"/>
  <c r="H65" i="112"/>
  <c r="G65" i="112"/>
  <c r="F65" i="112"/>
  <c r="G64" i="112"/>
  <c r="H64" i="112" s="1"/>
  <c r="F64" i="112"/>
  <c r="G63" i="112"/>
  <c r="H63" i="112" s="1"/>
  <c r="F63" i="112"/>
  <c r="G62" i="112"/>
  <c r="H62" i="112" s="1"/>
  <c r="F62" i="112"/>
  <c r="G61" i="112"/>
  <c r="H61" i="112" s="1"/>
  <c r="F61" i="112"/>
  <c r="G60" i="112"/>
  <c r="H60" i="112" s="1"/>
  <c r="F60" i="112"/>
  <c r="G59" i="112"/>
  <c r="H59" i="112" s="1"/>
  <c r="F59" i="112"/>
  <c r="G58" i="112"/>
  <c r="H58" i="112" s="1"/>
  <c r="F58" i="112"/>
  <c r="H57" i="112"/>
  <c r="G57" i="112"/>
  <c r="F57" i="112"/>
  <c r="G56" i="112"/>
  <c r="H56" i="112" s="1"/>
  <c r="F56" i="112"/>
  <c r="G55" i="112"/>
  <c r="H55" i="112" s="1"/>
  <c r="F55" i="112"/>
  <c r="G54" i="112"/>
  <c r="H54" i="112" s="1"/>
  <c r="F54" i="112"/>
  <c r="G53" i="112"/>
  <c r="H53" i="112" s="1"/>
  <c r="F53" i="112"/>
  <c r="G52" i="112"/>
  <c r="H52" i="112" s="1"/>
  <c r="F52" i="112"/>
  <c r="G51" i="112"/>
  <c r="H51" i="112" s="1"/>
  <c r="F51" i="112"/>
  <c r="G50" i="112"/>
  <c r="H50" i="112" s="1"/>
  <c r="F50" i="112"/>
  <c r="H49" i="112"/>
  <c r="G49" i="112"/>
  <c r="F49" i="112"/>
  <c r="G48" i="112"/>
  <c r="H48" i="112" s="1"/>
  <c r="F48" i="112"/>
  <c r="G47" i="112"/>
  <c r="H47" i="112" s="1"/>
  <c r="F47" i="112"/>
  <c r="G46" i="112"/>
  <c r="H46" i="112" s="1"/>
  <c r="F46" i="112"/>
  <c r="G45" i="112"/>
  <c r="H45" i="112" s="1"/>
  <c r="F45" i="112"/>
  <c r="G44" i="112"/>
  <c r="H44" i="112" s="1"/>
  <c r="F44" i="112"/>
  <c r="G43" i="112"/>
  <c r="H43" i="112" s="1"/>
  <c r="F43" i="112"/>
  <c r="G42" i="112"/>
  <c r="H42" i="112" s="1"/>
  <c r="F42" i="112"/>
  <c r="H41" i="112"/>
  <c r="G41" i="112"/>
  <c r="F41" i="112"/>
  <c r="G40" i="112"/>
  <c r="H40" i="112" s="1"/>
  <c r="F40" i="112"/>
  <c r="G39" i="112"/>
  <c r="H39" i="112" s="1"/>
  <c r="F39" i="112"/>
  <c r="G38" i="112"/>
  <c r="H38" i="112" s="1"/>
  <c r="F38" i="112"/>
  <c r="G37" i="112"/>
  <c r="H37" i="112" s="1"/>
  <c r="F37" i="112"/>
  <c r="G36" i="112"/>
  <c r="H36" i="112" s="1"/>
  <c r="F36" i="112"/>
  <c r="G35" i="112"/>
  <c r="H35" i="112" s="1"/>
  <c r="F35" i="112"/>
  <c r="G34" i="112"/>
  <c r="H34" i="112" s="1"/>
  <c r="F34" i="112"/>
  <c r="H33" i="112"/>
  <c r="G33" i="112"/>
  <c r="F33" i="112"/>
  <c r="G32" i="112"/>
  <c r="H32" i="112" s="1"/>
  <c r="F32" i="112"/>
  <c r="G31" i="112"/>
  <c r="H31" i="112" s="1"/>
  <c r="F31" i="112"/>
  <c r="G30" i="112"/>
  <c r="H30" i="112" s="1"/>
  <c r="F30" i="112"/>
  <c r="G29" i="112"/>
  <c r="H29" i="112" s="1"/>
  <c r="F29" i="112"/>
  <c r="G28" i="112"/>
  <c r="H28" i="112" s="1"/>
  <c r="F28" i="112"/>
  <c r="G27" i="112"/>
  <c r="H27" i="112" s="1"/>
  <c r="F27" i="112"/>
  <c r="G26" i="112"/>
  <c r="H26" i="112" s="1"/>
  <c r="F26" i="112"/>
  <c r="H25" i="112"/>
  <c r="G25" i="112"/>
  <c r="F25" i="112"/>
  <c r="G24" i="112"/>
  <c r="H24" i="112" s="1"/>
  <c r="F24" i="112"/>
  <c r="H23" i="112"/>
  <c r="G23" i="112"/>
  <c r="F23" i="112"/>
  <c r="G22" i="112"/>
  <c r="H22" i="112" s="1"/>
  <c r="F22" i="112"/>
  <c r="H21" i="112"/>
  <c r="G21" i="112"/>
  <c r="F21" i="112"/>
  <c r="G20" i="112"/>
  <c r="H20" i="112" s="1"/>
  <c r="F20" i="112"/>
  <c r="H19" i="112"/>
  <c r="G19" i="112"/>
  <c r="F19" i="112"/>
  <c r="G18" i="112"/>
  <c r="H18" i="112" s="1"/>
  <c r="F18" i="112"/>
  <c r="H17" i="112"/>
  <c r="G17" i="112"/>
  <c r="F17" i="112"/>
  <c r="G16" i="112"/>
  <c r="H16" i="112" s="1"/>
  <c r="F16" i="112"/>
  <c r="H15" i="112"/>
  <c r="G15" i="112"/>
  <c r="F15" i="112"/>
  <c r="G14" i="112"/>
  <c r="H14" i="112" s="1"/>
  <c r="F14" i="112"/>
  <c r="H13" i="112"/>
  <c r="G13" i="112"/>
  <c r="F13" i="112"/>
  <c r="G12" i="112"/>
  <c r="H12" i="112" s="1"/>
  <c r="F12" i="112"/>
  <c r="H11" i="112"/>
  <c r="G11" i="112"/>
  <c r="F11" i="112"/>
  <c r="G10" i="112"/>
  <c r="H10" i="112" s="1"/>
  <c r="F10" i="112"/>
  <c r="H9" i="112"/>
  <c r="G9" i="112"/>
  <c r="F9" i="112"/>
  <c r="G8" i="112"/>
  <c r="H8" i="112" s="1"/>
  <c r="F8" i="112"/>
  <c r="H7" i="112"/>
  <c r="G7" i="112"/>
  <c r="F7" i="112"/>
  <c r="G6" i="112"/>
  <c r="F6" i="112"/>
  <c r="D6" i="112"/>
  <c r="C6" i="112"/>
  <c r="E66" i="133" l="1"/>
  <c r="C66" i="133"/>
  <c r="G19" i="98"/>
  <c r="G18" i="98"/>
  <c r="E19" i="98"/>
  <c r="E18" i="98"/>
  <c r="G10" i="75" l="1"/>
  <c r="F10" i="75"/>
  <c r="G9" i="75"/>
  <c r="F9" i="75"/>
  <c r="J10" i="82"/>
  <c r="I10" i="82"/>
  <c r="J9" i="82"/>
  <c r="I9" i="82"/>
  <c r="H10" i="82"/>
  <c r="H9" i="82"/>
  <c r="G10" i="82"/>
  <c r="G9" i="82"/>
  <c r="F10" i="82"/>
  <c r="F9" i="82"/>
  <c r="E10" i="82"/>
  <c r="E9" i="82"/>
  <c r="D10" i="82"/>
  <c r="D9" i="82"/>
  <c r="C10" i="82"/>
  <c r="C9" i="82"/>
  <c r="H106" i="130"/>
  <c r="G106" i="130"/>
  <c r="F106" i="130"/>
  <c r="H105" i="130"/>
  <c r="G105" i="130"/>
  <c r="F105" i="130"/>
  <c r="H104" i="130"/>
  <c r="G104" i="130"/>
  <c r="F104" i="130"/>
  <c r="H103" i="130"/>
  <c r="G103" i="130"/>
  <c r="F103" i="130"/>
  <c r="H102" i="130"/>
  <c r="G102" i="130"/>
  <c r="F102" i="130"/>
  <c r="H101" i="130"/>
  <c r="G101" i="130"/>
  <c r="F101" i="130"/>
  <c r="H100" i="130"/>
  <c r="G100" i="130"/>
  <c r="F100" i="130"/>
  <c r="H99" i="130"/>
  <c r="G99" i="130"/>
  <c r="F99" i="130"/>
  <c r="H98" i="130"/>
  <c r="G98" i="130"/>
  <c r="F98" i="130"/>
  <c r="J97" i="130"/>
  <c r="I97" i="130"/>
  <c r="H96" i="130"/>
  <c r="G96" i="130"/>
  <c r="F96" i="130"/>
  <c r="H95" i="130"/>
  <c r="G95" i="130"/>
  <c r="F95" i="130"/>
  <c r="H94" i="130"/>
  <c r="G94" i="130"/>
  <c r="F94" i="130"/>
  <c r="H93" i="130"/>
  <c r="G93" i="130"/>
  <c r="F93" i="130"/>
  <c r="H92" i="130"/>
  <c r="G92" i="130"/>
  <c r="F92" i="130"/>
  <c r="H91" i="130"/>
  <c r="G91" i="130"/>
  <c r="F91" i="130"/>
  <c r="H90" i="130"/>
  <c r="G90" i="130"/>
  <c r="F90" i="130"/>
  <c r="H89" i="130"/>
  <c r="G89" i="130"/>
  <c r="F89" i="130"/>
  <c r="H88" i="130"/>
  <c r="G88" i="130"/>
  <c r="F88" i="130"/>
  <c r="J87" i="130"/>
  <c r="I87" i="130"/>
  <c r="H86" i="130"/>
  <c r="G86" i="130"/>
  <c r="F86" i="130"/>
  <c r="H85" i="130"/>
  <c r="G85" i="130"/>
  <c r="F85" i="130"/>
  <c r="H84" i="130"/>
  <c r="G84" i="130"/>
  <c r="F84" i="130"/>
  <c r="H83" i="130"/>
  <c r="G83" i="130"/>
  <c r="F83" i="130"/>
  <c r="H82" i="130"/>
  <c r="G82" i="130"/>
  <c r="F82" i="130"/>
  <c r="H81" i="130"/>
  <c r="G81" i="130"/>
  <c r="F81" i="130"/>
  <c r="H80" i="130"/>
  <c r="G80" i="130"/>
  <c r="F80" i="130"/>
  <c r="H79" i="130"/>
  <c r="G79" i="130"/>
  <c r="F79" i="130"/>
  <c r="H78" i="130"/>
  <c r="G78" i="130"/>
  <c r="F78" i="130"/>
  <c r="J77" i="130"/>
  <c r="I77" i="130"/>
  <c r="H76" i="130"/>
  <c r="G76" i="130"/>
  <c r="F76" i="130"/>
  <c r="H75" i="130"/>
  <c r="G75" i="130"/>
  <c r="F75" i="130"/>
  <c r="H74" i="130"/>
  <c r="G74" i="130"/>
  <c r="F74" i="130"/>
  <c r="H73" i="130"/>
  <c r="G73" i="130"/>
  <c r="F73" i="130"/>
  <c r="H72" i="130"/>
  <c r="G72" i="130"/>
  <c r="F72" i="130"/>
  <c r="H71" i="130"/>
  <c r="G71" i="130"/>
  <c r="F71" i="130"/>
  <c r="H70" i="130"/>
  <c r="G70" i="130"/>
  <c r="F70" i="130"/>
  <c r="H69" i="130"/>
  <c r="G69" i="130"/>
  <c r="F69" i="130"/>
  <c r="H68" i="130"/>
  <c r="G68" i="130"/>
  <c r="F68" i="130"/>
  <c r="J67" i="130"/>
  <c r="I67" i="130"/>
  <c r="H66" i="130"/>
  <c r="G66" i="130"/>
  <c r="F66" i="130"/>
  <c r="H65" i="130"/>
  <c r="G65" i="130"/>
  <c r="F65" i="130"/>
  <c r="H64" i="130"/>
  <c r="G64" i="130"/>
  <c r="F64" i="130"/>
  <c r="H63" i="130"/>
  <c r="G63" i="130"/>
  <c r="F63" i="130"/>
  <c r="H62" i="130"/>
  <c r="G62" i="130"/>
  <c r="F62" i="130"/>
  <c r="H61" i="130"/>
  <c r="G61" i="130"/>
  <c r="F61" i="130"/>
  <c r="H60" i="130"/>
  <c r="G60" i="130"/>
  <c r="F60" i="130"/>
  <c r="H59" i="130"/>
  <c r="G59" i="130"/>
  <c r="F59" i="130"/>
  <c r="H58" i="130"/>
  <c r="G58" i="130"/>
  <c r="F58" i="130"/>
  <c r="J57" i="130"/>
  <c r="I57" i="130"/>
  <c r="H56" i="130"/>
  <c r="G56" i="130"/>
  <c r="F56" i="130"/>
  <c r="H55" i="130"/>
  <c r="G55" i="130"/>
  <c r="F55" i="130"/>
  <c r="H54" i="130"/>
  <c r="G54" i="130"/>
  <c r="F54" i="130"/>
  <c r="H53" i="130"/>
  <c r="G53" i="130"/>
  <c r="F53" i="130"/>
  <c r="H52" i="130"/>
  <c r="G52" i="130"/>
  <c r="F52" i="130"/>
  <c r="H51" i="130"/>
  <c r="G51" i="130"/>
  <c r="F51" i="130"/>
  <c r="H50" i="130"/>
  <c r="G50" i="130"/>
  <c r="F50" i="130"/>
  <c r="H49" i="130"/>
  <c r="G49" i="130"/>
  <c r="F49" i="130"/>
  <c r="H48" i="130"/>
  <c r="G48" i="130"/>
  <c r="F48" i="130"/>
  <c r="J47" i="130"/>
  <c r="I47" i="130"/>
  <c r="H46" i="130"/>
  <c r="G46" i="130"/>
  <c r="F46" i="130"/>
  <c r="H45" i="130"/>
  <c r="G45" i="130"/>
  <c r="F45" i="130"/>
  <c r="H44" i="130"/>
  <c r="G44" i="130"/>
  <c r="F44" i="130"/>
  <c r="H43" i="130"/>
  <c r="G43" i="130"/>
  <c r="F43" i="130"/>
  <c r="H42" i="130"/>
  <c r="G42" i="130"/>
  <c r="F42" i="130"/>
  <c r="H41" i="130"/>
  <c r="G41" i="130"/>
  <c r="F41" i="130"/>
  <c r="H40" i="130"/>
  <c r="G40" i="130"/>
  <c r="F40" i="130"/>
  <c r="H39" i="130"/>
  <c r="G39" i="130"/>
  <c r="F39" i="130"/>
  <c r="H38" i="130"/>
  <c r="G38" i="130"/>
  <c r="F38" i="130"/>
  <c r="J37" i="130"/>
  <c r="I37" i="130"/>
  <c r="H36" i="130"/>
  <c r="G36" i="130"/>
  <c r="F36" i="130"/>
  <c r="H35" i="130"/>
  <c r="G35" i="130"/>
  <c r="F35" i="130"/>
  <c r="H34" i="130"/>
  <c r="G34" i="130"/>
  <c r="F34" i="130"/>
  <c r="H33" i="130"/>
  <c r="G33" i="130"/>
  <c r="F33" i="130"/>
  <c r="H32" i="130"/>
  <c r="G32" i="130"/>
  <c r="F32" i="130"/>
  <c r="H31" i="130"/>
  <c r="G31" i="130"/>
  <c r="F31" i="130"/>
  <c r="H30" i="130"/>
  <c r="G30" i="130"/>
  <c r="F30" i="130"/>
  <c r="H29" i="130"/>
  <c r="G29" i="130"/>
  <c r="F29" i="130"/>
  <c r="H28" i="130"/>
  <c r="G28" i="130"/>
  <c r="F28" i="130"/>
  <c r="J27" i="130"/>
  <c r="I27" i="130"/>
  <c r="H26" i="130"/>
  <c r="G26" i="130"/>
  <c r="F26" i="130"/>
  <c r="H25" i="130"/>
  <c r="G25" i="130"/>
  <c r="F25" i="130"/>
  <c r="H24" i="130"/>
  <c r="G24" i="130"/>
  <c r="F24" i="130"/>
  <c r="H23" i="130"/>
  <c r="G23" i="130"/>
  <c r="F23" i="130"/>
  <c r="H22" i="130"/>
  <c r="G22" i="130"/>
  <c r="F22" i="130"/>
  <c r="H21" i="130"/>
  <c r="G21" i="130"/>
  <c r="F21" i="130"/>
  <c r="H20" i="130"/>
  <c r="G20" i="130"/>
  <c r="F20" i="130"/>
  <c r="H19" i="130"/>
  <c r="G19" i="130"/>
  <c r="F19" i="130"/>
  <c r="H18" i="130"/>
  <c r="G18" i="130"/>
  <c r="F18" i="130"/>
  <c r="J17" i="130"/>
  <c r="I17" i="130"/>
  <c r="J7" i="130"/>
  <c r="C97" i="130"/>
  <c r="B97" i="130"/>
  <c r="C87" i="130"/>
  <c r="B87" i="130"/>
  <c r="C77" i="130"/>
  <c r="B77" i="130"/>
  <c r="C67" i="130"/>
  <c r="B67" i="130"/>
  <c r="C57" i="130"/>
  <c r="B57" i="130"/>
  <c r="C47" i="130"/>
  <c r="B47" i="130"/>
  <c r="C37" i="130"/>
  <c r="B37" i="130"/>
  <c r="C27" i="130"/>
  <c r="B27" i="130"/>
  <c r="C17" i="130"/>
  <c r="B17" i="130"/>
  <c r="C7" i="130"/>
  <c r="L106" i="130"/>
  <c r="L105" i="130"/>
  <c r="L104" i="130"/>
  <c r="L103" i="130"/>
  <c r="L102" i="130"/>
  <c r="L101" i="130"/>
  <c r="L100" i="130"/>
  <c r="L97" i="130" s="1"/>
  <c r="L99" i="130"/>
  <c r="L98" i="130"/>
  <c r="O97" i="130"/>
  <c r="N97" i="130"/>
  <c r="M97" i="130"/>
  <c r="L96" i="130"/>
  <c r="L95" i="130"/>
  <c r="L94" i="130"/>
  <c r="L93" i="130"/>
  <c r="L92" i="130"/>
  <c r="L91" i="130"/>
  <c r="L90" i="130"/>
  <c r="L89" i="130"/>
  <c r="L87" i="130" s="1"/>
  <c r="L88" i="130"/>
  <c r="O87" i="130"/>
  <c r="N87" i="130"/>
  <c r="M87" i="130"/>
  <c r="L86" i="130"/>
  <c r="L85" i="130"/>
  <c r="L84" i="130"/>
  <c r="L83" i="130"/>
  <c r="L82" i="130"/>
  <c r="L81" i="130"/>
  <c r="L80" i="130"/>
  <c r="L79" i="130"/>
  <c r="L78" i="130"/>
  <c r="L77" i="130" s="1"/>
  <c r="O77" i="130"/>
  <c r="N77" i="130"/>
  <c r="M77" i="130"/>
  <c r="L76" i="130"/>
  <c r="L75" i="130"/>
  <c r="L74" i="130"/>
  <c r="L73" i="130"/>
  <c r="L72" i="130"/>
  <c r="L71" i="130"/>
  <c r="L70" i="130"/>
  <c r="L69" i="130"/>
  <c r="L68" i="130"/>
  <c r="O67" i="130"/>
  <c r="N67" i="130"/>
  <c r="M67" i="130"/>
  <c r="L66" i="130"/>
  <c r="L65" i="130"/>
  <c r="L64" i="130"/>
  <c r="L63" i="130"/>
  <c r="L62" i="130"/>
  <c r="L61" i="130"/>
  <c r="L60" i="130"/>
  <c r="L59" i="130"/>
  <c r="L58" i="130"/>
  <c r="L57" i="130" s="1"/>
  <c r="O57" i="130"/>
  <c r="N57" i="130"/>
  <c r="M57" i="130"/>
  <c r="L56" i="130"/>
  <c r="L55" i="130"/>
  <c r="L54" i="130"/>
  <c r="L53" i="130"/>
  <c r="L52" i="130"/>
  <c r="L51" i="130"/>
  <c r="L50" i="130"/>
  <c r="L49" i="130"/>
  <c r="L48" i="130"/>
  <c r="O47" i="130"/>
  <c r="N47" i="130"/>
  <c r="M47" i="130"/>
  <c r="L47" i="130"/>
  <c r="L46" i="130"/>
  <c r="L45" i="130"/>
  <c r="L44" i="130"/>
  <c r="L43" i="130"/>
  <c r="L42" i="130"/>
  <c r="L41" i="130"/>
  <c r="L40" i="130"/>
  <c r="L39" i="130"/>
  <c r="L38" i="130"/>
  <c r="O37" i="130"/>
  <c r="N37" i="130"/>
  <c r="M37" i="130"/>
  <c r="L37" i="130"/>
  <c r="L36" i="130"/>
  <c r="L35" i="130"/>
  <c r="L34" i="130"/>
  <c r="L33" i="130"/>
  <c r="L32" i="130"/>
  <c r="L31" i="130"/>
  <c r="L30" i="130"/>
  <c r="L29" i="130"/>
  <c r="L28" i="130"/>
  <c r="L27" i="130" s="1"/>
  <c r="O27" i="130"/>
  <c r="N27" i="130"/>
  <c r="M27" i="130"/>
  <c r="L26" i="130"/>
  <c r="L25" i="130"/>
  <c r="L24" i="130"/>
  <c r="L23" i="130"/>
  <c r="L22" i="130"/>
  <c r="L21" i="130"/>
  <c r="L20" i="130"/>
  <c r="L19" i="130"/>
  <c r="L17" i="130" s="1"/>
  <c r="L18" i="130"/>
  <c r="O17" i="130"/>
  <c r="O6" i="130" s="1"/>
  <c r="N17" i="130"/>
  <c r="N6" i="130" s="1"/>
  <c r="M17" i="130"/>
  <c r="E26" i="130"/>
  <c r="L16" i="130"/>
  <c r="L15" i="130"/>
  <c r="L14" i="130"/>
  <c r="L13" i="130"/>
  <c r="L12" i="130"/>
  <c r="L11" i="130"/>
  <c r="L10" i="130"/>
  <c r="L9" i="130"/>
  <c r="L7" i="130" s="1"/>
  <c r="L8" i="130"/>
  <c r="O7" i="130"/>
  <c r="N7" i="130"/>
  <c r="M7" i="130"/>
  <c r="M6" i="130"/>
  <c r="J10" i="49"/>
  <c r="I10" i="49"/>
  <c r="J9" i="49"/>
  <c r="I9" i="49"/>
  <c r="H10" i="49"/>
  <c r="H9" i="49"/>
  <c r="G10" i="49"/>
  <c r="G9" i="49"/>
  <c r="F10" i="49"/>
  <c r="F9" i="49"/>
  <c r="E10" i="49"/>
  <c r="E9" i="49"/>
  <c r="D10" i="49"/>
  <c r="D9" i="49"/>
  <c r="C10" i="49"/>
  <c r="C9" i="49"/>
  <c r="C8" i="49"/>
  <c r="H106" i="127"/>
  <c r="G106" i="127"/>
  <c r="E106" i="127" s="1"/>
  <c r="F106" i="127"/>
  <c r="H105" i="127"/>
  <c r="G105" i="127"/>
  <c r="F105" i="127"/>
  <c r="H104" i="127"/>
  <c r="G104" i="127"/>
  <c r="F104" i="127"/>
  <c r="H103" i="127"/>
  <c r="G103" i="127"/>
  <c r="F103" i="127"/>
  <c r="H102" i="127"/>
  <c r="G102" i="127"/>
  <c r="F102" i="127"/>
  <c r="H101" i="127"/>
  <c r="G101" i="127"/>
  <c r="F101" i="127"/>
  <c r="H100" i="127"/>
  <c r="G100" i="127"/>
  <c r="F100" i="127"/>
  <c r="H99" i="127"/>
  <c r="G99" i="127"/>
  <c r="F99" i="127"/>
  <c r="F97" i="127" s="1"/>
  <c r="H98" i="127"/>
  <c r="G98" i="127"/>
  <c r="G97" i="127" s="1"/>
  <c r="F98" i="127"/>
  <c r="H96" i="127"/>
  <c r="G96" i="127"/>
  <c r="F96" i="127"/>
  <c r="H95" i="127"/>
  <c r="E95" i="127" s="1"/>
  <c r="G95" i="127"/>
  <c r="F95" i="127"/>
  <c r="H94" i="127"/>
  <c r="G94" i="127"/>
  <c r="E94" i="127" s="1"/>
  <c r="F94" i="127"/>
  <c r="H93" i="127"/>
  <c r="G93" i="127"/>
  <c r="F93" i="127"/>
  <c r="E93" i="127" s="1"/>
  <c r="H92" i="127"/>
  <c r="G92" i="127"/>
  <c r="F92" i="127"/>
  <c r="H91" i="127"/>
  <c r="E91" i="127" s="1"/>
  <c r="G91" i="127"/>
  <c r="F91" i="127"/>
  <c r="H90" i="127"/>
  <c r="G90" i="127"/>
  <c r="G87" i="127" s="1"/>
  <c r="F90" i="127"/>
  <c r="H89" i="127"/>
  <c r="G89" i="127"/>
  <c r="F89" i="127"/>
  <c r="E89" i="127" s="1"/>
  <c r="H88" i="127"/>
  <c r="G88" i="127"/>
  <c r="F88" i="127"/>
  <c r="H86" i="127"/>
  <c r="G86" i="127"/>
  <c r="E86" i="127" s="1"/>
  <c r="F86" i="127"/>
  <c r="H85" i="127"/>
  <c r="G85" i="127"/>
  <c r="F85" i="127"/>
  <c r="H84" i="127"/>
  <c r="G84" i="127"/>
  <c r="F84" i="127"/>
  <c r="H83" i="127"/>
  <c r="G83" i="127"/>
  <c r="F83" i="127"/>
  <c r="H82" i="127"/>
  <c r="G82" i="127"/>
  <c r="F82" i="127"/>
  <c r="H81" i="127"/>
  <c r="G81" i="127"/>
  <c r="F81" i="127"/>
  <c r="H80" i="127"/>
  <c r="G80" i="127"/>
  <c r="F80" i="127"/>
  <c r="H79" i="127"/>
  <c r="G79" i="127"/>
  <c r="F79" i="127"/>
  <c r="H78" i="127"/>
  <c r="G78" i="127"/>
  <c r="G77" i="127" s="1"/>
  <c r="F78" i="127"/>
  <c r="H76" i="127"/>
  <c r="G76" i="127"/>
  <c r="F76" i="127"/>
  <c r="H75" i="127"/>
  <c r="E75" i="127" s="1"/>
  <c r="G75" i="127"/>
  <c r="F75" i="127"/>
  <c r="H74" i="127"/>
  <c r="G74" i="127"/>
  <c r="F74" i="127"/>
  <c r="H73" i="127"/>
  <c r="G73" i="127"/>
  <c r="F73" i="127"/>
  <c r="E73" i="127" s="1"/>
  <c r="H72" i="127"/>
  <c r="G72" i="127"/>
  <c r="F72" i="127"/>
  <c r="H71" i="127"/>
  <c r="H67" i="127" s="1"/>
  <c r="G71" i="127"/>
  <c r="F71" i="127"/>
  <c r="H70" i="127"/>
  <c r="G70" i="127"/>
  <c r="E70" i="127" s="1"/>
  <c r="F70" i="127"/>
  <c r="H69" i="127"/>
  <c r="G69" i="127"/>
  <c r="F69" i="127"/>
  <c r="F67" i="127" s="1"/>
  <c r="H68" i="127"/>
  <c r="G68" i="127"/>
  <c r="F68" i="127"/>
  <c r="H66" i="127"/>
  <c r="G66" i="127"/>
  <c r="F66" i="127"/>
  <c r="H65" i="127"/>
  <c r="E65" i="127" s="1"/>
  <c r="G65" i="127"/>
  <c r="F65" i="127"/>
  <c r="H64" i="127"/>
  <c r="G64" i="127"/>
  <c r="E64" i="127" s="1"/>
  <c r="F64" i="127"/>
  <c r="H63" i="127"/>
  <c r="G63" i="127"/>
  <c r="F63" i="127"/>
  <c r="E63" i="127" s="1"/>
  <c r="H62" i="127"/>
  <c r="G62" i="127"/>
  <c r="F62" i="127"/>
  <c r="H61" i="127"/>
  <c r="E61" i="127" s="1"/>
  <c r="G61" i="127"/>
  <c r="F61" i="127"/>
  <c r="H60" i="127"/>
  <c r="G60" i="127"/>
  <c r="E60" i="127" s="1"/>
  <c r="F60" i="127"/>
  <c r="H59" i="127"/>
  <c r="G59" i="127"/>
  <c r="F59" i="127"/>
  <c r="E59" i="127" s="1"/>
  <c r="H58" i="127"/>
  <c r="G58" i="127"/>
  <c r="F58" i="127"/>
  <c r="H56" i="127"/>
  <c r="G56" i="127"/>
  <c r="F56" i="127"/>
  <c r="H55" i="127"/>
  <c r="E55" i="127" s="1"/>
  <c r="G55" i="127"/>
  <c r="F55" i="127"/>
  <c r="H54" i="127"/>
  <c r="G54" i="127"/>
  <c r="E54" i="127" s="1"/>
  <c r="F54" i="127"/>
  <c r="H53" i="127"/>
  <c r="G53" i="127"/>
  <c r="F53" i="127"/>
  <c r="E53" i="127" s="1"/>
  <c r="H52" i="127"/>
  <c r="G52" i="127"/>
  <c r="F52" i="127"/>
  <c r="H51" i="127"/>
  <c r="H47" i="127" s="1"/>
  <c r="G51" i="127"/>
  <c r="F51" i="127"/>
  <c r="H50" i="127"/>
  <c r="G50" i="127"/>
  <c r="E50" i="127" s="1"/>
  <c r="F50" i="127"/>
  <c r="H49" i="127"/>
  <c r="G49" i="127"/>
  <c r="F49" i="127"/>
  <c r="F47" i="127" s="1"/>
  <c r="H48" i="127"/>
  <c r="G48" i="127"/>
  <c r="F48" i="127"/>
  <c r="H46" i="127"/>
  <c r="G46" i="127"/>
  <c r="F46" i="127"/>
  <c r="H45" i="127"/>
  <c r="E45" i="127" s="1"/>
  <c r="G45" i="127"/>
  <c r="F45" i="127"/>
  <c r="H44" i="127"/>
  <c r="G44" i="127"/>
  <c r="F44" i="127"/>
  <c r="H43" i="127"/>
  <c r="G43" i="127"/>
  <c r="F43" i="127"/>
  <c r="E43" i="127" s="1"/>
  <c r="H42" i="127"/>
  <c r="G42" i="127"/>
  <c r="F42" i="127"/>
  <c r="H41" i="127"/>
  <c r="E41" i="127" s="1"/>
  <c r="G41" i="127"/>
  <c r="F41" i="127"/>
  <c r="H40" i="127"/>
  <c r="G40" i="127"/>
  <c r="F40" i="127"/>
  <c r="H39" i="127"/>
  <c r="G39" i="127"/>
  <c r="F39" i="127"/>
  <c r="E39" i="127" s="1"/>
  <c r="H38" i="127"/>
  <c r="G38" i="127"/>
  <c r="F38" i="127"/>
  <c r="H36" i="127"/>
  <c r="G36" i="127"/>
  <c r="F36" i="127"/>
  <c r="H35" i="127"/>
  <c r="E35" i="127" s="1"/>
  <c r="G35" i="127"/>
  <c r="F35" i="127"/>
  <c r="H34" i="127"/>
  <c r="G34" i="127"/>
  <c r="E34" i="127" s="1"/>
  <c r="F34" i="127"/>
  <c r="H33" i="127"/>
  <c r="G33" i="127"/>
  <c r="F33" i="127"/>
  <c r="E33" i="127" s="1"/>
  <c r="H32" i="127"/>
  <c r="G32" i="127"/>
  <c r="F32" i="127"/>
  <c r="H31" i="127"/>
  <c r="E31" i="127" s="1"/>
  <c r="G31" i="127"/>
  <c r="F31" i="127"/>
  <c r="H30" i="127"/>
  <c r="G30" i="127"/>
  <c r="G27" i="127" s="1"/>
  <c r="F30" i="127"/>
  <c r="H29" i="127"/>
  <c r="G29" i="127"/>
  <c r="F29" i="127"/>
  <c r="E29" i="127" s="1"/>
  <c r="H28" i="127"/>
  <c r="G28" i="127"/>
  <c r="F28" i="127"/>
  <c r="H26" i="127"/>
  <c r="G26" i="127"/>
  <c r="E26" i="127" s="1"/>
  <c r="F26" i="127"/>
  <c r="H25" i="127"/>
  <c r="G25" i="127"/>
  <c r="F25" i="127"/>
  <c r="H24" i="127"/>
  <c r="G24" i="127"/>
  <c r="F24" i="127"/>
  <c r="H23" i="127"/>
  <c r="G23" i="127"/>
  <c r="F23" i="127"/>
  <c r="H22" i="127"/>
  <c r="G22" i="127"/>
  <c r="F22" i="127"/>
  <c r="H21" i="127"/>
  <c r="G21" i="127"/>
  <c r="F21" i="127"/>
  <c r="E21" i="127" s="1"/>
  <c r="H20" i="127"/>
  <c r="G20" i="127"/>
  <c r="E20" i="127" s="1"/>
  <c r="F20" i="127"/>
  <c r="H19" i="127"/>
  <c r="G19" i="127"/>
  <c r="F19" i="127"/>
  <c r="E19" i="127" s="1"/>
  <c r="H18" i="127"/>
  <c r="G18" i="127"/>
  <c r="G17" i="127" s="1"/>
  <c r="F18" i="127"/>
  <c r="H16" i="127"/>
  <c r="G16" i="127"/>
  <c r="F16" i="127"/>
  <c r="H15" i="127"/>
  <c r="G15" i="127"/>
  <c r="F15" i="127"/>
  <c r="E15" i="127" s="1"/>
  <c r="H14" i="127"/>
  <c r="G14" i="127"/>
  <c r="E14" i="127" s="1"/>
  <c r="F14" i="127"/>
  <c r="H13" i="127"/>
  <c r="G13" i="127"/>
  <c r="F13" i="127"/>
  <c r="E13" i="127" s="1"/>
  <c r="H12" i="127"/>
  <c r="G12" i="127"/>
  <c r="E12" i="127" s="1"/>
  <c r="F12" i="127"/>
  <c r="H11" i="127"/>
  <c r="G11" i="127"/>
  <c r="F11" i="127"/>
  <c r="E11" i="127" s="1"/>
  <c r="H10" i="127"/>
  <c r="G10" i="127"/>
  <c r="G7" i="127" s="1"/>
  <c r="F10" i="127"/>
  <c r="H9" i="127"/>
  <c r="H7" i="127" s="1"/>
  <c r="G9" i="127"/>
  <c r="F9" i="127"/>
  <c r="E9" i="127" s="1"/>
  <c r="H8" i="127"/>
  <c r="G8" i="127"/>
  <c r="F8" i="127"/>
  <c r="C97" i="127"/>
  <c r="J97" i="127" s="1"/>
  <c r="B97" i="127"/>
  <c r="C87" i="127"/>
  <c r="B87" i="127"/>
  <c r="C77" i="127"/>
  <c r="B77" i="127"/>
  <c r="C67" i="127"/>
  <c r="B67" i="127"/>
  <c r="C57" i="127"/>
  <c r="B57" i="127"/>
  <c r="C47" i="127"/>
  <c r="B47" i="127"/>
  <c r="C37" i="127"/>
  <c r="B37" i="127"/>
  <c r="I37" i="127" s="1"/>
  <c r="C27" i="127"/>
  <c r="B27" i="127"/>
  <c r="C17" i="127"/>
  <c r="B17" i="127"/>
  <c r="C7" i="127"/>
  <c r="J7" i="127" s="1"/>
  <c r="L106" i="127"/>
  <c r="L105" i="127"/>
  <c r="E105" i="127"/>
  <c r="L104" i="127"/>
  <c r="E104" i="127"/>
  <c r="L103" i="127"/>
  <c r="E103" i="127"/>
  <c r="L102" i="127"/>
  <c r="E102" i="127"/>
  <c r="L101" i="127"/>
  <c r="E101" i="127"/>
  <c r="L100" i="127"/>
  <c r="E100" i="127"/>
  <c r="L99" i="127"/>
  <c r="L97" i="127" s="1"/>
  <c r="E99" i="127"/>
  <c r="L98" i="127"/>
  <c r="H97" i="127"/>
  <c r="E98" i="127"/>
  <c r="O97" i="127"/>
  <c r="N97" i="127"/>
  <c r="M97" i="127"/>
  <c r="I97" i="127"/>
  <c r="L96" i="127"/>
  <c r="E96" i="127"/>
  <c r="L95" i="127"/>
  <c r="L94" i="127"/>
  <c r="L93" i="127"/>
  <c r="L92" i="127"/>
  <c r="E92" i="127"/>
  <c r="L91" i="127"/>
  <c r="L90" i="127"/>
  <c r="E90" i="127"/>
  <c r="L89" i="127"/>
  <c r="L87" i="127" s="1"/>
  <c r="L88" i="127"/>
  <c r="F87" i="127"/>
  <c r="O87" i="127"/>
  <c r="N87" i="127"/>
  <c r="M87" i="127"/>
  <c r="H87" i="127"/>
  <c r="J87" i="127"/>
  <c r="I87" i="127"/>
  <c r="L86" i="127"/>
  <c r="L85" i="127"/>
  <c r="E85" i="127"/>
  <c r="L84" i="127"/>
  <c r="E84" i="127"/>
  <c r="L83" i="127"/>
  <c r="E83" i="127"/>
  <c r="L82" i="127"/>
  <c r="E82" i="127"/>
  <c r="L81" i="127"/>
  <c r="E81" i="127"/>
  <c r="L80" i="127"/>
  <c r="E80" i="127"/>
  <c r="L79" i="127"/>
  <c r="L77" i="127" s="1"/>
  <c r="E79" i="127"/>
  <c r="L78" i="127"/>
  <c r="H77" i="127"/>
  <c r="E78" i="127"/>
  <c r="O77" i="127"/>
  <c r="N77" i="127"/>
  <c r="M77" i="127"/>
  <c r="J77" i="127"/>
  <c r="I77" i="127"/>
  <c r="F77" i="127"/>
  <c r="L76" i="127"/>
  <c r="E76" i="127"/>
  <c r="L75" i="127"/>
  <c r="L74" i="127"/>
  <c r="E74" i="127"/>
  <c r="L73" i="127"/>
  <c r="L72" i="127"/>
  <c r="E72" i="127"/>
  <c r="L71" i="127"/>
  <c r="L70" i="127"/>
  <c r="L69" i="127"/>
  <c r="L67" i="127" s="1"/>
  <c r="L68" i="127"/>
  <c r="O67" i="127"/>
  <c r="N67" i="127"/>
  <c r="M67" i="127"/>
  <c r="J67" i="127"/>
  <c r="I67" i="127"/>
  <c r="L66" i="127"/>
  <c r="E66" i="127"/>
  <c r="L65" i="127"/>
  <c r="L64" i="127"/>
  <c r="L63" i="127"/>
  <c r="L62" i="127"/>
  <c r="E62" i="127"/>
  <c r="L61" i="127"/>
  <c r="L60" i="127"/>
  <c r="L59" i="127"/>
  <c r="L57" i="127" s="1"/>
  <c r="L58" i="127"/>
  <c r="G57" i="127"/>
  <c r="E58" i="127"/>
  <c r="O57" i="127"/>
  <c r="N57" i="127"/>
  <c r="M57" i="127"/>
  <c r="J57" i="127"/>
  <c r="I57" i="127"/>
  <c r="L56" i="127"/>
  <c r="E56" i="127"/>
  <c r="L55" i="127"/>
  <c r="L54" i="127"/>
  <c r="L53" i="127"/>
  <c r="L52" i="127"/>
  <c r="E52" i="127"/>
  <c r="L51" i="127"/>
  <c r="E51" i="127"/>
  <c r="L50" i="127"/>
  <c r="L49" i="127"/>
  <c r="L47" i="127" s="1"/>
  <c r="E49" i="127"/>
  <c r="L48" i="127"/>
  <c r="O47" i="127"/>
  <c r="N47" i="127"/>
  <c r="M47" i="127"/>
  <c r="J47" i="127"/>
  <c r="I47" i="127"/>
  <c r="L46" i="127"/>
  <c r="E46" i="127"/>
  <c r="L45" i="127"/>
  <c r="L44" i="127"/>
  <c r="E44" i="127"/>
  <c r="L43" i="127"/>
  <c r="L42" i="127"/>
  <c r="E42" i="127"/>
  <c r="L41" i="127"/>
  <c r="L40" i="127"/>
  <c r="L37" i="127" s="1"/>
  <c r="E40" i="127"/>
  <c r="L39" i="127"/>
  <c r="L38" i="127"/>
  <c r="H37" i="127"/>
  <c r="E38" i="127"/>
  <c r="O37" i="127"/>
  <c r="N37" i="127"/>
  <c r="M37" i="127"/>
  <c r="J37" i="127"/>
  <c r="L36" i="127"/>
  <c r="E36" i="127"/>
  <c r="L35" i="127"/>
  <c r="L34" i="127"/>
  <c r="L33" i="127"/>
  <c r="L32" i="127"/>
  <c r="E32" i="127"/>
  <c r="L31" i="127"/>
  <c r="L30" i="127"/>
  <c r="L29" i="127"/>
  <c r="L28" i="127"/>
  <c r="E28" i="127"/>
  <c r="O27" i="127"/>
  <c r="N27" i="127"/>
  <c r="M27" i="127"/>
  <c r="L27" i="127"/>
  <c r="J27" i="127"/>
  <c r="I27" i="127"/>
  <c r="L26" i="127"/>
  <c r="L25" i="127"/>
  <c r="E25" i="127"/>
  <c r="L24" i="127"/>
  <c r="E24" i="127"/>
  <c r="L23" i="127"/>
  <c r="E23" i="127"/>
  <c r="L22" i="127"/>
  <c r="E22" i="127"/>
  <c r="L21" i="127"/>
  <c r="H17" i="127"/>
  <c r="L20" i="127"/>
  <c r="L19" i="127"/>
  <c r="L17" i="127" s="1"/>
  <c r="L18" i="127"/>
  <c r="E18" i="127"/>
  <c r="O17" i="127"/>
  <c r="N17" i="127"/>
  <c r="N6" i="127" s="1"/>
  <c r="M17" i="127"/>
  <c r="M6" i="127" s="1"/>
  <c r="I17" i="127"/>
  <c r="J17" i="127"/>
  <c r="L16" i="127"/>
  <c r="E16" i="127"/>
  <c r="L15" i="127"/>
  <c r="L14" i="127"/>
  <c r="L13" i="127"/>
  <c r="L12" i="127"/>
  <c r="L11" i="127"/>
  <c r="L10" i="127"/>
  <c r="L9" i="127"/>
  <c r="L8" i="127"/>
  <c r="L7" i="127" s="1"/>
  <c r="E8" i="127"/>
  <c r="O7" i="127"/>
  <c r="N7" i="127"/>
  <c r="M7" i="127"/>
  <c r="O6" i="127"/>
  <c r="J18" i="98"/>
  <c r="H19" i="98"/>
  <c r="H18" i="98"/>
  <c r="F19" i="98"/>
  <c r="J19" i="98" s="1"/>
  <c r="F18" i="98"/>
  <c r="D18" i="98"/>
  <c r="D19" i="98"/>
  <c r="C18" i="98"/>
  <c r="G10" i="98"/>
  <c r="F10" i="98"/>
  <c r="H10" i="98"/>
  <c r="H9" i="98"/>
  <c r="G9" i="98"/>
  <c r="F9" i="98"/>
  <c r="E10" i="98"/>
  <c r="D10" i="98" s="1"/>
  <c r="E9" i="98"/>
  <c r="D9" i="98"/>
  <c r="C10" i="98"/>
  <c r="C9" i="98"/>
  <c r="C96" i="125"/>
  <c r="B96" i="125"/>
  <c r="C86" i="125"/>
  <c r="B86" i="125"/>
  <c r="C76" i="125"/>
  <c r="B76" i="125"/>
  <c r="C66" i="125"/>
  <c r="B66" i="125"/>
  <c r="C56" i="125"/>
  <c r="B56" i="125"/>
  <c r="C46" i="125"/>
  <c r="B46" i="125"/>
  <c r="C36" i="125"/>
  <c r="B36" i="125"/>
  <c r="C26" i="125"/>
  <c r="B26" i="125"/>
  <c r="C16" i="125"/>
  <c r="B16" i="125"/>
  <c r="C6" i="125"/>
  <c r="E105" i="125"/>
  <c r="E104" i="125"/>
  <c r="E103" i="125"/>
  <c r="E102" i="125"/>
  <c r="E101" i="125"/>
  <c r="E100" i="125"/>
  <c r="E99" i="125"/>
  <c r="E98" i="125"/>
  <c r="E96" i="125" s="1"/>
  <c r="E97" i="125"/>
  <c r="H96" i="125"/>
  <c r="G96" i="125"/>
  <c r="F96" i="125"/>
  <c r="E95" i="125"/>
  <c r="E94" i="125"/>
  <c r="E93" i="125"/>
  <c r="E92" i="125"/>
  <c r="E91" i="125"/>
  <c r="E90" i="125"/>
  <c r="E89" i="125"/>
  <c r="E88" i="125"/>
  <c r="E86" i="125" s="1"/>
  <c r="E87" i="125"/>
  <c r="H86" i="125"/>
  <c r="G86" i="125"/>
  <c r="F86" i="125"/>
  <c r="E85" i="125"/>
  <c r="E84" i="125"/>
  <c r="E83" i="125"/>
  <c r="E82" i="125"/>
  <c r="E81" i="125"/>
  <c r="E80" i="125"/>
  <c r="E79" i="125"/>
  <c r="E78" i="125"/>
  <c r="E76" i="125" s="1"/>
  <c r="E77" i="125"/>
  <c r="H76" i="125"/>
  <c r="G76" i="125"/>
  <c r="F76" i="125"/>
  <c r="E75" i="125"/>
  <c r="E74" i="125"/>
  <c r="E73" i="125"/>
  <c r="E72" i="125"/>
  <c r="E71" i="125"/>
  <c r="E70" i="125"/>
  <c r="E69" i="125"/>
  <c r="E68" i="125"/>
  <c r="E66" i="125" s="1"/>
  <c r="E67" i="125"/>
  <c r="H66" i="125"/>
  <c r="G66" i="125"/>
  <c r="F66" i="125"/>
  <c r="E65" i="125"/>
  <c r="E64" i="125"/>
  <c r="E63" i="125"/>
  <c r="E62" i="125"/>
  <c r="E61" i="125"/>
  <c r="E60" i="125"/>
  <c r="E59" i="125"/>
  <c r="E58" i="125"/>
  <c r="E56" i="125" s="1"/>
  <c r="E57" i="125"/>
  <c r="H56" i="125"/>
  <c r="G56" i="125"/>
  <c r="F56" i="125"/>
  <c r="E55" i="125"/>
  <c r="E54" i="125"/>
  <c r="E53" i="125"/>
  <c r="E52" i="125"/>
  <c r="E51" i="125"/>
  <c r="E50" i="125"/>
  <c r="E49" i="125"/>
  <c r="E48" i="125"/>
  <c r="E46" i="125" s="1"/>
  <c r="E47" i="125"/>
  <c r="H46" i="125"/>
  <c r="G46" i="125"/>
  <c r="F46" i="125"/>
  <c r="E45" i="125"/>
  <c r="E44" i="125"/>
  <c r="E43" i="125"/>
  <c r="E42" i="125"/>
  <c r="E41" i="125"/>
  <c r="E40" i="125"/>
  <c r="E39" i="125"/>
  <c r="E38" i="125"/>
  <c r="E36" i="125" s="1"/>
  <c r="E37" i="125"/>
  <c r="H36" i="125"/>
  <c r="G36" i="125"/>
  <c r="F36" i="125"/>
  <c r="E35" i="125"/>
  <c r="E34" i="125"/>
  <c r="E33" i="125"/>
  <c r="E32" i="125"/>
  <c r="E31" i="125"/>
  <c r="E30" i="125"/>
  <c r="E29" i="125"/>
  <c r="E28" i="125"/>
  <c r="E26" i="125" s="1"/>
  <c r="E27" i="125"/>
  <c r="H26" i="125"/>
  <c r="G26" i="125"/>
  <c r="F26" i="125"/>
  <c r="E25" i="125"/>
  <c r="E24" i="125"/>
  <c r="E23" i="125"/>
  <c r="E22" i="125"/>
  <c r="E21" i="125"/>
  <c r="E20" i="125"/>
  <c r="E19" i="125"/>
  <c r="E18" i="125"/>
  <c r="E16" i="125" s="1"/>
  <c r="E17" i="125"/>
  <c r="H16" i="125"/>
  <c r="G16" i="125"/>
  <c r="F16" i="125"/>
  <c r="E15" i="125"/>
  <c r="E14" i="125"/>
  <c r="E13" i="125"/>
  <c r="E12" i="125"/>
  <c r="E11" i="125"/>
  <c r="E10" i="125"/>
  <c r="E9" i="125"/>
  <c r="E8" i="125"/>
  <c r="E6" i="125" s="1"/>
  <c r="E7" i="125"/>
  <c r="H6" i="125"/>
  <c r="H5" i="125" s="1"/>
  <c r="G6" i="125"/>
  <c r="G5" i="125" s="1"/>
  <c r="F6" i="125"/>
  <c r="F5" i="125" s="1"/>
  <c r="G20" i="119"/>
  <c r="G19" i="119"/>
  <c r="J20" i="119"/>
  <c r="J19" i="119"/>
  <c r="L20" i="119"/>
  <c r="K20" i="119"/>
  <c r="L19" i="119"/>
  <c r="K19" i="119"/>
  <c r="E30" i="58"/>
  <c r="G30" i="58"/>
  <c r="H28" i="58"/>
  <c r="G28" i="58"/>
  <c r="F28" i="58"/>
  <c r="G21" i="58"/>
  <c r="H20" i="58"/>
  <c r="H19" i="58"/>
  <c r="G20" i="58"/>
  <c r="F20" i="58"/>
  <c r="G19" i="58"/>
  <c r="F19" i="58"/>
  <c r="K19" i="59"/>
  <c r="J19" i="59"/>
  <c r="I19" i="59"/>
  <c r="G19" i="59"/>
  <c r="K18" i="59"/>
  <c r="J18" i="59"/>
  <c r="I18" i="59"/>
  <c r="G18" i="59"/>
  <c r="F20" i="59"/>
  <c r="E20" i="59"/>
  <c r="D20" i="59"/>
  <c r="J19" i="75"/>
  <c r="I19" i="75"/>
  <c r="J18" i="75"/>
  <c r="I18" i="75"/>
  <c r="D19" i="75"/>
  <c r="F19" i="75"/>
  <c r="H19" i="75"/>
  <c r="H18" i="75"/>
  <c r="H17" i="75"/>
  <c r="G18" i="75"/>
  <c r="F18" i="75"/>
  <c r="E18" i="75"/>
  <c r="D18" i="75"/>
  <c r="C18" i="75"/>
  <c r="C11" i="75"/>
  <c r="E9" i="75"/>
  <c r="D9" i="75"/>
  <c r="C10" i="75"/>
  <c r="C9" i="75"/>
  <c r="C96" i="123"/>
  <c r="B96" i="123"/>
  <c r="C86" i="123"/>
  <c r="B86" i="123"/>
  <c r="C76" i="123"/>
  <c r="B76" i="123"/>
  <c r="C66" i="123"/>
  <c r="B66" i="123"/>
  <c r="C56" i="123"/>
  <c r="B56" i="123"/>
  <c r="C46" i="123"/>
  <c r="B46" i="123"/>
  <c r="C36" i="123"/>
  <c r="B36" i="123"/>
  <c r="C26" i="123"/>
  <c r="B26" i="123"/>
  <c r="C16" i="123"/>
  <c r="B16" i="123"/>
  <c r="C6" i="123"/>
  <c r="E105" i="123"/>
  <c r="E104" i="123"/>
  <c r="E103" i="123"/>
  <c r="E102" i="123"/>
  <c r="E101" i="123"/>
  <c r="E100" i="123"/>
  <c r="E99" i="123"/>
  <c r="E98" i="123"/>
  <c r="E96" i="123" s="1"/>
  <c r="E97" i="123"/>
  <c r="H96" i="123"/>
  <c r="G96" i="123"/>
  <c r="F96" i="123"/>
  <c r="E95" i="123"/>
  <c r="E94" i="123"/>
  <c r="E93" i="123"/>
  <c r="E92" i="123"/>
  <c r="E91" i="123"/>
  <c r="E90" i="123"/>
  <c r="E89" i="123"/>
  <c r="E88" i="123"/>
  <c r="E86" i="123" s="1"/>
  <c r="E87" i="123"/>
  <c r="H86" i="123"/>
  <c r="G86" i="123"/>
  <c r="F86" i="123"/>
  <c r="E85" i="123"/>
  <c r="E84" i="123"/>
  <c r="E83" i="123"/>
  <c r="E82" i="123"/>
  <c r="E81" i="123"/>
  <c r="E80" i="123"/>
  <c r="E79" i="123"/>
  <c r="E78" i="123"/>
  <c r="E76" i="123" s="1"/>
  <c r="E77" i="123"/>
  <c r="H76" i="123"/>
  <c r="G76" i="123"/>
  <c r="F76" i="123"/>
  <c r="E75" i="123"/>
  <c r="E74" i="123"/>
  <c r="E73" i="123"/>
  <c r="E72" i="123"/>
  <c r="E71" i="123"/>
  <c r="E70" i="123"/>
  <c r="E69" i="123"/>
  <c r="E68" i="123"/>
  <c r="E66" i="123" s="1"/>
  <c r="E67" i="123"/>
  <c r="H66" i="123"/>
  <c r="G66" i="123"/>
  <c r="F66" i="123"/>
  <c r="E65" i="123"/>
  <c r="E64" i="123"/>
  <c r="E63" i="123"/>
  <c r="E62" i="123"/>
  <c r="E61" i="123"/>
  <c r="E60" i="123"/>
  <c r="E59" i="123"/>
  <c r="E58" i="123"/>
  <c r="E56" i="123" s="1"/>
  <c r="E57" i="123"/>
  <c r="H56" i="123"/>
  <c r="G56" i="123"/>
  <c r="F56" i="123"/>
  <c r="E55" i="123"/>
  <c r="E54" i="123"/>
  <c r="E53" i="123"/>
  <c r="E52" i="123"/>
  <c r="E51" i="123"/>
  <c r="E50" i="123"/>
  <c r="E49" i="123"/>
  <c r="E48" i="123"/>
  <c r="E46" i="123" s="1"/>
  <c r="E47" i="123"/>
  <c r="H46" i="123"/>
  <c r="G46" i="123"/>
  <c r="F46" i="123"/>
  <c r="E45" i="123"/>
  <c r="E44" i="123"/>
  <c r="E43" i="123"/>
  <c r="E42" i="123"/>
  <c r="E41" i="123"/>
  <c r="E40" i="123"/>
  <c r="E39" i="123"/>
  <c r="E38" i="123"/>
  <c r="E36" i="123" s="1"/>
  <c r="E37" i="123"/>
  <c r="H36" i="123"/>
  <c r="G36" i="123"/>
  <c r="F36" i="123"/>
  <c r="E35" i="123"/>
  <c r="E34" i="123"/>
  <c r="E33" i="123"/>
  <c r="E32" i="123"/>
  <c r="E31" i="123"/>
  <c r="E30" i="123"/>
  <c r="E29" i="123"/>
  <c r="E28" i="123"/>
  <c r="E26" i="123" s="1"/>
  <c r="E27" i="123"/>
  <c r="H26" i="123"/>
  <c r="G26" i="123"/>
  <c r="F26" i="123"/>
  <c r="E25" i="123"/>
  <c r="E24" i="123"/>
  <c r="E23" i="123"/>
  <c r="E22" i="123"/>
  <c r="E21" i="123"/>
  <c r="E20" i="123"/>
  <c r="E19" i="123"/>
  <c r="E18" i="123"/>
  <c r="E16" i="123" s="1"/>
  <c r="E17" i="123"/>
  <c r="H16" i="123"/>
  <c r="G16" i="123"/>
  <c r="F16" i="123"/>
  <c r="E15" i="123"/>
  <c r="E14" i="123"/>
  <c r="E13" i="123"/>
  <c r="E12" i="123"/>
  <c r="E11" i="123"/>
  <c r="E10" i="123"/>
  <c r="E9" i="123"/>
  <c r="E8" i="123"/>
  <c r="E6" i="123" s="1"/>
  <c r="E7" i="123"/>
  <c r="H6" i="123"/>
  <c r="H5" i="123" s="1"/>
  <c r="G6" i="123"/>
  <c r="G5" i="123" s="1"/>
  <c r="F6" i="123"/>
  <c r="F5" i="123" s="1"/>
  <c r="C10" i="35"/>
  <c r="D10" i="35"/>
  <c r="E10" i="35"/>
  <c r="F10" i="35"/>
  <c r="F9" i="35"/>
  <c r="E9" i="35"/>
  <c r="D9" i="35"/>
  <c r="C9" i="35"/>
  <c r="E105" i="121"/>
  <c r="E104" i="121"/>
  <c r="E103" i="121"/>
  <c r="E102" i="121"/>
  <c r="E101" i="121"/>
  <c r="E100" i="121"/>
  <c r="E99" i="121"/>
  <c r="E96" i="121" s="1"/>
  <c r="E98" i="121"/>
  <c r="E97" i="121"/>
  <c r="H96" i="121"/>
  <c r="G96" i="121"/>
  <c r="F96" i="121"/>
  <c r="B96" i="121"/>
  <c r="E95" i="121"/>
  <c r="E94" i="121"/>
  <c r="E93" i="121"/>
  <c r="E92" i="121"/>
  <c r="E91" i="121"/>
  <c r="E90" i="121"/>
  <c r="E89" i="121"/>
  <c r="E88" i="121"/>
  <c r="E86" i="121" s="1"/>
  <c r="E87" i="121"/>
  <c r="H86" i="121"/>
  <c r="G86" i="121"/>
  <c r="F86" i="121"/>
  <c r="B86" i="121"/>
  <c r="E85" i="121"/>
  <c r="E84" i="121"/>
  <c r="E83" i="121"/>
  <c r="E82" i="121"/>
  <c r="E81" i="121"/>
  <c r="E80" i="121"/>
  <c r="E79" i="121"/>
  <c r="E76" i="121" s="1"/>
  <c r="E78" i="121"/>
  <c r="E77" i="121"/>
  <c r="H76" i="121"/>
  <c r="G76" i="121"/>
  <c r="F76" i="121"/>
  <c r="B76" i="121"/>
  <c r="E75" i="121"/>
  <c r="E74" i="121"/>
  <c r="E73" i="121"/>
  <c r="E72" i="121"/>
  <c r="E71" i="121"/>
  <c r="E70" i="121"/>
  <c r="E69" i="121"/>
  <c r="E68" i="121"/>
  <c r="E66" i="121" s="1"/>
  <c r="E67" i="121"/>
  <c r="H66" i="121"/>
  <c r="G66" i="121"/>
  <c r="F66" i="121"/>
  <c r="B66" i="121"/>
  <c r="E65" i="121"/>
  <c r="E64" i="121"/>
  <c r="E63" i="121"/>
  <c r="E62" i="121"/>
  <c r="E61" i="121"/>
  <c r="E60" i="121"/>
  <c r="E59" i="121"/>
  <c r="E56" i="121" s="1"/>
  <c r="E58" i="121"/>
  <c r="E57" i="121"/>
  <c r="H56" i="121"/>
  <c r="G56" i="121"/>
  <c r="F56" i="121"/>
  <c r="B56" i="121"/>
  <c r="E55" i="121"/>
  <c r="E54" i="121"/>
  <c r="E53" i="121"/>
  <c r="E52" i="121"/>
  <c r="E51" i="121"/>
  <c r="E50" i="121"/>
  <c r="E49" i="121"/>
  <c r="E48" i="121"/>
  <c r="E46" i="121" s="1"/>
  <c r="E47" i="121"/>
  <c r="H46" i="121"/>
  <c r="G46" i="121"/>
  <c r="F46" i="121"/>
  <c r="B46" i="121"/>
  <c r="E45" i="121"/>
  <c r="E44" i="121"/>
  <c r="E43" i="121"/>
  <c r="E42" i="121"/>
  <c r="E41" i="121"/>
  <c r="E40" i="121"/>
  <c r="E39" i="121"/>
  <c r="E36" i="121" s="1"/>
  <c r="E38" i="121"/>
  <c r="E37" i="121"/>
  <c r="H36" i="121"/>
  <c r="G36" i="121"/>
  <c r="F36" i="121"/>
  <c r="B36" i="121"/>
  <c r="E35" i="121"/>
  <c r="E34" i="121"/>
  <c r="E33" i="121"/>
  <c r="E32" i="121"/>
  <c r="E31" i="121"/>
  <c r="E30" i="121"/>
  <c r="E29" i="121"/>
  <c r="E28" i="121"/>
  <c r="E26" i="121" s="1"/>
  <c r="E27" i="121"/>
  <c r="H26" i="121"/>
  <c r="G26" i="121"/>
  <c r="F26" i="121"/>
  <c r="B26" i="121"/>
  <c r="E25" i="121"/>
  <c r="E24" i="121"/>
  <c r="E23" i="121"/>
  <c r="E22" i="121"/>
  <c r="E21" i="121"/>
  <c r="E20" i="121"/>
  <c r="E19" i="121"/>
  <c r="E16" i="121" s="1"/>
  <c r="E18" i="121"/>
  <c r="E17" i="121"/>
  <c r="H16" i="121"/>
  <c r="H5" i="121" s="1"/>
  <c r="G16" i="121"/>
  <c r="F16" i="121"/>
  <c r="B16" i="121"/>
  <c r="E15" i="121"/>
  <c r="E14" i="121"/>
  <c r="E13" i="121"/>
  <c r="E12" i="121"/>
  <c r="E11" i="121"/>
  <c r="E10" i="121"/>
  <c r="E9" i="121"/>
  <c r="E8" i="121"/>
  <c r="E6" i="121" s="1"/>
  <c r="E7" i="121"/>
  <c r="H6" i="121"/>
  <c r="G6" i="121"/>
  <c r="F6" i="121"/>
  <c r="F5" i="121" s="1"/>
  <c r="B6" i="121"/>
  <c r="B7" i="127" s="1"/>
  <c r="I7" i="127" s="1"/>
  <c r="G5" i="121"/>
  <c r="B6" i="125" l="1"/>
  <c r="B7" i="130"/>
  <c r="I7" i="130"/>
  <c r="B6" i="123"/>
  <c r="E76" i="130"/>
  <c r="E18" i="130"/>
  <c r="E19" i="130"/>
  <c r="E23" i="130"/>
  <c r="E49" i="130"/>
  <c r="E22" i="130"/>
  <c r="E24" i="130"/>
  <c r="E35" i="130"/>
  <c r="E43" i="130"/>
  <c r="E66" i="130"/>
  <c r="E59" i="130"/>
  <c r="L67" i="130"/>
  <c r="L6" i="130" s="1"/>
  <c r="E39" i="130"/>
  <c r="E36" i="130"/>
  <c r="E55" i="130"/>
  <c r="E86" i="130"/>
  <c r="E79" i="130"/>
  <c r="E75" i="130"/>
  <c r="E92" i="130"/>
  <c r="E96" i="130"/>
  <c r="E103" i="130"/>
  <c r="E105" i="130"/>
  <c r="E106" i="130"/>
  <c r="G67" i="130"/>
  <c r="E72" i="130"/>
  <c r="E73" i="130"/>
  <c r="E90" i="130"/>
  <c r="E94" i="130"/>
  <c r="E102" i="130"/>
  <c r="E77" i="127"/>
  <c r="E69" i="127"/>
  <c r="E71" i="127"/>
  <c r="G67" i="127"/>
  <c r="F57" i="127"/>
  <c r="H57" i="127"/>
  <c r="G47" i="127"/>
  <c r="H27" i="127"/>
  <c r="E30" i="127"/>
  <c r="E10" i="127"/>
  <c r="H6" i="127"/>
  <c r="E97" i="127"/>
  <c r="E7" i="127"/>
  <c r="L6" i="127"/>
  <c r="E27" i="127"/>
  <c r="E17" i="127"/>
  <c r="E37" i="127"/>
  <c r="E57" i="127"/>
  <c r="F7" i="127"/>
  <c r="F27" i="127"/>
  <c r="E48" i="127"/>
  <c r="E47" i="127" s="1"/>
  <c r="E68" i="127"/>
  <c r="E88" i="127"/>
  <c r="E87" i="127" s="1"/>
  <c r="F17" i="127"/>
  <c r="F37" i="127"/>
  <c r="G37" i="127"/>
  <c r="G6" i="127" s="1"/>
  <c r="E5" i="125"/>
  <c r="E5" i="123"/>
  <c r="E5" i="121"/>
  <c r="H15" i="130" l="1"/>
  <c r="G14" i="130"/>
  <c r="F13" i="130"/>
  <c r="E13" i="130" s="1"/>
  <c r="H11" i="130"/>
  <c r="G10" i="130"/>
  <c r="F9" i="130"/>
  <c r="H16" i="130"/>
  <c r="G15" i="130"/>
  <c r="F14" i="130"/>
  <c r="H12" i="130"/>
  <c r="G11" i="130"/>
  <c r="E11" i="130" s="1"/>
  <c r="F10" i="130"/>
  <c r="H8" i="130"/>
  <c r="G16" i="130"/>
  <c r="F15" i="130"/>
  <c r="H13" i="130"/>
  <c r="G12" i="130"/>
  <c r="F11" i="130"/>
  <c r="H9" i="130"/>
  <c r="H7" i="130" s="1"/>
  <c r="G8" i="130"/>
  <c r="E8" i="130" s="1"/>
  <c r="F16" i="130"/>
  <c r="H14" i="130"/>
  <c r="G13" i="130"/>
  <c r="F12" i="130"/>
  <c r="E12" i="130" s="1"/>
  <c r="H10" i="130"/>
  <c r="G9" i="130"/>
  <c r="F8" i="130"/>
  <c r="G97" i="130"/>
  <c r="H97" i="130"/>
  <c r="E95" i="130"/>
  <c r="E85" i="130"/>
  <c r="H67" i="130"/>
  <c r="F67" i="130"/>
  <c r="E71" i="130"/>
  <c r="E65" i="130"/>
  <c r="H47" i="130"/>
  <c r="E56" i="130"/>
  <c r="E46" i="130"/>
  <c r="H37" i="130"/>
  <c r="E44" i="130"/>
  <c r="E40" i="130"/>
  <c r="E25" i="130"/>
  <c r="G17" i="130"/>
  <c r="E14" i="130"/>
  <c r="E101" i="130"/>
  <c r="E89" i="130"/>
  <c r="H77" i="130"/>
  <c r="F77" i="130"/>
  <c r="E78" i="130"/>
  <c r="E51" i="130"/>
  <c r="H57" i="130"/>
  <c r="F57" i="130"/>
  <c r="E58" i="130"/>
  <c r="E42" i="130"/>
  <c r="E34" i="130"/>
  <c r="E52" i="130"/>
  <c r="G47" i="130"/>
  <c r="E54" i="130"/>
  <c r="H17" i="130"/>
  <c r="E82" i="130"/>
  <c r="E62" i="130"/>
  <c r="E61" i="130"/>
  <c r="H87" i="130"/>
  <c r="E70" i="130"/>
  <c r="E100" i="130"/>
  <c r="E93" i="130"/>
  <c r="G87" i="130"/>
  <c r="E88" i="130"/>
  <c r="E68" i="130"/>
  <c r="G77" i="130"/>
  <c r="E83" i="130"/>
  <c r="E84" i="130"/>
  <c r="G57" i="130"/>
  <c r="E63" i="130"/>
  <c r="E64" i="130"/>
  <c r="E38" i="130"/>
  <c r="F37" i="130"/>
  <c r="E33" i="130"/>
  <c r="E29" i="130"/>
  <c r="E30" i="130"/>
  <c r="E81" i="130"/>
  <c r="E69" i="130"/>
  <c r="F47" i="130"/>
  <c r="E48" i="130"/>
  <c r="E50" i="130"/>
  <c r="G37" i="130"/>
  <c r="E16" i="130"/>
  <c r="E20" i="130"/>
  <c r="H27" i="130"/>
  <c r="E98" i="130"/>
  <c r="F97" i="130"/>
  <c r="E74" i="130"/>
  <c r="E104" i="130"/>
  <c r="E91" i="130"/>
  <c r="E99" i="130"/>
  <c r="E80" i="130"/>
  <c r="G27" i="130"/>
  <c r="F87" i="130"/>
  <c r="E60" i="130"/>
  <c r="E32" i="130"/>
  <c r="F27" i="130"/>
  <c r="E28" i="130"/>
  <c r="E10" i="130"/>
  <c r="E53" i="130"/>
  <c r="E45" i="130"/>
  <c r="E41" i="130"/>
  <c r="E31" i="130"/>
  <c r="F17" i="130"/>
  <c r="E21" i="130"/>
  <c r="E9" i="130"/>
  <c r="E67" i="127"/>
  <c r="E6" i="127"/>
  <c r="F6" i="127"/>
  <c r="F7" i="130" l="1"/>
  <c r="G7" i="130"/>
  <c r="E15" i="130"/>
  <c r="E17" i="130"/>
  <c r="F6" i="130"/>
  <c r="E27" i="130"/>
  <c r="E97" i="130"/>
  <c r="E7" i="130"/>
  <c r="E57" i="130"/>
  <c r="E67" i="130"/>
  <c r="G6" i="130"/>
  <c r="H6" i="130"/>
  <c r="E77" i="130"/>
  <c r="E47" i="130"/>
  <c r="E37" i="130"/>
  <c r="E87" i="130"/>
  <c r="E6" i="130" l="1"/>
  <c r="K8" i="45" l="1"/>
  <c r="K9" i="45"/>
  <c r="M12" i="45"/>
  <c r="I428" i="87" l="1"/>
  <c r="L428" i="87"/>
  <c r="L429" i="87"/>
  <c r="L430" i="87"/>
  <c r="L431" i="87"/>
  <c r="L432" i="87"/>
  <c r="L433" i="87"/>
  <c r="L434" i="87"/>
  <c r="L435" i="87"/>
  <c r="L436" i="87"/>
  <c r="I348" i="87"/>
  <c r="L348" i="87"/>
  <c r="L349" i="87"/>
  <c r="L350" i="87"/>
  <c r="L351" i="87"/>
  <c r="L352" i="87"/>
  <c r="L353" i="87"/>
  <c r="L354" i="87"/>
  <c r="L355" i="87"/>
  <c r="L356" i="87"/>
  <c r="I408" i="80"/>
  <c r="L408" i="80"/>
  <c r="L409" i="80"/>
  <c r="L410" i="80"/>
  <c r="L411" i="80"/>
  <c r="L412" i="80"/>
  <c r="L413" i="80"/>
  <c r="L414" i="80"/>
  <c r="L415" i="80"/>
  <c r="L416" i="80"/>
  <c r="J797" i="87"/>
  <c r="J787" i="87"/>
  <c r="J777" i="87"/>
  <c r="J767" i="87"/>
  <c r="J757" i="87"/>
  <c r="J747" i="87"/>
  <c r="J737" i="87"/>
  <c r="J727" i="87"/>
  <c r="J717" i="87"/>
  <c r="J707" i="87"/>
  <c r="J697" i="87"/>
  <c r="J687" i="87"/>
  <c r="J677" i="87"/>
  <c r="J667" i="87"/>
  <c r="J657" i="87"/>
  <c r="J647" i="87"/>
  <c r="J637" i="87"/>
  <c r="J627" i="87"/>
  <c r="J617" i="87"/>
  <c r="J607" i="87"/>
  <c r="J597" i="87"/>
  <c r="J587" i="87"/>
  <c r="J577" i="87" l="1"/>
  <c r="J567" i="87"/>
  <c r="J557" i="87"/>
  <c r="J547" i="87"/>
  <c r="J537" i="87"/>
  <c r="J527" i="87"/>
  <c r="J517" i="87"/>
  <c r="J507" i="87"/>
  <c r="J497" i="87"/>
  <c r="J487" i="87"/>
  <c r="J477" i="87"/>
  <c r="J467" i="87"/>
  <c r="J457" i="87"/>
  <c r="J447" i="87"/>
  <c r="J437" i="87"/>
  <c r="J427" i="87"/>
  <c r="J417" i="87"/>
  <c r="J407" i="87"/>
  <c r="J397" i="87"/>
  <c r="J387" i="87"/>
  <c r="J377" i="87"/>
  <c r="J367" i="87"/>
  <c r="J357" i="87"/>
  <c r="J347" i="87"/>
  <c r="J337" i="87"/>
  <c r="J327" i="87"/>
  <c r="J317" i="87"/>
  <c r="J307" i="87"/>
  <c r="J297" i="87"/>
  <c r="J287" i="87"/>
  <c r="J277" i="87"/>
  <c r="J267" i="87"/>
  <c r="J257" i="87"/>
  <c r="J247" i="87"/>
  <c r="J237" i="87"/>
  <c r="J227" i="87"/>
  <c r="J217" i="87"/>
  <c r="J207" i="87"/>
  <c r="I798" i="87"/>
  <c r="I788" i="87"/>
  <c r="I778" i="87"/>
  <c r="I768" i="87"/>
  <c r="I758" i="87"/>
  <c r="I748" i="87"/>
  <c r="I738" i="87"/>
  <c r="I728" i="87"/>
  <c r="I718" i="87"/>
  <c r="I708" i="87"/>
  <c r="I698" i="87"/>
  <c r="I688" i="87"/>
  <c r="I678" i="87"/>
  <c r="I668" i="87"/>
  <c r="I658" i="87"/>
  <c r="I648" i="87"/>
  <c r="I638" i="87"/>
  <c r="I628" i="87"/>
  <c r="I618" i="87"/>
  <c r="I608" i="87"/>
  <c r="I598" i="87"/>
  <c r="I588" i="87"/>
  <c r="I578" i="87"/>
  <c r="I568" i="87"/>
  <c r="I558" i="87"/>
  <c r="I548" i="87"/>
  <c r="I538" i="87"/>
  <c r="I528" i="87"/>
  <c r="I518" i="87"/>
  <c r="I508" i="87"/>
  <c r="I498" i="87"/>
  <c r="I488" i="87"/>
  <c r="I478" i="87"/>
  <c r="I468" i="87"/>
  <c r="I458" i="87"/>
  <c r="I448" i="87"/>
  <c r="I438" i="87"/>
  <c r="I418" i="87"/>
  <c r="I408" i="87"/>
  <c r="I398" i="87"/>
  <c r="I388" i="87"/>
  <c r="I378" i="87"/>
  <c r="I368" i="87"/>
  <c r="I358" i="87"/>
  <c r="I338" i="87"/>
  <c r="I328" i="87"/>
  <c r="I318" i="87"/>
  <c r="I308" i="87"/>
  <c r="I298" i="87"/>
  <c r="I288" i="87"/>
  <c r="I278" i="87"/>
  <c r="I268" i="87"/>
  <c r="I258" i="87"/>
  <c r="I248" i="87"/>
  <c r="I238" i="87"/>
  <c r="I228" i="87"/>
  <c r="I218" i="87"/>
  <c r="I208" i="87"/>
  <c r="I797" i="87"/>
  <c r="I787" i="87"/>
  <c r="I777" i="87"/>
  <c r="I767" i="87"/>
  <c r="I757" i="87"/>
  <c r="I747" i="87"/>
  <c r="I737" i="87"/>
  <c r="I727" i="87"/>
  <c r="I717" i="87"/>
  <c r="I707" i="87"/>
  <c r="I697" i="87"/>
  <c r="I687" i="87"/>
  <c r="I677" i="87"/>
  <c r="I667" i="87"/>
  <c r="I657" i="87"/>
  <c r="I647" i="87"/>
  <c r="I637" i="87"/>
  <c r="I627" i="87"/>
  <c r="I617" i="87"/>
  <c r="I607" i="87"/>
  <c r="I597" i="87"/>
  <c r="I587" i="87"/>
  <c r="I577" i="87"/>
  <c r="I567" i="87"/>
  <c r="I557" i="87"/>
  <c r="I547" i="87"/>
  <c r="I537" i="87"/>
  <c r="I527" i="87"/>
  <c r="I517" i="87"/>
  <c r="I507" i="87"/>
  <c r="I497" i="87"/>
  <c r="I487" i="87"/>
  <c r="I477" i="87"/>
  <c r="I467" i="87"/>
  <c r="I457" i="87"/>
  <c r="I447" i="87"/>
  <c r="I437" i="87"/>
  <c r="I427" i="87"/>
  <c r="I417" i="87"/>
  <c r="I407" i="87"/>
  <c r="I397" i="87"/>
  <c r="I387" i="87"/>
  <c r="I377" i="87"/>
  <c r="I367" i="87"/>
  <c r="I357" i="87"/>
  <c r="I347" i="87"/>
  <c r="I337" i="87"/>
  <c r="I327" i="87"/>
  <c r="I317" i="87"/>
  <c r="I307" i="87"/>
  <c r="I297" i="87"/>
  <c r="I287" i="87"/>
  <c r="I277" i="87"/>
  <c r="I267" i="87"/>
  <c r="I257" i="87"/>
  <c r="I247" i="87"/>
  <c r="I237" i="87"/>
  <c r="I227" i="87"/>
  <c r="I217" i="87"/>
  <c r="I207" i="87"/>
  <c r="J797" i="80"/>
  <c r="J787" i="80"/>
  <c r="J777" i="80"/>
  <c r="J767" i="80"/>
  <c r="J757" i="80"/>
  <c r="J747" i="80"/>
  <c r="J737" i="80"/>
  <c r="J727" i="80"/>
  <c r="J717" i="80"/>
  <c r="J707" i="80"/>
  <c r="J697" i="80"/>
  <c r="J687" i="80"/>
  <c r="J677" i="80"/>
  <c r="J667" i="80"/>
  <c r="J657" i="80"/>
  <c r="J647" i="80"/>
  <c r="J637" i="80"/>
  <c r="J627" i="80"/>
  <c r="J617" i="80"/>
  <c r="J607" i="80"/>
  <c r="J597" i="80"/>
  <c r="J587" i="80"/>
  <c r="J577" i="80"/>
  <c r="J567" i="80"/>
  <c r="J557" i="80"/>
  <c r="J547" i="80"/>
  <c r="J537" i="80"/>
  <c r="J527" i="80"/>
  <c r="J517" i="80"/>
  <c r="J507" i="80"/>
  <c r="J497" i="80"/>
  <c r="J487" i="80"/>
  <c r="J477" i="80"/>
  <c r="J467" i="80"/>
  <c r="J457" i="80"/>
  <c r="J447" i="80"/>
  <c r="J437" i="80"/>
  <c r="J427" i="80"/>
  <c r="J417" i="80"/>
  <c r="J407" i="80"/>
  <c r="I798" i="80"/>
  <c r="I788" i="80"/>
  <c r="I778" i="80"/>
  <c r="I768" i="80"/>
  <c r="I758" i="80"/>
  <c r="I748" i="80"/>
  <c r="I738" i="80"/>
  <c r="I728" i="80"/>
  <c r="I718" i="80"/>
  <c r="I708" i="80"/>
  <c r="I698" i="80"/>
  <c r="I688" i="80"/>
  <c r="I678" i="80"/>
  <c r="I668" i="80"/>
  <c r="I658" i="80"/>
  <c r="I648" i="80"/>
  <c r="I638" i="80"/>
  <c r="I628" i="80"/>
  <c r="I618" i="80"/>
  <c r="I608" i="80"/>
  <c r="I598" i="80"/>
  <c r="I588" i="80"/>
  <c r="I578" i="80"/>
  <c r="I568" i="80"/>
  <c r="I558" i="80"/>
  <c r="I548" i="80"/>
  <c r="I538" i="80"/>
  <c r="I528" i="80"/>
  <c r="I518" i="80"/>
  <c r="I508" i="80"/>
  <c r="I498" i="80"/>
  <c r="I488" i="80"/>
  <c r="I478" i="80"/>
  <c r="I468" i="80"/>
  <c r="I458" i="80"/>
  <c r="I448" i="80"/>
  <c r="I438" i="80"/>
  <c r="I428" i="80"/>
  <c r="I418" i="80"/>
  <c r="I797" i="80"/>
  <c r="I787" i="80"/>
  <c r="I777" i="80"/>
  <c r="I767" i="80"/>
  <c r="I757" i="80"/>
  <c r="I747" i="80"/>
  <c r="I737" i="80"/>
  <c r="I727" i="80"/>
  <c r="I717" i="80"/>
  <c r="I707" i="80"/>
  <c r="I697" i="80"/>
  <c r="I687" i="80"/>
  <c r="I677" i="80"/>
  <c r="I667" i="80"/>
  <c r="I657" i="80"/>
  <c r="I647" i="80"/>
  <c r="I637" i="80"/>
  <c r="I627" i="80"/>
  <c r="I617" i="80"/>
  <c r="I607" i="80"/>
  <c r="I597" i="80"/>
  <c r="I587" i="80"/>
  <c r="I577" i="80"/>
  <c r="I567" i="80"/>
  <c r="I557" i="80"/>
  <c r="I547" i="80"/>
  <c r="I537" i="80"/>
  <c r="I527" i="80"/>
  <c r="I517" i="80"/>
  <c r="I507" i="80"/>
  <c r="I497" i="80"/>
  <c r="I487" i="80"/>
  <c r="I477" i="80"/>
  <c r="I467" i="80"/>
  <c r="I457" i="80"/>
  <c r="I447" i="80"/>
  <c r="I437" i="80"/>
  <c r="I427" i="80"/>
  <c r="I417" i="80"/>
  <c r="I407" i="80"/>
  <c r="N5" i="56"/>
  <c r="H796" i="102" l="1"/>
  <c r="G796" i="102"/>
  <c r="F796" i="102"/>
  <c r="H786" i="102"/>
  <c r="G786" i="102"/>
  <c r="F786" i="102"/>
  <c r="H776" i="102"/>
  <c r="G776" i="102"/>
  <c r="F776" i="102"/>
  <c r="H766" i="102"/>
  <c r="G766" i="102"/>
  <c r="F766" i="102"/>
  <c r="H756" i="102"/>
  <c r="G756" i="102"/>
  <c r="F756" i="102"/>
  <c r="H746" i="102"/>
  <c r="G746" i="102"/>
  <c r="F746" i="102"/>
  <c r="H736" i="102"/>
  <c r="G736" i="102"/>
  <c r="F736" i="102"/>
  <c r="H726" i="102"/>
  <c r="G726" i="102"/>
  <c r="F726" i="102"/>
  <c r="H716" i="102"/>
  <c r="G716" i="102"/>
  <c r="F716" i="102"/>
  <c r="H706" i="102"/>
  <c r="G706" i="102"/>
  <c r="F706" i="102"/>
  <c r="H696" i="102"/>
  <c r="G696" i="102"/>
  <c r="F696" i="102"/>
  <c r="H686" i="102"/>
  <c r="G686" i="102"/>
  <c r="F686" i="102"/>
  <c r="H676" i="102"/>
  <c r="G676" i="102"/>
  <c r="F676" i="102"/>
  <c r="H666" i="102"/>
  <c r="G666" i="102"/>
  <c r="F666" i="102"/>
  <c r="H656" i="102"/>
  <c r="G656" i="102"/>
  <c r="F656" i="102"/>
  <c r="H646" i="102"/>
  <c r="G646" i="102"/>
  <c r="F646" i="102"/>
  <c r="H636" i="102"/>
  <c r="G636" i="102"/>
  <c r="F636" i="102"/>
  <c r="H626" i="102"/>
  <c r="G626" i="102"/>
  <c r="F626" i="102"/>
  <c r="H616" i="102"/>
  <c r="G616" i="102"/>
  <c r="F616" i="102"/>
  <c r="H606" i="102"/>
  <c r="G606" i="102"/>
  <c r="F606" i="102"/>
  <c r="H596" i="102"/>
  <c r="G596" i="102"/>
  <c r="F596" i="102"/>
  <c r="H586" i="102"/>
  <c r="G586" i="102"/>
  <c r="F586" i="102"/>
  <c r="H576" i="102"/>
  <c r="G576" i="102"/>
  <c r="F576" i="102"/>
  <c r="H566" i="102"/>
  <c r="G566" i="102"/>
  <c r="F566" i="102"/>
  <c r="H556" i="102"/>
  <c r="G556" i="102"/>
  <c r="F556" i="102"/>
  <c r="H546" i="102"/>
  <c r="G546" i="102"/>
  <c r="F546" i="102"/>
  <c r="H536" i="102"/>
  <c r="G536" i="102"/>
  <c r="F536" i="102"/>
  <c r="H526" i="102"/>
  <c r="G526" i="102"/>
  <c r="F526" i="102"/>
  <c r="H516" i="102"/>
  <c r="G516" i="102"/>
  <c r="F516" i="102"/>
  <c r="H506" i="102"/>
  <c r="G506" i="102"/>
  <c r="F506" i="102"/>
  <c r="H496" i="102"/>
  <c r="G496" i="102"/>
  <c r="F496" i="102"/>
  <c r="H486" i="102"/>
  <c r="G486" i="102"/>
  <c r="F486" i="102"/>
  <c r="H476" i="102"/>
  <c r="G476" i="102"/>
  <c r="F476" i="102"/>
  <c r="H466" i="102"/>
  <c r="G466" i="102"/>
  <c r="F466" i="102"/>
  <c r="H456" i="102"/>
  <c r="G456" i="102"/>
  <c r="F456" i="102"/>
  <c r="H446" i="102"/>
  <c r="G446" i="102"/>
  <c r="F446" i="102"/>
  <c r="H436" i="102"/>
  <c r="G436" i="102"/>
  <c r="F436" i="102"/>
  <c r="H426" i="102"/>
  <c r="G426" i="102"/>
  <c r="F426" i="102"/>
  <c r="H416" i="102"/>
  <c r="G416" i="102"/>
  <c r="F416" i="102"/>
  <c r="H406" i="102"/>
  <c r="G406" i="102"/>
  <c r="F406" i="102"/>
  <c r="H396" i="102"/>
  <c r="G396" i="102"/>
  <c r="F396" i="102"/>
  <c r="H386" i="102"/>
  <c r="G386" i="102"/>
  <c r="F386" i="102"/>
  <c r="H376" i="102"/>
  <c r="G376" i="102"/>
  <c r="F376" i="102"/>
  <c r="H366" i="102"/>
  <c r="G366" i="102"/>
  <c r="F366" i="102"/>
  <c r="H356" i="102"/>
  <c r="G356" i="102"/>
  <c r="F356" i="102"/>
  <c r="H346" i="102"/>
  <c r="G346" i="102"/>
  <c r="F346" i="102"/>
  <c r="H336" i="102"/>
  <c r="G336" i="102"/>
  <c r="F336" i="102"/>
  <c r="H326" i="102"/>
  <c r="G326" i="102"/>
  <c r="F326" i="102"/>
  <c r="H316" i="102"/>
  <c r="G316" i="102"/>
  <c r="F316" i="102"/>
  <c r="H306" i="102"/>
  <c r="G306" i="102"/>
  <c r="F306" i="102"/>
  <c r="H296" i="102"/>
  <c r="G296" i="102"/>
  <c r="F296" i="102"/>
  <c r="H286" i="102"/>
  <c r="G286" i="102"/>
  <c r="F286" i="102"/>
  <c r="H276" i="102"/>
  <c r="G276" i="102"/>
  <c r="F276" i="102"/>
  <c r="H266" i="102"/>
  <c r="G266" i="102"/>
  <c r="F266" i="102"/>
  <c r="H256" i="102"/>
  <c r="G256" i="102"/>
  <c r="F256" i="102"/>
  <c r="H246" i="102"/>
  <c r="G246" i="102"/>
  <c r="F246" i="102"/>
  <c r="H236" i="102"/>
  <c r="G236" i="102"/>
  <c r="F236" i="102"/>
  <c r="H226" i="102"/>
  <c r="G226" i="102"/>
  <c r="F226" i="102"/>
  <c r="H216" i="102"/>
  <c r="G216" i="102"/>
  <c r="F216" i="102"/>
  <c r="H206" i="102"/>
  <c r="G206" i="102"/>
  <c r="F206" i="102"/>
  <c r="H196" i="102"/>
  <c r="G196" i="102"/>
  <c r="F196" i="102"/>
  <c r="H186" i="102"/>
  <c r="G186" i="102"/>
  <c r="F186" i="102"/>
  <c r="H176" i="102"/>
  <c r="G176" i="102"/>
  <c r="F176" i="102"/>
  <c r="H166" i="102"/>
  <c r="G166" i="102"/>
  <c r="F166" i="102"/>
  <c r="H156" i="102"/>
  <c r="G156" i="102"/>
  <c r="F156" i="102"/>
  <c r="H146" i="102"/>
  <c r="G146" i="102"/>
  <c r="F146" i="102"/>
  <c r="H136" i="102"/>
  <c r="G136" i="102"/>
  <c r="F136" i="102"/>
  <c r="H126" i="102"/>
  <c r="G126" i="102"/>
  <c r="F126" i="102"/>
  <c r="H116" i="102"/>
  <c r="G116" i="102"/>
  <c r="F116" i="102"/>
  <c r="H106" i="102"/>
  <c r="G106" i="102"/>
  <c r="F106" i="102"/>
  <c r="H96" i="102"/>
  <c r="G96" i="102"/>
  <c r="F96" i="102"/>
  <c r="H86" i="102"/>
  <c r="G86" i="102"/>
  <c r="F86" i="102"/>
  <c r="H76" i="102"/>
  <c r="G76" i="102"/>
  <c r="F76" i="102"/>
  <c r="H66" i="102"/>
  <c r="G66" i="102"/>
  <c r="F66" i="102"/>
  <c r="H56" i="102"/>
  <c r="G56" i="102"/>
  <c r="F56" i="102"/>
  <c r="H46" i="102"/>
  <c r="G46" i="102"/>
  <c r="F46" i="102"/>
  <c r="H36" i="102"/>
  <c r="G36" i="102"/>
  <c r="F36" i="102"/>
  <c r="H26" i="102"/>
  <c r="G26" i="102"/>
  <c r="F26" i="102"/>
  <c r="H16" i="102"/>
  <c r="G16" i="102"/>
  <c r="F16" i="102"/>
  <c r="H6" i="102"/>
  <c r="G6" i="102"/>
  <c r="F6" i="102"/>
  <c r="F96" i="74" l="1"/>
  <c r="F86" i="74"/>
  <c r="F76" i="74"/>
  <c r="F66" i="74"/>
  <c r="F56" i="74"/>
  <c r="F46" i="74"/>
  <c r="F36" i="74"/>
  <c r="F26" i="74"/>
  <c r="F16" i="74"/>
  <c r="F6" i="74"/>
  <c r="E21" i="58"/>
  <c r="J18" i="119"/>
  <c r="G18" i="119"/>
  <c r="I21" i="119"/>
  <c r="J21" i="119" s="1"/>
  <c r="F21" i="119"/>
  <c r="G21" i="119" s="1"/>
  <c r="J8" i="119"/>
  <c r="H7" i="58"/>
  <c r="J9" i="119"/>
  <c r="H8" i="58"/>
  <c r="J8" i="59"/>
  <c r="J7" i="59"/>
  <c r="J6" i="119"/>
  <c r="J5" i="117"/>
  <c r="J7" i="117"/>
  <c r="J6" i="117"/>
  <c r="L5" i="107"/>
  <c r="J5" i="107"/>
  <c r="L5" i="111"/>
  <c r="J5" i="111"/>
  <c r="H85" i="111"/>
  <c r="H84" i="111"/>
  <c r="H83" i="111"/>
  <c r="H82" i="111"/>
  <c r="H81" i="111"/>
  <c r="H80" i="111"/>
  <c r="H79" i="111"/>
  <c r="H78" i="111"/>
  <c r="H77" i="111"/>
  <c r="H76" i="111"/>
  <c r="H75" i="111"/>
  <c r="H74" i="111"/>
  <c r="H73" i="111"/>
  <c r="H72" i="111"/>
  <c r="H71" i="111"/>
  <c r="H70" i="111"/>
  <c r="H69" i="111"/>
  <c r="H68" i="111"/>
  <c r="H67" i="111"/>
  <c r="H66" i="111"/>
  <c r="H65" i="111"/>
  <c r="H64" i="111"/>
  <c r="H63" i="111"/>
  <c r="H62" i="111"/>
  <c r="H61" i="111"/>
  <c r="H60" i="111"/>
  <c r="H59" i="111"/>
  <c r="H58" i="111"/>
  <c r="H57" i="111"/>
  <c r="H56" i="111"/>
  <c r="H55" i="111"/>
  <c r="H54" i="111"/>
  <c r="H53" i="111"/>
  <c r="H52" i="111"/>
  <c r="H51" i="111"/>
  <c r="H50" i="111"/>
  <c r="H49" i="111"/>
  <c r="H48" i="111"/>
  <c r="H47" i="111"/>
  <c r="H46" i="111"/>
  <c r="H45" i="111"/>
  <c r="H44" i="111"/>
  <c r="H43" i="111"/>
  <c r="H42" i="111"/>
  <c r="H41" i="111"/>
  <c r="H40" i="111"/>
  <c r="H39" i="111"/>
  <c r="H38" i="111"/>
  <c r="H37" i="111"/>
  <c r="H36" i="111"/>
  <c r="H35" i="111"/>
  <c r="H34" i="111"/>
  <c r="H33" i="111"/>
  <c r="H32" i="111"/>
  <c r="H31" i="111"/>
  <c r="H30" i="111"/>
  <c r="H29" i="111"/>
  <c r="H28" i="111"/>
  <c r="H27" i="111"/>
  <c r="H26" i="111"/>
  <c r="H5" i="111" s="1"/>
  <c r="H85" i="107"/>
  <c r="H84" i="107"/>
  <c r="H83" i="107"/>
  <c r="H82" i="107"/>
  <c r="H81" i="107"/>
  <c r="H80" i="107"/>
  <c r="H79" i="107"/>
  <c r="H78" i="107"/>
  <c r="H77" i="107"/>
  <c r="H76" i="107"/>
  <c r="H75" i="107"/>
  <c r="H74" i="107"/>
  <c r="H73" i="107"/>
  <c r="H72" i="107"/>
  <c r="H71" i="107"/>
  <c r="H70" i="107"/>
  <c r="H69" i="107"/>
  <c r="H68" i="107"/>
  <c r="H67" i="107"/>
  <c r="H66" i="107"/>
  <c r="H65" i="107"/>
  <c r="H64" i="107"/>
  <c r="H63" i="107"/>
  <c r="H62" i="107"/>
  <c r="H61" i="107"/>
  <c r="H60" i="107"/>
  <c r="H59" i="107"/>
  <c r="H58" i="107"/>
  <c r="H57" i="107"/>
  <c r="H56" i="107"/>
  <c r="H55" i="107"/>
  <c r="H54" i="107"/>
  <c r="H53" i="107"/>
  <c r="H52" i="107"/>
  <c r="H51" i="107"/>
  <c r="H50" i="107"/>
  <c r="H49" i="107"/>
  <c r="H48" i="107"/>
  <c r="H47" i="107"/>
  <c r="H46" i="107"/>
  <c r="H45" i="107"/>
  <c r="H44" i="107"/>
  <c r="H43" i="107"/>
  <c r="H42" i="107"/>
  <c r="H41" i="107"/>
  <c r="H40" i="107"/>
  <c r="H39" i="107"/>
  <c r="H38" i="107"/>
  <c r="H37" i="107"/>
  <c r="H36" i="107"/>
  <c r="H35" i="107"/>
  <c r="H34" i="107"/>
  <c r="H33" i="107"/>
  <c r="H32" i="107"/>
  <c r="H31" i="107"/>
  <c r="H30" i="107"/>
  <c r="H29" i="107"/>
  <c r="H28" i="107"/>
  <c r="H27" i="107"/>
  <c r="H26" i="107"/>
  <c r="C796" i="102"/>
  <c r="C786" i="102"/>
  <c r="C776" i="102"/>
  <c r="C766" i="102"/>
  <c r="C756" i="102"/>
  <c r="C746" i="102"/>
  <c r="C736" i="102"/>
  <c r="C726" i="102"/>
  <c r="C716" i="102"/>
  <c r="C706" i="102"/>
  <c r="C596" i="102"/>
  <c r="C586" i="102"/>
  <c r="C576" i="102"/>
  <c r="C566" i="102"/>
  <c r="C556" i="102"/>
  <c r="C546" i="102"/>
  <c r="C536" i="102"/>
  <c r="C526" i="102"/>
  <c r="C516" i="102"/>
  <c r="C506" i="102"/>
  <c r="C396" i="102"/>
  <c r="C386" i="102"/>
  <c r="C376" i="102"/>
  <c r="C366" i="102"/>
  <c r="C356" i="102"/>
  <c r="C346" i="102"/>
  <c r="C336" i="102"/>
  <c r="C326" i="102"/>
  <c r="C316" i="102"/>
  <c r="C306" i="102"/>
  <c r="D696" i="102"/>
  <c r="D686" i="102"/>
  <c r="D676" i="102"/>
  <c r="D666" i="102"/>
  <c r="D656" i="102"/>
  <c r="D646" i="102"/>
  <c r="D636" i="102"/>
  <c r="D626" i="102"/>
  <c r="D616" i="102"/>
  <c r="D606" i="102"/>
  <c r="D496" i="102"/>
  <c r="D486" i="102"/>
  <c r="D476" i="102"/>
  <c r="D466" i="102"/>
  <c r="D456" i="102"/>
  <c r="D446" i="102"/>
  <c r="D436" i="102"/>
  <c r="D426" i="102"/>
  <c r="D416" i="102"/>
  <c r="D406" i="102"/>
  <c r="D296" i="102"/>
  <c r="D286" i="102"/>
  <c r="D276" i="102"/>
  <c r="D266" i="102"/>
  <c r="D256" i="102"/>
  <c r="D246" i="102"/>
  <c r="D236" i="102"/>
  <c r="D226" i="102"/>
  <c r="D216" i="102"/>
  <c r="D206" i="102"/>
  <c r="E805" i="102"/>
  <c r="E804" i="102"/>
  <c r="E803" i="102"/>
  <c r="E802" i="102"/>
  <c r="E801" i="102"/>
  <c r="E800" i="102"/>
  <c r="E799" i="102"/>
  <c r="E798" i="102"/>
  <c r="E797" i="102"/>
  <c r="E795" i="102"/>
  <c r="E794" i="102"/>
  <c r="E793" i="102"/>
  <c r="E792" i="102"/>
  <c r="E791" i="102"/>
  <c r="E790" i="102"/>
  <c r="E789" i="102"/>
  <c r="E788" i="102"/>
  <c r="E787" i="102"/>
  <c r="E785" i="102"/>
  <c r="E784" i="102"/>
  <c r="E783" i="102"/>
  <c r="E782" i="102"/>
  <c r="E781" i="102"/>
  <c r="E780" i="102"/>
  <c r="E779" i="102"/>
  <c r="E778" i="102"/>
  <c r="E777" i="102"/>
  <c r="E775" i="102"/>
  <c r="E774" i="102"/>
  <c r="E773" i="102"/>
  <c r="E772" i="102"/>
  <c r="E771" i="102"/>
  <c r="E770" i="102"/>
  <c r="E769" i="102"/>
  <c r="E768" i="102"/>
  <c r="E767" i="102"/>
  <c r="E765" i="102"/>
  <c r="E764" i="102"/>
  <c r="E763" i="102"/>
  <c r="E762" i="102"/>
  <c r="E761" i="102"/>
  <c r="E760" i="102"/>
  <c r="E759" i="102"/>
  <c r="E758" i="102"/>
  <c r="E757" i="102"/>
  <c r="E755" i="102"/>
  <c r="E754" i="102"/>
  <c r="E753" i="102"/>
  <c r="E752" i="102"/>
  <c r="E751" i="102"/>
  <c r="E750" i="102"/>
  <c r="E749" i="102"/>
  <c r="E748" i="102"/>
  <c r="E747" i="102"/>
  <c r="E745" i="102"/>
  <c r="E744" i="102"/>
  <c r="E743" i="102"/>
  <c r="E742" i="102"/>
  <c r="E741" i="102"/>
  <c r="E740" i="102"/>
  <c r="E739" i="102"/>
  <c r="E738" i="102"/>
  <c r="E737" i="102"/>
  <c r="E735" i="102"/>
  <c r="E734" i="102"/>
  <c r="E733" i="102"/>
  <c r="E732" i="102"/>
  <c r="E731" i="102"/>
  <c r="E730" i="102"/>
  <c r="E729" i="102"/>
  <c r="E728" i="102"/>
  <c r="E727" i="102"/>
  <c r="E725" i="102"/>
  <c r="E724" i="102"/>
  <c r="E723" i="102"/>
  <c r="E722" i="102"/>
  <c r="E721" i="102"/>
  <c r="E720" i="102"/>
  <c r="E719" i="102"/>
  <c r="E718" i="102"/>
  <c r="E717" i="102"/>
  <c r="E715" i="102"/>
  <c r="E714" i="102"/>
  <c r="E713" i="102"/>
  <c r="E712" i="102"/>
  <c r="E711" i="102"/>
  <c r="E710" i="102"/>
  <c r="E709" i="102"/>
  <c r="E708" i="102"/>
  <c r="E707" i="102"/>
  <c r="E705" i="102"/>
  <c r="E704" i="102"/>
  <c r="E703" i="102"/>
  <c r="E702" i="102"/>
  <c r="E701" i="102"/>
  <c r="E700" i="102"/>
  <c r="E699" i="102"/>
  <c r="E698" i="102"/>
  <c r="E697" i="102"/>
  <c r="E695" i="102"/>
  <c r="E694" i="102"/>
  <c r="E693" i="102"/>
  <c r="E692" i="102"/>
  <c r="E691" i="102"/>
  <c r="E690" i="102"/>
  <c r="E689" i="102"/>
  <c r="E688" i="102"/>
  <c r="E687" i="102"/>
  <c r="E685" i="102"/>
  <c r="E684" i="102"/>
  <c r="E683" i="102"/>
  <c r="E682" i="102"/>
  <c r="E681" i="102"/>
  <c r="E680" i="102"/>
  <c r="E679" i="102"/>
  <c r="E678" i="102"/>
  <c r="E677" i="102"/>
  <c r="E675" i="102"/>
  <c r="E674" i="102"/>
  <c r="E673" i="102"/>
  <c r="E672" i="102"/>
  <c r="E671" i="102"/>
  <c r="E670" i="102"/>
  <c r="E669" i="102"/>
  <c r="E668" i="102"/>
  <c r="E667" i="102"/>
  <c r="E665" i="102"/>
  <c r="E664" i="102"/>
  <c r="E663" i="102"/>
  <c r="E662" i="102"/>
  <c r="E661" i="102"/>
  <c r="E660" i="102"/>
  <c r="E659" i="102"/>
  <c r="E658" i="102"/>
  <c r="E657" i="102"/>
  <c r="E655" i="102"/>
  <c r="E654" i="102"/>
  <c r="E653" i="102"/>
  <c r="E652" i="102"/>
  <c r="E651" i="102"/>
  <c r="E650" i="102"/>
  <c r="E649" i="102"/>
  <c r="E648" i="102"/>
  <c r="E647" i="102"/>
  <c r="E645" i="102"/>
  <c r="E644" i="102"/>
  <c r="E643" i="102"/>
  <c r="E642" i="102"/>
  <c r="E641" i="102"/>
  <c r="E640" i="102"/>
  <c r="E639" i="102"/>
  <c r="E638" i="102"/>
  <c r="E637" i="102"/>
  <c r="E635" i="102"/>
  <c r="E634" i="102"/>
  <c r="E633" i="102"/>
  <c r="E632" i="102"/>
  <c r="E631" i="102"/>
  <c r="E630" i="102"/>
  <c r="E629" i="102"/>
  <c r="E628" i="102"/>
  <c r="E627" i="102"/>
  <c r="E625" i="102"/>
  <c r="E624" i="102"/>
  <c r="E623" i="102"/>
  <c r="E622" i="102"/>
  <c r="E621" i="102"/>
  <c r="E620" i="102"/>
  <c r="E619" i="102"/>
  <c r="E618" i="102"/>
  <c r="E617" i="102"/>
  <c r="E615" i="102"/>
  <c r="E614" i="102"/>
  <c r="E613" i="102"/>
  <c r="E612" i="102"/>
  <c r="E611" i="102"/>
  <c r="E610" i="102"/>
  <c r="E609" i="102"/>
  <c r="E608" i="102"/>
  <c r="E607" i="102"/>
  <c r="E605" i="102"/>
  <c r="E604" i="102"/>
  <c r="E603" i="102"/>
  <c r="E602" i="102"/>
  <c r="E601" i="102"/>
  <c r="E600" i="102"/>
  <c r="E599" i="102"/>
  <c r="E598" i="102"/>
  <c r="E597" i="102"/>
  <c r="E595" i="102"/>
  <c r="E594" i="102"/>
  <c r="E593" i="102"/>
  <c r="E592" i="102"/>
  <c r="E591" i="102"/>
  <c r="E590" i="102"/>
  <c r="E589" i="102"/>
  <c r="E588" i="102"/>
  <c r="E587" i="102"/>
  <c r="E585" i="102"/>
  <c r="E584" i="102"/>
  <c r="E583" i="102"/>
  <c r="E582" i="102"/>
  <c r="E581" i="102"/>
  <c r="E580" i="102"/>
  <c r="E579" i="102"/>
  <c r="E578" i="102"/>
  <c r="E577" i="102"/>
  <c r="E575" i="102"/>
  <c r="E574" i="102"/>
  <c r="E573" i="102"/>
  <c r="E572" i="102"/>
  <c r="E571" i="102"/>
  <c r="E570" i="102"/>
  <c r="E569" i="102"/>
  <c r="E568" i="102"/>
  <c r="E567" i="102"/>
  <c r="E565" i="102"/>
  <c r="E564" i="102"/>
  <c r="E563" i="102"/>
  <c r="E562" i="102"/>
  <c r="E561" i="102"/>
  <c r="E560" i="102"/>
  <c r="E559" i="102"/>
  <c r="E558" i="102"/>
  <c r="E557" i="102"/>
  <c r="E555" i="102"/>
  <c r="E554" i="102"/>
  <c r="E553" i="102"/>
  <c r="E552" i="102"/>
  <c r="E551" i="102"/>
  <c r="E550" i="102"/>
  <c r="E549" i="102"/>
  <c r="E548" i="102"/>
  <c r="E547" i="102"/>
  <c r="E545" i="102"/>
  <c r="E544" i="102"/>
  <c r="E543" i="102"/>
  <c r="E542" i="102"/>
  <c r="E541" i="102"/>
  <c r="E540" i="102"/>
  <c r="E539" i="102"/>
  <c r="E538" i="102"/>
  <c r="E537" i="102"/>
  <c r="E535" i="102"/>
  <c r="E534" i="102"/>
  <c r="E533" i="102"/>
  <c r="E532" i="102"/>
  <c r="E531" i="102"/>
  <c r="E530" i="102"/>
  <c r="E529" i="102"/>
  <c r="E528" i="102"/>
  <c r="E527" i="102"/>
  <c r="E525" i="102"/>
  <c r="E524" i="102"/>
  <c r="E523" i="102"/>
  <c r="E522" i="102"/>
  <c r="E521" i="102"/>
  <c r="E520" i="102"/>
  <c r="E519" i="102"/>
  <c r="E518" i="102"/>
  <c r="E517" i="102"/>
  <c r="E515" i="102"/>
  <c r="E514" i="102"/>
  <c r="E513" i="102"/>
  <c r="E512" i="102"/>
  <c r="E511" i="102"/>
  <c r="E510" i="102"/>
  <c r="E509" i="102"/>
  <c r="E508" i="102"/>
  <c r="E507" i="102"/>
  <c r="E505" i="102"/>
  <c r="E504" i="102"/>
  <c r="E503" i="102"/>
  <c r="E502" i="102"/>
  <c r="E501" i="102"/>
  <c r="E500" i="102"/>
  <c r="E499" i="102"/>
  <c r="E498" i="102"/>
  <c r="E497" i="102"/>
  <c r="E495" i="102"/>
  <c r="E494" i="102"/>
  <c r="E493" i="102"/>
  <c r="E492" i="102"/>
  <c r="E491" i="102"/>
  <c r="E490" i="102"/>
  <c r="E489" i="102"/>
  <c r="E488" i="102"/>
  <c r="E487" i="102"/>
  <c r="E485" i="102"/>
  <c r="E484" i="102"/>
  <c r="E483" i="102"/>
  <c r="E482" i="102"/>
  <c r="E481" i="102"/>
  <c r="E480" i="102"/>
  <c r="E479" i="102"/>
  <c r="E478" i="102"/>
  <c r="E477" i="102"/>
  <c r="E475" i="102"/>
  <c r="E474" i="102"/>
  <c r="E473" i="102"/>
  <c r="E472" i="102"/>
  <c r="E471" i="102"/>
  <c r="E470" i="102"/>
  <c r="E469" i="102"/>
  <c r="E468" i="102"/>
  <c r="E467" i="102"/>
  <c r="E465" i="102"/>
  <c r="E464" i="102"/>
  <c r="E463" i="102"/>
  <c r="E462" i="102"/>
  <c r="E461" i="102"/>
  <c r="E460" i="102"/>
  <c r="E459" i="102"/>
  <c r="E458" i="102"/>
  <c r="E457" i="102"/>
  <c r="E455" i="102"/>
  <c r="E454" i="102"/>
  <c r="E453" i="102"/>
  <c r="E452" i="102"/>
  <c r="E451" i="102"/>
  <c r="E450" i="102"/>
  <c r="E449" i="102"/>
  <c r="E448" i="102"/>
  <c r="E447" i="102"/>
  <c r="E445" i="102"/>
  <c r="E444" i="102"/>
  <c r="E443" i="102"/>
  <c r="E442" i="102"/>
  <c r="E441" i="102"/>
  <c r="E440" i="102"/>
  <c r="E439" i="102"/>
  <c r="E438" i="102"/>
  <c r="E437" i="102"/>
  <c r="E435" i="102"/>
  <c r="E434" i="102"/>
  <c r="E433" i="102"/>
  <c r="E432" i="102"/>
  <c r="E431" i="102"/>
  <c r="E430" i="102"/>
  <c r="E429" i="102"/>
  <c r="E428" i="102"/>
  <c r="E427" i="102"/>
  <c r="E425" i="102"/>
  <c r="E424" i="102"/>
  <c r="E423" i="102"/>
  <c r="E422" i="102"/>
  <c r="E421" i="102"/>
  <c r="E420" i="102"/>
  <c r="E419" i="102"/>
  <c r="E418" i="102"/>
  <c r="E417" i="102"/>
  <c r="E415" i="102"/>
  <c r="E414" i="102"/>
  <c r="E413" i="102"/>
  <c r="E412" i="102"/>
  <c r="E411" i="102"/>
  <c r="E410" i="102"/>
  <c r="E409" i="102"/>
  <c r="E408" i="102"/>
  <c r="E407" i="102"/>
  <c r="E405" i="102"/>
  <c r="E404" i="102"/>
  <c r="E403" i="102"/>
  <c r="E402" i="102"/>
  <c r="E401" i="102"/>
  <c r="E400" i="102"/>
  <c r="E399" i="102"/>
  <c r="E398" i="102"/>
  <c r="E397" i="102"/>
  <c r="E395" i="102"/>
  <c r="E394" i="102"/>
  <c r="E393" i="102"/>
  <c r="E392" i="102"/>
  <c r="E391" i="102"/>
  <c r="E390" i="102"/>
  <c r="E389" i="102"/>
  <c r="E388" i="102"/>
  <c r="E387" i="102"/>
  <c r="E385" i="102"/>
  <c r="E384" i="102"/>
  <c r="E383" i="102"/>
  <c r="E382" i="102"/>
  <c r="E381" i="102"/>
  <c r="E380" i="102"/>
  <c r="E379" i="102"/>
  <c r="E378" i="102"/>
  <c r="E377" i="102"/>
  <c r="E375" i="102"/>
  <c r="E374" i="102"/>
  <c r="E373" i="102"/>
  <c r="E372" i="102"/>
  <c r="E371" i="102"/>
  <c r="E370" i="102"/>
  <c r="E369" i="102"/>
  <c r="E368" i="102"/>
  <c r="E367" i="102"/>
  <c r="E365" i="102"/>
  <c r="E364" i="102"/>
  <c r="E363" i="102"/>
  <c r="E362" i="102"/>
  <c r="E361" i="102"/>
  <c r="E360" i="102"/>
  <c r="E359" i="102"/>
  <c r="E358" i="102"/>
  <c r="E357" i="102"/>
  <c r="E355" i="102"/>
  <c r="E354" i="102"/>
  <c r="E353" i="102"/>
  <c r="E352" i="102"/>
  <c r="E351" i="102"/>
  <c r="E350" i="102"/>
  <c r="E349" i="102"/>
  <c r="E348" i="102"/>
  <c r="E347" i="102"/>
  <c r="E345" i="102"/>
  <c r="E344" i="102"/>
  <c r="E343" i="102"/>
  <c r="E342" i="102"/>
  <c r="E341" i="102"/>
  <c r="E340" i="102"/>
  <c r="E339" i="102"/>
  <c r="E338" i="102"/>
  <c r="E337" i="102"/>
  <c r="E335" i="102"/>
  <c r="E334" i="102"/>
  <c r="E333" i="102"/>
  <c r="E332" i="102"/>
  <c r="E331" i="102"/>
  <c r="E330" i="102"/>
  <c r="E329" i="102"/>
  <c r="E328" i="102"/>
  <c r="E327" i="102"/>
  <c r="E325" i="102"/>
  <c r="E324" i="102"/>
  <c r="E323" i="102"/>
  <c r="E322" i="102"/>
  <c r="E321" i="102"/>
  <c r="E320" i="102"/>
  <c r="E319" i="102"/>
  <c r="E318" i="102"/>
  <c r="E317" i="102"/>
  <c r="E315" i="102"/>
  <c r="E314" i="102"/>
  <c r="E313" i="102"/>
  <c r="E312" i="102"/>
  <c r="E311" i="102"/>
  <c r="E310" i="102"/>
  <c r="E309" i="102"/>
  <c r="E308" i="102"/>
  <c r="E307" i="102"/>
  <c r="E305" i="102"/>
  <c r="E304" i="102"/>
  <c r="E303" i="102"/>
  <c r="E302" i="102"/>
  <c r="E301" i="102"/>
  <c r="E300" i="102"/>
  <c r="E299" i="102"/>
  <c r="E298" i="102"/>
  <c r="E297" i="102"/>
  <c r="E295" i="102"/>
  <c r="E294" i="102"/>
  <c r="E293" i="102"/>
  <c r="E292" i="102"/>
  <c r="E291" i="102"/>
  <c r="E290" i="102"/>
  <c r="E289" i="102"/>
  <c r="E288" i="102"/>
  <c r="E287" i="102"/>
  <c r="E285" i="102"/>
  <c r="E284" i="102"/>
  <c r="E283" i="102"/>
  <c r="E282" i="102"/>
  <c r="E281" i="102"/>
  <c r="E280" i="102"/>
  <c r="E279" i="102"/>
  <c r="E278" i="102"/>
  <c r="E277" i="102"/>
  <c r="E275" i="102"/>
  <c r="E274" i="102"/>
  <c r="E273" i="102"/>
  <c r="E272" i="102"/>
  <c r="E271" i="102"/>
  <c r="E270" i="102"/>
  <c r="E269" i="102"/>
  <c r="E268" i="102"/>
  <c r="E267" i="102"/>
  <c r="E265" i="102"/>
  <c r="E264" i="102"/>
  <c r="E263" i="102"/>
  <c r="E262" i="102"/>
  <c r="E261" i="102"/>
  <c r="E260" i="102"/>
  <c r="E259" i="102"/>
  <c r="E258" i="102"/>
  <c r="E257" i="102"/>
  <c r="E255" i="102"/>
  <c r="E254" i="102"/>
  <c r="E253" i="102"/>
  <c r="E252" i="102"/>
  <c r="E251" i="102"/>
  <c r="E250" i="102"/>
  <c r="E249" i="102"/>
  <c r="E248" i="102"/>
  <c r="E247" i="102"/>
  <c r="E245" i="102"/>
  <c r="E244" i="102"/>
  <c r="E243" i="102"/>
  <c r="E242" i="102"/>
  <c r="E241" i="102"/>
  <c r="E240" i="102"/>
  <c r="E239" i="102"/>
  <c r="E238" i="102"/>
  <c r="E237" i="102"/>
  <c r="E235" i="102"/>
  <c r="E234" i="102"/>
  <c r="E233" i="102"/>
  <c r="E232" i="102"/>
  <c r="E231" i="102"/>
  <c r="E230" i="102"/>
  <c r="E229" i="102"/>
  <c r="E228" i="102"/>
  <c r="E227" i="102"/>
  <c r="E225" i="102"/>
  <c r="E224" i="102"/>
  <c r="E223" i="102"/>
  <c r="E222" i="102"/>
  <c r="E221" i="102"/>
  <c r="E220" i="102"/>
  <c r="E219" i="102"/>
  <c r="E218" i="102"/>
  <c r="E217" i="102"/>
  <c r="E215" i="102"/>
  <c r="E214" i="102"/>
  <c r="E213" i="102"/>
  <c r="E212" i="102"/>
  <c r="E211" i="102"/>
  <c r="E210" i="102"/>
  <c r="E209" i="102"/>
  <c r="E208" i="102"/>
  <c r="E207" i="102"/>
  <c r="C796" i="96"/>
  <c r="C786" i="96"/>
  <c r="C776" i="96"/>
  <c r="C766" i="96"/>
  <c r="C756" i="96"/>
  <c r="C746" i="96"/>
  <c r="C736" i="96"/>
  <c r="C726" i="96"/>
  <c r="C716" i="96"/>
  <c r="C706" i="96"/>
  <c r="C596" i="96"/>
  <c r="C586" i="96"/>
  <c r="C576" i="96"/>
  <c r="C566" i="96"/>
  <c r="C556" i="96"/>
  <c r="C546" i="96"/>
  <c r="C536" i="96"/>
  <c r="C526" i="96"/>
  <c r="C516" i="96"/>
  <c r="C506" i="96"/>
  <c r="C396" i="96"/>
  <c r="C386" i="96"/>
  <c r="C376" i="96"/>
  <c r="C366" i="96"/>
  <c r="C356" i="96"/>
  <c r="C346" i="96"/>
  <c r="C336" i="96"/>
  <c r="C326" i="96"/>
  <c r="C316" i="96"/>
  <c r="C306" i="96"/>
  <c r="E805" i="96"/>
  <c r="E804" i="96"/>
  <c r="E803" i="96"/>
  <c r="E802" i="96"/>
  <c r="E801" i="96"/>
  <c r="E800" i="96"/>
  <c r="E799" i="96"/>
  <c r="E798" i="96"/>
  <c r="E797" i="96"/>
  <c r="H796" i="96"/>
  <c r="G796" i="96"/>
  <c r="F796" i="96"/>
  <c r="E795" i="96"/>
  <c r="E794" i="96"/>
  <c r="E793" i="96"/>
  <c r="E792" i="96"/>
  <c r="E791" i="96"/>
  <c r="E790" i="96"/>
  <c r="E789" i="96"/>
  <c r="E788" i="96"/>
  <c r="E787" i="96"/>
  <c r="H786" i="96"/>
  <c r="G786" i="96"/>
  <c r="F786" i="96"/>
  <c r="E785" i="96"/>
  <c r="E784" i="96"/>
  <c r="E783" i="96"/>
  <c r="E782" i="96"/>
  <c r="E781" i="96"/>
  <c r="E780" i="96"/>
  <c r="E779" i="96"/>
  <c r="E778" i="96"/>
  <c r="E777" i="96"/>
  <c r="H776" i="96"/>
  <c r="G776" i="96"/>
  <c r="F776" i="96"/>
  <c r="E775" i="96"/>
  <c r="E774" i="96"/>
  <c r="E773" i="96"/>
  <c r="E772" i="96"/>
  <c r="E771" i="96"/>
  <c r="E770" i="96"/>
  <c r="E769" i="96"/>
  <c r="E768" i="96"/>
  <c r="E767" i="96"/>
  <c r="H766" i="96"/>
  <c r="G766" i="96"/>
  <c r="F766" i="96"/>
  <c r="E765" i="96"/>
  <c r="E764" i="96"/>
  <c r="E763" i="96"/>
  <c r="E762" i="96"/>
  <c r="E761" i="96"/>
  <c r="E760" i="96"/>
  <c r="E759" i="96"/>
  <c r="E758" i="96"/>
  <c r="E757" i="96"/>
  <c r="H756" i="96"/>
  <c r="G756" i="96"/>
  <c r="F756" i="96"/>
  <c r="E755" i="96"/>
  <c r="E754" i="96"/>
  <c r="E753" i="96"/>
  <c r="E752" i="96"/>
  <c r="E751" i="96"/>
  <c r="E750" i="96"/>
  <c r="E749" i="96"/>
  <c r="E748" i="96"/>
  <c r="E747" i="96"/>
  <c r="H746" i="96"/>
  <c r="G746" i="96"/>
  <c r="F746" i="96"/>
  <c r="E745" i="96"/>
  <c r="E744" i="96"/>
  <c r="E743" i="96"/>
  <c r="E742" i="96"/>
  <c r="E741" i="96"/>
  <c r="E740" i="96"/>
  <c r="E739" i="96"/>
  <c r="E738" i="96"/>
  <c r="E737" i="96"/>
  <c r="H736" i="96"/>
  <c r="G736" i="96"/>
  <c r="F736" i="96"/>
  <c r="E735" i="96"/>
  <c r="E734" i="96"/>
  <c r="E733" i="96"/>
  <c r="E732" i="96"/>
  <c r="E731" i="96"/>
  <c r="E730" i="96"/>
  <c r="E729" i="96"/>
  <c r="E728" i="96"/>
  <c r="E727" i="96"/>
  <c r="H726" i="96"/>
  <c r="G726" i="96"/>
  <c r="F726" i="96"/>
  <c r="E725" i="96"/>
  <c r="E724" i="96"/>
  <c r="E723" i="96"/>
  <c r="E722" i="96"/>
  <c r="E721" i="96"/>
  <c r="E720" i="96"/>
  <c r="E719" i="96"/>
  <c r="E718" i="96"/>
  <c r="E717" i="96"/>
  <c r="H716" i="96"/>
  <c r="G716" i="96"/>
  <c r="F716" i="96"/>
  <c r="E715" i="96"/>
  <c r="E714" i="96"/>
  <c r="E713" i="96"/>
  <c r="E712" i="96"/>
  <c r="E711" i="96"/>
  <c r="E710" i="96"/>
  <c r="E709" i="96"/>
  <c r="E708" i="96"/>
  <c r="E707" i="96"/>
  <c r="H706" i="96"/>
  <c r="G706" i="96"/>
  <c r="F706" i="96"/>
  <c r="E705" i="96"/>
  <c r="E704" i="96"/>
  <c r="E703" i="96"/>
  <c r="E702" i="96"/>
  <c r="E701" i="96"/>
  <c r="E700" i="96"/>
  <c r="E699" i="96"/>
  <c r="E698" i="96"/>
  <c r="E697" i="96"/>
  <c r="H696" i="96"/>
  <c r="G696" i="96"/>
  <c r="F696" i="96"/>
  <c r="D696" i="96"/>
  <c r="E695" i="96"/>
  <c r="E694" i="96"/>
  <c r="E693" i="96"/>
  <c r="E692" i="96"/>
  <c r="E691" i="96"/>
  <c r="E690" i="96"/>
  <c r="E689" i="96"/>
  <c r="E688" i="96"/>
  <c r="E687" i="96"/>
  <c r="H686" i="96"/>
  <c r="G686" i="96"/>
  <c r="F686" i="96"/>
  <c r="D686" i="96"/>
  <c r="E685" i="96"/>
  <c r="E684" i="96"/>
  <c r="E683" i="96"/>
  <c r="E682" i="96"/>
  <c r="E681" i="96"/>
  <c r="E680" i="96"/>
  <c r="E679" i="96"/>
  <c r="E678" i="96"/>
  <c r="E677" i="96"/>
  <c r="H676" i="96"/>
  <c r="G676" i="96"/>
  <c r="F676" i="96"/>
  <c r="D676" i="96"/>
  <c r="E675" i="96"/>
  <c r="E674" i="96"/>
  <c r="E673" i="96"/>
  <c r="E672" i="96"/>
  <c r="E671" i="96"/>
  <c r="E670" i="96"/>
  <c r="E669" i="96"/>
  <c r="E668" i="96"/>
  <c r="E667" i="96"/>
  <c r="H666" i="96"/>
  <c r="G666" i="96"/>
  <c r="F666" i="96"/>
  <c r="D666" i="96"/>
  <c r="E665" i="96"/>
  <c r="E664" i="96"/>
  <c r="E663" i="96"/>
  <c r="E662" i="96"/>
  <c r="E661" i="96"/>
  <c r="E660" i="96"/>
  <c r="E659" i="96"/>
  <c r="E658" i="96"/>
  <c r="E657" i="96"/>
  <c r="H656" i="96"/>
  <c r="G656" i="96"/>
  <c r="F656" i="96"/>
  <c r="D656" i="96"/>
  <c r="E655" i="96"/>
  <c r="E654" i="96"/>
  <c r="E653" i="96"/>
  <c r="E652" i="96"/>
  <c r="E651" i="96"/>
  <c r="E650" i="96"/>
  <c r="E649" i="96"/>
  <c r="E648" i="96"/>
  <c r="E647" i="96"/>
  <c r="H646" i="96"/>
  <c r="G646" i="96"/>
  <c r="F646" i="96"/>
  <c r="D646" i="96"/>
  <c r="E645" i="96"/>
  <c r="E644" i="96"/>
  <c r="E643" i="96"/>
  <c r="E642" i="96"/>
  <c r="E641" i="96"/>
  <c r="E640" i="96"/>
  <c r="E639" i="96"/>
  <c r="E638" i="96"/>
  <c r="E637" i="96"/>
  <c r="H636" i="96"/>
  <c r="G636" i="96"/>
  <c r="F636" i="96"/>
  <c r="D636" i="96"/>
  <c r="E635" i="96"/>
  <c r="E634" i="96"/>
  <c r="E633" i="96"/>
  <c r="E632" i="96"/>
  <c r="E631" i="96"/>
  <c r="E630" i="96"/>
  <c r="E629" i="96"/>
  <c r="E628" i="96"/>
  <c r="E627" i="96"/>
  <c r="H626" i="96"/>
  <c r="G626" i="96"/>
  <c r="F626" i="96"/>
  <c r="D626" i="96"/>
  <c r="E625" i="96"/>
  <c r="E624" i="96"/>
  <c r="E623" i="96"/>
  <c r="E622" i="96"/>
  <c r="E621" i="96"/>
  <c r="E620" i="96"/>
  <c r="E619" i="96"/>
  <c r="E618" i="96"/>
  <c r="E617" i="96"/>
  <c r="H616" i="96"/>
  <c r="G616" i="96"/>
  <c r="F616" i="96"/>
  <c r="D616" i="96"/>
  <c r="E615" i="96"/>
  <c r="E614" i="96"/>
  <c r="E613" i="96"/>
  <c r="E612" i="96"/>
  <c r="E611" i="96"/>
  <c r="E610" i="96"/>
  <c r="E609" i="96"/>
  <c r="E608" i="96"/>
  <c r="E607" i="96"/>
  <c r="H606" i="96"/>
  <c r="G606" i="96"/>
  <c r="F606" i="96"/>
  <c r="D606" i="96"/>
  <c r="E605" i="96"/>
  <c r="E604" i="96"/>
  <c r="E603" i="96"/>
  <c r="E602" i="96"/>
  <c r="E601" i="96"/>
  <c r="E600" i="96"/>
  <c r="E599" i="96"/>
  <c r="E598" i="96"/>
  <c r="E597" i="96"/>
  <c r="H596" i="96"/>
  <c r="G596" i="96"/>
  <c r="F596" i="96"/>
  <c r="E595" i="96"/>
  <c r="E594" i="96"/>
  <c r="E593" i="96"/>
  <c r="E592" i="96"/>
  <c r="E591" i="96"/>
  <c r="E590" i="96"/>
  <c r="E589" i="96"/>
  <c r="E588" i="96"/>
  <c r="E587" i="96"/>
  <c r="H586" i="96"/>
  <c r="G586" i="96"/>
  <c r="F586" i="96"/>
  <c r="E585" i="96"/>
  <c r="E584" i="96"/>
  <c r="E583" i="96"/>
  <c r="E582" i="96"/>
  <c r="E581" i="96"/>
  <c r="E580" i="96"/>
  <c r="E579" i="96"/>
  <c r="E578" i="96"/>
  <c r="E577" i="96"/>
  <c r="H576" i="96"/>
  <c r="G576" i="96"/>
  <c r="F576" i="96"/>
  <c r="E575" i="96"/>
  <c r="E574" i="96"/>
  <c r="E573" i="96"/>
  <c r="E572" i="96"/>
  <c r="E571" i="96"/>
  <c r="E570" i="96"/>
  <c r="E569" i="96"/>
  <c r="E568" i="96"/>
  <c r="E567" i="96"/>
  <c r="H566" i="96"/>
  <c r="G566" i="96"/>
  <c r="F566" i="96"/>
  <c r="E565" i="96"/>
  <c r="E564" i="96"/>
  <c r="E563" i="96"/>
  <c r="E562" i="96"/>
  <c r="E561" i="96"/>
  <c r="E560" i="96"/>
  <c r="E559" i="96"/>
  <c r="E558" i="96"/>
  <c r="E557" i="96"/>
  <c r="H556" i="96"/>
  <c r="G556" i="96"/>
  <c r="F556" i="96"/>
  <c r="E555" i="96"/>
  <c r="E554" i="96"/>
  <c r="E553" i="96"/>
  <c r="E552" i="96"/>
  <c r="E551" i="96"/>
  <c r="E550" i="96"/>
  <c r="E549" i="96"/>
  <c r="E548" i="96"/>
  <c r="E547" i="96"/>
  <c r="H546" i="96"/>
  <c r="G546" i="96"/>
  <c r="F546" i="96"/>
  <c r="E545" i="96"/>
  <c r="E544" i="96"/>
  <c r="E543" i="96"/>
  <c r="E542" i="96"/>
  <c r="E541" i="96"/>
  <c r="E540" i="96"/>
  <c r="E539" i="96"/>
  <c r="E538" i="96"/>
  <c r="E537" i="96"/>
  <c r="H536" i="96"/>
  <c r="G536" i="96"/>
  <c r="F536" i="96"/>
  <c r="E535" i="96"/>
  <c r="E534" i="96"/>
  <c r="E533" i="96"/>
  <c r="E532" i="96"/>
  <c r="E531" i="96"/>
  <c r="E530" i="96"/>
  <c r="E529" i="96"/>
  <c r="E528" i="96"/>
  <c r="E527" i="96"/>
  <c r="H526" i="96"/>
  <c r="G526" i="96"/>
  <c r="F526" i="96"/>
  <c r="E525" i="96"/>
  <c r="E524" i="96"/>
  <c r="E523" i="96"/>
  <c r="E522" i="96"/>
  <c r="E521" i="96"/>
  <c r="E520" i="96"/>
  <c r="E519" i="96"/>
  <c r="E518" i="96"/>
  <c r="E517" i="96"/>
  <c r="H516" i="96"/>
  <c r="G516" i="96"/>
  <c r="F516" i="96"/>
  <c r="E515" i="96"/>
  <c r="E514" i="96"/>
  <c r="E513" i="96"/>
  <c r="E512" i="96"/>
  <c r="E511" i="96"/>
  <c r="E510" i="96"/>
  <c r="E509" i="96"/>
  <c r="E508" i="96"/>
  <c r="E507" i="96"/>
  <c r="H506" i="96"/>
  <c r="G506" i="96"/>
  <c r="F506" i="96"/>
  <c r="E505" i="96"/>
  <c r="E504" i="96"/>
  <c r="E503" i="96"/>
  <c r="E502" i="96"/>
  <c r="E501" i="96"/>
  <c r="E500" i="96"/>
  <c r="E499" i="96"/>
  <c r="E498" i="96"/>
  <c r="E497" i="96"/>
  <c r="H496" i="96"/>
  <c r="G496" i="96"/>
  <c r="F496" i="96"/>
  <c r="D496" i="96"/>
  <c r="E495" i="96"/>
  <c r="E494" i="96"/>
  <c r="E493" i="96"/>
  <c r="E492" i="96"/>
  <c r="E491" i="96"/>
  <c r="E490" i="96"/>
  <c r="E489" i="96"/>
  <c r="E488" i="96"/>
  <c r="E487" i="96"/>
  <c r="H486" i="96"/>
  <c r="G486" i="96"/>
  <c r="F486" i="96"/>
  <c r="D486" i="96"/>
  <c r="E485" i="96"/>
  <c r="E484" i="96"/>
  <c r="E483" i="96"/>
  <c r="E482" i="96"/>
  <c r="E481" i="96"/>
  <c r="E480" i="96"/>
  <c r="E479" i="96"/>
  <c r="E478" i="96"/>
  <c r="E477" i="96"/>
  <c r="H476" i="96"/>
  <c r="G476" i="96"/>
  <c r="F476" i="96"/>
  <c r="D476" i="96"/>
  <c r="E475" i="96"/>
  <c r="E474" i="96"/>
  <c r="E473" i="96"/>
  <c r="E472" i="96"/>
  <c r="E471" i="96"/>
  <c r="E470" i="96"/>
  <c r="E469" i="96"/>
  <c r="E468" i="96"/>
  <c r="E467" i="96"/>
  <c r="H466" i="96"/>
  <c r="G466" i="96"/>
  <c r="F466" i="96"/>
  <c r="D466" i="96"/>
  <c r="E465" i="96"/>
  <c r="E464" i="96"/>
  <c r="E463" i="96"/>
  <c r="E462" i="96"/>
  <c r="E461" i="96"/>
  <c r="E460" i="96"/>
  <c r="E459" i="96"/>
  <c r="E458" i="96"/>
  <c r="E457" i="96"/>
  <c r="H456" i="96"/>
  <c r="G456" i="96"/>
  <c r="F456" i="96"/>
  <c r="D456" i="96"/>
  <c r="E455" i="96"/>
  <c r="E454" i="96"/>
  <c r="E453" i="96"/>
  <c r="E452" i="96"/>
  <c r="E451" i="96"/>
  <c r="E450" i="96"/>
  <c r="E449" i="96"/>
  <c r="E448" i="96"/>
  <c r="E447" i="96"/>
  <c r="H446" i="96"/>
  <c r="G446" i="96"/>
  <c r="F446" i="96"/>
  <c r="D446" i="96"/>
  <c r="E445" i="96"/>
  <c r="E444" i="96"/>
  <c r="E443" i="96"/>
  <c r="E442" i="96"/>
  <c r="E441" i="96"/>
  <c r="E440" i="96"/>
  <c r="E439" i="96"/>
  <c r="E438" i="96"/>
  <c r="E437" i="96"/>
  <c r="H436" i="96"/>
  <c r="G436" i="96"/>
  <c r="F436" i="96"/>
  <c r="D436" i="96"/>
  <c r="E435" i="96"/>
  <c r="E434" i="96"/>
  <c r="E433" i="96"/>
  <c r="E432" i="96"/>
  <c r="E431" i="96"/>
  <c r="E430" i="96"/>
  <c r="E429" i="96"/>
  <c r="E428" i="96"/>
  <c r="E427" i="96"/>
  <c r="H426" i="96"/>
  <c r="G426" i="96"/>
  <c r="F426" i="96"/>
  <c r="D426" i="96"/>
  <c r="E425" i="96"/>
  <c r="E424" i="96"/>
  <c r="E423" i="96"/>
  <c r="E422" i="96"/>
  <c r="E421" i="96"/>
  <c r="E420" i="96"/>
  <c r="E419" i="96"/>
  <c r="E418" i="96"/>
  <c r="E417" i="96"/>
  <c r="H416" i="96"/>
  <c r="G416" i="96"/>
  <c r="F416" i="96"/>
  <c r="D416" i="96"/>
  <c r="E415" i="96"/>
  <c r="E414" i="96"/>
  <c r="E413" i="96"/>
  <c r="E412" i="96"/>
  <c r="E411" i="96"/>
  <c r="E410" i="96"/>
  <c r="E409" i="96"/>
  <c r="E408" i="96"/>
  <c r="E407" i="96"/>
  <c r="H406" i="96"/>
  <c r="G406" i="96"/>
  <c r="F406" i="96"/>
  <c r="D406" i="96"/>
  <c r="E405" i="96"/>
  <c r="E404" i="96"/>
  <c r="E403" i="96"/>
  <c r="E402" i="96"/>
  <c r="E401" i="96"/>
  <c r="E400" i="96"/>
  <c r="E399" i="96"/>
  <c r="E398" i="96"/>
  <c r="E397" i="96"/>
  <c r="H396" i="96"/>
  <c r="G396" i="96"/>
  <c r="F396" i="96"/>
  <c r="E395" i="96"/>
  <c r="E394" i="96"/>
  <c r="E393" i="96"/>
  <c r="E392" i="96"/>
  <c r="E391" i="96"/>
  <c r="E390" i="96"/>
  <c r="E389" i="96"/>
  <c r="E388" i="96"/>
  <c r="E387" i="96"/>
  <c r="H386" i="96"/>
  <c r="G386" i="96"/>
  <c r="F386" i="96"/>
  <c r="E385" i="96"/>
  <c r="E384" i="96"/>
  <c r="E383" i="96"/>
  <c r="E382" i="96"/>
  <c r="E381" i="96"/>
  <c r="E380" i="96"/>
  <c r="E379" i="96"/>
  <c r="E378" i="96"/>
  <c r="E377" i="96"/>
  <c r="H376" i="96"/>
  <c r="G376" i="96"/>
  <c r="F376" i="96"/>
  <c r="E375" i="96"/>
  <c r="E374" i="96"/>
  <c r="E373" i="96"/>
  <c r="E372" i="96"/>
  <c r="E371" i="96"/>
  <c r="E370" i="96"/>
  <c r="E369" i="96"/>
  <c r="E368" i="96"/>
  <c r="E367" i="96"/>
  <c r="H366" i="96"/>
  <c r="G366" i="96"/>
  <c r="F366" i="96"/>
  <c r="E365" i="96"/>
  <c r="E364" i="96"/>
  <c r="E363" i="96"/>
  <c r="E362" i="96"/>
  <c r="E361" i="96"/>
  <c r="E360" i="96"/>
  <c r="E359" i="96"/>
  <c r="E358" i="96"/>
  <c r="E357" i="96"/>
  <c r="H356" i="96"/>
  <c r="G356" i="96"/>
  <c r="F356" i="96"/>
  <c r="E355" i="96"/>
  <c r="E354" i="96"/>
  <c r="E353" i="96"/>
  <c r="E352" i="96"/>
  <c r="E351" i="96"/>
  <c r="E350" i="96"/>
  <c r="E349" i="96"/>
  <c r="E348" i="96"/>
  <c r="E347" i="96"/>
  <c r="H346" i="96"/>
  <c r="G346" i="96"/>
  <c r="F346" i="96"/>
  <c r="E345" i="96"/>
  <c r="E344" i="96"/>
  <c r="E343" i="96"/>
  <c r="E342" i="96"/>
  <c r="E341" i="96"/>
  <c r="E340" i="96"/>
  <c r="E339" i="96"/>
  <c r="E338" i="96"/>
  <c r="E337" i="96"/>
  <c r="H336" i="96"/>
  <c r="G336" i="96"/>
  <c r="F336" i="96"/>
  <c r="E335" i="96"/>
  <c r="E334" i="96"/>
  <c r="E333" i="96"/>
  <c r="E332" i="96"/>
  <c r="E331" i="96"/>
  <c r="E330" i="96"/>
  <c r="E329" i="96"/>
  <c r="E328" i="96"/>
  <c r="E327" i="96"/>
  <c r="H326" i="96"/>
  <c r="G326" i="96"/>
  <c r="F326" i="96"/>
  <c r="E325" i="96"/>
  <c r="E324" i="96"/>
  <c r="E323" i="96"/>
  <c r="E322" i="96"/>
  <c r="E321" i="96"/>
  <c r="E320" i="96"/>
  <c r="E319" i="96"/>
  <c r="E318" i="96"/>
  <c r="E317" i="96"/>
  <c r="H316" i="96"/>
  <c r="G316" i="96"/>
  <c r="F316" i="96"/>
  <c r="E315" i="96"/>
  <c r="E314" i="96"/>
  <c r="E313" i="96"/>
  <c r="E312" i="96"/>
  <c r="E311" i="96"/>
  <c r="E310" i="96"/>
  <c r="E309" i="96"/>
  <c r="E308" i="96"/>
  <c r="E307" i="96"/>
  <c r="H306" i="96"/>
  <c r="G306" i="96"/>
  <c r="F306" i="96"/>
  <c r="E305" i="96"/>
  <c r="E304" i="96"/>
  <c r="E303" i="96"/>
  <c r="E302" i="96"/>
  <c r="E301" i="96"/>
  <c r="E300" i="96"/>
  <c r="E299" i="96"/>
  <c r="E298" i="96"/>
  <c r="E297" i="96"/>
  <c r="H296" i="96"/>
  <c r="G296" i="96"/>
  <c r="F296" i="96"/>
  <c r="D296" i="96"/>
  <c r="E295" i="96"/>
  <c r="E294" i="96"/>
  <c r="E293" i="96"/>
  <c r="E292" i="96"/>
  <c r="E291" i="96"/>
  <c r="E290" i="96"/>
  <c r="E289" i="96"/>
  <c r="E288" i="96"/>
  <c r="E287" i="96"/>
  <c r="H286" i="96"/>
  <c r="G286" i="96"/>
  <c r="F286" i="96"/>
  <c r="D286" i="96"/>
  <c r="E285" i="96"/>
  <c r="E284" i="96"/>
  <c r="E283" i="96"/>
  <c r="E282" i="96"/>
  <c r="E281" i="96"/>
  <c r="E280" i="96"/>
  <c r="E279" i="96"/>
  <c r="E278" i="96"/>
  <c r="E277" i="96"/>
  <c r="H276" i="96"/>
  <c r="G276" i="96"/>
  <c r="F276" i="96"/>
  <c r="D276" i="96"/>
  <c r="E275" i="96"/>
  <c r="E274" i="96"/>
  <c r="E273" i="96"/>
  <c r="E272" i="96"/>
  <c r="E271" i="96"/>
  <c r="E270" i="96"/>
  <c r="E269" i="96"/>
  <c r="E268" i="96"/>
  <c r="E267" i="96"/>
  <c r="H266" i="96"/>
  <c r="G266" i="96"/>
  <c r="F266" i="96"/>
  <c r="D266" i="96"/>
  <c r="E265" i="96"/>
  <c r="E264" i="96"/>
  <c r="E263" i="96"/>
  <c r="E262" i="96"/>
  <c r="E261" i="96"/>
  <c r="E260" i="96"/>
  <c r="E259" i="96"/>
  <c r="E258" i="96"/>
  <c r="E257" i="96"/>
  <c r="H256" i="96"/>
  <c r="G256" i="96"/>
  <c r="F256" i="96"/>
  <c r="D256" i="96"/>
  <c r="E255" i="96"/>
  <c r="E254" i="96"/>
  <c r="E253" i="96"/>
  <c r="E252" i="96"/>
  <c r="E251" i="96"/>
  <c r="E250" i="96"/>
  <c r="E249" i="96"/>
  <c r="E248" i="96"/>
  <c r="E247" i="96"/>
  <c r="H246" i="96"/>
  <c r="G246" i="96"/>
  <c r="F246" i="96"/>
  <c r="D246" i="96"/>
  <c r="E245" i="96"/>
  <c r="E244" i="96"/>
  <c r="E243" i="96"/>
  <c r="E242" i="96"/>
  <c r="E241" i="96"/>
  <c r="E240" i="96"/>
  <c r="E239" i="96"/>
  <c r="E238" i="96"/>
  <c r="E237" i="96"/>
  <c r="H236" i="96"/>
  <c r="G236" i="96"/>
  <c r="F236" i="96"/>
  <c r="D236" i="96"/>
  <c r="E235" i="96"/>
  <c r="E234" i="96"/>
  <c r="E233" i="96"/>
  <c r="E232" i="96"/>
  <c r="E231" i="96"/>
  <c r="E230" i="96"/>
  <c r="E229" i="96"/>
  <c r="E228" i="96"/>
  <c r="E227" i="96"/>
  <c r="H226" i="96"/>
  <c r="G226" i="96"/>
  <c r="F226" i="96"/>
  <c r="D226" i="96"/>
  <c r="E225" i="96"/>
  <c r="E224" i="96"/>
  <c r="E223" i="96"/>
  <c r="E222" i="96"/>
  <c r="E221" i="96"/>
  <c r="E220" i="96"/>
  <c r="E219" i="96"/>
  <c r="E218" i="96"/>
  <c r="E217" i="96"/>
  <c r="H216" i="96"/>
  <c r="G216" i="96"/>
  <c r="F216" i="96"/>
  <c r="D216" i="96"/>
  <c r="E215" i="96"/>
  <c r="E214" i="96"/>
  <c r="E213" i="96"/>
  <c r="E212" i="96"/>
  <c r="E211" i="96"/>
  <c r="E210" i="96"/>
  <c r="E209" i="96"/>
  <c r="E208" i="96"/>
  <c r="E207" i="96"/>
  <c r="H206" i="96"/>
  <c r="G206" i="96"/>
  <c r="F206" i="96"/>
  <c r="D206" i="96"/>
  <c r="J5" i="112" l="1"/>
  <c r="E706" i="102"/>
  <c r="E566" i="96"/>
  <c r="E706" i="96"/>
  <c r="E726" i="96"/>
  <c r="E746" i="96"/>
  <c r="E786" i="96"/>
  <c r="E716" i="96"/>
  <c r="E306" i="96"/>
  <c r="E326" i="102"/>
  <c r="E526" i="102"/>
  <c r="E726" i="102"/>
  <c r="E786" i="102"/>
  <c r="E596" i="102"/>
  <c r="E606" i="102"/>
  <c r="E616" i="102"/>
  <c r="E626" i="102"/>
  <c r="E636" i="102"/>
  <c r="E646" i="102"/>
  <c r="E656" i="102"/>
  <c r="E666" i="102"/>
  <c r="E686" i="102"/>
  <c r="E696" i="102"/>
  <c r="E346" i="102"/>
  <c r="E356" i="102"/>
  <c r="E376" i="102"/>
  <c r="E386" i="102"/>
  <c r="E396" i="102"/>
  <c r="E406" i="102"/>
  <c r="E416" i="102"/>
  <c r="E426" i="102"/>
  <c r="E436" i="102"/>
  <c r="E446" i="102"/>
  <c r="E456" i="102"/>
  <c r="E466" i="102"/>
  <c r="E476" i="102"/>
  <c r="E486" i="102"/>
  <c r="E496" i="102"/>
  <c r="E566" i="102"/>
  <c r="E746" i="102"/>
  <c r="E756" i="102"/>
  <c r="E506" i="96"/>
  <c r="E516" i="96"/>
  <c r="E536" i="96"/>
  <c r="E546" i="96"/>
  <c r="E556" i="96"/>
  <c r="E626" i="96"/>
  <c r="E666" i="96"/>
  <c r="E696" i="96"/>
  <c r="E416" i="96"/>
  <c r="E336" i="96"/>
  <c r="E346" i="96"/>
  <c r="E386" i="96"/>
  <c r="E456" i="96"/>
  <c r="E496" i="96"/>
  <c r="E236" i="96"/>
  <c r="M5" i="112"/>
  <c r="E366" i="102"/>
  <c r="E506" i="102"/>
  <c r="E536" i="102"/>
  <c r="E736" i="102"/>
  <c r="E766" i="102"/>
  <c r="E796" i="102"/>
  <c r="E206" i="102"/>
  <c r="E226" i="102"/>
  <c r="E236" i="102"/>
  <c r="E316" i="102"/>
  <c r="E516" i="102"/>
  <c r="E776" i="102"/>
  <c r="E676" i="102"/>
  <c r="E216" i="102"/>
  <c r="E246" i="102"/>
  <c r="E256" i="102"/>
  <c r="E266" i="102"/>
  <c r="E276" i="102"/>
  <c r="E286" i="102"/>
  <c r="E296" i="102"/>
  <c r="E546" i="102"/>
  <c r="E576" i="102"/>
  <c r="E306" i="102"/>
  <c r="E336" i="102"/>
  <c r="E556" i="102"/>
  <c r="E586" i="102"/>
  <c r="E716" i="102"/>
  <c r="E206" i="96"/>
  <c r="E586" i="96"/>
  <c r="E596" i="96"/>
  <c r="E636" i="96"/>
  <c r="E676" i="96"/>
  <c r="E216" i="96"/>
  <c r="E256" i="96"/>
  <c r="E296" i="96"/>
  <c r="E326" i="96"/>
  <c r="E366" i="96"/>
  <c r="E396" i="96"/>
  <c r="E436" i="96"/>
  <c r="E476" i="96"/>
  <c r="E606" i="96"/>
  <c r="E646" i="96"/>
  <c r="E686" i="96"/>
  <c r="E766" i="96"/>
  <c r="E276" i="96"/>
  <c r="E246" i="96"/>
  <c r="E286" i="96"/>
  <c r="E316" i="96"/>
  <c r="E356" i="96"/>
  <c r="E426" i="96"/>
  <c r="E466" i="96"/>
  <c r="E576" i="96"/>
  <c r="E736" i="96"/>
  <c r="E756" i="96"/>
  <c r="E776" i="96"/>
  <c r="E796" i="96"/>
  <c r="E226" i="96"/>
  <c r="E266" i="96"/>
  <c r="E376" i="96"/>
  <c r="E406" i="96"/>
  <c r="E446" i="96"/>
  <c r="E486" i="96"/>
  <c r="E526" i="96"/>
  <c r="E616" i="96"/>
  <c r="E656" i="96"/>
  <c r="N5" i="112" l="1"/>
  <c r="K5" i="112"/>
  <c r="J47" i="86"/>
  <c r="J49" i="86"/>
  <c r="J51" i="86"/>
  <c r="J53" i="86"/>
  <c r="J55" i="86"/>
  <c r="J57" i="86"/>
  <c r="J59" i="86"/>
  <c r="J61" i="86"/>
  <c r="J63" i="86"/>
  <c r="J65" i="86"/>
  <c r="J67" i="86"/>
  <c r="J69" i="86"/>
  <c r="J71" i="86"/>
  <c r="J73" i="86"/>
  <c r="J75" i="86"/>
  <c r="J77" i="86"/>
  <c r="J79" i="86"/>
  <c r="J81" i="86"/>
  <c r="J83" i="86"/>
  <c r="J85" i="86"/>
  <c r="J87" i="86"/>
  <c r="J89" i="86"/>
  <c r="J91" i="86"/>
  <c r="J93" i="86"/>
  <c r="J95" i="86"/>
  <c r="J97" i="86"/>
  <c r="J99" i="86"/>
  <c r="J101" i="86"/>
  <c r="J103" i="86"/>
  <c r="J105" i="86"/>
  <c r="J107" i="86"/>
  <c r="J109" i="86"/>
  <c r="J111" i="86"/>
  <c r="J113" i="86"/>
  <c r="J115" i="86"/>
  <c r="J117" i="86"/>
  <c r="J119" i="86"/>
  <c r="J121" i="86"/>
  <c r="J123" i="86"/>
  <c r="J125" i="86"/>
  <c r="J127" i="86"/>
  <c r="J129" i="86"/>
  <c r="J131" i="86"/>
  <c r="J133" i="86"/>
  <c r="J135" i="86"/>
  <c r="J137" i="86"/>
  <c r="J139" i="86"/>
  <c r="J141" i="86"/>
  <c r="J143" i="86"/>
  <c r="J145" i="86"/>
  <c r="J147" i="86"/>
  <c r="J149" i="86"/>
  <c r="J151" i="86"/>
  <c r="J153" i="86"/>
  <c r="J155" i="86"/>
  <c r="J157" i="86"/>
  <c r="J159" i="86"/>
  <c r="J161" i="86"/>
  <c r="J163" i="86"/>
  <c r="J165" i="86"/>
  <c r="N164" i="86"/>
  <c r="M164" i="86"/>
  <c r="N162" i="86"/>
  <c r="M162" i="86"/>
  <c r="N160" i="86"/>
  <c r="M160" i="86"/>
  <c r="N158" i="86"/>
  <c r="M158" i="86"/>
  <c r="N156" i="86"/>
  <c r="M156" i="86"/>
  <c r="N154" i="86"/>
  <c r="M154" i="86"/>
  <c r="N152" i="86"/>
  <c r="M152" i="86"/>
  <c r="N150" i="86"/>
  <c r="M150" i="86"/>
  <c r="N148" i="86"/>
  <c r="M148" i="86"/>
  <c r="N146" i="86"/>
  <c r="M146" i="86"/>
  <c r="N144" i="86"/>
  <c r="M144" i="86"/>
  <c r="N142" i="86"/>
  <c r="M142" i="86"/>
  <c r="N140" i="86"/>
  <c r="M140" i="86"/>
  <c r="N138" i="86"/>
  <c r="M138" i="86"/>
  <c r="N136" i="86"/>
  <c r="M136" i="86"/>
  <c r="N134" i="86"/>
  <c r="M134" i="86"/>
  <c r="N132" i="86"/>
  <c r="M132" i="86"/>
  <c r="N130" i="86"/>
  <c r="M130" i="86"/>
  <c r="N128" i="86"/>
  <c r="M128" i="86"/>
  <c r="N126" i="86"/>
  <c r="M126" i="86"/>
  <c r="N124" i="86"/>
  <c r="M124" i="86"/>
  <c r="N122" i="86"/>
  <c r="M122" i="86"/>
  <c r="N120" i="86"/>
  <c r="M120" i="86"/>
  <c r="N118" i="86"/>
  <c r="M118" i="86"/>
  <c r="N116" i="86"/>
  <c r="M116" i="86"/>
  <c r="N114" i="86"/>
  <c r="M114" i="86"/>
  <c r="N112" i="86"/>
  <c r="M112" i="86"/>
  <c r="N110" i="86"/>
  <c r="M110" i="86"/>
  <c r="N108" i="86"/>
  <c r="M108" i="86"/>
  <c r="N106" i="86"/>
  <c r="M106" i="86"/>
  <c r="N104" i="86"/>
  <c r="M104" i="86"/>
  <c r="N102" i="86"/>
  <c r="M102" i="86"/>
  <c r="N100" i="86"/>
  <c r="M100" i="86"/>
  <c r="N98" i="86"/>
  <c r="M98" i="86"/>
  <c r="N96" i="86"/>
  <c r="M96" i="86"/>
  <c r="N94" i="86"/>
  <c r="M94" i="86"/>
  <c r="N92" i="86"/>
  <c r="M92" i="86"/>
  <c r="N90" i="86"/>
  <c r="M90" i="86"/>
  <c r="N88" i="86"/>
  <c r="M88" i="86"/>
  <c r="N86" i="86"/>
  <c r="M86" i="86"/>
  <c r="N84" i="86"/>
  <c r="M84" i="86"/>
  <c r="N82" i="86"/>
  <c r="M82" i="86"/>
  <c r="N80" i="86"/>
  <c r="M80" i="86"/>
  <c r="N78" i="86"/>
  <c r="M78" i="86"/>
  <c r="N76" i="86"/>
  <c r="M76" i="86"/>
  <c r="N74" i="86"/>
  <c r="M74" i="86"/>
  <c r="N72" i="86"/>
  <c r="M72" i="86"/>
  <c r="N70" i="86"/>
  <c r="M70" i="86"/>
  <c r="N68" i="86"/>
  <c r="M68" i="86"/>
  <c r="N66" i="86"/>
  <c r="M66" i="86"/>
  <c r="N64" i="86"/>
  <c r="M64" i="86"/>
  <c r="N62" i="86"/>
  <c r="M62" i="86"/>
  <c r="N60" i="86"/>
  <c r="M60" i="86"/>
  <c r="N58" i="86"/>
  <c r="M58" i="86"/>
  <c r="N56" i="86"/>
  <c r="M56" i="86"/>
  <c r="N54" i="86"/>
  <c r="M54" i="86"/>
  <c r="N52" i="86"/>
  <c r="M52" i="86"/>
  <c r="N50" i="86"/>
  <c r="M50" i="86"/>
  <c r="N48" i="86"/>
  <c r="M48" i="86"/>
  <c r="N46" i="86"/>
  <c r="M46" i="86"/>
  <c r="J165" i="78" l="1"/>
  <c r="N164" i="78"/>
  <c r="M164" i="78"/>
  <c r="J163" i="78"/>
  <c r="N162" i="78"/>
  <c r="M162" i="78"/>
  <c r="J161" i="78"/>
  <c r="N160" i="78"/>
  <c r="M160" i="78"/>
  <c r="J159" i="78"/>
  <c r="N158" i="78"/>
  <c r="M158" i="78"/>
  <c r="J157" i="78"/>
  <c r="N156" i="78"/>
  <c r="M156" i="78"/>
  <c r="J155" i="78"/>
  <c r="N154" i="78"/>
  <c r="M154" i="78"/>
  <c r="J153" i="78"/>
  <c r="N152" i="78"/>
  <c r="M152" i="78"/>
  <c r="J151" i="78"/>
  <c r="N150" i="78"/>
  <c r="M150" i="78"/>
  <c r="J149" i="78"/>
  <c r="N148" i="78"/>
  <c r="M148" i="78"/>
  <c r="J147" i="78"/>
  <c r="N146" i="78"/>
  <c r="M146" i="78"/>
  <c r="J145" i="78"/>
  <c r="N144" i="78"/>
  <c r="M144" i="78"/>
  <c r="J143" i="78"/>
  <c r="N142" i="78"/>
  <c r="M142" i="78"/>
  <c r="J141" i="78"/>
  <c r="N140" i="78"/>
  <c r="M140" i="78"/>
  <c r="J139" i="78"/>
  <c r="N138" i="78"/>
  <c r="M138" i="78"/>
  <c r="J137" i="78"/>
  <c r="N136" i="78"/>
  <c r="M136" i="78"/>
  <c r="J135" i="78"/>
  <c r="N134" i="78"/>
  <c r="M134" i="78"/>
  <c r="J133" i="78"/>
  <c r="N132" i="78"/>
  <c r="M132" i="78"/>
  <c r="J131" i="78"/>
  <c r="N130" i="78"/>
  <c r="M130" i="78"/>
  <c r="J129" i="78"/>
  <c r="N128" i="78"/>
  <c r="M128" i="78"/>
  <c r="J127" i="78"/>
  <c r="N126" i="78"/>
  <c r="M126" i="78"/>
  <c r="J125" i="78"/>
  <c r="N124" i="78"/>
  <c r="M124" i="78"/>
  <c r="J123" i="78"/>
  <c r="N122" i="78"/>
  <c r="M122" i="78"/>
  <c r="J121" i="78"/>
  <c r="N120" i="78"/>
  <c r="M120" i="78"/>
  <c r="J119" i="78"/>
  <c r="N118" i="78"/>
  <c r="M118" i="78"/>
  <c r="J117" i="78"/>
  <c r="N116" i="78"/>
  <c r="M116" i="78"/>
  <c r="J115" i="78"/>
  <c r="N114" i="78"/>
  <c r="M114" i="78"/>
  <c r="J113" i="78"/>
  <c r="N112" i="78"/>
  <c r="M112" i="78"/>
  <c r="J111" i="78"/>
  <c r="N110" i="78"/>
  <c r="M110" i="78"/>
  <c r="J109" i="78"/>
  <c r="N108" i="78"/>
  <c r="M108" i="78"/>
  <c r="J107" i="78"/>
  <c r="N106" i="78"/>
  <c r="M106" i="78"/>
  <c r="J105" i="78"/>
  <c r="N104" i="78"/>
  <c r="M104" i="78"/>
  <c r="J103" i="78"/>
  <c r="N102" i="78"/>
  <c r="M102" i="78"/>
  <c r="J101" i="78"/>
  <c r="N100" i="78"/>
  <c r="M100" i="78"/>
  <c r="J99" i="78"/>
  <c r="N98" i="78"/>
  <c r="M98" i="78"/>
  <c r="J97" i="78"/>
  <c r="N96" i="78"/>
  <c r="M96" i="78"/>
  <c r="J95" i="78"/>
  <c r="N94" i="78"/>
  <c r="M94" i="78"/>
  <c r="J93" i="78"/>
  <c r="N92" i="78"/>
  <c r="M92" i="78"/>
  <c r="J91" i="78"/>
  <c r="N90" i="78"/>
  <c r="M90" i="78"/>
  <c r="J89" i="78"/>
  <c r="N88" i="78"/>
  <c r="M88" i="78"/>
  <c r="J87" i="78"/>
  <c r="N86" i="78"/>
  <c r="M86" i="78"/>
  <c r="D806" i="87"/>
  <c r="D796" i="87"/>
  <c r="D786" i="87"/>
  <c r="D776" i="87"/>
  <c r="D766" i="87"/>
  <c r="D756" i="87"/>
  <c r="D746" i="87"/>
  <c r="D736" i="87"/>
  <c r="D726" i="87"/>
  <c r="D716" i="87"/>
  <c r="D706" i="87"/>
  <c r="D696" i="87"/>
  <c r="D686" i="87"/>
  <c r="D676" i="87"/>
  <c r="D666" i="87"/>
  <c r="D656" i="87"/>
  <c r="D646" i="87"/>
  <c r="D636" i="87"/>
  <c r="D626" i="87"/>
  <c r="D616" i="87"/>
  <c r="D606" i="87"/>
  <c r="D596" i="87"/>
  <c r="D586" i="87"/>
  <c r="D576" i="87"/>
  <c r="D566" i="87"/>
  <c r="D556" i="87"/>
  <c r="D546" i="87"/>
  <c r="D536" i="87"/>
  <c r="D526" i="87"/>
  <c r="D516" i="87"/>
  <c r="D506" i="87"/>
  <c r="D496" i="87"/>
  <c r="D486" i="87"/>
  <c r="D476" i="87"/>
  <c r="D466" i="87"/>
  <c r="D456" i="87"/>
  <c r="D446" i="87"/>
  <c r="D436" i="87"/>
  <c r="D426" i="87"/>
  <c r="D416" i="87"/>
  <c r="D406" i="87"/>
  <c r="D396" i="87"/>
  <c r="D386" i="87"/>
  <c r="D376" i="87"/>
  <c r="D366" i="87"/>
  <c r="D356" i="87"/>
  <c r="D346" i="87"/>
  <c r="D336" i="87"/>
  <c r="D326" i="87"/>
  <c r="D316" i="87"/>
  <c r="D306" i="87"/>
  <c r="D296" i="87"/>
  <c r="D286" i="87"/>
  <c r="D276" i="87"/>
  <c r="D266" i="87"/>
  <c r="D256" i="87"/>
  <c r="D246" i="87"/>
  <c r="D236" i="87"/>
  <c r="D226" i="87"/>
  <c r="D216" i="87"/>
  <c r="L806" i="87"/>
  <c r="L805" i="87"/>
  <c r="L804" i="87"/>
  <c r="L803" i="87"/>
  <c r="L802" i="87"/>
  <c r="L801" i="87"/>
  <c r="L800" i="87"/>
  <c r="L799" i="87"/>
  <c r="L798" i="87"/>
  <c r="O797" i="87"/>
  <c r="N797" i="87"/>
  <c r="M797" i="87"/>
  <c r="H165" i="86" s="1"/>
  <c r="L796" i="87"/>
  <c r="L795" i="87"/>
  <c r="L794" i="87"/>
  <c r="L793" i="87"/>
  <c r="L792" i="87"/>
  <c r="L791" i="87"/>
  <c r="L790" i="87"/>
  <c r="L789" i="87"/>
  <c r="L788" i="87"/>
  <c r="O787" i="87"/>
  <c r="N787" i="87"/>
  <c r="M787" i="87"/>
  <c r="H163" i="86" s="1"/>
  <c r="L786" i="87"/>
  <c r="L785" i="87"/>
  <c r="L784" i="87"/>
  <c r="L783" i="87"/>
  <c r="L782" i="87"/>
  <c r="L781" i="87"/>
  <c r="L780" i="87"/>
  <c r="L779" i="87"/>
  <c r="L778" i="87"/>
  <c r="O777" i="87"/>
  <c r="N777" i="87"/>
  <c r="M777" i="87"/>
  <c r="H161" i="86" s="1"/>
  <c r="L776" i="87"/>
  <c r="L775" i="87"/>
  <c r="L774" i="87"/>
  <c r="L773" i="87"/>
  <c r="L772" i="87"/>
  <c r="L771" i="87"/>
  <c r="L770" i="87"/>
  <c r="L769" i="87"/>
  <c r="L768" i="87"/>
  <c r="O767" i="87"/>
  <c r="N767" i="87"/>
  <c r="M767" i="87"/>
  <c r="H159" i="86" s="1"/>
  <c r="L766" i="87"/>
  <c r="L765" i="87"/>
  <c r="L764" i="87"/>
  <c r="L763" i="87"/>
  <c r="L762" i="87"/>
  <c r="L761" i="87"/>
  <c r="L760" i="87"/>
  <c r="L759" i="87"/>
  <c r="L757" i="87" s="1"/>
  <c r="L758" i="87"/>
  <c r="O757" i="87"/>
  <c r="N757" i="87"/>
  <c r="M757" i="87"/>
  <c r="H157" i="86" s="1"/>
  <c r="L756" i="87"/>
  <c r="L755" i="87"/>
  <c r="L754" i="87"/>
  <c r="L753" i="87"/>
  <c r="L752" i="87"/>
  <c r="L751" i="87"/>
  <c r="L750" i="87"/>
  <c r="L749" i="87"/>
  <c r="L748" i="87"/>
  <c r="O747" i="87"/>
  <c r="N747" i="87"/>
  <c r="M747" i="87"/>
  <c r="H155" i="86" s="1"/>
  <c r="L746" i="87"/>
  <c r="L745" i="87"/>
  <c r="L744" i="87"/>
  <c r="L743" i="87"/>
  <c r="L742" i="87"/>
  <c r="L741" i="87"/>
  <c r="L740" i="87"/>
  <c r="L739" i="87"/>
  <c r="L738" i="87"/>
  <c r="O737" i="87"/>
  <c r="N737" i="87"/>
  <c r="M737" i="87"/>
  <c r="H153" i="86" s="1"/>
  <c r="L736" i="87"/>
  <c r="L735" i="87"/>
  <c r="L734" i="87"/>
  <c r="L733" i="87"/>
  <c r="L732" i="87"/>
  <c r="L731" i="87"/>
  <c r="L730" i="87"/>
  <c r="L729" i="87"/>
  <c r="L728" i="87"/>
  <c r="O727" i="87"/>
  <c r="N727" i="87"/>
  <c r="M727" i="87"/>
  <c r="H151" i="86" s="1"/>
  <c r="L726" i="87"/>
  <c r="L725" i="87"/>
  <c r="L724" i="87"/>
  <c r="L723" i="87"/>
  <c r="L722" i="87"/>
  <c r="L721" i="87"/>
  <c r="L720" i="87"/>
  <c r="L719" i="87"/>
  <c r="L718" i="87"/>
  <c r="O717" i="87"/>
  <c r="N717" i="87"/>
  <c r="M717" i="87"/>
  <c r="H149" i="86" s="1"/>
  <c r="L716" i="87"/>
  <c r="L715" i="87"/>
  <c r="L714" i="87"/>
  <c r="L713" i="87"/>
  <c r="L712" i="87"/>
  <c r="L711" i="87"/>
  <c r="L710" i="87"/>
  <c r="L709" i="87"/>
  <c r="L708" i="87"/>
  <c r="O707" i="87"/>
  <c r="N707" i="87"/>
  <c r="M707" i="87"/>
  <c r="H147" i="86" s="1"/>
  <c r="L706" i="87"/>
  <c r="L705" i="87"/>
  <c r="L704" i="87"/>
  <c r="L703" i="87"/>
  <c r="L702" i="87"/>
  <c r="L701" i="87"/>
  <c r="L700" i="87"/>
  <c r="L699" i="87"/>
  <c r="L698" i="87"/>
  <c r="O697" i="87"/>
  <c r="N697" i="87"/>
  <c r="M697" i="87"/>
  <c r="H145" i="86" s="1"/>
  <c r="L696" i="87"/>
  <c r="L695" i="87"/>
  <c r="L694" i="87"/>
  <c r="L693" i="87"/>
  <c r="L692" i="87"/>
  <c r="L691" i="87"/>
  <c r="L690" i="87"/>
  <c r="L689" i="87"/>
  <c r="L688" i="87"/>
  <c r="O687" i="87"/>
  <c r="N687" i="87"/>
  <c r="M687" i="87"/>
  <c r="H143" i="86" s="1"/>
  <c r="L686" i="87"/>
  <c r="L685" i="87"/>
  <c r="L684" i="87"/>
  <c r="L683" i="87"/>
  <c r="L682" i="87"/>
  <c r="L681" i="87"/>
  <c r="L680" i="87"/>
  <c r="L679" i="87"/>
  <c r="L678" i="87"/>
  <c r="O677" i="87"/>
  <c r="N677" i="87"/>
  <c r="M677" i="87"/>
  <c r="H141" i="86" s="1"/>
  <c r="L676" i="87"/>
  <c r="L675" i="87"/>
  <c r="L674" i="87"/>
  <c r="L673" i="87"/>
  <c r="L672" i="87"/>
  <c r="L671" i="87"/>
  <c r="L670" i="87"/>
  <c r="L669" i="87"/>
  <c r="L668" i="87"/>
  <c r="O667" i="87"/>
  <c r="N667" i="87"/>
  <c r="M667" i="87"/>
  <c r="H139" i="86" s="1"/>
  <c r="L666" i="87"/>
  <c r="L665" i="87"/>
  <c r="L664" i="87"/>
  <c r="L663" i="87"/>
  <c r="L662" i="87"/>
  <c r="L661" i="87"/>
  <c r="L660" i="87"/>
  <c r="L659" i="87"/>
  <c r="L657" i="87" s="1"/>
  <c r="L658" i="87"/>
  <c r="O657" i="87"/>
  <c r="N657" i="87"/>
  <c r="M657" i="87"/>
  <c r="H137" i="86" s="1"/>
  <c r="L656" i="87"/>
  <c r="L655" i="87"/>
  <c r="L654" i="87"/>
  <c r="L653" i="87"/>
  <c r="L652" i="87"/>
  <c r="L651" i="87"/>
  <c r="L650" i="87"/>
  <c r="L649" i="87"/>
  <c r="L647" i="87" s="1"/>
  <c r="L648" i="87"/>
  <c r="O647" i="87"/>
  <c r="N647" i="87"/>
  <c r="M647" i="87"/>
  <c r="H135" i="86" s="1"/>
  <c r="L646" i="87"/>
  <c r="L645" i="87"/>
  <c r="L644" i="87"/>
  <c r="L643" i="87"/>
  <c r="L642" i="87"/>
  <c r="L641" i="87"/>
  <c r="L640" i="87"/>
  <c r="L639" i="87"/>
  <c r="L638" i="87"/>
  <c r="O637" i="87"/>
  <c r="N637" i="87"/>
  <c r="M637" i="87"/>
  <c r="H133" i="86" s="1"/>
  <c r="L636" i="87"/>
  <c r="L635" i="87"/>
  <c r="L634" i="87"/>
  <c r="L633" i="87"/>
  <c r="L632" i="87"/>
  <c r="L631" i="87"/>
  <c r="L630" i="87"/>
  <c r="L629" i="87"/>
  <c r="L628" i="87"/>
  <c r="O627" i="87"/>
  <c r="N627" i="87"/>
  <c r="M627" i="87"/>
  <c r="H131" i="86" s="1"/>
  <c r="L626" i="87"/>
  <c r="L625" i="87"/>
  <c r="L624" i="87"/>
  <c r="L623" i="87"/>
  <c r="L622" i="87"/>
  <c r="L621" i="87"/>
  <c r="L620" i="87"/>
  <c r="L619" i="87"/>
  <c r="L618" i="87"/>
  <c r="O617" i="87"/>
  <c r="N617" i="87"/>
  <c r="M617" i="87"/>
  <c r="H129" i="86" s="1"/>
  <c r="L616" i="87"/>
  <c r="L615" i="87"/>
  <c r="L614" i="87"/>
  <c r="L613" i="87"/>
  <c r="L612" i="87"/>
  <c r="L611" i="87"/>
  <c r="L610" i="87"/>
  <c r="L609" i="87"/>
  <c r="L607" i="87" s="1"/>
  <c r="L608" i="87"/>
  <c r="O607" i="87"/>
  <c r="N607" i="87"/>
  <c r="M607" i="87"/>
  <c r="H127" i="86" s="1"/>
  <c r="L606" i="87"/>
  <c r="L605" i="87"/>
  <c r="L604" i="87"/>
  <c r="L603" i="87"/>
  <c r="L602" i="87"/>
  <c r="L601" i="87"/>
  <c r="L600" i="87"/>
  <c r="L599" i="87"/>
  <c r="L598" i="87"/>
  <c r="O597" i="87"/>
  <c r="N597" i="87"/>
  <c r="M597" i="87"/>
  <c r="H125" i="86" s="1"/>
  <c r="L596" i="87"/>
  <c r="L595" i="87"/>
  <c r="L594" i="87"/>
  <c r="L593" i="87"/>
  <c r="L592" i="87"/>
  <c r="L591" i="87"/>
  <c r="L590" i="87"/>
  <c r="L589" i="87"/>
  <c r="L588" i="87"/>
  <c r="O587" i="87"/>
  <c r="N587" i="87"/>
  <c r="M587" i="87"/>
  <c r="H123" i="86" s="1"/>
  <c r="L586" i="87"/>
  <c r="L585" i="87"/>
  <c r="L584" i="87"/>
  <c r="L583" i="87"/>
  <c r="L582" i="87"/>
  <c r="L581" i="87"/>
  <c r="L580" i="87"/>
  <c r="L579" i="87"/>
  <c r="L578" i="87"/>
  <c r="O577" i="87"/>
  <c r="N577" i="87"/>
  <c r="M577" i="87"/>
  <c r="H121" i="86" s="1"/>
  <c r="L576" i="87"/>
  <c r="L575" i="87"/>
  <c r="L574" i="87"/>
  <c r="L573" i="87"/>
  <c r="L572" i="87"/>
  <c r="L571" i="87"/>
  <c r="L570" i="87"/>
  <c r="L569" i="87"/>
  <c r="L568" i="87"/>
  <c r="O567" i="87"/>
  <c r="N567" i="87"/>
  <c r="M567" i="87"/>
  <c r="H119" i="86" s="1"/>
  <c r="L566" i="87"/>
  <c r="L565" i="87"/>
  <c r="L564" i="87"/>
  <c r="L563" i="87"/>
  <c r="L562" i="87"/>
  <c r="L561" i="87"/>
  <c r="L560" i="87"/>
  <c r="L559" i="87"/>
  <c r="L558" i="87"/>
  <c r="O557" i="87"/>
  <c r="N557" i="87"/>
  <c r="M557" i="87"/>
  <c r="H117" i="86" s="1"/>
  <c r="L556" i="87"/>
  <c r="L555" i="87"/>
  <c r="L554" i="87"/>
  <c r="L553" i="87"/>
  <c r="L552" i="87"/>
  <c r="L551" i="87"/>
  <c r="L550" i="87"/>
  <c r="L549" i="87"/>
  <c r="L548" i="87"/>
  <c r="O547" i="87"/>
  <c r="N547" i="87"/>
  <c r="M547" i="87"/>
  <c r="H115" i="86" s="1"/>
  <c r="L546" i="87"/>
  <c r="L545" i="87"/>
  <c r="L544" i="87"/>
  <c r="L543" i="87"/>
  <c r="L542" i="87"/>
  <c r="L541" i="87"/>
  <c r="L540" i="87"/>
  <c r="L539" i="87"/>
  <c r="L538" i="87"/>
  <c r="O537" i="87"/>
  <c r="N537" i="87"/>
  <c r="M537" i="87"/>
  <c r="H113" i="86" s="1"/>
  <c r="L536" i="87"/>
  <c r="L535" i="87"/>
  <c r="L534" i="87"/>
  <c r="L533" i="87"/>
  <c r="L532" i="87"/>
  <c r="L531" i="87"/>
  <c r="L530" i="87"/>
  <c r="L529" i="87"/>
  <c r="L528" i="87"/>
  <c r="O527" i="87"/>
  <c r="N527" i="87"/>
  <c r="M527" i="87"/>
  <c r="H111" i="86" s="1"/>
  <c r="L526" i="87"/>
  <c r="L525" i="87"/>
  <c r="L524" i="87"/>
  <c r="L523" i="87"/>
  <c r="L522" i="87"/>
  <c r="L521" i="87"/>
  <c r="L520" i="87"/>
  <c r="L519" i="87"/>
  <c r="L518" i="87"/>
  <c r="O517" i="87"/>
  <c r="N517" i="87"/>
  <c r="M517" i="87"/>
  <c r="H109" i="86" s="1"/>
  <c r="L516" i="87"/>
  <c r="L515" i="87"/>
  <c r="L514" i="87"/>
  <c r="L513" i="87"/>
  <c r="L512" i="87"/>
  <c r="L511" i="87"/>
  <c r="L510" i="87"/>
  <c r="L509" i="87"/>
  <c r="L508" i="87"/>
  <c r="O507" i="87"/>
  <c r="N507" i="87"/>
  <c r="M507" i="87"/>
  <c r="H107" i="86" s="1"/>
  <c r="L506" i="87"/>
  <c r="L505" i="87"/>
  <c r="L504" i="87"/>
  <c r="L503" i="87"/>
  <c r="L502" i="87"/>
  <c r="L501" i="87"/>
  <c r="L500" i="87"/>
  <c r="L499" i="87"/>
  <c r="L498" i="87"/>
  <c r="O497" i="87"/>
  <c r="N497" i="87"/>
  <c r="M497" i="87"/>
  <c r="H105" i="86" s="1"/>
  <c r="L496" i="87"/>
  <c r="L495" i="87"/>
  <c r="L494" i="87"/>
  <c r="L493" i="87"/>
  <c r="L492" i="87"/>
  <c r="L491" i="87"/>
  <c r="L490" i="87"/>
  <c r="L489" i="87"/>
  <c r="L488" i="87"/>
  <c r="O487" i="87"/>
  <c r="N487" i="87"/>
  <c r="M487" i="87"/>
  <c r="H103" i="86" s="1"/>
  <c r="L486" i="87"/>
  <c r="L485" i="87"/>
  <c r="L484" i="87"/>
  <c r="L483" i="87"/>
  <c r="L482" i="87"/>
  <c r="L481" i="87"/>
  <c r="L480" i="87"/>
  <c r="L479" i="87"/>
  <c r="L478" i="87"/>
  <c r="O477" i="87"/>
  <c r="N477" i="87"/>
  <c r="M477" i="87"/>
  <c r="H101" i="86" s="1"/>
  <c r="L476" i="87"/>
  <c r="L475" i="87"/>
  <c r="L474" i="87"/>
  <c r="L473" i="87"/>
  <c r="L472" i="87"/>
  <c r="L471" i="87"/>
  <c r="L470" i="87"/>
  <c r="L469" i="87"/>
  <c r="L468" i="87"/>
  <c r="O467" i="87"/>
  <c r="N467" i="87"/>
  <c r="M467" i="87"/>
  <c r="H99" i="86" s="1"/>
  <c r="L466" i="87"/>
  <c r="L465" i="87"/>
  <c r="L464" i="87"/>
  <c r="L463" i="87"/>
  <c r="L462" i="87"/>
  <c r="L461" i="87"/>
  <c r="L460" i="87"/>
  <c r="L459" i="87"/>
  <c r="L458" i="87"/>
  <c r="O457" i="87"/>
  <c r="N457" i="87"/>
  <c r="M457" i="87"/>
  <c r="H97" i="86" s="1"/>
  <c r="L456" i="87"/>
  <c r="L455" i="87"/>
  <c r="L454" i="87"/>
  <c r="L453" i="87"/>
  <c r="L452" i="87"/>
  <c r="L451" i="87"/>
  <c r="L450" i="87"/>
  <c r="L449" i="87"/>
  <c r="L448" i="87"/>
  <c r="O447" i="87"/>
  <c r="N447" i="87"/>
  <c r="M447" i="87"/>
  <c r="H95" i="86" s="1"/>
  <c r="L446" i="87"/>
  <c r="L445" i="87"/>
  <c r="L444" i="87"/>
  <c r="L443" i="87"/>
  <c r="L442" i="87"/>
  <c r="L441" i="87"/>
  <c r="L440" i="87"/>
  <c r="L439" i="87"/>
  <c r="L438" i="87"/>
  <c r="O437" i="87"/>
  <c r="N437" i="87"/>
  <c r="M437" i="87"/>
  <c r="H93" i="86" s="1"/>
  <c r="O427" i="87"/>
  <c r="N427" i="87"/>
  <c r="M427" i="87"/>
  <c r="H91" i="86" s="1"/>
  <c r="L426" i="87"/>
  <c r="L425" i="87"/>
  <c r="L424" i="87"/>
  <c r="L423" i="87"/>
  <c r="L422" i="87"/>
  <c r="L421" i="87"/>
  <c r="L420" i="87"/>
  <c r="L419" i="87"/>
  <c r="L418" i="87"/>
  <c r="O417" i="87"/>
  <c r="N417" i="87"/>
  <c r="M417" i="87"/>
  <c r="H89" i="86" s="1"/>
  <c r="L416" i="87"/>
  <c r="L415" i="87"/>
  <c r="L414" i="87"/>
  <c r="L413" i="87"/>
  <c r="L412" i="87"/>
  <c r="L411" i="87"/>
  <c r="L410" i="87"/>
  <c r="L409" i="87"/>
  <c r="L408" i="87"/>
  <c r="O407" i="87"/>
  <c r="N407" i="87"/>
  <c r="M407" i="87"/>
  <c r="H87" i="86" s="1"/>
  <c r="L406" i="87"/>
  <c r="L405" i="87"/>
  <c r="L404" i="87"/>
  <c r="L403" i="87"/>
  <c r="L402" i="87"/>
  <c r="L401" i="87"/>
  <c r="L400" i="87"/>
  <c r="L399" i="87"/>
  <c r="L398" i="87"/>
  <c r="O397" i="87"/>
  <c r="N397" i="87"/>
  <c r="M397" i="87"/>
  <c r="H85" i="86" s="1"/>
  <c r="L396" i="87"/>
  <c r="L395" i="87"/>
  <c r="L394" i="87"/>
  <c r="L393" i="87"/>
  <c r="L392" i="87"/>
  <c r="L391" i="87"/>
  <c r="L390" i="87"/>
  <c r="L389" i="87"/>
  <c r="L388" i="87"/>
  <c r="O387" i="87"/>
  <c r="N387" i="87"/>
  <c r="M387" i="87"/>
  <c r="H83" i="86" s="1"/>
  <c r="L386" i="87"/>
  <c r="L385" i="87"/>
  <c r="L384" i="87"/>
  <c r="L383" i="87"/>
  <c r="L382" i="87"/>
  <c r="L381" i="87"/>
  <c r="L380" i="87"/>
  <c r="L379" i="87"/>
  <c r="L378" i="87"/>
  <c r="O377" i="87"/>
  <c r="N377" i="87"/>
  <c r="M377" i="87"/>
  <c r="H81" i="86" s="1"/>
  <c r="L376" i="87"/>
  <c r="L375" i="87"/>
  <c r="L374" i="87"/>
  <c r="L373" i="87"/>
  <c r="L372" i="87"/>
  <c r="L371" i="87"/>
  <c r="L370" i="87"/>
  <c r="L369" i="87"/>
  <c r="L368" i="87"/>
  <c r="O367" i="87"/>
  <c r="N367" i="87"/>
  <c r="M367" i="87"/>
  <c r="H79" i="86" s="1"/>
  <c r="L366" i="87"/>
  <c r="L365" i="87"/>
  <c r="L364" i="87"/>
  <c r="L363" i="87"/>
  <c r="L362" i="87"/>
  <c r="L361" i="87"/>
  <c r="L360" i="87"/>
  <c r="L359" i="87"/>
  <c r="L358" i="87"/>
  <c r="O357" i="87"/>
  <c r="N357" i="87"/>
  <c r="M357" i="87"/>
  <c r="H77" i="86" s="1"/>
  <c r="O347" i="87"/>
  <c r="N347" i="87"/>
  <c r="M347" i="87"/>
  <c r="H75" i="86" s="1"/>
  <c r="L346" i="87"/>
  <c r="L345" i="87"/>
  <c r="L344" i="87"/>
  <c r="L343" i="87"/>
  <c r="L342" i="87"/>
  <c r="L341" i="87"/>
  <c r="L340" i="87"/>
  <c r="L339" i="87"/>
  <c r="L338" i="87"/>
  <c r="O337" i="87"/>
  <c r="N337" i="87"/>
  <c r="M337" i="87"/>
  <c r="H73" i="86" s="1"/>
  <c r="L336" i="87"/>
  <c r="L335" i="87"/>
  <c r="L334" i="87"/>
  <c r="L333" i="87"/>
  <c r="L332" i="87"/>
  <c r="L331" i="87"/>
  <c r="L330" i="87"/>
  <c r="L329" i="87"/>
  <c r="L328" i="87"/>
  <c r="O327" i="87"/>
  <c r="N327" i="87"/>
  <c r="M327" i="87"/>
  <c r="H71" i="86" s="1"/>
  <c r="L326" i="87"/>
  <c r="L325" i="87"/>
  <c r="L324" i="87"/>
  <c r="L323" i="87"/>
  <c r="L322" i="87"/>
  <c r="L321" i="87"/>
  <c r="L320" i="87"/>
  <c r="L319" i="87"/>
  <c r="L318" i="87"/>
  <c r="O317" i="87"/>
  <c r="N317" i="87"/>
  <c r="M317" i="87"/>
  <c r="H69" i="86" s="1"/>
  <c r="L316" i="87"/>
  <c r="L315" i="87"/>
  <c r="L314" i="87"/>
  <c r="L313" i="87"/>
  <c r="L312" i="87"/>
  <c r="L311" i="87"/>
  <c r="L310" i="87"/>
  <c r="L309" i="87"/>
  <c r="L308" i="87"/>
  <c r="O307" i="87"/>
  <c r="N307" i="87"/>
  <c r="M307" i="87"/>
  <c r="H67" i="86" s="1"/>
  <c r="L306" i="87"/>
  <c r="L305" i="87"/>
  <c r="L304" i="87"/>
  <c r="L303" i="87"/>
  <c r="L302" i="87"/>
  <c r="L301" i="87"/>
  <c r="L300" i="87"/>
  <c r="L299" i="87"/>
  <c r="L298" i="87"/>
  <c r="O297" i="87"/>
  <c r="N297" i="87"/>
  <c r="M297" i="87"/>
  <c r="H65" i="86" s="1"/>
  <c r="L296" i="87"/>
  <c r="L295" i="87"/>
  <c r="L294" i="87"/>
  <c r="L293" i="87"/>
  <c r="L292" i="87"/>
  <c r="L291" i="87"/>
  <c r="L290" i="87"/>
  <c r="L289" i="87"/>
  <c r="L288" i="87"/>
  <c r="O287" i="87"/>
  <c r="N287" i="87"/>
  <c r="M287" i="87"/>
  <c r="H63" i="86" s="1"/>
  <c r="L286" i="87"/>
  <c r="L285" i="87"/>
  <c r="L284" i="87"/>
  <c r="L283" i="87"/>
  <c r="L282" i="87"/>
  <c r="L281" i="87"/>
  <c r="L280" i="87"/>
  <c r="L279" i="87"/>
  <c r="L278" i="87"/>
  <c r="O277" i="87"/>
  <c r="N277" i="87"/>
  <c r="M277" i="87"/>
  <c r="H61" i="86" s="1"/>
  <c r="L276" i="87"/>
  <c r="L275" i="87"/>
  <c r="L274" i="87"/>
  <c r="L273" i="87"/>
  <c r="L272" i="87"/>
  <c r="L271" i="87"/>
  <c r="L270" i="87"/>
  <c r="L269" i="87"/>
  <c r="L268" i="87"/>
  <c r="O267" i="87"/>
  <c r="N267" i="87"/>
  <c r="M267" i="87"/>
  <c r="H59" i="86" s="1"/>
  <c r="L266" i="87"/>
  <c r="L265" i="87"/>
  <c r="L264" i="87"/>
  <c r="L263" i="87"/>
  <c r="L262" i="87"/>
  <c r="L261" i="87"/>
  <c r="L260" i="87"/>
  <c r="L259" i="87"/>
  <c r="L258" i="87"/>
  <c r="O257" i="87"/>
  <c r="N257" i="87"/>
  <c r="M257" i="87"/>
  <c r="H57" i="86" s="1"/>
  <c r="L256" i="87"/>
  <c r="L255" i="87"/>
  <c r="L254" i="87"/>
  <c r="L253" i="87"/>
  <c r="L252" i="87"/>
  <c r="L251" i="87"/>
  <c r="L250" i="87"/>
  <c r="L249" i="87"/>
  <c r="L248" i="87"/>
  <c r="O247" i="87"/>
  <c r="N247" i="87"/>
  <c r="M247" i="87"/>
  <c r="H55" i="86" s="1"/>
  <c r="L246" i="87"/>
  <c r="L245" i="87"/>
  <c r="L244" i="87"/>
  <c r="L243" i="87"/>
  <c r="L242" i="87"/>
  <c r="L241" i="87"/>
  <c r="L240" i="87"/>
  <c r="L239" i="87"/>
  <c r="L238" i="87"/>
  <c r="O237" i="87"/>
  <c r="N237" i="87"/>
  <c r="M237" i="87"/>
  <c r="H53" i="86" s="1"/>
  <c r="L236" i="87"/>
  <c r="L235" i="87"/>
  <c r="L234" i="87"/>
  <c r="L233" i="87"/>
  <c r="L232" i="87"/>
  <c r="L231" i="87"/>
  <c r="L230" i="87"/>
  <c r="L229" i="87"/>
  <c r="L228" i="87"/>
  <c r="O227" i="87"/>
  <c r="N227" i="87"/>
  <c r="M227" i="87"/>
  <c r="H51" i="86" s="1"/>
  <c r="L226" i="87"/>
  <c r="L225" i="87"/>
  <c r="L224" i="87"/>
  <c r="L223" i="87"/>
  <c r="L222" i="87"/>
  <c r="L221" i="87"/>
  <c r="L220" i="87"/>
  <c r="L219" i="87"/>
  <c r="L218" i="87"/>
  <c r="O217" i="87"/>
  <c r="N217" i="87"/>
  <c r="M217" i="87"/>
  <c r="H49" i="86" s="1"/>
  <c r="L216" i="87"/>
  <c r="L215" i="87"/>
  <c r="L214" i="87"/>
  <c r="L213" i="87"/>
  <c r="L212" i="87"/>
  <c r="L211" i="87"/>
  <c r="L210" i="87"/>
  <c r="L209" i="87"/>
  <c r="L208" i="87"/>
  <c r="O207" i="87"/>
  <c r="N207" i="87"/>
  <c r="M207" i="87"/>
  <c r="H47" i="86" s="1"/>
  <c r="L806" i="80"/>
  <c r="D806" i="80"/>
  <c r="L805" i="80"/>
  <c r="L804" i="80"/>
  <c r="L803" i="80"/>
  <c r="L802" i="80"/>
  <c r="L801" i="80"/>
  <c r="L800" i="80"/>
  <c r="L799" i="80"/>
  <c r="L798" i="80"/>
  <c r="O797" i="80"/>
  <c r="N797" i="80"/>
  <c r="M797" i="80"/>
  <c r="H165" i="78" s="1"/>
  <c r="L796" i="80"/>
  <c r="D796" i="80"/>
  <c r="L795" i="80"/>
  <c r="L794" i="80"/>
  <c r="L793" i="80"/>
  <c r="L792" i="80"/>
  <c r="L791" i="80"/>
  <c r="L790" i="80"/>
  <c r="L789" i="80"/>
  <c r="L788" i="80"/>
  <c r="O787" i="80"/>
  <c r="N787" i="80"/>
  <c r="M787" i="80"/>
  <c r="H163" i="78" s="1"/>
  <c r="L786" i="80"/>
  <c r="D786" i="80"/>
  <c r="L785" i="80"/>
  <c r="L784" i="80"/>
  <c r="L783" i="80"/>
  <c r="L782" i="80"/>
  <c r="L781" i="80"/>
  <c r="L780" i="80"/>
  <c r="L779" i="80"/>
  <c r="L778" i="80"/>
  <c r="O777" i="80"/>
  <c r="N777" i="80"/>
  <c r="M777" i="80"/>
  <c r="H161" i="78" s="1"/>
  <c r="L776" i="80"/>
  <c r="D776" i="80"/>
  <c r="L775" i="80"/>
  <c r="L774" i="80"/>
  <c r="L773" i="80"/>
  <c r="L772" i="80"/>
  <c r="L771" i="80"/>
  <c r="L770" i="80"/>
  <c r="L769" i="80"/>
  <c r="L768" i="80"/>
  <c r="O767" i="80"/>
  <c r="N767" i="80"/>
  <c r="M767" i="80"/>
  <c r="H159" i="78" s="1"/>
  <c r="L766" i="80"/>
  <c r="D766" i="80"/>
  <c r="L765" i="80"/>
  <c r="L764" i="80"/>
  <c r="L763" i="80"/>
  <c r="L762" i="80"/>
  <c r="L761" i="80"/>
  <c r="L760" i="80"/>
  <c r="L759" i="80"/>
  <c r="L758" i="80"/>
  <c r="O757" i="80"/>
  <c r="N757" i="80"/>
  <c r="M757" i="80"/>
  <c r="H157" i="78" s="1"/>
  <c r="L756" i="80"/>
  <c r="D756" i="80"/>
  <c r="L755" i="80"/>
  <c r="L754" i="80"/>
  <c r="L753" i="80"/>
  <c r="L752" i="80"/>
  <c r="L751" i="80"/>
  <c r="L750" i="80"/>
  <c r="L749" i="80"/>
  <c r="L748" i="80"/>
  <c r="O747" i="80"/>
  <c r="N747" i="80"/>
  <c r="M747" i="80"/>
  <c r="H155" i="78" s="1"/>
  <c r="L746" i="80"/>
  <c r="D746" i="80"/>
  <c r="L745" i="80"/>
  <c r="L744" i="80"/>
  <c r="L743" i="80"/>
  <c r="L742" i="80"/>
  <c r="L741" i="80"/>
  <c r="L740" i="80"/>
  <c r="L739" i="80"/>
  <c r="L738" i="80"/>
  <c r="O737" i="80"/>
  <c r="N737" i="80"/>
  <c r="M737" i="80"/>
  <c r="H153" i="78" s="1"/>
  <c r="L736" i="80"/>
  <c r="D736" i="80"/>
  <c r="L735" i="80"/>
  <c r="L734" i="80"/>
  <c r="L733" i="80"/>
  <c r="L732" i="80"/>
  <c r="L731" i="80"/>
  <c r="L730" i="80"/>
  <c r="L729" i="80"/>
  <c r="L728" i="80"/>
  <c r="O727" i="80"/>
  <c r="N727" i="80"/>
  <c r="M727" i="80"/>
  <c r="H151" i="78" s="1"/>
  <c r="L726" i="80"/>
  <c r="D726" i="80"/>
  <c r="L725" i="80"/>
  <c r="L724" i="80"/>
  <c r="L723" i="80"/>
  <c r="L722" i="80"/>
  <c r="L721" i="80"/>
  <c r="L720" i="80"/>
  <c r="L719" i="80"/>
  <c r="L718" i="80"/>
  <c r="O717" i="80"/>
  <c r="N717" i="80"/>
  <c r="M717" i="80"/>
  <c r="H149" i="78" s="1"/>
  <c r="L716" i="80"/>
  <c r="D716" i="80"/>
  <c r="L715" i="80"/>
  <c r="L714" i="80"/>
  <c r="L713" i="80"/>
  <c r="L712" i="80"/>
  <c r="L711" i="80"/>
  <c r="L710" i="80"/>
  <c r="L709" i="80"/>
  <c r="L708" i="80"/>
  <c r="O707" i="80"/>
  <c r="N707" i="80"/>
  <c r="M707" i="80"/>
  <c r="H147" i="78" s="1"/>
  <c r="L706" i="80"/>
  <c r="D706" i="80"/>
  <c r="L705" i="80"/>
  <c r="L704" i="80"/>
  <c r="L703" i="80"/>
  <c r="L702" i="80"/>
  <c r="L701" i="80"/>
  <c r="L700" i="80"/>
  <c r="L699" i="80"/>
  <c r="L698" i="80"/>
  <c r="O697" i="80"/>
  <c r="N697" i="80"/>
  <c r="M697" i="80"/>
  <c r="H145" i="78" s="1"/>
  <c r="L696" i="80"/>
  <c r="D696" i="80"/>
  <c r="L695" i="80"/>
  <c r="L694" i="80"/>
  <c r="L693" i="80"/>
  <c r="L692" i="80"/>
  <c r="L691" i="80"/>
  <c r="L690" i="80"/>
  <c r="L689" i="80"/>
  <c r="L688" i="80"/>
  <c r="O687" i="80"/>
  <c r="N687" i="80"/>
  <c r="M687" i="80"/>
  <c r="H143" i="78" s="1"/>
  <c r="L686" i="80"/>
  <c r="D686" i="80"/>
  <c r="L685" i="80"/>
  <c r="L684" i="80"/>
  <c r="L683" i="80"/>
  <c r="L682" i="80"/>
  <c r="L681" i="80"/>
  <c r="L680" i="80"/>
  <c r="L679" i="80"/>
  <c r="L678" i="80"/>
  <c r="O677" i="80"/>
  <c r="N677" i="80"/>
  <c r="M677" i="80"/>
  <c r="H141" i="78" s="1"/>
  <c r="L676" i="80"/>
  <c r="D676" i="80"/>
  <c r="L675" i="80"/>
  <c r="L674" i="80"/>
  <c r="L673" i="80"/>
  <c r="L672" i="80"/>
  <c r="L671" i="80"/>
  <c r="L670" i="80"/>
  <c r="L669" i="80"/>
  <c r="L668" i="80"/>
  <c r="O667" i="80"/>
  <c r="N667" i="80"/>
  <c r="M667" i="80"/>
  <c r="H139" i="78" s="1"/>
  <c r="L666" i="80"/>
  <c r="D666" i="80"/>
  <c r="L665" i="80"/>
  <c r="L664" i="80"/>
  <c r="L663" i="80"/>
  <c r="L662" i="80"/>
  <c r="L661" i="80"/>
  <c r="L660" i="80"/>
  <c r="L659" i="80"/>
  <c r="L658" i="80"/>
  <c r="O657" i="80"/>
  <c r="N657" i="80"/>
  <c r="M657" i="80"/>
  <c r="H137" i="78" s="1"/>
  <c r="L656" i="80"/>
  <c r="D656" i="80"/>
  <c r="L655" i="80"/>
  <c r="L654" i="80"/>
  <c r="L653" i="80"/>
  <c r="L652" i="80"/>
  <c r="L651" i="80"/>
  <c r="L650" i="80"/>
  <c r="L649" i="80"/>
  <c r="L648" i="80"/>
  <c r="O647" i="80"/>
  <c r="N647" i="80"/>
  <c r="M647" i="80"/>
  <c r="H135" i="78" s="1"/>
  <c r="L646" i="80"/>
  <c r="D646" i="80"/>
  <c r="L645" i="80"/>
  <c r="L644" i="80"/>
  <c r="L643" i="80"/>
  <c r="L642" i="80"/>
  <c r="L641" i="80"/>
  <c r="L640" i="80"/>
  <c r="L639" i="80"/>
  <c r="L638" i="80"/>
  <c r="O637" i="80"/>
  <c r="N637" i="80"/>
  <c r="M637" i="80"/>
  <c r="H133" i="78" s="1"/>
  <c r="L636" i="80"/>
  <c r="D636" i="80"/>
  <c r="L635" i="80"/>
  <c r="L634" i="80"/>
  <c r="L633" i="80"/>
  <c r="L632" i="80"/>
  <c r="L631" i="80"/>
  <c r="L630" i="80"/>
  <c r="L629" i="80"/>
  <c r="L628" i="80"/>
  <c r="O627" i="80"/>
  <c r="N627" i="80"/>
  <c r="M627" i="80"/>
  <c r="H131" i="78" s="1"/>
  <c r="L626" i="80"/>
  <c r="D626" i="80"/>
  <c r="L625" i="80"/>
  <c r="L624" i="80"/>
  <c r="L623" i="80"/>
  <c r="L622" i="80"/>
  <c r="L621" i="80"/>
  <c r="L620" i="80"/>
  <c r="L619" i="80"/>
  <c r="L618" i="80"/>
  <c r="O617" i="80"/>
  <c r="N617" i="80"/>
  <c r="M617" i="80"/>
  <c r="H129" i="78" s="1"/>
  <c r="L616" i="80"/>
  <c r="D616" i="80"/>
  <c r="L615" i="80"/>
  <c r="L614" i="80"/>
  <c r="L613" i="80"/>
  <c r="L612" i="80"/>
  <c r="L611" i="80"/>
  <c r="L610" i="80"/>
  <c r="L609" i="80"/>
  <c r="L608" i="80"/>
  <c r="O607" i="80"/>
  <c r="N607" i="80"/>
  <c r="M607" i="80"/>
  <c r="H127" i="78" s="1"/>
  <c r="L606" i="80"/>
  <c r="D606" i="80"/>
  <c r="L605" i="80"/>
  <c r="L604" i="80"/>
  <c r="L603" i="80"/>
  <c r="L602" i="80"/>
  <c r="L601" i="80"/>
  <c r="L600" i="80"/>
  <c r="L599" i="80"/>
  <c r="L598" i="80"/>
  <c r="O597" i="80"/>
  <c r="N597" i="80"/>
  <c r="M597" i="80"/>
  <c r="H125" i="78" s="1"/>
  <c r="L596" i="80"/>
  <c r="D596" i="80"/>
  <c r="L595" i="80"/>
  <c r="L594" i="80"/>
  <c r="L593" i="80"/>
  <c r="L592" i="80"/>
  <c r="L591" i="80"/>
  <c r="L590" i="80"/>
  <c r="L589" i="80"/>
  <c r="L588" i="80"/>
  <c r="O587" i="80"/>
  <c r="N587" i="80"/>
  <c r="M587" i="80"/>
  <c r="H123" i="78" s="1"/>
  <c r="L586" i="80"/>
  <c r="D586" i="80"/>
  <c r="L585" i="80"/>
  <c r="L584" i="80"/>
  <c r="L583" i="80"/>
  <c r="L582" i="80"/>
  <c r="L581" i="80"/>
  <c r="L580" i="80"/>
  <c r="L579" i="80"/>
  <c r="L578" i="80"/>
  <c r="O577" i="80"/>
  <c r="N577" i="80"/>
  <c r="M577" i="80"/>
  <c r="H121" i="78" s="1"/>
  <c r="L576" i="80"/>
  <c r="D576" i="80"/>
  <c r="L575" i="80"/>
  <c r="L574" i="80"/>
  <c r="L573" i="80"/>
  <c r="L572" i="80"/>
  <c r="L571" i="80"/>
  <c r="L570" i="80"/>
  <c r="L569" i="80"/>
  <c r="L568" i="80"/>
  <c r="O567" i="80"/>
  <c r="N567" i="80"/>
  <c r="M567" i="80"/>
  <c r="H119" i="78" s="1"/>
  <c r="L566" i="80"/>
  <c r="D566" i="80"/>
  <c r="L565" i="80"/>
  <c r="L564" i="80"/>
  <c r="L563" i="80"/>
  <c r="L562" i="80"/>
  <c r="L561" i="80"/>
  <c r="L560" i="80"/>
  <c r="L559" i="80"/>
  <c r="L558" i="80"/>
  <c r="O557" i="80"/>
  <c r="N557" i="80"/>
  <c r="M557" i="80"/>
  <c r="H117" i="78" s="1"/>
  <c r="L556" i="80"/>
  <c r="D556" i="80"/>
  <c r="L555" i="80"/>
  <c r="L554" i="80"/>
  <c r="L553" i="80"/>
  <c r="L552" i="80"/>
  <c r="L551" i="80"/>
  <c r="L550" i="80"/>
  <c r="L549" i="80"/>
  <c r="L548" i="80"/>
  <c r="O547" i="80"/>
  <c r="N547" i="80"/>
  <c r="M547" i="80"/>
  <c r="H115" i="78" s="1"/>
  <c r="L546" i="80"/>
  <c r="D546" i="80"/>
  <c r="L545" i="80"/>
  <c r="L544" i="80"/>
  <c r="L543" i="80"/>
  <c r="L542" i="80"/>
  <c r="L541" i="80"/>
  <c r="L540" i="80"/>
  <c r="L539" i="80"/>
  <c r="L538" i="80"/>
  <c r="O537" i="80"/>
  <c r="N537" i="80"/>
  <c r="M537" i="80"/>
  <c r="H113" i="78" s="1"/>
  <c r="L536" i="80"/>
  <c r="D536" i="80"/>
  <c r="L535" i="80"/>
  <c r="L534" i="80"/>
  <c r="L533" i="80"/>
  <c r="L532" i="80"/>
  <c r="L531" i="80"/>
  <c r="L530" i="80"/>
  <c r="L529" i="80"/>
  <c r="L528" i="80"/>
  <c r="O527" i="80"/>
  <c r="N527" i="80"/>
  <c r="M527" i="80"/>
  <c r="H111" i="78" s="1"/>
  <c r="L526" i="80"/>
  <c r="D526" i="80"/>
  <c r="L525" i="80"/>
  <c r="L524" i="80"/>
  <c r="L523" i="80"/>
  <c r="L522" i="80"/>
  <c r="L521" i="80"/>
  <c r="L520" i="80"/>
  <c r="L519" i="80"/>
  <c r="L518" i="80"/>
  <c r="O517" i="80"/>
  <c r="N517" i="80"/>
  <c r="M517" i="80"/>
  <c r="H109" i="78" s="1"/>
  <c r="L516" i="80"/>
  <c r="D516" i="80"/>
  <c r="L515" i="80"/>
  <c r="L514" i="80"/>
  <c r="L513" i="80"/>
  <c r="L512" i="80"/>
  <c r="L511" i="80"/>
  <c r="L510" i="80"/>
  <c r="L509" i="80"/>
  <c r="L508" i="80"/>
  <c r="O507" i="80"/>
  <c r="N507" i="80"/>
  <c r="M507" i="80"/>
  <c r="H107" i="78" s="1"/>
  <c r="L506" i="80"/>
  <c r="D506" i="80"/>
  <c r="L505" i="80"/>
  <c r="L504" i="80"/>
  <c r="L503" i="80"/>
  <c r="L502" i="80"/>
  <c r="L501" i="80"/>
  <c r="L500" i="80"/>
  <c r="L499" i="80"/>
  <c r="L498" i="80"/>
  <c r="O497" i="80"/>
  <c r="N497" i="80"/>
  <c r="M497" i="80"/>
  <c r="H105" i="78" s="1"/>
  <c r="L496" i="80"/>
  <c r="D496" i="80"/>
  <c r="L495" i="80"/>
  <c r="L494" i="80"/>
  <c r="L493" i="80"/>
  <c r="L492" i="80"/>
  <c r="L491" i="80"/>
  <c r="L490" i="80"/>
  <c r="L489" i="80"/>
  <c r="L488" i="80"/>
  <c r="O487" i="80"/>
  <c r="N487" i="80"/>
  <c r="M487" i="80"/>
  <c r="H103" i="78" s="1"/>
  <c r="L486" i="80"/>
  <c r="D486" i="80"/>
  <c r="L485" i="80"/>
  <c r="L484" i="80"/>
  <c r="L483" i="80"/>
  <c r="L482" i="80"/>
  <c r="L481" i="80"/>
  <c r="L480" i="80"/>
  <c r="L479" i="80"/>
  <c r="L478" i="80"/>
  <c r="O477" i="80"/>
  <c r="N477" i="80"/>
  <c r="M477" i="80"/>
  <c r="H101" i="78" s="1"/>
  <c r="L476" i="80"/>
  <c r="D476" i="80"/>
  <c r="L475" i="80"/>
  <c r="L474" i="80"/>
  <c r="L473" i="80"/>
  <c r="L472" i="80"/>
  <c r="L471" i="80"/>
  <c r="L470" i="80"/>
  <c r="L469" i="80"/>
  <c r="L468" i="80"/>
  <c r="O467" i="80"/>
  <c r="N467" i="80"/>
  <c r="M467" i="80"/>
  <c r="H99" i="78" s="1"/>
  <c r="L466" i="80"/>
  <c r="D466" i="80"/>
  <c r="L465" i="80"/>
  <c r="L464" i="80"/>
  <c r="L463" i="80"/>
  <c r="L462" i="80"/>
  <c r="L461" i="80"/>
  <c r="L460" i="80"/>
  <c r="L459" i="80"/>
  <c r="L458" i="80"/>
  <c r="O457" i="80"/>
  <c r="N457" i="80"/>
  <c r="M457" i="80"/>
  <c r="H97" i="78" s="1"/>
  <c r="L456" i="80"/>
  <c r="D456" i="80"/>
  <c r="L455" i="80"/>
  <c r="L454" i="80"/>
  <c r="L453" i="80"/>
  <c r="L452" i="80"/>
  <c r="L451" i="80"/>
  <c r="L450" i="80"/>
  <c r="L449" i="80"/>
  <c r="L448" i="80"/>
  <c r="O447" i="80"/>
  <c r="N447" i="80"/>
  <c r="M447" i="80"/>
  <c r="H95" i="78" s="1"/>
  <c r="L446" i="80"/>
  <c r="D446" i="80"/>
  <c r="L445" i="80"/>
  <c r="L444" i="80"/>
  <c r="L443" i="80"/>
  <c r="L442" i="80"/>
  <c r="L441" i="80"/>
  <c r="L440" i="80"/>
  <c r="L439" i="80"/>
  <c r="L438" i="80"/>
  <c r="O437" i="80"/>
  <c r="N437" i="80"/>
  <c r="M437" i="80"/>
  <c r="H93" i="78" s="1"/>
  <c r="L436" i="80"/>
  <c r="D436" i="80"/>
  <c r="L435" i="80"/>
  <c r="L434" i="80"/>
  <c r="L433" i="80"/>
  <c r="L432" i="80"/>
  <c r="L431" i="80"/>
  <c r="L430" i="80"/>
  <c r="L429" i="80"/>
  <c r="L428" i="80"/>
  <c r="O427" i="80"/>
  <c r="N427" i="80"/>
  <c r="M427" i="80"/>
  <c r="H91" i="78" s="1"/>
  <c r="L426" i="80"/>
  <c r="D426" i="80"/>
  <c r="L425" i="80"/>
  <c r="L424" i="80"/>
  <c r="L423" i="80"/>
  <c r="L422" i="80"/>
  <c r="L421" i="80"/>
  <c r="L420" i="80"/>
  <c r="L419" i="80"/>
  <c r="L418" i="80"/>
  <c r="O417" i="80"/>
  <c r="N417" i="80"/>
  <c r="M417" i="80"/>
  <c r="D416" i="80"/>
  <c r="O407" i="80"/>
  <c r="N407" i="80"/>
  <c r="M407" i="80"/>
  <c r="H87" i="78" s="1"/>
  <c r="J397" i="80"/>
  <c r="J387" i="80"/>
  <c r="J377" i="80"/>
  <c r="J367" i="80"/>
  <c r="J357" i="80"/>
  <c r="J347" i="80"/>
  <c r="J337" i="80"/>
  <c r="J327" i="80"/>
  <c r="J317" i="80"/>
  <c r="J307" i="80"/>
  <c r="J297" i="80"/>
  <c r="J287" i="80"/>
  <c r="J277" i="80"/>
  <c r="J267" i="80"/>
  <c r="J257" i="80"/>
  <c r="J247" i="80"/>
  <c r="J237" i="80"/>
  <c r="J227" i="80"/>
  <c r="J217" i="80"/>
  <c r="J207" i="80"/>
  <c r="I398" i="80"/>
  <c r="I388" i="80"/>
  <c r="I378" i="80"/>
  <c r="I368" i="80"/>
  <c r="I358" i="80"/>
  <c r="I348" i="80"/>
  <c r="I338" i="80"/>
  <c r="I328" i="80"/>
  <c r="I318" i="80"/>
  <c r="I308" i="80"/>
  <c r="I298" i="80"/>
  <c r="I288" i="80"/>
  <c r="I278" i="80"/>
  <c r="I268" i="80"/>
  <c r="I258" i="80"/>
  <c r="I248" i="80"/>
  <c r="I238" i="80"/>
  <c r="I228" i="80"/>
  <c r="I218" i="80"/>
  <c r="I208" i="80"/>
  <c r="I397" i="80"/>
  <c r="I387" i="80"/>
  <c r="I377" i="80"/>
  <c r="I367" i="80"/>
  <c r="I357" i="80"/>
  <c r="I347" i="80"/>
  <c r="I337" i="80"/>
  <c r="I327" i="80"/>
  <c r="I317" i="80"/>
  <c r="I307" i="80"/>
  <c r="I297" i="80"/>
  <c r="I287" i="80"/>
  <c r="I277" i="80"/>
  <c r="I267" i="80"/>
  <c r="I257" i="80"/>
  <c r="I247" i="80"/>
  <c r="I237" i="80"/>
  <c r="I227" i="80"/>
  <c r="I217" i="80"/>
  <c r="I207" i="80"/>
  <c r="L406" i="80"/>
  <c r="D406" i="80"/>
  <c r="L405" i="80"/>
  <c r="L404" i="80"/>
  <c r="L403" i="80"/>
  <c r="L402" i="80"/>
  <c r="L401" i="80"/>
  <c r="L400" i="80"/>
  <c r="L399" i="80"/>
  <c r="L398" i="80"/>
  <c r="O397" i="80"/>
  <c r="N397" i="80"/>
  <c r="M397" i="80"/>
  <c r="H85" i="78" s="1"/>
  <c r="L396" i="80"/>
  <c r="D396" i="80"/>
  <c r="L395" i="80"/>
  <c r="L394" i="80"/>
  <c r="L393" i="80"/>
  <c r="L392" i="80"/>
  <c r="L391" i="80"/>
  <c r="L390" i="80"/>
  <c r="L389" i="80"/>
  <c r="L388" i="80"/>
  <c r="O387" i="80"/>
  <c r="N387" i="80"/>
  <c r="M387" i="80"/>
  <c r="H83" i="78" s="1"/>
  <c r="L386" i="80"/>
  <c r="D386" i="80"/>
  <c r="L385" i="80"/>
  <c r="L384" i="80"/>
  <c r="L383" i="80"/>
  <c r="L382" i="80"/>
  <c r="L381" i="80"/>
  <c r="L380" i="80"/>
  <c r="L379" i="80"/>
  <c r="L378" i="80"/>
  <c r="O377" i="80"/>
  <c r="N377" i="80"/>
  <c r="M377" i="80"/>
  <c r="H81" i="78" s="1"/>
  <c r="L376" i="80"/>
  <c r="D376" i="80"/>
  <c r="L375" i="80"/>
  <c r="L374" i="80"/>
  <c r="L373" i="80"/>
  <c r="L372" i="80"/>
  <c r="L371" i="80"/>
  <c r="L370" i="80"/>
  <c r="L369" i="80"/>
  <c r="L368" i="80"/>
  <c r="O367" i="80"/>
  <c r="N367" i="80"/>
  <c r="M367" i="80"/>
  <c r="H79" i="78" s="1"/>
  <c r="L366" i="80"/>
  <c r="D366" i="80"/>
  <c r="L365" i="80"/>
  <c r="L364" i="80"/>
  <c r="L363" i="80"/>
  <c r="L362" i="80"/>
  <c r="L361" i="80"/>
  <c r="L360" i="80"/>
  <c r="L359" i="80"/>
  <c r="L358" i="80"/>
  <c r="O357" i="80"/>
  <c r="N357" i="80"/>
  <c r="M357" i="80"/>
  <c r="H77" i="78" s="1"/>
  <c r="L356" i="80"/>
  <c r="D356" i="80"/>
  <c r="L355" i="80"/>
  <c r="L354" i="80"/>
  <c r="L353" i="80"/>
  <c r="L352" i="80"/>
  <c r="L351" i="80"/>
  <c r="L350" i="80"/>
  <c r="L349" i="80"/>
  <c r="L348" i="80"/>
  <c r="O347" i="80"/>
  <c r="N347" i="80"/>
  <c r="M347" i="80"/>
  <c r="H75" i="78" s="1"/>
  <c r="L346" i="80"/>
  <c r="D346" i="80"/>
  <c r="L345" i="80"/>
  <c r="L344" i="80"/>
  <c r="L343" i="80"/>
  <c r="L342" i="80"/>
  <c r="L341" i="80"/>
  <c r="L340" i="80"/>
  <c r="L339" i="80"/>
  <c r="L338" i="80"/>
  <c r="O337" i="80"/>
  <c r="N337" i="80"/>
  <c r="M337" i="80"/>
  <c r="H73" i="78" s="1"/>
  <c r="L336" i="80"/>
  <c r="D336" i="80"/>
  <c r="L335" i="80"/>
  <c r="L334" i="80"/>
  <c r="L333" i="80"/>
  <c r="L332" i="80"/>
  <c r="L331" i="80"/>
  <c r="L330" i="80"/>
  <c r="L329" i="80"/>
  <c r="L328" i="80"/>
  <c r="O327" i="80"/>
  <c r="N327" i="80"/>
  <c r="M327" i="80"/>
  <c r="H71" i="78" s="1"/>
  <c r="L326" i="80"/>
  <c r="D326" i="80"/>
  <c r="L325" i="80"/>
  <c r="L324" i="80"/>
  <c r="L323" i="80"/>
  <c r="L322" i="80"/>
  <c r="L321" i="80"/>
  <c r="L320" i="80"/>
  <c r="L319" i="80"/>
  <c r="L318" i="80"/>
  <c r="O317" i="80"/>
  <c r="N317" i="80"/>
  <c r="M317" i="80"/>
  <c r="H69" i="78" s="1"/>
  <c r="L316" i="80"/>
  <c r="D316" i="80"/>
  <c r="L315" i="80"/>
  <c r="L314" i="80"/>
  <c r="L313" i="80"/>
  <c r="L312" i="80"/>
  <c r="L311" i="80"/>
  <c r="L310" i="80"/>
  <c r="L309" i="80"/>
  <c r="L308" i="80"/>
  <c r="O307" i="80"/>
  <c r="N307" i="80"/>
  <c r="M307" i="80"/>
  <c r="H67" i="78" s="1"/>
  <c r="L306" i="80"/>
  <c r="D306" i="80"/>
  <c r="L305" i="80"/>
  <c r="L304" i="80"/>
  <c r="L303" i="80"/>
  <c r="L302" i="80"/>
  <c r="L301" i="80"/>
  <c r="L300" i="80"/>
  <c r="L299" i="80"/>
  <c r="L298" i="80"/>
  <c r="O297" i="80"/>
  <c r="N297" i="80"/>
  <c r="M297" i="80"/>
  <c r="H65" i="78" s="1"/>
  <c r="L296" i="80"/>
  <c r="D296" i="80"/>
  <c r="L295" i="80"/>
  <c r="L294" i="80"/>
  <c r="L293" i="80"/>
  <c r="L292" i="80"/>
  <c r="L291" i="80"/>
  <c r="L290" i="80"/>
  <c r="L289" i="80"/>
  <c r="L288" i="80"/>
  <c r="O287" i="80"/>
  <c r="N287" i="80"/>
  <c r="M287" i="80"/>
  <c r="H63" i="78" s="1"/>
  <c r="L286" i="80"/>
  <c r="D286" i="80"/>
  <c r="L285" i="80"/>
  <c r="L284" i="80"/>
  <c r="L283" i="80"/>
  <c r="L282" i="80"/>
  <c r="L281" i="80"/>
  <c r="L280" i="80"/>
  <c r="L279" i="80"/>
  <c r="L278" i="80"/>
  <c r="O277" i="80"/>
  <c r="N277" i="80"/>
  <c r="M277" i="80"/>
  <c r="H61" i="78" s="1"/>
  <c r="L276" i="80"/>
  <c r="D276" i="80"/>
  <c r="L275" i="80"/>
  <c r="L274" i="80"/>
  <c r="L273" i="80"/>
  <c r="L272" i="80"/>
  <c r="L271" i="80"/>
  <c r="L270" i="80"/>
  <c r="L269" i="80"/>
  <c r="L268" i="80"/>
  <c r="O267" i="80"/>
  <c r="N267" i="80"/>
  <c r="M267" i="80"/>
  <c r="H59" i="78" s="1"/>
  <c r="L266" i="80"/>
  <c r="D266" i="80"/>
  <c r="L265" i="80"/>
  <c r="L264" i="80"/>
  <c r="L263" i="80"/>
  <c r="L262" i="80"/>
  <c r="L261" i="80"/>
  <c r="L260" i="80"/>
  <c r="L259" i="80"/>
  <c r="L258" i="80"/>
  <c r="O257" i="80"/>
  <c r="N257" i="80"/>
  <c r="M257" i="80"/>
  <c r="H57" i="78" s="1"/>
  <c r="L256" i="80"/>
  <c r="D256" i="80"/>
  <c r="L255" i="80"/>
  <c r="L254" i="80"/>
  <c r="L253" i="80"/>
  <c r="L252" i="80"/>
  <c r="L251" i="80"/>
  <c r="L250" i="80"/>
  <c r="L249" i="80"/>
  <c r="L248" i="80"/>
  <c r="O247" i="80"/>
  <c r="N247" i="80"/>
  <c r="M247" i="80"/>
  <c r="H55" i="78" s="1"/>
  <c r="L246" i="80"/>
  <c r="D246" i="80"/>
  <c r="L245" i="80"/>
  <c r="L244" i="80"/>
  <c r="L243" i="80"/>
  <c r="L242" i="80"/>
  <c r="L241" i="80"/>
  <c r="L240" i="80"/>
  <c r="L239" i="80"/>
  <c r="L238" i="80"/>
  <c r="O237" i="80"/>
  <c r="N237" i="80"/>
  <c r="M237" i="80"/>
  <c r="H53" i="78" s="1"/>
  <c r="L236" i="80"/>
  <c r="D236" i="80"/>
  <c r="L235" i="80"/>
  <c r="L234" i="80"/>
  <c r="L233" i="80"/>
  <c r="L232" i="80"/>
  <c r="L231" i="80"/>
  <c r="L230" i="80"/>
  <c r="L229" i="80"/>
  <c r="L228" i="80"/>
  <c r="O227" i="80"/>
  <c r="N227" i="80"/>
  <c r="M227" i="80"/>
  <c r="H51" i="78" s="1"/>
  <c r="L226" i="80"/>
  <c r="D226" i="80"/>
  <c r="L225" i="80"/>
  <c r="L224" i="80"/>
  <c r="L223" i="80"/>
  <c r="L222" i="80"/>
  <c r="L221" i="80"/>
  <c r="L220" i="80"/>
  <c r="L219" i="80"/>
  <c r="L218" i="80"/>
  <c r="O217" i="80"/>
  <c r="N217" i="80"/>
  <c r="M217" i="80"/>
  <c r="H49" i="78" s="1"/>
  <c r="L216" i="80"/>
  <c r="D216" i="80"/>
  <c r="L215" i="80"/>
  <c r="L214" i="80"/>
  <c r="L213" i="80"/>
  <c r="L212" i="80"/>
  <c r="L211" i="80"/>
  <c r="L210" i="80"/>
  <c r="L209" i="80"/>
  <c r="L208" i="80"/>
  <c r="O207" i="80"/>
  <c r="N207" i="80"/>
  <c r="M207" i="80"/>
  <c r="H47" i="78" s="1"/>
  <c r="L237" i="87" l="1"/>
  <c r="L247" i="87"/>
  <c r="L257" i="87"/>
  <c r="L517" i="80"/>
  <c r="L557" i="80"/>
  <c r="L267" i="80"/>
  <c r="L297" i="80"/>
  <c r="L787" i="80"/>
  <c r="L797" i="80"/>
  <c r="L257" i="80"/>
  <c r="L687" i="80"/>
  <c r="L337" i="80"/>
  <c r="L397" i="87"/>
  <c r="L617" i="87"/>
  <c r="L537" i="87"/>
  <c r="L457" i="87"/>
  <c r="L497" i="87"/>
  <c r="L517" i="87"/>
  <c r="L547" i="87"/>
  <c r="L227" i="87"/>
  <c r="L357" i="87"/>
  <c r="L407" i="87"/>
  <c r="L277" i="87"/>
  <c r="L487" i="87"/>
  <c r="L587" i="87"/>
  <c r="L597" i="87"/>
  <c r="L317" i="87"/>
  <c r="L377" i="87"/>
  <c r="L577" i="87"/>
  <c r="L627" i="87"/>
  <c r="L637" i="87"/>
  <c r="L307" i="80"/>
  <c r="L377" i="80"/>
  <c r="L647" i="80"/>
  <c r="L657" i="80"/>
  <c r="L457" i="80"/>
  <c r="L547" i="80"/>
  <c r="L617" i="80"/>
  <c r="L627" i="80"/>
  <c r="L707" i="80"/>
  <c r="L767" i="80"/>
  <c r="L347" i="80"/>
  <c r="L587" i="80"/>
  <c r="L607" i="80"/>
  <c r="L557" i="87"/>
  <c r="L797" i="87"/>
  <c r="L217" i="87"/>
  <c r="L267" i="87"/>
  <c r="L287" i="87"/>
  <c r="L297" i="87"/>
  <c r="L417" i="87"/>
  <c r="L427" i="87"/>
  <c r="L527" i="87"/>
  <c r="L667" i="87"/>
  <c r="L677" i="87"/>
  <c r="L697" i="87"/>
  <c r="L717" i="87"/>
  <c r="L727" i="87"/>
  <c r="L737" i="87"/>
  <c r="L307" i="87"/>
  <c r="L327" i="87"/>
  <c r="L337" i="87"/>
  <c r="L437" i="87"/>
  <c r="L467" i="87"/>
  <c r="L567" i="87"/>
  <c r="L687" i="87"/>
  <c r="L707" i="87"/>
  <c r="L767" i="87"/>
  <c r="L777" i="87"/>
  <c r="L207" i="87"/>
  <c r="L347" i="87"/>
  <c r="L367" i="87"/>
  <c r="L387" i="87"/>
  <c r="L447" i="87"/>
  <c r="L477" i="87"/>
  <c r="L507" i="87"/>
  <c r="L217" i="80"/>
  <c r="L577" i="80"/>
  <c r="L637" i="80"/>
  <c r="L727" i="80"/>
  <c r="L237" i="80"/>
  <c r="L407" i="80"/>
  <c r="H89" i="78"/>
  <c r="L427" i="80"/>
  <c r="L447" i="80"/>
  <c r="L527" i="80"/>
  <c r="L747" i="80"/>
  <c r="L207" i="80"/>
  <c r="L227" i="80"/>
  <c r="L277" i="80"/>
  <c r="L397" i="80"/>
  <c r="L467" i="80"/>
  <c r="L567" i="80"/>
  <c r="L597" i="80"/>
  <c r="L757" i="80"/>
  <c r="L777" i="80"/>
  <c r="L247" i="80"/>
  <c r="L317" i="80"/>
  <c r="L417" i="80"/>
  <c r="L737" i="80"/>
  <c r="L787" i="87"/>
  <c r="L747" i="87"/>
  <c r="L437" i="80"/>
  <c r="L507" i="80"/>
  <c r="L477" i="80"/>
  <c r="L537" i="80"/>
  <c r="L487" i="80"/>
  <c r="L497" i="80"/>
  <c r="L667" i="80"/>
  <c r="L677" i="80"/>
  <c r="L697" i="80"/>
  <c r="L717" i="80"/>
  <c r="L287" i="80"/>
  <c r="L387" i="80"/>
  <c r="L357" i="80"/>
  <c r="L327" i="80"/>
  <c r="L367" i="80"/>
  <c r="J85" i="78"/>
  <c r="N84" i="78"/>
  <c r="M84" i="78"/>
  <c r="J83" i="78"/>
  <c r="N82" i="78"/>
  <c r="M82" i="78"/>
  <c r="J81" i="78"/>
  <c r="N80" i="78"/>
  <c r="M80" i="78"/>
  <c r="J79" i="78"/>
  <c r="N78" i="78"/>
  <c r="M78" i="78"/>
  <c r="J77" i="78"/>
  <c r="N76" i="78"/>
  <c r="M76" i="78"/>
  <c r="J75" i="78"/>
  <c r="N74" i="78"/>
  <c r="M74" i="78"/>
  <c r="J73" i="78"/>
  <c r="N72" i="78"/>
  <c r="M72" i="78"/>
  <c r="J71" i="78"/>
  <c r="N70" i="78"/>
  <c r="M70" i="78"/>
  <c r="J69" i="78"/>
  <c r="N68" i="78"/>
  <c r="M68" i="78"/>
  <c r="J67" i="78"/>
  <c r="N66" i="78"/>
  <c r="M66" i="78"/>
  <c r="J65" i="78"/>
  <c r="N64" i="78"/>
  <c r="M64" i="78"/>
  <c r="J63" i="78"/>
  <c r="N62" i="78"/>
  <c r="M62" i="78"/>
  <c r="J61" i="78"/>
  <c r="N60" i="78"/>
  <c r="M60" i="78"/>
  <c r="J59" i="78"/>
  <c r="N58" i="78"/>
  <c r="M58" i="78"/>
  <c r="J57" i="78"/>
  <c r="N56" i="78"/>
  <c r="M56" i="78"/>
  <c r="J55" i="78"/>
  <c r="N54" i="78"/>
  <c r="M54" i="78"/>
  <c r="J53" i="78"/>
  <c r="N52" i="78"/>
  <c r="M52" i="78"/>
  <c r="J51" i="78"/>
  <c r="N50" i="78"/>
  <c r="M50" i="78"/>
  <c r="J49" i="78"/>
  <c r="N48" i="78"/>
  <c r="M48" i="78"/>
  <c r="J47" i="78"/>
  <c r="N46" i="78"/>
  <c r="M46" i="78"/>
  <c r="N84" i="70" a="1"/>
  <c r="N84" i="70" s="1"/>
  <c r="N83" i="70" a="1"/>
  <c r="N83" i="70" s="1"/>
  <c r="Q83" i="70" s="1"/>
  <c r="N82" i="70" a="1"/>
  <c r="N82" i="70" s="1"/>
  <c r="N81" i="70" a="1"/>
  <c r="N81" i="70" s="1"/>
  <c r="N80" i="70" a="1"/>
  <c r="N80" i="70" s="1"/>
  <c r="Q80" i="70" s="1"/>
  <c r="N79" i="70" a="1"/>
  <c r="N79" i="70" s="1"/>
  <c r="Q79" i="70" s="1"/>
  <c r="N78" i="70" a="1"/>
  <c r="N78" i="70" s="1"/>
  <c r="N77" i="70" a="1"/>
  <c r="N77" i="70" s="1"/>
  <c r="Q77" i="70" s="1"/>
  <c r="N76" i="70" a="1"/>
  <c r="N76" i="70" s="1"/>
  <c r="Q76" i="70" s="1"/>
  <c r="N75" i="70" a="1"/>
  <c r="N75" i="70" s="1"/>
  <c r="Q75" i="70" s="1"/>
  <c r="N74" i="70" a="1"/>
  <c r="N74" i="70" s="1"/>
  <c r="N73" i="70" a="1"/>
  <c r="N73" i="70" s="1"/>
  <c r="Q73" i="70" s="1"/>
  <c r="N72" i="70" a="1"/>
  <c r="N72" i="70" s="1"/>
  <c r="N71" i="70" a="1"/>
  <c r="N71" i="70" s="1"/>
  <c r="N70" i="70" a="1"/>
  <c r="N70" i="70" s="1"/>
  <c r="N69" i="70" a="1"/>
  <c r="N69" i="70" s="1"/>
  <c r="Q69" i="70" s="1"/>
  <c r="N68" i="70" a="1"/>
  <c r="N68" i="70" s="1"/>
  <c r="N67" i="70" a="1"/>
  <c r="N67" i="70" s="1"/>
  <c r="Q67" i="70" s="1"/>
  <c r="N66" i="70" a="1"/>
  <c r="N66" i="70" s="1"/>
  <c r="Q66" i="70" s="1"/>
  <c r="N65" i="70" a="1"/>
  <c r="N65" i="70" s="1"/>
  <c r="Q65" i="70" s="1"/>
  <c r="N64" i="70" a="1"/>
  <c r="N64" i="70" s="1"/>
  <c r="N63" i="70" a="1"/>
  <c r="N63" i="70" s="1"/>
  <c r="Q63" i="70" s="1"/>
  <c r="N62" i="70" a="1"/>
  <c r="N62" i="70" s="1"/>
  <c r="N61" i="70" a="1"/>
  <c r="N61" i="70" s="1"/>
  <c r="Q61" i="70" s="1"/>
  <c r="N60" i="70" a="1"/>
  <c r="N60" i="70" s="1"/>
  <c r="Q60" i="70" s="1"/>
  <c r="N59" i="70" a="1"/>
  <c r="N59" i="70" s="1"/>
  <c r="Q59" i="70" s="1"/>
  <c r="N58" i="70" a="1"/>
  <c r="N58" i="70" s="1"/>
  <c r="N57" i="70" a="1"/>
  <c r="N57" i="70" s="1"/>
  <c r="Q57" i="70" s="1"/>
  <c r="N56" i="70" a="1"/>
  <c r="N56" i="70" s="1"/>
  <c r="N55" i="70" a="1"/>
  <c r="N55" i="70" s="1"/>
  <c r="N54" i="70" a="1"/>
  <c r="N54" i="70" s="1"/>
  <c r="N53" i="70" a="1"/>
  <c r="N53" i="70" s="1"/>
  <c r="Q53" i="70" s="1"/>
  <c r="N52" i="70" a="1"/>
  <c r="N52" i="70" s="1"/>
  <c r="N51" i="70" a="1"/>
  <c r="N51" i="70" s="1"/>
  <c r="Q51" i="70" s="1"/>
  <c r="N50" i="70" a="1"/>
  <c r="N50" i="70" s="1"/>
  <c r="Q50" i="70" s="1"/>
  <c r="N49" i="70" a="1"/>
  <c r="N49" i="70" s="1"/>
  <c r="Q49" i="70" s="1"/>
  <c r="N48" i="70" a="1"/>
  <c r="N48" i="70" s="1"/>
  <c r="N47" i="70" a="1"/>
  <c r="N47" i="70" s="1"/>
  <c r="Q47" i="70" s="1"/>
  <c r="N46" i="70" a="1"/>
  <c r="N46" i="70" s="1"/>
  <c r="P46" i="70" s="1"/>
  <c r="N45" i="70" a="1"/>
  <c r="N45" i="70" s="1"/>
  <c r="Q45" i="70" s="1"/>
  <c r="N44" i="70" a="1"/>
  <c r="N44" i="70" s="1"/>
  <c r="Q44" i="70" s="1"/>
  <c r="N43" i="70" a="1"/>
  <c r="N43" i="70" s="1"/>
  <c r="Q43" i="70" s="1"/>
  <c r="N42" i="70" a="1"/>
  <c r="N42" i="70" s="1"/>
  <c r="P42" i="70" s="1"/>
  <c r="N41" i="70" a="1"/>
  <c r="N41" i="70" s="1"/>
  <c r="Q41" i="70" s="1"/>
  <c r="N40" i="70" a="1"/>
  <c r="N40" i="70" s="1"/>
  <c r="N39" i="70" a="1"/>
  <c r="N39" i="70" s="1"/>
  <c r="P39" i="70" s="1"/>
  <c r="N38" i="70" a="1"/>
  <c r="N38" i="70" s="1"/>
  <c r="P38" i="70" s="1"/>
  <c r="N37" i="70" a="1"/>
  <c r="N37" i="70" s="1"/>
  <c r="Q37" i="70" s="1"/>
  <c r="N36" i="70" a="1"/>
  <c r="N36" i="70" s="1"/>
  <c r="N35" i="70" a="1"/>
  <c r="N35" i="70" s="1"/>
  <c r="Q35" i="70" s="1"/>
  <c r="N34" i="70" a="1"/>
  <c r="N34" i="70" s="1"/>
  <c r="Q34" i="70" s="1"/>
  <c r="N33" i="70" a="1"/>
  <c r="N33" i="70" s="1"/>
  <c r="Q33" i="70" s="1"/>
  <c r="N32" i="70" a="1"/>
  <c r="N32" i="70" s="1"/>
  <c r="N31" i="70" a="1"/>
  <c r="N31" i="70" s="1"/>
  <c r="Q31" i="70" s="1"/>
  <c r="N30" i="70" a="1"/>
  <c r="N30" i="70" s="1"/>
  <c r="N29" i="70" a="1"/>
  <c r="N29" i="70" s="1"/>
  <c r="Q29" i="70" s="1"/>
  <c r="N28" i="70" a="1"/>
  <c r="N28" i="70" s="1"/>
  <c r="N27" i="70" a="1"/>
  <c r="N27" i="70" s="1"/>
  <c r="N26" i="70" a="1"/>
  <c r="N26" i="70" s="1"/>
  <c r="Q26" i="70" s="1"/>
  <c r="N25" i="70" a="1"/>
  <c r="N25" i="70" s="1"/>
  <c r="N24" i="70" a="1"/>
  <c r="N24" i="70" s="1"/>
  <c r="N23" i="70" a="1"/>
  <c r="N23" i="70" s="1"/>
  <c r="P23" i="70" s="1"/>
  <c r="N22" i="70" a="1"/>
  <c r="N22" i="70" s="1"/>
  <c r="N21" i="70" a="1"/>
  <c r="N21" i="70" s="1"/>
  <c r="P21" i="70" s="1"/>
  <c r="N20" i="70" a="1"/>
  <c r="N20" i="70" s="1"/>
  <c r="N19" i="70" a="1"/>
  <c r="N19" i="70" s="1"/>
  <c r="N18" i="70" a="1"/>
  <c r="N18" i="70" s="1"/>
  <c r="P18" i="70" s="1"/>
  <c r="N17" i="70" a="1"/>
  <c r="N17" i="70" s="1"/>
  <c r="N16" i="70" a="1"/>
  <c r="N16" i="70" s="1"/>
  <c r="N15" i="70" a="1"/>
  <c r="N15" i="70" s="1"/>
  <c r="N14" i="70" a="1"/>
  <c r="N14" i="70" s="1"/>
  <c r="N13" i="70" a="1"/>
  <c r="N13" i="70" s="1"/>
  <c r="N12" i="70" a="1"/>
  <c r="N12" i="70" s="1"/>
  <c r="N11" i="70" a="1"/>
  <c r="N11" i="70" s="1"/>
  <c r="N10" i="70" a="1"/>
  <c r="N10" i="70" s="1"/>
  <c r="P10" i="70" s="1"/>
  <c r="N9" i="70" a="1"/>
  <c r="N9" i="70" s="1"/>
  <c r="N8" i="70" a="1"/>
  <c r="N8" i="70" s="1"/>
  <c r="N7" i="70" a="1"/>
  <c r="N7" i="70" s="1"/>
  <c r="N6" i="70" a="1"/>
  <c r="N6" i="70" s="1"/>
  <c r="N5" i="70" a="1"/>
  <c r="N5" i="70" s="1"/>
  <c r="N84" i="63" a="1"/>
  <c r="N84" i="63" s="1"/>
  <c r="Q84" i="63" s="1"/>
  <c r="N83" i="63" a="1"/>
  <c r="N83" i="63" s="1"/>
  <c r="Q83" i="63" s="1"/>
  <c r="N82" i="63" a="1"/>
  <c r="N82" i="63" s="1"/>
  <c r="P82" i="63" s="1"/>
  <c r="N81" i="63" a="1"/>
  <c r="N81" i="63" s="1"/>
  <c r="O81" i="63" s="1"/>
  <c r="N80" i="63" a="1"/>
  <c r="N80" i="63" s="1"/>
  <c r="Q80" i="63" s="1"/>
  <c r="N79" i="63" a="1"/>
  <c r="N79" i="63" s="1"/>
  <c r="Q79" i="63" s="1"/>
  <c r="N78" i="63" a="1"/>
  <c r="N78" i="63" s="1"/>
  <c r="P78" i="63" s="1"/>
  <c r="N77" i="63" a="1"/>
  <c r="N77" i="63" s="1"/>
  <c r="O77" i="63" s="1"/>
  <c r="N76" i="63" a="1"/>
  <c r="N76" i="63" s="1"/>
  <c r="Q76" i="63" s="1"/>
  <c r="N75" i="63" a="1"/>
  <c r="N75" i="63" s="1"/>
  <c r="Q75" i="63" s="1"/>
  <c r="N74" i="63" a="1"/>
  <c r="N74" i="63" s="1"/>
  <c r="P74" i="63" s="1"/>
  <c r="N73" i="63" a="1"/>
  <c r="N73" i="63" s="1"/>
  <c r="O73" i="63" s="1"/>
  <c r="N72" i="63" a="1"/>
  <c r="N72" i="63" s="1"/>
  <c r="Q72" i="63" s="1"/>
  <c r="N71" i="63" a="1"/>
  <c r="N71" i="63" s="1"/>
  <c r="Q71" i="63" s="1"/>
  <c r="N70" i="63" a="1"/>
  <c r="N70" i="63" s="1"/>
  <c r="P70" i="63" s="1"/>
  <c r="N69" i="63" a="1"/>
  <c r="N69" i="63" s="1"/>
  <c r="O69" i="63" s="1"/>
  <c r="N68" i="63" a="1"/>
  <c r="N68" i="63" s="1"/>
  <c r="Q68" i="63" s="1"/>
  <c r="N67" i="63" a="1"/>
  <c r="N67" i="63" s="1"/>
  <c r="Q67" i="63" s="1"/>
  <c r="N66" i="63" a="1"/>
  <c r="N66" i="63" s="1"/>
  <c r="P66" i="63" s="1"/>
  <c r="N65" i="63" a="1"/>
  <c r="N65" i="63" s="1"/>
  <c r="O65" i="63" s="1"/>
  <c r="N64" i="63" a="1"/>
  <c r="N64" i="63" s="1"/>
  <c r="Q64" i="63" s="1"/>
  <c r="N63" i="63" a="1"/>
  <c r="N63" i="63" s="1"/>
  <c r="Q63" i="63" s="1"/>
  <c r="N62" i="63" a="1"/>
  <c r="N62" i="63" s="1"/>
  <c r="P62" i="63" s="1"/>
  <c r="N61" i="63" a="1"/>
  <c r="N61" i="63" s="1"/>
  <c r="O61" i="63" s="1"/>
  <c r="N60" i="63" a="1"/>
  <c r="N60" i="63" s="1"/>
  <c r="Q60" i="63" s="1"/>
  <c r="N59" i="63" a="1"/>
  <c r="N59" i="63" s="1"/>
  <c r="Q59" i="63" s="1"/>
  <c r="N58" i="63" a="1"/>
  <c r="N58" i="63" s="1"/>
  <c r="P58" i="63" s="1"/>
  <c r="N57" i="63" a="1"/>
  <c r="N57" i="63" s="1"/>
  <c r="O57" i="63" s="1"/>
  <c r="N56" i="63" a="1"/>
  <c r="N56" i="63" s="1"/>
  <c r="Q56" i="63" s="1"/>
  <c r="N55" i="63" a="1"/>
  <c r="N55" i="63" s="1"/>
  <c r="Q55" i="63" s="1"/>
  <c r="N54" i="63" a="1"/>
  <c r="N54" i="63" s="1"/>
  <c r="P54" i="63" s="1"/>
  <c r="N53" i="63" a="1"/>
  <c r="N53" i="63" s="1"/>
  <c r="O53" i="63" s="1"/>
  <c r="N52" i="63" a="1"/>
  <c r="N52" i="63" s="1"/>
  <c r="Q52" i="63" s="1"/>
  <c r="N51" i="63" a="1"/>
  <c r="N51" i="63" s="1"/>
  <c r="Q51" i="63" s="1"/>
  <c r="N50" i="63" a="1"/>
  <c r="N50" i="63" s="1"/>
  <c r="P50" i="63" s="1"/>
  <c r="N49" i="63" a="1"/>
  <c r="N49" i="63" s="1"/>
  <c r="O49" i="63" s="1"/>
  <c r="N48" i="63" a="1"/>
  <c r="N48" i="63" s="1"/>
  <c r="Q48" i="63" s="1"/>
  <c r="N47" i="63" a="1"/>
  <c r="N47" i="63" s="1"/>
  <c r="Q47" i="63" s="1"/>
  <c r="N46" i="63" a="1"/>
  <c r="N46" i="63" s="1"/>
  <c r="P46" i="63" s="1"/>
  <c r="N45" i="63" a="1"/>
  <c r="N45" i="63" s="1"/>
  <c r="O45" i="63" s="1"/>
  <c r="N44" i="63" a="1"/>
  <c r="N44" i="63" s="1"/>
  <c r="Q44" i="63" s="1"/>
  <c r="N43" i="63" a="1"/>
  <c r="N43" i="63" s="1"/>
  <c r="Q43" i="63" s="1"/>
  <c r="N42" i="63" a="1"/>
  <c r="N42" i="63" s="1"/>
  <c r="P42" i="63" s="1"/>
  <c r="N41" i="63" a="1"/>
  <c r="N41" i="63" s="1"/>
  <c r="O41" i="63" s="1"/>
  <c r="N40" i="63" a="1"/>
  <c r="N40" i="63" s="1"/>
  <c r="Q40" i="63" s="1"/>
  <c r="N39" i="63" a="1"/>
  <c r="N39" i="63" s="1"/>
  <c r="Q39" i="63" s="1"/>
  <c r="N38" i="63" a="1"/>
  <c r="N38" i="63" s="1"/>
  <c r="P38" i="63" s="1"/>
  <c r="N37" i="63" a="1"/>
  <c r="N37" i="63" s="1"/>
  <c r="O37" i="63" s="1"/>
  <c r="N36" i="63" a="1"/>
  <c r="N36" i="63" s="1"/>
  <c r="Q36" i="63" s="1"/>
  <c r="N35" i="63" a="1"/>
  <c r="N35" i="63" s="1"/>
  <c r="Q35" i="63" s="1"/>
  <c r="N34" i="63" a="1"/>
  <c r="N34" i="63" s="1"/>
  <c r="P34" i="63" s="1"/>
  <c r="N33" i="63" a="1"/>
  <c r="N33" i="63" s="1"/>
  <c r="O33" i="63" s="1"/>
  <c r="N32" i="63" a="1"/>
  <c r="N32" i="63" s="1"/>
  <c r="Q32" i="63" s="1"/>
  <c r="N31" i="63" a="1"/>
  <c r="N31" i="63" s="1"/>
  <c r="Q31" i="63" s="1"/>
  <c r="N30" i="63" a="1"/>
  <c r="N30" i="63" s="1"/>
  <c r="P30" i="63" s="1"/>
  <c r="N29" i="63" a="1"/>
  <c r="N29" i="63" s="1"/>
  <c r="O29" i="63" s="1"/>
  <c r="N28" i="63" a="1"/>
  <c r="N28" i="63" s="1"/>
  <c r="Q28" i="63" s="1"/>
  <c r="N27" i="63" a="1"/>
  <c r="N27" i="63" s="1"/>
  <c r="Q27" i="63" s="1"/>
  <c r="N26" i="63" a="1"/>
  <c r="N26" i="63" s="1"/>
  <c r="P26" i="63" s="1"/>
  <c r="N25" i="63" a="1"/>
  <c r="N25" i="63" s="1"/>
  <c r="O25" i="63" s="1"/>
  <c r="N24" i="63" a="1"/>
  <c r="N24" i="63" s="1"/>
  <c r="Q24" i="63" s="1"/>
  <c r="N23" i="63" a="1"/>
  <c r="N23" i="63" s="1"/>
  <c r="Q23" i="63" s="1"/>
  <c r="N22" i="63" a="1"/>
  <c r="N22" i="63" s="1"/>
  <c r="P22" i="63" s="1"/>
  <c r="N21" i="63" a="1"/>
  <c r="N21" i="63" s="1"/>
  <c r="O21" i="63" s="1"/>
  <c r="N20" i="63" a="1"/>
  <c r="N20" i="63" s="1"/>
  <c r="Q20" i="63" s="1"/>
  <c r="N19" i="63" a="1"/>
  <c r="N19" i="63" s="1"/>
  <c r="Q19" i="63" s="1"/>
  <c r="N18" i="63" a="1"/>
  <c r="N18" i="63" s="1"/>
  <c r="P18" i="63" s="1"/>
  <c r="N17" i="63" a="1"/>
  <c r="N17" i="63" s="1"/>
  <c r="O17" i="63" s="1"/>
  <c r="N16" i="63" a="1"/>
  <c r="N16" i="63" s="1"/>
  <c r="Q16" i="63" s="1"/>
  <c r="N15" i="63" a="1"/>
  <c r="N15" i="63" s="1"/>
  <c r="Q15" i="63" s="1"/>
  <c r="N14" i="63" a="1"/>
  <c r="N14" i="63" s="1"/>
  <c r="P14" i="63" s="1"/>
  <c r="N13" i="63" a="1"/>
  <c r="N13" i="63" s="1"/>
  <c r="O13" i="63" s="1"/>
  <c r="N12" i="63" a="1"/>
  <c r="N12" i="63" s="1"/>
  <c r="Q12" i="63" s="1"/>
  <c r="N11" i="63" a="1"/>
  <c r="N11" i="63" s="1"/>
  <c r="Q11" i="63" s="1"/>
  <c r="N10" i="63" a="1"/>
  <c r="N10" i="63" s="1"/>
  <c r="P10" i="63" s="1"/>
  <c r="N9" i="63" a="1"/>
  <c r="N9" i="63" s="1"/>
  <c r="O9" i="63" s="1"/>
  <c r="N8" i="63" a="1"/>
  <c r="N8" i="63" s="1"/>
  <c r="Q8" i="63" s="1"/>
  <c r="N7" i="63" a="1"/>
  <c r="N7" i="63" s="1"/>
  <c r="Q7" i="63" s="1"/>
  <c r="N6" i="63" a="1"/>
  <c r="N6" i="63" s="1"/>
  <c r="P6" i="63" s="1"/>
  <c r="N5" i="63" a="1"/>
  <c r="N5" i="63" s="1"/>
  <c r="O5" i="63" s="1"/>
  <c r="H806" i="57"/>
  <c r="G806" i="57"/>
  <c r="F806" i="57"/>
  <c r="D806" i="57"/>
  <c r="H805" i="57"/>
  <c r="G805" i="57"/>
  <c r="H804" i="57"/>
  <c r="G804" i="57"/>
  <c r="F804" i="57"/>
  <c r="H803" i="57"/>
  <c r="G803" i="57"/>
  <c r="F803" i="57"/>
  <c r="H802" i="57"/>
  <c r="G802" i="57"/>
  <c r="F802" i="57"/>
  <c r="H801" i="57"/>
  <c r="G801" i="57"/>
  <c r="F801" i="57"/>
  <c r="H800" i="57"/>
  <c r="G800" i="57"/>
  <c r="F800" i="57"/>
  <c r="H799" i="57"/>
  <c r="G799" i="57"/>
  <c r="F799" i="57"/>
  <c r="I798" i="57"/>
  <c r="H798" i="57"/>
  <c r="G798" i="57"/>
  <c r="F798" i="57"/>
  <c r="J797" i="57"/>
  <c r="I797" i="57"/>
  <c r="C797" i="57"/>
  <c r="H796" i="57"/>
  <c r="G796" i="57"/>
  <c r="F796" i="57"/>
  <c r="D796" i="57"/>
  <c r="H795" i="57"/>
  <c r="G795" i="57"/>
  <c r="F795" i="57"/>
  <c r="E795" i="57" s="1"/>
  <c r="H794" i="57"/>
  <c r="G794" i="57"/>
  <c r="F794" i="57"/>
  <c r="H793" i="57"/>
  <c r="G793" i="57"/>
  <c r="F793" i="57"/>
  <c r="H792" i="57"/>
  <c r="G792" i="57"/>
  <c r="F792" i="57"/>
  <c r="H791" i="57"/>
  <c r="G791" i="57"/>
  <c r="F791" i="57"/>
  <c r="H790" i="57"/>
  <c r="G790" i="57"/>
  <c r="F790" i="57"/>
  <c r="H789" i="57"/>
  <c r="G789" i="57"/>
  <c r="F789" i="57"/>
  <c r="I788" i="57"/>
  <c r="H788" i="57"/>
  <c r="G788" i="57"/>
  <c r="F788" i="57"/>
  <c r="J787" i="57"/>
  <c r="I787" i="57"/>
  <c r="C787" i="57"/>
  <c r="H786" i="57"/>
  <c r="G786" i="57"/>
  <c r="F786" i="57"/>
  <c r="D786" i="57"/>
  <c r="H785" i="57"/>
  <c r="G785" i="57"/>
  <c r="F785" i="57"/>
  <c r="H784" i="57"/>
  <c r="G784" i="57"/>
  <c r="F784" i="57"/>
  <c r="H783" i="57"/>
  <c r="G783" i="57"/>
  <c r="F783" i="57"/>
  <c r="H782" i="57"/>
  <c r="G782" i="57"/>
  <c r="F782" i="57"/>
  <c r="H781" i="57"/>
  <c r="G781" i="57"/>
  <c r="F781" i="57"/>
  <c r="H780" i="57"/>
  <c r="G780" i="57"/>
  <c r="F780" i="57"/>
  <c r="H779" i="57"/>
  <c r="G779" i="57"/>
  <c r="F779" i="57"/>
  <c r="I778" i="57"/>
  <c r="H778" i="57"/>
  <c r="G778" i="57"/>
  <c r="F778" i="57"/>
  <c r="J777" i="57"/>
  <c r="I777" i="57"/>
  <c r="C777" i="57"/>
  <c r="H776" i="57"/>
  <c r="G776" i="57"/>
  <c r="F776" i="57"/>
  <c r="D776" i="57"/>
  <c r="H775" i="57"/>
  <c r="G775" i="57"/>
  <c r="F775" i="57"/>
  <c r="H774" i="57"/>
  <c r="G774" i="57"/>
  <c r="F774" i="57"/>
  <c r="H773" i="57"/>
  <c r="G773" i="57"/>
  <c r="F773" i="57"/>
  <c r="H772" i="57"/>
  <c r="G772" i="57"/>
  <c r="F772" i="57"/>
  <c r="H771" i="57"/>
  <c r="G771" i="57"/>
  <c r="F771" i="57"/>
  <c r="H770" i="57"/>
  <c r="G770" i="57"/>
  <c r="F770" i="57"/>
  <c r="H769" i="57"/>
  <c r="G769" i="57"/>
  <c r="F769" i="57"/>
  <c r="I768" i="57"/>
  <c r="H768" i="57"/>
  <c r="G768" i="57"/>
  <c r="F768" i="57"/>
  <c r="J767" i="57"/>
  <c r="I767" i="57"/>
  <c r="C767" i="57"/>
  <c r="H766" i="57"/>
  <c r="G766" i="57"/>
  <c r="F766" i="57"/>
  <c r="D766" i="57"/>
  <c r="H765" i="57"/>
  <c r="G765" i="57"/>
  <c r="F765" i="57"/>
  <c r="H764" i="57"/>
  <c r="G764" i="57"/>
  <c r="F764" i="57"/>
  <c r="H763" i="57"/>
  <c r="G763" i="57"/>
  <c r="F763" i="57"/>
  <c r="H762" i="57"/>
  <c r="G762" i="57"/>
  <c r="F762" i="57"/>
  <c r="H761" i="57"/>
  <c r="G761" i="57"/>
  <c r="F761" i="57"/>
  <c r="H760" i="57"/>
  <c r="G760" i="57"/>
  <c r="F760" i="57"/>
  <c r="H759" i="57"/>
  <c r="G759" i="57"/>
  <c r="F759" i="57"/>
  <c r="I758" i="57"/>
  <c r="H758" i="57"/>
  <c r="G758" i="57"/>
  <c r="F758" i="57"/>
  <c r="J757" i="57"/>
  <c r="I757" i="57"/>
  <c r="C757" i="57"/>
  <c r="H756" i="57"/>
  <c r="G756" i="57"/>
  <c r="F756" i="57"/>
  <c r="E756" i="57" s="1"/>
  <c r="D756" i="57"/>
  <c r="H755" i="57"/>
  <c r="G755" i="57"/>
  <c r="F755" i="57"/>
  <c r="E755" i="57" s="1"/>
  <c r="H754" i="57"/>
  <c r="G754" i="57"/>
  <c r="F754" i="57"/>
  <c r="H753" i="57"/>
  <c r="G753" i="57"/>
  <c r="F753" i="57"/>
  <c r="H752" i="57"/>
  <c r="G752" i="57"/>
  <c r="F752" i="57"/>
  <c r="H751" i="57"/>
  <c r="G751" i="57"/>
  <c r="F751" i="57"/>
  <c r="H750" i="57"/>
  <c r="G750" i="57"/>
  <c r="F750" i="57"/>
  <c r="H749" i="57"/>
  <c r="G749" i="57"/>
  <c r="F749" i="57"/>
  <c r="I748" i="57"/>
  <c r="H748" i="57"/>
  <c r="G748" i="57"/>
  <c r="F748" i="57"/>
  <c r="J747" i="57"/>
  <c r="I747" i="57"/>
  <c r="C747" i="57"/>
  <c r="H746" i="57"/>
  <c r="G746" i="57"/>
  <c r="F746" i="57"/>
  <c r="D746" i="57"/>
  <c r="H745" i="57"/>
  <c r="G745" i="57"/>
  <c r="F745" i="57"/>
  <c r="H744" i="57"/>
  <c r="G744" i="57"/>
  <c r="F744" i="57"/>
  <c r="H743" i="57"/>
  <c r="G743" i="57"/>
  <c r="F743" i="57"/>
  <c r="H742" i="57"/>
  <c r="G742" i="57"/>
  <c r="F742" i="57"/>
  <c r="H741" i="57"/>
  <c r="G741" i="57"/>
  <c r="F741" i="57"/>
  <c r="H740" i="57"/>
  <c r="G740" i="57"/>
  <c r="F740" i="57"/>
  <c r="H739" i="57"/>
  <c r="G739" i="57"/>
  <c r="F739" i="57"/>
  <c r="I738" i="57"/>
  <c r="H738" i="57"/>
  <c r="G738" i="57"/>
  <c r="F738" i="57"/>
  <c r="J737" i="57"/>
  <c r="I737" i="57"/>
  <c r="C737" i="57"/>
  <c r="H736" i="57"/>
  <c r="G736" i="57"/>
  <c r="F736" i="57"/>
  <c r="D736" i="57"/>
  <c r="H735" i="57"/>
  <c r="G735" i="57"/>
  <c r="F735" i="57"/>
  <c r="H734" i="57"/>
  <c r="G734" i="57"/>
  <c r="F734" i="57"/>
  <c r="H733" i="57"/>
  <c r="G733" i="57"/>
  <c r="F733" i="57"/>
  <c r="H732" i="57"/>
  <c r="G732" i="57"/>
  <c r="F732" i="57"/>
  <c r="H731" i="57"/>
  <c r="G731" i="57"/>
  <c r="F731" i="57"/>
  <c r="H730" i="57"/>
  <c r="G730" i="57"/>
  <c r="F730" i="57"/>
  <c r="H729" i="57"/>
  <c r="G729" i="57"/>
  <c r="F729" i="57"/>
  <c r="I728" i="57"/>
  <c r="H728" i="57"/>
  <c r="G728" i="57"/>
  <c r="F728" i="57"/>
  <c r="J727" i="57"/>
  <c r="I727" i="57"/>
  <c r="C727" i="57"/>
  <c r="H726" i="57"/>
  <c r="G726" i="57"/>
  <c r="F726" i="57"/>
  <c r="D726" i="57"/>
  <c r="H725" i="57"/>
  <c r="G725" i="57"/>
  <c r="F725" i="57"/>
  <c r="H724" i="57"/>
  <c r="E724" i="57" s="1"/>
  <c r="G724" i="57"/>
  <c r="F724" i="57"/>
  <c r="H723" i="57"/>
  <c r="G723" i="57"/>
  <c r="F723" i="57"/>
  <c r="H722" i="57"/>
  <c r="G722" i="57"/>
  <c r="F722" i="57"/>
  <c r="H721" i="57"/>
  <c r="G721" i="57"/>
  <c r="F721" i="57"/>
  <c r="H720" i="57"/>
  <c r="G720" i="57"/>
  <c r="F720" i="57"/>
  <c r="H719" i="57"/>
  <c r="G719" i="57"/>
  <c r="F719" i="57"/>
  <c r="I718" i="57"/>
  <c r="H718" i="57"/>
  <c r="G718" i="57"/>
  <c r="F718" i="57"/>
  <c r="J717" i="57"/>
  <c r="I717" i="57"/>
  <c r="C717" i="57"/>
  <c r="H716" i="57"/>
  <c r="G716" i="57"/>
  <c r="F716" i="57"/>
  <c r="E716" i="57" s="1"/>
  <c r="D716" i="57"/>
  <c r="H715" i="57"/>
  <c r="G715" i="57"/>
  <c r="F715" i="57"/>
  <c r="H714" i="57"/>
  <c r="G714" i="57"/>
  <c r="F714" i="57"/>
  <c r="H713" i="57"/>
  <c r="G713" i="57"/>
  <c r="F713" i="57"/>
  <c r="H712" i="57"/>
  <c r="G712" i="57"/>
  <c r="F712" i="57"/>
  <c r="H711" i="57"/>
  <c r="G711" i="57"/>
  <c r="F711" i="57"/>
  <c r="H710" i="57"/>
  <c r="G710" i="57"/>
  <c r="F710" i="57"/>
  <c r="H709" i="57"/>
  <c r="G709" i="57"/>
  <c r="F709" i="57"/>
  <c r="I708" i="57"/>
  <c r="H708" i="57"/>
  <c r="G708" i="57"/>
  <c r="F708" i="57"/>
  <c r="J707" i="57"/>
  <c r="I707" i="57"/>
  <c r="C707" i="57"/>
  <c r="H706" i="57"/>
  <c r="G706" i="57"/>
  <c r="F706" i="57"/>
  <c r="D706" i="57"/>
  <c r="H705" i="57"/>
  <c r="G705" i="57"/>
  <c r="F705" i="57"/>
  <c r="H704" i="57"/>
  <c r="G704" i="57"/>
  <c r="F704" i="57"/>
  <c r="H703" i="57"/>
  <c r="G703" i="57"/>
  <c r="F703" i="57"/>
  <c r="H702" i="57"/>
  <c r="G702" i="57"/>
  <c r="F702" i="57"/>
  <c r="H701" i="57"/>
  <c r="G701" i="57"/>
  <c r="F701" i="57"/>
  <c r="H700" i="57"/>
  <c r="G700" i="57"/>
  <c r="F700" i="57"/>
  <c r="H699" i="57"/>
  <c r="G699" i="57"/>
  <c r="F699" i="57"/>
  <c r="I698" i="57"/>
  <c r="H698" i="57"/>
  <c r="G698" i="57"/>
  <c r="F698" i="57"/>
  <c r="J697" i="57"/>
  <c r="I697" i="57"/>
  <c r="C697" i="57"/>
  <c r="H696" i="57"/>
  <c r="G696" i="57"/>
  <c r="F696" i="57"/>
  <c r="D696" i="57"/>
  <c r="H695" i="57"/>
  <c r="G695" i="57"/>
  <c r="F695" i="57"/>
  <c r="H694" i="57"/>
  <c r="G694" i="57"/>
  <c r="F694" i="57"/>
  <c r="H693" i="57"/>
  <c r="G693" i="57"/>
  <c r="F693" i="57"/>
  <c r="H692" i="57"/>
  <c r="G692" i="57"/>
  <c r="F692" i="57"/>
  <c r="H691" i="57"/>
  <c r="G691" i="57"/>
  <c r="F691" i="57"/>
  <c r="H690" i="57"/>
  <c r="G690" i="57"/>
  <c r="F690" i="57"/>
  <c r="H689" i="57"/>
  <c r="G689" i="57"/>
  <c r="F689" i="57"/>
  <c r="I688" i="57"/>
  <c r="H688" i="57"/>
  <c r="G688" i="57"/>
  <c r="F688" i="57"/>
  <c r="J687" i="57"/>
  <c r="I687" i="57"/>
  <c r="C687" i="57"/>
  <c r="H686" i="57"/>
  <c r="G686" i="57"/>
  <c r="F686" i="57"/>
  <c r="D686" i="57"/>
  <c r="H685" i="57"/>
  <c r="G685" i="57"/>
  <c r="F685" i="57"/>
  <c r="H684" i="57"/>
  <c r="G684" i="57"/>
  <c r="F684" i="57"/>
  <c r="H683" i="57"/>
  <c r="G683" i="57"/>
  <c r="F683" i="57"/>
  <c r="H682" i="57"/>
  <c r="G682" i="57"/>
  <c r="F682" i="57"/>
  <c r="H681" i="57"/>
  <c r="G681" i="57"/>
  <c r="F681" i="57"/>
  <c r="H680" i="57"/>
  <c r="G680" i="57"/>
  <c r="F680" i="57"/>
  <c r="H679" i="57"/>
  <c r="G679" i="57"/>
  <c r="F679" i="57"/>
  <c r="I678" i="57"/>
  <c r="H678" i="57"/>
  <c r="G678" i="57"/>
  <c r="F678" i="57"/>
  <c r="J677" i="57"/>
  <c r="I677" i="57"/>
  <c r="C677" i="57"/>
  <c r="H676" i="57"/>
  <c r="G676" i="57"/>
  <c r="F676" i="57"/>
  <c r="D676" i="57"/>
  <c r="H675" i="57"/>
  <c r="G675" i="57"/>
  <c r="F675" i="57"/>
  <c r="H674" i="57"/>
  <c r="G674" i="57"/>
  <c r="F674" i="57"/>
  <c r="H673" i="57"/>
  <c r="G673" i="57"/>
  <c r="F673" i="57"/>
  <c r="H672" i="57"/>
  <c r="G672" i="57"/>
  <c r="F672" i="57"/>
  <c r="H671" i="57"/>
  <c r="G671" i="57"/>
  <c r="F671" i="57"/>
  <c r="H670" i="57"/>
  <c r="G670" i="57"/>
  <c r="F670" i="57"/>
  <c r="H669" i="57"/>
  <c r="G669" i="57"/>
  <c r="F669" i="57"/>
  <c r="I668" i="57"/>
  <c r="H668" i="57"/>
  <c r="G668" i="57"/>
  <c r="F668" i="57"/>
  <c r="J667" i="57"/>
  <c r="I667" i="57"/>
  <c r="C667" i="57"/>
  <c r="H666" i="57"/>
  <c r="G666" i="57"/>
  <c r="F666" i="57"/>
  <c r="D666" i="57"/>
  <c r="H665" i="57"/>
  <c r="G665" i="57"/>
  <c r="F665" i="57"/>
  <c r="H664" i="57"/>
  <c r="E664" i="57" s="1"/>
  <c r="G664" i="57"/>
  <c r="F664" i="57"/>
  <c r="H663" i="57"/>
  <c r="G663" i="57"/>
  <c r="F663" i="57"/>
  <c r="H662" i="57"/>
  <c r="G662" i="57"/>
  <c r="F662" i="57"/>
  <c r="H661" i="57"/>
  <c r="G661" i="57"/>
  <c r="F661" i="57"/>
  <c r="H660" i="57"/>
  <c r="G660" i="57"/>
  <c r="F660" i="57"/>
  <c r="H659" i="57"/>
  <c r="G659" i="57"/>
  <c r="F659" i="57"/>
  <c r="I658" i="57"/>
  <c r="H658" i="57"/>
  <c r="G658" i="57"/>
  <c r="F658" i="57"/>
  <c r="J657" i="57"/>
  <c r="I657" i="57"/>
  <c r="C657" i="57"/>
  <c r="H656" i="57"/>
  <c r="G656" i="57"/>
  <c r="F656" i="57"/>
  <c r="D656" i="57"/>
  <c r="H655" i="57"/>
  <c r="G655" i="57"/>
  <c r="F655" i="57"/>
  <c r="H654" i="57"/>
  <c r="G654" i="57"/>
  <c r="F654" i="57"/>
  <c r="H653" i="57"/>
  <c r="G653" i="57"/>
  <c r="F653" i="57"/>
  <c r="H652" i="57"/>
  <c r="G652" i="57"/>
  <c r="F652" i="57"/>
  <c r="H651" i="57"/>
  <c r="G651" i="57"/>
  <c r="F651" i="57"/>
  <c r="H650" i="57"/>
  <c r="G650" i="57"/>
  <c r="F650" i="57"/>
  <c r="H649" i="57"/>
  <c r="G649" i="57"/>
  <c r="F649" i="57"/>
  <c r="I648" i="57"/>
  <c r="H648" i="57"/>
  <c r="G648" i="57"/>
  <c r="F648" i="57"/>
  <c r="J647" i="57"/>
  <c r="I647" i="57"/>
  <c r="C647" i="57"/>
  <c r="H646" i="57"/>
  <c r="G646" i="57"/>
  <c r="F646" i="57"/>
  <c r="D646" i="57"/>
  <c r="H645" i="57"/>
  <c r="G645" i="57"/>
  <c r="F645" i="57"/>
  <c r="H644" i="57"/>
  <c r="G644" i="57"/>
  <c r="F644" i="57"/>
  <c r="H643" i="57"/>
  <c r="G643" i="57"/>
  <c r="F643" i="57"/>
  <c r="H642" i="57"/>
  <c r="G642" i="57"/>
  <c r="F642" i="57"/>
  <c r="H641" i="57"/>
  <c r="G641" i="57"/>
  <c r="F641" i="57"/>
  <c r="H640" i="57"/>
  <c r="G640" i="57"/>
  <c r="F640" i="57"/>
  <c r="H639" i="57"/>
  <c r="G639" i="57"/>
  <c r="F639" i="57"/>
  <c r="I638" i="57"/>
  <c r="H638" i="57"/>
  <c r="G638" i="57"/>
  <c r="F638" i="57"/>
  <c r="J637" i="57"/>
  <c r="I637" i="57"/>
  <c r="C637" i="57"/>
  <c r="H636" i="57"/>
  <c r="G636" i="57"/>
  <c r="F636" i="57"/>
  <c r="D636" i="57"/>
  <c r="H635" i="57"/>
  <c r="G635" i="57"/>
  <c r="F635" i="57"/>
  <c r="H634" i="57"/>
  <c r="G634" i="57"/>
  <c r="F634" i="57"/>
  <c r="H633" i="57"/>
  <c r="G633" i="57"/>
  <c r="F633" i="57"/>
  <c r="H632" i="57"/>
  <c r="G632" i="57"/>
  <c r="F632" i="57"/>
  <c r="H631" i="57"/>
  <c r="G631" i="57"/>
  <c r="F631" i="57"/>
  <c r="H630" i="57"/>
  <c r="G630" i="57"/>
  <c r="F630" i="57"/>
  <c r="H629" i="57"/>
  <c r="G629" i="57"/>
  <c r="F629" i="57"/>
  <c r="I628" i="57"/>
  <c r="H628" i="57"/>
  <c r="G628" i="57"/>
  <c r="F628" i="57"/>
  <c r="J627" i="57"/>
  <c r="I627" i="57"/>
  <c r="C627" i="57"/>
  <c r="H626" i="57"/>
  <c r="G626" i="57"/>
  <c r="F626" i="57"/>
  <c r="D626" i="57"/>
  <c r="H625" i="57"/>
  <c r="G625" i="57"/>
  <c r="F625" i="57"/>
  <c r="H624" i="57"/>
  <c r="G624" i="57"/>
  <c r="F624" i="57"/>
  <c r="H623" i="57"/>
  <c r="G623" i="57"/>
  <c r="F623" i="57"/>
  <c r="H622" i="57"/>
  <c r="G622" i="57"/>
  <c r="F622" i="57"/>
  <c r="H621" i="57"/>
  <c r="G621" i="57"/>
  <c r="F621" i="57"/>
  <c r="H620" i="57"/>
  <c r="G620" i="57"/>
  <c r="F620" i="57"/>
  <c r="H619" i="57"/>
  <c r="G619" i="57"/>
  <c r="F619" i="57"/>
  <c r="I618" i="57"/>
  <c r="H618" i="57"/>
  <c r="G618" i="57"/>
  <c r="F618" i="57"/>
  <c r="J617" i="57"/>
  <c r="I617" i="57"/>
  <c r="C617" i="57"/>
  <c r="H616" i="57"/>
  <c r="G616" i="57"/>
  <c r="F616" i="57"/>
  <c r="D616" i="57"/>
  <c r="H615" i="57"/>
  <c r="G615" i="57"/>
  <c r="F615" i="57"/>
  <c r="H614" i="57"/>
  <c r="G614" i="57"/>
  <c r="F614" i="57"/>
  <c r="H613" i="57"/>
  <c r="G613" i="57"/>
  <c r="F613" i="57"/>
  <c r="H612" i="57"/>
  <c r="G612" i="57"/>
  <c r="F612" i="57"/>
  <c r="H611" i="57"/>
  <c r="G611" i="57"/>
  <c r="F611" i="57"/>
  <c r="H610" i="57"/>
  <c r="G610" i="57"/>
  <c r="F610" i="57"/>
  <c r="H609" i="57"/>
  <c r="G609" i="57"/>
  <c r="F609" i="57"/>
  <c r="I608" i="57"/>
  <c r="H608" i="57"/>
  <c r="G608" i="57"/>
  <c r="F608" i="57"/>
  <c r="J607" i="57"/>
  <c r="I607" i="57"/>
  <c r="C607" i="57"/>
  <c r="H606" i="57"/>
  <c r="G606" i="57"/>
  <c r="F606" i="57"/>
  <c r="D606" i="57"/>
  <c r="H605" i="57"/>
  <c r="G605" i="57"/>
  <c r="F605" i="57"/>
  <c r="H604" i="57"/>
  <c r="G604" i="57"/>
  <c r="F604" i="57"/>
  <c r="H603" i="57"/>
  <c r="G603" i="57"/>
  <c r="F603" i="57"/>
  <c r="H602" i="57"/>
  <c r="G602" i="57"/>
  <c r="F602" i="57"/>
  <c r="H601" i="57"/>
  <c r="G601" i="57"/>
  <c r="F601" i="57"/>
  <c r="H600" i="57"/>
  <c r="G600" i="57"/>
  <c r="F600" i="57"/>
  <c r="H599" i="57"/>
  <c r="G599" i="57"/>
  <c r="F599" i="57"/>
  <c r="I598" i="57"/>
  <c r="H598" i="57"/>
  <c r="G598" i="57"/>
  <c r="F598" i="57"/>
  <c r="J597" i="57"/>
  <c r="I597" i="57"/>
  <c r="C597" i="57"/>
  <c r="H596" i="57"/>
  <c r="G596" i="57"/>
  <c r="F596" i="57"/>
  <c r="D596" i="57"/>
  <c r="H595" i="57"/>
  <c r="G595" i="57"/>
  <c r="F595" i="57"/>
  <c r="H594" i="57"/>
  <c r="G594" i="57"/>
  <c r="F594" i="57"/>
  <c r="H593" i="57"/>
  <c r="G593" i="57"/>
  <c r="F593" i="57"/>
  <c r="H592" i="57"/>
  <c r="G592" i="57"/>
  <c r="F592" i="57"/>
  <c r="H591" i="57"/>
  <c r="G591" i="57"/>
  <c r="F591" i="57"/>
  <c r="H590" i="57"/>
  <c r="G590" i="57"/>
  <c r="F590" i="57"/>
  <c r="H589" i="57"/>
  <c r="G589" i="57"/>
  <c r="F589" i="57"/>
  <c r="I588" i="57"/>
  <c r="H588" i="57"/>
  <c r="G588" i="57"/>
  <c r="F588" i="57"/>
  <c r="J587" i="57"/>
  <c r="I587" i="57"/>
  <c r="C587" i="57"/>
  <c r="H586" i="57"/>
  <c r="G586" i="57"/>
  <c r="F586" i="57"/>
  <c r="D586" i="57"/>
  <c r="H585" i="57"/>
  <c r="G585" i="57"/>
  <c r="F585" i="57"/>
  <c r="H584" i="57"/>
  <c r="E584" i="57" s="1"/>
  <c r="G584" i="57"/>
  <c r="F584" i="57"/>
  <c r="H583" i="57"/>
  <c r="G583" i="57"/>
  <c r="F583" i="57"/>
  <c r="H582" i="57"/>
  <c r="G582" i="57"/>
  <c r="F582" i="57"/>
  <c r="H581" i="57"/>
  <c r="G581" i="57"/>
  <c r="F581" i="57"/>
  <c r="H580" i="57"/>
  <c r="E580" i="57" s="1"/>
  <c r="G580" i="57"/>
  <c r="F580" i="57"/>
  <c r="H579" i="57"/>
  <c r="G579" i="57"/>
  <c r="F579" i="57"/>
  <c r="I578" i="57"/>
  <c r="H578" i="57"/>
  <c r="G578" i="57"/>
  <c r="F578" i="57"/>
  <c r="J577" i="57"/>
  <c r="I577" i="57"/>
  <c r="C577" i="57"/>
  <c r="H576" i="57"/>
  <c r="G576" i="57"/>
  <c r="F576" i="57"/>
  <c r="D576" i="57"/>
  <c r="H575" i="57"/>
  <c r="G575" i="57"/>
  <c r="F575" i="57"/>
  <c r="H574" i="57"/>
  <c r="G574" i="57"/>
  <c r="F574" i="57"/>
  <c r="H573" i="57"/>
  <c r="G573" i="57"/>
  <c r="F573" i="57"/>
  <c r="H572" i="57"/>
  <c r="G572" i="57"/>
  <c r="F572" i="57"/>
  <c r="H571" i="57"/>
  <c r="G571" i="57"/>
  <c r="F571" i="57"/>
  <c r="H570" i="57"/>
  <c r="G570" i="57"/>
  <c r="F570" i="57"/>
  <c r="H569" i="57"/>
  <c r="G569" i="57"/>
  <c r="F569" i="57"/>
  <c r="I568" i="57"/>
  <c r="H568" i="57"/>
  <c r="G568" i="57"/>
  <c r="F568" i="57"/>
  <c r="J567" i="57"/>
  <c r="I567" i="57"/>
  <c r="C567" i="57"/>
  <c r="H566" i="57"/>
  <c r="G566" i="57"/>
  <c r="F566" i="57"/>
  <c r="D566" i="57"/>
  <c r="H565" i="57"/>
  <c r="G565" i="57"/>
  <c r="F565" i="57"/>
  <c r="H564" i="57"/>
  <c r="G564" i="57"/>
  <c r="F564" i="57"/>
  <c r="H563" i="57"/>
  <c r="G563" i="57"/>
  <c r="F563" i="57"/>
  <c r="H562" i="57"/>
  <c r="G562" i="57"/>
  <c r="F562" i="57"/>
  <c r="H561" i="57"/>
  <c r="G561" i="57"/>
  <c r="F561" i="57"/>
  <c r="H560" i="57"/>
  <c r="G560" i="57"/>
  <c r="F560" i="57"/>
  <c r="H559" i="57"/>
  <c r="G559" i="57"/>
  <c r="F559" i="57"/>
  <c r="I558" i="57"/>
  <c r="H558" i="57"/>
  <c r="G558" i="57"/>
  <c r="F558" i="57"/>
  <c r="J557" i="57"/>
  <c r="I557" i="57"/>
  <c r="C557" i="57"/>
  <c r="H556" i="57"/>
  <c r="G556" i="57"/>
  <c r="F556" i="57"/>
  <c r="D556" i="57"/>
  <c r="H555" i="57"/>
  <c r="G555" i="57"/>
  <c r="F555" i="57"/>
  <c r="H554" i="57"/>
  <c r="G554" i="57"/>
  <c r="F554" i="57"/>
  <c r="H553" i="57"/>
  <c r="G553" i="57"/>
  <c r="F553" i="57"/>
  <c r="H552" i="57"/>
  <c r="G552" i="57"/>
  <c r="F552" i="57"/>
  <c r="H551" i="57"/>
  <c r="G551" i="57"/>
  <c r="F551" i="57"/>
  <c r="H550" i="57"/>
  <c r="G550" i="57"/>
  <c r="F550" i="57"/>
  <c r="H549" i="57"/>
  <c r="G549" i="57"/>
  <c r="F549" i="57"/>
  <c r="I548" i="57"/>
  <c r="H548" i="57"/>
  <c r="G548" i="57"/>
  <c r="F548" i="57"/>
  <c r="J547" i="57"/>
  <c r="I547" i="57"/>
  <c r="C547" i="57"/>
  <c r="H546" i="57"/>
  <c r="G546" i="57"/>
  <c r="F546" i="57"/>
  <c r="D546" i="57"/>
  <c r="H545" i="57"/>
  <c r="G545" i="57"/>
  <c r="F545" i="57"/>
  <c r="H544" i="57"/>
  <c r="G544" i="57"/>
  <c r="F544" i="57"/>
  <c r="H543" i="57"/>
  <c r="G543" i="57"/>
  <c r="F543" i="57"/>
  <c r="H542" i="57"/>
  <c r="G542" i="57"/>
  <c r="F542" i="57"/>
  <c r="H541" i="57"/>
  <c r="G541" i="57"/>
  <c r="F541" i="57"/>
  <c r="H540" i="57"/>
  <c r="E540" i="57" s="1"/>
  <c r="G540" i="57"/>
  <c r="F540" i="57"/>
  <c r="H539" i="57"/>
  <c r="G539" i="57"/>
  <c r="F539" i="57"/>
  <c r="I538" i="57"/>
  <c r="H538" i="57"/>
  <c r="G538" i="57"/>
  <c r="F538" i="57"/>
  <c r="J537" i="57"/>
  <c r="I537" i="57"/>
  <c r="C537" i="57"/>
  <c r="H536" i="57"/>
  <c r="G536" i="57"/>
  <c r="F536" i="57"/>
  <c r="D536" i="57"/>
  <c r="H535" i="57"/>
  <c r="G535" i="57"/>
  <c r="F535" i="57"/>
  <c r="H534" i="57"/>
  <c r="G534" i="57"/>
  <c r="F534" i="57"/>
  <c r="H533" i="57"/>
  <c r="G533" i="57"/>
  <c r="F533" i="57"/>
  <c r="H532" i="57"/>
  <c r="G532" i="57"/>
  <c r="F532" i="57"/>
  <c r="H531" i="57"/>
  <c r="G531" i="57"/>
  <c r="F531" i="57"/>
  <c r="H530" i="57"/>
  <c r="G530" i="57"/>
  <c r="F530" i="57"/>
  <c r="H529" i="57"/>
  <c r="G529" i="57"/>
  <c r="F529" i="57"/>
  <c r="I528" i="57"/>
  <c r="H528" i="57"/>
  <c r="G528" i="57"/>
  <c r="F528" i="57"/>
  <c r="J527" i="57"/>
  <c r="I527" i="57"/>
  <c r="C527" i="57"/>
  <c r="H526" i="57"/>
  <c r="G526" i="57"/>
  <c r="F526" i="57"/>
  <c r="D526" i="57"/>
  <c r="H525" i="57"/>
  <c r="G525" i="57"/>
  <c r="F525" i="57"/>
  <c r="H524" i="57"/>
  <c r="G524" i="57"/>
  <c r="F524" i="57"/>
  <c r="H523" i="57"/>
  <c r="G523" i="57"/>
  <c r="F523" i="57"/>
  <c r="H522" i="57"/>
  <c r="G522" i="57"/>
  <c r="F522" i="57"/>
  <c r="H521" i="57"/>
  <c r="G521" i="57"/>
  <c r="F521" i="57"/>
  <c r="H520" i="57"/>
  <c r="G520" i="57"/>
  <c r="F520" i="57"/>
  <c r="H519" i="57"/>
  <c r="G519" i="57"/>
  <c r="F519" i="57"/>
  <c r="I518" i="57"/>
  <c r="H518" i="57"/>
  <c r="G518" i="57"/>
  <c r="F518" i="57"/>
  <c r="J517" i="57"/>
  <c r="I517" i="57"/>
  <c r="C517" i="57"/>
  <c r="H516" i="57"/>
  <c r="G516" i="57"/>
  <c r="F516" i="57"/>
  <c r="D516" i="57"/>
  <c r="H515" i="57"/>
  <c r="G515" i="57"/>
  <c r="F515" i="57"/>
  <c r="H514" i="57"/>
  <c r="G514" i="57"/>
  <c r="F514" i="57"/>
  <c r="H513" i="57"/>
  <c r="G513" i="57"/>
  <c r="F513" i="57"/>
  <c r="H512" i="57"/>
  <c r="G512" i="57"/>
  <c r="F512" i="57"/>
  <c r="H511" i="57"/>
  <c r="G511" i="57"/>
  <c r="F511" i="57"/>
  <c r="H510" i="57"/>
  <c r="G510" i="57"/>
  <c r="F510" i="57"/>
  <c r="H509" i="57"/>
  <c r="G509" i="57"/>
  <c r="F509" i="57"/>
  <c r="I508" i="57"/>
  <c r="H508" i="57"/>
  <c r="G508" i="57"/>
  <c r="F508" i="57"/>
  <c r="J507" i="57"/>
  <c r="I507" i="57"/>
  <c r="C507" i="57"/>
  <c r="H506" i="57"/>
  <c r="G506" i="57"/>
  <c r="F506" i="57"/>
  <c r="D506" i="57"/>
  <c r="H505" i="57"/>
  <c r="G505" i="57"/>
  <c r="F505" i="57"/>
  <c r="H504" i="57"/>
  <c r="G504" i="57"/>
  <c r="F504" i="57"/>
  <c r="H503" i="57"/>
  <c r="G503" i="57"/>
  <c r="F503" i="57"/>
  <c r="H502" i="57"/>
  <c r="G502" i="57"/>
  <c r="F502" i="57"/>
  <c r="H501" i="57"/>
  <c r="G501" i="57"/>
  <c r="F501" i="57"/>
  <c r="H500" i="57"/>
  <c r="G500" i="57"/>
  <c r="F500" i="57"/>
  <c r="H499" i="57"/>
  <c r="G499" i="57"/>
  <c r="F499" i="57"/>
  <c r="I498" i="57"/>
  <c r="H498" i="57"/>
  <c r="G498" i="57"/>
  <c r="F498" i="57"/>
  <c r="J497" i="57"/>
  <c r="I497" i="57"/>
  <c r="C497" i="57"/>
  <c r="H496" i="57"/>
  <c r="G496" i="57"/>
  <c r="F496" i="57"/>
  <c r="D496" i="57"/>
  <c r="H495" i="57"/>
  <c r="G495" i="57"/>
  <c r="F495" i="57"/>
  <c r="H494" i="57"/>
  <c r="G494" i="57"/>
  <c r="F494" i="57"/>
  <c r="H493" i="57"/>
  <c r="G493" i="57"/>
  <c r="E493" i="57" s="1"/>
  <c r="F493" i="57"/>
  <c r="H492" i="57"/>
  <c r="G492" i="57"/>
  <c r="F492" i="57"/>
  <c r="H491" i="57"/>
  <c r="G491" i="57"/>
  <c r="F491" i="57"/>
  <c r="H490" i="57"/>
  <c r="G490" i="57"/>
  <c r="F490" i="57"/>
  <c r="H489" i="57"/>
  <c r="G489" i="57"/>
  <c r="F489" i="57"/>
  <c r="I488" i="57"/>
  <c r="H488" i="57"/>
  <c r="G488" i="57"/>
  <c r="F488" i="57"/>
  <c r="J487" i="57"/>
  <c r="I487" i="57"/>
  <c r="C487" i="57"/>
  <c r="H486" i="57"/>
  <c r="G486" i="57"/>
  <c r="F486" i="57"/>
  <c r="D486" i="57"/>
  <c r="H485" i="57"/>
  <c r="G485" i="57"/>
  <c r="F485" i="57"/>
  <c r="H484" i="57"/>
  <c r="G484" i="57"/>
  <c r="F484" i="57"/>
  <c r="H483" i="57"/>
  <c r="G483" i="57"/>
  <c r="F483" i="57"/>
  <c r="H482" i="57"/>
  <c r="G482" i="57"/>
  <c r="F482" i="57"/>
  <c r="H481" i="57"/>
  <c r="G481" i="57"/>
  <c r="F481" i="57"/>
  <c r="H480" i="57"/>
  <c r="G480" i="57"/>
  <c r="F480" i="57"/>
  <c r="H479" i="57"/>
  <c r="G479" i="57"/>
  <c r="F479" i="57"/>
  <c r="I478" i="57"/>
  <c r="H478" i="57"/>
  <c r="G478" i="57"/>
  <c r="F478" i="57"/>
  <c r="J477" i="57"/>
  <c r="I477" i="57"/>
  <c r="C477" i="57"/>
  <c r="H476" i="57"/>
  <c r="G476" i="57"/>
  <c r="F476" i="57"/>
  <c r="D476" i="57"/>
  <c r="H475" i="57"/>
  <c r="G475" i="57"/>
  <c r="F475" i="57"/>
  <c r="H474" i="57"/>
  <c r="G474" i="57"/>
  <c r="F474" i="57"/>
  <c r="H473" i="57"/>
  <c r="G473" i="57"/>
  <c r="F473" i="57"/>
  <c r="H472" i="57"/>
  <c r="G472" i="57"/>
  <c r="F472" i="57"/>
  <c r="H471" i="57"/>
  <c r="G471" i="57"/>
  <c r="F471" i="57"/>
  <c r="H470" i="57"/>
  <c r="G470" i="57"/>
  <c r="F470" i="57"/>
  <c r="H469" i="57"/>
  <c r="G469" i="57"/>
  <c r="F469" i="57"/>
  <c r="I468" i="57"/>
  <c r="H468" i="57"/>
  <c r="G468" i="57"/>
  <c r="F468" i="57"/>
  <c r="J467" i="57"/>
  <c r="I467" i="57"/>
  <c r="C467" i="57"/>
  <c r="H466" i="57"/>
  <c r="G466" i="57"/>
  <c r="F466" i="57"/>
  <c r="D466" i="57"/>
  <c r="H465" i="57"/>
  <c r="G465" i="57"/>
  <c r="F465" i="57"/>
  <c r="H464" i="57"/>
  <c r="G464" i="57"/>
  <c r="F464" i="57"/>
  <c r="H463" i="57"/>
  <c r="G463" i="57"/>
  <c r="F463" i="57"/>
  <c r="H462" i="57"/>
  <c r="G462" i="57"/>
  <c r="F462" i="57"/>
  <c r="H461" i="57"/>
  <c r="G461" i="57"/>
  <c r="F461" i="57"/>
  <c r="H460" i="57"/>
  <c r="G460" i="57"/>
  <c r="F460" i="57"/>
  <c r="H459" i="57"/>
  <c r="G459" i="57"/>
  <c r="F459" i="57"/>
  <c r="I458" i="57"/>
  <c r="H458" i="57"/>
  <c r="G458" i="57"/>
  <c r="F458" i="57"/>
  <c r="J457" i="57"/>
  <c r="I457" i="57"/>
  <c r="C457" i="57"/>
  <c r="H456" i="57"/>
  <c r="G456" i="57"/>
  <c r="F456" i="57"/>
  <c r="D456" i="57"/>
  <c r="H455" i="57"/>
  <c r="G455" i="57"/>
  <c r="F455" i="57"/>
  <c r="H454" i="57"/>
  <c r="G454" i="57"/>
  <c r="F454" i="57"/>
  <c r="H453" i="57"/>
  <c r="G453" i="57"/>
  <c r="F453" i="57"/>
  <c r="H452" i="57"/>
  <c r="G452" i="57"/>
  <c r="F452" i="57"/>
  <c r="H451" i="57"/>
  <c r="G451" i="57"/>
  <c r="F451" i="57"/>
  <c r="H450" i="57"/>
  <c r="G450" i="57"/>
  <c r="F450" i="57"/>
  <c r="H449" i="57"/>
  <c r="G449" i="57"/>
  <c r="F449" i="57"/>
  <c r="I448" i="57"/>
  <c r="H448" i="57"/>
  <c r="G448" i="57"/>
  <c r="F448" i="57"/>
  <c r="J447" i="57"/>
  <c r="I447" i="57"/>
  <c r="C447" i="57"/>
  <c r="H446" i="57"/>
  <c r="G446" i="57"/>
  <c r="F446" i="57"/>
  <c r="D446" i="57"/>
  <c r="H445" i="57"/>
  <c r="G445" i="57"/>
  <c r="F445" i="57"/>
  <c r="H444" i="57"/>
  <c r="G444" i="57"/>
  <c r="F444" i="57"/>
  <c r="H443" i="57"/>
  <c r="G443" i="57"/>
  <c r="F443" i="57"/>
  <c r="H442" i="57"/>
  <c r="G442" i="57"/>
  <c r="F442" i="57"/>
  <c r="H441" i="57"/>
  <c r="G441" i="57"/>
  <c r="F441" i="57"/>
  <c r="H440" i="57"/>
  <c r="G440" i="57"/>
  <c r="F440" i="57"/>
  <c r="H439" i="57"/>
  <c r="G439" i="57"/>
  <c r="F439" i="57"/>
  <c r="I438" i="57"/>
  <c r="H438" i="57"/>
  <c r="G438" i="57"/>
  <c r="F438" i="57"/>
  <c r="J437" i="57"/>
  <c r="I437" i="57"/>
  <c r="C437" i="57"/>
  <c r="H436" i="57"/>
  <c r="G436" i="57"/>
  <c r="F436" i="57"/>
  <c r="D436" i="57"/>
  <c r="H435" i="57"/>
  <c r="G435" i="57"/>
  <c r="F435" i="57"/>
  <c r="H434" i="57"/>
  <c r="G434" i="57"/>
  <c r="F434" i="57"/>
  <c r="H433" i="57"/>
  <c r="G433" i="57"/>
  <c r="F433" i="57"/>
  <c r="H432" i="57"/>
  <c r="G432" i="57"/>
  <c r="F432" i="57"/>
  <c r="H431" i="57"/>
  <c r="G431" i="57"/>
  <c r="F431" i="57"/>
  <c r="H430" i="57"/>
  <c r="G430" i="57"/>
  <c r="F430" i="57"/>
  <c r="H429" i="57"/>
  <c r="G429" i="57"/>
  <c r="F429" i="57"/>
  <c r="I428" i="57"/>
  <c r="H428" i="57"/>
  <c r="G428" i="57"/>
  <c r="F428" i="57"/>
  <c r="J427" i="57"/>
  <c r="I427" i="57"/>
  <c r="C427" i="57"/>
  <c r="H426" i="57"/>
  <c r="G426" i="57"/>
  <c r="F426" i="57"/>
  <c r="D426" i="57"/>
  <c r="H425" i="57"/>
  <c r="G425" i="57"/>
  <c r="F425" i="57"/>
  <c r="H424" i="57"/>
  <c r="E424" i="57" s="1"/>
  <c r="G424" i="57"/>
  <c r="F424" i="57"/>
  <c r="H423" i="57"/>
  <c r="G423" i="57"/>
  <c r="F423" i="57"/>
  <c r="H422" i="57"/>
  <c r="G422" i="57"/>
  <c r="F422" i="57"/>
  <c r="H421" i="57"/>
  <c r="G421" i="57"/>
  <c r="F421" i="57"/>
  <c r="H420" i="57"/>
  <c r="E420" i="57" s="1"/>
  <c r="G420" i="57"/>
  <c r="F420" i="57"/>
  <c r="H419" i="57"/>
  <c r="G419" i="57"/>
  <c r="F419" i="57"/>
  <c r="I418" i="57"/>
  <c r="H418" i="57"/>
  <c r="G418" i="57"/>
  <c r="F418" i="57"/>
  <c r="J417" i="57"/>
  <c r="I417" i="57"/>
  <c r="C417" i="57"/>
  <c r="H416" i="57"/>
  <c r="G416" i="57"/>
  <c r="F416" i="57"/>
  <c r="D416" i="57"/>
  <c r="H415" i="57"/>
  <c r="G415" i="57"/>
  <c r="F415" i="57"/>
  <c r="H414" i="57"/>
  <c r="G414" i="57"/>
  <c r="F414" i="57"/>
  <c r="H413" i="57"/>
  <c r="G413" i="57"/>
  <c r="F413" i="57"/>
  <c r="H412" i="57"/>
  <c r="G412" i="57"/>
  <c r="F412" i="57"/>
  <c r="H411" i="57"/>
  <c r="G411" i="57"/>
  <c r="F411" i="57"/>
  <c r="H410" i="57"/>
  <c r="G410" i="57"/>
  <c r="F410" i="57"/>
  <c r="H409" i="57"/>
  <c r="G409" i="57"/>
  <c r="F409" i="57"/>
  <c r="I408" i="57"/>
  <c r="H408" i="57"/>
  <c r="G408" i="57"/>
  <c r="F408" i="57"/>
  <c r="J407" i="57"/>
  <c r="I407" i="57"/>
  <c r="C407" i="57"/>
  <c r="H406" i="57"/>
  <c r="G406" i="57"/>
  <c r="F406" i="57"/>
  <c r="D406" i="57"/>
  <c r="H405" i="57"/>
  <c r="G405" i="57"/>
  <c r="F405" i="57"/>
  <c r="H404" i="57"/>
  <c r="G404" i="57"/>
  <c r="F404" i="57"/>
  <c r="H403" i="57"/>
  <c r="G403" i="57"/>
  <c r="F403" i="57"/>
  <c r="H402" i="57"/>
  <c r="G402" i="57"/>
  <c r="F402" i="57"/>
  <c r="H401" i="57"/>
  <c r="G401" i="57"/>
  <c r="F401" i="57"/>
  <c r="H400" i="57"/>
  <c r="G400" i="57"/>
  <c r="F400" i="57"/>
  <c r="H399" i="57"/>
  <c r="G399" i="57"/>
  <c r="F399" i="57"/>
  <c r="I398" i="57"/>
  <c r="H398" i="57"/>
  <c r="G398" i="57"/>
  <c r="F398" i="57"/>
  <c r="J397" i="57"/>
  <c r="I397" i="57"/>
  <c r="C397" i="57"/>
  <c r="H396" i="57"/>
  <c r="G396" i="57"/>
  <c r="F396" i="57"/>
  <c r="D396" i="57"/>
  <c r="H395" i="57"/>
  <c r="G395" i="57"/>
  <c r="F395" i="57"/>
  <c r="H394" i="57"/>
  <c r="G394" i="57"/>
  <c r="F394" i="57"/>
  <c r="H393" i="57"/>
  <c r="G393" i="57"/>
  <c r="F393" i="57"/>
  <c r="H392" i="57"/>
  <c r="G392" i="57"/>
  <c r="F392" i="57"/>
  <c r="H391" i="57"/>
  <c r="G391" i="57"/>
  <c r="F391" i="57"/>
  <c r="H390" i="57"/>
  <c r="G390" i="57"/>
  <c r="F390" i="57"/>
  <c r="H389" i="57"/>
  <c r="G389" i="57"/>
  <c r="F389" i="57"/>
  <c r="I388" i="57"/>
  <c r="H388" i="57"/>
  <c r="G388" i="57"/>
  <c r="F388" i="57"/>
  <c r="J387" i="57"/>
  <c r="I387" i="57"/>
  <c r="C387" i="57"/>
  <c r="H386" i="57"/>
  <c r="G386" i="57"/>
  <c r="F386" i="57"/>
  <c r="D386" i="57"/>
  <c r="H385" i="57"/>
  <c r="G385" i="57"/>
  <c r="F385" i="57"/>
  <c r="H384" i="57"/>
  <c r="G384" i="57"/>
  <c r="F384" i="57"/>
  <c r="H383" i="57"/>
  <c r="G383" i="57"/>
  <c r="F383" i="57"/>
  <c r="H382" i="57"/>
  <c r="G382" i="57"/>
  <c r="F382" i="57"/>
  <c r="H381" i="57"/>
  <c r="G381" i="57"/>
  <c r="F381" i="57"/>
  <c r="H380" i="57"/>
  <c r="E380" i="57" s="1"/>
  <c r="G380" i="57"/>
  <c r="F380" i="57"/>
  <c r="H379" i="57"/>
  <c r="G379" i="57"/>
  <c r="F379" i="57"/>
  <c r="I378" i="57"/>
  <c r="H378" i="57"/>
  <c r="G378" i="57"/>
  <c r="F378" i="57"/>
  <c r="J377" i="57"/>
  <c r="I377" i="57"/>
  <c r="C377" i="57"/>
  <c r="H376" i="57"/>
  <c r="G376" i="57"/>
  <c r="F376" i="57"/>
  <c r="D376" i="57"/>
  <c r="H375" i="57"/>
  <c r="G375" i="57"/>
  <c r="F375" i="57"/>
  <c r="H374" i="57"/>
  <c r="G374" i="57"/>
  <c r="F374" i="57"/>
  <c r="H373" i="57"/>
  <c r="G373" i="57"/>
  <c r="F373" i="57"/>
  <c r="H372" i="57"/>
  <c r="G372" i="57"/>
  <c r="F372" i="57"/>
  <c r="H371" i="57"/>
  <c r="G371" i="57"/>
  <c r="F371" i="57"/>
  <c r="H370" i="57"/>
  <c r="G370" i="57"/>
  <c r="F370" i="57"/>
  <c r="H369" i="57"/>
  <c r="G369" i="57"/>
  <c r="F369" i="57"/>
  <c r="I368" i="57"/>
  <c r="H368" i="57"/>
  <c r="G368" i="57"/>
  <c r="F368" i="57"/>
  <c r="J367" i="57"/>
  <c r="I367" i="57"/>
  <c r="C367" i="57"/>
  <c r="H366" i="57"/>
  <c r="G366" i="57"/>
  <c r="F366" i="57"/>
  <c r="D366" i="57"/>
  <c r="H365" i="57"/>
  <c r="G365" i="57"/>
  <c r="F365" i="57"/>
  <c r="H364" i="57"/>
  <c r="G364" i="57"/>
  <c r="F364" i="57"/>
  <c r="H363" i="57"/>
  <c r="G363" i="57"/>
  <c r="F363" i="57"/>
  <c r="H362" i="57"/>
  <c r="G362" i="57"/>
  <c r="F362" i="57"/>
  <c r="H361" i="57"/>
  <c r="G361" i="57"/>
  <c r="F361" i="57"/>
  <c r="H360" i="57"/>
  <c r="G360" i="57"/>
  <c r="F360" i="57"/>
  <c r="H359" i="57"/>
  <c r="G359" i="57"/>
  <c r="F359" i="57"/>
  <c r="I358" i="57"/>
  <c r="H358" i="57"/>
  <c r="G358" i="57"/>
  <c r="F358" i="57"/>
  <c r="J357" i="57"/>
  <c r="I357" i="57"/>
  <c r="C357" i="57"/>
  <c r="H356" i="57"/>
  <c r="G356" i="57"/>
  <c r="F356" i="57"/>
  <c r="D356" i="57"/>
  <c r="H355" i="57"/>
  <c r="G355" i="57"/>
  <c r="F355" i="57"/>
  <c r="H354" i="57"/>
  <c r="G354" i="57"/>
  <c r="F354" i="57"/>
  <c r="H353" i="57"/>
  <c r="G353" i="57"/>
  <c r="F353" i="57"/>
  <c r="H352" i="57"/>
  <c r="G352" i="57"/>
  <c r="F352" i="57"/>
  <c r="H351" i="57"/>
  <c r="G351" i="57"/>
  <c r="F351" i="57"/>
  <c r="H350" i="57"/>
  <c r="G350" i="57"/>
  <c r="F350" i="57"/>
  <c r="H349" i="57"/>
  <c r="G349" i="57"/>
  <c r="F349" i="57"/>
  <c r="I348" i="57"/>
  <c r="H348" i="57"/>
  <c r="G348" i="57"/>
  <c r="F348" i="57"/>
  <c r="J347" i="57"/>
  <c r="I347" i="57"/>
  <c r="C347" i="57"/>
  <c r="H346" i="57"/>
  <c r="G346" i="57"/>
  <c r="F346" i="57"/>
  <c r="D346" i="57"/>
  <c r="H345" i="57"/>
  <c r="G345" i="57"/>
  <c r="F345" i="57"/>
  <c r="H344" i="57"/>
  <c r="E344" i="57" s="1"/>
  <c r="G344" i="57"/>
  <c r="F344" i="57"/>
  <c r="H343" i="57"/>
  <c r="G343" i="57"/>
  <c r="F343" i="57"/>
  <c r="H342" i="57"/>
  <c r="G342" i="57"/>
  <c r="F342" i="57"/>
  <c r="H341" i="57"/>
  <c r="G341" i="57"/>
  <c r="F341" i="57"/>
  <c r="H340" i="57"/>
  <c r="G340" i="57"/>
  <c r="F340" i="57"/>
  <c r="H339" i="57"/>
  <c r="G339" i="57"/>
  <c r="F339" i="57"/>
  <c r="I338" i="57"/>
  <c r="H338" i="57"/>
  <c r="G338" i="57"/>
  <c r="F338" i="57"/>
  <c r="J337" i="57"/>
  <c r="I337" i="57"/>
  <c r="C337" i="57"/>
  <c r="H336" i="57"/>
  <c r="G336" i="57"/>
  <c r="F336" i="57"/>
  <c r="D336" i="57"/>
  <c r="H335" i="57"/>
  <c r="G335" i="57"/>
  <c r="F335" i="57"/>
  <c r="H334" i="57"/>
  <c r="G334" i="57"/>
  <c r="F334" i="57"/>
  <c r="H333" i="57"/>
  <c r="G333" i="57"/>
  <c r="F333" i="57"/>
  <c r="H332" i="57"/>
  <c r="G332" i="57"/>
  <c r="F332" i="57"/>
  <c r="H331" i="57"/>
  <c r="G331" i="57"/>
  <c r="F331" i="57"/>
  <c r="H330" i="57"/>
  <c r="G330" i="57"/>
  <c r="F330" i="57"/>
  <c r="H329" i="57"/>
  <c r="G329" i="57"/>
  <c r="F329" i="57"/>
  <c r="I328" i="57"/>
  <c r="H328" i="57"/>
  <c r="G328" i="57"/>
  <c r="F328" i="57"/>
  <c r="J327" i="57"/>
  <c r="I327" i="57"/>
  <c r="C327" i="57"/>
  <c r="H326" i="57"/>
  <c r="G326" i="57"/>
  <c r="F326" i="57"/>
  <c r="D326" i="57"/>
  <c r="H325" i="57"/>
  <c r="G325" i="57"/>
  <c r="F325" i="57"/>
  <c r="H324" i="57"/>
  <c r="G324" i="57"/>
  <c r="F324" i="57"/>
  <c r="H323" i="57"/>
  <c r="G323" i="57"/>
  <c r="F323" i="57"/>
  <c r="H322" i="57"/>
  <c r="G322" i="57"/>
  <c r="F322" i="57"/>
  <c r="H321" i="57"/>
  <c r="G321" i="57"/>
  <c r="F321" i="57"/>
  <c r="H320" i="57"/>
  <c r="G320" i="57"/>
  <c r="F320" i="57"/>
  <c r="H319" i="57"/>
  <c r="G319" i="57"/>
  <c r="F319" i="57"/>
  <c r="I318" i="57"/>
  <c r="H318" i="57"/>
  <c r="G318" i="57"/>
  <c r="F318" i="57"/>
  <c r="J317" i="57"/>
  <c r="I317" i="57"/>
  <c r="C317" i="57"/>
  <c r="H316" i="57"/>
  <c r="G316" i="57"/>
  <c r="F316" i="57"/>
  <c r="D316" i="57"/>
  <c r="H315" i="57"/>
  <c r="G315" i="57"/>
  <c r="F315" i="57"/>
  <c r="H314" i="57"/>
  <c r="G314" i="57"/>
  <c r="F314" i="57"/>
  <c r="H313" i="57"/>
  <c r="G313" i="57"/>
  <c r="F313" i="57"/>
  <c r="H312" i="57"/>
  <c r="G312" i="57"/>
  <c r="F312" i="57"/>
  <c r="H311" i="57"/>
  <c r="G311" i="57"/>
  <c r="F311" i="57"/>
  <c r="H310" i="57"/>
  <c r="G310" i="57"/>
  <c r="F310" i="57"/>
  <c r="H309" i="57"/>
  <c r="G309" i="57"/>
  <c r="F309" i="57"/>
  <c r="I308" i="57"/>
  <c r="H308" i="57"/>
  <c r="G308" i="57"/>
  <c r="F308" i="57"/>
  <c r="J307" i="57"/>
  <c r="I307" i="57"/>
  <c r="C307" i="57"/>
  <c r="H306" i="57"/>
  <c r="G306" i="57"/>
  <c r="F306" i="57"/>
  <c r="D306" i="57"/>
  <c r="H305" i="57"/>
  <c r="G305" i="57"/>
  <c r="F305" i="57"/>
  <c r="H304" i="57"/>
  <c r="G304" i="57"/>
  <c r="F304" i="57"/>
  <c r="H303" i="57"/>
  <c r="G303" i="57"/>
  <c r="F303" i="57"/>
  <c r="H302" i="57"/>
  <c r="G302" i="57"/>
  <c r="F302" i="57"/>
  <c r="H301" i="57"/>
  <c r="G301" i="57"/>
  <c r="F301" i="57"/>
  <c r="H300" i="57"/>
  <c r="G300" i="57"/>
  <c r="F300" i="57"/>
  <c r="H299" i="57"/>
  <c r="G299" i="57"/>
  <c r="F299" i="57"/>
  <c r="I298" i="57"/>
  <c r="H298" i="57"/>
  <c r="G298" i="57"/>
  <c r="F298" i="57"/>
  <c r="J297" i="57"/>
  <c r="I297" i="57"/>
  <c r="C297" i="57"/>
  <c r="H296" i="57"/>
  <c r="G296" i="57"/>
  <c r="F296" i="57"/>
  <c r="D296" i="57"/>
  <c r="H295" i="57"/>
  <c r="G295" i="57"/>
  <c r="F295" i="57"/>
  <c r="H294" i="57"/>
  <c r="G294" i="57"/>
  <c r="F294" i="57"/>
  <c r="H293" i="57"/>
  <c r="G293" i="57"/>
  <c r="F293" i="57"/>
  <c r="H292" i="57"/>
  <c r="G292" i="57"/>
  <c r="F292" i="57"/>
  <c r="H291" i="57"/>
  <c r="G291" i="57"/>
  <c r="F291" i="57"/>
  <c r="H290" i="57"/>
  <c r="G290" i="57"/>
  <c r="F290" i="57"/>
  <c r="H289" i="57"/>
  <c r="G289" i="57"/>
  <c r="F289" i="57"/>
  <c r="I288" i="57"/>
  <c r="H288" i="57"/>
  <c r="G288" i="57"/>
  <c r="F288" i="57"/>
  <c r="J287" i="57"/>
  <c r="I287" i="57"/>
  <c r="C287" i="57"/>
  <c r="H286" i="57"/>
  <c r="G286" i="57"/>
  <c r="F286" i="57"/>
  <c r="D286" i="57"/>
  <c r="H285" i="57"/>
  <c r="G285" i="57"/>
  <c r="F285" i="57"/>
  <c r="H284" i="57"/>
  <c r="G284" i="57"/>
  <c r="F284" i="57"/>
  <c r="H283" i="57"/>
  <c r="G283" i="57"/>
  <c r="F283" i="57"/>
  <c r="H282" i="57"/>
  <c r="G282" i="57"/>
  <c r="F282" i="57"/>
  <c r="H281" i="57"/>
  <c r="G281" i="57"/>
  <c r="F281" i="57"/>
  <c r="H280" i="57"/>
  <c r="G280" i="57"/>
  <c r="F280" i="57"/>
  <c r="H279" i="57"/>
  <c r="G279" i="57"/>
  <c r="F279" i="57"/>
  <c r="I278" i="57"/>
  <c r="H278" i="57"/>
  <c r="G278" i="57"/>
  <c r="F278" i="57"/>
  <c r="J277" i="57"/>
  <c r="I277" i="57"/>
  <c r="C277" i="57"/>
  <c r="H276" i="57"/>
  <c r="G276" i="57"/>
  <c r="F276" i="57"/>
  <c r="D276" i="57"/>
  <c r="H275" i="57"/>
  <c r="G275" i="57"/>
  <c r="F275" i="57"/>
  <c r="H274" i="57"/>
  <c r="G274" i="57"/>
  <c r="F274" i="57"/>
  <c r="H273" i="57"/>
  <c r="G273" i="57"/>
  <c r="F273" i="57"/>
  <c r="H272" i="57"/>
  <c r="G272" i="57"/>
  <c r="F272" i="57"/>
  <c r="H271" i="57"/>
  <c r="G271" i="57"/>
  <c r="F271" i="57"/>
  <c r="H270" i="57"/>
  <c r="G270" i="57"/>
  <c r="F270" i="57"/>
  <c r="H269" i="57"/>
  <c r="G269" i="57"/>
  <c r="F269" i="57"/>
  <c r="I268" i="57"/>
  <c r="H268" i="57"/>
  <c r="G268" i="57"/>
  <c r="F268" i="57"/>
  <c r="J267" i="57"/>
  <c r="I267" i="57"/>
  <c r="C267" i="57"/>
  <c r="H266" i="57"/>
  <c r="G266" i="57"/>
  <c r="F266" i="57"/>
  <c r="D266" i="57"/>
  <c r="H265" i="57"/>
  <c r="G265" i="57"/>
  <c r="F265" i="57"/>
  <c r="H264" i="57"/>
  <c r="G264" i="57"/>
  <c r="F264" i="57"/>
  <c r="H263" i="57"/>
  <c r="G263" i="57"/>
  <c r="F263" i="57"/>
  <c r="H262" i="57"/>
  <c r="G262" i="57"/>
  <c r="F262" i="57"/>
  <c r="H261" i="57"/>
  <c r="G261" i="57"/>
  <c r="F261" i="57"/>
  <c r="H260" i="57"/>
  <c r="G260" i="57"/>
  <c r="F260" i="57"/>
  <c r="H259" i="57"/>
  <c r="G259" i="57"/>
  <c r="F259" i="57"/>
  <c r="I258" i="57"/>
  <c r="H258" i="57"/>
  <c r="G258" i="57"/>
  <c r="F258" i="57"/>
  <c r="J257" i="57"/>
  <c r="I257" i="57"/>
  <c r="C257" i="57"/>
  <c r="H256" i="57"/>
  <c r="G256" i="57"/>
  <c r="F256" i="57"/>
  <c r="D256" i="57"/>
  <c r="H255" i="57"/>
  <c r="G255" i="57"/>
  <c r="F255" i="57"/>
  <c r="H254" i="57"/>
  <c r="G254" i="57"/>
  <c r="F254" i="57"/>
  <c r="H253" i="57"/>
  <c r="G253" i="57"/>
  <c r="E253" i="57" s="1"/>
  <c r="F253" i="57"/>
  <c r="H252" i="57"/>
  <c r="G252" i="57"/>
  <c r="F252" i="57"/>
  <c r="H251" i="57"/>
  <c r="G251" i="57"/>
  <c r="F251" i="57"/>
  <c r="H250" i="57"/>
  <c r="E250" i="57" s="1"/>
  <c r="G250" i="57"/>
  <c r="F250" i="57"/>
  <c r="H249" i="57"/>
  <c r="G249" i="57"/>
  <c r="F249" i="57"/>
  <c r="I248" i="57"/>
  <c r="H248" i="57"/>
  <c r="G248" i="57"/>
  <c r="F248" i="57"/>
  <c r="J247" i="57"/>
  <c r="I247" i="57"/>
  <c r="C247" i="57"/>
  <c r="H246" i="57"/>
  <c r="G246" i="57"/>
  <c r="F246" i="57"/>
  <c r="D246" i="57"/>
  <c r="H245" i="57"/>
  <c r="G245" i="57"/>
  <c r="F245" i="57"/>
  <c r="H244" i="57"/>
  <c r="G244" i="57"/>
  <c r="F244" i="57"/>
  <c r="H243" i="57"/>
  <c r="G243" i="57"/>
  <c r="F243" i="57"/>
  <c r="H242" i="57"/>
  <c r="G242" i="57"/>
  <c r="F242" i="57"/>
  <c r="H241" i="57"/>
  <c r="G241" i="57"/>
  <c r="F241" i="57"/>
  <c r="H240" i="57"/>
  <c r="G240" i="57"/>
  <c r="F240" i="57"/>
  <c r="H239" i="57"/>
  <c r="G239" i="57"/>
  <c r="F239" i="57"/>
  <c r="I238" i="57"/>
  <c r="H238" i="57"/>
  <c r="G238" i="57"/>
  <c r="F238" i="57"/>
  <c r="J237" i="57"/>
  <c r="I237" i="57"/>
  <c r="C237" i="57"/>
  <c r="H236" i="57"/>
  <c r="G236" i="57"/>
  <c r="F236" i="57"/>
  <c r="E236" i="57" s="1"/>
  <c r="D236" i="57"/>
  <c r="H235" i="57"/>
  <c r="G235" i="57"/>
  <c r="F235" i="57"/>
  <c r="H234" i="57"/>
  <c r="G234" i="57"/>
  <c r="F234" i="57"/>
  <c r="H233" i="57"/>
  <c r="G233" i="57"/>
  <c r="F233" i="57"/>
  <c r="H232" i="57"/>
  <c r="G232" i="57"/>
  <c r="F232" i="57"/>
  <c r="H231" i="57"/>
  <c r="G231" i="57"/>
  <c r="F231" i="57"/>
  <c r="H230" i="57"/>
  <c r="G230" i="57"/>
  <c r="F230" i="57"/>
  <c r="H229" i="57"/>
  <c r="G229" i="57"/>
  <c r="F229" i="57"/>
  <c r="I228" i="57"/>
  <c r="H228" i="57"/>
  <c r="G228" i="57"/>
  <c r="F228" i="57"/>
  <c r="J227" i="57"/>
  <c r="I227" i="57"/>
  <c r="C227" i="57"/>
  <c r="H226" i="57"/>
  <c r="G226" i="57"/>
  <c r="F226" i="57"/>
  <c r="D226" i="57"/>
  <c r="H225" i="57"/>
  <c r="G225" i="57"/>
  <c r="F225" i="57"/>
  <c r="H224" i="57"/>
  <c r="G224" i="57"/>
  <c r="F224" i="57"/>
  <c r="H223" i="57"/>
  <c r="G223" i="57"/>
  <c r="F223" i="57"/>
  <c r="H222" i="57"/>
  <c r="G222" i="57"/>
  <c r="F222" i="57"/>
  <c r="H221" i="57"/>
  <c r="G221" i="57"/>
  <c r="F221" i="57"/>
  <c r="H220" i="57"/>
  <c r="G220" i="57"/>
  <c r="F220" i="57"/>
  <c r="H219" i="57"/>
  <c r="G219" i="57"/>
  <c r="F219" i="57"/>
  <c r="I218" i="57"/>
  <c r="H218" i="57"/>
  <c r="G218" i="57"/>
  <c r="F218" i="57"/>
  <c r="J217" i="57"/>
  <c r="I217" i="57"/>
  <c r="C217" i="57"/>
  <c r="H216" i="57"/>
  <c r="G216" i="57"/>
  <c r="F216" i="57"/>
  <c r="D216" i="57"/>
  <c r="H215" i="57"/>
  <c r="G215" i="57"/>
  <c r="F215" i="57"/>
  <c r="H214" i="57"/>
  <c r="G214" i="57"/>
  <c r="F214" i="57"/>
  <c r="H213" i="57"/>
  <c r="G213" i="57"/>
  <c r="F213" i="57"/>
  <c r="H212" i="57"/>
  <c r="G212" i="57"/>
  <c r="F212" i="57"/>
  <c r="H211" i="57"/>
  <c r="G211" i="57"/>
  <c r="F211" i="57"/>
  <c r="H210" i="57"/>
  <c r="G210" i="57"/>
  <c r="F210" i="57"/>
  <c r="H209" i="57"/>
  <c r="G209" i="57"/>
  <c r="F209" i="57"/>
  <c r="I208" i="57"/>
  <c r="H208" i="57"/>
  <c r="G208" i="57"/>
  <c r="F208" i="57"/>
  <c r="J207" i="57"/>
  <c r="I207" i="57"/>
  <c r="C207" i="57"/>
  <c r="L806" i="57"/>
  <c r="L805" i="57"/>
  <c r="L804" i="57"/>
  <c r="L803" i="57"/>
  <c r="L802" i="57"/>
  <c r="L801" i="57"/>
  <c r="L800" i="57"/>
  <c r="L799" i="57"/>
  <c r="L798" i="57"/>
  <c r="O797" i="57"/>
  <c r="N797" i="57"/>
  <c r="M797" i="57"/>
  <c r="L796" i="57"/>
  <c r="L795" i="57"/>
  <c r="L794" i="57"/>
  <c r="L793" i="57"/>
  <c r="L792" i="57"/>
  <c r="L791" i="57"/>
  <c r="L790" i="57"/>
  <c r="L789" i="57"/>
  <c r="L788" i="57"/>
  <c r="O787" i="57"/>
  <c r="N787" i="57"/>
  <c r="M787" i="57"/>
  <c r="L786" i="57"/>
  <c r="L785" i="57"/>
  <c r="L784" i="57"/>
  <c r="E784" i="57"/>
  <c r="L783" i="57"/>
  <c r="L782" i="57"/>
  <c r="L781" i="57"/>
  <c r="L780" i="57"/>
  <c r="L779" i="57"/>
  <c r="L778" i="57"/>
  <c r="O777" i="57"/>
  <c r="N777" i="57"/>
  <c r="M777" i="57"/>
  <c r="L776" i="57"/>
  <c r="L775" i="57"/>
  <c r="L774" i="57"/>
  <c r="E774" i="57"/>
  <c r="L773" i="57"/>
  <c r="L772" i="57"/>
  <c r="L771" i="57"/>
  <c r="L770" i="57"/>
  <c r="L769" i="57"/>
  <c r="E769" i="57"/>
  <c r="L768" i="57"/>
  <c r="O767" i="57"/>
  <c r="N767" i="57"/>
  <c r="M767" i="57"/>
  <c r="L766" i="57"/>
  <c r="L765" i="57"/>
  <c r="L764" i="57"/>
  <c r="L763" i="57"/>
  <c r="L762" i="57"/>
  <c r="L761" i="57"/>
  <c r="L760" i="57"/>
  <c r="L759" i="57"/>
  <c r="L758" i="57"/>
  <c r="O757" i="57"/>
  <c r="N757" i="57"/>
  <c r="M757" i="57"/>
  <c r="L756" i="57"/>
  <c r="L755" i="57"/>
  <c r="L754" i="57"/>
  <c r="L753" i="57"/>
  <c r="L752" i="57"/>
  <c r="L751" i="57"/>
  <c r="L750" i="57"/>
  <c r="L749" i="57"/>
  <c r="H747" i="57"/>
  <c r="S154" i="56" s="1"/>
  <c r="L748" i="57"/>
  <c r="O747" i="57"/>
  <c r="N747" i="57"/>
  <c r="M747" i="57"/>
  <c r="L746" i="57"/>
  <c r="L745" i="57"/>
  <c r="L744" i="57"/>
  <c r="E744" i="57"/>
  <c r="L743" i="57"/>
  <c r="L742" i="57"/>
  <c r="L741" i="57"/>
  <c r="L740" i="57"/>
  <c r="L739" i="57"/>
  <c r="L738" i="57"/>
  <c r="O737" i="57"/>
  <c r="N737" i="57"/>
  <c r="M737" i="57"/>
  <c r="L736" i="57"/>
  <c r="L735" i="57"/>
  <c r="L734" i="57"/>
  <c r="L733" i="57"/>
  <c r="L732" i="57"/>
  <c r="L731" i="57"/>
  <c r="L730" i="57"/>
  <c r="L729" i="57"/>
  <c r="L728" i="57"/>
  <c r="E728" i="57"/>
  <c r="O727" i="57"/>
  <c r="N727" i="57"/>
  <c r="M727" i="57"/>
  <c r="L726" i="57"/>
  <c r="L725" i="57"/>
  <c r="L724" i="57"/>
  <c r="L723" i="57"/>
  <c r="L722" i="57"/>
  <c r="L721" i="57"/>
  <c r="L720" i="57"/>
  <c r="L719" i="57"/>
  <c r="L718" i="57"/>
  <c r="O717" i="57"/>
  <c r="N717" i="57"/>
  <c r="M717" i="57"/>
  <c r="L716" i="57"/>
  <c r="L715" i="57"/>
  <c r="E715" i="57"/>
  <c r="L714" i="57"/>
  <c r="E714" i="57"/>
  <c r="L713" i="57"/>
  <c r="L712" i="57"/>
  <c r="L711" i="57"/>
  <c r="L710" i="57"/>
  <c r="L709" i="57"/>
  <c r="L708" i="57"/>
  <c r="O707" i="57"/>
  <c r="N707" i="57"/>
  <c r="M707" i="57"/>
  <c r="L706" i="57"/>
  <c r="L705" i="57"/>
  <c r="L704" i="57"/>
  <c r="E704" i="57"/>
  <c r="L703" i="57"/>
  <c r="L702" i="57"/>
  <c r="L701" i="57"/>
  <c r="L700" i="57"/>
  <c r="L699" i="57"/>
  <c r="L698" i="57"/>
  <c r="O697" i="57"/>
  <c r="N697" i="57"/>
  <c r="M697" i="57"/>
  <c r="L696" i="57"/>
  <c r="L695" i="57"/>
  <c r="L694" i="57"/>
  <c r="L693" i="57"/>
  <c r="L692" i="57"/>
  <c r="L691" i="57"/>
  <c r="L690" i="57"/>
  <c r="L689" i="57"/>
  <c r="L688" i="57"/>
  <c r="O687" i="57"/>
  <c r="N687" i="57"/>
  <c r="M687" i="57"/>
  <c r="L686" i="57"/>
  <c r="L685" i="57"/>
  <c r="L684" i="57"/>
  <c r="L683" i="57"/>
  <c r="L682" i="57"/>
  <c r="L681" i="57"/>
  <c r="L680" i="57"/>
  <c r="L679" i="57"/>
  <c r="L678" i="57"/>
  <c r="O677" i="57"/>
  <c r="N677" i="57"/>
  <c r="M677" i="57"/>
  <c r="L676" i="57"/>
  <c r="L675" i="57"/>
  <c r="L674" i="57"/>
  <c r="L673" i="57"/>
  <c r="L672" i="57"/>
  <c r="L671" i="57"/>
  <c r="L670" i="57"/>
  <c r="L669" i="57"/>
  <c r="L668" i="57"/>
  <c r="O667" i="57"/>
  <c r="N667" i="57"/>
  <c r="M667" i="57"/>
  <c r="L666" i="57"/>
  <c r="L665" i="57"/>
  <c r="L664" i="57"/>
  <c r="L663" i="57"/>
  <c r="L662" i="57"/>
  <c r="L661" i="57"/>
  <c r="L660" i="57"/>
  <c r="L659" i="57"/>
  <c r="L658" i="57"/>
  <c r="O657" i="57"/>
  <c r="N657" i="57"/>
  <c r="M657" i="57"/>
  <c r="L656" i="57"/>
  <c r="L655" i="57"/>
  <c r="L654" i="57"/>
  <c r="L653" i="57"/>
  <c r="L652" i="57"/>
  <c r="L651" i="57"/>
  <c r="L650" i="57"/>
  <c r="L649" i="57"/>
  <c r="L648" i="57"/>
  <c r="O647" i="57"/>
  <c r="N647" i="57"/>
  <c r="M647" i="57"/>
  <c r="L646" i="57"/>
  <c r="L645" i="57"/>
  <c r="L644" i="57"/>
  <c r="L643" i="57"/>
  <c r="L642" i="57"/>
  <c r="L641" i="57"/>
  <c r="L640" i="57"/>
  <c r="L639" i="57"/>
  <c r="L638" i="57"/>
  <c r="O637" i="57"/>
  <c r="N637" i="57"/>
  <c r="M637" i="57"/>
  <c r="L636" i="57"/>
  <c r="L635" i="57"/>
  <c r="L634" i="57"/>
  <c r="L633" i="57"/>
  <c r="L632" i="57"/>
  <c r="L631" i="57"/>
  <c r="L630" i="57"/>
  <c r="L629" i="57"/>
  <c r="L628" i="57"/>
  <c r="O627" i="57"/>
  <c r="N627" i="57"/>
  <c r="M627" i="57"/>
  <c r="L626" i="57"/>
  <c r="L625" i="57"/>
  <c r="L624" i="57"/>
  <c r="E624" i="57"/>
  <c r="L623" i="57"/>
  <c r="L622" i="57"/>
  <c r="L621" i="57"/>
  <c r="L620" i="57"/>
  <c r="L619" i="57"/>
  <c r="L618" i="57"/>
  <c r="O617" i="57"/>
  <c r="N617" i="57"/>
  <c r="M617" i="57"/>
  <c r="L616" i="57"/>
  <c r="L615" i="57"/>
  <c r="L614" i="57"/>
  <c r="L613" i="57"/>
  <c r="L612" i="57"/>
  <c r="L611" i="57"/>
  <c r="L610" i="57"/>
  <c r="L609" i="57"/>
  <c r="L608" i="57"/>
  <c r="O607" i="57"/>
  <c r="N607" i="57"/>
  <c r="M607" i="57"/>
  <c r="L606" i="57"/>
  <c r="L605" i="57"/>
  <c r="L604" i="57"/>
  <c r="L603" i="57"/>
  <c r="L602" i="57"/>
  <c r="L601" i="57"/>
  <c r="L600" i="57"/>
  <c r="L599" i="57"/>
  <c r="L598" i="57"/>
  <c r="O597" i="57"/>
  <c r="N597" i="57"/>
  <c r="M597" i="57"/>
  <c r="L596" i="57"/>
  <c r="L595" i="57"/>
  <c r="E595" i="57"/>
  <c r="L594" i="57"/>
  <c r="L593" i="57"/>
  <c r="L592" i="57"/>
  <c r="L591" i="57"/>
  <c r="L590" i="57"/>
  <c r="L589" i="57"/>
  <c r="L588" i="57"/>
  <c r="O587" i="57"/>
  <c r="N587" i="57"/>
  <c r="M587" i="57"/>
  <c r="L586" i="57"/>
  <c r="L585" i="57"/>
  <c r="L584" i="57"/>
  <c r="L583" i="57"/>
  <c r="L582" i="57"/>
  <c r="L581" i="57"/>
  <c r="L580" i="57"/>
  <c r="L579" i="57"/>
  <c r="L578" i="57"/>
  <c r="O577" i="57"/>
  <c r="N577" i="57"/>
  <c r="M577" i="57"/>
  <c r="L576" i="57"/>
  <c r="L575" i="57"/>
  <c r="L574" i="57"/>
  <c r="L573" i="57"/>
  <c r="L572" i="57"/>
  <c r="L571" i="57"/>
  <c r="L570" i="57"/>
  <c r="L569" i="57"/>
  <c r="L568" i="57"/>
  <c r="O567" i="57"/>
  <c r="N567" i="57"/>
  <c r="M567" i="57"/>
  <c r="L566" i="57"/>
  <c r="L565" i="57"/>
  <c r="L564" i="57"/>
  <c r="L563" i="57"/>
  <c r="L562" i="57"/>
  <c r="L561" i="57"/>
  <c r="L560" i="57"/>
  <c r="L559" i="57"/>
  <c r="L558" i="57"/>
  <c r="O557" i="57"/>
  <c r="N557" i="57"/>
  <c r="M557" i="57"/>
  <c r="L556" i="57"/>
  <c r="L555" i="57"/>
  <c r="L554" i="57"/>
  <c r="L553" i="57"/>
  <c r="L552" i="57"/>
  <c r="L551" i="57"/>
  <c r="E551" i="57"/>
  <c r="L550" i="57"/>
  <c r="L549" i="57"/>
  <c r="L548" i="57"/>
  <c r="O547" i="57"/>
  <c r="N547" i="57"/>
  <c r="M547" i="57"/>
  <c r="L546" i="57"/>
  <c r="L545" i="57"/>
  <c r="L544" i="57"/>
  <c r="E544" i="57"/>
  <c r="L543" i="57"/>
  <c r="L542" i="57"/>
  <c r="L541" i="57"/>
  <c r="L540" i="57"/>
  <c r="L539" i="57"/>
  <c r="L538" i="57"/>
  <c r="O537" i="57"/>
  <c r="N537" i="57"/>
  <c r="M537" i="57"/>
  <c r="L536" i="57"/>
  <c r="L535" i="57"/>
  <c r="L534" i="57"/>
  <c r="L533" i="57"/>
  <c r="L532" i="57"/>
  <c r="L531" i="57"/>
  <c r="L530" i="57"/>
  <c r="L529" i="57"/>
  <c r="E529" i="57"/>
  <c r="L528" i="57"/>
  <c r="O527" i="57"/>
  <c r="N527" i="57"/>
  <c r="M527" i="57"/>
  <c r="L526" i="57"/>
  <c r="L525" i="57"/>
  <c r="L524" i="57"/>
  <c r="L523" i="57"/>
  <c r="L522" i="57"/>
  <c r="L521" i="57"/>
  <c r="L520" i="57"/>
  <c r="L519" i="57"/>
  <c r="L518" i="57"/>
  <c r="O517" i="57"/>
  <c r="N517" i="57"/>
  <c r="M517" i="57"/>
  <c r="L516" i="57"/>
  <c r="L515" i="57"/>
  <c r="L514" i="57"/>
  <c r="L513" i="57"/>
  <c r="L512" i="57"/>
  <c r="L511" i="57"/>
  <c r="L510" i="57"/>
  <c r="L509" i="57"/>
  <c r="L508" i="57"/>
  <c r="O507" i="57"/>
  <c r="N507" i="57"/>
  <c r="M507" i="57"/>
  <c r="L506" i="57"/>
  <c r="L505" i="57"/>
  <c r="L504" i="57"/>
  <c r="E504" i="57"/>
  <c r="L503" i="57"/>
  <c r="L502" i="57"/>
  <c r="L501" i="57"/>
  <c r="L500" i="57"/>
  <c r="E500" i="57"/>
  <c r="L499" i="57"/>
  <c r="L498" i="57"/>
  <c r="O497" i="57"/>
  <c r="N497" i="57"/>
  <c r="M497" i="57"/>
  <c r="L496" i="57"/>
  <c r="L495" i="57"/>
  <c r="L494" i="57"/>
  <c r="L493" i="57"/>
  <c r="L492" i="57"/>
  <c r="L491" i="57"/>
  <c r="L490" i="57"/>
  <c r="L489" i="57"/>
  <c r="L488" i="57"/>
  <c r="O487" i="57"/>
  <c r="N487" i="57"/>
  <c r="M487" i="57"/>
  <c r="L486" i="57"/>
  <c r="L485" i="57"/>
  <c r="L484" i="57"/>
  <c r="L483" i="57"/>
  <c r="L482" i="57"/>
  <c r="E482" i="57"/>
  <c r="L481" i="57"/>
  <c r="L480" i="57"/>
  <c r="L479" i="57"/>
  <c r="L478" i="57"/>
  <c r="O477" i="57"/>
  <c r="N477" i="57"/>
  <c r="M477" i="57"/>
  <c r="L476" i="57"/>
  <c r="L475" i="57"/>
  <c r="L474" i="57"/>
  <c r="L473" i="57"/>
  <c r="L472" i="57"/>
  <c r="L471" i="57"/>
  <c r="L470" i="57"/>
  <c r="L469" i="57"/>
  <c r="L468" i="57"/>
  <c r="O467" i="57"/>
  <c r="N467" i="57"/>
  <c r="M467" i="57"/>
  <c r="L466" i="57"/>
  <c r="L465" i="57"/>
  <c r="L464" i="57"/>
  <c r="E464" i="57"/>
  <c r="L463" i="57"/>
  <c r="L462" i="57"/>
  <c r="L461" i="57"/>
  <c r="L460" i="57"/>
  <c r="E460" i="57"/>
  <c r="L459" i="57"/>
  <c r="L458" i="57"/>
  <c r="O457" i="57"/>
  <c r="N457" i="57"/>
  <c r="M457" i="57"/>
  <c r="L456" i="57"/>
  <c r="L455" i="57"/>
  <c r="L454" i="57"/>
  <c r="L453" i="57"/>
  <c r="L452" i="57"/>
  <c r="L451" i="57"/>
  <c r="L450" i="57"/>
  <c r="L449" i="57"/>
  <c r="L448" i="57"/>
  <c r="O447" i="57"/>
  <c r="N447" i="57"/>
  <c r="M447" i="57"/>
  <c r="L446" i="57"/>
  <c r="L445" i="57"/>
  <c r="L444" i="57"/>
  <c r="L443" i="57"/>
  <c r="L442" i="57"/>
  <c r="L441" i="57"/>
  <c r="L440" i="57"/>
  <c r="L439" i="57"/>
  <c r="L438" i="57"/>
  <c r="O437" i="57"/>
  <c r="N437" i="57"/>
  <c r="M437" i="57"/>
  <c r="L436" i="57"/>
  <c r="L435" i="57"/>
  <c r="E435" i="57"/>
  <c r="L434" i="57"/>
  <c r="L433" i="57"/>
  <c r="L432" i="57"/>
  <c r="L431" i="57"/>
  <c r="L430" i="57"/>
  <c r="L429" i="57"/>
  <c r="L428" i="57"/>
  <c r="O427" i="57"/>
  <c r="N427" i="57"/>
  <c r="M427" i="57"/>
  <c r="L426" i="57"/>
  <c r="L425" i="57"/>
  <c r="L424" i="57"/>
  <c r="L423" i="57"/>
  <c r="L422" i="57"/>
  <c r="L421" i="57"/>
  <c r="L420" i="57"/>
  <c r="L419" i="57"/>
  <c r="L417" i="57" s="1"/>
  <c r="L418" i="57"/>
  <c r="O417" i="57"/>
  <c r="N417" i="57"/>
  <c r="M417" i="57"/>
  <c r="L416" i="57"/>
  <c r="L415" i="57"/>
  <c r="L414" i="57"/>
  <c r="L413" i="57"/>
  <c r="L412" i="57"/>
  <c r="L411" i="57"/>
  <c r="L410" i="57"/>
  <c r="L409" i="57"/>
  <c r="L408" i="57"/>
  <c r="O407" i="57"/>
  <c r="N407" i="57"/>
  <c r="M407" i="57"/>
  <c r="L406" i="57"/>
  <c r="L405" i="57"/>
  <c r="L404" i="57"/>
  <c r="E404" i="57"/>
  <c r="L403" i="57"/>
  <c r="L402" i="57"/>
  <c r="L401" i="57"/>
  <c r="L400" i="57"/>
  <c r="L399" i="57"/>
  <c r="L398" i="57"/>
  <c r="O397" i="57"/>
  <c r="N397" i="57"/>
  <c r="M397" i="57"/>
  <c r="L396" i="57"/>
  <c r="L395" i="57"/>
  <c r="L394" i="57"/>
  <c r="L393" i="57"/>
  <c r="L392" i="57"/>
  <c r="L391" i="57"/>
  <c r="L390" i="57"/>
  <c r="L389" i="57"/>
  <c r="L388" i="57"/>
  <c r="O387" i="57"/>
  <c r="N387" i="57"/>
  <c r="M387" i="57"/>
  <c r="L386" i="57"/>
  <c r="L385" i="57"/>
  <c r="L384" i="57"/>
  <c r="L383" i="57"/>
  <c r="L382" i="57"/>
  <c r="L381" i="57"/>
  <c r="L380" i="57"/>
  <c r="L379" i="57"/>
  <c r="L378" i="57"/>
  <c r="O377" i="57"/>
  <c r="N377" i="57"/>
  <c r="M377" i="57"/>
  <c r="L376" i="57"/>
  <c r="L375" i="57"/>
  <c r="L374" i="57"/>
  <c r="L373" i="57"/>
  <c r="L372" i="57"/>
  <c r="L371" i="57"/>
  <c r="L370" i="57"/>
  <c r="L369" i="57"/>
  <c r="L368" i="57"/>
  <c r="O367" i="57"/>
  <c r="N367" i="57"/>
  <c r="M367" i="57"/>
  <c r="L366" i="57"/>
  <c r="E366" i="57"/>
  <c r="L365" i="57"/>
  <c r="L364" i="57"/>
  <c r="L363" i="57"/>
  <c r="L362" i="57"/>
  <c r="L361" i="57"/>
  <c r="L360" i="57"/>
  <c r="L359" i="57"/>
  <c r="L358" i="57"/>
  <c r="O357" i="57"/>
  <c r="N357" i="57"/>
  <c r="M357" i="57"/>
  <c r="L356" i="57"/>
  <c r="L355" i="57"/>
  <c r="L354" i="57"/>
  <c r="L353" i="57"/>
  <c r="L352" i="57"/>
  <c r="L351" i="57"/>
  <c r="L350" i="57"/>
  <c r="L349" i="57"/>
  <c r="L348" i="57"/>
  <c r="O347" i="57"/>
  <c r="N347" i="57"/>
  <c r="M347" i="57"/>
  <c r="L346" i="57"/>
  <c r="L345" i="57"/>
  <c r="L344" i="57"/>
  <c r="L343" i="57"/>
  <c r="L342" i="57"/>
  <c r="L341" i="57"/>
  <c r="L340" i="57"/>
  <c r="L339" i="57"/>
  <c r="L338" i="57"/>
  <c r="O337" i="57"/>
  <c r="N337" i="57"/>
  <c r="M337" i="57"/>
  <c r="L336" i="57"/>
  <c r="L335" i="57"/>
  <c r="L334" i="57"/>
  <c r="L333" i="57"/>
  <c r="L332" i="57"/>
  <c r="L331" i="57"/>
  <c r="L330" i="57"/>
  <c r="L329" i="57"/>
  <c r="L328" i="57"/>
  <c r="O327" i="57"/>
  <c r="N327" i="57"/>
  <c r="M327" i="57"/>
  <c r="L326" i="57"/>
  <c r="L325" i="57"/>
  <c r="L324" i="57"/>
  <c r="L323" i="57"/>
  <c r="L322" i="57"/>
  <c r="L321" i="57"/>
  <c r="L320" i="57"/>
  <c r="L319" i="57"/>
  <c r="L318" i="57"/>
  <c r="O317" i="57"/>
  <c r="N317" i="57"/>
  <c r="M317" i="57"/>
  <c r="L316" i="57"/>
  <c r="L315" i="57"/>
  <c r="L314" i="57"/>
  <c r="L313" i="57"/>
  <c r="L312" i="57"/>
  <c r="L311" i="57"/>
  <c r="L310" i="57"/>
  <c r="L309" i="57"/>
  <c r="L308" i="57"/>
  <c r="O307" i="57"/>
  <c r="N307" i="57"/>
  <c r="M307" i="57"/>
  <c r="L306" i="57"/>
  <c r="L305" i="57"/>
  <c r="L304" i="57"/>
  <c r="L303" i="57"/>
  <c r="L302" i="57"/>
  <c r="L301" i="57"/>
  <c r="L300" i="57"/>
  <c r="L299" i="57"/>
  <c r="L298" i="57"/>
  <c r="O297" i="57"/>
  <c r="N297" i="57"/>
  <c r="M297" i="57"/>
  <c r="L296" i="57"/>
  <c r="L295" i="57"/>
  <c r="L294" i="57"/>
  <c r="L293" i="57"/>
  <c r="L292" i="57"/>
  <c r="L291" i="57"/>
  <c r="L290" i="57"/>
  <c r="L289" i="57"/>
  <c r="L288" i="57"/>
  <c r="O287" i="57"/>
  <c r="N287" i="57"/>
  <c r="M287" i="57"/>
  <c r="L286" i="57"/>
  <c r="L285" i="57"/>
  <c r="L284" i="57"/>
  <c r="L283" i="57"/>
  <c r="L282" i="57"/>
  <c r="L281" i="57"/>
  <c r="L280" i="57"/>
  <c r="L279" i="57"/>
  <c r="L278" i="57"/>
  <c r="O277" i="57"/>
  <c r="N277" i="57"/>
  <c r="M277" i="57"/>
  <c r="L276" i="57"/>
  <c r="L275" i="57"/>
  <c r="L274" i="57"/>
  <c r="L273" i="57"/>
  <c r="L272" i="57"/>
  <c r="L271" i="57"/>
  <c r="L270" i="57"/>
  <c r="L269" i="57"/>
  <c r="L268" i="57"/>
  <c r="O267" i="57"/>
  <c r="N267" i="57"/>
  <c r="M267" i="57"/>
  <c r="L266" i="57"/>
  <c r="L265" i="57"/>
  <c r="L264" i="57"/>
  <c r="L263" i="57"/>
  <c r="L262" i="57"/>
  <c r="L261" i="57"/>
  <c r="L260" i="57"/>
  <c r="L259" i="57"/>
  <c r="L258" i="57"/>
  <c r="O257" i="57"/>
  <c r="N257" i="57"/>
  <c r="M257" i="57"/>
  <c r="L256" i="57"/>
  <c r="L255" i="57"/>
  <c r="L254" i="57"/>
  <c r="L253" i="57"/>
  <c r="L252" i="57"/>
  <c r="L251" i="57"/>
  <c r="L250" i="57"/>
  <c r="L249" i="57"/>
  <c r="L248" i="57"/>
  <c r="O247" i="57"/>
  <c r="N247" i="57"/>
  <c r="M247" i="57"/>
  <c r="L246" i="57"/>
  <c r="L245" i="57"/>
  <c r="L244" i="57"/>
  <c r="L243" i="57"/>
  <c r="L242" i="57"/>
  <c r="L241" i="57"/>
  <c r="L240" i="57"/>
  <c r="L239" i="57"/>
  <c r="L238" i="57"/>
  <c r="O237" i="57"/>
  <c r="N237" i="57"/>
  <c r="M237" i="57"/>
  <c r="L236" i="57"/>
  <c r="L235" i="57"/>
  <c r="L234" i="57"/>
  <c r="L233" i="57"/>
  <c r="L232" i="57"/>
  <c r="L231" i="57"/>
  <c r="L230" i="57"/>
  <c r="L229" i="57"/>
  <c r="L228" i="57"/>
  <c r="O227" i="57"/>
  <c r="N227" i="57"/>
  <c r="M227" i="57"/>
  <c r="L226" i="57"/>
  <c r="L225" i="57"/>
  <c r="L224" i="57"/>
  <c r="L223" i="57"/>
  <c r="L222" i="57"/>
  <c r="L221" i="57"/>
  <c r="L220" i="57"/>
  <c r="L219" i="57"/>
  <c r="L218" i="57"/>
  <c r="O217" i="57"/>
  <c r="N217" i="57"/>
  <c r="M217" i="57"/>
  <c r="L216" i="57"/>
  <c r="L215" i="57"/>
  <c r="L214" i="57"/>
  <c r="L213" i="57"/>
  <c r="L212" i="57"/>
  <c r="L211" i="57"/>
  <c r="L210" i="57"/>
  <c r="L209" i="57"/>
  <c r="L208" i="57"/>
  <c r="O207" i="57"/>
  <c r="N207" i="57"/>
  <c r="M207" i="57"/>
  <c r="J797" i="55"/>
  <c r="J787" i="55"/>
  <c r="J777" i="55"/>
  <c r="J767" i="55"/>
  <c r="J757" i="55"/>
  <c r="J747" i="55"/>
  <c r="J737" i="55"/>
  <c r="J727" i="55"/>
  <c r="J717" i="55"/>
  <c r="J707" i="55"/>
  <c r="J697" i="55"/>
  <c r="J687" i="55"/>
  <c r="J677" i="55"/>
  <c r="J667" i="55"/>
  <c r="J657" i="55"/>
  <c r="J647" i="55"/>
  <c r="J637" i="55"/>
  <c r="J627" i="55"/>
  <c r="J617" i="55"/>
  <c r="J607" i="55"/>
  <c r="J597" i="55"/>
  <c r="J587" i="55"/>
  <c r="J577" i="55"/>
  <c r="J567" i="55"/>
  <c r="J557" i="55"/>
  <c r="J547" i="55"/>
  <c r="J537" i="55"/>
  <c r="J527" i="55"/>
  <c r="J517" i="55"/>
  <c r="J507" i="55"/>
  <c r="J497" i="55"/>
  <c r="J487" i="55"/>
  <c r="J477" i="55"/>
  <c r="J467" i="55"/>
  <c r="J457" i="55"/>
  <c r="J447" i="55"/>
  <c r="J437" i="55"/>
  <c r="J427" i="55"/>
  <c r="J417" i="55"/>
  <c r="J407" i="55"/>
  <c r="J397" i="55"/>
  <c r="J387" i="55"/>
  <c r="J377" i="55"/>
  <c r="J367" i="55"/>
  <c r="J357" i="55"/>
  <c r="J347" i="55"/>
  <c r="J337" i="55"/>
  <c r="J327" i="55"/>
  <c r="J317" i="55"/>
  <c r="J307" i="55"/>
  <c r="J297" i="55"/>
  <c r="J287" i="55"/>
  <c r="J277" i="55"/>
  <c r="J267" i="55"/>
  <c r="J257" i="55"/>
  <c r="J247" i="55"/>
  <c r="J237" i="55"/>
  <c r="J227" i="55"/>
  <c r="J217" i="55"/>
  <c r="J207" i="55"/>
  <c r="I798" i="55"/>
  <c r="I788" i="55"/>
  <c r="I778" i="55"/>
  <c r="I768" i="55"/>
  <c r="I758" i="55"/>
  <c r="I748" i="55"/>
  <c r="I738" i="55"/>
  <c r="I728" i="55"/>
  <c r="I718" i="55"/>
  <c r="I708" i="55"/>
  <c r="I698" i="55"/>
  <c r="I688" i="55"/>
  <c r="I678" i="55"/>
  <c r="I668" i="55"/>
  <c r="I658" i="55"/>
  <c r="I648" i="55"/>
  <c r="I638" i="55"/>
  <c r="I628" i="55"/>
  <c r="I618" i="55"/>
  <c r="I608" i="55"/>
  <c r="I598" i="55"/>
  <c r="I588" i="55"/>
  <c r="I578" i="55"/>
  <c r="I568" i="55"/>
  <c r="I558" i="55"/>
  <c r="I548" i="55"/>
  <c r="I538" i="55"/>
  <c r="I528" i="55"/>
  <c r="I518" i="55"/>
  <c r="I508" i="55"/>
  <c r="I498" i="55"/>
  <c r="I488" i="55"/>
  <c r="I478" i="55"/>
  <c r="I468" i="55"/>
  <c r="I458" i="55"/>
  <c r="I448" i="55"/>
  <c r="I438" i="55"/>
  <c r="I428" i="55"/>
  <c r="I418" i="55"/>
  <c r="I408" i="55"/>
  <c r="I398" i="55"/>
  <c r="I388" i="55"/>
  <c r="I378" i="55"/>
  <c r="I368" i="55"/>
  <c r="I358" i="55"/>
  <c r="I348" i="55"/>
  <c r="I338" i="55"/>
  <c r="I328" i="55"/>
  <c r="I318" i="55"/>
  <c r="I308" i="55"/>
  <c r="I298" i="55"/>
  <c r="I288" i="55"/>
  <c r="I278" i="55"/>
  <c r="I268" i="55"/>
  <c r="I258" i="55"/>
  <c r="I248" i="55"/>
  <c r="I238" i="55"/>
  <c r="I228" i="55"/>
  <c r="I218" i="55"/>
  <c r="I208" i="55"/>
  <c r="I797" i="55"/>
  <c r="I787" i="55"/>
  <c r="I777" i="55"/>
  <c r="I767" i="55"/>
  <c r="I757" i="55"/>
  <c r="I747" i="55"/>
  <c r="I737" i="55"/>
  <c r="I727" i="55"/>
  <c r="I717" i="55"/>
  <c r="I707" i="55"/>
  <c r="I697" i="55"/>
  <c r="I687" i="55"/>
  <c r="I677" i="55"/>
  <c r="I667" i="55"/>
  <c r="I657" i="55"/>
  <c r="I647" i="55"/>
  <c r="I637" i="55"/>
  <c r="I627" i="55"/>
  <c r="I617" i="55"/>
  <c r="I607" i="55"/>
  <c r="I597" i="55"/>
  <c r="I587" i="55"/>
  <c r="I577" i="55"/>
  <c r="I567" i="55"/>
  <c r="I557" i="55"/>
  <c r="I547" i="55"/>
  <c r="I537" i="55"/>
  <c r="I527" i="55"/>
  <c r="I517" i="55"/>
  <c r="I507" i="55"/>
  <c r="I497" i="55"/>
  <c r="I487" i="55"/>
  <c r="I477" i="55"/>
  <c r="I467" i="55"/>
  <c r="I457" i="55"/>
  <c r="I447" i="55"/>
  <c r="I437" i="55"/>
  <c r="I427" i="55"/>
  <c r="I417" i="55"/>
  <c r="I407" i="55"/>
  <c r="I397" i="55"/>
  <c r="I387" i="55"/>
  <c r="I377" i="55"/>
  <c r="I367" i="55"/>
  <c r="I357" i="55"/>
  <c r="I347" i="55"/>
  <c r="I337" i="55"/>
  <c r="I327" i="55"/>
  <c r="I317" i="55"/>
  <c r="I307" i="55"/>
  <c r="I297" i="55"/>
  <c r="I287" i="55"/>
  <c r="I277" i="55"/>
  <c r="I267" i="55"/>
  <c r="I257" i="55"/>
  <c r="I247" i="55"/>
  <c r="I237" i="55"/>
  <c r="I227" i="55"/>
  <c r="I217" i="55"/>
  <c r="I207" i="55"/>
  <c r="C797" i="55"/>
  <c r="C787" i="55"/>
  <c r="C777" i="55"/>
  <c r="C767" i="55"/>
  <c r="C757" i="55"/>
  <c r="C747" i="55"/>
  <c r="C737" i="55"/>
  <c r="C727" i="55"/>
  <c r="C717" i="55"/>
  <c r="C707" i="55"/>
  <c r="C697" i="55"/>
  <c r="C687" i="55"/>
  <c r="C677" i="55"/>
  <c r="C667" i="55"/>
  <c r="C657" i="55"/>
  <c r="C647" i="55"/>
  <c r="C637" i="55"/>
  <c r="C627" i="55"/>
  <c r="C617" i="55"/>
  <c r="C607" i="55"/>
  <c r="C597" i="55"/>
  <c r="C587" i="55"/>
  <c r="C577" i="55"/>
  <c r="C567" i="55"/>
  <c r="C557" i="55"/>
  <c r="C547" i="55"/>
  <c r="C537" i="55"/>
  <c r="C527" i="55"/>
  <c r="C517" i="55"/>
  <c r="C507" i="55"/>
  <c r="C497" i="55"/>
  <c r="C487" i="55"/>
  <c r="C477" i="55"/>
  <c r="C467" i="55"/>
  <c r="C457" i="55"/>
  <c r="C447" i="55"/>
  <c r="C437" i="55"/>
  <c r="C427" i="55"/>
  <c r="C417" i="55"/>
  <c r="C407" i="55"/>
  <c r="C397" i="55"/>
  <c r="C387" i="55"/>
  <c r="C377" i="55"/>
  <c r="C367" i="55"/>
  <c r="C357" i="55"/>
  <c r="C347" i="55"/>
  <c r="C337" i="55"/>
  <c r="C327" i="55"/>
  <c r="C317" i="55"/>
  <c r="C307" i="55"/>
  <c r="C297" i="55"/>
  <c r="C287" i="55"/>
  <c r="C277" i="55"/>
  <c r="C267" i="55"/>
  <c r="C257" i="55"/>
  <c r="C247" i="55"/>
  <c r="C237" i="55"/>
  <c r="C227" i="55"/>
  <c r="C217" i="55"/>
  <c r="C207" i="55"/>
  <c r="L257" i="57" l="1"/>
  <c r="E408" i="57"/>
  <c r="E409" i="57"/>
  <c r="E449" i="57"/>
  <c r="E453" i="57"/>
  <c r="E488" i="57"/>
  <c r="E489" i="57"/>
  <c r="E533" i="57"/>
  <c r="E543" i="57"/>
  <c r="E573" i="57"/>
  <c r="E588" i="57"/>
  <c r="E648" i="57"/>
  <c r="E649" i="57"/>
  <c r="E689" i="57"/>
  <c r="E729" i="57"/>
  <c r="E763" i="57"/>
  <c r="E282" i="57"/>
  <c r="E373" i="57"/>
  <c r="E413" i="57"/>
  <c r="E233" i="57"/>
  <c r="E231" i="57"/>
  <c r="E246" i="57"/>
  <c r="E271" i="57"/>
  <c r="E276" i="57"/>
  <c r="E315" i="57"/>
  <c r="E329" i="57"/>
  <c r="E351" i="57"/>
  <c r="E362" i="57"/>
  <c r="E391" i="57"/>
  <c r="E395" i="57"/>
  <c r="E402" i="57"/>
  <c r="E431" i="57"/>
  <c r="E436" i="57"/>
  <c r="E442" i="57"/>
  <c r="E461" i="57"/>
  <c r="E471" i="57"/>
  <c r="E475" i="57"/>
  <c r="F497" i="57"/>
  <c r="E511" i="57"/>
  <c r="E515" i="57"/>
  <c r="E516" i="57"/>
  <c r="E522" i="57"/>
  <c r="E545" i="57"/>
  <c r="E555" i="57"/>
  <c r="E562" i="57"/>
  <c r="E591" i="57"/>
  <c r="E602" i="57"/>
  <c r="E615" i="57"/>
  <c r="E626" i="57"/>
  <c r="E635" i="57"/>
  <c r="E636" i="57"/>
  <c r="H637" i="57"/>
  <c r="S132" i="56" s="1"/>
  <c r="E675" i="57"/>
  <c r="E676" i="57"/>
  <c r="E796" i="57"/>
  <c r="E805" i="57"/>
  <c r="E806" i="57"/>
  <c r="E764" i="57"/>
  <c r="E804" i="57"/>
  <c r="E766" i="57"/>
  <c r="E798" i="57"/>
  <c r="E799" i="57"/>
  <c r="G797" i="57"/>
  <c r="R164" i="56" s="1"/>
  <c r="E801" i="57"/>
  <c r="E803" i="57"/>
  <c r="F457" i="57"/>
  <c r="E213" i="57"/>
  <c r="E214" i="57"/>
  <c r="E220" i="57"/>
  <c r="E249" i="57"/>
  <c r="E264" i="57"/>
  <c r="E289" i="57"/>
  <c r="E293" i="57"/>
  <c r="E300" i="57"/>
  <c r="E304" i="57"/>
  <c r="E322" i="57"/>
  <c r="E333" i="57"/>
  <c r="E340" i="57"/>
  <c r="E369" i="57"/>
  <c r="E384" i="57"/>
  <c r="E792" i="57"/>
  <c r="L237" i="57"/>
  <c r="L497" i="57"/>
  <c r="L297" i="57"/>
  <c r="L217" i="57"/>
  <c r="L337" i="57"/>
  <c r="L517" i="57"/>
  <c r="L567" i="57"/>
  <c r="L667" i="57"/>
  <c r="L697" i="57"/>
  <c r="L347" i="57"/>
  <c r="E604" i="57"/>
  <c r="E644" i="57"/>
  <c r="E225" i="57"/>
  <c r="E235" i="57"/>
  <c r="E265" i="57"/>
  <c r="E422" i="57"/>
  <c r="E209" i="57"/>
  <c r="E212" i="57"/>
  <c r="E218" i="57"/>
  <c r="F217" i="57"/>
  <c r="G217" i="57"/>
  <c r="R48" i="56" s="1"/>
  <c r="E223" i="57"/>
  <c r="H237" i="57"/>
  <c r="S52" i="56" s="1"/>
  <c r="E242" i="57"/>
  <c r="E258" i="57"/>
  <c r="E259" i="57"/>
  <c r="E263" i="57"/>
  <c r="E275" i="57"/>
  <c r="E298" i="57"/>
  <c r="E299" i="57"/>
  <c r="F297" i="57"/>
  <c r="E303" i="57"/>
  <c r="E305" i="57"/>
  <c r="E311" i="57"/>
  <c r="E338" i="57"/>
  <c r="E339" i="57"/>
  <c r="F337" i="57"/>
  <c r="G337" i="57"/>
  <c r="R72" i="56" s="1"/>
  <c r="E343" i="57"/>
  <c r="E345" i="57"/>
  <c r="E355" i="57"/>
  <c r="E368" i="57"/>
  <c r="E379" i="57"/>
  <c r="E381" i="57"/>
  <c r="G377" i="57"/>
  <c r="R80" i="56" s="1"/>
  <c r="E383" i="57"/>
  <c r="E385" i="57"/>
  <c r="E386" i="57"/>
  <c r="E418" i="57"/>
  <c r="F417" i="57"/>
  <c r="E423" i="57"/>
  <c r="E425" i="57"/>
  <c r="E426" i="57"/>
  <c r="E459" i="57"/>
  <c r="E463" i="57"/>
  <c r="E465" i="57"/>
  <c r="E466" i="57"/>
  <c r="E498" i="57"/>
  <c r="E501" i="57"/>
  <c r="E503" i="57"/>
  <c r="E505" i="57"/>
  <c r="E506" i="57"/>
  <c r="E539" i="57"/>
  <c r="E546" i="57"/>
  <c r="E578" i="57"/>
  <c r="E579" i="57"/>
  <c r="F577" i="57"/>
  <c r="E582" i="57"/>
  <c r="E583" i="57"/>
  <c r="E586" i="57"/>
  <c r="E619" i="57"/>
  <c r="E621" i="57"/>
  <c r="E623" i="57"/>
  <c r="E625" i="57"/>
  <c r="E658" i="57"/>
  <c r="E659" i="57"/>
  <c r="E663" i="57"/>
  <c r="E665" i="57"/>
  <c r="E666" i="57"/>
  <c r="E699" i="57"/>
  <c r="E701" i="57"/>
  <c r="E703" i="57"/>
  <c r="E705" i="57"/>
  <c r="E706" i="57"/>
  <c r="E739" i="57"/>
  <c r="F737" i="57"/>
  <c r="E743" i="57"/>
  <c r="E745" i="57"/>
  <c r="E746" i="57"/>
  <c r="E210" i="57"/>
  <c r="E224" i="57"/>
  <c r="E260" i="57"/>
  <c r="E290" i="57"/>
  <c r="E294" i="57"/>
  <c r="E330" i="57"/>
  <c r="E334" i="57"/>
  <c r="E370" i="57"/>
  <c r="E374" i="57"/>
  <c r="E410" i="57"/>
  <c r="E414" i="57"/>
  <c r="E454" i="57"/>
  <c r="E490" i="57"/>
  <c r="E494" i="57"/>
  <c r="E534" i="57"/>
  <c r="E570" i="57"/>
  <c r="E574" i="57"/>
  <c r="E690" i="57"/>
  <c r="E219" i="57"/>
  <c r="L277" i="57"/>
  <c r="L557" i="57"/>
  <c r="L577" i="57"/>
  <c r="L587" i="57"/>
  <c r="L677" i="57"/>
  <c r="L747" i="57"/>
  <c r="L757" i="57"/>
  <c r="L767" i="57"/>
  <c r="L227" i="57"/>
  <c r="L387" i="57"/>
  <c r="L267" i="57"/>
  <c r="L307" i="57"/>
  <c r="L327" i="57"/>
  <c r="L377" i="57"/>
  <c r="L617" i="57"/>
  <c r="L797" i="57"/>
  <c r="L247" i="57"/>
  <c r="L287" i="57"/>
  <c r="L317" i="57"/>
  <c r="L357" i="57"/>
  <c r="L427" i="57"/>
  <c r="L437" i="57"/>
  <c r="L457" i="57"/>
  <c r="L477" i="57"/>
  <c r="L507" i="57"/>
  <c r="L537" i="57"/>
  <c r="L687" i="57"/>
  <c r="L777" i="57"/>
  <c r="G237" i="57"/>
  <c r="R52" i="56" s="1"/>
  <c r="E243" i="57"/>
  <c r="H277" i="57"/>
  <c r="S60" i="56" s="1"/>
  <c r="E221" i="57"/>
  <c r="E341" i="57"/>
  <c r="E228" i="57"/>
  <c r="E229" i="57"/>
  <c r="H227" i="57"/>
  <c r="S50" i="56" s="1"/>
  <c r="E232" i="57"/>
  <c r="H267" i="57"/>
  <c r="S58" i="56" s="1"/>
  <c r="E272" i="57"/>
  <c r="G307" i="57"/>
  <c r="R66" i="56" s="1"/>
  <c r="H307" i="57"/>
  <c r="S66" i="56" s="1"/>
  <c r="E312" i="57"/>
  <c r="E348" i="57"/>
  <c r="E349" i="57"/>
  <c r="E350" i="57"/>
  <c r="E354" i="57"/>
  <c r="G387" i="57"/>
  <c r="R82" i="56" s="1"/>
  <c r="E389" i="57"/>
  <c r="E390" i="57"/>
  <c r="E393" i="57"/>
  <c r="E394" i="57"/>
  <c r="E430" i="57"/>
  <c r="E432" i="57"/>
  <c r="E469" i="57"/>
  <c r="E470" i="57"/>
  <c r="G207" i="57"/>
  <c r="R46" i="56" s="1"/>
  <c r="E216" i="57"/>
  <c r="E252" i="57"/>
  <c r="E254" i="57"/>
  <c r="E255" i="57"/>
  <c r="E256" i="57"/>
  <c r="E292" i="57"/>
  <c r="E296" i="57"/>
  <c r="E332" i="57"/>
  <c r="E335" i="57"/>
  <c r="E336" i="57"/>
  <c r="E371" i="57"/>
  <c r="E376" i="57"/>
  <c r="E412" i="57"/>
  <c r="E416" i="57"/>
  <c r="F447" i="57"/>
  <c r="G447" i="57"/>
  <c r="R94" i="56" s="1"/>
  <c r="E452" i="57"/>
  <c r="E455" i="57"/>
  <c r="E456" i="57"/>
  <c r="E491" i="57"/>
  <c r="E492" i="57"/>
  <c r="E496" i="57"/>
  <c r="F527" i="57"/>
  <c r="G527" i="57"/>
  <c r="R110" i="56" s="1"/>
  <c r="E532" i="57"/>
  <c r="E535" i="57"/>
  <c r="E536" i="57"/>
  <c r="E241" i="57"/>
  <c r="E245" i="57"/>
  <c r="G277" i="57"/>
  <c r="R60" i="56" s="1"/>
  <c r="E283" i="57"/>
  <c r="E285" i="57"/>
  <c r="E286" i="57"/>
  <c r="G317" i="57"/>
  <c r="R68" i="56" s="1"/>
  <c r="E323" i="57"/>
  <c r="E324" i="57"/>
  <c r="E325" i="57"/>
  <c r="E326" i="57"/>
  <c r="E359" i="57"/>
  <c r="E360" i="57"/>
  <c r="E361" i="57"/>
  <c r="E363" i="57"/>
  <c r="E365" i="57"/>
  <c r="E399" i="57"/>
  <c r="G397" i="57"/>
  <c r="R84" i="56" s="1"/>
  <c r="E401" i="57"/>
  <c r="E403" i="57"/>
  <c r="E405" i="57"/>
  <c r="E406" i="57"/>
  <c r="E438" i="57"/>
  <c r="E439" i="57"/>
  <c r="E441" i="57"/>
  <c r="E445" i="57"/>
  <c r="E446" i="57"/>
  <c r="E575" i="57"/>
  <c r="E576" i="57"/>
  <c r="E610" i="57"/>
  <c r="E611" i="57"/>
  <c r="E612" i="57"/>
  <c r="E614" i="57"/>
  <c r="E616" i="57"/>
  <c r="E650" i="57"/>
  <c r="H647" i="57"/>
  <c r="S134" i="56" s="1"/>
  <c r="E654" i="57"/>
  <c r="E655" i="57"/>
  <c r="E656" i="57"/>
  <c r="G687" i="57"/>
  <c r="R142" i="56" s="1"/>
  <c r="E692" i="57"/>
  <c r="E694" i="57"/>
  <c r="E695" i="57"/>
  <c r="E696" i="57"/>
  <c r="E734" i="57"/>
  <c r="E735" i="57"/>
  <c r="E736" i="57"/>
  <c r="E770" i="57"/>
  <c r="E772" i="57"/>
  <c r="E775" i="57"/>
  <c r="E776" i="57"/>
  <c r="E478" i="57"/>
  <c r="E479" i="57"/>
  <c r="E480" i="57"/>
  <c r="E483" i="57"/>
  <c r="E484" i="57"/>
  <c r="E485" i="57"/>
  <c r="E486" i="57"/>
  <c r="E518" i="57"/>
  <c r="E519" i="57"/>
  <c r="G517" i="57"/>
  <c r="R108" i="56" s="1"/>
  <c r="E521" i="57"/>
  <c r="E525" i="57"/>
  <c r="E526" i="57"/>
  <c r="E558" i="57"/>
  <c r="E559" i="57"/>
  <c r="E561" i="57"/>
  <c r="E563" i="57"/>
  <c r="E565" i="57"/>
  <c r="E566" i="57"/>
  <c r="E599" i="57"/>
  <c r="E603" i="57"/>
  <c r="E605" i="57"/>
  <c r="E606" i="57"/>
  <c r="E638" i="57"/>
  <c r="E639" i="57"/>
  <c r="G637" i="57"/>
  <c r="R132" i="56" s="1"/>
  <c r="E641" i="57"/>
  <c r="E643" i="57"/>
  <c r="E645" i="57"/>
  <c r="E646" i="57"/>
  <c r="F677" i="57"/>
  <c r="E679" i="57"/>
  <c r="E683" i="57"/>
  <c r="E684" i="57"/>
  <c r="E685" i="57"/>
  <c r="E686" i="57"/>
  <c r="E718" i="57"/>
  <c r="E719" i="57"/>
  <c r="G717" i="57"/>
  <c r="R148" i="56" s="1"/>
  <c r="E721" i="57"/>
  <c r="E723" i="57"/>
  <c r="E725" i="57"/>
  <c r="E726" i="57"/>
  <c r="E759" i="57"/>
  <c r="E761" i="57"/>
  <c r="E765" i="57"/>
  <c r="E472" i="57"/>
  <c r="E473" i="57"/>
  <c r="E474" i="57"/>
  <c r="E510" i="57"/>
  <c r="E512" i="57"/>
  <c r="E549" i="57"/>
  <c r="E550" i="57"/>
  <c r="E552" i="57"/>
  <c r="E553" i="57"/>
  <c r="E554" i="57"/>
  <c r="G587" i="57"/>
  <c r="R122" i="56" s="1"/>
  <c r="H587" i="57"/>
  <c r="S122" i="56" s="1"/>
  <c r="E592" i="57"/>
  <c r="E593" i="57"/>
  <c r="E594" i="57"/>
  <c r="E628" i="57"/>
  <c r="E630" i="57"/>
  <c r="E632" i="57"/>
  <c r="E634" i="57"/>
  <c r="E669" i="57"/>
  <c r="E670" i="57"/>
  <c r="E672" i="57"/>
  <c r="E674" i="57"/>
  <c r="E710" i="57"/>
  <c r="E712" i="57"/>
  <c r="E749" i="57"/>
  <c r="E750" i="57"/>
  <c r="E752" i="57"/>
  <c r="E754" i="57"/>
  <c r="G787" i="57"/>
  <c r="R162" i="56" s="1"/>
  <c r="E794" i="57"/>
  <c r="H777" i="57"/>
  <c r="S160" i="56" s="1"/>
  <c r="E779" i="57"/>
  <c r="E781" i="57"/>
  <c r="E783" i="57"/>
  <c r="E785" i="57"/>
  <c r="E786" i="57"/>
  <c r="P31" i="70"/>
  <c r="P37" i="70"/>
  <c r="P44" i="70"/>
  <c r="P50" i="70"/>
  <c r="P33" i="70"/>
  <c r="P45" i="70"/>
  <c r="P51" i="70"/>
  <c r="P26" i="70"/>
  <c r="P34" i="70"/>
  <c r="P41" i="70"/>
  <c r="P47" i="70"/>
  <c r="P53" i="70"/>
  <c r="P29" i="70"/>
  <c r="P35" i="70"/>
  <c r="P43" i="70"/>
  <c r="P49" i="70"/>
  <c r="P5" i="63"/>
  <c r="Q6" i="63"/>
  <c r="O8" i="63"/>
  <c r="P9" i="63"/>
  <c r="Q10" i="63"/>
  <c r="O12" i="63"/>
  <c r="P13" i="63"/>
  <c r="Q14" i="63"/>
  <c r="O16" i="63"/>
  <c r="P17" i="63"/>
  <c r="Q18" i="63"/>
  <c r="O20" i="63"/>
  <c r="P21" i="63"/>
  <c r="Q22" i="63"/>
  <c r="O24" i="63"/>
  <c r="P25" i="63"/>
  <c r="Q26" i="63"/>
  <c r="O28" i="63"/>
  <c r="P29" i="63"/>
  <c r="Q30" i="63"/>
  <c r="O32" i="63"/>
  <c r="P33" i="63"/>
  <c r="Q34" i="63"/>
  <c r="O36" i="63"/>
  <c r="P37" i="63"/>
  <c r="Q38" i="63"/>
  <c r="O40" i="63"/>
  <c r="P41" i="63"/>
  <c r="Q42" i="63"/>
  <c r="O44" i="63"/>
  <c r="P45" i="63"/>
  <c r="Q46" i="63"/>
  <c r="O48" i="63"/>
  <c r="P49" i="63"/>
  <c r="Q50" i="63"/>
  <c r="O52" i="63"/>
  <c r="P53" i="63"/>
  <c r="Q54" i="63"/>
  <c r="O56" i="63"/>
  <c r="P57" i="63"/>
  <c r="Q58" i="63"/>
  <c r="O60" i="63"/>
  <c r="P61" i="63"/>
  <c r="Q62" i="63"/>
  <c r="O64" i="63"/>
  <c r="P65" i="63"/>
  <c r="Q66" i="63"/>
  <c r="O68" i="63"/>
  <c r="P69" i="63"/>
  <c r="Q70" i="63"/>
  <c r="O72" i="63"/>
  <c r="P73" i="63"/>
  <c r="Q74" i="63"/>
  <c r="O76" i="63"/>
  <c r="P77" i="63"/>
  <c r="Q78" i="63"/>
  <c r="O80" i="63"/>
  <c r="P81" i="63"/>
  <c r="Q82" i="63"/>
  <c r="O84" i="63"/>
  <c r="Q5" i="63"/>
  <c r="O7" i="63"/>
  <c r="P8" i="63"/>
  <c r="Q9" i="63"/>
  <c r="O11" i="63"/>
  <c r="P12" i="63"/>
  <c r="Q13" i="63"/>
  <c r="O15" i="63"/>
  <c r="P16" i="63"/>
  <c r="Q17" i="63"/>
  <c r="O19" i="63"/>
  <c r="P20" i="63"/>
  <c r="Q21" i="63"/>
  <c r="O23" i="63"/>
  <c r="P24" i="63"/>
  <c r="Q25" i="63"/>
  <c r="O27" i="63"/>
  <c r="P28" i="63"/>
  <c r="Q29" i="63"/>
  <c r="O31" i="63"/>
  <c r="P32" i="63"/>
  <c r="Q33" i="63"/>
  <c r="O35" i="63"/>
  <c r="P36" i="63"/>
  <c r="Q37" i="63"/>
  <c r="O39" i="63"/>
  <c r="P40" i="63"/>
  <c r="Q41" i="63"/>
  <c r="O43" i="63"/>
  <c r="P44" i="63"/>
  <c r="Q45" i="63"/>
  <c r="O47" i="63"/>
  <c r="P48" i="63"/>
  <c r="Q49" i="63"/>
  <c r="O51" i="63"/>
  <c r="P52" i="63"/>
  <c r="Q53" i="63"/>
  <c r="O55" i="63"/>
  <c r="P56" i="63"/>
  <c r="Q57" i="63"/>
  <c r="O59" i="63"/>
  <c r="P60" i="63"/>
  <c r="Q61" i="63"/>
  <c r="O63" i="63"/>
  <c r="P64" i="63"/>
  <c r="Q65" i="63"/>
  <c r="O67" i="63"/>
  <c r="P68" i="63"/>
  <c r="Q69" i="63"/>
  <c r="O71" i="63"/>
  <c r="P72" i="63"/>
  <c r="Q73" i="63"/>
  <c r="O75" i="63"/>
  <c r="P76" i="63"/>
  <c r="Q77" i="63"/>
  <c r="O79" i="63"/>
  <c r="P80" i="63"/>
  <c r="Q81" i="63"/>
  <c r="O83" i="63"/>
  <c r="P84" i="63"/>
  <c r="O6" i="63"/>
  <c r="P7" i="63"/>
  <c r="O10" i="63"/>
  <c r="P11" i="63"/>
  <c r="O14" i="63"/>
  <c r="P15" i="63"/>
  <c r="O18" i="63"/>
  <c r="P19" i="63"/>
  <c r="O22" i="63"/>
  <c r="P23" i="63"/>
  <c r="O26" i="63"/>
  <c r="P27" i="63"/>
  <c r="O30" i="63"/>
  <c r="P31" i="63"/>
  <c r="O34" i="63"/>
  <c r="P35" i="63"/>
  <c r="O38" i="63"/>
  <c r="P39" i="63"/>
  <c r="O42" i="63"/>
  <c r="P43" i="63"/>
  <c r="O46" i="63"/>
  <c r="P47" i="63"/>
  <c r="O50" i="63"/>
  <c r="P51" i="63"/>
  <c r="O54" i="63"/>
  <c r="P55" i="63"/>
  <c r="O58" i="63"/>
  <c r="P59" i="63"/>
  <c r="O62" i="63"/>
  <c r="P63" i="63"/>
  <c r="O66" i="63"/>
  <c r="P67" i="63"/>
  <c r="O70" i="63"/>
  <c r="P71" i="63"/>
  <c r="O74" i="63"/>
  <c r="P75" i="63"/>
  <c r="O78" i="63"/>
  <c r="P79" i="63"/>
  <c r="O82" i="63"/>
  <c r="P83" i="63"/>
  <c r="Q5" i="70"/>
  <c r="O5" i="70"/>
  <c r="P5" i="70"/>
  <c r="Q9" i="70"/>
  <c r="O9" i="70"/>
  <c r="P9" i="70"/>
  <c r="Q13" i="70"/>
  <c r="O13" i="70"/>
  <c r="P13" i="70"/>
  <c r="Q17" i="70"/>
  <c r="O17" i="70"/>
  <c r="P17" i="70"/>
  <c r="Q6" i="70"/>
  <c r="O6" i="70"/>
  <c r="Q14" i="70"/>
  <c r="O14" i="70"/>
  <c r="Q22" i="70"/>
  <c r="O22" i="70"/>
  <c r="Q25" i="70"/>
  <c r="O25" i="70"/>
  <c r="Q32" i="70"/>
  <c r="O32" i="70"/>
  <c r="Q36" i="70"/>
  <c r="O36" i="70"/>
  <c r="Q40" i="70"/>
  <c r="O40" i="70"/>
  <c r="Q55" i="70"/>
  <c r="P55" i="70"/>
  <c r="O55" i="70"/>
  <c r="Q70" i="70"/>
  <c r="P70" i="70"/>
  <c r="O70" i="70"/>
  <c r="Q74" i="70"/>
  <c r="P74" i="70"/>
  <c r="O74" i="70"/>
  <c r="Q78" i="70"/>
  <c r="P78" i="70"/>
  <c r="O78" i="70"/>
  <c r="Q81" i="70"/>
  <c r="P81" i="70"/>
  <c r="O81" i="70"/>
  <c r="P25" i="70"/>
  <c r="Q12" i="70"/>
  <c r="O12" i="70"/>
  <c r="Q20" i="70"/>
  <c r="O20" i="70"/>
  <c r="Q23" i="70"/>
  <c r="O23" i="70"/>
  <c r="Q30" i="70"/>
  <c r="O30" i="70"/>
  <c r="Q48" i="70"/>
  <c r="O48" i="70"/>
  <c r="Q52" i="70"/>
  <c r="O52" i="70"/>
  <c r="Q56" i="70"/>
  <c r="P56" i="70"/>
  <c r="O56" i="70"/>
  <c r="Q71" i="70"/>
  <c r="P71" i="70"/>
  <c r="O71" i="70"/>
  <c r="Q82" i="70"/>
  <c r="P82" i="70"/>
  <c r="O82" i="70"/>
  <c r="P6" i="70"/>
  <c r="P14" i="70"/>
  <c r="P22" i="70"/>
  <c r="P30" i="70"/>
  <c r="Q11" i="70"/>
  <c r="O11" i="70"/>
  <c r="Q19" i="70"/>
  <c r="O19" i="70"/>
  <c r="Q10" i="70"/>
  <c r="O10" i="70"/>
  <c r="Q18" i="70"/>
  <c r="O18" i="70"/>
  <c r="Q27" i="70"/>
  <c r="O27" i="70"/>
  <c r="Q38" i="70"/>
  <c r="O38" i="70"/>
  <c r="Q68" i="70"/>
  <c r="P68" i="70"/>
  <c r="O68" i="70"/>
  <c r="Q7" i="70"/>
  <c r="O7" i="70"/>
  <c r="Q15" i="70"/>
  <c r="O15" i="70"/>
  <c r="Q24" i="70"/>
  <c r="O24" i="70"/>
  <c r="Q42" i="70"/>
  <c r="O42" i="70"/>
  <c r="Q46" i="70"/>
  <c r="O46" i="70"/>
  <c r="Q64" i="70"/>
  <c r="P64" i="70"/>
  <c r="O64" i="70"/>
  <c r="Q72" i="70"/>
  <c r="P72" i="70"/>
  <c r="O72" i="70"/>
  <c r="P7" i="70"/>
  <c r="P11" i="70"/>
  <c r="P15" i="70"/>
  <c r="P19" i="70"/>
  <c r="P27" i="70"/>
  <c r="Q8" i="70"/>
  <c r="O8" i="70"/>
  <c r="Q16" i="70"/>
  <c r="O16" i="70"/>
  <c r="Q21" i="70"/>
  <c r="O21" i="70"/>
  <c r="Q28" i="70"/>
  <c r="O28" i="70"/>
  <c r="Q39" i="70"/>
  <c r="O39" i="70"/>
  <c r="Q54" i="70"/>
  <c r="P54" i="70"/>
  <c r="O54" i="70"/>
  <c r="Q58" i="70"/>
  <c r="P58" i="70"/>
  <c r="O58" i="70"/>
  <c r="Q62" i="70"/>
  <c r="P62" i="70"/>
  <c r="O62" i="70"/>
  <c r="Q84" i="70"/>
  <c r="P84" i="70"/>
  <c r="O84" i="70"/>
  <c r="P8" i="70"/>
  <c r="P12" i="70"/>
  <c r="P16" i="70"/>
  <c r="P20" i="70"/>
  <c r="P24" i="70"/>
  <c r="P28" i="70"/>
  <c r="P32" i="70"/>
  <c r="P36" i="70"/>
  <c r="P40" i="70"/>
  <c r="P48" i="70"/>
  <c r="P52" i="70"/>
  <c r="O26" i="70"/>
  <c r="O29" i="70"/>
  <c r="O31" i="70"/>
  <c r="O33" i="70"/>
  <c r="O34" i="70"/>
  <c r="O35" i="70"/>
  <c r="O37" i="70"/>
  <c r="O41" i="70"/>
  <c r="O43" i="70"/>
  <c r="O44" i="70"/>
  <c r="O45" i="70"/>
  <c r="O47" i="70"/>
  <c r="O49" i="70"/>
  <c r="O50" i="70"/>
  <c r="O51" i="70"/>
  <c r="O53" i="70"/>
  <c r="O57" i="70"/>
  <c r="O59" i="70"/>
  <c r="O60" i="70"/>
  <c r="O61" i="70"/>
  <c r="O63" i="70"/>
  <c r="O65" i="70"/>
  <c r="O66" i="70"/>
  <c r="O67" i="70"/>
  <c r="O69" i="70"/>
  <c r="O73" i="70"/>
  <c r="O75" i="70"/>
  <c r="O76" i="70"/>
  <c r="O77" i="70"/>
  <c r="O79" i="70"/>
  <c r="O80" i="70"/>
  <c r="O83" i="70"/>
  <c r="P57" i="70"/>
  <c r="P59" i="70"/>
  <c r="P60" i="70"/>
  <c r="P61" i="70"/>
  <c r="P63" i="70"/>
  <c r="P65" i="70"/>
  <c r="P66" i="70"/>
  <c r="P67" i="70"/>
  <c r="P69" i="70"/>
  <c r="P73" i="70"/>
  <c r="P75" i="70"/>
  <c r="P76" i="70"/>
  <c r="P77" i="70"/>
  <c r="P79" i="70"/>
  <c r="P80" i="70"/>
  <c r="P83" i="70"/>
  <c r="F257" i="57"/>
  <c r="E261" i="57"/>
  <c r="G267" i="57"/>
  <c r="R58" i="56" s="1"/>
  <c r="E268" i="57"/>
  <c r="E481" i="57"/>
  <c r="H477" i="57"/>
  <c r="S100" i="56" s="1"/>
  <c r="E601" i="57"/>
  <c r="H597" i="57"/>
  <c r="S124" i="56" s="1"/>
  <c r="E681" i="57"/>
  <c r="H677" i="57"/>
  <c r="S140" i="56" s="1"/>
  <c r="E730" i="57"/>
  <c r="F727" i="57"/>
  <c r="E281" i="57"/>
  <c r="E308" i="57"/>
  <c r="H607" i="57"/>
  <c r="S126" i="56" s="1"/>
  <c r="E652" i="57"/>
  <c r="H667" i="57"/>
  <c r="S138" i="56" s="1"/>
  <c r="G297" i="57"/>
  <c r="R64" i="56" s="1"/>
  <c r="E302" i="57"/>
  <c r="G497" i="57"/>
  <c r="R104" i="56" s="1"/>
  <c r="E502" i="57"/>
  <c r="E541" i="57"/>
  <c r="F537" i="57"/>
  <c r="E560" i="57"/>
  <c r="G557" i="57"/>
  <c r="R116" i="56" s="1"/>
  <c r="G707" i="57"/>
  <c r="R146" i="56" s="1"/>
  <c r="E708" i="57"/>
  <c r="E732" i="57"/>
  <c r="H727" i="57"/>
  <c r="S150" i="56" s="1"/>
  <c r="H787" i="57"/>
  <c r="S162" i="56" s="1"/>
  <c r="E790" i="57"/>
  <c r="G347" i="57"/>
  <c r="R74" i="56" s="1"/>
  <c r="E400" i="57"/>
  <c r="E788" i="57"/>
  <c r="G257" i="57"/>
  <c r="R56" i="56" s="1"/>
  <c r="E262" i="57"/>
  <c r="H317" i="57"/>
  <c r="S68" i="56" s="1"/>
  <c r="E321" i="57"/>
  <c r="H737" i="57"/>
  <c r="S152" i="56" s="1"/>
  <c r="E738" i="57"/>
  <c r="E301" i="57"/>
  <c r="E388" i="57"/>
  <c r="G417" i="57"/>
  <c r="R88" i="56" s="1"/>
  <c r="E421" i="57"/>
  <c r="E238" i="57"/>
  <c r="F237" i="57"/>
  <c r="E278" i="57"/>
  <c r="F277" i="57"/>
  <c r="E328" i="57"/>
  <c r="G327" i="57"/>
  <c r="R70" i="56" s="1"/>
  <c r="E530" i="57"/>
  <c r="H527" i="57"/>
  <c r="S110" i="56" s="1"/>
  <c r="G537" i="57"/>
  <c r="R112" i="56" s="1"/>
  <c r="E538" i="57"/>
  <c r="E629" i="57"/>
  <c r="F627" i="57"/>
  <c r="E789" i="57"/>
  <c r="F787" i="57"/>
  <c r="F207" i="57"/>
  <c r="H207" i="57"/>
  <c r="S46" i="56" s="1"/>
  <c r="E215" i="57"/>
  <c r="E222" i="57"/>
  <c r="G227" i="57"/>
  <c r="R50" i="56" s="1"/>
  <c r="E234" i="57"/>
  <c r="E239" i="57"/>
  <c r="E244" i="57"/>
  <c r="F247" i="57"/>
  <c r="H247" i="57"/>
  <c r="S54" i="56" s="1"/>
  <c r="E273" i="57"/>
  <c r="E274" i="57"/>
  <c r="E279" i="57"/>
  <c r="E284" i="57"/>
  <c r="F287" i="57"/>
  <c r="H287" i="57"/>
  <c r="S62" i="56" s="1"/>
  <c r="E295" i="57"/>
  <c r="E313" i="57"/>
  <c r="E314" i="57"/>
  <c r="E319" i="57"/>
  <c r="F327" i="57"/>
  <c r="H327" i="57"/>
  <c r="S70" i="56" s="1"/>
  <c r="E342" i="57"/>
  <c r="F347" i="57"/>
  <c r="E352" i="57"/>
  <c r="H347" i="57"/>
  <c r="S74" i="56" s="1"/>
  <c r="E356" i="57"/>
  <c r="E358" i="57"/>
  <c r="F357" i="57"/>
  <c r="G367" i="57"/>
  <c r="R78" i="56" s="1"/>
  <c r="L367" i="57"/>
  <c r="H397" i="57"/>
  <c r="S84" i="56" s="1"/>
  <c r="H407" i="57"/>
  <c r="S86" i="56" s="1"/>
  <c r="E419" i="57"/>
  <c r="E468" i="57"/>
  <c r="F467" i="57"/>
  <c r="L467" i="57"/>
  <c r="G477" i="57"/>
  <c r="R100" i="56" s="1"/>
  <c r="F507" i="57"/>
  <c r="H507" i="57"/>
  <c r="S106" i="56" s="1"/>
  <c r="E508" i="57"/>
  <c r="G507" i="57"/>
  <c r="R106" i="56" s="1"/>
  <c r="E514" i="57"/>
  <c r="H547" i="57"/>
  <c r="S114" i="56" s="1"/>
  <c r="H567" i="57"/>
  <c r="S118" i="56" s="1"/>
  <c r="E569" i="57"/>
  <c r="E618" i="57"/>
  <c r="G617" i="57"/>
  <c r="R128" i="56" s="1"/>
  <c r="E778" i="57"/>
  <c r="G777" i="57"/>
  <c r="R160" i="56" s="1"/>
  <c r="E288" i="57"/>
  <c r="G287" i="57"/>
  <c r="R62" i="56" s="1"/>
  <c r="F227" i="57"/>
  <c r="E251" i="57"/>
  <c r="F267" i="57"/>
  <c r="F307" i="57"/>
  <c r="E331" i="57"/>
  <c r="G357" i="57"/>
  <c r="R76" i="56" s="1"/>
  <c r="H367" i="57"/>
  <c r="S78" i="56" s="1"/>
  <c r="E372" i="57"/>
  <c r="F367" i="57"/>
  <c r="G437" i="57"/>
  <c r="R92" i="56" s="1"/>
  <c r="E443" i="57"/>
  <c r="H437" i="57"/>
  <c r="S92" i="56" s="1"/>
  <c r="H447" i="57"/>
  <c r="S94" i="56" s="1"/>
  <c r="E450" i="57"/>
  <c r="G457" i="57"/>
  <c r="R96" i="56" s="1"/>
  <c r="E458" i="57"/>
  <c r="E568" i="57"/>
  <c r="F567" i="57"/>
  <c r="E609" i="57"/>
  <c r="F607" i="57"/>
  <c r="E709" i="57"/>
  <c r="F707" i="57"/>
  <c r="E768" i="57"/>
  <c r="F767" i="57"/>
  <c r="E248" i="57"/>
  <c r="G247" i="57"/>
  <c r="R54" i="56" s="1"/>
  <c r="E318" i="57"/>
  <c r="F317" i="57"/>
  <c r="E523" i="57"/>
  <c r="H517" i="57"/>
  <c r="S108" i="56" s="1"/>
  <c r="F647" i="57"/>
  <c r="E688" i="57"/>
  <c r="F687" i="57"/>
  <c r="E208" i="57"/>
  <c r="L207" i="57"/>
  <c r="E211" i="57"/>
  <c r="H217" i="57"/>
  <c r="S48" i="56" s="1"/>
  <c r="E226" i="57"/>
  <c r="E230" i="57"/>
  <c r="E240" i="57"/>
  <c r="H257" i="57"/>
  <c r="S56" i="56" s="1"/>
  <c r="E266" i="57"/>
  <c r="E269" i="57"/>
  <c r="E270" i="57"/>
  <c r="E280" i="57"/>
  <c r="E291" i="57"/>
  <c r="H297" i="57"/>
  <c r="S64" i="56" s="1"/>
  <c r="E306" i="57"/>
  <c r="E309" i="57"/>
  <c r="E310" i="57"/>
  <c r="E316" i="57"/>
  <c r="E320" i="57"/>
  <c r="H337" i="57"/>
  <c r="S72" i="56" s="1"/>
  <c r="E346" i="57"/>
  <c r="E353" i="57"/>
  <c r="H357" i="57"/>
  <c r="S76" i="56" s="1"/>
  <c r="E364" i="57"/>
  <c r="E375" i="57"/>
  <c r="F377" i="57"/>
  <c r="H377" i="57"/>
  <c r="S80" i="56" s="1"/>
  <c r="E378" i="57"/>
  <c r="E382" i="57"/>
  <c r="F387" i="57"/>
  <c r="H387" i="57"/>
  <c r="S82" i="56" s="1"/>
  <c r="E392" i="57"/>
  <c r="E396" i="57"/>
  <c r="E398" i="57"/>
  <c r="F397" i="57"/>
  <c r="L397" i="57"/>
  <c r="E411" i="57"/>
  <c r="F407" i="57"/>
  <c r="F427" i="57"/>
  <c r="E428" i="57"/>
  <c r="H427" i="57"/>
  <c r="S90" i="56" s="1"/>
  <c r="G427" i="57"/>
  <c r="R90" i="56" s="1"/>
  <c r="E434" i="57"/>
  <c r="H467" i="57"/>
  <c r="S98" i="56" s="1"/>
  <c r="H487" i="57"/>
  <c r="S102" i="56" s="1"/>
  <c r="E499" i="57"/>
  <c r="E548" i="57"/>
  <c r="F547" i="57"/>
  <c r="L547" i="57"/>
  <c r="H557" i="57"/>
  <c r="S116" i="56" s="1"/>
  <c r="E698" i="57"/>
  <c r="G697" i="57"/>
  <c r="R144" i="56" s="1"/>
  <c r="L407" i="57"/>
  <c r="F437" i="57"/>
  <c r="H537" i="57"/>
  <c r="S112" i="56" s="1"/>
  <c r="G567" i="57"/>
  <c r="R118" i="56" s="1"/>
  <c r="G407" i="57"/>
  <c r="R86" i="56" s="1"/>
  <c r="E433" i="57"/>
  <c r="E444" i="57"/>
  <c r="E451" i="57"/>
  <c r="F487" i="57"/>
  <c r="G487" i="57"/>
  <c r="R102" i="56" s="1"/>
  <c r="E513" i="57"/>
  <c r="E524" i="57"/>
  <c r="E531" i="57"/>
  <c r="E581" i="57"/>
  <c r="G577" i="57"/>
  <c r="R120" i="56" s="1"/>
  <c r="E678" i="57"/>
  <c r="G677" i="57"/>
  <c r="R140" i="56" s="1"/>
  <c r="E758" i="57"/>
  <c r="G757" i="57"/>
  <c r="R156" i="56" s="1"/>
  <c r="H457" i="57"/>
  <c r="S96" i="56" s="1"/>
  <c r="L487" i="57"/>
  <c r="F517" i="57"/>
  <c r="E415" i="57"/>
  <c r="H417" i="57"/>
  <c r="S88" i="56" s="1"/>
  <c r="E429" i="57"/>
  <c r="E440" i="57"/>
  <c r="E448" i="57"/>
  <c r="L447" i="57"/>
  <c r="E462" i="57"/>
  <c r="G467" i="57"/>
  <c r="R98" i="56" s="1"/>
  <c r="E476" i="57"/>
  <c r="F477" i="57"/>
  <c r="E495" i="57"/>
  <c r="H497" i="57"/>
  <c r="S104" i="56" s="1"/>
  <c r="E509" i="57"/>
  <c r="E520" i="57"/>
  <c r="E528" i="57"/>
  <c r="L527" i="57"/>
  <c r="E542" i="57"/>
  <c r="G547" i="57"/>
  <c r="R114" i="56" s="1"/>
  <c r="E556" i="57"/>
  <c r="F557" i="57"/>
  <c r="E572" i="57"/>
  <c r="E590" i="57"/>
  <c r="G597" i="57"/>
  <c r="R124" i="56" s="1"/>
  <c r="L627" i="57"/>
  <c r="L637" i="57"/>
  <c r="E661" i="57"/>
  <c r="G657" i="57"/>
  <c r="R136" i="56" s="1"/>
  <c r="E668" i="57"/>
  <c r="F667" i="57"/>
  <c r="E741" i="57"/>
  <c r="G737" i="57"/>
  <c r="R152" i="56" s="1"/>
  <c r="E748" i="57"/>
  <c r="F747" i="57"/>
  <c r="E564" i="57"/>
  <c r="E571" i="57"/>
  <c r="E585" i="57"/>
  <c r="E577" i="57" s="1"/>
  <c r="F587" i="57"/>
  <c r="E596" i="57"/>
  <c r="F597" i="57"/>
  <c r="E598" i="57"/>
  <c r="L597" i="57"/>
  <c r="E613" i="57"/>
  <c r="H627" i="57"/>
  <c r="S130" i="56" s="1"/>
  <c r="F637" i="57"/>
  <c r="L647" i="57"/>
  <c r="L657" i="57"/>
  <c r="H707" i="57"/>
  <c r="S146" i="56" s="1"/>
  <c r="L727" i="57"/>
  <c r="L737" i="57"/>
  <c r="G747" i="57"/>
  <c r="R154" i="56" s="1"/>
  <c r="H797" i="57"/>
  <c r="S164" i="56" s="1"/>
  <c r="G647" i="57"/>
  <c r="R134" i="56" s="1"/>
  <c r="H687" i="57"/>
  <c r="S142" i="56" s="1"/>
  <c r="L707" i="57"/>
  <c r="L717" i="57"/>
  <c r="H767" i="57"/>
  <c r="S158" i="56" s="1"/>
  <c r="L787" i="57"/>
  <c r="H577" i="57"/>
  <c r="S120" i="56" s="1"/>
  <c r="E589" i="57"/>
  <c r="E600" i="57"/>
  <c r="E608" i="57"/>
  <c r="L607" i="57"/>
  <c r="H617" i="57"/>
  <c r="S128" i="56" s="1"/>
  <c r="E620" i="57"/>
  <c r="F617" i="57"/>
  <c r="E631" i="57"/>
  <c r="E640" i="57"/>
  <c r="E651" i="57"/>
  <c r="H657" i="57"/>
  <c r="S136" i="56" s="1"/>
  <c r="E660" i="57"/>
  <c r="F657" i="57"/>
  <c r="E671" i="57"/>
  <c r="E680" i="57"/>
  <c r="E691" i="57"/>
  <c r="H697" i="57"/>
  <c r="S144" i="56" s="1"/>
  <c r="E700" i="57"/>
  <c r="F697" i="57"/>
  <c r="E711" i="57"/>
  <c r="H717" i="57"/>
  <c r="S148" i="56" s="1"/>
  <c r="E720" i="57"/>
  <c r="F717" i="57"/>
  <c r="E731" i="57"/>
  <c r="E740" i="57"/>
  <c r="E751" i="57"/>
  <c r="H757" i="57"/>
  <c r="S156" i="56" s="1"/>
  <c r="E760" i="57"/>
  <c r="F757" i="57"/>
  <c r="E771" i="57"/>
  <c r="E780" i="57"/>
  <c r="F777" i="57"/>
  <c r="E791" i="57"/>
  <c r="E800" i="57"/>
  <c r="F797" i="57"/>
  <c r="G607" i="57"/>
  <c r="R126" i="56" s="1"/>
  <c r="E622" i="57"/>
  <c r="G627" i="57"/>
  <c r="R130" i="56" s="1"/>
  <c r="E633" i="57"/>
  <c r="E642" i="57"/>
  <c r="E653" i="57"/>
  <c r="E662" i="57"/>
  <c r="G667" i="57"/>
  <c r="R138" i="56" s="1"/>
  <c r="E673" i="57"/>
  <c r="E682" i="57"/>
  <c r="E693" i="57"/>
  <c r="E702" i="57"/>
  <c r="E713" i="57"/>
  <c r="E722" i="57"/>
  <c r="G727" i="57"/>
  <c r="R150" i="56" s="1"/>
  <c r="E733" i="57"/>
  <c r="E742" i="57"/>
  <c r="E753" i="57"/>
  <c r="E762" i="57"/>
  <c r="G767" i="57"/>
  <c r="R158" i="56" s="1"/>
  <c r="E773" i="57"/>
  <c r="E782" i="57"/>
  <c r="E793" i="57"/>
  <c r="E802" i="57"/>
  <c r="F795" i="55"/>
  <c r="F785" i="55"/>
  <c r="F775" i="55"/>
  <c r="F765" i="55"/>
  <c r="F755" i="55"/>
  <c r="F745" i="55"/>
  <c r="F735" i="55"/>
  <c r="F725" i="55"/>
  <c r="F715" i="55"/>
  <c r="F705" i="55"/>
  <c r="F695" i="55"/>
  <c r="F685" i="55"/>
  <c r="F675" i="55"/>
  <c r="F665" i="55"/>
  <c r="F655" i="55"/>
  <c r="F645" i="55"/>
  <c r="F635" i="55"/>
  <c r="F625" i="55"/>
  <c r="F633" i="55"/>
  <c r="F615" i="55"/>
  <c r="F605" i="55"/>
  <c r="F595" i="55"/>
  <c r="F585" i="55"/>
  <c r="F575" i="55"/>
  <c r="F565" i="55"/>
  <c r="F555" i="55"/>
  <c r="F545" i="55"/>
  <c r="F535" i="55"/>
  <c r="F525" i="55"/>
  <c r="F515" i="55"/>
  <c r="F505" i="55"/>
  <c r="F495" i="55"/>
  <c r="F485" i="55"/>
  <c r="F475" i="55"/>
  <c r="F465" i="55"/>
  <c r="F455" i="55"/>
  <c r="F445" i="55"/>
  <c r="F435" i="55"/>
  <c r="F425" i="55"/>
  <c r="F415" i="55"/>
  <c r="F405" i="55"/>
  <c r="F395" i="55"/>
  <c r="F385" i="55"/>
  <c r="F375" i="55"/>
  <c r="F365" i="55"/>
  <c r="F355" i="55"/>
  <c r="F345" i="55"/>
  <c r="F335" i="55"/>
  <c r="F325" i="55"/>
  <c r="F315" i="55"/>
  <c r="F305" i="55"/>
  <c r="F295" i="55"/>
  <c r="F285" i="55"/>
  <c r="F275" i="55"/>
  <c r="F265" i="55"/>
  <c r="F255" i="55"/>
  <c r="F245" i="55"/>
  <c r="F235" i="55"/>
  <c r="F225" i="55"/>
  <c r="F215" i="55"/>
  <c r="F205" i="55"/>
  <c r="F195" i="55"/>
  <c r="F185" i="55"/>
  <c r="F175" i="55"/>
  <c r="F165" i="55"/>
  <c r="F155" i="55"/>
  <c r="F145" i="55"/>
  <c r="F135" i="55"/>
  <c r="F125" i="55"/>
  <c r="F115" i="55"/>
  <c r="F105" i="55"/>
  <c r="F95" i="55"/>
  <c r="F85" i="55"/>
  <c r="F75" i="55"/>
  <c r="F65" i="55"/>
  <c r="F55" i="55"/>
  <c r="F45" i="55"/>
  <c r="F35" i="55"/>
  <c r="F25" i="55"/>
  <c r="H165" i="56"/>
  <c r="I164" i="56"/>
  <c r="G164" i="56"/>
  <c r="F84" i="70" s="1"/>
  <c r="F164" i="56"/>
  <c r="E84" i="70" s="1"/>
  <c r="E164" i="56"/>
  <c r="D84" i="70" s="1"/>
  <c r="D164" i="56"/>
  <c r="C84" i="70" s="1"/>
  <c r="B84" i="70" s="1"/>
  <c r="B164" i="86" s="1"/>
  <c r="B797" i="87" s="1"/>
  <c r="C797" i="87" s="1"/>
  <c r="H163" i="56"/>
  <c r="I162" i="56"/>
  <c r="G162" i="56"/>
  <c r="F83" i="70" s="1"/>
  <c r="F162" i="56"/>
  <c r="E83" i="70" s="1"/>
  <c r="E162" i="56"/>
  <c r="D83" i="70" s="1"/>
  <c r="D162" i="56"/>
  <c r="C83" i="70" s="1"/>
  <c r="B83" i="70" s="1"/>
  <c r="B162" i="86" s="1"/>
  <c r="B787" i="87" s="1"/>
  <c r="C787" i="87" s="1"/>
  <c r="H161" i="56"/>
  <c r="I160" i="56"/>
  <c r="G160" i="56"/>
  <c r="F82" i="70" s="1"/>
  <c r="F160" i="56"/>
  <c r="E82" i="70" s="1"/>
  <c r="E160" i="56"/>
  <c r="D82" i="70" s="1"/>
  <c r="D160" i="56"/>
  <c r="C82" i="70" s="1"/>
  <c r="B82" i="70" s="1"/>
  <c r="B160" i="86" s="1"/>
  <c r="B777" i="87" s="1"/>
  <c r="C777" i="87" s="1"/>
  <c r="H159" i="56"/>
  <c r="I158" i="56"/>
  <c r="G158" i="56"/>
  <c r="F81" i="70" s="1"/>
  <c r="F158" i="56"/>
  <c r="E81" i="70" s="1"/>
  <c r="E158" i="56"/>
  <c r="D81" i="70" s="1"/>
  <c r="D158" i="56"/>
  <c r="C81" i="70" s="1"/>
  <c r="B81" i="70" s="1"/>
  <c r="B158" i="86" s="1"/>
  <c r="B767" i="87" s="1"/>
  <c r="C767" i="87" s="1"/>
  <c r="H157" i="56"/>
  <c r="I156" i="56"/>
  <c r="G156" i="56"/>
  <c r="F80" i="70" s="1"/>
  <c r="F156" i="56"/>
  <c r="E80" i="70" s="1"/>
  <c r="E156" i="56"/>
  <c r="D80" i="70" s="1"/>
  <c r="D156" i="56"/>
  <c r="C80" i="70" s="1"/>
  <c r="B80" i="70" s="1"/>
  <c r="B156" i="86" s="1"/>
  <c r="B757" i="87" s="1"/>
  <c r="C757" i="87" s="1"/>
  <c r="H155" i="56"/>
  <c r="I154" i="56"/>
  <c r="G154" i="56"/>
  <c r="F79" i="70" s="1"/>
  <c r="F154" i="56"/>
  <c r="E79" i="70" s="1"/>
  <c r="E154" i="56"/>
  <c r="D79" i="70" s="1"/>
  <c r="D154" i="56"/>
  <c r="C79" i="70" s="1"/>
  <c r="B79" i="70" s="1"/>
  <c r="B154" i="86" s="1"/>
  <c r="B747" i="87" s="1"/>
  <c r="C747" i="87" s="1"/>
  <c r="H153" i="56"/>
  <c r="I152" i="56"/>
  <c r="G152" i="56"/>
  <c r="F78" i="70" s="1"/>
  <c r="F152" i="56"/>
  <c r="E78" i="70" s="1"/>
  <c r="E152" i="56"/>
  <c r="D78" i="70" s="1"/>
  <c r="D152" i="56"/>
  <c r="C78" i="70" s="1"/>
  <c r="B78" i="70" s="1"/>
  <c r="B152" i="86" s="1"/>
  <c r="B737" i="87" s="1"/>
  <c r="C737" i="87" s="1"/>
  <c r="H151" i="56"/>
  <c r="I150" i="56"/>
  <c r="G150" i="56"/>
  <c r="F77" i="70" s="1"/>
  <c r="F150" i="56"/>
  <c r="E77" i="70" s="1"/>
  <c r="E150" i="56"/>
  <c r="D77" i="70" s="1"/>
  <c r="D150" i="56"/>
  <c r="C77" i="70" s="1"/>
  <c r="B77" i="70" s="1"/>
  <c r="B150" i="86" s="1"/>
  <c r="B727" i="87" s="1"/>
  <c r="C727" i="87" s="1"/>
  <c r="H149" i="56"/>
  <c r="I148" i="56"/>
  <c r="G148" i="56"/>
  <c r="F76" i="70" s="1"/>
  <c r="F148" i="56"/>
  <c r="E76" i="70" s="1"/>
  <c r="E148" i="56"/>
  <c r="D76" i="70" s="1"/>
  <c r="D148" i="56"/>
  <c r="C76" i="70" s="1"/>
  <c r="B76" i="70" s="1"/>
  <c r="B148" i="86" s="1"/>
  <c r="B717" i="87" s="1"/>
  <c r="C717" i="87" s="1"/>
  <c r="H147" i="56"/>
  <c r="I146" i="56"/>
  <c r="G146" i="56"/>
  <c r="F75" i="70" s="1"/>
  <c r="F146" i="56"/>
  <c r="E75" i="70" s="1"/>
  <c r="E146" i="56"/>
  <c r="D75" i="70" s="1"/>
  <c r="D146" i="56"/>
  <c r="C75" i="70" s="1"/>
  <c r="B75" i="70" s="1"/>
  <c r="B146" i="86" s="1"/>
  <c r="B707" i="87" s="1"/>
  <c r="C707" i="87" s="1"/>
  <c r="H145" i="56"/>
  <c r="I144" i="56"/>
  <c r="G144" i="56"/>
  <c r="F74" i="70" s="1"/>
  <c r="F144" i="56"/>
  <c r="E74" i="70" s="1"/>
  <c r="E144" i="56"/>
  <c r="D74" i="70" s="1"/>
  <c r="D144" i="56"/>
  <c r="C74" i="70" s="1"/>
  <c r="B74" i="70" s="1"/>
  <c r="B144" i="86" s="1"/>
  <c r="B697" i="87" s="1"/>
  <c r="C697" i="87" s="1"/>
  <c r="H143" i="56"/>
  <c r="I142" i="56"/>
  <c r="G142" i="56"/>
  <c r="F73" i="70" s="1"/>
  <c r="F142" i="56"/>
  <c r="E73" i="70" s="1"/>
  <c r="E142" i="56"/>
  <c r="D73" i="70" s="1"/>
  <c r="D142" i="56"/>
  <c r="C73" i="70" s="1"/>
  <c r="B73" i="70" s="1"/>
  <c r="B142" i="86" s="1"/>
  <c r="B687" i="87" s="1"/>
  <c r="C687" i="87" s="1"/>
  <c r="H141" i="56"/>
  <c r="I140" i="56"/>
  <c r="G140" i="56"/>
  <c r="F72" i="70" s="1"/>
  <c r="F140" i="56"/>
  <c r="E72" i="70" s="1"/>
  <c r="E140" i="56"/>
  <c r="D72" i="70" s="1"/>
  <c r="D140" i="56"/>
  <c r="C72" i="70" s="1"/>
  <c r="B72" i="70" s="1"/>
  <c r="B140" i="86" s="1"/>
  <c r="B677" i="87" s="1"/>
  <c r="C677" i="87" s="1"/>
  <c r="H139" i="56"/>
  <c r="I138" i="56"/>
  <c r="G138" i="56"/>
  <c r="F71" i="70" s="1"/>
  <c r="F138" i="56"/>
  <c r="E71" i="70" s="1"/>
  <c r="E138" i="56"/>
  <c r="D71" i="70" s="1"/>
  <c r="D138" i="56"/>
  <c r="C71" i="70" s="1"/>
  <c r="B71" i="70" s="1"/>
  <c r="B138" i="86" s="1"/>
  <c r="B667" i="87" s="1"/>
  <c r="C667" i="87" s="1"/>
  <c r="H137" i="56"/>
  <c r="I136" i="56"/>
  <c r="G136" i="56"/>
  <c r="F70" i="70" s="1"/>
  <c r="F136" i="56"/>
  <c r="E70" i="70" s="1"/>
  <c r="E136" i="56"/>
  <c r="D70" i="70" s="1"/>
  <c r="D136" i="56"/>
  <c r="C70" i="70" s="1"/>
  <c r="B70" i="70" s="1"/>
  <c r="B136" i="86" s="1"/>
  <c r="B657" i="87" s="1"/>
  <c r="C657" i="87" s="1"/>
  <c r="H135" i="56"/>
  <c r="I134" i="56"/>
  <c r="G134" i="56"/>
  <c r="F69" i="70" s="1"/>
  <c r="F134" i="56"/>
  <c r="E69" i="70" s="1"/>
  <c r="E134" i="56"/>
  <c r="D69" i="70" s="1"/>
  <c r="D134" i="56"/>
  <c r="C69" i="70" s="1"/>
  <c r="B69" i="70" s="1"/>
  <c r="B134" i="86" s="1"/>
  <c r="B647" i="87" s="1"/>
  <c r="C647" i="87" s="1"/>
  <c r="H133" i="56"/>
  <c r="I132" i="56"/>
  <c r="G132" i="56"/>
  <c r="F68" i="70" s="1"/>
  <c r="F132" i="56"/>
  <c r="E68" i="70" s="1"/>
  <c r="E132" i="56"/>
  <c r="D68" i="70" s="1"/>
  <c r="D132" i="56"/>
  <c r="C68" i="70" s="1"/>
  <c r="B68" i="70" s="1"/>
  <c r="B132" i="86" s="1"/>
  <c r="B637" i="87" s="1"/>
  <c r="C637" i="87" s="1"/>
  <c r="H131" i="56"/>
  <c r="I130" i="56"/>
  <c r="G130" i="56"/>
  <c r="F67" i="70" s="1"/>
  <c r="F130" i="56"/>
  <c r="E67" i="70" s="1"/>
  <c r="E130" i="56"/>
  <c r="D67" i="70" s="1"/>
  <c r="D130" i="56"/>
  <c r="C67" i="70" s="1"/>
  <c r="B67" i="70" s="1"/>
  <c r="B130" i="86" s="1"/>
  <c r="B627" i="87" s="1"/>
  <c r="C627" i="87" s="1"/>
  <c r="H129" i="56"/>
  <c r="I128" i="56"/>
  <c r="G128" i="56"/>
  <c r="F66" i="70" s="1"/>
  <c r="F128" i="56"/>
  <c r="E66" i="70" s="1"/>
  <c r="E128" i="56"/>
  <c r="D66" i="70" s="1"/>
  <c r="D128" i="56"/>
  <c r="C66" i="70" s="1"/>
  <c r="B66" i="70" s="1"/>
  <c r="B128" i="86" s="1"/>
  <c r="B617" i="87" s="1"/>
  <c r="C617" i="87" s="1"/>
  <c r="H127" i="56"/>
  <c r="I126" i="56"/>
  <c r="G126" i="56"/>
  <c r="F65" i="70" s="1"/>
  <c r="F126" i="56"/>
  <c r="E65" i="70" s="1"/>
  <c r="E126" i="56"/>
  <c r="D65" i="70" s="1"/>
  <c r="D126" i="56"/>
  <c r="C65" i="70" s="1"/>
  <c r="B65" i="70" s="1"/>
  <c r="B126" i="86" s="1"/>
  <c r="B607" i="87" s="1"/>
  <c r="C607" i="87" s="1"/>
  <c r="H125" i="56"/>
  <c r="I124" i="56"/>
  <c r="G124" i="56"/>
  <c r="F64" i="70" s="1"/>
  <c r="F124" i="56"/>
  <c r="E64" i="70" s="1"/>
  <c r="E124" i="56"/>
  <c r="D64" i="70" s="1"/>
  <c r="D124" i="56"/>
  <c r="C64" i="70" s="1"/>
  <c r="B64" i="70" s="1"/>
  <c r="B124" i="86" s="1"/>
  <c r="B597" i="87" s="1"/>
  <c r="C597" i="87" s="1"/>
  <c r="H123" i="56"/>
  <c r="I122" i="56"/>
  <c r="G122" i="56"/>
  <c r="F63" i="70" s="1"/>
  <c r="F122" i="56"/>
  <c r="E63" i="70" s="1"/>
  <c r="E122" i="56"/>
  <c r="D63" i="70" s="1"/>
  <c r="D122" i="56"/>
  <c r="C63" i="70" s="1"/>
  <c r="B63" i="70" s="1"/>
  <c r="B122" i="86" s="1"/>
  <c r="B587" i="87" s="1"/>
  <c r="C587" i="87" s="1"/>
  <c r="H121" i="56"/>
  <c r="I120" i="56"/>
  <c r="G120" i="56"/>
  <c r="F62" i="70" s="1"/>
  <c r="F120" i="56"/>
  <c r="E62" i="70" s="1"/>
  <c r="E120" i="56"/>
  <c r="D62" i="70" s="1"/>
  <c r="D120" i="56"/>
  <c r="C62" i="70" s="1"/>
  <c r="B62" i="70" s="1"/>
  <c r="B120" i="86" s="1"/>
  <c r="B577" i="87" s="1"/>
  <c r="C577" i="87" s="1"/>
  <c r="H119" i="56"/>
  <c r="I118" i="56"/>
  <c r="G118" i="56"/>
  <c r="F61" i="70" s="1"/>
  <c r="F118" i="56"/>
  <c r="E61" i="70" s="1"/>
  <c r="E118" i="56"/>
  <c r="D61" i="70" s="1"/>
  <c r="D118" i="56"/>
  <c r="C61" i="70" s="1"/>
  <c r="B61" i="70" s="1"/>
  <c r="B118" i="86" s="1"/>
  <c r="B567" i="87" s="1"/>
  <c r="C567" i="87" s="1"/>
  <c r="H117" i="56"/>
  <c r="I116" i="56"/>
  <c r="G116" i="56"/>
  <c r="F60" i="70" s="1"/>
  <c r="F116" i="56"/>
  <c r="E60" i="70" s="1"/>
  <c r="E116" i="56"/>
  <c r="D60" i="70" s="1"/>
  <c r="D116" i="56"/>
  <c r="C60" i="70" s="1"/>
  <c r="B60" i="70" s="1"/>
  <c r="B116" i="86" s="1"/>
  <c r="B557" i="87" s="1"/>
  <c r="C557" i="87" s="1"/>
  <c r="H115" i="56"/>
  <c r="I114" i="56"/>
  <c r="G114" i="56"/>
  <c r="F59" i="70" s="1"/>
  <c r="F114" i="56"/>
  <c r="E59" i="70" s="1"/>
  <c r="E114" i="56"/>
  <c r="D59" i="70" s="1"/>
  <c r="D114" i="56"/>
  <c r="C59" i="70" s="1"/>
  <c r="B59" i="70" s="1"/>
  <c r="B114" i="86" s="1"/>
  <c r="B547" i="87" s="1"/>
  <c r="C547" i="87" s="1"/>
  <c r="H113" i="56"/>
  <c r="I112" i="56"/>
  <c r="G112" i="56"/>
  <c r="F58" i="70" s="1"/>
  <c r="F112" i="56"/>
  <c r="E58" i="70" s="1"/>
  <c r="E112" i="56"/>
  <c r="D58" i="70" s="1"/>
  <c r="D112" i="56"/>
  <c r="C58" i="70" s="1"/>
  <c r="B58" i="70" s="1"/>
  <c r="B112" i="86" s="1"/>
  <c r="B537" i="87" s="1"/>
  <c r="C537" i="87" s="1"/>
  <c r="H111" i="56"/>
  <c r="I110" i="56"/>
  <c r="G110" i="56"/>
  <c r="F57" i="70" s="1"/>
  <c r="F110" i="56"/>
  <c r="E57" i="70" s="1"/>
  <c r="E110" i="56"/>
  <c r="D57" i="70" s="1"/>
  <c r="D110" i="56"/>
  <c r="H109" i="56"/>
  <c r="I108" i="56"/>
  <c r="G108" i="56"/>
  <c r="F56" i="70" s="1"/>
  <c r="F108" i="56"/>
  <c r="E56" i="70" s="1"/>
  <c r="E108" i="56"/>
  <c r="D56" i="70" s="1"/>
  <c r="D108" i="56"/>
  <c r="C56" i="70" s="1"/>
  <c r="B56" i="70" s="1"/>
  <c r="B108" i="86" s="1"/>
  <c r="B517" i="87" s="1"/>
  <c r="C517" i="87" s="1"/>
  <c r="H107" i="56"/>
  <c r="I106" i="56"/>
  <c r="G106" i="56"/>
  <c r="F55" i="70" s="1"/>
  <c r="F106" i="56"/>
  <c r="E55" i="70" s="1"/>
  <c r="E106" i="56"/>
  <c r="D55" i="70" s="1"/>
  <c r="D106" i="56"/>
  <c r="C55" i="70" s="1"/>
  <c r="B55" i="70" s="1"/>
  <c r="B106" i="86" s="1"/>
  <c r="B507" i="87" s="1"/>
  <c r="C507" i="87" s="1"/>
  <c r="H105" i="56"/>
  <c r="I104" i="56"/>
  <c r="G104" i="56"/>
  <c r="F54" i="70" s="1"/>
  <c r="F104" i="56"/>
  <c r="E54" i="70" s="1"/>
  <c r="E104" i="56"/>
  <c r="D54" i="70" s="1"/>
  <c r="D104" i="56"/>
  <c r="C54" i="70" s="1"/>
  <c r="B54" i="70" s="1"/>
  <c r="B104" i="86" s="1"/>
  <c r="B497" i="87" s="1"/>
  <c r="C497" i="87" s="1"/>
  <c r="H103" i="56"/>
  <c r="I102" i="56"/>
  <c r="G102" i="56"/>
  <c r="F53" i="70" s="1"/>
  <c r="F102" i="56"/>
  <c r="E53" i="70" s="1"/>
  <c r="E102" i="56"/>
  <c r="D53" i="70" s="1"/>
  <c r="D102" i="56"/>
  <c r="C53" i="70" s="1"/>
  <c r="B53" i="70" s="1"/>
  <c r="B102" i="86" s="1"/>
  <c r="B487" i="87" s="1"/>
  <c r="C487" i="87" s="1"/>
  <c r="H101" i="56"/>
  <c r="I100" i="56"/>
  <c r="G100" i="56"/>
  <c r="F52" i="70" s="1"/>
  <c r="F100" i="56"/>
  <c r="E52" i="70" s="1"/>
  <c r="E100" i="56"/>
  <c r="D52" i="70" s="1"/>
  <c r="D100" i="56"/>
  <c r="H99" i="56"/>
  <c r="I98" i="56"/>
  <c r="G98" i="56"/>
  <c r="F51" i="70" s="1"/>
  <c r="F98" i="56"/>
  <c r="E51" i="70" s="1"/>
  <c r="E98" i="56"/>
  <c r="D51" i="70" s="1"/>
  <c r="D98" i="56"/>
  <c r="C51" i="70" s="1"/>
  <c r="B51" i="70" s="1"/>
  <c r="B98" i="86" s="1"/>
  <c r="B467" i="87" s="1"/>
  <c r="C467" i="87" s="1"/>
  <c r="H97" i="56"/>
  <c r="I96" i="56"/>
  <c r="G96" i="56"/>
  <c r="F50" i="70" s="1"/>
  <c r="F96" i="56"/>
  <c r="E50" i="70" s="1"/>
  <c r="E96" i="56"/>
  <c r="D50" i="70" s="1"/>
  <c r="D96" i="56"/>
  <c r="C50" i="70" s="1"/>
  <c r="B50" i="70" s="1"/>
  <c r="B96" i="86" s="1"/>
  <c r="B457" i="87" s="1"/>
  <c r="C457" i="87" s="1"/>
  <c r="H95" i="56"/>
  <c r="I94" i="56"/>
  <c r="G94" i="56"/>
  <c r="F49" i="70" s="1"/>
  <c r="F94" i="56"/>
  <c r="E49" i="70" s="1"/>
  <c r="E94" i="56"/>
  <c r="D49" i="70" s="1"/>
  <c r="D94" i="56"/>
  <c r="C49" i="70" s="1"/>
  <c r="B49" i="70" s="1"/>
  <c r="B94" i="86" s="1"/>
  <c r="B447" i="87" s="1"/>
  <c r="C447" i="87" s="1"/>
  <c r="H93" i="56"/>
  <c r="I92" i="56"/>
  <c r="G92" i="56"/>
  <c r="F48" i="70" s="1"/>
  <c r="F92" i="56"/>
  <c r="E48" i="70" s="1"/>
  <c r="E92" i="56"/>
  <c r="D48" i="70" s="1"/>
  <c r="D92" i="56"/>
  <c r="C48" i="70" s="1"/>
  <c r="B48" i="70" s="1"/>
  <c r="B92" i="86" s="1"/>
  <c r="B437" i="87" s="1"/>
  <c r="C437" i="87" s="1"/>
  <c r="H91" i="56"/>
  <c r="I90" i="56"/>
  <c r="G90" i="56"/>
  <c r="F47" i="70" s="1"/>
  <c r="F90" i="56"/>
  <c r="E47" i="70" s="1"/>
  <c r="E90" i="56"/>
  <c r="D47" i="70" s="1"/>
  <c r="D90" i="56"/>
  <c r="C47" i="70" s="1"/>
  <c r="B47" i="70" s="1"/>
  <c r="B90" i="86" s="1"/>
  <c r="B427" i="87" s="1"/>
  <c r="C427" i="87" s="1"/>
  <c r="H89" i="56"/>
  <c r="I88" i="56"/>
  <c r="G88" i="56"/>
  <c r="F46" i="70" s="1"/>
  <c r="F88" i="56"/>
  <c r="E46" i="70" s="1"/>
  <c r="E88" i="56"/>
  <c r="D46" i="70" s="1"/>
  <c r="D88" i="56"/>
  <c r="C46" i="70" s="1"/>
  <c r="B46" i="70" s="1"/>
  <c r="B88" i="86" s="1"/>
  <c r="B417" i="87" s="1"/>
  <c r="C417" i="87" s="1"/>
  <c r="H87" i="56"/>
  <c r="I86" i="56"/>
  <c r="G86" i="56"/>
  <c r="F45" i="70" s="1"/>
  <c r="F86" i="56"/>
  <c r="E45" i="70" s="1"/>
  <c r="E86" i="56"/>
  <c r="D45" i="70" s="1"/>
  <c r="D86" i="56"/>
  <c r="C45" i="70" s="1"/>
  <c r="B45" i="70" s="1"/>
  <c r="B86" i="86" s="1"/>
  <c r="B407" i="87" s="1"/>
  <c r="C407" i="87" s="1"/>
  <c r="H85" i="56"/>
  <c r="I84" i="56"/>
  <c r="G84" i="56"/>
  <c r="F44" i="70" s="1"/>
  <c r="F84" i="56"/>
  <c r="E44" i="70" s="1"/>
  <c r="E84" i="56"/>
  <c r="D44" i="70" s="1"/>
  <c r="D84" i="56"/>
  <c r="C44" i="70" s="1"/>
  <c r="B44" i="70" s="1"/>
  <c r="B84" i="86" s="1"/>
  <c r="B397" i="87" s="1"/>
  <c r="C397" i="87" s="1"/>
  <c r="H83" i="56"/>
  <c r="I82" i="56"/>
  <c r="G82" i="56"/>
  <c r="F43" i="70" s="1"/>
  <c r="F82" i="56"/>
  <c r="E43" i="70" s="1"/>
  <c r="E82" i="56"/>
  <c r="D43" i="70" s="1"/>
  <c r="D82" i="56"/>
  <c r="C43" i="70" s="1"/>
  <c r="B43" i="70" s="1"/>
  <c r="B82" i="86" s="1"/>
  <c r="B387" i="87" s="1"/>
  <c r="C387" i="87" s="1"/>
  <c r="H81" i="56"/>
  <c r="I80" i="56"/>
  <c r="G80" i="56"/>
  <c r="F42" i="70" s="1"/>
  <c r="F80" i="56"/>
  <c r="E42" i="70" s="1"/>
  <c r="E80" i="56"/>
  <c r="D42" i="70" s="1"/>
  <c r="D80" i="56"/>
  <c r="C42" i="70" s="1"/>
  <c r="B42" i="70" s="1"/>
  <c r="B80" i="86" s="1"/>
  <c r="B377" i="87" s="1"/>
  <c r="C377" i="87" s="1"/>
  <c r="H79" i="56"/>
  <c r="I78" i="56"/>
  <c r="G78" i="56"/>
  <c r="F41" i="70" s="1"/>
  <c r="F78" i="56"/>
  <c r="E41" i="70" s="1"/>
  <c r="E78" i="56"/>
  <c r="D41" i="70" s="1"/>
  <c r="D78" i="56"/>
  <c r="C41" i="70" s="1"/>
  <c r="B41" i="70" s="1"/>
  <c r="B78" i="86" s="1"/>
  <c r="B367" i="87" s="1"/>
  <c r="C367" i="87" s="1"/>
  <c r="H77" i="56"/>
  <c r="I76" i="56"/>
  <c r="G76" i="56"/>
  <c r="F40" i="70" s="1"/>
  <c r="F76" i="56"/>
  <c r="E40" i="70" s="1"/>
  <c r="E76" i="56"/>
  <c r="D40" i="70" s="1"/>
  <c r="D76" i="56"/>
  <c r="C40" i="70" s="1"/>
  <c r="B40" i="70" s="1"/>
  <c r="B76" i="86" s="1"/>
  <c r="B357" i="87" s="1"/>
  <c r="C357" i="87" s="1"/>
  <c r="H75" i="56"/>
  <c r="I74" i="56"/>
  <c r="J74" i="56" s="1"/>
  <c r="G74" i="56"/>
  <c r="F39" i="70" s="1"/>
  <c r="F74" i="56"/>
  <c r="E39" i="70" s="1"/>
  <c r="E74" i="56"/>
  <c r="D39" i="70" s="1"/>
  <c r="D74" i="56"/>
  <c r="C39" i="70" s="1"/>
  <c r="B39" i="70" s="1"/>
  <c r="B74" i="86" s="1"/>
  <c r="B347" i="87" s="1"/>
  <c r="C347" i="87" s="1"/>
  <c r="H73" i="56"/>
  <c r="I72" i="56"/>
  <c r="G72" i="56"/>
  <c r="F38" i="70" s="1"/>
  <c r="F72" i="56"/>
  <c r="E38" i="70" s="1"/>
  <c r="E72" i="56"/>
  <c r="D38" i="70" s="1"/>
  <c r="D72" i="56"/>
  <c r="C38" i="70" s="1"/>
  <c r="B38" i="70" s="1"/>
  <c r="B72" i="86" s="1"/>
  <c r="B337" i="87" s="1"/>
  <c r="C337" i="87" s="1"/>
  <c r="H71" i="56"/>
  <c r="I70" i="56"/>
  <c r="J70" i="56" s="1"/>
  <c r="G70" i="56"/>
  <c r="F37" i="70" s="1"/>
  <c r="F70" i="56"/>
  <c r="E37" i="70" s="1"/>
  <c r="E70" i="56"/>
  <c r="D37" i="70" s="1"/>
  <c r="D70" i="56"/>
  <c r="C37" i="70" s="1"/>
  <c r="B37" i="70" s="1"/>
  <c r="B70" i="86" s="1"/>
  <c r="B327" i="87" s="1"/>
  <c r="C327" i="87" s="1"/>
  <c r="H69" i="56"/>
  <c r="I68" i="56"/>
  <c r="J68" i="56" s="1"/>
  <c r="G68" i="56"/>
  <c r="F36" i="70" s="1"/>
  <c r="F68" i="56"/>
  <c r="E36" i="70" s="1"/>
  <c r="E68" i="56"/>
  <c r="D36" i="70" s="1"/>
  <c r="D68" i="56"/>
  <c r="C36" i="70" s="1"/>
  <c r="B36" i="70" s="1"/>
  <c r="B68" i="86" s="1"/>
  <c r="B317" i="87" s="1"/>
  <c r="C317" i="87" s="1"/>
  <c r="H67" i="56"/>
  <c r="I66" i="56"/>
  <c r="J66" i="56" s="1"/>
  <c r="G66" i="56"/>
  <c r="F35" i="70" s="1"/>
  <c r="F66" i="56"/>
  <c r="E35" i="70" s="1"/>
  <c r="E66" i="56"/>
  <c r="D35" i="70" s="1"/>
  <c r="D66" i="56"/>
  <c r="C35" i="70" s="1"/>
  <c r="B35" i="70" s="1"/>
  <c r="B66" i="86" s="1"/>
  <c r="B307" i="87" s="1"/>
  <c r="C307" i="87" s="1"/>
  <c r="H65" i="56"/>
  <c r="I64" i="56"/>
  <c r="J64" i="56" s="1"/>
  <c r="G64" i="56"/>
  <c r="F34" i="70" s="1"/>
  <c r="F64" i="56"/>
  <c r="E34" i="70" s="1"/>
  <c r="E64" i="56"/>
  <c r="D34" i="70" s="1"/>
  <c r="D64" i="56"/>
  <c r="C34" i="70" s="1"/>
  <c r="B34" i="70" s="1"/>
  <c r="B64" i="86" s="1"/>
  <c r="B297" i="87" s="1"/>
  <c r="C297" i="87" s="1"/>
  <c r="H63" i="56"/>
  <c r="I62" i="56"/>
  <c r="J62" i="56" s="1"/>
  <c r="G62" i="56"/>
  <c r="F33" i="70" s="1"/>
  <c r="F62" i="56"/>
  <c r="E33" i="70" s="1"/>
  <c r="E62" i="56"/>
  <c r="D33" i="70" s="1"/>
  <c r="D62" i="56"/>
  <c r="C33" i="70" s="1"/>
  <c r="B33" i="70" s="1"/>
  <c r="B62" i="86" s="1"/>
  <c r="B287" i="87" s="1"/>
  <c r="C287" i="87" s="1"/>
  <c r="H61" i="56"/>
  <c r="I60" i="56"/>
  <c r="J60" i="56" s="1"/>
  <c r="G60" i="56"/>
  <c r="F32" i="70" s="1"/>
  <c r="F60" i="56"/>
  <c r="E32" i="70" s="1"/>
  <c r="E60" i="56"/>
  <c r="D32" i="70" s="1"/>
  <c r="D60" i="56"/>
  <c r="C32" i="70" s="1"/>
  <c r="B32" i="70" s="1"/>
  <c r="B60" i="86" s="1"/>
  <c r="B277" i="87" s="1"/>
  <c r="C277" i="87" s="1"/>
  <c r="H59" i="56"/>
  <c r="I58" i="56"/>
  <c r="J58" i="56" s="1"/>
  <c r="G58" i="56"/>
  <c r="F31" i="70" s="1"/>
  <c r="F58" i="56"/>
  <c r="E31" i="70" s="1"/>
  <c r="E58" i="56"/>
  <c r="D31" i="70" s="1"/>
  <c r="D58" i="56"/>
  <c r="C31" i="70" s="1"/>
  <c r="B31" i="70" s="1"/>
  <c r="B58" i="86" s="1"/>
  <c r="B267" i="87" s="1"/>
  <c r="C267" i="87" s="1"/>
  <c r="H57" i="56"/>
  <c r="I56" i="56"/>
  <c r="J56" i="56" s="1"/>
  <c r="G56" i="56"/>
  <c r="F30" i="70" s="1"/>
  <c r="F56" i="56"/>
  <c r="E30" i="70" s="1"/>
  <c r="E56" i="56"/>
  <c r="D30" i="70" s="1"/>
  <c r="D56" i="56"/>
  <c r="C30" i="70" s="1"/>
  <c r="B30" i="70" s="1"/>
  <c r="B56" i="86" s="1"/>
  <c r="B257" i="87" s="1"/>
  <c r="C257" i="87" s="1"/>
  <c r="H55" i="56"/>
  <c r="I54" i="56"/>
  <c r="J54" i="56" s="1"/>
  <c r="G54" i="56"/>
  <c r="F29" i="70" s="1"/>
  <c r="F54" i="56"/>
  <c r="E29" i="70" s="1"/>
  <c r="E54" i="56"/>
  <c r="D29" i="70" s="1"/>
  <c r="D54" i="56"/>
  <c r="C29" i="70" s="1"/>
  <c r="B29" i="70" s="1"/>
  <c r="B54" i="86" s="1"/>
  <c r="B247" i="87" s="1"/>
  <c r="C247" i="87" s="1"/>
  <c r="H53" i="56"/>
  <c r="I52" i="56"/>
  <c r="J52" i="56" s="1"/>
  <c r="G52" i="56"/>
  <c r="F28" i="70" s="1"/>
  <c r="F52" i="56"/>
  <c r="E28" i="70" s="1"/>
  <c r="E52" i="56"/>
  <c r="D28" i="70" s="1"/>
  <c r="D52" i="56"/>
  <c r="C28" i="70" s="1"/>
  <c r="B28" i="70" s="1"/>
  <c r="B52" i="86" s="1"/>
  <c r="B237" i="87" s="1"/>
  <c r="C237" i="87" s="1"/>
  <c r="H51" i="56"/>
  <c r="I50" i="56"/>
  <c r="J50" i="56" s="1"/>
  <c r="G50" i="56"/>
  <c r="F27" i="70" s="1"/>
  <c r="F50" i="56"/>
  <c r="E27" i="70" s="1"/>
  <c r="E50" i="56"/>
  <c r="D27" i="70" s="1"/>
  <c r="D50" i="56"/>
  <c r="C27" i="70" s="1"/>
  <c r="B27" i="70" s="1"/>
  <c r="B50" i="86" s="1"/>
  <c r="B227" i="87" s="1"/>
  <c r="C227" i="87" s="1"/>
  <c r="H49" i="56"/>
  <c r="I48" i="56"/>
  <c r="J48" i="56" s="1"/>
  <c r="G48" i="56"/>
  <c r="F26" i="70" s="1"/>
  <c r="F48" i="56"/>
  <c r="E26" i="70" s="1"/>
  <c r="E48" i="56"/>
  <c r="D26" i="70" s="1"/>
  <c r="D48" i="56"/>
  <c r="C26" i="70" s="1"/>
  <c r="B26" i="70" s="1"/>
  <c r="B48" i="86" s="1"/>
  <c r="B217" i="87" s="1"/>
  <c r="C217" i="87" s="1"/>
  <c r="H47" i="56"/>
  <c r="I46" i="56"/>
  <c r="J46" i="56" s="1"/>
  <c r="G46" i="56"/>
  <c r="F25" i="70" s="1"/>
  <c r="F46" i="56"/>
  <c r="E25" i="70" s="1"/>
  <c r="E46" i="56"/>
  <c r="D25" i="70" s="1"/>
  <c r="D46" i="56"/>
  <c r="C25" i="70" s="1"/>
  <c r="B25" i="70" s="1"/>
  <c r="B46" i="86" s="1"/>
  <c r="B207" i="87" s="1"/>
  <c r="C207" i="87" s="1"/>
  <c r="J165" i="56"/>
  <c r="J164" i="56"/>
  <c r="J163" i="56"/>
  <c r="J162" i="56"/>
  <c r="J161" i="56"/>
  <c r="J160" i="56"/>
  <c r="J159" i="56"/>
  <c r="J158" i="56"/>
  <c r="J157" i="56"/>
  <c r="J156" i="56"/>
  <c r="J155" i="56"/>
  <c r="J154" i="56"/>
  <c r="J153" i="56"/>
  <c r="J152" i="56"/>
  <c r="J151" i="56"/>
  <c r="J150" i="56"/>
  <c r="J149" i="56"/>
  <c r="J148" i="56"/>
  <c r="J147" i="56"/>
  <c r="J146" i="56"/>
  <c r="J145" i="56"/>
  <c r="J144" i="56"/>
  <c r="J143" i="56"/>
  <c r="J142" i="56"/>
  <c r="J141" i="56"/>
  <c r="J140" i="56"/>
  <c r="J139" i="56"/>
  <c r="J138" i="56"/>
  <c r="J137" i="56"/>
  <c r="J136" i="56"/>
  <c r="J135" i="56"/>
  <c r="J134" i="56"/>
  <c r="J133" i="56"/>
  <c r="J132" i="56"/>
  <c r="J131" i="56"/>
  <c r="J130" i="56"/>
  <c r="J129" i="56"/>
  <c r="J128" i="56"/>
  <c r="J127" i="56"/>
  <c r="J126" i="56"/>
  <c r="J125" i="56"/>
  <c r="J124" i="56"/>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J78" i="56"/>
  <c r="J77" i="56"/>
  <c r="J75" i="56"/>
  <c r="J73" i="56"/>
  <c r="J72" i="56"/>
  <c r="J71" i="56"/>
  <c r="J69" i="56"/>
  <c r="J67" i="56"/>
  <c r="J65" i="56"/>
  <c r="J63" i="56"/>
  <c r="J61" i="56"/>
  <c r="J59" i="56"/>
  <c r="J57" i="56"/>
  <c r="J55" i="56"/>
  <c r="J53" i="56"/>
  <c r="J51" i="56"/>
  <c r="J49" i="56"/>
  <c r="J47" i="56"/>
  <c r="N164" i="56"/>
  <c r="M164" i="56"/>
  <c r="N162" i="56"/>
  <c r="M162" i="56"/>
  <c r="N160" i="56"/>
  <c r="M160" i="56"/>
  <c r="N158" i="56"/>
  <c r="M158" i="56"/>
  <c r="N156" i="56"/>
  <c r="M156" i="56"/>
  <c r="N154" i="56"/>
  <c r="M154" i="56"/>
  <c r="N152" i="56"/>
  <c r="M152" i="56"/>
  <c r="N150" i="56"/>
  <c r="M150" i="56"/>
  <c r="N148" i="56"/>
  <c r="M148" i="56"/>
  <c r="N146" i="56"/>
  <c r="M146" i="56"/>
  <c r="N144" i="56"/>
  <c r="M144" i="56"/>
  <c r="N142" i="56"/>
  <c r="M142" i="56"/>
  <c r="N140" i="56"/>
  <c r="M140" i="56"/>
  <c r="N138" i="56"/>
  <c r="M138" i="56"/>
  <c r="N136" i="56"/>
  <c r="M136" i="56"/>
  <c r="N134" i="56"/>
  <c r="M134" i="56"/>
  <c r="N132" i="56"/>
  <c r="M132" i="56"/>
  <c r="N130" i="56"/>
  <c r="M130" i="56"/>
  <c r="N128" i="56"/>
  <c r="M128" i="56"/>
  <c r="N126" i="56"/>
  <c r="M126" i="56"/>
  <c r="N124" i="56"/>
  <c r="M124" i="56"/>
  <c r="N122" i="56"/>
  <c r="M122" i="56"/>
  <c r="N120" i="56"/>
  <c r="M120" i="56"/>
  <c r="N118" i="56"/>
  <c r="M118" i="56"/>
  <c r="N116" i="56"/>
  <c r="M116" i="56"/>
  <c r="N114" i="56"/>
  <c r="M114" i="56"/>
  <c r="N112" i="56"/>
  <c r="M112" i="56"/>
  <c r="N110" i="56"/>
  <c r="M110" i="56"/>
  <c r="N108" i="56"/>
  <c r="M108" i="56"/>
  <c r="N106" i="56"/>
  <c r="M106" i="56"/>
  <c r="N104" i="56"/>
  <c r="M104" i="56"/>
  <c r="N102" i="56"/>
  <c r="M102" i="56"/>
  <c r="N100" i="56"/>
  <c r="M100" i="56"/>
  <c r="N98" i="56"/>
  <c r="M98" i="56"/>
  <c r="N96" i="56"/>
  <c r="M96" i="56"/>
  <c r="N94" i="56"/>
  <c r="M94" i="56"/>
  <c r="N92" i="56"/>
  <c r="M92" i="56"/>
  <c r="N90" i="56"/>
  <c r="M90" i="56"/>
  <c r="N88" i="56"/>
  <c r="M88" i="56"/>
  <c r="N86" i="56"/>
  <c r="M86" i="56"/>
  <c r="N84" i="56"/>
  <c r="M84" i="56"/>
  <c r="N82" i="56"/>
  <c r="M82" i="56"/>
  <c r="N80" i="56"/>
  <c r="M80" i="56"/>
  <c r="N78" i="56"/>
  <c r="M78" i="56"/>
  <c r="N76" i="56"/>
  <c r="M76" i="56"/>
  <c r="N74" i="56"/>
  <c r="M74" i="56"/>
  <c r="N72" i="56"/>
  <c r="M72" i="56"/>
  <c r="N70" i="56"/>
  <c r="M70" i="56"/>
  <c r="N68" i="56"/>
  <c r="M68" i="56"/>
  <c r="N66" i="56"/>
  <c r="M66" i="56"/>
  <c r="N64" i="56"/>
  <c r="M64" i="56"/>
  <c r="N62" i="56"/>
  <c r="M62" i="56"/>
  <c r="N60" i="56"/>
  <c r="M60" i="56"/>
  <c r="N58" i="56"/>
  <c r="M58" i="56"/>
  <c r="N56" i="56"/>
  <c r="M56" i="56"/>
  <c r="N54" i="56"/>
  <c r="M54" i="56"/>
  <c r="N52" i="56"/>
  <c r="M52" i="56"/>
  <c r="N50" i="56"/>
  <c r="M50" i="56"/>
  <c r="N48" i="56"/>
  <c r="M48" i="56"/>
  <c r="N46" i="56"/>
  <c r="M46" i="56"/>
  <c r="E497" i="57" l="1"/>
  <c r="E417" i="57"/>
  <c r="E557" i="57"/>
  <c r="H245" i="87"/>
  <c r="F246" i="87"/>
  <c r="G243" i="87"/>
  <c r="F241" i="87"/>
  <c r="H240" i="87"/>
  <c r="G246" i="87"/>
  <c r="G238" i="87"/>
  <c r="H243" i="87"/>
  <c r="F242" i="87"/>
  <c r="G241" i="87"/>
  <c r="H246" i="87"/>
  <c r="H238" i="87"/>
  <c r="G244" i="87"/>
  <c r="F243" i="87"/>
  <c r="H241" i="87"/>
  <c r="F238" i="87"/>
  <c r="G239" i="87"/>
  <c r="H244" i="87"/>
  <c r="F244" i="87"/>
  <c r="G242" i="87"/>
  <c r="F239" i="87"/>
  <c r="H239" i="87"/>
  <c r="G245" i="87"/>
  <c r="F245" i="87"/>
  <c r="H242" i="87"/>
  <c r="F240" i="87"/>
  <c r="G240" i="87"/>
  <c r="H283" i="87"/>
  <c r="F282" i="87"/>
  <c r="G281" i="87"/>
  <c r="H286" i="87"/>
  <c r="H278" i="87"/>
  <c r="G284" i="87"/>
  <c r="F283" i="87"/>
  <c r="H281" i="87"/>
  <c r="F278" i="87"/>
  <c r="G279" i="87"/>
  <c r="H284" i="87"/>
  <c r="F284" i="87"/>
  <c r="G282" i="87"/>
  <c r="F279" i="87"/>
  <c r="H279" i="87"/>
  <c r="G285" i="87"/>
  <c r="F285" i="87"/>
  <c r="H282" i="87"/>
  <c r="F280" i="87"/>
  <c r="G280" i="87"/>
  <c r="H285" i="87"/>
  <c r="F286" i="87"/>
  <c r="G283" i="87"/>
  <c r="F281" i="87"/>
  <c r="H280" i="87"/>
  <c r="G286" i="87"/>
  <c r="G278" i="87"/>
  <c r="H321" i="87"/>
  <c r="F318" i="87"/>
  <c r="G319" i="87"/>
  <c r="H324" i="87"/>
  <c r="F324" i="87"/>
  <c r="G322" i="87"/>
  <c r="F319" i="87"/>
  <c r="H319" i="87"/>
  <c r="G325" i="87"/>
  <c r="F325" i="87"/>
  <c r="H322" i="87"/>
  <c r="F320" i="87"/>
  <c r="G320" i="87"/>
  <c r="H325" i="87"/>
  <c r="F326" i="87"/>
  <c r="G323" i="87"/>
  <c r="F321" i="87"/>
  <c r="H320" i="87"/>
  <c r="G326" i="87"/>
  <c r="G318" i="87"/>
  <c r="F322" i="87"/>
  <c r="G324" i="87"/>
  <c r="G321" i="87"/>
  <c r="F323" i="87"/>
  <c r="H326" i="87"/>
  <c r="H323" i="87"/>
  <c r="H318" i="87"/>
  <c r="H364" i="87"/>
  <c r="F364" i="87"/>
  <c r="G362" i="87"/>
  <c r="F359" i="87"/>
  <c r="H359" i="87"/>
  <c r="G361" i="87"/>
  <c r="G363" i="87"/>
  <c r="H362" i="87"/>
  <c r="F360" i="87"/>
  <c r="G360" i="87"/>
  <c r="H365" i="87"/>
  <c r="F366" i="87"/>
  <c r="G359" i="87"/>
  <c r="F361" i="87"/>
  <c r="H360" i="87"/>
  <c r="G366" i="87"/>
  <c r="G358" i="87"/>
  <c r="H363" i="87"/>
  <c r="F362" i="87"/>
  <c r="G365" i="87"/>
  <c r="H366" i="87"/>
  <c r="H358" i="87"/>
  <c r="G364" i="87"/>
  <c r="F363" i="87"/>
  <c r="H361" i="87"/>
  <c r="F358" i="87"/>
  <c r="F365" i="87"/>
  <c r="H400" i="87"/>
  <c r="G406" i="87"/>
  <c r="G398" i="87"/>
  <c r="H403" i="87"/>
  <c r="F402" i="87"/>
  <c r="G401" i="87"/>
  <c r="H406" i="87"/>
  <c r="H398" i="87"/>
  <c r="G404" i="87"/>
  <c r="F403" i="87"/>
  <c r="H401" i="87"/>
  <c r="F398" i="87"/>
  <c r="G399" i="87"/>
  <c r="H404" i="87"/>
  <c r="F404" i="87"/>
  <c r="G402" i="87"/>
  <c r="F399" i="87"/>
  <c r="H399" i="87"/>
  <c r="G403" i="87"/>
  <c r="G405" i="87"/>
  <c r="H402" i="87"/>
  <c r="F400" i="87"/>
  <c r="G400" i="87"/>
  <c r="H405" i="87"/>
  <c r="F406" i="87"/>
  <c r="F401" i="87"/>
  <c r="F405" i="87"/>
  <c r="H441" i="87"/>
  <c r="F438" i="87"/>
  <c r="G439" i="87"/>
  <c r="H442" i="87"/>
  <c r="G442" i="87"/>
  <c r="H440" i="87"/>
  <c r="F443" i="87"/>
  <c r="H439" i="87"/>
  <c r="G445" i="87"/>
  <c r="F445" i="87"/>
  <c r="H438" i="87"/>
  <c r="G438" i="87"/>
  <c r="F444" i="87"/>
  <c r="H445" i="87"/>
  <c r="F446" i="87"/>
  <c r="G443" i="87"/>
  <c r="F441" i="87"/>
  <c r="F440" i="87"/>
  <c r="F439" i="87"/>
  <c r="G444" i="87"/>
  <c r="H443" i="87"/>
  <c r="F442" i="87"/>
  <c r="G441" i="87"/>
  <c r="H446" i="87"/>
  <c r="G446" i="87"/>
  <c r="H444" i="87"/>
  <c r="G440" i="87"/>
  <c r="H460" i="87"/>
  <c r="G466" i="87"/>
  <c r="G458" i="87"/>
  <c r="H459" i="87"/>
  <c r="F461" i="87"/>
  <c r="F458" i="87"/>
  <c r="H466" i="87"/>
  <c r="H458" i="87"/>
  <c r="G464" i="87"/>
  <c r="F463" i="87"/>
  <c r="F462" i="87"/>
  <c r="H465" i="87"/>
  <c r="G465" i="87"/>
  <c r="H464" i="87"/>
  <c r="F464" i="87"/>
  <c r="G462" i="87"/>
  <c r="F459" i="87"/>
  <c r="G463" i="87"/>
  <c r="H461" i="87"/>
  <c r="G461" i="87"/>
  <c r="H462" i="87"/>
  <c r="F460" i="87"/>
  <c r="G460" i="87"/>
  <c r="H463" i="87"/>
  <c r="G459" i="87"/>
  <c r="F466" i="87"/>
  <c r="F465" i="87"/>
  <c r="H502" i="87"/>
  <c r="F500" i="87"/>
  <c r="G502" i="87"/>
  <c r="F499" i="87"/>
  <c r="G505" i="87"/>
  <c r="H499" i="87"/>
  <c r="F501" i="87"/>
  <c r="H500" i="87"/>
  <c r="F498" i="87"/>
  <c r="G500" i="87"/>
  <c r="H505" i="87"/>
  <c r="G501" i="87"/>
  <c r="F502" i="87"/>
  <c r="H506" i="87"/>
  <c r="H498" i="87"/>
  <c r="G506" i="87"/>
  <c r="G498" i="87"/>
  <c r="H501" i="87"/>
  <c r="F505" i="87"/>
  <c r="G503" i="87"/>
  <c r="H504" i="87"/>
  <c r="F504" i="87"/>
  <c r="G504" i="87"/>
  <c r="F503" i="87"/>
  <c r="F506" i="87"/>
  <c r="H503" i="87"/>
  <c r="G499" i="87"/>
  <c r="H525" i="87"/>
  <c r="F526" i="87"/>
  <c r="G523" i="87"/>
  <c r="F521" i="87"/>
  <c r="H520" i="87"/>
  <c r="G522" i="87"/>
  <c r="F519" i="87"/>
  <c r="H523" i="87"/>
  <c r="F522" i="87"/>
  <c r="G521" i="87"/>
  <c r="H526" i="87"/>
  <c r="H518" i="87"/>
  <c r="G520" i="87"/>
  <c r="F524" i="87"/>
  <c r="H521" i="87"/>
  <c r="F518" i="87"/>
  <c r="G519" i="87"/>
  <c r="H524" i="87"/>
  <c r="G526" i="87"/>
  <c r="G518" i="87"/>
  <c r="F520" i="87"/>
  <c r="H519" i="87"/>
  <c r="G525" i="87"/>
  <c r="F525" i="87"/>
  <c r="H522" i="87"/>
  <c r="G524" i="87"/>
  <c r="F523" i="87"/>
  <c r="H546" i="87"/>
  <c r="H538" i="87"/>
  <c r="G544" i="87"/>
  <c r="F543" i="87"/>
  <c r="H541" i="87"/>
  <c r="F538" i="87"/>
  <c r="G539" i="87"/>
  <c r="H544" i="87"/>
  <c r="F544" i="87"/>
  <c r="G542" i="87"/>
  <c r="F539" i="87"/>
  <c r="H539" i="87"/>
  <c r="G545" i="87"/>
  <c r="F545" i="87"/>
  <c r="H542" i="87"/>
  <c r="F540" i="87"/>
  <c r="G540" i="87"/>
  <c r="H545" i="87"/>
  <c r="F546" i="87"/>
  <c r="G543" i="87"/>
  <c r="F541" i="87"/>
  <c r="H540" i="87"/>
  <c r="G546" i="87"/>
  <c r="G538" i="87"/>
  <c r="H543" i="87"/>
  <c r="F542" i="87"/>
  <c r="G541" i="87"/>
  <c r="H565" i="87"/>
  <c r="F566" i="87"/>
  <c r="G563" i="87"/>
  <c r="F561" i="87"/>
  <c r="H560" i="87"/>
  <c r="G566" i="87"/>
  <c r="G558" i="87"/>
  <c r="H563" i="87"/>
  <c r="F562" i="87"/>
  <c r="G561" i="87"/>
  <c r="H566" i="87"/>
  <c r="H558" i="87"/>
  <c r="G564" i="87"/>
  <c r="F563" i="87"/>
  <c r="H561" i="87"/>
  <c r="F558" i="87"/>
  <c r="G559" i="87"/>
  <c r="H564" i="87"/>
  <c r="F564" i="87"/>
  <c r="G562" i="87"/>
  <c r="F559" i="87"/>
  <c r="H559" i="87"/>
  <c r="G565" i="87"/>
  <c r="F565" i="87"/>
  <c r="H562" i="87"/>
  <c r="F560" i="87"/>
  <c r="G560" i="87"/>
  <c r="H580" i="87"/>
  <c r="G586" i="87"/>
  <c r="G578" i="87"/>
  <c r="H583" i="87"/>
  <c r="F582" i="87"/>
  <c r="G581" i="87"/>
  <c r="H586" i="87"/>
  <c r="H578" i="87"/>
  <c r="G584" i="87"/>
  <c r="F583" i="87"/>
  <c r="H581" i="87"/>
  <c r="F578" i="87"/>
  <c r="G579" i="87"/>
  <c r="H584" i="87"/>
  <c r="F584" i="87"/>
  <c r="G582" i="87"/>
  <c r="F579" i="87"/>
  <c r="H579" i="87"/>
  <c r="G585" i="87"/>
  <c r="F585" i="87"/>
  <c r="H582" i="87"/>
  <c r="F580" i="87"/>
  <c r="G580" i="87"/>
  <c r="H585" i="87"/>
  <c r="F586" i="87"/>
  <c r="G583" i="87"/>
  <c r="F581" i="87"/>
  <c r="H603" i="87"/>
  <c r="F602" i="87"/>
  <c r="G601" i="87"/>
  <c r="H606" i="87"/>
  <c r="H598" i="87"/>
  <c r="G604" i="87"/>
  <c r="F603" i="87"/>
  <c r="H601" i="87"/>
  <c r="F598" i="87"/>
  <c r="G599" i="87"/>
  <c r="H604" i="87"/>
  <c r="F604" i="87"/>
  <c r="G602" i="87"/>
  <c r="F599" i="87"/>
  <c r="H599" i="87"/>
  <c r="G605" i="87"/>
  <c r="F605" i="87"/>
  <c r="H602" i="87"/>
  <c r="F600" i="87"/>
  <c r="G600" i="87"/>
  <c r="H605" i="87"/>
  <c r="F606" i="87"/>
  <c r="G603" i="87"/>
  <c r="F601" i="87"/>
  <c r="H600" i="87"/>
  <c r="G606" i="87"/>
  <c r="G598" i="87"/>
  <c r="G624" i="87"/>
  <c r="F623" i="87"/>
  <c r="H621" i="87"/>
  <c r="F618" i="87"/>
  <c r="G619" i="87"/>
  <c r="F620" i="87"/>
  <c r="H624" i="87"/>
  <c r="G622" i="87"/>
  <c r="F619" i="87"/>
  <c r="H619" i="87"/>
  <c r="G625" i="87"/>
  <c r="F625" i="87"/>
  <c r="H620" i="87"/>
  <c r="F624" i="87"/>
  <c r="G620" i="87"/>
  <c r="H625" i="87"/>
  <c r="F626" i="87"/>
  <c r="G623" i="87"/>
  <c r="F621" i="87"/>
  <c r="H626" i="87"/>
  <c r="G626" i="87"/>
  <c r="G618" i="87"/>
  <c r="H623" i="87"/>
  <c r="F622" i="87"/>
  <c r="G621" i="87"/>
  <c r="H622" i="87"/>
  <c r="H618" i="87"/>
  <c r="G643" i="87"/>
  <c r="F641" i="87"/>
  <c r="H640" i="87"/>
  <c r="G646" i="87"/>
  <c r="G638" i="87"/>
  <c r="H645" i="87"/>
  <c r="H641" i="87"/>
  <c r="G641" i="87"/>
  <c r="H646" i="87"/>
  <c r="H638" i="87"/>
  <c r="G644" i="87"/>
  <c r="F643" i="87"/>
  <c r="F646" i="87"/>
  <c r="F638" i="87"/>
  <c r="G639" i="87"/>
  <c r="H644" i="87"/>
  <c r="F644" i="87"/>
  <c r="G642" i="87"/>
  <c r="F639" i="87"/>
  <c r="H643" i="87"/>
  <c r="G645" i="87"/>
  <c r="F645" i="87"/>
  <c r="H642" i="87"/>
  <c r="F640" i="87"/>
  <c r="G640" i="87"/>
  <c r="H639" i="87"/>
  <c r="F642" i="87"/>
  <c r="G662" i="87"/>
  <c r="F659" i="87"/>
  <c r="H659" i="87"/>
  <c r="G665" i="87"/>
  <c r="F665" i="87"/>
  <c r="H662" i="87"/>
  <c r="H658" i="87"/>
  <c r="G660" i="87"/>
  <c r="H665" i="87"/>
  <c r="F666" i="87"/>
  <c r="G663" i="87"/>
  <c r="F661" i="87"/>
  <c r="F660" i="87"/>
  <c r="G666" i="87"/>
  <c r="G658" i="87"/>
  <c r="H663" i="87"/>
  <c r="F662" i="87"/>
  <c r="G661" i="87"/>
  <c r="H664" i="87"/>
  <c r="H660" i="87"/>
  <c r="G664" i="87"/>
  <c r="F663" i="87"/>
  <c r="H661" i="87"/>
  <c r="F658" i="87"/>
  <c r="G659" i="87"/>
  <c r="F664" i="87"/>
  <c r="H666" i="87"/>
  <c r="H682" i="87"/>
  <c r="H681" i="87"/>
  <c r="F685" i="87"/>
  <c r="H678" i="87"/>
  <c r="G681" i="87"/>
  <c r="G684" i="87"/>
  <c r="F682" i="87"/>
  <c r="H680" i="87"/>
  <c r="H679" i="87"/>
  <c r="F681" i="87"/>
  <c r="F684" i="87"/>
  <c r="G678" i="87"/>
  <c r="F678" i="87"/>
  <c r="H686" i="87"/>
  <c r="H685" i="87"/>
  <c r="G683" i="87"/>
  <c r="G686" i="87"/>
  <c r="F680" i="87"/>
  <c r="F683" i="87"/>
  <c r="G680" i="87"/>
  <c r="H684" i="87"/>
  <c r="H683" i="87"/>
  <c r="G679" i="87"/>
  <c r="G682" i="87"/>
  <c r="G685" i="87"/>
  <c r="F679" i="87"/>
  <c r="F686" i="87"/>
  <c r="H699" i="87"/>
  <c r="H706" i="87"/>
  <c r="H698" i="87"/>
  <c r="G700" i="87"/>
  <c r="F701" i="87"/>
  <c r="F699" i="87"/>
  <c r="H705" i="87"/>
  <c r="F706" i="87"/>
  <c r="H704" i="87"/>
  <c r="F704" i="87"/>
  <c r="F703" i="87"/>
  <c r="G706" i="87"/>
  <c r="G705" i="87"/>
  <c r="H703" i="87"/>
  <c r="F702" i="87"/>
  <c r="H702" i="87"/>
  <c r="F700" i="87"/>
  <c r="G703" i="87"/>
  <c r="G702" i="87"/>
  <c r="G701" i="87"/>
  <c r="H701" i="87"/>
  <c r="F698" i="87"/>
  <c r="H700" i="87"/>
  <c r="G704" i="87"/>
  <c r="G699" i="87"/>
  <c r="G698" i="87"/>
  <c r="F705" i="87"/>
  <c r="H722" i="87"/>
  <c r="F720" i="87"/>
  <c r="H719" i="87"/>
  <c r="G725" i="87"/>
  <c r="G720" i="87"/>
  <c r="F721" i="87"/>
  <c r="G722" i="87"/>
  <c r="H720" i="87"/>
  <c r="H725" i="87"/>
  <c r="F726" i="87"/>
  <c r="G721" i="87"/>
  <c r="F723" i="87"/>
  <c r="G718" i="87"/>
  <c r="H726" i="87"/>
  <c r="H718" i="87"/>
  <c r="H723" i="87"/>
  <c r="F722" i="87"/>
  <c r="F725" i="87"/>
  <c r="G723" i="87"/>
  <c r="F719" i="87"/>
  <c r="H724" i="87"/>
  <c r="F724" i="87"/>
  <c r="H721" i="87"/>
  <c r="F718" i="87"/>
  <c r="G724" i="87"/>
  <c r="G719" i="87"/>
  <c r="G726" i="87"/>
  <c r="H745" i="87"/>
  <c r="F746" i="87"/>
  <c r="H744" i="87"/>
  <c r="F744" i="87"/>
  <c r="G738" i="87"/>
  <c r="F745" i="87"/>
  <c r="G743" i="87"/>
  <c r="H743" i="87"/>
  <c r="F742" i="87"/>
  <c r="H742" i="87"/>
  <c r="F740" i="87"/>
  <c r="F739" i="87"/>
  <c r="G744" i="87"/>
  <c r="G739" i="87"/>
  <c r="H741" i="87"/>
  <c r="F738" i="87"/>
  <c r="H740" i="87"/>
  <c r="G746" i="87"/>
  <c r="G745" i="87"/>
  <c r="G740" i="87"/>
  <c r="F741" i="87"/>
  <c r="H739" i="87"/>
  <c r="H746" i="87"/>
  <c r="H738" i="87"/>
  <c r="G742" i="87"/>
  <c r="G741" i="87"/>
  <c r="F743" i="87"/>
  <c r="H760" i="87"/>
  <c r="H765" i="87"/>
  <c r="F766" i="87"/>
  <c r="G759" i="87"/>
  <c r="G758" i="87"/>
  <c r="F765" i="87"/>
  <c r="H766" i="87"/>
  <c r="H758" i="87"/>
  <c r="H763" i="87"/>
  <c r="F762" i="87"/>
  <c r="F761" i="87"/>
  <c r="F759" i="87"/>
  <c r="G764" i="87"/>
  <c r="H764" i="87"/>
  <c r="F764" i="87"/>
  <c r="H761" i="87"/>
  <c r="F758" i="87"/>
  <c r="G766" i="87"/>
  <c r="G765" i="87"/>
  <c r="G760" i="87"/>
  <c r="H762" i="87"/>
  <c r="F760" i="87"/>
  <c r="H759" i="87"/>
  <c r="G763" i="87"/>
  <c r="G762" i="87"/>
  <c r="G761" i="87"/>
  <c r="F763" i="87"/>
  <c r="H785" i="87"/>
  <c r="F786" i="87"/>
  <c r="G783" i="87"/>
  <c r="H782" i="87"/>
  <c r="H783" i="87"/>
  <c r="F782" i="87"/>
  <c r="G781" i="87"/>
  <c r="H780" i="87"/>
  <c r="H781" i="87"/>
  <c r="F778" i="87"/>
  <c r="H786" i="87"/>
  <c r="H778" i="87"/>
  <c r="H779" i="87"/>
  <c r="G785" i="87"/>
  <c r="H784" i="87"/>
  <c r="F784" i="87"/>
  <c r="F780" i="87"/>
  <c r="G779" i="87"/>
  <c r="F779" i="87"/>
  <c r="G780" i="87"/>
  <c r="F781" i="87"/>
  <c r="F785" i="87"/>
  <c r="F783" i="87"/>
  <c r="G784" i="87"/>
  <c r="G782" i="87"/>
  <c r="G786" i="87"/>
  <c r="G778" i="87"/>
  <c r="H800" i="87"/>
  <c r="G806" i="87"/>
  <c r="G798" i="87"/>
  <c r="H803" i="87"/>
  <c r="F802" i="87"/>
  <c r="G803" i="87"/>
  <c r="H806" i="87"/>
  <c r="H798" i="87"/>
  <c r="G804" i="87"/>
  <c r="F803" i="87"/>
  <c r="H801" i="87"/>
  <c r="F798" i="87"/>
  <c r="F801" i="87"/>
  <c r="H804" i="87"/>
  <c r="F804" i="87"/>
  <c r="G802" i="87"/>
  <c r="F799" i="87"/>
  <c r="H799" i="87"/>
  <c r="G805" i="87"/>
  <c r="G801" i="87"/>
  <c r="H802" i="87"/>
  <c r="F800" i="87"/>
  <c r="G800" i="87"/>
  <c r="H805" i="87"/>
  <c r="F806" i="87"/>
  <c r="F805" i="87"/>
  <c r="G799" i="87"/>
  <c r="H224" i="87"/>
  <c r="F224" i="87"/>
  <c r="G222" i="87"/>
  <c r="F219" i="87"/>
  <c r="H219" i="87"/>
  <c r="G225" i="87"/>
  <c r="F225" i="87"/>
  <c r="H222" i="87"/>
  <c r="F220" i="87"/>
  <c r="G220" i="87"/>
  <c r="H225" i="87"/>
  <c r="F226" i="87"/>
  <c r="G223" i="87"/>
  <c r="F221" i="87"/>
  <c r="H220" i="87"/>
  <c r="G226" i="87"/>
  <c r="G218" i="87"/>
  <c r="H223" i="87"/>
  <c r="F222" i="87"/>
  <c r="G221" i="87"/>
  <c r="H226" i="87"/>
  <c r="H218" i="87"/>
  <c r="G224" i="87"/>
  <c r="F223" i="87"/>
  <c r="H221" i="87"/>
  <c r="F218" i="87"/>
  <c r="G219" i="87"/>
  <c r="H262" i="87"/>
  <c r="F260" i="87"/>
  <c r="G260" i="87"/>
  <c r="H265" i="87"/>
  <c r="F266" i="87"/>
  <c r="G263" i="87"/>
  <c r="F261" i="87"/>
  <c r="H260" i="87"/>
  <c r="G266" i="87"/>
  <c r="G258" i="87"/>
  <c r="H263" i="87"/>
  <c r="F262" i="87"/>
  <c r="G261" i="87"/>
  <c r="H266" i="87"/>
  <c r="H258" i="87"/>
  <c r="G264" i="87"/>
  <c r="F263" i="87"/>
  <c r="H261" i="87"/>
  <c r="F258" i="87"/>
  <c r="G259" i="87"/>
  <c r="H264" i="87"/>
  <c r="F264" i="87"/>
  <c r="G262" i="87"/>
  <c r="F259" i="87"/>
  <c r="H259" i="87"/>
  <c r="G265" i="87"/>
  <c r="F265" i="87"/>
  <c r="H300" i="87"/>
  <c r="G306" i="87"/>
  <c r="G298" i="87"/>
  <c r="H303" i="87"/>
  <c r="F302" i="87"/>
  <c r="G301" i="87"/>
  <c r="H306" i="87"/>
  <c r="H298" i="87"/>
  <c r="G304" i="87"/>
  <c r="F303" i="87"/>
  <c r="H301" i="87"/>
  <c r="F298" i="87"/>
  <c r="G299" i="87"/>
  <c r="H304" i="87"/>
  <c r="F304" i="87"/>
  <c r="G302" i="87"/>
  <c r="F299" i="87"/>
  <c r="H299" i="87"/>
  <c r="G305" i="87"/>
  <c r="F305" i="87"/>
  <c r="H302" i="87"/>
  <c r="F300" i="87"/>
  <c r="G300" i="87"/>
  <c r="H305" i="87"/>
  <c r="F306" i="87"/>
  <c r="G303" i="87"/>
  <c r="F301" i="87"/>
  <c r="G346" i="87"/>
  <c r="H338" i="87"/>
  <c r="G344" i="87"/>
  <c r="F343" i="87"/>
  <c r="H341" i="87"/>
  <c r="F338" i="87"/>
  <c r="G339" i="87"/>
  <c r="H344" i="87"/>
  <c r="F344" i="87"/>
  <c r="G342" i="87"/>
  <c r="F339" i="87"/>
  <c r="H339" i="87"/>
  <c r="G345" i="87"/>
  <c r="F345" i="87"/>
  <c r="H342" i="87"/>
  <c r="F340" i="87"/>
  <c r="G340" i="87"/>
  <c r="H345" i="87"/>
  <c r="F346" i="87"/>
  <c r="G343" i="87"/>
  <c r="F341" i="87"/>
  <c r="H340" i="87"/>
  <c r="H346" i="87"/>
  <c r="G338" i="87"/>
  <c r="H343" i="87"/>
  <c r="F342" i="87"/>
  <c r="G341" i="87"/>
  <c r="H381" i="87"/>
  <c r="F378" i="87"/>
  <c r="G379" i="87"/>
  <c r="H384" i="87"/>
  <c r="F384" i="87"/>
  <c r="G384" i="87"/>
  <c r="G380" i="87"/>
  <c r="H379" i="87"/>
  <c r="G385" i="87"/>
  <c r="F385" i="87"/>
  <c r="H382" i="87"/>
  <c r="F380" i="87"/>
  <c r="F383" i="87"/>
  <c r="H385" i="87"/>
  <c r="F386" i="87"/>
  <c r="G383" i="87"/>
  <c r="F381" i="87"/>
  <c r="H380" i="87"/>
  <c r="G386" i="87"/>
  <c r="G382" i="87"/>
  <c r="H383" i="87"/>
  <c r="F382" i="87"/>
  <c r="G381" i="87"/>
  <c r="H386" i="87"/>
  <c r="H378" i="87"/>
  <c r="G378" i="87"/>
  <c r="F379" i="87"/>
  <c r="H423" i="87"/>
  <c r="F422" i="87"/>
  <c r="G421" i="87"/>
  <c r="H426" i="87"/>
  <c r="H418" i="87"/>
  <c r="G426" i="87"/>
  <c r="G422" i="87"/>
  <c r="H421" i="87"/>
  <c r="F418" i="87"/>
  <c r="G419" i="87"/>
  <c r="H424" i="87"/>
  <c r="F424" i="87"/>
  <c r="G418" i="87"/>
  <c r="F419" i="87"/>
  <c r="H419" i="87"/>
  <c r="G425" i="87"/>
  <c r="F425" i="87"/>
  <c r="H422" i="87"/>
  <c r="F420" i="87"/>
  <c r="G424" i="87"/>
  <c r="H425" i="87"/>
  <c r="F426" i="87"/>
  <c r="G423" i="87"/>
  <c r="F421" i="87"/>
  <c r="H420" i="87"/>
  <c r="G420" i="87"/>
  <c r="F423" i="87"/>
  <c r="G214" i="87"/>
  <c r="F213" i="87"/>
  <c r="H211" i="87"/>
  <c r="F208" i="87"/>
  <c r="G209" i="87"/>
  <c r="H214" i="87"/>
  <c r="F214" i="87"/>
  <c r="G212" i="87"/>
  <c r="F209" i="87"/>
  <c r="H209" i="87"/>
  <c r="G215" i="87"/>
  <c r="F215" i="87"/>
  <c r="H212" i="87"/>
  <c r="F210" i="87"/>
  <c r="G210" i="87"/>
  <c r="H215" i="87"/>
  <c r="F216" i="87"/>
  <c r="G213" i="87"/>
  <c r="F211" i="87"/>
  <c r="H210" i="87"/>
  <c r="G216" i="87"/>
  <c r="G208" i="87"/>
  <c r="H213" i="87"/>
  <c r="F212" i="87"/>
  <c r="G211" i="87"/>
  <c r="H216" i="87"/>
  <c r="H208" i="87"/>
  <c r="G271" i="87"/>
  <c r="H276" i="87"/>
  <c r="H268" i="87"/>
  <c r="G274" i="87"/>
  <c r="F273" i="87"/>
  <c r="H271" i="87"/>
  <c r="G269" i="87"/>
  <c r="H274" i="87"/>
  <c r="F274" i="87"/>
  <c r="G272" i="87"/>
  <c r="F269" i="87"/>
  <c r="H269" i="87"/>
  <c r="G275" i="87"/>
  <c r="F275" i="87"/>
  <c r="H272" i="87"/>
  <c r="F270" i="87"/>
  <c r="G270" i="87"/>
  <c r="H275" i="87"/>
  <c r="G273" i="87"/>
  <c r="F271" i="87"/>
  <c r="H270" i="87"/>
  <c r="G276" i="87"/>
  <c r="G268" i="87"/>
  <c r="H273" i="87"/>
  <c r="F276" i="87"/>
  <c r="F272" i="87"/>
  <c r="F268" i="87"/>
  <c r="G311" i="87"/>
  <c r="H316" i="87"/>
  <c r="H308" i="87"/>
  <c r="G314" i="87"/>
  <c r="F313" i="87"/>
  <c r="H311" i="87"/>
  <c r="F308" i="87"/>
  <c r="G309" i="87"/>
  <c r="H314" i="87"/>
  <c r="F314" i="87"/>
  <c r="G312" i="87"/>
  <c r="F309" i="87"/>
  <c r="H309" i="87"/>
  <c r="G315" i="87"/>
  <c r="F315" i="87"/>
  <c r="H312" i="87"/>
  <c r="F310" i="87"/>
  <c r="G310" i="87"/>
  <c r="H315" i="87"/>
  <c r="F316" i="87"/>
  <c r="G313" i="87"/>
  <c r="F311" i="87"/>
  <c r="H310" i="87"/>
  <c r="G316" i="87"/>
  <c r="G308" i="87"/>
  <c r="H313" i="87"/>
  <c r="F312" i="87"/>
  <c r="G332" i="87"/>
  <c r="F329" i="87"/>
  <c r="H329" i="87"/>
  <c r="G335" i="87"/>
  <c r="F335" i="87"/>
  <c r="H332" i="87"/>
  <c r="F330" i="87"/>
  <c r="G330" i="87"/>
  <c r="H335" i="87"/>
  <c r="F336" i="87"/>
  <c r="G333" i="87"/>
  <c r="F331" i="87"/>
  <c r="H330" i="87"/>
  <c r="G336" i="87"/>
  <c r="G328" i="87"/>
  <c r="H333" i="87"/>
  <c r="F332" i="87"/>
  <c r="G331" i="87"/>
  <c r="H336" i="87"/>
  <c r="H328" i="87"/>
  <c r="G334" i="87"/>
  <c r="F333" i="87"/>
  <c r="H331" i="87"/>
  <c r="F328" i="87"/>
  <c r="G329" i="87"/>
  <c r="H334" i="87"/>
  <c r="F334" i="87"/>
  <c r="G369" i="87"/>
  <c r="H374" i="87"/>
  <c r="F374" i="87"/>
  <c r="G372" i="87"/>
  <c r="F369" i="87"/>
  <c r="F368" i="87"/>
  <c r="G375" i="87"/>
  <c r="F375" i="87"/>
  <c r="H372" i="87"/>
  <c r="F370" i="87"/>
  <c r="G370" i="87"/>
  <c r="H373" i="87"/>
  <c r="H369" i="87"/>
  <c r="G373" i="87"/>
  <c r="F371" i="87"/>
  <c r="H370" i="87"/>
  <c r="G376" i="87"/>
  <c r="G368" i="87"/>
  <c r="F372" i="87"/>
  <c r="H375" i="87"/>
  <c r="G371" i="87"/>
  <c r="H376" i="87"/>
  <c r="H368" i="87"/>
  <c r="G374" i="87"/>
  <c r="F373" i="87"/>
  <c r="H371" i="87"/>
  <c r="F376" i="87"/>
  <c r="G415" i="87"/>
  <c r="F415" i="87"/>
  <c r="H412" i="87"/>
  <c r="F410" i="87"/>
  <c r="G410" i="87"/>
  <c r="H415" i="87"/>
  <c r="H411" i="87"/>
  <c r="G413" i="87"/>
  <c r="F411" i="87"/>
  <c r="H410" i="87"/>
  <c r="G416" i="87"/>
  <c r="G408" i="87"/>
  <c r="F416" i="87"/>
  <c r="F408" i="87"/>
  <c r="F412" i="87"/>
  <c r="G411" i="87"/>
  <c r="H416" i="87"/>
  <c r="H408" i="87"/>
  <c r="G414" i="87"/>
  <c r="F413" i="87"/>
  <c r="H413" i="87"/>
  <c r="H409" i="87"/>
  <c r="F409" i="87"/>
  <c r="G409" i="87"/>
  <c r="H414" i="87"/>
  <c r="F414" i="87"/>
  <c r="G412" i="87"/>
  <c r="G431" i="87"/>
  <c r="H432" i="87"/>
  <c r="G430" i="87"/>
  <c r="H429" i="87"/>
  <c r="G436" i="87"/>
  <c r="F431" i="87"/>
  <c r="F434" i="87"/>
  <c r="G429" i="87"/>
  <c r="H430" i="87"/>
  <c r="F433" i="87"/>
  <c r="F436" i="87"/>
  <c r="G432" i="87"/>
  <c r="H431" i="87"/>
  <c r="G435" i="87"/>
  <c r="H436" i="87"/>
  <c r="H428" i="87"/>
  <c r="F429" i="87"/>
  <c r="F432" i="87"/>
  <c r="G428" i="87"/>
  <c r="F430" i="87"/>
  <c r="G433" i="87"/>
  <c r="H434" i="87"/>
  <c r="G434" i="87"/>
  <c r="H433" i="87"/>
  <c r="F428" i="87"/>
  <c r="F435" i="87"/>
  <c r="H435" i="87"/>
  <c r="G454" i="87"/>
  <c r="F453" i="87"/>
  <c r="H451" i="87"/>
  <c r="F448" i="87"/>
  <c r="H454" i="87"/>
  <c r="G449" i="87"/>
  <c r="H448" i="87"/>
  <c r="G456" i="87"/>
  <c r="G452" i="87"/>
  <c r="F449" i="87"/>
  <c r="H449" i="87"/>
  <c r="G455" i="87"/>
  <c r="H450" i="87"/>
  <c r="F451" i="87"/>
  <c r="F450" i="87"/>
  <c r="G448" i="87"/>
  <c r="F452" i="87"/>
  <c r="H452" i="87"/>
  <c r="G450" i="87"/>
  <c r="H455" i="87"/>
  <c r="F456" i="87"/>
  <c r="G451" i="87"/>
  <c r="F454" i="87"/>
  <c r="H456" i="87"/>
  <c r="H453" i="87"/>
  <c r="F455" i="87"/>
  <c r="G453" i="87"/>
  <c r="G469" i="87"/>
  <c r="H474" i="87"/>
  <c r="F474" i="87"/>
  <c r="G468" i="87"/>
  <c r="F476" i="87"/>
  <c r="F473" i="87"/>
  <c r="G475" i="87"/>
  <c r="F475" i="87"/>
  <c r="H472" i="87"/>
  <c r="F470" i="87"/>
  <c r="F469" i="87"/>
  <c r="F468" i="87"/>
  <c r="F472" i="87"/>
  <c r="G473" i="87"/>
  <c r="F471" i="87"/>
  <c r="H470" i="87"/>
  <c r="G476" i="87"/>
  <c r="H475" i="87"/>
  <c r="G474" i="87"/>
  <c r="H473" i="87"/>
  <c r="G471" i="87"/>
  <c r="H476" i="87"/>
  <c r="H468" i="87"/>
  <c r="G472" i="87"/>
  <c r="H471" i="87"/>
  <c r="G470" i="87"/>
  <c r="H469" i="87"/>
  <c r="H491" i="87"/>
  <c r="G495" i="87"/>
  <c r="F495" i="87"/>
  <c r="H492" i="87"/>
  <c r="G492" i="87"/>
  <c r="H490" i="87"/>
  <c r="G494" i="87"/>
  <c r="G496" i="87"/>
  <c r="H489" i="87"/>
  <c r="G493" i="87"/>
  <c r="F491" i="87"/>
  <c r="H488" i="87"/>
  <c r="G488" i="87"/>
  <c r="F494" i="87"/>
  <c r="F492" i="87"/>
  <c r="G489" i="87"/>
  <c r="H494" i="87"/>
  <c r="H495" i="87"/>
  <c r="F496" i="87"/>
  <c r="G491" i="87"/>
  <c r="F488" i="87"/>
  <c r="F490" i="87"/>
  <c r="F489" i="87"/>
  <c r="G490" i="87"/>
  <c r="H493" i="87"/>
  <c r="H496" i="87"/>
  <c r="F493" i="87"/>
  <c r="G515" i="87"/>
  <c r="F515" i="87"/>
  <c r="H512" i="87"/>
  <c r="F510" i="87"/>
  <c r="H513" i="87"/>
  <c r="G512" i="87"/>
  <c r="H511" i="87"/>
  <c r="G513" i="87"/>
  <c r="F511" i="87"/>
  <c r="H510" i="87"/>
  <c r="G514" i="87"/>
  <c r="H509" i="87"/>
  <c r="G508" i="87"/>
  <c r="F516" i="87"/>
  <c r="G511" i="87"/>
  <c r="H516" i="87"/>
  <c r="H508" i="87"/>
  <c r="G510" i="87"/>
  <c r="F512" i="87"/>
  <c r="F509" i="87"/>
  <c r="F508" i="87"/>
  <c r="G509" i="87"/>
  <c r="H514" i="87"/>
  <c r="F514" i="87"/>
  <c r="F513" i="87"/>
  <c r="G516" i="87"/>
  <c r="H515" i="87"/>
  <c r="G553" i="87"/>
  <c r="F551" i="87"/>
  <c r="H550" i="87"/>
  <c r="G556" i="87"/>
  <c r="G548" i="87"/>
  <c r="H553" i="87"/>
  <c r="F552" i="87"/>
  <c r="G551" i="87"/>
  <c r="H556" i="87"/>
  <c r="H548" i="87"/>
  <c r="G554" i="87"/>
  <c r="F553" i="87"/>
  <c r="H551" i="87"/>
  <c r="F548" i="87"/>
  <c r="G549" i="87"/>
  <c r="H554" i="87"/>
  <c r="F554" i="87"/>
  <c r="G552" i="87"/>
  <c r="F549" i="87"/>
  <c r="H549" i="87"/>
  <c r="G555" i="87"/>
  <c r="F555" i="87"/>
  <c r="H552" i="87"/>
  <c r="F550" i="87"/>
  <c r="G550" i="87"/>
  <c r="H555" i="87"/>
  <c r="F556" i="87"/>
  <c r="G576" i="87"/>
  <c r="G568" i="87"/>
  <c r="H573" i="87"/>
  <c r="F572" i="87"/>
  <c r="G571" i="87"/>
  <c r="H576" i="87"/>
  <c r="H568" i="87"/>
  <c r="F576" i="87"/>
  <c r="H570" i="87"/>
  <c r="G574" i="87"/>
  <c r="F573" i="87"/>
  <c r="H571" i="87"/>
  <c r="F568" i="87"/>
  <c r="G569" i="87"/>
  <c r="H574" i="87"/>
  <c r="F574" i="87"/>
  <c r="G570" i="87"/>
  <c r="G573" i="87"/>
  <c r="G572" i="87"/>
  <c r="F569" i="87"/>
  <c r="H569" i="87"/>
  <c r="G575" i="87"/>
  <c r="F575" i="87"/>
  <c r="H572" i="87"/>
  <c r="F570" i="87"/>
  <c r="H575" i="87"/>
  <c r="F571" i="87"/>
  <c r="G591" i="87"/>
  <c r="H596" i="87"/>
  <c r="H588" i="87"/>
  <c r="G594" i="87"/>
  <c r="F593" i="87"/>
  <c r="H591" i="87"/>
  <c r="F588" i="87"/>
  <c r="G589" i="87"/>
  <c r="H594" i="87"/>
  <c r="F594" i="87"/>
  <c r="G592" i="87"/>
  <c r="F589" i="87"/>
  <c r="H589" i="87"/>
  <c r="G595" i="87"/>
  <c r="F595" i="87"/>
  <c r="H592" i="87"/>
  <c r="F590" i="87"/>
  <c r="G590" i="87"/>
  <c r="H595" i="87"/>
  <c r="F596" i="87"/>
  <c r="G593" i="87"/>
  <c r="F591" i="87"/>
  <c r="H590" i="87"/>
  <c r="G596" i="87"/>
  <c r="G588" i="87"/>
  <c r="H593" i="87"/>
  <c r="F592" i="87"/>
  <c r="H613" i="87"/>
  <c r="G611" i="87"/>
  <c r="H610" i="87"/>
  <c r="F609" i="87"/>
  <c r="F612" i="87"/>
  <c r="F615" i="87"/>
  <c r="F614" i="87"/>
  <c r="H612" i="87"/>
  <c r="G609" i="87"/>
  <c r="H611" i="87"/>
  <c r="H616" i="87"/>
  <c r="G610" i="87"/>
  <c r="G616" i="87"/>
  <c r="F608" i="87"/>
  <c r="F611" i="87"/>
  <c r="F610" i="87"/>
  <c r="H615" i="87"/>
  <c r="F616" i="87"/>
  <c r="H608" i="87"/>
  <c r="G615" i="87"/>
  <c r="H614" i="87"/>
  <c r="G608" i="87"/>
  <c r="H609" i="87"/>
  <c r="G614" i="87"/>
  <c r="G612" i="87"/>
  <c r="G613" i="87"/>
  <c r="F613" i="87"/>
  <c r="H630" i="87"/>
  <c r="G636" i="87"/>
  <c r="G628" i="87"/>
  <c r="H633" i="87"/>
  <c r="F632" i="87"/>
  <c r="G633" i="87"/>
  <c r="H636" i="87"/>
  <c r="H628" i="87"/>
  <c r="G634" i="87"/>
  <c r="F633" i="87"/>
  <c r="H631" i="87"/>
  <c r="F628" i="87"/>
  <c r="F631" i="87"/>
  <c r="H634" i="87"/>
  <c r="F634" i="87"/>
  <c r="G632" i="87"/>
  <c r="F629" i="87"/>
  <c r="H629" i="87"/>
  <c r="G635" i="87"/>
  <c r="G631" i="87"/>
  <c r="H632" i="87"/>
  <c r="F630" i="87"/>
  <c r="G630" i="87"/>
  <c r="H635" i="87"/>
  <c r="F636" i="87"/>
  <c r="F635" i="87"/>
  <c r="G629" i="87"/>
  <c r="H651" i="87"/>
  <c r="F648" i="87"/>
  <c r="G649" i="87"/>
  <c r="H654" i="87"/>
  <c r="F654" i="87"/>
  <c r="G650" i="87"/>
  <c r="F653" i="87"/>
  <c r="F652" i="87"/>
  <c r="H648" i="87"/>
  <c r="H649" i="87"/>
  <c r="G655" i="87"/>
  <c r="F655" i="87"/>
  <c r="H652" i="87"/>
  <c r="F650" i="87"/>
  <c r="G656" i="87"/>
  <c r="G651" i="87"/>
  <c r="F649" i="87"/>
  <c r="H655" i="87"/>
  <c r="F656" i="87"/>
  <c r="G653" i="87"/>
  <c r="F651" i="87"/>
  <c r="H650" i="87"/>
  <c r="G652" i="87"/>
  <c r="G648" i="87"/>
  <c r="H653" i="87"/>
  <c r="H656" i="87"/>
  <c r="G654" i="87"/>
  <c r="H676" i="87"/>
  <c r="H668" i="87"/>
  <c r="G674" i="87"/>
  <c r="F673" i="87"/>
  <c r="H671" i="87"/>
  <c r="F668" i="87"/>
  <c r="G673" i="87"/>
  <c r="H674" i="87"/>
  <c r="F674" i="87"/>
  <c r="G672" i="87"/>
  <c r="F669" i="87"/>
  <c r="H669" i="87"/>
  <c r="G669" i="87"/>
  <c r="F671" i="87"/>
  <c r="H672" i="87"/>
  <c r="F670" i="87"/>
  <c r="G670" i="87"/>
  <c r="H675" i="87"/>
  <c r="F676" i="87"/>
  <c r="G675" i="87"/>
  <c r="G671" i="87"/>
  <c r="H670" i="87"/>
  <c r="G676" i="87"/>
  <c r="G668" i="87"/>
  <c r="H673" i="87"/>
  <c r="F672" i="87"/>
  <c r="F675" i="87"/>
  <c r="G689" i="87"/>
  <c r="G694" i="87"/>
  <c r="F693" i="87"/>
  <c r="F696" i="87"/>
  <c r="F694" i="87"/>
  <c r="H696" i="87"/>
  <c r="G691" i="87"/>
  <c r="H691" i="87"/>
  <c r="H690" i="87"/>
  <c r="G695" i="87"/>
  <c r="F695" i="87"/>
  <c r="G692" i="87"/>
  <c r="F689" i="87"/>
  <c r="F688" i="87"/>
  <c r="H693" i="87"/>
  <c r="H692" i="87"/>
  <c r="G688" i="87"/>
  <c r="F690" i="87"/>
  <c r="G693" i="87"/>
  <c r="F691" i="87"/>
  <c r="G690" i="87"/>
  <c r="H695" i="87"/>
  <c r="H694" i="87"/>
  <c r="H689" i="87"/>
  <c r="H688" i="87"/>
  <c r="G696" i="87"/>
  <c r="F692" i="87"/>
  <c r="G714" i="87"/>
  <c r="F713" i="87"/>
  <c r="G712" i="87"/>
  <c r="G710" i="87"/>
  <c r="G716" i="87"/>
  <c r="G708" i="87"/>
  <c r="F709" i="87"/>
  <c r="G709" i="87"/>
  <c r="H712" i="87"/>
  <c r="H711" i="87"/>
  <c r="H710" i="87"/>
  <c r="H709" i="87"/>
  <c r="G715" i="87"/>
  <c r="F715" i="87"/>
  <c r="H708" i="87"/>
  <c r="F716" i="87"/>
  <c r="F714" i="87"/>
  <c r="G713" i="87"/>
  <c r="F711" i="87"/>
  <c r="F710" i="87"/>
  <c r="F708" i="87"/>
  <c r="F712" i="87"/>
  <c r="G711" i="87"/>
  <c r="H716" i="87"/>
  <c r="H715" i="87"/>
  <c r="H714" i="87"/>
  <c r="H713" i="87"/>
  <c r="G735" i="87"/>
  <c r="F735" i="87"/>
  <c r="G732" i="87"/>
  <c r="F729" i="87"/>
  <c r="H736" i="87"/>
  <c r="H735" i="87"/>
  <c r="H730" i="87"/>
  <c r="G729" i="87"/>
  <c r="F732" i="87"/>
  <c r="G733" i="87"/>
  <c r="F731" i="87"/>
  <c r="G730" i="87"/>
  <c r="H733" i="87"/>
  <c r="H732" i="87"/>
  <c r="H731" i="87"/>
  <c r="F734" i="87"/>
  <c r="G734" i="87"/>
  <c r="F728" i="87"/>
  <c r="G731" i="87"/>
  <c r="G736" i="87"/>
  <c r="G728" i="87"/>
  <c r="H729" i="87"/>
  <c r="H728" i="87"/>
  <c r="F736" i="87"/>
  <c r="H734" i="87"/>
  <c r="F733" i="87"/>
  <c r="F730" i="87"/>
  <c r="G750" i="87"/>
  <c r="G755" i="87"/>
  <c r="F755" i="87"/>
  <c r="F754" i="87"/>
  <c r="H756" i="87"/>
  <c r="H755" i="87"/>
  <c r="G756" i="87"/>
  <c r="G748" i="87"/>
  <c r="G753" i="87"/>
  <c r="F751" i="87"/>
  <c r="H753" i="87"/>
  <c r="H752" i="87"/>
  <c r="H751" i="87"/>
  <c r="G754" i="87"/>
  <c r="F753" i="87"/>
  <c r="G751" i="87"/>
  <c r="H754" i="87"/>
  <c r="H749" i="87"/>
  <c r="H748" i="87"/>
  <c r="F756" i="87"/>
  <c r="G752" i="87"/>
  <c r="F749" i="87"/>
  <c r="G749" i="87"/>
  <c r="H750" i="87"/>
  <c r="F752" i="87"/>
  <c r="F750" i="87"/>
  <c r="F748" i="87"/>
  <c r="G773" i="87"/>
  <c r="F771" i="87"/>
  <c r="G770" i="87"/>
  <c r="H775" i="87"/>
  <c r="H774" i="87"/>
  <c r="H769" i="87"/>
  <c r="H772" i="87"/>
  <c r="G775" i="87"/>
  <c r="F769" i="87"/>
  <c r="G771" i="87"/>
  <c r="G776" i="87"/>
  <c r="G768" i="87"/>
  <c r="H771" i="87"/>
  <c r="H770" i="87"/>
  <c r="F772" i="87"/>
  <c r="H768" i="87"/>
  <c r="F775" i="87"/>
  <c r="G769" i="87"/>
  <c r="G774" i="87"/>
  <c r="F773" i="87"/>
  <c r="F776" i="87"/>
  <c r="F774" i="87"/>
  <c r="F770" i="87"/>
  <c r="G772" i="87"/>
  <c r="F768" i="87"/>
  <c r="H773" i="87"/>
  <c r="H776" i="87"/>
  <c r="G796" i="87"/>
  <c r="G788" i="87"/>
  <c r="H793" i="87"/>
  <c r="F792" i="87"/>
  <c r="G791" i="87"/>
  <c r="H792" i="87"/>
  <c r="H788" i="87"/>
  <c r="G794" i="87"/>
  <c r="F793" i="87"/>
  <c r="H791" i="87"/>
  <c r="F788" i="87"/>
  <c r="G789" i="87"/>
  <c r="F790" i="87"/>
  <c r="H794" i="87"/>
  <c r="G792" i="87"/>
  <c r="F789" i="87"/>
  <c r="H789" i="87"/>
  <c r="G795" i="87"/>
  <c r="F795" i="87"/>
  <c r="H790" i="87"/>
  <c r="F794" i="87"/>
  <c r="G790" i="87"/>
  <c r="H795" i="87"/>
  <c r="F796" i="87"/>
  <c r="G793" i="87"/>
  <c r="F791" i="87"/>
  <c r="H796" i="87"/>
  <c r="G235" i="87"/>
  <c r="F235" i="87"/>
  <c r="H232" i="87"/>
  <c r="F230" i="87"/>
  <c r="G230" i="87"/>
  <c r="H235" i="87"/>
  <c r="F236" i="87"/>
  <c r="G233" i="87"/>
  <c r="F231" i="87"/>
  <c r="H230" i="87"/>
  <c r="G236" i="87"/>
  <c r="G228" i="87"/>
  <c r="H233" i="87"/>
  <c r="F232" i="87"/>
  <c r="G231" i="87"/>
  <c r="H236" i="87"/>
  <c r="H228" i="87"/>
  <c r="G234" i="87"/>
  <c r="F233" i="87"/>
  <c r="H231" i="87"/>
  <c r="F228" i="87"/>
  <c r="G229" i="87"/>
  <c r="H234" i="87"/>
  <c r="F234" i="87"/>
  <c r="G232" i="87"/>
  <c r="F229" i="87"/>
  <c r="H229" i="87"/>
  <c r="G254" i="87"/>
  <c r="F253" i="87"/>
  <c r="H251" i="87"/>
  <c r="F248" i="87"/>
  <c r="G249" i="87"/>
  <c r="H254" i="87"/>
  <c r="F254" i="87"/>
  <c r="G252" i="87"/>
  <c r="F249" i="87"/>
  <c r="H249" i="87"/>
  <c r="G255" i="87"/>
  <c r="F255" i="87"/>
  <c r="H252" i="87"/>
  <c r="F250" i="87"/>
  <c r="G250" i="87"/>
  <c r="H255" i="87"/>
  <c r="F256" i="87"/>
  <c r="G253" i="87"/>
  <c r="F251" i="87"/>
  <c r="H250" i="87"/>
  <c r="G256" i="87"/>
  <c r="G248" i="87"/>
  <c r="H253" i="87"/>
  <c r="F252" i="87"/>
  <c r="G251" i="87"/>
  <c r="H256" i="87"/>
  <c r="H248" i="87"/>
  <c r="G294" i="87"/>
  <c r="F293" i="87"/>
  <c r="H291" i="87"/>
  <c r="F288" i="87"/>
  <c r="G289" i="87"/>
  <c r="H294" i="87"/>
  <c r="F294" i="87"/>
  <c r="G292" i="87"/>
  <c r="F289" i="87"/>
  <c r="H289" i="87"/>
  <c r="G295" i="87"/>
  <c r="F295" i="87"/>
  <c r="H292" i="87"/>
  <c r="F290" i="87"/>
  <c r="G290" i="87"/>
  <c r="H295" i="87"/>
  <c r="F296" i="87"/>
  <c r="G293" i="87"/>
  <c r="F291" i="87"/>
  <c r="H290" i="87"/>
  <c r="G296" i="87"/>
  <c r="G288" i="87"/>
  <c r="H293" i="87"/>
  <c r="F292" i="87"/>
  <c r="G291" i="87"/>
  <c r="H296" i="87"/>
  <c r="H288" i="87"/>
  <c r="G356" i="87"/>
  <c r="G348" i="87"/>
  <c r="H349" i="87"/>
  <c r="G353" i="87"/>
  <c r="H356" i="87"/>
  <c r="H354" i="87"/>
  <c r="H350" i="87"/>
  <c r="G354" i="87"/>
  <c r="H355" i="87"/>
  <c r="F354" i="87"/>
  <c r="G351" i="87"/>
  <c r="H348" i="87"/>
  <c r="F352" i="87"/>
  <c r="F356" i="87"/>
  <c r="G352" i="87"/>
  <c r="H353" i="87"/>
  <c r="F350" i="87"/>
  <c r="G349" i="87"/>
  <c r="F355" i="87"/>
  <c r="H352" i="87"/>
  <c r="F349" i="87"/>
  <c r="G350" i="87"/>
  <c r="H351" i="87"/>
  <c r="G355" i="87"/>
  <c r="F353" i="87"/>
  <c r="F348" i="87"/>
  <c r="F351" i="87"/>
  <c r="G394" i="87"/>
  <c r="F393" i="87"/>
  <c r="H391" i="87"/>
  <c r="F388" i="87"/>
  <c r="G389" i="87"/>
  <c r="H396" i="87"/>
  <c r="H392" i="87"/>
  <c r="G392" i="87"/>
  <c r="F389" i="87"/>
  <c r="H389" i="87"/>
  <c r="G395" i="87"/>
  <c r="F395" i="87"/>
  <c r="H388" i="87"/>
  <c r="F390" i="87"/>
  <c r="G390" i="87"/>
  <c r="H395" i="87"/>
  <c r="F396" i="87"/>
  <c r="G393" i="87"/>
  <c r="F391" i="87"/>
  <c r="H394" i="87"/>
  <c r="G396" i="87"/>
  <c r="G388" i="87"/>
  <c r="H393" i="87"/>
  <c r="F392" i="87"/>
  <c r="G391" i="87"/>
  <c r="H390" i="87"/>
  <c r="F394" i="87"/>
  <c r="E337" i="57"/>
  <c r="E257" i="57"/>
  <c r="E217" i="57"/>
  <c r="E647" i="57"/>
  <c r="E487" i="57"/>
  <c r="E397" i="57"/>
  <c r="E227" i="57"/>
  <c r="E477" i="57"/>
  <c r="E797" i="57"/>
  <c r="E387" i="57"/>
  <c r="E247" i="57"/>
  <c r="E297" i="57"/>
  <c r="E517" i="57"/>
  <c r="E437" i="57"/>
  <c r="E727" i="57"/>
  <c r="E657" i="57"/>
  <c r="E607" i="57"/>
  <c r="E267" i="57"/>
  <c r="E367" i="57"/>
  <c r="E347" i="57"/>
  <c r="O4" i="63"/>
  <c r="P4" i="63"/>
  <c r="Q4" i="63"/>
  <c r="C52" i="86"/>
  <c r="P52" i="86"/>
  <c r="Q52" i="86"/>
  <c r="O52" i="86"/>
  <c r="O62" i="86"/>
  <c r="P62" i="86"/>
  <c r="Q62" i="86"/>
  <c r="C62" i="86"/>
  <c r="C70" i="86"/>
  <c r="P70" i="86"/>
  <c r="Q70" i="86"/>
  <c r="O70" i="86"/>
  <c r="C76" i="86"/>
  <c r="P76" i="86"/>
  <c r="Q76" i="86"/>
  <c r="O76" i="86"/>
  <c r="C86" i="86"/>
  <c r="P86" i="86"/>
  <c r="Q86" i="86"/>
  <c r="O86" i="86"/>
  <c r="C94" i="86"/>
  <c r="P94" i="86"/>
  <c r="Q94" i="86"/>
  <c r="O94" i="86"/>
  <c r="C104" i="86"/>
  <c r="P104" i="86"/>
  <c r="Q104" i="86"/>
  <c r="O104" i="86"/>
  <c r="C116" i="86"/>
  <c r="P116" i="86"/>
  <c r="Q116" i="86"/>
  <c r="O116" i="86"/>
  <c r="C124" i="86"/>
  <c r="O124" i="86"/>
  <c r="P124" i="86"/>
  <c r="Q124" i="86"/>
  <c r="C132" i="86"/>
  <c r="P132" i="86"/>
  <c r="Q132" i="86"/>
  <c r="O132" i="86"/>
  <c r="C140" i="86"/>
  <c r="P140" i="86"/>
  <c r="Q140" i="86"/>
  <c r="O140" i="86"/>
  <c r="C148" i="86"/>
  <c r="P148" i="86"/>
  <c r="Q148" i="86"/>
  <c r="O148" i="86"/>
  <c r="C154" i="86"/>
  <c r="P154" i="86"/>
  <c r="Q154" i="86"/>
  <c r="O154" i="86"/>
  <c r="C158" i="86"/>
  <c r="P158" i="86"/>
  <c r="Q158" i="86"/>
  <c r="O158" i="86"/>
  <c r="C162" i="86"/>
  <c r="P162" i="86"/>
  <c r="Q162" i="86"/>
  <c r="O162" i="86"/>
  <c r="C164" i="86"/>
  <c r="P164" i="86"/>
  <c r="Q164" i="86"/>
  <c r="O164" i="86"/>
  <c r="C46" i="86"/>
  <c r="P46" i="86"/>
  <c r="Q46" i="86"/>
  <c r="O46" i="86"/>
  <c r="O54" i="86"/>
  <c r="P54" i="86"/>
  <c r="Q54" i="86"/>
  <c r="C54" i="86"/>
  <c r="C60" i="86"/>
  <c r="P60" i="86"/>
  <c r="Q60" i="86"/>
  <c r="O60" i="86"/>
  <c r="C68" i="86"/>
  <c r="P68" i="86"/>
  <c r="Q68" i="86"/>
  <c r="O68" i="86"/>
  <c r="C78" i="86"/>
  <c r="P78" i="86"/>
  <c r="O78" i="86"/>
  <c r="Q78" i="86"/>
  <c r="C84" i="86"/>
  <c r="P84" i="86"/>
  <c r="Q84" i="86"/>
  <c r="O84" i="86"/>
  <c r="C96" i="86"/>
  <c r="P96" i="86"/>
  <c r="Q96" i="86"/>
  <c r="O96" i="86"/>
  <c r="C102" i="86"/>
  <c r="P102" i="86"/>
  <c r="Q102" i="86"/>
  <c r="O102" i="86"/>
  <c r="C112" i="86"/>
  <c r="P112" i="86"/>
  <c r="Q112" i="86"/>
  <c r="O112" i="86"/>
  <c r="C120" i="86"/>
  <c r="P120" i="86"/>
  <c r="Q120" i="86"/>
  <c r="O120" i="86"/>
  <c r="C128" i="86"/>
  <c r="O128" i="86"/>
  <c r="P128" i="86"/>
  <c r="Q128" i="86"/>
  <c r="C136" i="86"/>
  <c r="P136" i="86"/>
  <c r="Q136" i="86"/>
  <c r="O136" i="86"/>
  <c r="C144" i="86"/>
  <c r="P144" i="86"/>
  <c r="Q144" i="86"/>
  <c r="O144" i="86"/>
  <c r="C150" i="86"/>
  <c r="P150" i="86"/>
  <c r="Q150" i="86"/>
  <c r="O150" i="86"/>
  <c r="C160" i="86"/>
  <c r="P160" i="86"/>
  <c r="Q160" i="86"/>
  <c r="O160" i="86"/>
  <c r="C50" i="86"/>
  <c r="P50" i="86"/>
  <c r="Q50" i="86"/>
  <c r="O50" i="86"/>
  <c r="C58" i="86"/>
  <c r="P58" i="86"/>
  <c r="Q58" i="86"/>
  <c r="O58" i="86"/>
  <c r="O66" i="86"/>
  <c r="P66" i="86"/>
  <c r="Q66" i="86"/>
  <c r="C66" i="86"/>
  <c r="O74" i="86"/>
  <c r="P74" i="86"/>
  <c r="Q74" i="86"/>
  <c r="C74" i="86"/>
  <c r="C82" i="86"/>
  <c r="P82" i="86"/>
  <c r="O82" i="86"/>
  <c r="Q82" i="86"/>
  <c r="C90" i="86"/>
  <c r="P90" i="86"/>
  <c r="Q90" i="86"/>
  <c r="O90" i="86"/>
  <c r="C98" i="86"/>
  <c r="P98" i="86"/>
  <c r="Q98" i="86"/>
  <c r="O98" i="86"/>
  <c r="C106" i="86"/>
  <c r="P106" i="86"/>
  <c r="Q106" i="86"/>
  <c r="O106" i="86"/>
  <c r="C114" i="86"/>
  <c r="P114" i="86"/>
  <c r="Q114" i="86"/>
  <c r="O114" i="86"/>
  <c r="C122" i="86"/>
  <c r="P122" i="86"/>
  <c r="Q122" i="86"/>
  <c r="O122" i="86"/>
  <c r="C130" i="86"/>
  <c r="P130" i="86"/>
  <c r="Q130" i="86"/>
  <c r="O130" i="86"/>
  <c r="C138" i="86"/>
  <c r="P138" i="86"/>
  <c r="Q138" i="86"/>
  <c r="O138" i="86"/>
  <c r="C146" i="86"/>
  <c r="P146" i="86"/>
  <c r="Q146" i="86"/>
  <c r="O146" i="86"/>
  <c r="C156" i="86"/>
  <c r="P156" i="86"/>
  <c r="Q156" i="86"/>
  <c r="O156" i="86"/>
  <c r="C48" i="86"/>
  <c r="P48" i="86"/>
  <c r="Q48" i="86"/>
  <c r="O48" i="86"/>
  <c r="C56" i="86"/>
  <c r="P56" i="86"/>
  <c r="Q56" i="86"/>
  <c r="O56" i="86"/>
  <c r="C64" i="86"/>
  <c r="P64" i="86"/>
  <c r="Q64" i="86"/>
  <c r="O64" i="86"/>
  <c r="C72" i="86"/>
  <c r="P72" i="86"/>
  <c r="Q72" i="86"/>
  <c r="O72" i="86"/>
  <c r="C80" i="86"/>
  <c r="P80" i="86"/>
  <c r="Q80" i="86"/>
  <c r="O80" i="86"/>
  <c r="C88" i="86"/>
  <c r="P88" i="86"/>
  <c r="Q88" i="86"/>
  <c r="O88" i="86"/>
  <c r="C92" i="86"/>
  <c r="P92" i="86"/>
  <c r="Q92" i="86"/>
  <c r="O92" i="86"/>
  <c r="C57" i="70"/>
  <c r="B57" i="70" s="1"/>
  <c r="B110" i="86" s="1"/>
  <c r="B527" i="87" s="1"/>
  <c r="C527" i="87" s="1"/>
  <c r="C52" i="70"/>
  <c r="B52" i="70" s="1"/>
  <c r="B100" i="86" s="1"/>
  <c r="B477" i="87" s="1"/>
  <c r="C477" i="87" s="1"/>
  <c r="C108" i="86"/>
  <c r="P108" i="86"/>
  <c r="O108" i="86"/>
  <c r="Q108" i="86"/>
  <c r="C118" i="86"/>
  <c r="P118" i="86"/>
  <c r="Q118" i="86"/>
  <c r="O118" i="86"/>
  <c r="C126" i="86"/>
  <c r="P126" i="86"/>
  <c r="Q126" i="86"/>
  <c r="O126" i="86"/>
  <c r="C134" i="86"/>
  <c r="P134" i="86"/>
  <c r="Q134" i="86"/>
  <c r="O134" i="86"/>
  <c r="C142" i="86"/>
  <c r="P142" i="86"/>
  <c r="Q142" i="86"/>
  <c r="O142" i="86"/>
  <c r="C152" i="86"/>
  <c r="P152" i="86"/>
  <c r="Q152" i="86"/>
  <c r="O152" i="86"/>
  <c r="E667" i="57"/>
  <c r="E687" i="57"/>
  <c r="E627" i="57"/>
  <c r="E717" i="57"/>
  <c r="E787" i="57"/>
  <c r="E737" i="57"/>
  <c r="E637" i="57"/>
  <c r="E587" i="57"/>
  <c r="E307" i="57"/>
  <c r="E707" i="57"/>
  <c r="E567" i="57"/>
  <c r="E447" i="57"/>
  <c r="E317" i="57"/>
  <c r="E777" i="57"/>
  <c r="E507" i="57"/>
  <c r="E467" i="57"/>
  <c r="E357" i="57"/>
  <c r="E537" i="57"/>
  <c r="E277" i="57"/>
  <c r="E677" i="57"/>
  <c r="E757" i="57"/>
  <c r="E697" i="57"/>
  <c r="E547" i="57"/>
  <c r="E427" i="57"/>
  <c r="E407" i="57"/>
  <c r="E207" i="57"/>
  <c r="E767" i="57"/>
  <c r="E457" i="57"/>
  <c r="E287" i="57"/>
  <c r="E327" i="57"/>
  <c r="E747" i="57"/>
  <c r="E597" i="57"/>
  <c r="E527" i="57"/>
  <c r="E377" i="57"/>
  <c r="E617" i="57"/>
  <c r="E237" i="57"/>
  <c r="J76" i="56"/>
  <c r="L806" i="55"/>
  <c r="H806" i="55"/>
  <c r="G806" i="55"/>
  <c r="F806" i="55"/>
  <c r="D806" i="55"/>
  <c r="L805" i="55"/>
  <c r="H805" i="55"/>
  <c r="E805" i="55" s="1"/>
  <c r="G805" i="55"/>
  <c r="L804" i="55"/>
  <c r="H804" i="55"/>
  <c r="G804" i="55"/>
  <c r="F804" i="55"/>
  <c r="L803" i="55"/>
  <c r="H803" i="55"/>
  <c r="G803" i="55"/>
  <c r="F803" i="55"/>
  <c r="L802" i="55"/>
  <c r="H802" i="55"/>
  <c r="G802" i="55"/>
  <c r="F802" i="55"/>
  <c r="L801" i="55"/>
  <c r="H801" i="55"/>
  <c r="G801" i="55"/>
  <c r="F801" i="55"/>
  <c r="L800" i="55"/>
  <c r="H800" i="55"/>
  <c r="G800" i="55"/>
  <c r="F800" i="55"/>
  <c r="L799" i="55"/>
  <c r="H799" i="55"/>
  <c r="G799" i="55"/>
  <c r="F799" i="55"/>
  <c r="L798" i="55"/>
  <c r="H798" i="55"/>
  <c r="G798" i="55"/>
  <c r="F798" i="55"/>
  <c r="O797" i="55"/>
  <c r="N797" i="55"/>
  <c r="M797" i="55"/>
  <c r="H165" i="31" s="1"/>
  <c r="L796" i="55"/>
  <c r="H796" i="55"/>
  <c r="G796" i="55"/>
  <c r="F796" i="55"/>
  <c r="E796" i="55" s="1"/>
  <c r="D796" i="55"/>
  <c r="L795" i="55"/>
  <c r="H795" i="55"/>
  <c r="G795" i="55"/>
  <c r="L794" i="55"/>
  <c r="H794" i="55"/>
  <c r="G794" i="55"/>
  <c r="F794" i="55"/>
  <c r="L793" i="55"/>
  <c r="H793" i="55"/>
  <c r="G793" i="55"/>
  <c r="F793" i="55"/>
  <c r="L792" i="55"/>
  <c r="H792" i="55"/>
  <c r="G792" i="55"/>
  <c r="F792" i="55"/>
  <c r="L791" i="55"/>
  <c r="H791" i="55"/>
  <c r="G791" i="55"/>
  <c r="F791" i="55"/>
  <c r="L790" i="55"/>
  <c r="H790" i="55"/>
  <c r="G790" i="55"/>
  <c r="F790" i="55"/>
  <c r="L789" i="55"/>
  <c r="H789" i="55"/>
  <c r="G789" i="55"/>
  <c r="F789" i="55"/>
  <c r="L788" i="55"/>
  <c r="H788" i="55"/>
  <c r="G788" i="55"/>
  <c r="F788" i="55"/>
  <c r="O787" i="55"/>
  <c r="N787" i="55"/>
  <c r="M787" i="55"/>
  <c r="H163" i="31" s="1"/>
  <c r="L786" i="55"/>
  <c r="H786" i="55"/>
  <c r="G786" i="55"/>
  <c r="F786" i="55"/>
  <c r="D786" i="55"/>
  <c r="L785" i="55"/>
  <c r="H785" i="55"/>
  <c r="G785" i="55"/>
  <c r="L784" i="55"/>
  <c r="H784" i="55"/>
  <c r="G784" i="55"/>
  <c r="F784" i="55"/>
  <c r="L783" i="55"/>
  <c r="H783" i="55"/>
  <c r="G783" i="55"/>
  <c r="F783" i="55"/>
  <c r="L782" i="55"/>
  <c r="H782" i="55"/>
  <c r="G782" i="55"/>
  <c r="F782" i="55"/>
  <c r="L781" i="55"/>
  <c r="H781" i="55"/>
  <c r="G781" i="55"/>
  <c r="F781" i="55"/>
  <c r="L780" i="55"/>
  <c r="H780" i="55"/>
  <c r="G780" i="55"/>
  <c r="F780" i="55"/>
  <c r="L779" i="55"/>
  <c r="H779" i="55"/>
  <c r="G779" i="55"/>
  <c r="F779" i="55"/>
  <c r="L778" i="55"/>
  <c r="H778" i="55"/>
  <c r="G778" i="55"/>
  <c r="F778" i="55"/>
  <c r="O777" i="55"/>
  <c r="N777" i="55"/>
  <c r="M777" i="55"/>
  <c r="H161" i="31" s="1"/>
  <c r="L776" i="55"/>
  <c r="H776" i="55"/>
  <c r="G776" i="55"/>
  <c r="F776" i="55"/>
  <c r="D776" i="55"/>
  <c r="L775" i="55"/>
  <c r="H775" i="55"/>
  <c r="G775" i="55"/>
  <c r="L774" i="55"/>
  <c r="H774" i="55"/>
  <c r="G774" i="55"/>
  <c r="F774" i="55"/>
  <c r="L773" i="55"/>
  <c r="H773" i="55"/>
  <c r="G773" i="55"/>
  <c r="F773" i="55"/>
  <c r="L772" i="55"/>
  <c r="H772" i="55"/>
  <c r="G772" i="55"/>
  <c r="F772" i="55"/>
  <c r="L771" i="55"/>
  <c r="H771" i="55"/>
  <c r="G771" i="55"/>
  <c r="F771" i="55"/>
  <c r="L770" i="55"/>
  <c r="H770" i="55"/>
  <c r="G770" i="55"/>
  <c r="F770" i="55"/>
  <c r="L769" i="55"/>
  <c r="H769" i="55"/>
  <c r="G769" i="55"/>
  <c r="F769" i="55"/>
  <c r="L768" i="55"/>
  <c r="H768" i="55"/>
  <c r="G768" i="55"/>
  <c r="F768" i="55"/>
  <c r="O767" i="55"/>
  <c r="N767" i="55"/>
  <c r="M767" i="55"/>
  <c r="H159" i="31" s="1"/>
  <c r="L766" i="55"/>
  <c r="H766" i="55"/>
  <c r="G766" i="55"/>
  <c r="F766" i="55"/>
  <c r="D766" i="55"/>
  <c r="L765" i="55"/>
  <c r="H765" i="55"/>
  <c r="G765" i="55"/>
  <c r="L764" i="55"/>
  <c r="H764" i="55"/>
  <c r="G764" i="55"/>
  <c r="F764" i="55"/>
  <c r="L763" i="55"/>
  <c r="H763" i="55"/>
  <c r="G763" i="55"/>
  <c r="F763" i="55"/>
  <c r="L762" i="55"/>
  <c r="H762" i="55"/>
  <c r="G762" i="55"/>
  <c r="F762" i="55"/>
  <c r="L761" i="55"/>
  <c r="H761" i="55"/>
  <c r="G761" i="55"/>
  <c r="F761" i="55"/>
  <c r="L760" i="55"/>
  <c r="H760" i="55"/>
  <c r="G760" i="55"/>
  <c r="F760" i="55"/>
  <c r="L759" i="55"/>
  <c r="H759" i="55"/>
  <c r="G759" i="55"/>
  <c r="F759" i="55"/>
  <c r="L758" i="55"/>
  <c r="H758" i="55"/>
  <c r="G758" i="55"/>
  <c r="F758" i="55"/>
  <c r="O757" i="55"/>
  <c r="N757" i="55"/>
  <c r="M757" i="55"/>
  <c r="H157" i="31" s="1"/>
  <c r="L756" i="55"/>
  <c r="H756" i="55"/>
  <c r="G756" i="55"/>
  <c r="F756" i="55"/>
  <c r="D756" i="55"/>
  <c r="L755" i="55"/>
  <c r="H755" i="55"/>
  <c r="G755" i="55"/>
  <c r="L754" i="55"/>
  <c r="H754" i="55"/>
  <c r="G754" i="55"/>
  <c r="F754" i="55"/>
  <c r="L753" i="55"/>
  <c r="H753" i="55"/>
  <c r="G753" i="55"/>
  <c r="F753" i="55"/>
  <c r="L752" i="55"/>
  <c r="H752" i="55"/>
  <c r="G752" i="55"/>
  <c r="F752" i="55"/>
  <c r="L751" i="55"/>
  <c r="H751" i="55"/>
  <c r="G751" i="55"/>
  <c r="F751" i="55"/>
  <c r="L750" i="55"/>
  <c r="H750" i="55"/>
  <c r="G750" i="55"/>
  <c r="F750" i="55"/>
  <c r="L749" i="55"/>
  <c r="H749" i="55"/>
  <c r="G749" i="55"/>
  <c r="F749" i="55"/>
  <c r="L748" i="55"/>
  <c r="H748" i="55"/>
  <c r="G748" i="55"/>
  <c r="F748" i="55"/>
  <c r="O747" i="55"/>
  <c r="N747" i="55"/>
  <c r="M747" i="55"/>
  <c r="H155" i="31" s="1"/>
  <c r="L746" i="55"/>
  <c r="H746" i="55"/>
  <c r="G746" i="55"/>
  <c r="F746" i="55"/>
  <c r="D746" i="55"/>
  <c r="L745" i="55"/>
  <c r="H745" i="55"/>
  <c r="G745" i="55"/>
  <c r="L744" i="55"/>
  <c r="H744" i="55"/>
  <c r="G744" i="55"/>
  <c r="F744" i="55"/>
  <c r="L743" i="55"/>
  <c r="H743" i="55"/>
  <c r="G743" i="55"/>
  <c r="F743" i="55"/>
  <c r="L742" i="55"/>
  <c r="H742" i="55"/>
  <c r="G742" i="55"/>
  <c r="F742" i="55"/>
  <c r="L741" i="55"/>
  <c r="H741" i="55"/>
  <c r="G741" i="55"/>
  <c r="F741" i="55"/>
  <c r="L740" i="55"/>
  <c r="H740" i="55"/>
  <c r="G740" i="55"/>
  <c r="F740" i="55"/>
  <c r="L739" i="55"/>
  <c r="H739" i="55"/>
  <c r="G739" i="55"/>
  <c r="F739" i="55"/>
  <c r="L738" i="55"/>
  <c r="H738" i="55"/>
  <c r="G738" i="55"/>
  <c r="F738" i="55"/>
  <c r="O737" i="55"/>
  <c r="N737" i="55"/>
  <c r="M737" i="55"/>
  <c r="H153" i="31" s="1"/>
  <c r="L736" i="55"/>
  <c r="H736" i="55"/>
  <c r="G736" i="55"/>
  <c r="F736" i="55"/>
  <c r="D736" i="55"/>
  <c r="L735" i="55"/>
  <c r="H735" i="55"/>
  <c r="G735" i="55"/>
  <c r="L734" i="55"/>
  <c r="H734" i="55"/>
  <c r="G734" i="55"/>
  <c r="F734" i="55"/>
  <c r="L733" i="55"/>
  <c r="H733" i="55"/>
  <c r="G733" i="55"/>
  <c r="F733" i="55"/>
  <c r="L732" i="55"/>
  <c r="H732" i="55"/>
  <c r="G732" i="55"/>
  <c r="F732" i="55"/>
  <c r="L731" i="55"/>
  <c r="H731" i="55"/>
  <c r="G731" i="55"/>
  <c r="F731" i="55"/>
  <c r="L730" i="55"/>
  <c r="H730" i="55"/>
  <c r="G730" i="55"/>
  <c r="F730" i="55"/>
  <c r="L729" i="55"/>
  <c r="H729" i="55"/>
  <c r="G729" i="55"/>
  <c r="F729" i="55"/>
  <c r="L728" i="55"/>
  <c r="H728" i="55"/>
  <c r="G728" i="55"/>
  <c r="F728" i="55"/>
  <c r="O727" i="55"/>
  <c r="N727" i="55"/>
  <c r="M727" i="55"/>
  <c r="H151" i="31" s="1"/>
  <c r="L726" i="55"/>
  <c r="H726" i="55"/>
  <c r="G726" i="55"/>
  <c r="F726" i="55"/>
  <c r="D726" i="55"/>
  <c r="L725" i="55"/>
  <c r="H725" i="55"/>
  <c r="G725" i="55"/>
  <c r="L724" i="55"/>
  <c r="H724" i="55"/>
  <c r="G724" i="55"/>
  <c r="F724" i="55"/>
  <c r="L723" i="55"/>
  <c r="H723" i="55"/>
  <c r="G723" i="55"/>
  <c r="F723" i="55"/>
  <c r="L722" i="55"/>
  <c r="H722" i="55"/>
  <c r="G722" i="55"/>
  <c r="F722" i="55"/>
  <c r="L721" i="55"/>
  <c r="H721" i="55"/>
  <c r="G721" i="55"/>
  <c r="F721" i="55"/>
  <c r="L720" i="55"/>
  <c r="H720" i="55"/>
  <c r="G720" i="55"/>
  <c r="F720" i="55"/>
  <c r="L719" i="55"/>
  <c r="H719" i="55"/>
  <c r="G719" i="55"/>
  <c r="F719" i="55"/>
  <c r="L718" i="55"/>
  <c r="H718" i="55"/>
  <c r="G718" i="55"/>
  <c r="F718" i="55"/>
  <c r="O717" i="55"/>
  <c r="N717" i="55"/>
  <c r="M717" i="55"/>
  <c r="H149" i="31" s="1"/>
  <c r="L716" i="55"/>
  <c r="H716" i="55"/>
  <c r="G716" i="55"/>
  <c r="F716" i="55"/>
  <c r="D716" i="55"/>
  <c r="L715" i="55"/>
  <c r="H715" i="55"/>
  <c r="G715" i="55"/>
  <c r="L714" i="55"/>
  <c r="H714" i="55"/>
  <c r="G714" i="55"/>
  <c r="F714" i="55"/>
  <c r="L713" i="55"/>
  <c r="H713" i="55"/>
  <c r="G713" i="55"/>
  <c r="F713" i="55"/>
  <c r="L712" i="55"/>
  <c r="H712" i="55"/>
  <c r="G712" i="55"/>
  <c r="F712" i="55"/>
  <c r="L711" i="55"/>
  <c r="H711" i="55"/>
  <c r="G711" i="55"/>
  <c r="F711" i="55"/>
  <c r="L710" i="55"/>
  <c r="H710" i="55"/>
  <c r="G710" i="55"/>
  <c r="F710" i="55"/>
  <c r="L709" i="55"/>
  <c r="H709" i="55"/>
  <c r="G709" i="55"/>
  <c r="F709" i="55"/>
  <c r="L708" i="55"/>
  <c r="H708" i="55"/>
  <c r="G708" i="55"/>
  <c r="F708" i="55"/>
  <c r="O707" i="55"/>
  <c r="N707" i="55"/>
  <c r="M707" i="55"/>
  <c r="H147" i="31" s="1"/>
  <c r="L706" i="55"/>
  <c r="H706" i="55"/>
  <c r="G706" i="55"/>
  <c r="F706" i="55"/>
  <c r="D706" i="55"/>
  <c r="L705" i="55"/>
  <c r="H705" i="55"/>
  <c r="G705" i="55"/>
  <c r="L704" i="55"/>
  <c r="H704" i="55"/>
  <c r="G704" i="55"/>
  <c r="F704" i="55"/>
  <c r="L703" i="55"/>
  <c r="H703" i="55"/>
  <c r="G703" i="55"/>
  <c r="F703" i="55"/>
  <c r="L702" i="55"/>
  <c r="H702" i="55"/>
  <c r="G702" i="55"/>
  <c r="F702" i="55"/>
  <c r="L701" i="55"/>
  <c r="H701" i="55"/>
  <c r="G701" i="55"/>
  <c r="F701" i="55"/>
  <c r="L700" i="55"/>
  <c r="H700" i="55"/>
  <c r="G700" i="55"/>
  <c r="F700" i="55"/>
  <c r="L699" i="55"/>
  <c r="H699" i="55"/>
  <c r="G699" i="55"/>
  <c r="F699" i="55"/>
  <c r="L698" i="55"/>
  <c r="H698" i="55"/>
  <c r="G698" i="55"/>
  <c r="F698" i="55"/>
  <c r="O697" i="55"/>
  <c r="N697" i="55"/>
  <c r="M697" i="55"/>
  <c r="H145" i="31" s="1"/>
  <c r="L696" i="55"/>
  <c r="H696" i="55"/>
  <c r="G696" i="55"/>
  <c r="F696" i="55"/>
  <c r="D696" i="55"/>
  <c r="L695" i="55"/>
  <c r="H695" i="55"/>
  <c r="G695" i="55"/>
  <c r="L694" i="55"/>
  <c r="H694" i="55"/>
  <c r="G694" i="55"/>
  <c r="F694" i="55"/>
  <c r="L693" i="55"/>
  <c r="H693" i="55"/>
  <c r="G693" i="55"/>
  <c r="F693" i="55"/>
  <c r="L692" i="55"/>
  <c r="H692" i="55"/>
  <c r="G692" i="55"/>
  <c r="F692" i="55"/>
  <c r="L691" i="55"/>
  <c r="H691" i="55"/>
  <c r="G691" i="55"/>
  <c r="F691" i="55"/>
  <c r="L690" i="55"/>
  <c r="H690" i="55"/>
  <c r="G690" i="55"/>
  <c r="F690" i="55"/>
  <c r="L689" i="55"/>
  <c r="H689" i="55"/>
  <c r="G689" i="55"/>
  <c r="F689" i="55"/>
  <c r="L688" i="55"/>
  <c r="H688" i="55"/>
  <c r="G688" i="55"/>
  <c r="G687" i="55" s="1"/>
  <c r="R142" i="31" s="1"/>
  <c r="F688" i="55"/>
  <c r="O687" i="55"/>
  <c r="N687" i="55"/>
  <c r="M687" i="55"/>
  <c r="H143" i="31" s="1"/>
  <c r="L686" i="55"/>
  <c r="H686" i="55"/>
  <c r="G686" i="55"/>
  <c r="F686" i="55"/>
  <c r="D686" i="55"/>
  <c r="L685" i="55"/>
  <c r="H685" i="55"/>
  <c r="G685" i="55"/>
  <c r="L684" i="55"/>
  <c r="H684" i="55"/>
  <c r="G684" i="55"/>
  <c r="F684" i="55"/>
  <c r="L683" i="55"/>
  <c r="H683" i="55"/>
  <c r="G683" i="55"/>
  <c r="F683" i="55"/>
  <c r="L682" i="55"/>
  <c r="H682" i="55"/>
  <c r="G682" i="55"/>
  <c r="F682" i="55"/>
  <c r="L681" i="55"/>
  <c r="H681" i="55"/>
  <c r="G681" i="55"/>
  <c r="F681" i="55"/>
  <c r="L680" i="55"/>
  <c r="H680" i="55"/>
  <c r="G680" i="55"/>
  <c r="F680" i="55"/>
  <c r="L679" i="55"/>
  <c r="H679" i="55"/>
  <c r="G679" i="55"/>
  <c r="F679" i="55"/>
  <c r="L678" i="55"/>
  <c r="H678" i="55"/>
  <c r="G678" i="55"/>
  <c r="F678" i="55"/>
  <c r="O677" i="55"/>
  <c r="N677" i="55"/>
  <c r="M677" i="55"/>
  <c r="H141" i="31" s="1"/>
  <c r="L676" i="55"/>
  <c r="H676" i="55"/>
  <c r="G676" i="55"/>
  <c r="F676" i="55"/>
  <c r="D676" i="55"/>
  <c r="L675" i="55"/>
  <c r="H675" i="55"/>
  <c r="G675" i="55"/>
  <c r="L674" i="55"/>
  <c r="H674" i="55"/>
  <c r="G674" i="55"/>
  <c r="F674" i="55"/>
  <c r="L673" i="55"/>
  <c r="H673" i="55"/>
  <c r="G673" i="55"/>
  <c r="F673" i="55"/>
  <c r="L672" i="55"/>
  <c r="H672" i="55"/>
  <c r="G672" i="55"/>
  <c r="F672" i="55"/>
  <c r="L671" i="55"/>
  <c r="H671" i="55"/>
  <c r="G671" i="55"/>
  <c r="F671" i="55"/>
  <c r="L670" i="55"/>
  <c r="H670" i="55"/>
  <c r="G670" i="55"/>
  <c r="F670" i="55"/>
  <c r="L669" i="55"/>
  <c r="H669" i="55"/>
  <c r="G669" i="55"/>
  <c r="F669" i="55"/>
  <c r="L668" i="55"/>
  <c r="H668" i="55"/>
  <c r="G668" i="55"/>
  <c r="F668" i="55"/>
  <c r="O667" i="55"/>
  <c r="N667" i="55"/>
  <c r="M667" i="55"/>
  <c r="H139" i="31" s="1"/>
  <c r="L666" i="55"/>
  <c r="H666" i="55"/>
  <c r="G666" i="55"/>
  <c r="F666" i="55"/>
  <c r="D666" i="55"/>
  <c r="L665" i="55"/>
  <c r="H665" i="55"/>
  <c r="G665" i="55"/>
  <c r="L664" i="55"/>
  <c r="H664" i="55"/>
  <c r="G664" i="55"/>
  <c r="F664" i="55"/>
  <c r="L663" i="55"/>
  <c r="H663" i="55"/>
  <c r="G663" i="55"/>
  <c r="F663" i="55"/>
  <c r="L662" i="55"/>
  <c r="H662" i="55"/>
  <c r="G662" i="55"/>
  <c r="F662" i="55"/>
  <c r="L661" i="55"/>
  <c r="H661" i="55"/>
  <c r="G661" i="55"/>
  <c r="F661" i="55"/>
  <c r="L660" i="55"/>
  <c r="H660" i="55"/>
  <c r="G660" i="55"/>
  <c r="F660" i="55"/>
  <c r="L659" i="55"/>
  <c r="H659" i="55"/>
  <c r="G659" i="55"/>
  <c r="F659" i="55"/>
  <c r="L658" i="55"/>
  <c r="H658" i="55"/>
  <c r="G658" i="55"/>
  <c r="F658" i="55"/>
  <c r="O657" i="55"/>
  <c r="N657" i="55"/>
  <c r="M657" i="55"/>
  <c r="H137" i="31" s="1"/>
  <c r="L656" i="55"/>
  <c r="H656" i="55"/>
  <c r="G656" i="55"/>
  <c r="F656" i="55"/>
  <c r="D656" i="55"/>
  <c r="L655" i="55"/>
  <c r="H655" i="55"/>
  <c r="G655" i="55"/>
  <c r="L654" i="55"/>
  <c r="H654" i="55"/>
  <c r="G654" i="55"/>
  <c r="F654" i="55"/>
  <c r="L653" i="55"/>
  <c r="H653" i="55"/>
  <c r="G653" i="55"/>
  <c r="F653" i="55"/>
  <c r="L652" i="55"/>
  <c r="H652" i="55"/>
  <c r="G652" i="55"/>
  <c r="F652" i="55"/>
  <c r="L651" i="55"/>
  <c r="H651" i="55"/>
  <c r="G651" i="55"/>
  <c r="F651" i="55"/>
  <c r="L650" i="55"/>
  <c r="H650" i="55"/>
  <c r="G650" i="55"/>
  <c r="F650" i="55"/>
  <c r="L649" i="55"/>
  <c r="H649" i="55"/>
  <c r="G649" i="55"/>
  <c r="F649" i="55"/>
  <c r="L648" i="55"/>
  <c r="H648" i="55"/>
  <c r="G648" i="55"/>
  <c r="F648" i="55"/>
  <c r="O647" i="55"/>
  <c r="N647" i="55"/>
  <c r="M647" i="55"/>
  <c r="H135" i="31" s="1"/>
  <c r="L646" i="55"/>
  <c r="H646" i="55"/>
  <c r="G646" i="55"/>
  <c r="F646" i="55"/>
  <c r="D646" i="55"/>
  <c r="L645" i="55"/>
  <c r="H645" i="55"/>
  <c r="G645" i="55"/>
  <c r="L644" i="55"/>
  <c r="H644" i="55"/>
  <c r="G644" i="55"/>
  <c r="F644" i="55"/>
  <c r="L643" i="55"/>
  <c r="H643" i="55"/>
  <c r="G643" i="55"/>
  <c r="F643" i="55"/>
  <c r="L642" i="55"/>
  <c r="H642" i="55"/>
  <c r="G642" i="55"/>
  <c r="F642" i="55"/>
  <c r="L641" i="55"/>
  <c r="H641" i="55"/>
  <c r="G641" i="55"/>
  <c r="F641" i="55"/>
  <c r="L640" i="55"/>
  <c r="H640" i="55"/>
  <c r="G640" i="55"/>
  <c r="F640" i="55"/>
  <c r="L639" i="55"/>
  <c r="H639" i="55"/>
  <c r="G639" i="55"/>
  <c r="F639" i="55"/>
  <c r="L638" i="55"/>
  <c r="H638" i="55"/>
  <c r="G638" i="55"/>
  <c r="F638" i="55"/>
  <c r="O637" i="55"/>
  <c r="N637" i="55"/>
  <c r="M637" i="55"/>
  <c r="H133" i="31" s="1"/>
  <c r="L636" i="55"/>
  <c r="H636" i="55"/>
  <c r="G636" i="55"/>
  <c r="F636" i="55"/>
  <c r="D636" i="55"/>
  <c r="L635" i="55"/>
  <c r="H635" i="55"/>
  <c r="G635" i="55"/>
  <c r="L634" i="55"/>
  <c r="H634" i="55"/>
  <c r="G634" i="55"/>
  <c r="F634" i="55"/>
  <c r="L633" i="55"/>
  <c r="H633" i="55"/>
  <c r="G633" i="55"/>
  <c r="L632" i="55"/>
  <c r="H632" i="55"/>
  <c r="G632" i="55"/>
  <c r="F632" i="55"/>
  <c r="L631" i="55"/>
  <c r="H631" i="55"/>
  <c r="G631" i="55"/>
  <c r="F631" i="55"/>
  <c r="L630" i="55"/>
  <c r="H630" i="55"/>
  <c r="G630" i="55"/>
  <c r="F630" i="55"/>
  <c r="L629" i="55"/>
  <c r="H629" i="55"/>
  <c r="G629" i="55"/>
  <c r="F629" i="55"/>
  <c r="L628" i="55"/>
  <c r="H628" i="55"/>
  <c r="G628" i="55"/>
  <c r="F628" i="55"/>
  <c r="O627" i="55"/>
  <c r="N627" i="55"/>
  <c r="M627" i="55"/>
  <c r="H131" i="31" s="1"/>
  <c r="L626" i="55"/>
  <c r="H626" i="55"/>
  <c r="G626" i="55"/>
  <c r="F626" i="55"/>
  <c r="D626" i="55"/>
  <c r="L625" i="55"/>
  <c r="H625" i="55"/>
  <c r="G625" i="55"/>
  <c r="L624" i="55"/>
  <c r="H624" i="55"/>
  <c r="G624" i="55"/>
  <c r="F624" i="55"/>
  <c r="L623" i="55"/>
  <c r="H623" i="55"/>
  <c r="G623" i="55"/>
  <c r="F623" i="55"/>
  <c r="L622" i="55"/>
  <c r="H622" i="55"/>
  <c r="G622" i="55"/>
  <c r="F622" i="55"/>
  <c r="L621" i="55"/>
  <c r="H621" i="55"/>
  <c r="G621" i="55"/>
  <c r="F621" i="55"/>
  <c r="L620" i="55"/>
  <c r="H620" i="55"/>
  <c r="G620" i="55"/>
  <c r="F620" i="55"/>
  <c r="L619" i="55"/>
  <c r="H619" i="55"/>
  <c r="G619" i="55"/>
  <c r="F619" i="55"/>
  <c r="L618" i="55"/>
  <c r="H618" i="55"/>
  <c r="G618" i="55"/>
  <c r="F618" i="55"/>
  <c r="O617" i="55"/>
  <c r="N617" i="55"/>
  <c r="M617" i="55"/>
  <c r="H129" i="31" s="1"/>
  <c r="L616" i="55"/>
  <c r="H616" i="55"/>
  <c r="G616" i="55"/>
  <c r="F616" i="55"/>
  <c r="D616" i="55"/>
  <c r="L615" i="55"/>
  <c r="H615" i="55"/>
  <c r="G615" i="55"/>
  <c r="L614" i="55"/>
  <c r="H614" i="55"/>
  <c r="G614" i="55"/>
  <c r="F614" i="55"/>
  <c r="L613" i="55"/>
  <c r="H613" i="55"/>
  <c r="G613" i="55"/>
  <c r="F613" i="55"/>
  <c r="L612" i="55"/>
  <c r="H612" i="55"/>
  <c r="G612" i="55"/>
  <c r="F612" i="55"/>
  <c r="L611" i="55"/>
  <c r="H611" i="55"/>
  <c r="G611" i="55"/>
  <c r="F611" i="55"/>
  <c r="L610" i="55"/>
  <c r="H610" i="55"/>
  <c r="G610" i="55"/>
  <c r="F610" i="55"/>
  <c r="L609" i="55"/>
  <c r="H609" i="55"/>
  <c r="G609" i="55"/>
  <c r="F609" i="55"/>
  <c r="L608" i="55"/>
  <c r="H608" i="55"/>
  <c r="G608" i="55"/>
  <c r="F608" i="55"/>
  <c r="O607" i="55"/>
  <c r="N607" i="55"/>
  <c r="M607" i="55"/>
  <c r="H127" i="31" s="1"/>
  <c r="L606" i="55"/>
  <c r="H606" i="55"/>
  <c r="G606" i="55"/>
  <c r="F606" i="55"/>
  <c r="D606" i="55"/>
  <c r="L605" i="55"/>
  <c r="H605" i="55"/>
  <c r="G605" i="55"/>
  <c r="L604" i="55"/>
  <c r="H604" i="55"/>
  <c r="G604" i="55"/>
  <c r="F604" i="55"/>
  <c r="L603" i="55"/>
  <c r="H603" i="55"/>
  <c r="G603" i="55"/>
  <c r="F603" i="55"/>
  <c r="L602" i="55"/>
  <c r="H602" i="55"/>
  <c r="G602" i="55"/>
  <c r="F602" i="55"/>
  <c r="L601" i="55"/>
  <c r="H601" i="55"/>
  <c r="G601" i="55"/>
  <c r="F601" i="55"/>
  <c r="L600" i="55"/>
  <c r="H600" i="55"/>
  <c r="G600" i="55"/>
  <c r="F600" i="55"/>
  <c r="L599" i="55"/>
  <c r="H599" i="55"/>
  <c r="G599" i="55"/>
  <c r="F599" i="55"/>
  <c r="L598" i="55"/>
  <c r="H598" i="55"/>
  <c r="G598" i="55"/>
  <c r="F598" i="55"/>
  <c r="F597" i="55" s="1"/>
  <c r="O597" i="55"/>
  <c r="N597" i="55"/>
  <c r="M597" i="55"/>
  <c r="H125" i="31" s="1"/>
  <c r="L596" i="55"/>
  <c r="H596" i="55"/>
  <c r="G596" i="55"/>
  <c r="F596" i="55"/>
  <c r="D596" i="55"/>
  <c r="L595" i="55"/>
  <c r="H595" i="55"/>
  <c r="G595" i="55"/>
  <c r="L594" i="55"/>
  <c r="H594" i="55"/>
  <c r="G594" i="55"/>
  <c r="F594" i="55"/>
  <c r="L593" i="55"/>
  <c r="H593" i="55"/>
  <c r="G593" i="55"/>
  <c r="F593" i="55"/>
  <c r="L592" i="55"/>
  <c r="H592" i="55"/>
  <c r="G592" i="55"/>
  <c r="F592" i="55"/>
  <c r="L591" i="55"/>
  <c r="H591" i="55"/>
  <c r="G591" i="55"/>
  <c r="F591" i="55"/>
  <c r="L590" i="55"/>
  <c r="H590" i="55"/>
  <c r="G590" i="55"/>
  <c r="F590" i="55"/>
  <c r="L589" i="55"/>
  <c r="H589" i="55"/>
  <c r="G589" i="55"/>
  <c r="F589" i="55"/>
  <c r="L588" i="55"/>
  <c r="H588" i="55"/>
  <c r="G588" i="55"/>
  <c r="F588" i="55"/>
  <c r="O587" i="55"/>
  <c r="N587" i="55"/>
  <c r="M587" i="55"/>
  <c r="H123" i="31" s="1"/>
  <c r="L586" i="55"/>
  <c r="H586" i="55"/>
  <c r="G586" i="55"/>
  <c r="F586" i="55"/>
  <c r="D586" i="55"/>
  <c r="L585" i="55"/>
  <c r="H585" i="55"/>
  <c r="G585" i="55"/>
  <c r="L584" i="55"/>
  <c r="H584" i="55"/>
  <c r="G584" i="55"/>
  <c r="F584" i="55"/>
  <c r="L583" i="55"/>
  <c r="H583" i="55"/>
  <c r="G583" i="55"/>
  <c r="F583" i="55"/>
  <c r="L582" i="55"/>
  <c r="H582" i="55"/>
  <c r="G582" i="55"/>
  <c r="F582" i="55"/>
  <c r="L581" i="55"/>
  <c r="H581" i="55"/>
  <c r="G581" i="55"/>
  <c r="F581" i="55"/>
  <c r="L580" i="55"/>
  <c r="H580" i="55"/>
  <c r="G580" i="55"/>
  <c r="F580" i="55"/>
  <c r="L579" i="55"/>
  <c r="H579" i="55"/>
  <c r="G579" i="55"/>
  <c r="F579" i="55"/>
  <c r="L578" i="55"/>
  <c r="H578" i="55"/>
  <c r="G578" i="55"/>
  <c r="F578" i="55"/>
  <c r="O577" i="55"/>
  <c r="N577" i="55"/>
  <c r="M577" i="55"/>
  <c r="H121" i="31" s="1"/>
  <c r="L576" i="55"/>
  <c r="H576" i="55"/>
  <c r="G576" i="55"/>
  <c r="F576" i="55"/>
  <c r="D576" i="55"/>
  <c r="L575" i="55"/>
  <c r="H575" i="55"/>
  <c r="G575" i="55"/>
  <c r="L574" i="55"/>
  <c r="H574" i="55"/>
  <c r="G574" i="55"/>
  <c r="F574" i="55"/>
  <c r="L573" i="55"/>
  <c r="H573" i="55"/>
  <c r="G573" i="55"/>
  <c r="F573" i="55"/>
  <c r="L572" i="55"/>
  <c r="H572" i="55"/>
  <c r="G572" i="55"/>
  <c r="F572" i="55"/>
  <c r="L571" i="55"/>
  <c r="H571" i="55"/>
  <c r="G571" i="55"/>
  <c r="F571" i="55"/>
  <c r="L570" i="55"/>
  <c r="H570" i="55"/>
  <c r="G570" i="55"/>
  <c r="F570" i="55"/>
  <c r="L569" i="55"/>
  <c r="H569" i="55"/>
  <c r="G569" i="55"/>
  <c r="F569" i="55"/>
  <c r="L568" i="55"/>
  <c r="H568" i="55"/>
  <c r="G568" i="55"/>
  <c r="F568" i="55"/>
  <c r="O567" i="55"/>
  <c r="N567" i="55"/>
  <c r="M567" i="55"/>
  <c r="H119" i="31" s="1"/>
  <c r="L566" i="55"/>
  <c r="H566" i="55"/>
  <c r="G566" i="55"/>
  <c r="F566" i="55"/>
  <c r="D566" i="55"/>
  <c r="L565" i="55"/>
  <c r="H565" i="55"/>
  <c r="G565" i="55"/>
  <c r="L564" i="55"/>
  <c r="H564" i="55"/>
  <c r="G564" i="55"/>
  <c r="F564" i="55"/>
  <c r="L563" i="55"/>
  <c r="H563" i="55"/>
  <c r="G563" i="55"/>
  <c r="F563" i="55"/>
  <c r="L562" i="55"/>
  <c r="H562" i="55"/>
  <c r="G562" i="55"/>
  <c r="F562" i="55"/>
  <c r="L561" i="55"/>
  <c r="H561" i="55"/>
  <c r="G561" i="55"/>
  <c r="F561" i="55"/>
  <c r="L560" i="55"/>
  <c r="H560" i="55"/>
  <c r="G560" i="55"/>
  <c r="F560" i="55"/>
  <c r="L559" i="55"/>
  <c r="H559" i="55"/>
  <c r="G559" i="55"/>
  <c r="F559" i="55"/>
  <c r="L558" i="55"/>
  <c r="H558" i="55"/>
  <c r="G558" i="55"/>
  <c r="F558" i="55"/>
  <c r="O557" i="55"/>
  <c r="N557" i="55"/>
  <c r="M557" i="55"/>
  <c r="H117" i="31" s="1"/>
  <c r="L556" i="55"/>
  <c r="H556" i="55"/>
  <c r="G556" i="55"/>
  <c r="F556" i="55"/>
  <c r="D556" i="55"/>
  <c r="L555" i="55"/>
  <c r="H555" i="55"/>
  <c r="G555" i="55"/>
  <c r="L554" i="55"/>
  <c r="H554" i="55"/>
  <c r="G554" i="55"/>
  <c r="F554" i="55"/>
  <c r="L553" i="55"/>
  <c r="H553" i="55"/>
  <c r="G553" i="55"/>
  <c r="F553" i="55"/>
  <c r="L552" i="55"/>
  <c r="H552" i="55"/>
  <c r="G552" i="55"/>
  <c r="F552" i="55"/>
  <c r="L551" i="55"/>
  <c r="H551" i="55"/>
  <c r="G551" i="55"/>
  <c r="F551" i="55"/>
  <c r="L550" i="55"/>
  <c r="H550" i="55"/>
  <c r="G550" i="55"/>
  <c r="F550" i="55"/>
  <c r="L549" i="55"/>
  <c r="H549" i="55"/>
  <c r="G549" i="55"/>
  <c r="F549" i="55"/>
  <c r="L548" i="55"/>
  <c r="H548" i="55"/>
  <c r="G548" i="55"/>
  <c r="F548" i="55"/>
  <c r="O547" i="55"/>
  <c r="N547" i="55"/>
  <c r="M547" i="55"/>
  <c r="H115" i="31" s="1"/>
  <c r="L546" i="55"/>
  <c r="H546" i="55"/>
  <c r="G546" i="55"/>
  <c r="F546" i="55"/>
  <c r="D546" i="55"/>
  <c r="L545" i="55"/>
  <c r="H545" i="55"/>
  <c r="G545" i="55"/>
  <c r="L544" i="55"/>
  <c r="H544" i="55"/>
  <c r="G544" i="55"/>
  <c r="F544" i="55"/>
  <c r="L543" i="55"/>
  <c r="H543" i="55"/>
  <c r="G543" i="55"/>
  <c r="F543" i="55"/>
  <c r="L542" i="55"/>
  <c r="H542" i="55"/>
  <c r="G542" i="55"/>
  <c r="F542" i="55"/>
  <c r="L541" i="55"/>
  <c r="H541" i="55"/>
  <c r="G541" i="55"/>
  <c r="F541" i="55"/>
  <c r="L540" i="55"/>
  <c r="H540" i="55"/>
  <c r="G540" i="55"/>
  <c r="F540" i="55"/>
  <c r="L539" i="55"/>
  <c r="H539" i="55"/>
  <c r="G539" i="55"/>
  <c r="F539" i="55"/>
  <c r="L538" i="55"/>
  <c r="H538" i="55"/>
  <c r="G538" i="55"/>
  <c r="F538" i="55"/>
  <c r="F537" i="55" s="1"/>
  <c r="O537" i="55"/>
  <c r="N537" i="55"/>
  <c r="M537" i="55"/>
  <c r="H113" i="31" s="1"/>
  <c r="L536" i="55"/>
  <c r="H536" i="55"/>
  <c r="G536" i="55"/>
  <c r="F536" i="55"/>
  <c r="D536" i="55"/>
  <c r="L535" i="55"/>
  <c r="H535" i="55"/>
  <c r="G535" i="55"/>
  <c r="L534" i="55"/>
  <c r="H534" i="55"/>
  <c r="G534" i="55"/>
  <c r="F534" i="55"/>
  <c r="L533" i="55"/>
  <c r="H533" i="55"/>
  <c r="G533" i="55"/>
  <c r="F533" i="55"/>
  <c r="L532" i="55"/>
  <c r="H532" i="55"/>
  <c r="G532" i="55"/>
  <c r="F532" i="55"/>
  <c r="L531" i="55"/>
  <c r="H531" i="55"/>
  <c r="G531" i="55"/>
  <c r="F531" i="55"/>
  <c r="L530" i="55"/>
  <c r="H530" i="55"/>
  <c r="G530" i="55"/>
  <c r="F530" i="55"/>
  <c r="L529" i="55"/>
  <c r="H529" i="55"/>
  <c r="G529" i="55"/>
  <c r="F529" i="55"/>
  <c r="L528" i="55"/>
  <c r="H528" i="55"/>
  <c r="G528" i="55"/>
  <c r="F528" i="55"/>
  <c r="O527" i="55"/>
  <c r="N527" i="55"/>
  <c r="M527" i="55"/>
  <c r="H111" i="31" s="1"/>
  <c r="L526" i="55"/>
  <c r="H526" i="55"/>
  <c r="G526" i="55"/>
  <c r="F526" i="55"/>
  <c r="D526" i="55"/>
  <c r="L525" i="55"/>
  <c r="H525" i="55"/>
  <c r="G525" i="55"/>
  <c r="L524" i="55"/>
  <c r="H524" i="55"/>
  <c r="G524" i="55"/>
  <c r="F524" i="55"/>
  <c r="L523" i="55"/>
  <c r="H523" i="55"/>
  <c r="G523" i="55"/>
  <c r="F523" i="55"/>
  <c r="L522" i="55"/>
  <c r="H522" i="55"/>
  <c r="G522" i="55"/>
  <c r="F522" i="55"/>
  <c r="L521" i="55"/>
  <c r="H521" i="55"/>
  <c r="G521" i="55"/>
  <c r="F521" i="55"/>
  <c r="L520" i="55"/>
  <c r="H520" i="55"/>
  <c r="G520" i="55"/>
  <c r="F520" i="55"/>
  <c r="L519" i="55"/>
  <c r="H519" i="55"/>
  <c r="G519" i="55"/>
  <c r="F519" i="55"/>
  <c r="L518" i="55"/>
  <c r="H518" i="55"/>
  <c r="G518" i="55"/>
  <c r="F518" i="55"/>
  <c r="O517" i="55"/>
  <c r="N517" i="55"/>
  <c r="M517" i="55"/>
  <c r="H109" i="31" s="1"/>
  <c r="L516" i="55"/>
  <c r="H516" i="55"/>
  <c r="G516" i="55"/>
  <c r="F516" i="55"/>
  <c r="D516" i="55"/>
  <c r="L515" i="55"/>
  <c r="H515" i="55"/>
  <c r="G515" i="55"/>
  <c r="L514" i="55"/>
  <c r="H514" i="55"/>
  <c r="G514" i="55"/>
  <c r="F514" i="55"/>
  <c r="L513" i="55"/>
  <c r="H513" i="55"/>
  <c r="G513" i="55"/>
  <c r="F513" i="55"/>
  <c r="L512" i="55"/>
  <c r="H512" i="55"/>
  <c r="G512" i="55"/>
  <c r="F512" i="55"/>
  <c r="L511" i="55"/>
  <c r="H511" i="55"/>
  <c r="G511" i="55"/>
  <c r="F511" i="55"/>
  <c r="L510" i="55"/>
  <c r="H510" i="55"/>
  <c r="G510" i="55"/>
  <c r="F510" i="55"/>
  <c r="L509" i="55"/>
  <c r="H509" i="55"/>
  <c r="G509" i="55"/>
  <c r="F509" i="55"/>
  <c r="L508" i="55"/>
  <c r="H508" i="55"/>
  <c r="G508" i="55"/>
  <c r="F508" i="55"/>
  <c r="O507" i="55"/>
  <c r="N507" i="55"/>
  <c r="M507" i="55"/>
  <c r="H107" i="31" s="1"/>
  <c r="L506" i="55"/>
  <c r="H506" i="55"/>
  <c r="G506" i="55"/>
  <c r="F506" i="55"/>
  <c r="D506" i="55"/>
  <c r="L505" i="55"/>
  <c r="H505" i="55"/>
  <c r="G505" i="55"/>
  <c r="L504" i="55"/>
  <c r="H504" i="55"/>
  <c r="G504" i="55"/>
  <c r="F504" i="55"/>
  <c r="L503" i="55"/>
  <c r="H503" i="55"/>
  <c r="G503" i="55"/>
  <c r="F503" i="55"/>
  <c r="L502" i="55"/>
  <c r="H502" i="55"/>
  <c r="G502" i="55"/>
  <c r="F502" i="55"/>
  <c r="L501" i="55"/>
  <c r="H501" i="55"/>
  <c r="G501" i="55"/>
  <c r="F501" i="55"/>
  <c r="L500" i="55"/>
  <c r="H500" i="55"/>
  <c r="G500" i="55"/>
  <c r="F500" i="55"/>
  <c r="L499" i="55"/>
  <c r="H499" i="55"/>
  <c r="G499" i="55"/>
  <c r="F499" i="55"/>
  <c r="L498" i="55"/>
  <c r="H498" i="55"/>
  <c r="G498" i="55"/>
  <c r="F498" i="55"/>
  <c r="O497" i="55"/>
  <c r="N497" i="55"/>
  <c r="M497" i="55"/>
  <c r="H105" i="31" s="1"/>
  <c r="L496" i="55"/>
  <c r="H496" i="55"/>
  <c r="G496" i="55"/>
  <c r="F496" i="55"/>
  <c r="D496" i="55"/>
  <c r="L495" i="55"/>
  <c r="H495" i="55"/>
  <c r="G495" i="55"/>
  <c r="L494" i="55"/>
  <c r="H494" i="55"/>
  <c r="G494" i="55"/>
  <c r="F494" i="55"/>
  <c r="L493" i="55"/>
  <c r="H493" i="55"/>
  <c r="G493" i="55"/>
  <c r="F493" i="55"/>
  <c r="L492" i="55"/>
  <c r="H492" i="55"/>
  <c r="G492" i="55"/>
  <c r="F492" i="55"/>
  <c r="L491" i="55"/>
  <c r="H491" i="55"/>
  <c r="G491" i="55"/>
  <c r="F491" i="55"/>
  <c r="L490" i="55"/>
  <c r="H490" i="55"/>
  <c r="G490" i="55"/>
  <c r="F490" i="55"/>
  <c r="L489" i="55"/>
  <c r="H489" i="55"/>
  <c r="G489" i="55"/>
  <c r="F489" i="55"/>
  <c r="L488" i="55"/>
  <c r="H488" i="55"/>
  <c r="G488" i="55"/>
  <c r="F488" i="55"/>
  <c r="O487" i="55"/>
  <c r="N487" i="55"/>
  <c r="M487" i="55"/>
  <c r="H103" i="31" s="1"/>
  <c r="L486" i="55"/>
  <c r="H486" i="55"/>
  <c r="G486" i="55"/>
  <c r="F486" i="55"/>
  <c r="D486" i="55"/>
  <c r="L485" i="55"/>
  <c r="H485" i="55"/>
  <c r="G485" i="55"/>
  <c r="L484" i="55"/>
  <c r="H484" i="55"/>
  <c r="G484" i="55"/>
  <c r="F484" i="55"/>
  <c r="L483" i="55"/>
  <c r="H483" i="55"/>
  <c r="G483" i="55"/>
  <c r="F483" i="55"/>
  <c r="L482" i="55"/>
  <c r="H482" i="55"/>
  <c r="G482" i="55"/>
  <c r="F482" i="55"/>
  <c r="L481" i="55"/>
  <c r="H481" i="55"/>
  <c r="G481" i="55"/>
  <c r="F481" i="55"/>
  <c r="L480" i="55"/>
  <c r="H480" i="55"/>
  <c r="G480" i="55"/>
  <c r="F480" i="55"/>
  <c r="L479" i="55"/>
  <c r="H479" i="55"/>
  <c r="G479" i="55"/>
  <c r="F479" i="55"/>
  <c r="L478" i="55"/>
  <c r="H478" i="55"/>
  <c r="G478" i="55"/>
  <c r="F478" i="55"/>
  <c r="O477" i="55"/>
  <c r="N477" i="55"/>
  <c r="M477" i="55"/>
  <c r="L476" i="55"/>
  <c r="H476" i="55"/>
  <c r="G476" i="55"/>
  <c r="F476" i="55"/>
  <c r="D476" i="55"/>
  <c r="L475" i="55"/>
  <c r="H475" i="55"/>
  <c r="G475" i="55"/>
  <c r="L474" i="55"/>
  <c r="H474" i="55"/>
  <c r="G474" i="55"/>
  <c r="F474" i="55"/>
  <c r="L473" i="55"/>
  <c r="H473" i="55"/>
  <c r="G473" i="55"/>
  <c r="F473" i="55"/>
  <c r="L472" i="55"/>
  <c r="H472" i="55"/>
  <c r="G472" i="55"/>
  <c r="F472" i="55"/>
  <c r="L471" i="55"/>
  <c r="H471" i="55"/>
  <c r="G471" i="55"/>
  <c r="F471" i="55"/>
  <c r="L470" i="55"/>
  <c r="H470" i="55"/>
  <c r="G470" i="55"/>
  <c r="F470" i="55"/>
  <c r="L469" i="55"/>
  <c r="H469" i="55"/>
  <c r="G469" i="55"/>
  <c r="F469" i="55"/>
  <c r="L468" i="55"/>
  <c r="H468" i="55"/>
  <c r="G468" i="55"/>
  <c r="F468" i="55"/>
  <c r="O467" i="55"/>
  <c r="N467" i="55"/>
  <c r="M467" i="55"/>
  <c r="H99" i="31" s="1"/>
  <c r="L466" i="55"/>
  <c r="H466" i="55"/>
  <c r="G466" i="55"/>
  <c r="F466" i="55"/>
  <c r="D466" i="55"/>
  <c r="L465" i="55"/>
  <c r="H465" i="55"/>
  <c r="G465" i="55"/>
  <c r="L464" i="55"/>
  <c r="H464" i="55"/>
  <c r="G464" i="55"/>
  <c r="F464" i="55"/>
  <c r="L463" i="55"/>
  <c r="H463" i="55"/>
  <c r="G463" i="55"/>
  <c r="F463" i="55"/>
  <c r="L462" i="55"/>
  <c r="H462" i="55"/>
  <c r="G462" i="55"/>
  <c r="F462" i="55"/>
  <c r="L461" i="55"/>
  <c r="H461" i="55"/>
  <c r="G461" i="55"/>
  <c r="F461" i="55"/>
  <c r="L460" i="55"/>
  <c r="H460" i="55"/>
  <c r="G460" i="55"/>
  <c r="F460" i="55"/>
  <c r="L459" i="55"/>
  <c r="H459" i="55"/>
  <c r="G459" i="55"/>
  <c r="F459" i="55"/>
  <c r="L458" i="55"/>
  <c r="H458" i="55"/>
  <c r="G458" i="55"/>
  <c r="F458" i="55"/>
  <c r="F457" i="55" s="1"/>
  <c r="O457" i="55"/>
  <c r="N457" i="55"/>
  <c r="M457" i="55"/>
  <c r="H97" i="31" s="1"/>
  <c r="L456" i="55"/>
  <c r="H456" i="55"/>
  <c r="G456" i="55"/>
  <c r="F456" i="55"/>
  <c r="D456" i="55"/>
  <c r="L455" i="55"/>
  <c r="H455" i="55"/>
  <c r="G455" i="55"/>
  <c r="L454" i="55"/>
  <c r="H454" i="55"/>
  <c r="G454" i="55"/>
  <c r="F454" i="55"/>
  <c r="L453" i="55"/>
  <c r="H453" i="55"/>
  <c r="G453" i="55"/>
  <c r="F453" i="55"/>
  <c r="L452" i="55"/>
  <c r="H452" i="55"/>
  <c r="G452" i="55"/>
  <c r="F452" i="55"/>
  <c r="L451" i="55"/>
  <c r="H451" i="55"/>
  <c r="G451" i="55"/>
  <c r="F451" i="55"/>
  <c r="L450" i="55"/>
  <c r="H450" i="55"/>
  <c r="G450" i="55"/>
  <c r="F450" i="55"/>
  <c r="L449" i="55"/>
  <c r="H449" i="55"/>
  <c r="G449" i="55"/>
  <c r="F449" i="55"/>
  <c r="L448" i="55"/>
  <c r="H448" i="55"/>
  <c r="G448" i="55"/>
  <c r="F448" i="55"/>
  <c r="O447" i="55"/>
  <c r="N447" i="55"/>
  <c r="M447" i="55"/>
  <c r="H95" i="31" s="1"/>
  <c r="L446" i="55"/>
  <c r="H446" i="55"/>
  <c r="G446" i="55"/>
  <c r="F446" i="55"/>
  <c r="D446" i="55"/>
  <c r="L445" i="55"/>
  <c r="H445" i="55"/>
  <c r="G445" i="55"/>
  <c r="L444" i="55"/>
  <c r="H444" i="55"/>
  <c r="G444" i="55"/>
  <c r="F444" i="55"/>
  <c r="L443" i="55"/>
  <c r="H443" i="55"/>
  <c r="G443" i="55"/>
  <c r="F443" i="55"/>
  <c r="L442" i="55"/>
  <c r="H442" i="55"/>
  <c r="G442" i="55"/>
  <c r="F442" i="55"/>
  <c r="L441" i="55"/>
  <c r="H441" i="55"/>
  <c r="G441" i="55"/>
  <c r="F441" i="55"/>
  <c r="L440" i="55"/>
  <c r="H440" i="55"/>
  <c r="G440" i="55"/>
  <c r="F440" i="55"/>
  <c r="L439" i="55"/>
  <c r="H439" i="55"/>
  <c r="G439" i="55"/>
  <c r="F439" i="55"/>
  <c r="L438" i="55"/>
  <c r="H438" i="55"/>
  <c r="G438" i="55"/>
  <c r="F438" i="55"/>
  <c r="O437" i="55"/>
  <c r="N437" i="55"/>
  <c r="M437" i="55"/>
  <c r="H93" i="31" s="1"/>
  <c r="L436" i="55"/>
  <c r="H436" i="55"/>
  <c r="G436" i="55"/>
  <c r="F436" i="55"/>
  <c r="D436" i="55"/>
  <c r="L435" i="55"/>
  <c r="H435" i="55"/>
  <c r="G435" i="55"/>
  <c r="L434" i="55"/>
  <c r="H434" i="55"/>
  <c r="G434" i="55"/>
  <c r="F434" i="55"/>
  <c r="L433" i="55"/>
  <c r="H433" i="55"/>
  <c r="G433" i="55"/>
  <c r="F433" i="55"/>
  <c r="L432" i="55"/>
  <c r="H432" i="55"/>
  <c r="G432" i="55"/>
  <c r="F432" i="55"/>
  <c r="L431" i="55"/>
  <c r="H431" i="55"/>
  <c r="G431" i="55"/>
  <c r="F431" i="55"/>
  <c r="L430" i="55"/>
  <c r="H430" i="55"/>
  <c r="G430" i="55"/>
  <c r="F430" i="55"/>
  <c r="L429" i="55"/>
  <c r="H429" i="55"/>
  <c r="G429" i="55"/>
  <c r="F429" i="55"/>
  <c r="L428" i="55"/>
  <c r="H428" i="55"/>
  <c r="G428" i="55"/>
  <c r="F428" i="55"/>
  <c r="O427" i="55"/>
  <c r="N427" i="55"/>
  <c r="M427" i="55"/>
  <c r="H91" i="31" s="1"/>
  <c r="L426" i="55"/>
  <c r="H426" i="55"/>
  <c r="G426" i="55"/>
  <c r="F426" i="55"/>
  <c r="D426" i="55"/>
  <c r="L425" i="55"/>
  <c r="H425" i="55"/>
  <c r="G425" i="55"/>
  <c r="L424" i="55"/>
  <c r="H424" i="55"/>
  <c r="G424" i="55"/>
  <c r="F424" i="55"/>
  <c r="L423" i="55"/>
  <c r="H423" i="55"/>
  <c r="G423" i="55"/>
  <c r="F423" i="55"/>
  <c r="L422" i="55"/>
  <c r="H422" i="55"/>
  <c r="G422" i="55"/>
  <c r="F422" i="55"/>
  <c r="L421" i="55"/>
  <c r="H421" i="55"/>
  <c r="G421" i="55"/>
  <c r="F421" i="55"/>
  <c r="L420" i="55"/>
  <c r="H420" i="55"/>
  <c r="G420" i="55"/>
  <c r="F420" i="55"/>
  <c r="L419" i="55"/>
  <c r="H419" i="55"/>
  <c r="G419" i="55"/>
  <c r="F419" i="55"/>
  <c r="L418" i="55"/>
  <c r="H418" i="55"/>
  <c r="G418" i="55"/>
  <c r="F418" i="55"/>
  <c r="O417" i="55"/>
  <c r="N417" i="55"/>
  <c r="M417" i="55"/>
  <c r="H89" i="31" s="1"/>
  <c r="L416" i="55"/>
  <c r="H416" i="55"/>
  <c r="G416" i="55"/>
  <c r="F416" i="55"/>
  <c r="D416" i="55"/>
  <c r="L415" i="55"/>
  <c r="H415" i="55"/>
  <c r="G415" i="55"/>
  <c r="L414" i="55"/>
  <c r="H414" i="55"/>
  <c r="G414" i="55"/>
  <c r="F414" i="55"/>
  <c r="L413" i="55"/>
  <c r="H413" i="55"/>
  <c r="G413" i="55"/>
  <c r="F413" i="55"/>
  <c r="L412" i="55"/>
  <c r="H412" i="55"/>
  <c r="G412" i="55"/>
  <c r="F412" i="55"/>
  <c r="L411" i="55"/>
  <c r="H411" i="55"/>
  <c r="G411" i="55"/>
  <c r="F411" i="55"/>
  <c r="L410" i="55"/>
  <c r="H410" i="55"/>
  <c r="G410" i="55"/>
  <c r="F410" i="55"/>
  <c r="L409" i="55"/>
  <c r="H409" i="55"/>
  <c r="G409" i="55"/>
  <c r="F409" i="55"/>
  <c r="L408" i="55"/>
  <c r="H408" i="55"/>
  <c r="G408" i="55"/>
  <c r="F408" i="55"/>
  <c r="O407" i="55"/>
  <c r="N407" i="55"/>
  <c r="M407" i="55"/>
  <c r="H87" i="31" s="1"/>
  <c r="L406" i="55"/>
  <c r="H406" i="55"/>
  <c r="G406" i="55"/>
  <c r="F406" i="55"/>
  <c r="D406" i="55"/>
  <c r="L405" i="55"/>
  <c r="H405" i="55"/>
  <c r="G405" i="55"/>
  <c r="L404" i="55"/>
  <c r="H404" i="55"/>
  <c r="G404" i="55"/>
  <c r="F404" i="55"/>
  <c r="L403" i="55"/>
  <c r="H403" i="55"/>
  <c r="G403" i="55"/>
  <c r="F403" i="55"/>
  <c r="L402" i="55"/>
  <c r="H402" i="55"/>
  <c r="G402" i="55"/>
  <c r="F402" i="55"/>
  <c r="L401" i="55"/>
  <c r="H401" i="55"/>
  <c r="G401" i="55"/>
  <c r="F401" i="55"/>
  <c r="L400" i="55"/>
  <c r="H400" i="55"/>
  <c r="G400" i="55"/>
  <c r="F400" i="55"/>
  <c r="L399" i="55"/>
  <c r="H399" i="55"/>
  <c r="G399" i="55"/>
  <c r="F399" i="55"/>
  <c r="L398" i="55"/>
  <c r="H398" i="55"/>
  <c r="G398" i="55"/>
  <c r="F398" i="55"/>
  <c r="O397" i="55"/>
  <c r="N397" i="55"/>
  <c r="M397" i="55"/>
  <c r="H85" i="31" s="1"/>
  <c r="L396" i="55"/>
  <c r="H396" i="55"/>
  <c r="G396" i="55"/>
  <c r="F396" i="55"/>
  <c r="D396" i="55"/>
  <c r="L395" i="55"/>
  <c r="H395" i="55"/>
  <c r="G395" i="55"/>
  <c r="L394" i="55"/>
  <c r="H394" i="55"/>
  <c r="G394" i="55"/>
  <c r="F394" i="55"/>
  <c r="L393" i="55"/>
  <c r="H393" i="55"/>
  <c r="G393" i="55"/>
  <c r="F393" i="55"/>
  <c r="L392" i="55"/>
  <c r="H392" i="55"/>
  <c r="G392" i="55"/>
  <c r="F392" i="55"/>
  <c r="L391" i="55"/>
  <c r="H391" i="55"/>
  <c r="G391" i="55"/>
  <c r="F391" i="55"/>
  <c r="L390" i="55"/>
  <c r="H390" i="55"/>
  <c r="G390" i="55"/>
  <c r="F390" i="55"/>
  <c r="L389" i="55"/>
  <c r="H389" i="55"/>
  <c r="G389" i="55"/>
  <c r="F389" i="55"/>
  <c r="L388" i="55"/>
  <c r="H388" i="55"/>
  <c r="G388" i="55"/>
  <c r="F388" i="55"/>
  <c r="O387" i="55"/>
  <c r="N387" i="55"/>
  <c r="M387" i="55"/>
  <c r="H83" i="31" s="1"/>
  <c r="L386" i="55"/>
  <c r="H386" i="55"/>
  <c r="G386" i="55"/>
  <c r="F386" i="55"/>
  <c r="D386" i="55"/>
  <c r="L385" i="55"/>
  <c r="H385" i="55"/>
  <c r="G385" i="55"/>
  <c r="L384" i="55"/>
  <c r="H384" i="55"/>
  <c r="G384" i="55"/>
  <c r="F384" i="55"/>
  <c r="L383" i="55"/>
  <c r="H383" i="55"/>
  <c r="G383" i="55"/>
  <c r="F383" i="55"/>
  <c r="L382" i="55"/>
  <c r="H382" i="55"/>
  <c r="G382" i="55"/>
  <c r="F382" i="55"/>
  <c r="L381" i="55"/>
  <c r="H381" i="55"/>
  <c r="G381" i="55"/>
  <c r="F381" i="55"/>
  <c r="L380" i="55"/>
  <c r="H380" i="55"/>
  <c r="G380" i="55"/>
  <c r="F380" i="55"/>
  <c r="L379" i="55"/>
  <c r="H379" i="55"/>
  <c r="G379" i="55"/>
  <c r="F379" i="55"/>
  <c r="L378" i="55"/>
  <c r="H378" i="55"/>
  <c r="G378" i="55"/>
  <c r="F378" i="55"/>
  <c r="O377" i="55"/>
  <c r="N377" i="55"/>
  <c r="M377" i="55"/>
  <c r="H81" i="31" s="1"/>
  <c r="L376" i="55"/>
  <c r="H376" i="55"/>
  <c r="G376" i="55"/>
  <c r="F376" i="55"/>
  <c r="D376" i="55"/>
  <c r="L375" i="55"/>
  <c r="H375" i="55"/>
  <c r="G375" i="55"/>
  <c r="L374" i="55"/>
  <c r="H374" i="55"/>
  <c r="G374" i="55"/>
  <c r="F374" i="55"/>
  <c r="L373" i="55"/>
  <c r="H373" i="55"/>
  <c r="G373" i="55"/>
  <c r="F373" i="55"/>
  <c r="L372" i="55"/>
  <c r="H372" i="55"/>
  <c r="G372" i="55"/>
  <c r="F372" i="55"/>
  <c r="L371" i="55"/>
  <c r="H371" i="55"/>
  <c r="G371" i="55"/>
  <c r="F371" i="55"/>
  <c r="L370" i="55"/>
  <c r="H370" i="55"/>
  <c r="G370" i="55"/>
  <c r="F370" i="55"/>
  <c r="L369" i="55"/>
  <c r="H369" i="55"/>
  <c r="G369" i="55"/>
  <c r="F369" i="55"/>
  <c r="L368" i="55"/>
  <c r="H368" i="55"/>
  <c r="G368" i="55"/>
  <c r="F368" i="55"/>
  <c r="O367" i="55"/>
  <c r="N367" i="55"/>
  <c r="M367" i="55"/>
  <c r="H79" i="31" s="1"/>
  <c r="L366" i="55"/>
  <c r="H366" i="55"/>
  <c r="G366" i="55"/>
  <c r="F366" i="55"/>
  <c r="D366" i="55"/>
  <c r="L365" i="55"/>
  <c r="H365" i="55"/>
  <c r="G365" i="55"/>
  <c r="L364" i="55"/>
  <c r="H364" i="55"/>
  <c r="G364" i="55"/>
  <c r="F364" i="55"/>
  <c r="L363" i="55"/>
  <c r="H363" i="55"/>
  <c r="G363" i="55"/>
  <c r="F363" i="55"/>
  <c r="L362" i="55"/>
  <c r="H362" i="55"/>
  <c r="G362" i="55"/>
  <c r="F362" i="55"/>
  <c r="L361" i="55"/>
  <c r="H361" i="55"/>
  <c r="G361" i="55"/>
  <c r="F361" i="55"/>
  <c r="L360" i="55"/>
  <c r="H360" i="55"/>
  <c r="G360" i="55"/>
  <c r="F360" i="55"/>
  <c r="L359" i="55"/>
  <c r="H359" i="55"/>
  <c r="G359" i="55"/>
  <c r="F359" i="55"/>
  <c r="L358" i="55"/>
  <c r="H358" i="55"/>
  <c r="G358" i="55"/>
  <c r="F358" i="55"/>
  <c r="O357" i="55"/>
  <c r="N357" i="55"/>
  <c r="M357" i="55"/>
  <c r="H77" i="31" s="1"/>
  <c r="L356" i="55"/>
  <c r="H356" i="55"/>
  <c r="G356" i="55"/>
  <c r="F356" i="55"/>
  <c r="D356" i="55"/>
  <c r="L355" i="55"/>
  <c r="H355" i="55"/>
  <c r="G355" i="55"/>
  <c r="L354" i="55"/>
  <c r="H354" i="55"/>
  <c r="G354" i="55"/>
  <c r="F354" i="55"/>
  <c r="L353" i="55"/>
  <c r="H353" i="55"/>
  <c r="G353" i="55"/>
  <c r="F353" i="55"/>
  <c r="L352" i="55"/>
  <c r="H352" i="55"/>
  <c r="G352" i="55"/>
  <c r="F352" i="55"/>
  <c r="L351" i="55"/>
  <c r="H351" i="55"/>
  <c r="G351" i="55"/>
  <c r="F351" i="55"/>
  <c r="L350" i="55"/>
  <c r="H350" i="55"/>
  <c r="G350" i="55"/>
  <c r="F350" i="55"/>
  <c r="L349" i="55"/>
  <c r="H349" i="55"/>
  <c r="G349" i="55"/>
  <c r="F349" i="55"/>
  <c r="L348" i="55"/>
  <c r="H348" i="55"/>
  <c r="G348" i="55"/>
  <c r="F348" i="55"/>
  <c r="F347" i="55" s="1"/>
  <c r="O347" i="55"/>
  <c r="N347" i="55"/>
  <c r="M347" i="55"/>
  <c r="H75" i="31" s="1"/>
  <c r="L346" i="55"/>
  <c r="H346" i="55"/>
  <c r="G346" i="55"/>
  <c r="F346" i="55"/>
  <c r="D346" i="55"/>
  <c r="L345" i="55"/>
  <c r="H345" i="55"/>
  <c r="G345" i="55"/>
  <c r="L344" i="55"/>
  <c r="H344" i="55"/>
  <c r="G344" i="55"/>
  <c r="F344" i="55"/>
  <c r="L343" i="55"/>
  <c r="H343" i="55"/>
  <c r="G343" i="55"/>
  <c r="F343" i="55"/>
  <c r="L342" i="55"/>
  <c r="H342" i="55"/>
  <c r="G342" i="55"/>
  <c r="F342" i="55"/>
  <c r="L341" i="55"/>
  <c r="H341" i="55"/>
  <c r="G341" i="55"/>
  <c r="F341" i="55"/>
  <c r="L340" i="55"/>
  <c r="H340" i="55"/>
  <c r="G340" i="55"/>
  <c r="F340" i="55"/>
  <c r="L339" i="55"/>
  <c r="H339" i="55"/>
  <c r="G339" i="55"/>
  <c r="F339" i="55"/>
  <c r="L338" i="55"/>
  <c r="H338" i="55"/>
  <c r="G338" i="55"/>
  <c r="F338" i="55"/>
  <c r="O337" i="55"/>
  <c r="N337" i="55"/>
  <c r="M337" i="55"/>
  <c r="H73" i="31" s="1"/>
  <c r="L336" i="55"/>
  <c r="H336" i="55"/>
  <c r="G336" i="55"/>
  <c r="F336" i="55"/>
  <c r="D336" i="55"/>
  <c r="L335" i="55"/>
  <c r="H335" i="55"/>
  <c r="G335" i="55"/>
  <c r="L334" i="55"/>
  <c r="H334" i="55"/>
  <c r="G334" i="55"/>
  <c r="F334" i="55"/>
  <c r="L333" i="55"/>
  <c r="H333" i="55"/>
  <c r="G333" i="55"/>
  <c r="F333" i="55"/>
  <c r="L332" i="55"/>
  <c r="H332" i="55"/>
  <c r="G332" i="55"/>
  <c r="F332" i="55"/>
  <c r="L331" i="55"/>
  <c r="H331" i="55"/>
  <c r="G331" i="55"/>
  <c r="F331" i="55"/>
  <c r="L330" i="55"/>
  <c r="H330" i="55"/>
  <c r="G330" i="55"/>
  <c r="F330" i="55"/>
  <c r="L329" i="55"/>
  <c r="H329" i="55"/>
  <c r="G329" i="55"/>
  <c r="F329" i="55"/>
  <c r="L328" i="55"/>
  <c r="H328" i="55"/>
  <c r="G328" i="55"/>
  <c r="F328" i="55"/>
  <c r="O327" i="55"/>
  <c r="N327" i="55"/>
  <c r="M327" i="55"/>
  <c r="H71" i="31" s="1"/>
  <c r="L326" i="55"/>
  <c r="H326" i="55"/>
  <c r="G326" i="55"/>
  <c r="F326" i="55"/>
  <c r="D326" i="55"/>
  <c r="L325" i="55"/>
  <c r="H325" i="55"/>
  <c r="G325" i="55"/>
  <c r="L324" i="55"/>
  <c r="H324" i="55"/>
  <c r="G324" i="55"/>
  <c r="F324" i="55"/>
  <c r="L323" i="55"/>
  <c r="H323" i="55"/>
  <c r="G323" i="55"/>
  <c r="F323" i="55"/>
  <c r="L322" i="55"/>
  <c r="H322" i="55"/>
  <c r="G322" i="55"/>
  <c r="F322" i="55"/>
  <c r="L321" i="55"/>
  <c r="H321" i="55"/>
  <c r="G321" i="55"/>
  <c r="F321" i="55"/>
  <c r="L320" i="55"/>
  <c r="H320" i="55"/>
  <c r="G320" i="55"/>
  <c r="F320" i="55"/>
  <c r="L319" i="55"/>
  <c r="H319" i="55"/>
  <c r="G319" i="55"/>
  <c r="F319" i="55"/>
  <c r="L318" i="55"/>
  <c r="H318" i="55"/>
  <c r="G318" i="55"/>
  <c r="F318" i="55"/>
  <c r="O317" i="55"/>
  <c r="N317" i="55"/>
  <c r="M317" i="55"/>
  <c r="H69" i="31" s="1"/>
  <c r="L316" i="55"/>
  <c r="H316" i="55"/>
  <c r="G316" i="55"/>
  <c r="F316" i="55"/>
  <c r="D316" i="55"/>
  <c r="L315" i="55"/>
  <c r="H315" i="55"/>
  <c r="G315" i="55"/>
  <c r="L314" i="55"/>
  <c r="H314" i="55"/>
  <c r="G314" i="55"/>
  <c r="F314" i="55"/>
  <c r="L313" i="55"/>
  <c r="H313" i="55"/>
  <c r="G313" i="55"/>
  <c r="F313" i="55"/>
  <c r="L312" i="55"/>
  <c r="H312" i="55"/>
  <c r="G312" i="55"/>
  <c r="F312" i="55"/>
  <c r="L311" i="55"/>
  <c r="H311" i="55"/>
  <c r="G311" i="55"/>
  <c r="F311" i="55"/>
  <c r="L310" i="55"/>
  <c r="H310" i="55"/>
  <c r="G310" i="55"/>
  <c r="F310" i="55"/>
  <c r="L309" i="55"/>
  <c r="H309" i="55"/>
  <c r="G309" i="55"/>
  <c r="F309" i="55"/>
  <c r="L308" i="55"/>
  <c r="H308" i="55"/>
  <c r="G308" i="55"/>
  <c r="F308" i="55"/>
  <c r="F307" i="55" s="1"/>
  <c r="O307" i="55"/>
  <c r="N307" i="55"/>
  <c r="M307" i="55"/>
  <c r="H67" i="31" s="1"/>
  <c r="L306" i="55"/>
  <c r="H306" i="55"/>
  <c r="G306" i="55"/>
  <c r="F306" i="55"/>
  <c r="D306" i="55"/>
  <c r="L305" i="55"/>
  <c r="H305" i="55"/>
  <c r="G305" i="55"/>
  <c r="L304" i="55"/>
  <c r="H304" i="55"/>
  <c r="G304" i="55"/>
  <c r="F304" i="55"/>
  <c r="L303" i="55"/>
  <c r="H303" i="55"/>
  <c r="G303" i="55"/>
  <c r="F303" i="55"/>
  <c r="L302" i="55"/>
  <c r="H302" i="55"/>
  <c r="G302" i="55"/>
  <c r="F302" i="55"/>
  <c r="L301" i="55"/>
  <c r="H301" i="55"/>
  <c r="G301" i="55"/>
  <c r="F301" i="55"/>
  <c r="L300" i="55"/>
  <c r="H300" i="55"/>
  <c r="G300" i="55"/>
  <c r="F300" i="55"/>
  <c r="L299" i="55"/>
  <c r="H299" i="55"/>
  <c r="G299" i="55"/>
  <c r="F299" i="55"/>
  <c r="L298" i="55"/>
  <c r="H298" i="55"/>
  <c r="G298" i="55"/>
  <c r="F298" i="55"/>
  <c r="O297" i="55"/>
  <c r="N297" i="55"/>
  <c r="M297" i="55"/>
  <c r="H65" i="31" s="1"/>
  <c r="L296" i="55"/>
  <c r="H296" i="55"/>
  <c r="G296" i="55"/>
  <c r="F296" i="55"/>
  <c r="D296" i="55"/>
  <c r="L295" i="55"/>
  <c r="H295" i="55"/>
  <c r="G295" i="55"/>
  <c r="L294" i="55"/>
  <c r="H294" i="55"/>
  <c r="G294" i="55"/>
  <c r="F294" i="55"/>
  <c r="L293" i="55"/>
  <c r="H293" i="55"/>
  <c r="G293" i="55"/>
  <c r="F293" i="55"/>
  <c r="L292" i="55"/>
  <c r="H292" i="55"/>
  <c r="G292" i="55"/>
  <c r="F292" i="55"/>
  <c r="L291" i="55"/>
  <c r="H291" i="55"/>
  <c r="G291" i="55"/>
  <c r="F291" i="55"/>
  <c r="L290" i="55"/>
  <c r="H290" i="55"/>
  <c r="G290" i="55"/>
  <c r="F290" i="55"/>
  <c r="L289" i="55"/>
  <c r="H289" i="55"/>
  <c r="G289" i="55"/>
  <c r="F289" i="55"/>
  <c r="L288" i="55"/>
  <c r="H288" i="55"/>
  <c r="G288" i="55"/>
  <c r="F288" i="55"/>
  <c r="O287" i="55"/>
  <c r="N287" i="55"/>
  <c r="M287" i="55"/>
  <c r="H63" i="31" s="1"/>
  <c r="L286" i="55"/>
  <c r="H286" i="55"/>
  <c r="G286" i="55"/>
  <c r="F286" i="55"/>
  <c r="D286" i="55"/>
  <c r="L285" i="55"/>
  <c r="H285" i="55"/>
  <c r="G285" i="55"/>
  <c r="L284" i="55"/>
  <c r="H284" i="55"/>
  <c r="G284" i="55"/>
  <c r="F284" i="55"/>
  <c r="L283" i="55"/>
  <c r="H283" i="55"/>
  <c r="G283" i="55"/>
  <c r="F283" i="55"/>
  <c r="L282" i="55"/>
  <c r="H282" i="55"/>
  <c r="G282" i="55"/>
  <c r="F282" i="55"/>
  <c r="L281" i="55"/>
  <c r="H281" i="55"/>
  <c r="G281" i="55"/>
  <c r="F281" i="55"/>
  <c r="L280" i="55"/>
  <c r="H280" i="55"/>
  <c r="G280" i="55"/>
  <c r="F280" i="55"/>
  <c r="L279" i="55"/>
  <c r="H279" i="55"/>
  <c r="G279" i="55"/>
  <c r="F279" i="55"/>
  <c r="L278" i="55"/>
  <c r="H278" i="55"/>
  <c r="G278" i="55"/>
  <c r="F278" i="55"/>
  <c r="O277" i="55"/>
  <c r="N277" i="55"/>
  <c r="M277" i="55"/>
  <c r="H61" i="31" s="1"/>
  <c r="L276" i="55"/>
  <c r="H276" i="55"/>
  <c r="G276" i="55"/>
  <c r="F276" i="55"/>
  <c r="D276" i="55"/>
  <c r="L275" i="55"/>
  <c r="H275" i="55"/>
  <c r="G275" i="55"/>
  <c r="L274" i="55"/>
  <c r="H274" i="55"/>
  <c r="G274" i="55"/>
  <c r="F274" i="55"/>
  <c r="L273" i="55"/>
  <c r="H273" i="55"/>
  <c r="G273" i="55"/>
  <c r="F273" i="55"/>
  <c r="L272" i="55"/>
  <c r="H272" i="55"/>
  <c r="G272" i="55"/>
  <c r="F272" i="55"/>
  <c r="L271" i="55"/>
  <c r="H271" i="55"/>
  <c r="G271" i="55"/>
  <c r="F271" i="55"/>
  <c r="L270" i="55"/>
  <c r="H270" i="55"/>
  <c r="G270" i="55"/>
  <c r="F270" i="55"/>
  <c r="L269" i="55"/>
  <c r="H269" i="55"/>
  <c r="G269" i="55"/>
  <c r="F269" i="55"/>
  <c r="L268" i="55"/>
  <c r="H268" i="55"/>
  <c r="G268" i="55"/>
  <c r="F268" i="55"/>
  <c r="O267" i="55"/>
  <c r="N267" i="55"/>
  <c r="M267" i="55"/>
  <c r="H59" i="31" s="1"/>
  <c r="L266" i="55"/>
  <c r="H266" i="55"/>
  <c r="G266" i="55"/>
  <c r="F266" i="55"/>
  <c r="D266" i="55"/>
  <c r="L265" i="55"/>
  <c r="H265" i="55"/>
  <c r="G265" i="55"/>
  <c r="L264" i="55"/>
  <c r="H264" i="55"/>
  <c r="G264" i="55"/>
  <c r="F264" i="55"/>
  <c r="L263" i="55"/>
  <c r="H263" i="55"/>
  <c r="G263" i="55"/>
  <c r="F263" i="55"/>
  <c r="L262" i="55"/>
  <c r="H262" i="55"/>
  <c r="G262" i="55"/>
  <c r="F262" i="55"/>
  <c r="L261" i="55"/>
  <c r="H261" i="55"/>
  <c r="G261" i="55"/>
  <c r="F261" i="55"/>
  <c r="L260" i="55"/>
  <c r="H260" i="55"/>
  <c r="G260" i="55"/>
  <c r="F260" i="55"/>
  <c r="L259" i="55"/>
  <c r="H259" i="55"/>
  <c r="G259" i="55"/>
  <c r="F259" i="55"/>
  <c r="L258" i="55"/>
  <c r="H258" i="55"/>
  <c r="G258" i="55"/>
  <c r="F258" i="55"/>
  <c r="O257" i="55"/>
  <c r="N257" i="55"/>
  <c r="M257" i="55"/>
  <c r="H57" i="31" s="1"/>
  <c r="L256" i="55"/>
  <c r="H256" i="55"/>
  <c r="G256" i="55"/>
  <c r="F256" i="55"/>
  <c r="D256" i="55"/>
  <c r="L255" i="55"/>
  <c r="H255" i="55"/>
  <c r="G255" i="55"/>
  <c r="L254" i="55"/>
  <c r="H254" i="55"/>
  <c r="G254" i="55"/>
  <c r="F254" i="55"/>
  <c r="L253" i="55"/>
  <c r="H253" i="55"/>
  <c r="G253" i="55"/>
  <c r="F253" i="55"/>
  <c r="L252" i="55"/>
  <c r="H252" i="55"/>
  <c r="G252" i="55"/>
  <c r="F252" i="55"/>
  <c r="L251" i="55"/>
  <c r="H251" i="55"/>
  <c r="G251" i="55"/>
  <c r="F251" i="55"/>
  <c r="L250" i="55"/>
  <c r="H250" i="55"/>
  <c r="G250" i="55"/>
  <c r="F250" i="55"/>
  <c r="L249" i="55"/>
  <c r="H249" i="55"/>
  <c r="G249" i="55"/>
  <c r="F249" i="55"/>
  <c r="L248" i="55"/>
  <c r="H248" i="55"/>
  <c r="G248" i="55"/>
  <c r="F248" i="55"/>
  <c r="O247" i="55"/>
  <c r="N247" i="55"/>
  <c r="M247" i="55"/>
  <c r="H55" i="31" s="1"/>
  <c r="L246" i="55"/>
  <c r="H246" i="55"/>
  <c r="G246" i="55"/>
  <c r="F246" i="55"/>
  <c r="D246" i="55"/>
  <c r="L245" i="55"/>
  <c r="H245" i="55"/>
  <c r="G245" i="55"/>
  <c r="L244" i="55"/>
  <c r="H244" i="55"/>
  <c r="G244" i="55"/>
  <c r="F244" i="55"/>
  <c r="L243" i="55"/>
  <c r="H243" i="55"/>
  <c r="G243" i="55"/>
  <c r="F243" i="55"/>
  <c r="L242" i="55"/>
  <c r="H242" i="55"/>
  <c r="G242" i="55"/>
  <c r="F242" i="55"/>
  <c r="L241" i="55"/>
  <c r="H241" i="55"/>
  <c r="G241" i="55"/>
  <c r="F241" i="55"/>
  <c r="L240" i="55"/>
  <c r="H240" i="55"/>
  <c r="G240" i="55"/>
  <c r="F240" i="55"/>
  <c r="L239" i="55"/>
  <c r="H239" i="55"/>
  <c r="G239" i="55"/>
  <c r="F239" i="55"/>
  <c r="L238" i="55"/>
  <c r="H238" i="55"/>
  <c r="G238" i="55"/>
  <c r="F238" i="55"/>
  <c r="O237" i="55"/>
  <c r="N237" i="55"/>
  <c r="M237" i="55"/>
  <c r="H53" i="31" s="1"/>
  <c r="L236" i="55"/>
  <c r="H236" i="55"/>
  <c r="G236" i="55"/>
  <c r="F236" i="55"/>
  <c r="D236" i="55"/>
  <c r="L235" i="55"/>
  <c r="H235" i="55"/>
  <c r="G235" i="55"/>
  <c r="L234" i="55"/>
  <c r="H234" i="55"/>
  <c r="G234" i="55"/>
  <c r="F234" i="55"/>
  <c r="L233" i="55"/>
  <c r="H233" i="55"/>
  <c r="G233" i="55"/>
  <c r="F233" i="55"/>
  <c r="L232" i="55"/>
  <c r="H232" i="55"/>
  <c r="G232" i="55"/>
  <c r="F232" i="55"/>
  <c r="L231" i="55"/>
  <c r="H231" i="55"/>
  <c r="G231" i="55"/>
  <c r="F231" i="55"/>
  <c r="L230" i="55"/>
  <c r="H230" i="55"/>
  <c r="G230" i="55"/>
  <c r="F230" i="55"/>
  <c r="L229" i="55"/>
  <c r="H229" i="55"/>
  <c r="G229" i="55"/>
  <c r="F229" i="55"/>
  <c r="L228" i="55"/>
  <c r="H228" i="55"/>
  <c r="G228" i="55"/>
  <c r="F228" i="55"/>
  <c r="O227" i="55"/>
  <c r="N227" i="55"/>
  <c r="M227" i="55"/>
  <c r="H51" i="31" s="1"/>
  <c r="L226" i="55"/>
  <c r="H226" i="55"/>
  <c r="G226" i="55"/>
  <c r="F226" i="55"/>
  <c r="D226" i="55"/>
  <c r="L225" i="55"/>
  <c r="H225" i="55"/>
  <c r="G225" i="55"/>
  <c r="L224" i="55"/>
  <c r="H224" i="55"/>
  <c r="G224" i="55"/>
  <c r="F224" i="55"/>
  <c r="L223" i="55"/>
  <c r="H223" i="55"/>
  <c r="G223" i="55"/>
  <c r="F223" i="55"/>
  <c r="L222" i="55"/>
  <c r="H222" i="55"/>
  <c r="G222" i="55"/>
  <c r="F222" i="55"/>
  <c r="L221" i="55"/>
  <c r="H221" i="55"/>
  <c r="G221" i="55"/>
  <c r="F221" i="55"/>
  <c r="L220" i="55"/>
  <c r="H220" i="55"/>
  <c r="G220" i="55"/>
  <c r="F220" i="55"/>
  <c r="L219" i="55"/>
  <c r="H219" i="55"/>
  <c r="G219" i="55"/>
  <c r="F219" i="55"/>
  <c r="L218" i="55"/>
  <c r="H218" i="55"/>
  <c r="G218" i="55"/>
  <c r="F218" i="55"/>
  <c r="O217" i="55"/>
  <c r="N217" i="55"/>
  <c r="M217" i="55"/>
  <c r="H49" i="31" s="1"/>
  <c r="L216" i="55"/>
  <c r="H216" i="55"/>
  <c r="G216" i="55"/>
  <c r="F216" i="55"/>
  <c r="D216" i="55"/>
  <c r="L215" i="55"/>
  <c r="H215" i="55"/>
  <c r="G215" i="55"/>
  <c r="L214" i="55"/>
  <c r="H214" i="55"/>
  <c r="G214" i="55"/>
  <c r="F214" i="55"/>
  <c r="L213" i="55"/>
  <c r="H213" i="55"/>
  <c r="G213" i="55"/>
  <c r="F213" i="55"/>
  <c r="L212" i="55"/>
  <c r="H212" i="55"/>
  <c r="G212" i="55"/>
  <c r="F212" i="55"/>
  <c r="L211" i="55"/>
  <c r="H211" i="55"/>
  <c r="G211" i="55"/>
  <c r="F211" i="55"/>
  <c r="L210" i="55"/>
  <c r="H210" i="55"/>
  <c r="G210" i="55"/>
  <c r="F210" i="55"/>
  <c r="L209" i="55"/>
  <c r="H209" i="55"/>
  <c r="G209" i="55"/>
  <c r="F209" i="55"/>
  <c r="L208" i="55"/>
  <c r="H208" i="55"/>
  <c r="G208" i="55"/>
  <c r="F208" i="55"/>
  <c r="O207" i="55"/>
  <c r="N207" i="55"/>
  <c r="M207" i="55"/>
  <c r="H47" i="31" s="1"/>
  <c r="G164" i="31"/>
  <c r="F84" i="63" s="1"/>
  <c r="F164" i="31"/>
  <c r="E84" i="63" s="1"/>
  <c r="E164" i="31"/>
  <c r="D84" i="63" s="1"/>
  <c r="G162" i="31"/>
  <c r="F83" i="63" s="1"/>
  <c r="F162" i="31"/>
  <c r="E83" i="63" s="1"/>
  <c r="E162" i="31"/>
  <c r="D83" i="63" s="1"/>
  <c r="G160" i="31"/>
  <c r="F82" i="63" s="1"/>
  <c r="F160" i="31"/>
  <c r="E82" i="63" s="1"/>
  <c r="E160" i="31"/>
  <c r="D82" i="63" s="1"/>
  <c r="G158" i="31"/>
  <c r="F81" i="63" s="1"/>
  <c r="F158" i="31"/>
  <c r="E81" i="63" s="1"/>
  <c r="E158" i="31"/>
  <c r="D81" i="63" s="1"/>
  <c r="G156" i="31"/>
  <c r="F80" i="63" s="1"/>
  <c r="F156" i="31"/>
  <c r="E80" i="63" s="1"/>
  <c r="E156" i="31"/>
  <c r="D80" i="63" s="1"/>
  <c r="G154" i="31"/>
  <c r="F79" i="63" s="1"/>
  <c r="F154" i="31"/>
  <c r="E79" i="63" s="1"/>
  <c r="E154" i="31"/>
  <c r="D79" i="63" s="1"/>
  <c r="G152" i="31"/>
  <c r="F78" i="63" s="1"/>
  <c r="F152" i="31"/>
  <c r="E78" i="63" s="1"/>
  <c r="E152" i="31"/>
  <c r="D78" i="63" s="1"/>
  <c r="G150" i="31"/>
  <c r="F77" i="63" s="1"/>
  <c r="F150" i="31"/>
  <c r="E77" i="63" s="1"/>
  <c r="E150" i="31"/>
  <c r="D77" i="63" s="1"/>
  <c r="G148" i="31"/>
  <c r="F76" i="63" s="1"/>
  <c r="F148" i="31"/>
  <c r="E76" i="63" s="1"/>
  <c r="E148" i="31"/>
  <c r="D76" i="63" s="1"/>
  <c r="G146" i="31"/>
  <c r="F75" i="63" s="1"/>
  <c r="F146" i="31"/>
  <c r="E75" i="63" s="1"/>
  <c r="E146" i="31"/>
  <c r="D75" i="63" s="1"/>
  <c r="G144" i="31"/>
  <c r="F74" i="63" s="1"/>
  <c r="F144" i="31"/>
  <c r="E74" i="63" s="1"/>
  <c r="E144" i="31"/>
  <c r="D74" i="63" s="1"/>
  <c r="G142" i="31"/>
  <c r="F73" i="63" s="1"/>
  <c r="F142" i="31"/>
  <c r="E73" i="63" s="1"/>
  <c r="E142" i="31"/>
  <c r="D73" i="63" s="1"/>
  <c r="G140" i="31"/>
  <c r="F72" i="63" s="1"/>
  <c r="F140" i="31"/>
  <c r="E72" i="63" s="1"/>
  <c r="E140" i="31"/>
  <c r="D72" i="63" s="1"/>
  <c r="G138" i="31"/>
  <c r="F71" i="63" s="1"/>
  <c r="F138" i="31"/>
  <c r="E71" i="63" s="1"/>
  <c r="E138" i="31"/>
  <c r="D71" i="63" s="1"/>
  <c r="G136" i="31"/>
  <c r="F70" i="63" s="1"/>
  <c r="F136" i="31"/>
  <c r="E70" i="63" s="1"/>
  <c r="E136" i="31"/>
  <c r="D70" i="63" s="1"/>
  <c r="G134" i="31"/>
  <c r="F69" i="63" s="1"/>
  <c r="F134" i="31"/>
  <c r="E69" i="63" s="1"/>
  <c r="E134" i="31"/>
  <c r="D69" i="63" s="1"/>
  <c r="G132" i="31"/>
  <c r="F68" i="63" s="1"/>
  <c r="F132" i="31"/>
  <c r="E68" i="63" s="1"/>
  <c r="E132" i="31"/>
  <c r="D68" i="63" s="1"/>
  <c r="G130" i="31"/>
  <c r="F67" i="63" s="1"/>
  <c r="F130" i="31"/>
  <c r="E67" i="63" s="1"/>
  <c r="E130" i="31"/>
  <c r="D67" i="63" s="1"/>
  <c r="G128" i="31"/>
  <c r="F66" i="63" s="1"/>
  <c r="F128" i="31"/>
  <c r="E66" i="63" s="1"/>
  <c r="E128" i="31"/>
  <c r="D66" i="63" s="1"/>
  <c r="G126" i="31"/>
  <c r="F65" i="63" s="1"/>
  <c r="F126" i="31"/>
  <c r="E65" i="63" s="1"/>
  <c r="E126" i="31"/>
  <c r="D65" i="63" s="1"/>
  <c r="G124" i="31"/>
  <c r="F64" i="63" s="1"/>
  <c r="F124" i="31"/>
  <c r="E64" i="63" s="1"/>
  <c r="E124" i="31"/>
  <c r="D64" i="63" s="1"/>
  <c r="G122" i="31"/>
  <c r="F63" i="63" s="1"/>
  <c r="F122" i="31"/>
  <c r="E63" i="63" s="1"/>
  <c r="E122" i="31"/>
  <c r="D63" i="63" s="1"/>
  <c r="G120" i="31"/>
  <c r="F62" i="63" s="1"/>
  <c r="F120" i="31"/>
  <c r="E62" i="63" s="1"/>
  <c r="E120" i="31"/>
  <c r="D62" i="63" s="1"/>
  <c r="G118" i="31"/>
  <c r="F61" i="63" s="1"/>
  <c r="F118" i="31"/>
  <c r="E61" i="63" s="1"/>
  <c r="E118" i="31"/>
  <c r="D61" i="63" s="1"/>
  <c r="G116" i="31"/>
  <c r="F60" i="63" s="1"/>
  <c r="F116" i="31"/>
  <c r="E60" i="63" s="1"/>
  <c r="E116" i="31"/>
  <c r="D60" i="63" s="1"/>
  <c r="G114" i="31"/>
  <c r="F59" i="63" s="1"/>
  <c r="F114" i="31"/>
  <c r="E59" i="63" s="1"/>
  <c r="E114" i="31"/>
  <c r="D59" i="63" s="1"/>
  <c r="G112" i="31"/>
  <c r="F58" i="63" s="1"/>
  <c r="F112" i="31"/>
  <c r="E58" i="63" s="1"/>
  <c r="E112" i="31"/>
  <c r="D58" i="63" s="1"/>
  <c r="G110" i="31"/>
  <c r="F57" i="63" s="1"/>
  <c r="F110" i="31"/>
  <c r="E57" i="63" s="1"/>
  <c r="E110" i="31"/>
  <c r="D57" i="63" s="1"/>
  <c r="G108" i="31"/>
  <c r="F56" i="63" s="1"/>
  <c r="F108" i="31"/>
  <c r="E56" i="63" s="1"/>
  <c r="E108" i="31"/>
  <c r="D56" i="63" s="1"/>
  <c r="G106" i="31"/>
  <c r="F55" i="63" s="1"/>
  <c r="F106" i="31"/>
  <c r="E55" i="63" s="1"/>
  <c r="E106" i="31"/>
  <c r="D55" i="63" s="1"/>
  <c r="G104" i="31"/>
  <c r="F54" i="63" s="1"/>
  <c r="F104" i="31"/>
  <c r="E54" i="63" s="1"/>
  <c r="E104" i="31"/>
  <c r="D54" i="63" s="1"/>
  <c r="G102" i="31"/>
  <c r="F53" i="63" s="1"/>
  <c r="F102" i="31"/>
  <c r="E53" i="63" s="1"/>
  <c r="E102" i="31"/>
  <c r="D53" i="63" s="1"/>
  <c r="G100" i="31"/>
  <c r="F52" i="63" s="1"/>
  <c r="F100" i="31"/>
  <c r="E52" i="63" s="1"/>
  <c r="E100" i="31"/>
  <c r="D52" i="63" s="1"/>
  <c r="G98" i="31"/>
  <c r="F51" i="63" s="1"/>
  <c r="F98" i="31"/>
  <c r="E51" i="63" s="1"/>
  <c r="E98" i="31"/>
  <c r="D51" i="63" s="1"/>
  <c r="G96" i="31"/>
  <c r="F50" i="63" s="1"/>
  <c r="F96" i="31"/>
  <c r="E50" i="63" s="1"/>
  <c r="E96" i="31"/>
  <c r="D50" i="63" s="1"/>
  <c r="G94" i="31"/>
  <c r="F49" i="63" s="1"/>
  <c r="F94" i="31"/>
  <c r="E49" i="63" s="1"/>
  <c r="E94" i="31"/>
  <c r="D49" i="63" s="1"/>
  <c r="G92" i="31"/>
  <c r="F48" i="63" s="1"/>
  <c r="F92" i="31"/>
  <c r="E48" i="63" s="1"/>
  <c r="E92" i="31"/>
  <c r="D48" i="63" s="1"/>
  <c r="G90" i="31"/>
  <c r="F47" i="63" s="1"/>
  <c r="F90" i="31"/>
  <c r="E47" i="63" s="1"/>
  <c r="E90" i="31"/>
  <c r="D47" i="63" s="1"/>
  <c r="G88" i="31"/>
  <c r="F46" i="63" s="1"/>
  <c r="F88" i="31"/>
  <c r="E46" i="63" s="1"/>
  <c r="E88" i="31"/>
  <c r="D46" i="63" s="1"/>
  <c r="G86" i="31"/>
  <c r="F45" i="63" s="1"/>
  <c r="F86" i="31"/>
  <c r="E45" i="63" s="1"/>
  <c r="E86" i="31"/>
  <c r="D45" i="63" s="1"/>
  <c r="G84" i="31"/>
  <c r="F44" i="63" s="1"/>
  <c r="F84" i="31"/>
  <c r="E44" i="63" s="1"/>
  <c r="E84" i="31"/>
  <c r="D44" i="63" s="1"/>
  <c r="G82" i="31"/>
  <c r="F43" i="63" s="1"/>
  <c r="F82" i="31"/>
  <c r="E43" i="63" s="1"/>
  <c r="E82" i="31"/>
  <c r="D43" i="63" s="1"/>
  <c r="G80" i="31"/>
  <c r="F42" i="63" s="1"/>
  <c r="F80" i="31"/>
  <c r="E42" i="63" s="1"/>
  <c r="E80" i="31"/>
  <c r="D42" i="63" s="1"/>
  <c r="G78" i="31"/>
  <c r="F41" i="63" s="1"/>
  <c r="F78" i="31"/>
  <c r="E41" i="63" s="1"/>
  <c r="E78" i="31"/>
  <c r="D41" i="63" s="1"/>
  <c r="G76" i="31"/>
  <c r="F40" i="63" s="1"/>
  <c r="F76" i="31"/>
  <c r="E40" i="63" s="1"/>
  <c r="E76" i="31"/>
  <c r="D40" i="63" s="1"/>
  <c r="G74" i="31"/>
  <c r="F39" i="63" s="1"/>
  <c r="F74" i="31"/>
  <c r="E39" i="63" s="1"/>
  <c r="E74" i="31"/>
  <c r="D39" i="63" s="1"/>
  <c r="G72" i="31"/>
  <c r="F38" i="63" s="1"/>
  <c r="F72" i="31"/>
  <c r="E38" i="63" s="1"/>
  <c r="E72" i="31"/>
  <c r="D38" i="63" s="1"/>
  <c r="G70" i="31"/>
  <c r="F37" i="63" s="1"/>
  <c r="F70" i="31"/>
  <c r="E37" i="63" s="1"/>
  <c r="E70" i="31"/>
  <c r="D37" i="63" s="1"/>
  <c r="G68" i="31"/>
  <c r="F36" i="63" s="1"/>
  <c r="F68" i="31"/>
  <c r="E36" i="63" s="1"/>
  <c r="E68" i="31"/>
  <c r="D36" i="63" s="1"/>
  <c r="G66" i="31"/>
  <c r="F35" i="63" s="1"/>
  <c r="F66" i="31"/>
  <c r="E35" i="63" s="1"/>
  <c r="E66" i="31"/>
  <c r="D35" i="63" s="1"/>
  <c r="G64" i="31"/>
  <c r="F34" i="63" s="1"/>
  <c r="F64" i="31"/>
  <c r="E34" i="63" s="1"/>
  <c r="E64" i="31"/>
  <c r="D34" i="63" s="1"/>
  <c r="G62" i="31"/>
  <c r="F33" i="63" s="1"/>
  <c r="F62" i="31"/>
  <c r="E33" i="63" s="1"/>
  <c r="E62" i="31"/>
  <c r="D33" i="63" s="1"/>
  <c r="G60" i="31"/>
  <c r="F32" i="63" s="1"/>
  <c r="F60" i="31"/>
  <c r="E32" i="63" s="1"/>
  <c r="E60" i="31"/>
  <c r="D32" i="63" s="1"/>
  <c r="G58" i="31"/>
  <c r="F31" i="63" s="1"/>
  <c r="F58" i="31"/>
  <c r="E31" i="63" s="1"/>
  <c r="E58" i="31"/>
  <c r="D31" i="63" s="1"/>
  <c r="G56" i="31"/>
  <c r="F30" i="63" s="1"/>
  <c r="F56" i="31"/>
  <c r="E30" i="63" s="1"/>
  <c r="E56" i="31"/>
  <c r="D30" i="63" s="1"/>
  <c r="G54" i="31"/>
  <c r="F29" i="63" s="1"/>
  <c r="F54" i="31"/>
  <c r="E29" i="63" s="1"/>
  <c r="E54" i="31"/>
  <c r="D29" i="63" s="1"/>
  <c r="G52" i="31"/>
  <c r="F28" i="63" s="1"/>
  <c r="F52" i="31"/>
  <c r="E28" i="63" s="1"/>
  <c r="E52" i="31"/>
  <c r="D28" i="63" s="1"/>
  <c r="G50" i="31"/>
  <c r="F27" i="63" s="1"/>
  <c r="F50" i="31"/>
  <c r="E27" i="63" s="1"/>
  <c r="E50" i="31"/>
  <c r="D27" i="63" s="1"/>
  <c r="G48" i="31"/>
  <c r="F26" i="63" s="1"/>
  <c r="F48" i="31"/>
  <c r="E26" i="63" s="1"/>
  <c r="E48" i="31"/>
  <c r="D26" i="63" s="1"/>
  <c r="G46" i="31"/>
  <c r="F25" i="63" s="1"/>
  <c r="F46" i="31"/>
  <c r="E25" i="63" s="1"/>
  <c r="E46" i="31"/>
  <c r="D25" i="63" s="1"/>
  <c r="G44" i="31"/>
  <c r="F44" i="31"/>
  <c r="E44" i="31"/>
  <c r="G42" i="31"/>
  <c r="F42" i="31"/>
  <c r="E42" i="31"/>
  <c r="G40" i="31"/>
  <c r="F40" i="31"/>
  <c r="E40" i="31"/>
  <c r="G38" i="31"/>
  <c r="F38" i="31"/>
  <c r="E38" i="31"/>
  <c r="G36" i="31"/>
  <c r="F36" i="31"/>
  <c r="E36" i="31"/>
  <c r="G34" i="31"/>
  <c r="F34" i="31"/>
  <c r="E34" i="31"/>
  <c r="G32" i="31"/>
  <c r="F32" i="31"/>
  <c r="E32" i="31"/>
  <c r="G30" i="31"/>
  <c r="F30" i="31"/>
  <c r="E30" i="31"/>
  <c r="G28" i="31"/>
  <c r="F28" i="31"/>
  <c r="E28" i="31"/>
  <c r="G26" i="31"/>
  <c r="F26" i="31"/>
  <c r="E26" i="31"/>
  <c r="G24" i="31"/>
  <c r="F24" i="31"/>
  <c r="E24" i="31"/>
  <c r="G22" i="31"/>
  <c r="F22" i="31"/>
  <c r="E22" i="31"/>
  <c r="G20" i="31"/>
  <c r="F20" i="31"/>
  <c r="E20" i="31"/>
  <c r="G18" i="31"/>
  <c r="F18" i="31"/>
  <c r="E18" i="31"/>
  <c r="G16" i="31"/>
  <c r="F16" i="31"/>
  <c r="E16" i="31"/>
  <c r="G14" i="31"/>
  <c r="F14" i="31"/>
  <c r="E14" i="31"/>
  <c r="G12" i="31"/>
  <c r="F12" i="31"/>
  <c r="E12" i="31"/>
  <c r="G10" i="31"/>
  <c r="F10" i="31"/>
  <c r="E10" i="31"/>
  <c r="G8" i="31"/>
  <c r="F8" i="31"/>
  <c r="E8" i="31"/>
  <c r="G6" i="31"/>
  <c r="F6" i="31"/>
  <c r="E6" i="31"/>
  <c r="D164" i="31"/>
  <c r="C84" i="63" s="1"/>
  <c r="B84" i="63" s="1"/>
  <c r="B164" i="78" s="1"/>
  <c r="B797" i="80" s="1"/>
  <c r="C797" i="80" s="1"/>
  <c r="D162" i="31"/>
  <c r="C83" i="63" s="1"/>
  <c r="B83" i="63" s="1"/>
  <c r="B162" i="78" s="1"/>
  <c r="B787" i="80" s="1"/>
  <c r="C787" i="80" s="1"/>
  <c r="D160" i="31"/>
  <c r="C82" i="63" s="1"/>
  <c r="B82" i="63" s="1"/>
  <c r="B160" i="78" s="1"/>
  <c r="B777" i="80" s="1"/>
  <c r="C777" i="80" s="1"/>
  <c r="D158" i="31"/>
  <c r="C81" i="63" s="1"/>
  <c r="B81" i="63" s="1"/>
  <c r="B158" i="78" s="1"/>
  <c r="D156" i="31"/>
  <c r="C80" i="63" s="1"/>
  <c r="B80" i="63" s="1"/>
  <c r="B156" i="78" s="1"/>
  <c r="B757" i="80" s="1"/>
  <c r="C757" i="80" s="1"/>
  <c r="D154" i="31"/>
  <c r="C79" i="63" s="1"/>
  <c r="B79" i="63" s="1"/>
  <c r="B154" i="78" s="1"/>
  <c r="B747" i="80" s="1"/>
  <c r="C747" i="80" s="1"/>
  <c r="D152" i="31"/>
  <c r="C78" i="63" s="1"/>
  <c r="B78" i="63" s="1"/>
  <c r="B152" i="78" s="1"/>
  <c r="B737" i="80" s="1"/>
  <c r="C737" i="80" s="1"/>
  <c r="D150" i="31"/>
  <c r="C77" i="63" s="1"/>
  <c r="B77" i="63" s="1"/>
  <c r="B150" i="78" s="1"/>
  <c r="B727" i="80" s="1"/>
  <c r="C727" i="80" s="1"/>
  <c r="D148" i="31"/>
  <c r="C76" i="63" s="1"/>
  <c r="B76" i="63" s="1"/>
  <c r="B148" i="78" s="1"/>
  <c r="B717" i="80" s="1"/>
  <c r="C717" i="80" s="1"/>
  <c r="D146" i="31"/>
  <c r="C75" i="63" s="1"/>
  <c r="B75" i="63" s="1"/>
  <c r="B146" i="78" s="1"/>
  <c r="B707" i="80" s="1"/>
  <c r="C707" i="80" s="1"/>
  <c r="D144" i="31"/>
  <c r="C74" i="63" s="1"/>
  <c r="B74" i="63" s="1"/>
  <c r="B144" i="78" s="1"/>
  <c r="B697" i="80" s="1"/>
  <c r="C697" i="80" s="1"/>
  <c r="D142" i="31"/>
  <c r="C73" i="63" s="1"/>
  <c r="B73" i="63" s="1"/>
  <c r="B142" i="78" s="1"/>
  <c r="B687" i="80" s="1"/>
  <c r="C687" i="80" s="1"/>
  <c r="D140" i="31"/>
  <c r="C72" i="63" s="1"/>
  <c r="B72" i="63" s="1"/>
  <c r="B140" i="78" s="1"/>
  <c r="B677" i="80" s="1"/>
  <c r="C677" i="80" s="1"/>
  <c r="D138" i="31"/>
  <c r="C71" i="63" s="1"/>
  <c r="B71" i="63" s="1"/>
  <c r="B138" i="78" s="1"/>
  <c r="B667" i="80" s="1"/>
  <c r="C667" i="80" s="1"/>
  <c r="D136" i="31"/>
  <c r="C70" i="63" s="1"/>
  <c r="B70" i="63" s="1"/>
  <c r="B136" i="78" s="1"/>
  <c r="B657" i="80" s="1"/>
  <c r="C657" i="80" s="1"/>
  <c r="D134" i="31"/>
  <c r="C69" i="63" s="1"/>
  <c r="B69" i="63" s="1"/>
  <c r="B134" i="78" s="1"/>
  <c r="B647" i="80" s="1"/>
  <c r="C647" i="80" s="1"/>
  <c r="D132" i="31"/>
  <c r="C68" i="63" s="1"/>
  <c r="B68" i="63" s="1"/>
  <c r="B132" i="78" s="1"/>
  <c r="B637" i="80" s="1"/>
  <c r="C637" i="80" s="1"/>
  <c r="D130" i="31"/>
  <c r="C67" i="63" s="1"/>
  <c r="B67" i="63" s="1"/>
  <c r="B130" i="78" s="1"/>
  <c r="B627" i="80" s="1"/>
  <c r="C627" i="80" s="1"/>
  <c r="D128" i="31"/>
  <c r="C66" i="63" s="1"/>
  <c r="B66" i="63" s="1"/>
  <c r="B128" i="78" s="1"/>
  <c r="B617" i="80" s="1"/>
  <c r="C617" i="80" s="1"/>
  <c r="D126" i="31"/>
  <c r="C65" i="63" s="1"/>
  <c r="B65" i="63" s="1"/>
  <c r="B126" i="78" s="1"/>
  <c r="B607" i="80" s="1"/>
  <c r="C607" i="80" s="1"/>
  <c r="D124" i="31"/>
  <c r="C64" i="63" s="1"/>
  <c r="B64" i="63" s="1"/>
  <c r="B124" i="78" s="1"/>
  <c r="B597" i="80" s="1"/>
  <c r="C597" i="80" s="1"/>
  <c r="D122" i="31"/>
  <c r="C63" i="63" s="1"/>
  <c r="B63" i="63" s="1"/>
  <c r="B122" i="78" s="1"/>
  <c r="B587" i="80" s="1"/>
  <c r="C587" i="80" s="1"/>
  <c r="D120" i="31"/>
  <c r="C62" i="63" s="1"/>
  <c r="B62" i="63" s="1"/>
  <c r="B120" i="78" s="1"/>
  <c r="B577" i="80" s="1"/>
  <c r="C577" i="80" s="1"/>
  <c r="D118" i="31"/>
  <c r="C61" i="63" s="1"/>
  <c r="B61" i="63" s="1"/>
  <c r="B118" i="78" s="1"/>
  <c r="B567" i="80" s="1"/>
  <c r="C567" i="80" s="1"/>
  <c r="D116" i="31"/>
  <c r="C60" i="63" s="1"/>
  <c r="B60" i="63" s="1"/>
  <c r="B116" i="78" s="1"/>
  <c r="B557" i="80" s="1"/>
  <c r="C557" i="80" s="1"/>
  <c r="D114" i="31"/>
  <c r="C59" i="63" s="1"/>
  <c r="B59" i="63" s="1"/>
  <c r="B114" i="78" s="1"/>
  <c r="B547" i="80" s="1"/>
  <c r="C547" i="80" s="1"/>
  <c r="D112" i="31"/>
  <c r="C58" i="63" s="1"/>
  <c r="B58" i="63" s="1"/>
  <c r="B112" i="78" s="1"/>
  <c r="B537" i="80" s="1"/>
  <c r="C537" i="80" s="1"/>
  <c r="D110" i="31"/>
  <c r="D108" i="31"/>
  <c r="C56" i="63" s="1"/>
  <c r="B56" i="63" s="1"/>
  <c r="B108" i="78" s="1"/>
  <c r="D106" i="31"/>
  <c r="C55" i="63" s="1"/>
  <c r="B55" i="63" s="1"/>
  <c r="B106" i="78" s="1"/>
  <c r="B507" i="80" s="1"/>
  <c r="C507" i="80" s="1"/>
  <c r="D104" i="31"/>
  <c r="C54" i="63" s="1"/>
  <c r="B54" i="63" s="1"/>
  <c r="B104" i="78" s="1"/>
  <c r="D102" i="31"/>
  <c r="C53" i="63" s="1"/>
  <c r="B53" i="63" s="1"/>
  <c r="B102" i="78" s="1"/>
  <c r="B487" i="80" s="1"/>
  <c r="C487" i="80" s="1"/>
  <c r="D100" i="31"/>
  <c r="D98" i="31"/>
  <c r="C51" i="63" s="1"/>
  <c r="B51" i="63" s="1"/>
  <c r="B98" i="78" s="1"/>
  <c r="B467" i="80" s="1"/>
  <c r="C467" i="80" s="1"/>
  <c r="D96" i="31"/>
  <c r="C50" i="63" s="1"/>
  <c r="B50" i="63" s="1"/>
  <c r="B96" i="78" s="1"/>
  <c r="D94" i="31"/>
  <c r="C49" i="63" s="1"/>
  <c r="B49" i="63" s="1"/>
  <c r="B94" i="78" s="1"/>
  <c r="D92" i="31"/>
  <c r="C48" i="63" s="1"/>
  <c r="B48" i="63" s="1"/>
  <c r="B92" i="78" s="1"/>
  <c r="D90" i="31"/>
  <c r="C47" i="63" s="1"/>
  <c r="B47" i="63" s="1"/>
  <c r="B90" i="78" s="1"/>
  <c r="B427" i="80" s="1"/>
  <c r="C427" i="80" s="1"/>
  <c r="D88" i="31"/>
  <c r="C46" i="63" s="1"/>
  <c r="B46" i="63" s="1"/>
  <c r="B88" i="78" s="1"/>
  <c r="D86" i="31"/>
  <c r="C45" i="63" s="1"/>
  <c r="B45" i="63" s="1"/>
  <c r="B86" i="78" s="1"/>
  <c r="B407" i="80" s="1"/>
  <c r="C407" i="80" s="1"/>
  <c r="D84" i="31"/>
  <c r="C44" i="63" s="1"/>
  <c r="B44" i="63" s="1"/>
  <c r="B84" i="78" s="1"/>
  <c r="D82" i="31"/>
  <c r="C43" i="63" s="1"/>
  <c r="B43" i="63" s="1"/>
  <c r="B82" i="78" s="1"/>
  <c r="D80" i="31"/>
  <c r="C42" i="63" s="1"/>
  <c r="B42" i="63" s="1"/>
  <c r="B80" i="78" s="1"/>
  <c r="D78" i="31"/>
  <c r="C41" i="63" s="1"/>
  <c r="B41" i="63" s="1"/>
  <c r="B78" i="78" s="1"/>
  <c r="D76" i="31"/>
  <c r="C40" i="63" s="1"/>
  <c r="B40" i="63" s="1"/>
  <c r="B76" i="78" s="1"/>
  <c r="D74" i="31"/>
  <c r="C39" i="63" s="1"/>
  <c r="B39" i="63" s="1"/>
  <c r="B74" i="78" s="1"/>
  <c r="D72" i="31"/>
  <c r="C38" i="63" s="1"/>
  <c r="B38" i="63" s="1"/>
  <c r="B72" i="78" s="1"/>
  <c r="D70" i="31"/>
  <c r="C37" i="63" s="1"/>
  <c r="B37" i="63" s="1"/>
  <c r="B70" i="78" s="1"/>
  <c r="D68" i="31"/>
  <c r="C36" i="63" s="1"/>
  <c r="B36" i="63" s="1"/>
  <c r="B68" i="78" s="1"/>
  <c r="D66" i="31"/>
  <c r="C35" i="63" s="1"/>
  <c r="B35" i="63" s="1"/>
  <c r="B66" i="78" s="1"/>
  <c r="D64" i="31"/>
  <c r="C34" i="63" s="1"/>
  <c r="B34" i="63" s="1"/>
  <c r="B64" i="78" s="1"/>
  <c r="D62" i="31"/>
  <c r="C33" i="63" s="1"/>
  <c r="B33" i="63" s="1"/>
  <c r="B62" i="78" s="1"/>
  <c r="D60" i="31"/>
  <c r="C32" i="63" s="1"/>
  <c r="B32" i="63" s="1"/>
  <c r="B60" i="78" s="1"/>
  <c r="D58" i="31"/>
  <c r="C31" i="63" s="1"/>
  <c r="B31" i="63" s="1"/>
  <c r="B58" i="78" s="1"/>
  <c r="D56" i="31"/>
  <c r="C30" i="63" s="1"/>
  <c r="B30" i="63" s="1"/>
  <c r="B56" i="78" s="1"/>
  <c r="D54" i="31"/>
  <c r="C29" i="63" s="1"/>
  <c r="B29" i="63" s="1"/>
  <c r="B54" i="78" s="1"/>
  <c r="D52" i="31"/>
  <c r="C28" i="63" s="1"/>
  <c r="B28" i="63" s="1"/>
  <c r="B52" i="78" s="1"/>
  <c r="D50" i="31"/>
  <c r="C27" i="63" s="1"/>
  <c r="B27" i="63" s="1"/>
  <c r="B50" i="78" s="1"/>
  <c r="D48" i="31"/>
  <c r="C26" i="63" s="1"/>
  <c r="B26" i="63" s="1"/>
  <c r="B48" i="78" s="1"/>
  <c r="D46" i="31"/>
  <c r="C25" i="63" s="1"/>
  <c r="B25" i="63" s="1"/>
  <c r="B46" i="78" s="1"/>
  <c r="J165" i="31"/>
  <c r="N164" i="31"/>
  <c r="M164" i="31"/>
  <c r="I164" i="31"/>
  <c r="J164" i="31" s="1"/>
  <c r="J163" i="31"/>
  <c r="N162" i="31"/>
  <c r="M162" i="31"/>
  <c r="I162" i="31"/>
  <c r="J162" i="31" s="1"/>
  <c r="J161" i="31"/>
  <c r="N160" i="31"/>
  <c r="M160" i="31"/>
  <c r="I160" i="31"/>
  <c r="J160" i="31" s="1"/>
  <c r="J159" i="31"/>
  <c r="N158" i="31"/>
  <c r="M158" i="31"/>
  <c r="J158" i="31"/>
  <c r="I158" i="31"/>
  <c r="J157" i="31"/>
  <c r="N156" i="31"/>
  <c r="M156" i="31"/>
  <c r="I156" i="31"/>
  <c r="J156" i="31" s="1"/>
  <c r="J155" i="31"/>
  <c r="N154" i="31"/>
  <c r="M154" i="31"/>
  <c r="I154" i="31"/>
  <c r="J154" i="31" s="1"/>
  <c r="J153" i="31"/>
  <c r="N152" i="31"/>
  <c r="M152" i="31"/>
  <c r="I152" i="31"/>
  <c r="J152" i="31" s="1"/>
  <c r="J151" i="31"/>
  <c r="N150" i="31"/>
  <c r="M150" i="31"/>
  <c r="J150" i="31"/>
  <c r="I150" i="31"/>
  <c r="J149" i="31"/>
  <c r="N148" i="31"/>
  <c r="M148" i="31"/>
  <c r="I148" i="31"/>
  <c r="J148" i="31" s="1"/>
  <c r="J147" i="31"/>
  <c r="N146" i="31"/>
  <c r="M146" i="31"/>
  <c r="I146" i="31"/>
  <c r="J146" i="31" s="1"/>
  <c r="J145" i="31"/>
  <c r="N144" i="31"/>
  <c r="M144" i="31"/>
  <c r="I144" i="31"/>
  <c r="J144" i="31" s="1"/>
  <c r="J143" i="31"/>
  <c r="N142" i="31"/>
  <c r="M142" i="31"/>
  <c r="I142" i="31"/>
  <c r="J142" i="31" s="1"/>
  <c r="J141" i="31"/>
  <c r="N140" i="31"/>
  <c r="M140" i="31"/>
  <c r="I140" i="31"/>
  <c r="J140" i="31" s="1"/>
  <c r="J139" i="31"/>
  <c r="N138" i="31"/>
  <c r="M138" i="31"/>
  <c r="I138" i="31"/>
  <c r="J138" i="31" s="1"/>
  <c r="J137" i="31"/>
  <c r="N136" i="31"/>
  <c r="M136" i="31"/>
  <c r="I136" i="31"/>
  <c r="J136" i="31" s="1"/>
  <c r="J135" i="31"/>
  <c r="N134" i="31"/>
  <c r="M134" i="31"/>
  <c r="I134" i="31"/>
  <c r="J134" i="31" s="1"/>
  <c r="J133" i="31"/>
  <c r="N132" i="31"/>
  <c r="M132" i="31"/>
  <c r="I132" i="31"/>
  <c r="J132" i="31" s="1"/>
  <c r="J131" i="31"/>
  <c r="N130" i="31"/>
  <c r="M130" i="31"/>
  <c r="I130" i="31"/>
  <c r="J130" i="31" s="1"/>
  <c r="J129" i="31"/>
  <c r="N128" i="31"/>
  <c r="M128" i="31"/>
  <c r="I128" i="31"/>
  <c r="J128" i="31" s="1"/>
  <c r="J127" i="31"/>
  <c r="N126" i="31"/>
  <c r="M126" i="31"/>
  <c r="I126" i="31"/>
  <c r="J126" i="31" s="1"/>
  <c r="J125" i="31"/>
  <c r="N124" i="31"/>
  <c r="M124" i="31"/>
  <c r="I124" i="31"/>
  <c r="J124" i="31" s="1"/>
  <c r="J123" i="31"/>
  <c r="N122" i="31"/>
  <c r="M122" i="31"/>
  <c r="I122" i="31"/>
  <c r="J122" i="31" s="1"/>
  <c r="J121" i="31"/>
  <c r="N120" i="31"/>
  <c r="M120" i="31"/>
  <c r="I120" i="31"/>
  <c r="J120" i="31" s="1"/>
  <c r="J119" i="31"/>
  <c r="N118" i="31"/>
  <c r="M118" i="31"/>
  <c r="I118" i="31"/>
  <c r="J118" i="31" s="1"/>
  <c r="J117" i="31"/>
  <c r="N116" i="31"/>
  <c r="M116" i="31"/>
  <c r="I116" i="31"/>
  <c r="J116" i="31" s="1"/>
  <c r="J115" i="31"/>
  <c r="N114" i="31"/>
  <c r="M114" i="31"/>
  <c r="I114" i="31"/>
  <c r="J114" i="31" s="1"/>
  <c r="J113" i="31"/>
  <c r="N112" i="31"/>
  <c r="M112" i="31"/>
  <c r="I112" i="31"/>
  <c r="J112" i="31" s="1"/>
  <c r="J111" i="31"/>
  <c r="N110" i="31"/>
  <c r="M110" i="31"/>
  <c r="I110" i="31"/>
  <c r="J110" i="31" s="1"/>
  <c r="J109" i="31"/>
  <c r="N108" i="31"/>
  <c r="M108" i="31"/>
  <c r="I108" i="31"/>
  <c r="J108" i="31" s="1"/>
  <c r="J107" i="31"/>
  <c r="N106" i="31"/>
  <c r="M106" i="31"/>
  <c r="I106" i="31"/>
  <c r="J106" i="31" s="1"/>
  <c r="J105" i="31"/>
  <c r="N104" i="31"/>
  <c r="M104" i="31"/>
  <c r="I104" i="31"/>
  <c r="J104" i="31" s="1"/>
  <c r="J103" i="31"/>
  <c r="N102" i="31"/>
  <c r="M102" i="31"/>
  <c r="I102" i="31"/>
  <c r="J102" i="31" s="1"/>
  <c r="J101" i="31"/>
  <c r="N100" i="31"/>
  <c r="M100" i="31"/>
  <c r="I100" i="31"/>
  <c r="J100" i="31" s="1"/>
  <c r="J99" i="31"/>
  <c r="N98" i="31"/>
  <c r="M98" i="31"/>
  <c r="I98" i="31"/>
  <c r="J98" i="31" s="1"/>
  <c r="J97" i="31"/>
  <c r="N96" i="31"/>
  <c r="M96" i="31"/>
  <c r="I96" i="31"/>
  <c r="J96" i="31" s="1"/>
  <c r="J95" i="31"/>
  <c r="N94" i="31"/>
  <c r="M94" i="31"/>
  <c r="I94" i="31"/>
  <c r="J94" i="31" s="1"/>
  <c r="J93" i="31"/>
  <c r="N92" i="31"/>
  <c r="M92" i="31"/>
  <c r="I92" i="31"/>
  <c r="J92" i="31" s="1"/>
  <c r="J91" i="31"/>
  <c r="N90" i="31"/>
  <c r="M90" i="31"/>
  <c r="I90" i="31"/>
  <c r="J89" i="31"/>
  <c r="N88" i="31"/>
  <c r="M88" i="31"/>
  <c r="I88" i="31"/>
  <c r="J88" i="31" s="1"/>
  <c r="J87" i="31"/>
  <c r="N86" i="31"/>
  <c r="M86" i="31"/>
  <c r="I86" i="31"/>
  <c r="J86" i="31" s="1"/>
  <c r="J85" i="31"/>
  <c r="N84" i="31"/>
  <c r="M84" i="31"/>
  <c r="I84" i="31"/>
  <c r="J84" i="31" s="1"/>
  <c r="J83" i="31"/>
  <c r="N82" i="31"/>
  <c r="M82" i="31"/>
  <c r="I82" i="31"/>
  <c r="J82" i="31" s="1"/>
  <c r="J81" i="31"/>
  <c r="N80" i="31"/>
  <c r="M80" i="31"/>
  <c r="I80" i="31"/>
  <c r="J80" i="31" s="1"/>
  <c r="J79" i="31"/>
  <c r="N78" i="31"/>
  <c r="M78" i="31"/>
  <c r="I78" i="31"/>
  <c r="J78" i="31" s="1"/>
  <c r="J77" i="31"/>
  <c r="N76" i="31"/>
  <c r="M76" i="31"/>
  <c r="I76" i="31"/>
  <c r="J76" i="31" s="1"/>
  <c r="J75" i="31"/>
  <c r="N74" i="31"/>
  <c r="M74" i="31"/>
  <c r="I74" i="31"/>
  <c r="J73" i="31"/>
  <c r="N72" i="31"/>
  <c r="M72" i="31"/>
  <c r="I72" i="31"/>
  <c r="J72" i="31" s="1"/>
  <c r="J71" i="31"/>
  <c r="N70" i="31"/>
  <c r="M70" i="31"/>
  <c r="I70" i="31"/>
  <c r="J70" i="31" s="1"/>
  <c r="J69" i="31"/>
  <c r="N68" i="31"/>
  <c r="M68" i="31"/>
  <c r="I68" i="31"/>
  <c r="J68" i="31" s="1"/>
  <c r="J67" i="31"/>
  <c r="N66" i="31"/>
  <c r="M66" i="31"/>
  <c r="I66" i="31"/>
  <c r="J65" i="31"/>
  <c r="N64" i="31"/>
  <c r="M64" i="31"/>
  <c r="I64" i="31"/>
  <c r="J64" i="31" s="1"/>
  <c r="J63" i="31"/>
  <c r="N62" i="31"/>
  <c r="M62" i="31"/>
  <c r="I62" i="31"/>
  <c r="J62" i="31" s="1"/>
  <c r="J61" i="31"/>
  <c r="N60" i="31"/>
  <c r="M60" i="31"/>
  <c r="I60" i="31"/>
  <c r="J60" i="31" s="1"/>
  <c r="J59" i="31"/>
  <c r="N58" i="31"/>
  <c r="M58" i="31"/>
  <c r="I58" i="31"/>
  <c r="J57" i="31"/>
  <c r="N56" i="31"/>
  <c r="M56" i="31"/>
  <c r="I56" i="31"/>
  <c r="J56" i="31" s="1"/>
  <c r="J55" i="31"/>
  <c r="N54" i="31"/>
  <c r="M54" i="31"/>
  <c r="I54" i="31"/>
  <c r="J54" i="31" s="1"/>
  <c r="J53" i="31"/>
  <c r="N52" i="31"/>
  <c r="M52" i="31"/>
  <c r="I52" i="31"/>
  <c r="J52" i="31" s="1"/>
  <c r="J51" i="31"/>
  <c r="N50" i="31"/>
  <c r="M50" i="31"/>
  <c r="I50" i="31"/>
  <c r="J49" i="31"/>
  <c r="N48" i="31"/>
  <c r="M48" i="31"/>
  <c r="I48" i="31"/>
  <c r="J48" i="31" s="1"/>
  <c r="J47" i="31"/>
  <c r="N46" i="31"/>
  <c r="M46" i="31"/>
  <c r="I46" i="31"/>
  <c r="J46" i="31" s="1"/>
  <c r="C796" i="40"/>
  <c r="C786" i="40"/>
  <c r="C776" i="40"/>
  <c r="C766" i="40"/>
  <c r="C756" i="40"/>
  <c r="C746" i="40"/>
  <c r="C736" i="40"/>
  <c r="C726" i="40"/>
  <c r="C716" i="40"/>
  <c r="C706" i="40"/>
  <c r="C696" i="40"/>
  <c r="C686" i="40"/>
  <c r="C676" i="40"/>
  <c r="C666" i="40"/>
  <c r="C656" i="40"/>
  <c r="C646" i="40"/>
  <c r="C636" i="40"/>
  <c r="C626" i="40"/>
  <c r="C616" i="40"/>
  <c r="C606" i="40"/>
  <c r="C596" i="40"/>
  <c r="C586" i="40"/>
  <c r="C576" i="40"/>
  <c r="C566" i="40"/>
  <c r="C556" i="40"/>
  <c r="C546" i="40"/>
  <c r="C536" i="40"/>
  <c r="C526" i="40"/>
  <c r="C516" i="40"/>
  <c r="C506" i="40"/>
  <c r="C496" i="40"/>
  <c r="C486" i="40"/>
  <c r="C476" i="40"/>
  <c r="C466" i="40"/>
  <c r="C456" i="40"/>
  <c r="C446" i="40"/>
  <c r="C436" i="40"/>
  <c r="C426" i="40"/>
  <c r="C416" i="40"/>
  <c r="C406" i="40"/>
  <c r="C396" i="40"/>
  <c r="C386" i="40"/>
  <c r="C376" i="40"/>
  <c r="C366" i="40"/>
  <c r="C356" i="40"/>
  <c r="C346" i="40"/>
  <c r="C336" i="40"/>
  <c r="C326" i="40"/>
  <c r="C316" i="40"/>
  <c r="C306" i="40"/>
  <c r="C296" i="40"/>
  <c r="C286" i="40"/>
  <c r="C276" i="40"/>
  <c r="C266" i="40"/>
  <c r="C256" i="40"/>
  <c r="C246" i="40"/>
  <c r="C236" i="40"/>
  <c r="C226" i="40"/>
  <c r="C216" i="40"/>
  <c r="C206" i="40"/>
  <c r="C796" i="38"/>
  <c r="C786" i="38"/>
  <c r="C776" i="38"/>
  <c r="C766" i="38"/>
  <c r="C756" i="38"/>
  <c r="C746" i="38"/>
  <c r="C736" i="38"/>
  <c r="C726" i="38"/>
  <c r="C716" i="38"/>
  <c r="C706" i="38"/>
  <c r="C696" i="38"/>
  <c r="C686" i="38"/>
  <c r="C676" i="38"/>
  <c r="C666" i="38"/>
  <c r="C656" i="38"/>
  <c r="C646" i="38"/>
  <c r="C636" i="38"/>
  <c r="C626" i="38"/>
  <c r="C616" i="38"/>
  <c r="C606" i="38"/>
  <c r="C596" i="38"/>
  <c r="C586" i="38"/>
  <c r="C576" i="38"/>
  <c r="C566" i="38"/>
  <c r="C556" i="38"/>
  <c r="C546" i="38"/>
  <c r="C536" i="38"/>
  <c r="C526" i="38"/>
  <c r="C516" i="38"/>
  <c r="C506" i="38"/>
  <c r="C496" i="38"/>
  <c r="C486" i="38"/>
  <c r="C476" i="38"/>
  <c r="C466" i="38"/>
  <c r="C456" i="38"/>
  <c r="C446" i="38"/>
  <c r="C436" i="38"/>
  <c r="C426" i="38"/>
  <c r="C416" i="38"/>
  <c r="C406" i="38"/>
  <c r="C396" i="38"/>
  <c r="C386" i="38"/>
  <c r="C376" i="38"/>
  <c r="C366" i="38"/>
  <c r="C356" i="38"/>
  <c r="C346" i="38"/>
  <c r="C336" i="38"/>
  <c r="C326" i="38"/>
  <c r="C316" i="38"/>
  <c r="C306" i="38"/>
  <c r="C296" i="38"/>
  <c r="C286" i="38"/>
  <c r="C276" i="38"/>
  <c r="C266" i="38"/>
  <c r="C256" i="38"/>
  <c r="C246" i="38"/>
  <c r="C236" i="38"/>
  <c r="C226" i="38"/>
  <c r="C216" i="38"/>
  <c r="C206" i="38"/>
  <c r="J8" i="39"/>
  <c r="J7" i="39"/>
  <c r="K6" i="39"/>
  <c r="K5" i="39"/>
  <c r="K6" i="27"/>
  <c r="K5" i="27"/>
  <c r="I5" i="39"/>
  <c r="H5" i="39"/>
  <c r="G5" i="39"/>
  <c r="F5" i="39"/>
  <c r="I5" i="27"/>
  <c r="H5" i="27"/>
  <c r="G5" i="27"/>
  <c r="F5" i="27"/>
  <c r="E805" i="40"/>
  <c r="E804" i="40"/>
  <c r="E803" i="40"/>
  <c r="E802" i="40"/>
  <c r="E801" i="40"/>
  <c r="E800" i="40"/>
  <c r="E799" i="40"/>
  <c r="E798" i="40"/>
  <c r="E797" i="40"/>
  <c r="H796" i="40"/>
  <c r="G796" i="40"/>
  <c r="F796" i="40"/>
  <c r="H164" i="56" s="1"/>
  <c r="E795" i="40"/>
  <c r="E794" i="40"/>
  <c r="E793" i="40"/>
  <c r="E792" i="40"/>
  <c r="E791" i="40"/>
  <c r="E790" i="40"/>
  <c r="E789" i="40"/>
  <c r="E788" i="40"/>
  <c r="E787" i="40"/>
  <c r="H786" i="40"/>
  <c r="G786" i="40"/>
  <c r="F786" i="40"/>
  <c r="H162" i="56" s="1"/>
  <c r="E785" i="40"/>
  <c r="E784" i="40"/>
  <c r="E783" i="40"/>
  <c r="E782" i="40"/>
  <c r="E781" i="40"/>
  <c r="E780" i="40"/>
  <c r="E779" i="40"/>
  <c r="E778" i="40"/>
  <c r="E777" i="40"/>
  <c r="H776" i="40"/>
  <c r="G776" i="40"/>
  <c r="F776" i="40"/>
  <c r="H160" i="56" s="1"/>
  <c r="E775" i="40"/>
  <c r="E774" i="40"/>
  <c r="E773" i="40"/>
  <c r="E772" i="40"/>
  <c r="E771" i="40"/>
  <c r="E770" i="40"/>
  <c r="E769" i="40"/>
  <c r="E768" i="40"/>
  <c r="E767" i="40"/>
  <c r="H766" i="40"/>
  <c r="G766" i="40"/>
  <c r="F766" i="40"/>
  <c r="H158" i="56" s="1"/>
  <c r="E765" i="40"/>
  <c r="E764" i="40"/>
  <c r="E763" i="40"/>
  <c r="E762" i="40"/>
  <c r="E761" i="40"/>
  <c r="E760" i="40"/>
  <c r="E759" i="40"/>
  <c r="E758" i="40"/>
  <c r="E757" i="40"/>
  <c r="H756" i="40"/>
  <c r="G756" i="40"/>
  <c r="F756" i="40"/>
  <c r="H156" i="56" s="1"/>
  <c r="E755" i="40"/>
  <c r="E754" i="40"/>
  <c r="E753" i="40"/>
  <c r="E752" i="40"/>
  <c r="E751" i="40"/>
  <c r="E750" i="40"/>
  <c r="E749" i="40"/>
  <c r="E748" i="40"/>
  <c r="E747" i="40"/>
  <c r="H746" i="40"/>
  <c r="G746" i="40"/>
  <c r="F746" i="40"/>
  <c r="H154" i="56" s="1"/>
  <c r="E745" i="40"/>
  <c r="E744" i="40"/>
  <c r="E743" i="40"/>
  <c r="E742" i="40"/>
  <c r="E741" i="40"/>
  <c r="E740" i="40"/>
  <c r="E739" i="40"/>
  <c r="E738" i="40"/>
  <c r="E737" i="40"/>
  <c r="H736" i="40"/>
  <c r="G736" i="40"/>
  <c r="F736" i="40"/>
  <c r="H152" i="56" s="1"/>
  <c r="E735" i="40"/>
  <c r="E734" i="40"/>
  <c r="E733" i="40"/>
  <c r="E732" i="40"/>
  <c r="E731" i="40"/>
  <c r="E730" i="40"/>
  <c r="E729" i="40"/>
  <c r="E728" i="40"/>
  <c r="E727" i="40"/>
  <c r="H726" i="40"/>
  <c r="G726" i="40"/>
  <c r="F726" i="40"/>
  <c r="H150" i="56" s="1"/>
  <c r="E725" i="40"/>
  <c r="E724" i="40"/>
  <c r="E723" i="40"/>
  <c r="E722" i="40"/>
  <c r="E721" i="40"/>
  <c r="E720" i="40"/>
  <c r="E719" i="40"/>
  <c r="E718" i="40"/>
  <c r="E717" i="40"/>
  <c r="H716" i="40"/>
  <c r="G716" i="40"/>
  <c r="F716" i="40"/>
  <c r="H148" i="56" s="1"/>
  <c r="E715" i="40"/>
  <c r="E714" i="40"/>
  <c r="E713" i="40"/>
  <c r="E712" i="40"/>
  <c r="E711" i="40"/>
  <c r="E710" i="40"/>
  <c r="E709" i="40"/>
  <c r="E708" i="40"/>
  <c r="E707" i="40"/>
  <c r="H706" i="40"/>
  <c r="G706" i="40"/>
  <c r="F706" i="40"/>
  <c r="H146" i="56" s="1"/>
  <c r="E705" i="40"/>
  <c r="E704" i="40"/>
  <c r="E703" i="40"/>
  <c r="E702" i="40"/>
  <c r="E701" i="40"/>
  <c r="E700" i="40"/>
  <c r="E699" i="40"/>
  <c r="E698" i="40"/>
  <c r="E697" i="40"/>
  <c r="H696" i="40"/>
  <c r="G696" i="40"/>
  <c r="F696" i="40"/>
  <c r="H144" i="56" s="1"/>
  <c r="E695" i="40"/>
  <c r="E694" i="40"/>
  <c r="E693" i="40"/>
  <c r="E692" i="40"/>
  <c r="E691" i="40"/>
  <c r="E690" i="40"/>
  <c r="E689" i="40"/>
  <c r="E688" i="40"/>
  <c r="E687" i="40"/>
  <c r="H686" i="40"/>
  <c r="G686" i="40"/>
  <c r="F686" i="40"/>
  <c r="H142" i="56" s="1"/>
  <c r="E685" i="40"/>
  <c r="E684" i="40"/>
  <c r="E683" i="40"/>
  <c r="E682" i="40"/>
  <c r="E681" i="40"/>
  <c r="E680" i="40"/>
  <c r="E679" i="40"/>
  <c r="E678" i="40"/>
  <c r="E677" i="40"/>
  <c r="H676" i="40"/>
  <c r="G676" i="40"/>
  <c r="F676" i="40"/>
  <c r="H140" i="56" s="1"/>
  <c r="E675" i="40"/>
  <c r="E674" i="40"/>
  <c r="E673" i="40"/>
  <c r="E672" i="40"/>
  <c r="E671" i="40"/>
  <c r="E670" i="40"/>
  <c r="E669" i="40"/>
  <c r="E668" i="40"/>
  <c r="E667" i="40"/>
  <c r="H666" i="40"/>
  <c r="G666" i="40"/>
  <c r="F666" i="40"/>
  <c r="H138" i="56" s="1"/>
  <c r="E665" i="40"/>
  <c r="E664" i="40"/>
  <c r="E663" i="40"/>
  <c r="E662" i="40"/>
  <c r="E661" i="40"/>
  <c r="E660" i="40"/>
  <c r="E659" i="40"/>
  <c r="E658" i="40"/>
  <c r="E657" i="40"/>
  <c r="H656" i="40"/>
  <c r="G656" i="40"/>
  <c r="F656" i="40"/>
  <c r="H136" i="56" s="1"/>
  <c r="E655" i="40"/>
  <c r="E654" i="40"/>
  <c r="E653" i="40"/>
  <c r="E652" i="40"/>
  <c r="E651" i="40"/>
  <c r="E650" i="40"/>
  <c r="E649" i="40"/>
  <c r="E648" i="40"/>
  <c r="E647" i="40"/>
  <c r="H646" i="40"/>
  <c r="G646" i="40"/>
  <c r="F646" i="40"/>
  <c r="H134" i="56" s="1"/>
  <c r="E645" i="40"/>
  <c r="E644" i="40"/>
  <c r="E643" i="40"/>
  <c r="E642" i="40"/>
  <c r="E641" i="40"/>
  <c r="E640" i="40"/>
  <c r="E639" i="40"/>
  <c r="E638" i="40"/>
  <c r="E637" i="40"/>
  <c r="H636" i="40"/>
  <c r="G636" i="40"/>
  <c r="F636" i="40"/>
  <c r="H132" i="56" s="1"/>
  <c r="E635" i="40"/>
  <c r="E634" i="40"/>
  <c r="E633" i="40"/>
  <c r="E632" i="40"/>
  <c r="E631" i="40"/>
  <c r="E630" i="40"/>
  <c r="E629" i="40"/>
  <c r="E628" i="40"/>
  <c r="E627" i="40"/>
  <c r="H626" i="40"/>
  <c r="G626" i="40"/>
  <c r="F626" i="40"/>
  <c r="H130" i="56" s="1"/>
  <c r="E625" i="40"/>
  <c r="E624" i="40"/>
  <c r="E623" i="40"/>
  <c r="E622" i="40"/>
  <c r="E621" i="40"/>
  <c r="E620" i="40"/>
  <c r="E619" i="40"/>
  <c r="E618" i="40"/>
  <c r="E617" i="40"/>
  <c r="H616" i="40"/>
  <c r="G616" i="40"/>
  <c r="F616" i="40"/>
  <c r="H128" i="56" s="1"/>
  <c r="E615" i="40"/>
  <c r="E614" i="40"/>
  <c r="E613" i="40"/>
  <c r="E612" i="40"/>
  <c r="E611" i="40"/>
  <c r="E610" i="40"/>
  <c r="E609" i="40"/>
  <c r="E608" i="40"/>
  <c r="E607" i="40"/>
  <c r="H606" i="40"/>
  <c r="G606" i="40"/>
  <c r="F606" i="40"/>
  <c r="H126" i="56" s="1"/>
  <c r="E605" i="40"/>
  <c r="E604" i="40"/>
  <c r="E603" i="40"/>
  <c r="E602" i="40"/>
  <c r="E601" i="40"/>
  <c r="E600" i="40"/>
  <c r="E599" i="40"/>
  <c r="E598" i="40"/>
  <c r="E597" i="40"/>
  <c r="H596" i="40"/>
  <c r="G596" i="40"/>
  <c r="F596" i="40"/>
  <c r="H124" i="56" s="1"/>
  <c r="E595" i="40"/>
  <c r="E594" i="40"/>
  <c r="E593" i="40"/>
  <c r="E592" i="40"/>
  <c r="E591" i="40"/>
  <c r="E590" i="40"/>
  <c r="E589" i="40"/>
  <c r="E588" i="40"/>
  <c r="E587" i="40"/>
  <c r="H586" i="40"/>
  <c r="G586" i="40"/>
  <c r="F586" i="40"/>
  <c r="H122" i="56" s="1"/>
  <c r="E585" i="40"/>
  <c r="E584" i="40"/>
  <c r="E583" i="40"/>
  <c r="E582" i="40"/>
  <c r="E581" i="40"/>
  <c r="E580" i="40"/>
  <c r="E579" i="40"/>
  <c r="E578" i="40"/>
  <c r="E577" i="40"/>
  <c r="H576" i="40"/>
  <c r="G576" i="40"/>
  <c r="F576" i="40"/>
  <c r="H120" i="56" s="1"/>
  <c r="E575" i="40"/>
  <c r="E574" i="40"/>
  <c r="E573" i="40"/>
  <c r="E572" i="40"/>
  <c r="E571" i="40"/>
  <c r="E570" i="40"/>
  <c r="E569" i="40"/>
  <c r="E568" i="40"/>
  <c r="E567" i="40"/>
  <c r="H566" i="40"/>
  <c r="G566" i="40"/>
  <c r="F566" i="40"/>
  <c r="H118" i="56" s="1"/>
  <c r="E565" i="40"/>
  <c r="E564" i="40"/>
  <c r="E563" i="40"/>
  <c r="E562" i="40"/>
  <c r="E561" i="40"/>
  <c r="E560" i="40"/>
  <c r="E559" i="40"/>
  <c r="E558" i="40"/>
  <c r="E557" i="40"/>
  <c r="H556" i="40"/>
  <c r="G556" i="40"/>
  <c r="F556" i="40"/>
  <c r="H116" i="56" s="1"/>
  <c r="E555" i="40"/>
  <c r="E554" i="40"/>
  <c r="E553" i="40"/>
  <c r="E552" i="40"/>
  <c r="E551" i="40"/>
  <c r="E550" i="40"/>
  <c r="E549" i="40"/>
  <c r="E548" i="40"/>
  <c r="E547" i="40"/>
  <c r="H546" i="40"/>
  <c r="G546" i="40"/>
  <c r="F546" i="40"/>
  <c r="H114" i="56" s="1"/>
  <c r="E545" i="40"/>
  <c r="E544" i="40"/>
  <c r="E543" i="40"/>
  <c r="E542" i="40"/>
  <c r="E541" i="40"/>
  <c r="E540" i="40"/>
  <c r="E539" i="40"/>
  <c r="E538" i="40"/>
  <c r="E537" i="40"/>
  <c r="H536" i="40"/>
  <c r="G536" i="40"/>
  <c r="F536" i="40"/>
  <c r="H112" i="56" s="1"/>
  <c r="E535" i="40"/>
  <c r="E534" i="40"/>
  <c r="E533" i="40"/>
  <c r="E532" i="40"/>
  <c r="E531" i="40"/>
  <c r="E530" i="40"/>
  <c r="E529" i="40"/>
  <c r="E528" i="40"/>
  <c r="E527" i="40"/>
  <c r="H526" i="40"/>
  <c r="G526" i="40"/>
  <c r="F526" i="40"/>
  <c r="H110" i="56" s="1"/>
  <c r="E525" i="40"/>
  <c r="E524" i="40"/>
  <c r="E523" i="40"/>
  <c r="E522" i="40"/>
  <c r="E521" i="40"/>
  <c r="E520" i="40"/>
  <c r="E519" i="40"/>
  <c r="E518" i="40"/>
  <c r="E517" i="40"/>
  <c r="H516" i="40"/>
  <c r="G516" i="40"/>
  <c r="F516" i="40"/>
  <c r="H108" i="56" s="1"/>
  <c r="E515" i="40"/>
  <c r="E514" i="40"/>
  <c r="E513" i="40"/>
  <c r="E512" i="40"/>
  <c r="E511" i="40"/>
  <c r="E510" i="40"/>
  <c r="E509" i="40"/>
  <c r="E508" i="40"/>
  <c r="E507" i="40"/>
  <c r="H506" i="40"/>
  <c r="G506" i="40"/>
  <c r="F506" i="40"/>
  <c r="H106" i="56" s="1"/>
  <c r="E505" i="40"/>
  <c r="E504" i="40"/>
  <c r="E503" i="40"/>
  <c r="E502" i="40"/>
  <c r="E501" i="40"/>
  <c r="E500" i="40"/>
  <c r="E499" i="40"/>
  <c r="E498" i="40"/>
  <c r="E497" i="40"/>
  <c r="H496" i="40"/>
  <c r="G496" i="40"/>
  <c r="F496" i="40"/>
  <c r="H104" i="56" s="1"/>
  <c r="E495" i="40"/>
  <c r="E494" i="40"/>
  <c r="E493" i="40"/>
  <c r="E492" i="40"/>
  <c r="E491" i="40"/>
  <c r="E490" i="40"/>
  <c r="E489" i="40"/>
  <c r="E488" i="40"/>
  <c r="E487" i="40"/>
  <c r="H486" i="40"/>
  <c r="G486" i="40"/>
  <c r="F486" i="40"/>
  <c r="H102" i="56" s="1"/>
  <c r="E485" i="40"/>
  <c r="E484" i="40"/>
  <c r="E483" i="40"/>
  <c r="E482" i="40"/>
  <c r="E481" i="40"/>
  <c r="E480" i="40"/>
  <c r="E479" i="40"/>
  <c r="E478" i="40"/>
  <c r="E477" i="40"/>
  <c r="H476" i="40"/>
  <c r="G476" i="40"/>
  <c r="F476" i="40"/>
  <c r="H100" i="56" s="1"/>
  <c r="E475" i="40"/>
  <c r="E474" i="40"/>
  <c r="E473" i="40"/>
  <c r="E472" i="40"/>
  <c r="E471" i="40"/>
  <c r="E470" i="40"/>
  <c r="E469" i="40"/>
  <c r="E468" i="40"/>
  <c r="E467" i="40"/>
  <c r="H466" i="40"/>
  <c r="G466" i="40"/>
  <c r="F466" i="40"/>
  <c r="H98" i="56" s="1"/>
  <c r="E465" i="40"/>
  <c r="E464" i="40"/>
  <c r="E463" i="40"/>
  <c r="E462" i="40"/>
  <c r="E461" i="40"/>
  <c r="E460" i="40"/>
  <c r="E459" i="40"/>
  <c r="E458" i="40"/>
  <c r="E457" i="40"/>
  <c r="H456" i="40"/>
  <c r="G456" i="40"/>
  <c r="F456" i="40"/>
  <c r="H96" i="56" s="1"/>
  <c r="E455" i="40"/>
  <c r="E454" i="40"/>
  <c r="E453" i="40"/>
  <c r="E452" i="40"/>
  <c r="E451" i="40"/>
  <c r="E450" i="40"/>
  <c r="E449" i="40"/>
  <c r="E448" i="40"/>
  <c r="E447" i="40"/>
  <c r="H446" i="40"/>
  <c r="G446" i="40"/>
  <c r="F446" i="40"/>
  <c r="H94" i="56" s="1"/>
  <c r="E445" i="40"/>
  <c r="E444" i="40"/>
  <c r="E443" i="40"/>
  <c r="E442" i="40"/>
  <c r="E441" i="40"/>
  <c r="E440" i="40"/>
  <c r="E439" i="40"/>
  <c r="E438" i="40"/>
  <c r="E437" i="40"/>
  <c r="H436" i="40"/>
  <c r="G436" i="40"/>
  <c r="F436" i="40"/>
  <c r="H92" i="56" s="1"/>
  <c r="E435" i="40"/>
  <c r="E434" i="40"/>
  <c r="E433" i="40"/>
  <c r="E432" i="40"/>
  <c r="E431" i="40"/>
  <c r="E430" i="40"/>
  <c r="E429" i="40"/>
  <c r="E428" i="40"/>
  <c r="E427" i="40"/>
  <c r="H426" i="40"/>
  <c r="G426" i="40"/>
  <c r="F426" i="40"/>
  <c r="H90" i="56" s="1"/>
  <c r="E425" i="40"/>
  <c r="E424" i="40"/>
  <c r="E423" i="40"/>
  <c r="E422" i="40"/>
  <c r="E421" i="40"/>
  <c r="E420" i="40"/>
  <c r="E419" i="40"/>
  <c r="E418" i="40"/>
  <c r="E417" i="40"/>
  <c r="H416" i="40"/>
  <c r="G416" i="40"/>
  <c r="F416" i="40"/>
  <c r="H88" i="56" s="1"/>
  <c r="E415" i="40"/>
  <c r="E414" i="40"/>
  <c r="E413" i="40"/>
  <c r="E412" i="40"/>
  <c r="E411" i="40"/>
  <c r="E410" i="40"/>
  <c r="E409" i="40"/>
  <c r="E408" i="40"/>
  <c r="E407" i="40"/>
  <c r="H406" i="40"/>
  <c r="G406" i="40"/>
  <c r="F406" i="40"/>
  <c r="H86" i="56" s="1"/>
  <c r="E405" i="40"/>
  <c r="E404" i="40"/>
  <c r="E403" i="40"/>
  <c r="E402" i="40"/>
  <c r="E401" i="40"/>
  <c r="E400" i="40"/>
  <c r="E399" i="40"/>
  <c r="E398" i="40"/>
  <c r="E397" i="40"/>
  <c r="H396" i="40"/>
  <c r="G396" i="40"/>
  <c r="F396" i="40"/>
  <c r="H84" i="56" s="1"/>
  <c r="E395" i="40"/>
  <c r="E394" i="40"/>
  <c r="E393" i="40"/>
  <c r="E392" i="40"/>
  <c r="E391" i="40"/>
  <c r="E390" i="40"/>
  <c r="E389" i="40"/>
  <c r="E388" i="40"/>
  <c r="E387" i="40"/>
  <c r="H386" i="40"/>
  <c r="G386" i="40"/>
  <c r="F386" i="40"/>
  <c r="H82" i="56" s="1"/>
  <c r="E385" i="40"/>
  <c r="E384" i="40"/>
  <c r="E383" i="40"/>
  <c r="E382" i="40"/>
  <c r="E381" i="40"/>
  <c r="E380" i="40"/>
  <c r="E379" i="40"/>
  <c r="E378" i="40"/>
  <c r="E377" i="40"/>
  <c r="H376" i="40"/>
  <c r="G376" i="40"/>
  <c r="F376" i="40"/>
  <c r="H80" i="56" s="1"/>
  <c r="E375" i="40"/>
  <c r="E374" i="40"/>
  <c r="E373" i="40"/>
  <c r="E372" i="40"/>
  <c r="E371" i="40"/>
  <c r="E370" i="40"/>
  <c r="E369" i="40"/>
  <c r="E368" i="40"/>
  <c r="E367" i="40"/>
  <c r="H366" i="40"/>
  <c r="G366" i="40"/>
  <c r="F366" i="40"/>
  <c r="H78" i="56" s="1"/>
  <c r="E365" i="40"/>
  <c r="E364" i="40"/>
  <c r="E363" i="40"/>
  <c r="E362" i="40"/>
  <c r="E361" i="40"/>
  <c r="E360" i="40"/>
  <c r="E359" i="40"/>
  <c r="E358" i="40"/>
  <c r="E357" i="40"/>
  <c r="H356" i="40"/>
  <c r="G356" i="40"/>
  <c r="F356" i="40"/>
  <c r="H76" i="56" s="1"/>
  <c r="E355" i="40"/>
  <c r="E354" i="40"/>
  <c r="E353" i="40"/>
  <c r="E352" i="40"/>
  <c r="E351" i="40"/>
  <c r="E350" i="40"/>
  <c r="E349" i="40"/>
  <c r="E348" i="40"/>
  <c r="E347" i="40"/>
  <c r="H346" i="40"/>
  <c r="G346" i="40"/>
  <c r="F346" i="40"/>
  <c r="H74" i="56" s="1"/>
  <c r="E345" i="40"/>
  <c r="E344" i="40"/>
  <c r="E343" i="40"/>
  <c r="E342" i="40"/>
  <c r="E341" i="40"/>
  <c r="E340" i="40"/>
  <c r="E339" i="40"/>
  <c r="E338" i="40"/>
  <c r="E337" i="40"/>
  <c r="H336" i="40"/>
  <c r="G336" i="40"/>
  <c r="F336" i="40"/>
  <c r="H72" i="56" s="1"/>
  <c r="E335" i="40"/>
  <c r="E334" i="40"/>
  <c r="E333" i="40"/>
  <c r="E332" i="40"/>
  <c r="E331" i="40"/>
  <c r="E330" i="40"/>
  <c r="E329" i="40"/>
  <c r="E328" i="40"/>
  <c r="E327" i="40"/>
  <c r="H326" i="40"/>
  <c r="G326" i="40"/>
  <c r="F326" i="40"/>
  <c r="H70" i="56" s="1"/>
  <c r="E325" i="40"/>
  <c r="E324" i="40"/>
  <c r="E323" i="40"/>
  <c r="E322" i="40"/>
  <c r="E321" i="40"/>
  <c r="E320" i="40"/>
  <c r="E319" i="40"/>
  <c r="E318" i="40"/>
  <c r="E317" i="40"/>
  <c r="H316" i="40"/>
  <c r="G316" i="40"/>
  <c r="F316" i="40"/>
  <c r="H68" i="56" s="1"/>
  <c r="E315" i="40"/>
  <c r="E314" i="40"/>
  <c r="E313" i="40"/>
  <c r="E312" i="40"/>
  <c r="E311" i="40"/>
  <c r="E310" i="40"/>
  <c r="E309" i="40"/>
  <c r="E308" i="40"/>
  <c r="E307" i="40"/>
  <c r="H306" i="40"/>
  <c r="G306" i="40"/>
  <c r="F306" i="40"/>
  <c r="H66" i="56" s="1"/>
  <c r="E305" i="40"/>
  <c r="E304" i="40"/>
  <c r="E303" i="40"/>
  <c r="E302" i="40"/>
  <c r="E301" i="40"/>
  <c r="E300" i="40"/>
  <c r="E299" i="40"/>
  <c r="E298" i="40"/>
  <c r="E297" i="40"/>
  <c r="H296" i="40"/>
  <c r="G296" i="40"/>
  <c r="F296" i="40"/>
  <c r="H64" i="56" s="1"/>
  <c r="E295" i="40"/>
  <c r="E294" i="40"/>
  <c r="E293" i="40"/>
  <c r="E292" i="40"/>
  <c r="E291" i="40"/>
  <c r="E290" i="40"/>
  <c r="E289" i="40"/>
  <c r="E288" i="40"/>
  <c r="E287" i="40"/>
  <c r="H286" i="40"/>
  <c r="G286" i="40"/>
  <c r="F286" i="40"/>
  <c r="H62" i="56" s="1"/>
  <c r="E285" i="40"/>
  <c r="E284" i="40"/>
  <c r="E283" i="40"/>
  <c r="E282" i="40"/>
  <c r="E281" i="40"/>
  <c r="E280" i="40"/>
  <c r="E279" i="40"/>
  <c r="E278" i="40"/>
  <c r="E277" i="40"/>
  <c r="H276" i="40"/>
  <c r="G276" i="40"/>
  <c r="F276" i="40"/>
  <c r="H60" i="56" s="1"/>
  <c r="E275" i="40"/>
  <c r="E274" i="40"/>
  <c r="E273" i="40"/>
  <c r="E272" i="40"/>
  <c r="E271" i="40"/>
  <c r="E270" i="40"/>
  <c r="E269" i="40"/>
  <c r="E268" i="40"/>
  <c r="E267" i="40"/>
  <c r="H266" i="40"/>
  <c r="G266" i="40"/>
  <c r="F266" i="40"/>
  <c r="H58" i="56" s="1"/>
  <c r="E265" i="40"/>
  <c r="E264" i="40"/>
  <c r="E263" i="40"/>
  <c r="E262" i="40"/>
  <c r="E261" i="40"/>
  <c r="E260" i="40"/>
  <c r="E259" i="40"/>
  <c r="E258" i="40"/>
  <c r="E257" i="40"/>
  <c r="H256" i="40"/>
  <c r="G256" i="40"/>
  <c r="F256" i="40"/>
  <c r="H56" i="56" s="1"/>
  <c r="E255" i="40"/>
  <c r="E254" i="40"/>
  <c r="E253" i="40"/>
  <c r="E252" i="40"/>
  <c r="E251" i="40"/>
  <c r="E250" i="40"/>
  <c r="E249" i="40"/>
  <c r="E248" i="40"/>
  <c r="E247" i="40"/>
  <c r="H246" i="40"/>
  <c r="G246" i="40"/>
  <c r="F246" i="40"/>
  <c r="H54" i="56" s="1"/>
  <c r="E245" i="40"/>
  <c r="E244" i="40"/>
  <c r="E243" i="40"/>
  <c r="E242" i="40"/>
  <c r="E241" i="40"/>
  <c r="E240" i="40"/>
  <c r="E239" i="40"/>
  <c r="E238" i="40"/>
  <c r="E237" i="40"/>
  <c r="H236" i="40"/>
  <c r="G236" i="40"/>
  <c r="F236" i="40"/>
  <c r="H52" i="56" s="1"/>
  <c r="E235" i="40"/>
  <c r="E234" i="40"/>
  <c r="E233" i="40"/>
  <c r="E232" i="40"/>
  <c r="E231" i="40"/>
  <c r="E230" i="40"/>
  <c r="E229" i="40"/>
  <c r="E228" i="40"/>
  <c r="E227" i="40"/>
  <c r="H226" i="40"/>
  <c r="G226" i="40"/>
  <c r="F226" i="40"/>
  <c r="H50" i="56" s="1"/>
  <c r="E225" i="40"/>
  <c r="E224" i="40"/>
  <c r="E223" i="40"/>
  <c r="E222" i="40"/>
  <c r="E221" i="40"/>
  <c r="E220" i="40"/>
  <c r="E219" i="40"/>
  <c r="E218" i="40"/>
  <c r="E217" i="40"/>
  <c r="H216" i="40"/>
  <c r="G216" i="40"/>
  <c r="F216" i="40"/>
  <c r="H48" i="56" s="1"/>
  <c r="E215" i="40"/>
  <c r="E214" i="40"/>
  <c r="E213" i="40"/>
  <c r="E212" i="40"/>
  <c r="E211" i="40"/>
  <c r="E210" i="40"/>
  <c r="E209" i="40"/>
  <c r="E208" i="40"/>
  <c r="E207" i="40"/>
  <c r="H206" i="40"/>
  <c r="G206" i="40"/>
  <c r="F206" i="40"/>
  <c r="H46" i="56" s="1"/>
  <c r="E805" i="38"/>
  <c r="E804" i="38"/>
  <c r="E803" i="38"/>
  <c r="E802" i="38"/>
  <c r="E801" i="38"/>
  <c r="E800" i="38"/>
  <c r="E799" i="38"/>
  <c r="E798" i="38"/>
  <c r="E797" i="38"/>
  <c r="H796" i="38"/>
  <c r="G796" i="38"/>
  <c r="F796" i="38"/>
  <c r="H164" i="31" s="1"/>
  <c r="E795" i="38"/>
  <c r="E794" i="38"/>
  <c r="E793" i="38"/>
  <c r="E792" i="38"/>
  <c r="E791" i="38"/>
  <c r="E790" i="38"/>
  <c r="E789" i="38"/>
  <c r="E788" i="38"/>
  <c r="E787" i="38"/>
  <c r="H786" i="38"/>
  <c r="G786" i="38"/>
  <c r="F786" i="38"/>
  <c r="H162" i="31" s="1"/>
  <c r="E785" i="38"/>
  <c r="E784" i="38"/>
  <c r="E783" i="38"/>
  <c r="E782" i="38"/>
  <c r="E781" i="38"/>
  <c r="E780" i="38"/>
  <c r="E779" i="38"/>
  <c r="E778" i="38"/>
  <c r="E777" i="38"/>
  <c r="H776" i="38"/>
  <c r="G776" i="38"/>
  <c r="F776" i="38"/>
  <c r="E775" i="38"/>
  <c r="E774" i="38"/>
  <c r="E773" i="38"/>
  <c r="E772" i="38"/>
  <c r="E771" i="38"/>
  <c r="E770" i="38"/>
  <c r="E769" i="38"/>
  <c r="E768" i="38"/>
  <c r="E767" i="38"/>
  <c r="H766" i="38"/>
  <c r="G766" i="38"/>
  <c r="F766" i="38"/>
  <c r="H158" i="31" s="1"/>
  <c r="E765" i="38"/>
  <c r="E764" i="38"/>
  <c r="E763" i="38"/>
  <c r="E762" i="38"/>
  <c r="E761" i="38"/>
  <c r="E760" i="38"/>
  <c r="E759" i="38"/>
  <c r="E758" i="38"/>
  <c r="E757" i="38"/>
  <c r="H756" i="38"/>
  <c r="G756" i="38"/>
  <c r="F756" i="38"/>
  <c r="E755" i="38"/>
  <c r="E754" i="38"/>
  <c r="E753" i="38"/>
  <c r="E752" i="38"/>
  <c r="E751" i="38"/>
  <c r="E750" i="38"/>
  <c r="E749" i="38"/>
  <c r="E748" i="38"/>
  <c r="E747" i="38"/>
  <c r="H746" i="38"/>
  <c r="G746" i="38"/>
  <c r="F746" i="38"/>
  <c r="E745" i="38"/>
  <c r="E744" i="38"/>
  <c r="E743" i="38"/>
  <c r="E742" i="38"/>
  <c r="E741" i="38"/>
  <c r="E740" i="38"/>
  <c r="E739" i="38"/>
  <c r="E738" i="38"/>
  <c r="E737" i="38"/>
  <c r="H736" i="38"/>
  <c r="G736" i="38"/>
  <c r="F736" i="38"/>
  <c r="H152" i="31" s="1"/>
  <c r="E735" i="38"/>
  <c r="E734" i="38"/>
  <c r="E733" i="38"/>
  <c r="E732" i="38"/>
  <c r="E731" i="38"/>
  <c r="E730" i="38"/>
  <c r="E729" i="38"/>
  <c r="E728" i="38"/>
  <c r="E727" i="38"/>
  <c r="H726" i="38"/>
  <c r="G726" i="38"/>
  <c r="F726" i="38"/>
  <c r="H150" i="31" s="1"/>
  <c r="E725" i="38"/>
  <c r="E724" i="38"/>
  <c r="E723" i="38"/>
  <c r="E722" i="38"/>
  <c r="E721" i="38"/>
  <c r="E720" i="38"/>
  <c r="E719" i="38"/>
  <c r="E718" i="38"/>
  <c r="E717" i="38"/>
  <c r="H716" i="38"/>
  <c r="G716" i="38"/>
  <c r="F716" i="38"/>
  <c r="H148" i="31" s="1"/>
  <c r="E715" i="38"/>
  <c r="E714" i="38"/>
  <c r="E713" i="38"/>
  <c r="E712" i="38"/>
  <c r="E711" i="38"/>
  <c r="E710" i="38"/>
  <c r="E709" i="38"/>
  <c r="E708" i="38"/>
  <c r="E707" i="38"/>
  <c r="H706" i="38"/>
  <c r="G706" i="38"/>
  <c r="F706" i="38"/>
  <c r="E705" i="38"/>
  <c r="E704" i="38"/>
  <c r="E703" i="38"/>
  <c r="E702" i="38"/>
  <c r="E701" i="38"/>
  <c r="E700" i="38"/>
  <c r="E699" i="38"/>
  <c r="E698" i="38"/>
  <c r="E697" i="38"/>
  <c r="H696" i="38"/>
  <c r="G696" i="38"/>
  <c r="F696" i="38"/>
  <c r="E695" i="38"/>
  <c r="E694" i="38"/>
  <c r="E693" i="38"/>
  <c r="E692" i="38"/>
  <c r="E691" i="38"/>
  <c r="E690" i="38"/>
  <c r="E689" i="38"/>
  <c r="E688" i="38"/>
  <c r="E687" i="38"/>
  <c r="H686" i="38"/>
  <c r="G686" i="38"/>
  <c r="F686" i="38"/>
  <c r="H142" i="31" s="1"/>
  <c r="E685" i="38"/>
  <c r="E684" i="38"/>
  <c r="E683" i="38"/>
  <c r="E682" i="38"/>
  <c r="E681" i="38"/>
  <c r="E680" i="38"/>
  <c r="E679" i="38"/>
  <c r="E678" i="38"/>
  <c r="E677" i="38"/>
  <c r="H676" i="38"/>
  <c r="G676" i="38"/>
  <c r="F676" i="38"/>
  <c r="E675" i="38"/>
  <c r="E674" i="38"/>
  <c r="E673" i="38"/>
  <c r="E672" i="38"/>
  <c r="E671" i="38"/>
  <c r="E670" i="38"/>
  <c r="E669" i="38"/>
  <c r="E668" i="38"/>
  <c r="E667" i="38"/>
  <c r="H666" i="38"/>
  <c r="G666" i="38"/>
  <c r="F666" i="38"/>
  <c r="E665" i="38"/>
  <c r="E664" i="38"/>
  <c r="E663" i="38"/>
  <c r="E662" i="38"/>
  <c r="E661" i="38"/>
  <c r="E660" i="38"/>
  <c r="E659" i="38"/>
  <c r="E658" i="38"/>
  <c r="E657" i="38"/>
  <c r="H656" i="38"/>
  <c r="G656" i="38"/>
  <c r="F656" i="38"/>
  <c r="H136" i="31" s="1"/>
  <c r="E655" i="38"/>
  <c r="E654" i="38"/>
  <c r="E653" i="38"/>
  <c r="E652" i="38"/>
  <c r="E651" i="38"/>
  <c r="E650" i="38"/>
  <c r="E649" i="38"/>
  <c r="E648" i="38"/>
  <c r="E647" i="38"/>
  <c r="H646" i="38"/>
  <c r="G646" i="38"/>
  <c r="F646" i="38"/>
  <c r="H134" i="31" s="1"/>
  <c r="E645" i="38"/>
  <c r="E644" i="38"/>
  <c r="E643" i="38"/>
  <c r="E642" i="38"/>
  <c r="E641" i="38"/>
  <c r="E640" i="38"/>
  <c r="E639" i="38"/>
  <c r="E638" i="38"/>
  <c r="E637" i="38"/>
  <c r="H636" i="38"/>
  <c r="G636" i="38"/>
  <c r="F636" i="38"/>
  <c r="J134" i="27" s="1"/>
  <c r="E635" i="38"/>
  <c r="E634" i="38"/>
  <c r="E633" i="38"/>
  <c r="E632" i="38"/>
  <c r="E631" i="38"/>
  <c r="E630" i="38"/>
  <c r="E629" i="38"/>
  <c r="E628" i="38"/>
  <c r="E627" i="38"/>
  <c r="H626" i="38"/>
  <c r="G626" i="38"/>
  <c r="F626" i="38"/>
  <c r="H130" i="31" s="1"/>
  <c r="E625" i="38"/>
  <c r="E624" i="38"/>
  <c r="E623" i="38"/>
  <c r="E622" i="38"/>
  <c r="E621" i="38"/>
  <c r="E620" i="38"/>
  <c r="E619" i="38"/>
  <c r="E618" i="38"/>
  <c r="E617" i="38"/>
  <c r="H616" i="38"/>
  <c r="G616" i="38"/>
  <c r="F616" i="38"/>
  <c r="E615" i="38"/>
  <c r="E614" i="38"/>
  <c r="E613" i="38"/>
  <c r="E612" i="38"/>
  <c r="E611" i="38"/>
  <c r="E610" i="38"/>
  <c r="E609" i="38"/>
  <c r="E608" i="38"/>
  <c r="E607" i="38"/>
  <c r="H606" i="38"/>
  <c r="G606" i="38"/>
  <c r="F606" i="38"/>
  <c r="H126" i="31" s="1"/>
  <c r="E605" i="38"/>
  <c r="E604" i="38"/>
  <c r="E603" i="38"/>
  <c r="E602" i="38"/>
  <c r="E601" i="38"/>
  <c r="E600" i="38"/>
  <c r="E599" i="38"/>
  <c r="E598" i="38"/>
  <c r="E597" i="38"/>
  <c r="H596" i="38"/>
  <c r="G596" i="38"/>
  <c r="F596" i="38"/>
  <c r="E595" i="38"/>
  <c r="E594" i="38"/>
  <c r="E593" i="38"/>
  <c r="E592" i="38"/>
  <c r="E591" i="38"/>
  <c r="E590" i="38"/>
  <c r="E589" i="38"/>
  <c r="E588" i="38"/>
  <c r="E587" i="38"/>
  <c r="H586" i="38"/>
  <c r="G586" i="38"/>
  <c r="F586" i="38"/>
  <c r="E585" i="38"/>
  <c r="E584" i="38"/>
  <c r="E583" i="38"/>
  <c r="E582" i="38"/>
  <c r="E581" i="38"/>
  <c r="E580" i="38"/>
  <c r="E579" i="38"/>
  <c r="E578" i="38"/>
  <c r="E577" i="38"/>
  <c r="H576" i="38"/>
  <c r="G576" i="38"/>
  <c r="F576" i="38"/>
  <c r="E575" i="38"/>
  <c r="E574" i="38"/>
  <c r="E573" i="38"/>
  <c r="E572" i="38"/>
  <c r="E571" i="38"/>
  <c r="E570" i="38"/>
  <c r="E569" i="38"/>
  <c r="E568" i="38"/>
  <c r="E567" i="38"/>
  <c r="H566" i="38"/>
  <c r="G566" i="38"/>
  <c r="F566" i="38"/>
  <c r="H118" i="31" s="1"/>
  <c r="E565" i="38"/>
  <c r="E564" i="38"/>
  <c r="E563" i="38"/>
  <c r="E562" i="38"/>
  <c r="E561" i="38"/>
  <c r="E560" i="38"/>
  <c r="E559" i="38"/>
  <c r="E558" i="38"/>
  <c r="E557" i="38"/>
  <c r="H556" i="38"/>
  <c r="G556" i="38"/>
  <c r="F556" i="38"/>
  <c r="E555" i="38"/>
  <c r="E554" i="38"/>
  <c r="E553" i="38"/>
  <c r="E552" i="38"/>
  <c r="E551" i="38"/>
  <c r="E550" i="38"/>
  <c r="E549" i="38"/>
  <c r="E548" i="38"/>
  <c r="E547" i="38"/>
  <c r="H546" i="38"/>
  <c r="G546" i="38"/>
  <c r="F546" i="38"/>
  <c r="E545" i="38"/>
  <c r="E544" i="38"/>
  <c r="E543" i="38"/>
  <c r="E542" i="38"/>
  <c r="E541" i="38"/>
  <c r="E540" i="38"/>
  <c r="E539" i="38"/>
  <c r="E538" i="38"/>
  <c r="E537" i="38"/>
  <c r="H536" i="38"/>
  <c r="G536" i="38"/>
  <c r="F536" i="38"/>
  <c r="E535" i="38"/>
  <c r="E534" i="38"/>
  <c r="E533" i="38"/>
  <c r="E532" i="38"/>
  <c r="E531" i="38"/>
  <c r="E530" i="38"/>
  <c r="E529" i="38"/>
  <c r="E528" i="38"/>
  <c r="E527" i="38"/>
  <c r="H526" i="38"/>
  <c r="G526" i="38"/>
  <c r="F526" i="38"/>
  <c r="H110" i="31" s="1"/>
  <c r="E525" i="38"/>
  <c r="E524" i="38"/>
  <c r="E523" i="38"/>
  <c r="E522" i="38"/>
  <c r="E521" i="38"/>
  <c r="E520" i="38"/>
  <c r="E519" i="38"/>
  <c r="E518" i="38"/>
  <c r="E517" i="38"/>
  <c r="H516" i="38"/>
  <c r="G516" i="38"/>
  <c r="F516" i="38"/>
  <c r="E515" i="38"/>
  <c r="E514" i="38"/>
  <c r="E513" i="38"/>
  <c r="E512" i="38"/>
  <c r="E511" i="38"/>
  <c r="E510" i="38"/>
  <c r="E509" i="38"/>
  <c r="E508" i="38"/>
  <c r="E507" i="38"/>
  <c r="H506" i="38"/>
  <c r="G506" i="38"/>
  <c r="F506" i="38"/>
  <c r="E505" i="38"/>
  <c r="E504" i="38"/>
  <c r="E503" i="38"/>
  <c r="E502" i="38"/>
  <c r="E501" i="38"/>
  <c r="E500" i="38"/>
  <c r="E499" i="38"/>
  <c r="E498" i="38"/>
  <c r="E497" i="38"/>
  <c r="H496" i="38"/>
  <c r="G496" i="38"/>
  <c r="F496" i="38"/>
  <c r="E495" i="38"/>
  <c r="E494" i="38"/>
  <c r="E493" i="38"/>
  <c r="E492" i="38"/>
  <c r="E491" i="38"/>
  <c r="E490" i="38"/>
  <c r="E489" i="38"/>
  <c r="E488" i="38"/>
  <c r="E487" i="38"/>
  <c r="H486" i="38"/>
  <c r="G486" i="38"/>
  <c r="F486" i="38"/>
  <c r="H102" i="31" s="1"/>
  <c r="E485" i="38"/>
  <c r="E484" i="38"/>
  <c r="E483" i="38"/>
  <c r="E482" i="38"/>
  <c r="E481" i="38"/>
  <c r="E480" i="38"/>
  <c r="E479" i="38"/>
  <c r="E478" i="38"/>
  <c r="E477" i="38"/>
  <c r="H476" i="38"/>
  <c r="G476" i="38"/>
  <c r="F476" i="38"/>
  <c r="E475" i="38"/>
  <c r="E474" i="38"/>
  <c r="E473" i="38"/>
  <c r="E472" i="38"/>
  <c r="E471" i="38"/>
  <c r="E470" i="38"/>
  <c r="E469" i="38"/>
  <c r="E468" i="38"/>
  <c r="E467" i="38"/>
  <c r="H466" i="38"/>
  <c r="G466" i="38"/>
  <c r="F466" i="38"/>
  <c r="E465" i="38"/>
  <c r="E464" i="38"/>
  <c r="E463" i="38"/>
  <c r="E462" i="38"/>
  <c r="E461" i="38"/>
  <c r="E460" i="38"/>
  <c r="E459" i="38"/>
  <c r="E458" i="38"/>
  <c r="E457" i="38"/>
  <c r="H456" i="38"/>
  <c r="G456" i="38"/>
  <c r="F456" i="38"/>
  <c r="E455" i="38"/>
  <c r="E454" i="38"/>
  <c r="E453" i="38"/>
  <c r="E452" i="38"/>
  <c r="E451" i="38"/>
  <c r="E450" i="38"/>
  <c r="E449" i="38"/>
  <c r="E448" i="38"/>
  <c r="E447" i="38"/>
  <c r="H446" i="38"/>
  <c r="G446" i="38"/>
  <c r="F446" i="38"/>
  <c r="H94" i="31" s="1"/>
  <c r="E445" i="38"/>
  <c r="E444" i="38"/>
  <c r="E443" i="38"/>
  <c r="E442" i="38"/>
  <c r="E441" i="38"/>
  <c r="E440" i="38"/>
  <c r="E439" i="38"/>
  <c r="E438" i="38"/>
  <c r="E437" i="38"/>
  <c r="H436" i="38"/>
  <c r="G436" i="38"/>
  <c r="F436" i="38"/>
  <c r="E435" i="38"/>
  <c r="E434" i="38"/>
  <c r="E433" i="38"/>
  <c r="E432" i="38"/>
  <c r="E431" i="38"/>
  <c r="E430" i="38"/>
  <c r="E429" i="38"/>
  <c r="E428" i="38"/>
  <c r="E427" i="38"/>
  <c r="H426" i="38"/>
  <c r="G426" i="38"/>
  <c r="F426" i="38"/>
  <c r="E425" i="38"/>
  <c r="E424" i="38"/>
  <c r="E423" i="38"/>
  <c r="E422" i="38"/>
  <c r="E421" i="38"/>
  <c r="E420" i="38"/>
  <c r="E419" i="38"/>
  <c r="E418" i="38"/>
  <c r="E417" i="38"/>
  <c r="H416" i="38"/>
  <c r="G416" i="38"/>
  <c r="F416" i="38"/>
  <c r="E415" i="38"/>
  <c r="E414" i="38"/>
  <c r="E413" i="38"/>
  <c r="E412" i="38"/>
  <c r="E411" i="38"/>
  <c r="E410" i="38"/>
  <c r="E409" i="38"/>
  <c r="E408" i="38"/>
  <c r="E407" i="38"/>
  <c r="H406" i="38"/>
  <c r="G406" i="38"/>
  <c r="F406" i="38"/>
  <c r="H86" i="31" s="1"/>
  <c r="E405" i="38"/>
  <c r="E404" i="38"/>
  <c r="E403" i="38"/>
  <c r="E402" i="38"/>
  <c r="E401" i="38"/>
  <c r="E400" i="38"/>
  <c r="E399" i="38"/>
  <c r="E398" i="38"/>
  <c r="E397" i="38"/>
  <c r="H396" i="38"/>
  <c r="G396" i="38"/>
  <c r="F396" i="38"/>
  <c r="E395" i="38"/>
  <c r="E394" i="38"/>
  <c r="E393" i="38"/>
  <c r="E392" i="38"/>
  <c r="E391" i="38"/>
  <c r="E390" i="38"/>
  <c r="E389" i="38"/>
  <c r="E388" i="38"/>
  <c r="E387" i="38"/>
  <c r="H386" i="38"/>
  <c r="G386" i="38"/>
  <c r="F386" i="38"/>
  <c r="E385" i="38"/>
  <c r="E384" i="38"/>
  <c r="E383" i="38"/>
  <c r="E382" i="38"/>
  <c r="E381" i="38"/>
  <c r="E380" i="38"/>
  <c r="E379" i="38"/>
  <c r="E378" i="38"/>
  <c r="E377" i="38"/>
  <c r="H376" i="38"/>
  <c r="G376" i="38"/>
  <c r="F376" i="38"/>
  <c r="E375" i="38"/>
  <c r="E374" i="38"/>
  <c r="E373" i="38"/>
  <c r="E372" i="38"/>
  <c r="E371" i="38"/>
  <c r="E370" i="38"/>
  <c r="E369" i="38"/>
  <c r="E368" i="38"/>
  <c r="E367" i="38"/>
  <c r="H366" i="38"/>
  <c r="G366" i="38"/>
  <c r="F366" i="38"/>
  <c r="H78" i="31" s="1"/>
  <c r="E365" i="38"/>
  <c r="E364" i="38"/>
  <c r="E363" i="38"/>
  <c r="E362" i="38"/>
  <c r="E361" i="38"/>
  <c r="E360" i="38"/>
  <c r="E359" i="38"/>
  <c r="E358" i="38"/>
  <c r="E357" i="38"/>
  <c r="H356" i="38"/>
  <c r="G356" i="38"/>
  <c r="F356" i="38"/>
  <c r="E355" i="38"/>
  <c r="E354" i="38"/>
  <c r="E353" i="38"/>
  <c r="E352" i="38"/>
  <c r="E351" i="38"/>
  <c r="E350" i="38"/>
  <c r="E349" i="38"/>
  <c r="E348" i="38"/>
  <c r="E347" i="38"/>
  <c r="H346" i="38"/>
  <c r="G346" i="38"/>
  <c r="F346" i="38"/>
  <c r="E345" i="38"/>
  <c r="E344" i="38"/>
  <c r="E343" i="38"/>
  <c r="E342" i="38"/>
  <c r="E341" i="38"/>
  <c r="E340" i="38"/>
  <c r="E339" i="38"/>
  <c r="E338" i="38"/>
  <c r="E337" i="38"/>
  <c r="H336" i="38"/>
  <c r="G336" i="38"/>
  <c r="F336" i="38"/>
  <c r="E335" i="38"/>
  <c r="E334" i="38"/>
  <c r="E333" i="38"/>
  <c r="E332" i="38"/>
  <c r="E331" i="38"/>
  <c r="E330" i="38"/>
  <c r="E329" i="38"/>
  <c r="E328" i="38"/>
  <c r="E327" i="38"/>
  <c r="H326" i="38"/>
  <c r="G326" i="38"/>
  <c r="F326" i="38"/>
  <c r="H70" i="31" s="1"/>
  <c r="E325" i="38"/>
  <c r="E324" i="38"/>
  <c r="E323" i="38"/>
  <c r="E322" i="38"/>
  <c r="E321" i="38"/>
  <c r="E320" i="38"/>
  <c r="E319" i="38"/>
  <c r="E318" i="38"/>
  <c r="E317" i="38"/>
  <c r="H316" i="38"/>
  <c r="G316" i="38"/>
  <c r="F316" i="38"/>
  <c r="E315" i="38"/>
  <c r="E314" i="38"/>
  <c r="E313" i="38"/>
  <c r="E312" i="38"/>
  <c r="E311" i="38"/>
  <c r="E310" i="38"/>
  <c r="E309" i="38"/>
  <c r="E308" i="38"/>
  <c r="E307" i="38"/>
  <c r="H306" i="38"/>
  <c r="G306" i="38"/>
  <c r="F306" i="38"/>
  <c r="E305" i="38"/>
  <c r="E304" i="38"/>
  <c r="E303" i="38"/>
  <c r="E302" i="38"/>
  <c r="E301" i="38"/>
  <c r="E300" i="38"/>
  <c r="E299" i="38"/>
  <c r="E298" i="38"/>
  <c r="E297" i="38"/>
  <c r="H296" i="38"/>
  <c r="G296" i="38"/>
  <c r="F296" i="38"/>
  <c r="E295" i="38"/>
  <c r="E294" i="38"/>
  <c r="E293" i="38"/>
  <c r="E292" i="38"/>
  <c r="E291" i="38"/>
  <c r="E290" i="38"/>
  <c r="E289" i="38"/>
  <c r="E288" i="38"/>
  <c r="E287" i="38"/>
  <c r="H286" i="38"/>
  <c r="G286" i="38"/>
  <c r="F286" i="38"/>
  <c r="H62" i="31" s="1"/>
  <c r="E285" i="38"/>
  <c r="E284" i="38"/>
  <c r="E283" i="38"/>
  <c r="E282" i="38"/>
  <c r="E281" i="38"/>
  <c r="E280" i="38"/>
  <c r="E279" i="38"/>
  <c r="E278" i="38"/>
  <c r="E277" i="38"/>
  <c r="H276" i="38"/>
  <c r="G276" i="38"/>
  <c r="F276" i="38"/>
  <c r="E275" i="38"/>
  <c r="E274" i="38"/>
  <c r="E273" i="38"/>
  <c r="E272" i="38"/>
  <c r="E271" i="38"/>
  <c r="E270" i="38"/>
  <c r="E269" i="38"/>
  <c r="E268" i="38"/>
  <c r="E267" i="38"/>
  <c r="H266" i="38"/>
  <c r="G266" i="38"/>
  <c r="F266" i="38"/>
  <c r="E265" i="38"/>
  <c r="E264" i="38"/>
  <c r="E263" i="38"/>
  <c r="E262" i="38"/>
  <c r="E261" i="38"/>
  <c r="E260" i="38"/>
  <c r="E259" i="38"/>
  <c r="E258" i="38"/>
  <c r="E257" i="38"/>
  <c r="H256" i="38"/>
  <c r="G256" i="38"/>
  <c r="F256" i="38"/>
  <c r="E255" i="38"/>
  <c r="E254" i="38"/>
  <c r="E253" i="38"/>
  <c r="E252" i="38"/>
  <c r="E251" i="38"/>
  <c r="E250" i="38"/>
  <c r="E249" i="38"/>
  <c r="E248" i="38"/>
  <c r="E247" i="38"/>
  <c r="H246" i="38"/>
  <c r="G246" i="38"/>
  <c r="F246" i="38"/>
  <c r="H54" i="31" s="1"/>
  <c r="E245" i="38"/>
  <c r="E244" i="38"/>
  <c r="E243" i="38"/>
  <c r="E242" i="38"/>
  <c r="E241" i="38"/>
  <c r="E240" i="38"/>
  <c r="E239" i="38"/>
  <c r="E238" i="38"/>
  <c r="E237" i="38"/>
  <c r="H236" i="38"/>
  <c r="G236" i="38"/>
  <c r="F236" i="38"/>
  <c r="E235" i="38"/>
  <c r="E234" i="38"/>
  <c r="E233" i="38"/>
  <c r="E232" i="38"/>
  <c r="E231" i="38"/>
  <c r="E230" i="38"/>
  <c r="E229" i="38"/>
  <c r="E228" i="38"/>
  <c r="E227" i="38"/>
  <c r="H226" i="38"/>
  <c r="G226" i="38"/>
  <c r="F226" i="38"/>
  <c r="E225" i="38"/>
  <c r="E224" i="38"/>
  <c r="E223" i="38"/>
  <c r="E222" i="38"/>
  <c r="E221" i="38"/>
  <c r="E220" i="38"/>
  <c r="E219" i="38"/>
  <c r="E218" i="38"/>
  <c r="E217" i="38"/>
  <c r="H216" i="38"/>
  <c r="G216" i="38"/>
  <c r="F216" i="38"/>
  <c r="E215" i="38"/>
  <c r="E214" i="38"/>
  <c r="E213" i="38"/>
  <c r="E212" i="38"/>
  <c r="E211" i="38"/>
  <c r="E210" i="38"/>
  <c r="E209" i="38"/>
  <c r="E208" i="38"/>
  <c r="E207" i="38"/>
  <c r="H206" i="38"/>
  <c r="G206" i="38"/>
  <c r="F206" i="38"/>
  <c r="H46" i="31" s="1"/>
  <c r="E165" i="39"/>
  <c r="D165" i="39"/>
  <c r="C165" i="39"/>
  <c r="E163" i="39"/>
  <c r="D163" i="39"/>
  <c r="C163" i="39"/>
  <c r="E161" i="39"/>
  <c r="D161" i="39"/>
  <c r="C161" i="39"/>
  <c r="E159" i="39"/>
  <c r="D159" i="39"/>
  <c r="C159" i="39"/>
  <c r="E157" i="39"/>
  <c r="D157" i="39"/>
  <c r="C157" i="39"/>
  <c r="E155" i="39"/>
  <c r="D155" i="39"/>
  <c r="C155" i="39"/>
  <c r="E153" i="39"/>
  <c r="D153" i="39"/>
  <c r="C153" i="39"/>
  <c r="E151" i="39"/>
  <c r="D151" i="39"/>
  <c r="C151" i="39"/>
  <c r="E149" i="39"/>
  <c r="D149" i="39"/>
  <c r="C149" i="39"/>
  <c r="E147" i="39"/>
  <c r="D147" i="39"/>
  <c r="C147" i="39"/>
  <c r="E145" i="39"/>
  <c r="D145" i="39"/>
  <c r="C145" i="39"/>
  <c r="E143" i="39"/>
  <c r="D143" i="39"/>
  <c r="C143" i="39"/>
  <c r="E141" i="39"/>
  <c r="D141" i="39"/>
  <c r="C141" i="39"/>
  <c r="E139" i="39"/>
  <c r="D139" i="39"/>
  <c r="C139" i="39"/>
  <c r="E137" i="39"/>
  <c r="D137" i="39"/>
  <c r="C137" i="39"/>
  <c r="E135" i="39"/>
  <c r="D135" i="39"/>
  <c r="C135" i="39"/>
  <c r="E133" i="39"/>
  <c r="D133" i="39"/>
  <c r="C133" i="39"/>
  <c r="E131" i="39"/>
  <c r="D131" i="39"/>
  <c r="C131" i="39"/>
  <c r="E129" i="39"/>
  <c r="D129" i="39"/>
  <c r="C129" i="39"/>
  <c r="E127" i="39"/>
  <c r="D127" i="39"/>
  <c r="C127" i="39"/>
  <c r="E125" i="39"/>
  <c r="D125" i="39"/>
  <c r="C125" i="39"/>
  <c r="E123" i="39"/>
  <c r="D123" i="39"/>
  <c r="C123" i="39"/>
  <c r="E121" i="39"/>
  <c r="D121" i="39"/>
  <c r="C121" i="39"/>
  <c r="E119" i="39"/>
  <c r="D119" i="39"/>
  <c r="C119" i="39"/>
  <c r="E117" i="39"/>
  <c r="D117" i="39"/>
  <c r="C117" i="39"/>
  <c r="E115" i="39"/>
  <c r="D115" i="39"/>
  <c r="C115" i="39"/>
  <c r="E113" i="39"/>
  <c r="D113" i="39"/>
  <c r="C113" i="39"/>
  <c r="E111" i="39"/>
  <c r="D111" i="39"/>
  <c r="C111" i="39"/>
  <c r="E109" i="39"/>
  <c r="D109" i="39"/>
  <c r="C109" i="39"/>
  <c r="E107" i="39"/>
  <c r="D107" i="39"/>
  <c r="C107" i="39"/>
  <c r="E105" i="39"/>
  <c r="D105" i="39"/>
  <c r="C105" i="39"/>
  <c r="E103" i="39"/>
  <c r="D103" i="39"/>
  <c r="C103" i="39"/>
  <c r="E101" i="39"/>
  <c r="D101" i="39"/>
  <c r="C101" i="39"/>
  <c r="E99" i="39"/>
  <c r="D99" i="39"/>
  <c r="C99" i="39"/>
  <c r="E97" i="39"/>
  <c r="D97" i="39"/>
  <c r="C97" i="39"/>
  <c r="E95" i="39"/>
  <c r="D95" i="39"/>
  <c r="C95" i="39"/>
  <c r="E93" i="39"/>
  <c r="D93" i="39"/>
  <c r="C93" i="39"/>
  <c r="E91" i="39"/>
  <c r="D91" i="39"/>
  <c r="C91" i="39"/>
  <c r="E89" i="39"/>
  <c r="D89" i="39"/>
  <c r="C89" i="39"/>
  <c r="E87" i="39"/>
  <c r="D87" i="39"/>
  <c r="C87" i="39"/>
  <c r="E85" i="39"/>
  <c r="D85" i="39"/>
  <c r="C85" i="39"/>
  <c r="E83" i="39"/>
  <c r="D83" i="39"/>
  <c r="C83" i="39"/>
  <c r="E81" i="39"/>
  <c r="D81" i="39"/>
  <c r="C81" i="39"/>
  <c r="E79" i="39"/>
  <c r="D79" i="39"/>
  <c r="C79" i="39"/>
  <c r="E77" i="39"/>
  <c r="D77" i="39"/>
  <c r="C77" i="39"/>
  <c r="E75" i="39"/>
  <c r="D75" i="39"/>
  <c r="C75" i="39"/>
  <c r="E73" i="39"/>
  <c r="D73" i="39"/>
  <c r="C73" i="39"/>
  <c r="E71" i="39"/>
  <c r="D71" i="39"/>
  <c r="C71" i="39"/>
  <c r="E69" i="39"/>
  <c r="D69" i="39"/>
  <c r="C69" i="39"/>
  <c r="E67" i="39"/>
  <c r="D67" i="39"/>
  <c r="C67" i="39"/>
  <c r="E65" i="39"/>
  <c r="D65" i="39"/>
  <c r="C65" i="39"/>
  <c r="E63" i="39"/>
  <c r="D63" i="39"/>
  <c r="C63" i="39"/>
  <c r="E61" i="39"/>
  <c r="D61" i="39"/>
  <c r="C61" i="39"/>
  <c r="E59" i="39"/>
  <c r="D59" i="39"/>
  <c r="C59" i="39"/>
  <c r="E57" i="39"/>
  <c r="D57" i="39"/>
  <c r="C57" i="39"/>
  <c r="E55" i="39"/>
  <c r="D55" i="39"/>
  <c r="C55" i="39"/>
  <c r="E53" i="39"/>
  <c r="D53" i="39"/>
  <c r="C53" i="39"/>
  <c r="E51" i="39"/>
  <c r="D51" i="39"/>
  <c r="C51" i="39"/>
  <c r="E49" i="39"/>
  <c r="D49" i="39"/>
  <c r="C49" i="39"/>
  <c r="E47" i="39"/>
  <c r="D47" i="39"/>
  <c r="C47" i="39"/>
  <c r="E45" i="39"/>
  <c r="D45" i="39"/>
  <c r="C45" i="39"/>
  <c r="E43" i="39"/>
  <c r="D43" i="39"/>
  <c r="C43" i="39"/>
  <c r="E41" i="39"/>
  <c r="D41" i="39"/>
  <c r="C41" i="39"/>
  <c r="E39" i="39"/>
  <c r="D39" i="39"/>
  <c r="C39" i="39"/>
  <c r="E37" i="39"/>
  <c r="D37" i="39"/>
  <c r="C37" i="39"/>
  <c r="E35" i="39"/>
  <c r="D35" i="39"/>
  <c r="C35" i="39"/>
  <c r="E33" i="39"/>
  <c r="D33" i="39"/>
  <c r="C33" i="39"/>
  <c r="E31" i="39"/>
  <c r="D31" i="39"/>
  <c r="C31" i="39"/>
  <c r="E29" i="39"/>
  <c r="D29" i="39"/>
  <c r="C29" i="39"/>
  <c r="E27" i="39"/>
  <c r="D27" i="39"/>
  <c r="C27" i="39"/>
  <c r="E25" i="39"/>
  <c r="D25" i="39"/>
  <c r="C25" i="39"/>
  <c r="E23" i="39"/>
  <c r="D23" i="39"/>
  <c r="C23" i="39"/>
  <c r="E21" i="39"/>
  <c r="D21" i="39"/>
  <c r="C21" i="39"/>
  <c r="E19" i="39"/>
  <c r="D19" i="39"/>
  <c r="C19" i="39"/>
  <c r="E17" i="39"/>
  <c r="D17" i="39"/>
  <c r="C17" i="39"/>
  <c r="E15" i="39"/>
  <c r="D15" i="39"/>
  <c r="C15" i="39"/>
  <c r="E13" i="39"/>
  <c r="D13" i="39"/>
  <c r="C13" i="39"/>
  <c r="E11" i="39"/>
  <c r="D11" i="39"/>
  <c r="C11" i="39"/>
  <c r="E9" i="39"/>
  <c r="D9" i="39"/>
  <c r="C9" i="39"/>
  <c r="E7" i="39"/>
  <c r="D7" i="39"/>
  <c r="C7" i="39"/>
  <c r="E165" i="27"/>
  <c r="E163" i="27"/>
  <c r="E161" i="27"/>
  <c r="E159" i="27"/>
  <c r="E157" i="27"/>
  <c r="E155" i="27"/>
  <c r="E153" i="27"/>
  <c r="E151" i="27"/>
  <c r="E149" i="27"/>
  <c r="E147" i="27"/>
  <c r="E145" i="27"/>
  <c r="E143" i="27"/>
  <c r="E141" i="27"/>
  <c r="E139" i="27"/>
  <c r="E137" i="27"/>
  <c r="E135" i="27"/>
  <c r="E133" i="27"/>
  <c r="E131" i="27"/>
  <c r="E129" i="27"/>
  <c r="E127" i="27"/>
  <c r="E125" i="27"/>
  <c r="E123" i="27"/>
  <c r="E121" i="27"/>
  <c r="E119" i="27"/>
  <c r="E117" i="27"/>
  <c r="E115" i="27"/>
  <c r="E113" i="27"/>
  <c r="E111" i="27"/>
  <c r="E109" i="27"/>
  <c r="E107" i="27"/>
  <c r="E105" i="27"/>
  <c r="E103" i="27"/>
  <c r="E101" i="27"/>
  <c r="E99" i="27"/>
  <c r="E97" i="27"/>
  <c r="E95" i="27"/>
  <c r="E93" i="27"/>
  <c r="E91" i="27"/>
  <c r="E89" i="27"/>
  <c r="E87" i="27"/>
  <c r="E85" i="27"/>
  <c r="E83" i="27"/>
  <c r="E81" i="27"/>
  <c r="E79" i="27"/>
  <c r="E77" i="27"/>
  <c r="E75" i="27"/>
  <c r="E73" i="27"/>
  <c r="E71" i="27"/>
  <c r="E69" i="27"/>
  <c r="E67" i="27"/>
  <c r="E65" i="27"/>
  <c r="E63" i="27"/>
  <c r="E61" i="27"/>
  <c r="E59" i="27"/>
  <c r="E57" i="27"/>
  <c r="E55" i="27"/>
  <c r="E53" i="27"/>
  <c r="E51" i="27"/>
  <c r="E49" i="27"/>
  <c r="E47" i="27"/>
  <c r="D165" i="27"/>
  <c r="D163" i="27"/>
  <c r="D161" i="27"/>
  <c r="D159" i="27"/>
  <c r="D157" i="27"/>
  <c r="D155" i="27"/>
  <c r="D153" i="27"/>
  <c r="D151" i="27"/>
  <c r="D149" i="27"/>
  <c r="D147" i="27"/>
  <c r="D145" i="27"/>
  <c r="D143" i="27"/>
  <c r="D141" i="27"/>
  <c r="D139" i="27"/>
  <c r="D137" i="27"/>
  <c r="D135" i="27"/>
  <c r="D133" i="27"/>
  <c r="D131" i="27"/>
  <c r="D129" i="27"/>
  <c r="D127" i="27"/>
  <c r="D125" i="27"/>
  <c r="D123" i="27"/>
  <c r="D121" i="27"/>
  <c r="D119" i="27"/>
  <c r="D117" i="27"/>
  <c r="D115" i="27"/>
  <c r="D113" i="27"/>
  <c r="D111" i="27"/>
  <c r="D109" i="27"/>
  <c r="D107" i="27"/>
  <c r="D105" i="27"/>
  <c r="D103" i="27"/>
  <c r="D101" i="27"/>
  <c r="D99" i="27"/>
  <c r="D97" i="27"/>
  <c r="D95" i="27"/>
  <c r="D93" i="27"/>
  <c r="D91" i="27"/>
  <c r="D89" i="27"/>
  <c r="D87" i="27"/>
  <c r="D85" i="27"/>
  <c r="D83" i="27"/>
  <c r="D81" i="27"/>
  <c r="D79" i="27"/>
  <c r="D77" i="27"/>
  <c r="D75" i="27"/>
  <c r="D73" i="27"/>
  <c r="D71" i="27"/>
  <c r="D69" i="27"/>
  <c r="D67" i="27"/>
  <c r="D65" i="27"/>
  <c r="D63" i="27"/>
  <c r="D61" i="27"/>
  <c r="D59" i="27"/>
  <c r="D57" i="27"/>
  <c r="D55" i="27"/>
  <c r="D53" i="27"/>
  <c r="D51" i="27"/>
  <c r="D49" i="27"/>
  <c r="D47" i="27"/>
  <c r="C165" i="27"/>
  <c r="C163" i="27"/>
  <c r="C161" i="27"/>
  <c r="C159" i="27"/>
  <c r="C157" i="27"/>
  <c r="C155" i="27"/>
  <c r="C153" i="27"/>
  <c r="C151" i="27"/>
  <c r="C149" i="27"/>
  <c r="C147" i="27"/>
  <c r="C145" i="27"/>
  <c r="C143" i="27"/>
  <c r="C141" i="27"/>
  <c r="C139" i="27"/>
  <c r="C137" i="27"/>
  <c r="C135" i="27"/>
  <c r="C133" i="27"/>
  <c r="C131" i="27"/>
  <c r="C129" i="27"/>
  <c r="C127" i="27"/>
  <c r="C125" i="27"/>
  <c r="C123" i="27"/>
  <c r="C121" i="27"/>
  <c r="C119" i="27"/>
  <c r="C117" i="27"/>
  <c r="C115" i="27"/>
  <c r="C113" i="27"/>
  <c r="C111" i="27"/>
  <c r="C109" i="27"/>
  <c r="C107" i="27"/>
  <c r="C105" i="27"/>
  <c r="C103" i="27"/>
  <c r="C101" i="27"/>
  <c r="C99" i="27"/>
  <c r="C97" i="27"/>
  <c r="C95" i="27"/>
  <c r="C93" i="27"/>
  <c r="C91" i="27"/>
  <c r="C89" i="27"/>
  <c r="C87" i="27"/>
  <c r="C85" i="27"/>
  <c r="C83" i="27"/>
  <c r="C81" i="27"/>
  <c r="C79" i="27"/>
  <c r="C77" i="27"/>
  <c r="C75" i="27"/>
  <c r="C73" i="27"/>
  <c r="C71" i="27"/>
  <c r="C69" i="27"/>
  <c r="C67" i="27"/>
  <c r="C65" i="27"/>
  <c r="C63" i="27"/>
  <c r="C61" i="27"/>
  <c r="C59" i="27"/>
  <c r="C57" i="27"/>
  <c r="C55" i="27"/>
  <c r="C47" i="27"/>
  <c r="C53" i="27"/>
  <c r="C51" i="27"/>
  <c r="C49" i="27"/>
  <c r="C84" i="36"/>
  <c r="C83" i="36"/>
  <c r="C82" i="36"/>
  <c r="C81" i="36"/>
  <c r="C80" i="36"/>
  <c r="C79" i="36"/>
  <c r="C78" i="36"/>
  <c r="C77" i="36"/>
  <c r="C76" i="36"/>
  <c r="C75" i="36"/>
  <c r="C74" i="36"/>
  <c r="C73" i="36"/>
  <c r="C72" i="36"/>
  <c r="C71" i="36"/>
  <c r="C70" i="36"/>
  <c r="C69" i="36"/>
  <c r="C68" i="36"/>
  <c r="C67" i="36"/>
  <c r="C66" i="36"/>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C27" i="28"/>
  <c r="C26" i="28"/>
  <c r="C25" i="28"/>
  <c r="B84" i="32"/>
  <c r="Q84" i="32" s="1"/>
  <c r="B83" i="32"/>
  <c r="P83" i="32" s="1"/>
  <c r="B82" i="32"/>
  <c r="B81" i="32"/>
  <c r="B80" i="32"/>
  <c r="Q80" i="32" s="1"/>
  <c r="B79" i="32"/>
  <c r="B78" i="32"/>
  <c r="B77" i="32"/>
  <c r="B76" i="32"/>
  <c r="B75" i="32"/>
  <c r="B74" i="32"/>
  <c r="B73" i="32"/>
  <c r="B72" i="32"/>
  <c r="B71" i="32"/>
  <c r="B70" i="32"/>
  <c r="B656" i="40" s="1"/>
  <c r="B69" i="32"/>
  <c r="B68" i="32"/>
  <c r="B67" i="32"/>
  <c r="P67" i="32" s="1"/>
  <c r="B66" i="32"/>
  <c r="B65" i="32"/>
  <c r="B64" i="32"/>
  <c r="B63" i="32"/>
  <c r="Q63" i="32" s="1"/>
  <c r="B62" i="32"/>
  <c r="B61" i="32"/>
  <c r="B60" i="32"/>
  <c r="B117" i="39" s="1"/>
  <c r="B59" i="32"/>
  <c r="B58" i="32"/>
  <c r="B57" i="32"/>
  <c r="B56" i="32"/>
  <c r="B55" i="32"/>
  <c r="P55" i="32" s="1"/>
  <c r="B54" i="32"/>
  <c r="B53" i="32"/>
  <c r="B52" i="32"/>
  <c r="B51" i="32"/>
  <c r="B466" i="40" s="1"/>
  <c r="B50" i="32"/>
  <c r="B49" i="32"/>
  <c r="B48" i="32"/>
  <c r="B47" i="32"/>
  <c r="B46" i="32"/>
  <c r="B45" i="32"/>
  <c r="B44" i="32"/>
  <c r="B85" i="39" s="1"/>
  <c r="B43" i="32"/>
  <c r="B42" i="32"/>
  <c r="B41" i="32"/>
  <c r="B40" i="32"/>
  <c r="B39" i="32"/>
  <c r="B38" i="32"/>
  <c r="B37" i="32"/>
  <c r="B36" i="32"/>
  <c r="B35" i="32"/>
  <c r="P35" i="32" s="1"/>
  <c r="B34" i="32"/>
  <c r="B33" i="32"/>
  <c r="B32" i="32"/>
  <c r="Q32" i="32" s="1"/>
  <c r="B31" i="32"/>
  <c r="B266" i="40" s="1"/>
  <c r="B30" i="32"/>
  <c r="B29" i="32"/>
  <c r="B28" i="32"/>
  <c r="B27" i="32"/>
  <c r="B26" i="32"/>
  <c r="B25" i="32"/>
  <c r="B24" i="32"/>
  <c r="B45" i="39" s="1"/>
  <c r="B23" i="32"/>
  <c r="B43" i="39" s="1"/>
  <c r="B22" i="32"/>
  <c r="B41" i="39" s="1"/>
  <c r="B21" i="32"/>
  <c r="B39" i="39" s="1"/>
  <c r="B20" i="32"/>
  <c r="B37" i="39" s="1"/>
  <c r="B19" i="32"/>
  <c r="B35" i="39" s="1"/>
  <c r="B18" i="32"/>
  <c r="B33" i="39" s="1"/>
  <c r="B17" i="32"/>
  <c r="B31" i="39" s="1"/>
  <c r="B16" i="32"/>
  <c r="B29" i="39" s="1"/>
  <c r="B15" i="32"/>
  <c r="B27" i="39" s="1"/>
  <c r="B14" i="32"/>
  <c r="B25" i="39" s="1"/>
  <c r="B13" i="32"/>
  <c r="B23" i="39" s="1"/>
  <c r="B12" i="32"/>
  <c r="B21" i="39" s="1"/>
  <c r="B11" i="32"/>
  <c r="B19" i="39" s="1"/>
  <c r="B10" i="32"/>
  <c r="B17" i="39" s="1"/>
  <c r="B9" i="32"/>
  <c r="B15" i="39" s="1"/>
  <c r="B8" i="32"/>
  <c r="B13" i="39" s="1"/>
  <c r="B7" i="32"/>
  <c r="B11" i="39" s="1"/>
  <c r="B6" i="32"/>
  <c r="B9" i="39" s="1"/>
  <c r="B5" i="32"/>
  <c r="B7" i="39" s="1"/>
  <c r="B84" i="1"/>
  <c r="B164" i="31" s="1"/>
  <c r="B83" i="1"/>
  <c r="B162" i="31" s="1"/>
  <c r="B82" i="1"/>
  <c r="B81" i="1"/>
  <c r="B158" i="31" s="1"/>
  <c r="B80" i="1"/>
  <c r="B156" i="31" s="1"/>
  <c r="O156" i="31" s="1"/>
  <c r="B79" i="1"/>
  <c r="B154" i="31" s="1"/>
  <c r="B78" i="1"/>
  <c r="B77" i="1"/>
  <c r="B150" i="31" s="1"/>
  <c r="B76" i="1"/>
  <c r="B148" i="31" s="1"/>
  <c r="B75" i="1"/>
  <c r="B146" i="31" s="1"/>
  <c r="O146" i="31" s="1"/>
  <c r="B74" i="1"/>
  <c r="B73" i="1"/>
  <c r="B142" i="31" s="1"/>
  <c r="B72" i="1"/>
  <c r="B140" i="31" s="1"/>
  <c r="B71" i="1"/>
  <c r="B138" i="31" s="1"/>
  <c r="B70" i="1"/>
  <c r="B69" i="1"/>
  <c r="B134" i="31" s="1"/>
  <c r="B135" i="31" s="1"/>
  <c r="B68" i="1"/>
  <c r="B132" i="31" s="1"/>
  <c r="O132" i="31" s="1"/>
  <c r="B67" i="1"/>
  <c r="B130" i="31" s="1"/>
  <c r="B66" i="1"/>
  <c r="B65" i="1"/>
  <c r="B126" i="31" s="1"/>
  <c r="B127" i="31" s="1"/>
  <c r="B64" i="1"/>
  <c r="B124" i="31" s="1"/>
  <c r="O124" i="31" s="1"/>
  <c r="B63" i="1"/>
  <c r="B122" i="31" s="1"/>
  <c r="B62" i="1"/>
  <c r="B61" i="1"/>
  <c r="B118" i="31" s="1"/>
  <c r="B60" i="1"/>
  <c r="B116" i="31" s="1"/>
  <c r="B59" i="1"/>
  <c r="B114" i="31" s="1"/>
  <c r="B58" i="1"/>
  <c r="B57" i="1"/>
  <c r="B110" i="31" s="1"/>
  <c r="B56" i="1"/>
  <c r="B108" i="31" s="1"/>
  <c r="B55" i="1"/>
  <c r="B106" i="31" s="1"/>
  <c r="B54" i="1"/>
  <c r="B53" i="1"/>
  <c r="B102" i="31" s="1"/>
  <c r="O102" i="31" s="1"/>
  <c r="B52" i="1"/>
  <c r="B100" i="31" s="1"/>
  <c r="B51" i="1"/>
  <c r="B98" i="31" s="1"/>
  <c r="B50" i="1"/>
  <c r="B49" i="1"/>
  <c r="B94" i="31" s="1"/>
  <c r="B48" i="1"/>
  <c r="B92" i="31" s="1"/>
  <c r="B47" i="1"/>
  <c r="B90" i="31" s="1"/>
  <c r="B46" i="1"/>
  <c r="B45" i="1"/>
  <c r="B86" i="31" s="1"/>
  <c r="B44" i="1"/>
  <c r="B84" i="31" s="1"/>
  <c r="B43" i="1"/>
  <c r="B82" i="31" s="1"/>
  <c r="B42" i="1"/>
  <c r="B41" i="1"/>
  <c r="B78" i="31" s="1"/>
  <c r="O78" i="31" s="1"/>
  <c r="B40" i="1"/>
  <c r="B76" i="31" s="1"/>
  <c r="Q76" i="31" s="1"/>
  <c r="B39" i="1"/>
  <c r="B74" i="31" s="1"/>
  <c r="B38" i="1"/>
  <c r="B37" i="1"/>
  <c r="B70" i="31" s="1"/>
  <c r="O70" i="31" s="1"/>
  <c r="B36" i="1"/>
  <c r="B68" i="31" s="1"/>
  <c r="B35" i="1"/>
  <c r="B66" i="31" s="1"/>
  <c r="B34" i="1"/>
  <c r="B33" i="1"/>
  <c r="B62" i="31" s="1"/>
  <c r="O62" i="31" s="1"/>
  <c r="B32" i="1"/>
  <c r="B60" i="31" s="1"/>
  <c r="O60" i="31" s="1"/>
  <c r="B31" i="1"/>
  <c r="B58" i="31" s="1"/>
  <c r="B30" i="1"/>
  <c r="B29" i="1"/>
  <c r="B54" i="31" s="1"/>
  <c r="O54" i="31" s="1"/>
  <c r="B28" i="1"/>
  <c r="B52" i="31" s="1"/>
  <c r="O52" i="31" s="1"/>
  <c r="B27" i="1"/>
  <c r="B50" i="31" s="1"/>
  <c r="B26" i="1"/>
  <c r="B25" i="1"/>
  <c r="B46" i="31" s="1"/>
  <c r="O46" i="31" s="1"/>
  <c r="E789" i="55" l="1"/>
  <c r="E785" i="55"/>
  <c r="G767" i="55"/>
  <c r="R158" i="31" s="1"/>
  <c r="L617" i="55"/>
  <c r="L537" i="55"/>
  <c r="E665" i="55"/>
  <c r="E713" i="55"/>
  <c r="E466" i="40"/>
  <c r="J99" i="39" s="1"/>
  <c r="E626" i="40"/>
  <c r="J131" i="39" s="1"/>
  <c r="E666" i="40"/>
  <c r="J139" i="39" s="1"/>
  <c r="H407" i="55"/>
  <c r="S86" i="31" s="1"/>
  <c r="E321" i="55"/>
  <c r="E245" i="55"/>
  <c r="G317" i="87"/>
  <c r="F227" i="87"/>
  <c r="H227" i="87"/>
  <c r="F317" i="87"/>
  <c r="H479" i="87"/>
  <c r="G485" i="87"/>
  <c r="F485" i="87"/>
  <c r="F484" i="87"/>
  <c r="H486" i="87"/>
  <c r="G478" i="87"/>
  <c r="H485" i="87"/>
  <c r="F486" i="87"/>
  <c r="G483" i="87"/>
  <c r="F481" i="87"/>
  <c r="G484" i="87"/>
  <c r="H482" i="87"/>
  <c r="F479" i="87"/>
  <c r="H483" i="87"/>
  <c r="F482" i="87"/>
  <c r="G481" i="87"/>
  <c r="H484" i="87"/>
  <c r="G480" i="87"/>
  <c r="H478" i="87"/>
  <c r="G486" i="87"/>
  <c r="H481" i="87"/>
  <c r="F478" i="87"/>
  <c r="G479" i="87"/>
  <c r="H480" i="87"/>
  <c r="F483" i="87"/>
  <c r="F480" i="87"/>
  <c r="G482" i="87"/>
  <c r="G227" i="87"/>
  <c r="G530" i="87"/>
  <c r="H535" i="87"/>
  <c r="F536" i="87"/>
  <c r="G533" i="87"/>
  <c r="F531" i="87"/>
  <c r="H530" i="87"/>
  <c r="H529" i="87"/>
  <c r="H532" i="87"/>
  <c r="F530" i="87"/>
  <c r="G536" i="87"/>
  <c r="G528" i="87"/>
  <c r="H533" i="87"/>
  <c r="F532" i="87"/>
  <c r="G531" i="87"/>
  <c r="H536" i="87"/>
  <c r="H528" i="87"/>
  <c r="G532" i="87"/>
  <c r="G535" i="87"/>
  <c r="G534" i="87"/>
  <c r="F533" i="87"/>
  <c r="H531" i="87"/>
  <c r="F528" i="87"/>
  <c r="G529" i="87"/>
  <c r="H534" i="87"/>
  <c r="F534" i="87"/>
  <c r="F529" i="87"/>
  <c r="F535" i="87"/>
  <c r="H317" i="87"/>
  <c r="Q92" i="78"/>
  <c r="B437" i="80"/>
  <c r="C437" i="80" s="1"/>
  <c r="Q108" i="78"/>
  <c r="B517" i="80"/>
  <c r="C517" i="80" s="1"/>
  <c r="G562" i="80"/>
  <c r="F559" i="80"/>
  <c r="H559" i="80"/>
  <c r="G565" i="80"/>
  <c r="F565" i="80"/>
  <c r="H564" i="80"/>
  <c r="H560" i="80"/>
  <c r="G566" i="80"/>
  <c r="G558" i="80"/>
  <c r="H563" i="80"/>
  <c r="F562" i="80"/>
  <c r="G561" i="80"/>
  <c r="H566" i="80"/>
  <c r="H562" i="80"/>
  <c r="H565" i="80"/>
  <c r="G563" i="80"/>
  <c r="F564" i="80"/>
  <c r="G560" i="80"/>
  <c r="F566" i="80"/>
  <c r="F561" i="80"/>
  <c r="F563" i="80"/>
  <c r="H558" i="80"/>
  <c r="H561" i="80"/>
  <c r="F560" i="80"/>
  <c r="F558" i="80"/>
  <c r="G564" i="80"/>
  <c r="G559" i="80"/>
  <c r="G600" i="80"/>
  <c r="H605" i="80"/>
  <c r="F606" i="80"/>
  <c r="G603" i="80"/>
  <c r="F601" i="80"/>
  <c r="H600" i="80"/>
  <c r="G604" i="80"/>
  <c r="F603" i="80"/>
  <c r="H601" i="80"/>
  <c r="F598" i="80"/>
  <c r="G599" i="80"/>
  <c r="H604" i="80"/>
  <c r="F604" i="80"/>
  <c r="G598" i="80"/>
  <c r="F602" i="80"/>
  <c r="H606" i="80"/>
  <c r="G606" i="80"/>
  <c r="H603" i="80"/>
  <c r="G601" i="80"/>
  <c r="H598" i="80"/>
  <c r="H599" i="80"/>
  <c r="F600" i="80"/>
  <c r="G605" i="80"/>
  <c r="G602" i="80"/>
  <c r="F605" i="80"/>
  <c r="F599" i="80"/>
  <c r="H602" i="80"/>
  <c r="H646" i="80"/>
  <c r="H638" i="80"/>
  <c r="G644" i="80"/>
  <c r="F643" i="80"/>
  <c r="H641" i="80"/>
  <c r="F638" i="80"/>
  <c r="G643" i="80"/>
  <c r="H642" i="80"/>
  <c r="F640" i="80"/>
  <c r="G640" i="80"/>
  <c r="H645" i="80"/>
  <c r="F646" i="80"/>
  <c r="G645" i="80"/>
  <c r="G641" i="80"/>
  <c r="H644" i="80"/>
  <c r="G642" i="80"/>
  <c r="H639" i="80"/>
  <c r="F641" i="80"/>
  <c r="F644" i="80"/>
  <c r="F639" i="80"/>
  <c r="G639" i="80"/>
  <c r="H643" i="80"/>
  <c r="H640" i="80"/>
  <c r="F642" i="80"/>
  <c r="G646" i="80"/>
  <c r="F645" i="80"/>
  <c r="G638" i="80"/>
  <c r="H683" i="80"/>
  <c r="G682" i="80"/>
  <c r="H686" i="80"/>
  <c r="F684" i="80"/>
  <c r="H680" i="80"/>
  <c r="G685" i="80"/>
  <c r="F682" i="80"/>
  <c r="H679" i="80"/>
  <c r="F685" i="80"/>
  <c r="G681" i="80"/>
  <c r="G686" i="80"/>
  <c r="F683" i="80"/>
  <c r="G680" i="80"/>
  <c r="G679" i="80"/>
  <c r="F680" i="80"/>
  <c r="H682" i="80"/>
  <c r="H681" i="80"/>
  <c r="G684" i="80"/>
  <c r="G678" i="80"/>
  <c r="F678" i="80"/>
  <c r="H684" i="80"/>
  <c r="F679" i="80"/>
  <c r="F681" i="80"/>
  <c r="F686" i="80"/>
  <c r="H678" i="80"/>
  <c r="H685" i="80"/>
  <c r="G683" i="80"/>
  <c r="H722" i="80"/>
  <c r="F720" i="80"/>
  <c r="H719" i="80"/>
  <c r="G726" i="80"/>
  <c r="G725" i="80"/>
  <c r="G720" i="80"/>
  <c r="F721" i="80"/>
  <c r="H726" i="80"/>
  <c r="H718" i="80"/>
  <c r="H723" i="80"/>
  <c r="F722" i="80"/>
  <c r="G718" i="80"/>
  <c r="F725" i="80"/>
  <c r="G723" i="80"/>
  <c r="H720" i="80"/>
  <c r="F726" i="80"/>
  <c r="G721" i="80"/>
  <c r="H725" i="80"/>
  <c r="G722" i="80"/>
  <c r="F723" i="80"/>
  <c r="H721" i="80"/>
  <c r="G719" i="80"/>
  <c r="F718" i="80"/>
  <c r="H724" i="80"/>
  <c r="F719" i="80"/>
  <c r="F724" i="80"/>
  <c r="G724" i="80"/>
  <c r="H760" i="80"/>
  <c r="H765" i="80"/>
  <c r="F766" i="80"/>
  <c r="G760" i="80"/>
  <c r="F761" i="80"/>
  <c r="F759" i="80"/>
  <c r="H764" i="80"/>
  <c r="F764" i="80"/>
  <c r="H761" i="80"/>
  <c r="F758" i="80"/>
  <c r="G763" i="80"/>
  <c r="G762" i="80"/>
  <c r="G761" i="80"/>
  <c r="H766" i="80"/>
  <c r="H763" i="80"/>
  <c r="F763" i="80"/>
  <c r="G765" i="80"/>
  <c r="H758" i="80"/>
  <c r="F762" i="80"/>
  <c r="G766" i="80"/>
  <c r="G764" i="80"/>
  <c r="H762" i="80"/>
  <c r="G759" i="80"/>
  <c r="F760" i="80"/>
  <c r="G758" i="80"/>
  <c r="H759" i="80"/>
  <c r="F765" i="80"/>
  <c r="H806" i="80"/>
  <c r="H798" i="80"/>
  <c r="H803" i="80"/>
  <c r="F802" i="80"/>
  <c r="G798" i="80"/>
  <c r="F805" i="80"/>
  <c r="G803" i="80"/>
  <c r="H802" i="80"/>
  <c r="F800" i="80"/>
  <c r="H799" i="80"/>
  <c r="G806" i="80"/>
  <c r="G805" i="80"/>
  <c r="G800" i="80"/>
  <c r="F801" i="80"/>
  <c r="F804" i="80"/>
  <c r="F798" i="80"/>
  <c r="G804" i="80"/>
  <c r="H804" i="80"/>
  <c r="H801" i="80"/>
  <c r="F799" i="80"/>
  <c r="G799" i="80"/>
  <c r="H800" i="80"/>
  <c r="G801" i="80"/>
  <c r="H805" i="80"/>
  <c r="F803" i="80"/>
  <c r="F806" i="80"/>
  <c r="G802" i="80"/>
  <c r="G414" i="80"/>
  <c r="F415" i="80"/>
  <c r="H411" i="80"/>
  <c r="G413" i="80"/>
  <c r="H416" i="80"/>
  <c r="G415" i="80"/>
  <c r="H410" i="80"/>
  <c r="G410" i="80"/>
  <c r="H415" i="80"/>
  <c r="F414" i="80"/>
  <c r="F416" i="80"/>
  <c r="H408" i="80"/>
  <c r="F412" i="80"/>
  <c r="G412" i="80"/>
  <c r="H409" i="80"/>
  <c r="H412" i="80"/>
  <c r="F409" i="80"/>
  <c r="F411" i="80"/>
  <c r="G409" i="80"/>
  <c r="G411" i="80"/>
  <c r="H413" i="80"/>
  <c r="H414" i="80"/>
  <c r="F410" i="80"/>
  <c r="G416" i="80"/>
  <c r="F408" i="80"/>
  <c r="G408" i="80"/>
  <c r="F413" i="80"/>
  <c r="Q94" i="78"/>
  <c r="B447" i="80"/>
  <c r="C447" i="80" s="1"/>
  <c r="G490" i="80"/>
  <c r="H495" i="80"/>
  <c r="F496" i="80"/>
  <c r="G489" i="80"/>
  <c r="H488" i="80"/>
  <c r="F495" i="80"/>
  <c r="G494" i="80"/>
  <c r="F493" i="80"/>
  <c r="H491" i="80"/>
  <c r="F488" i="80"/>
  <c r="H496" i="80"/>
  <c r="G495" i="80"/>
  <c r="H490" i="80"/>
  <c r="G488" i="80"/>
  <c r="F492" i="80"/>
  <c r="F490" i="80"/>
  <c r="G496" i="80"/>
  <c r="H493" i="80"/>
  <c r="F491" i="80"/>
  <c r="H494" i="80"/>
  <c r="G492" i="80"/>
  <c r="H492" i="80"/>
  <c r="F489" i="80"/>
  <c r="G491" i="80"/>
  <c r="H489" i="80"/>
  <c r="F494" i="80"/>
  <c r="G493" i="80"/>
  <c r="H574" i="80"/>
  <c r="F574" i="80"/>
  <c r="G572" i="80"/>
  <c r="F569" i="80"/>
  <c r="H569" i="80"/>
  <c r="G571" i="80"/>
  <c r="G573" i="80"/>
  <c r="H570" i="80"/>
  <c r="G576" i="80"/>
  <c r="G568" i="80"/>
  <c r="H573" i="80"/>
  <c r="F572" i="80"/>
  <c r="G575" i="80"/>
  <c r="F570" i="80"/>
  <c r="H575" i="80"/>
  <c r="G569" i="80"/>
  <c r="H572" i="80"/>
  <c r="G570" i="80"/>
  <c r="F576" i="80"/>
  <c r="F571" i="80"/>
  <c r="F573" i="80"/>
  <c r="H576" i="80"/>
  <c r="H571" i="80"/>
  <c r="H568" i="80"/>
  <c r="F568" i="80"/>
  <c r="G574" i="80"/>
  <c r="F575" i="80"/>
  <c r="H612" i="80"/>
  <c r="H616" i="80"/>
  <c r="H608" i="80"/>
  <c r="H610" i="80"/>
  <c r="G614" i="80"/>
  <c r="F613" i="80"/>
  <c r="H611" i="80"/>
  <c r="F608" i="80"/>
  <c r="G609" i="80"/>
  <c r="F610" i="80"/>
  <c r="G610" i="80"/>
  <c r="H615" i="80"/>
  <c r="F616" i="80"/>
  <c r="G613" i="80"/>
  <c r="F611" i="80"/>
  <c r="H614" i="80"/>
  <c r="G608" i="80"/>
  <c r="F612" i="80"/>
  <c r="F614" i="80"/>
  <c r="F609" i="80"/>
  <c r="G615" i="80"/>
  <c r="G616" i="80"/>
  <c r="H613" i="80"/>
  <c r="G611" i="80"/>
  <c r="G612" i="80"/>
  <c r="H609" i="80"/>
  <c r="F615" i="80"/>
  <c r="H653" i="80"/>
  <c r="G649" i="80"/>
  <c r="H654" i="80"/>
  <c r="F654" i="80"/>
  <c r="G652" i="80"/>
  <c r="F649" i="80"/>
  <c r="F656" i="80"/>
  <c r="G653" i="80"/>
  <c r="F651" i="80"/>
  <c r="H650" i="80"/>
  <c r="G656" i="80"/>
  <c r="G648" i="80"/>
  <c r="F648" i="80"/>
  <c r="H655" i="80"/>
  <c r="H656" i="80"/>
  <c r="G654" i="80"/>
  <c r="H649" i="80"/>
  <c r="G655" i="80"/>
  <c r="H652" i="80"/>
  <c r="G650" i="80"/>
  <c r="F652" i="80"/>
  <c r="G651" i="80"/>
  <c r="H648" i="80"/>
  <c r="F653" i="80"/>
  <c r="F655" i="80"/>
  <c r="F650" i="80"/>
  <c r="H651" i="80"/>
  <c r="G692" i="80"/>
  <c r="F689" i="80"/>
  <c r="F694" i="80"/>
  <c r="G691" i="80"/>
  <c r="G693" i="80"/>
  <c r="G695" i="80"/>
  <c r="F690" i="80"/>
  <c r="G696" i="80"/>
  <c r="G688" i="80"/>
  <c r="H691" i="80"/>
  <c r="H696" i="80"/>
  <c r="F692" i="80"/>
  <c r="F696" i="80"/>
  <c r="H689" i="80"/>
  <c r="F693" i="80"/>
  <c r="H693" i="80"/>
  <c r="F691" i="80"/>
  <c r="H694" i="80"/>
  <c r="H688" i="80"/>
  <c r="H692" i="80"/>
  <c r="G694" i="80"/>
  <c r="G689" i="80"/>
  <c r="H695" i="80"/>
  <c r="F695" i="80"/>
  <c r="G690" i="80"/>
  <c r="F688" i="80"/>
  <c r="H690" i="80"/>
  <c r="G729" i="80"/>
  <c r="G734" i="80"/>
  <c r="F733" i="80"/>
  <c r="F734" i="80"/>
  <c r="H736" i="80"/>
  <c r="H735" i="80"/>
  <c r="G733" i="80"/>
  <c r="F731" i="80"/>
  <c r="G730" i="80"/>
  <c r="H734" i="80"/>
  <c r="H729" i="80"/>
  <c r="H728" i="80"/>
  <c r="F736" i="80"/>
  <c r="G731" i="80"/>
  <c r="G728" i="80"/>
  <c r="F732" i="80"/>
  <c r="F728" i="80"/>
  <c r="F735" i="80"/>
  <c r="F729" i="80"/>
  <c r="H732" i="80"/>
  <c r="G736" i="80"/>
  <c r="H730" i="80"/>
  <c r="F730" i="80"/>
  <c r="G735" i="80"/>
  <c r="G732" i="80"/>
  <c r="H733" i="80"/>
  <c r="H731" i="80"/>
  <c r="Q158" i="78"/>
  <c r="B767" i="80"/>
  <c r="C767" i="80" s="1"/>
  <c r="Q88" i="78"/>
  <c r="B417" i="80"/>
  <c r="C417" i="80" s="1"/>
  <c r="Q96" i="78"/>
  <c r="B457" i="80"/>
  <c r="C457" i="80" s="1"/>
  <c r="Q104" i="78"/>
  <c r="B497" i="80"/>
  <c r="C497" i="80" s="1"/>
  <c r="G541" i="80"/>
  <c r="H546" i="80"/>
  <c r="H538" i="80"/>
  <c r="G544" i="80"/>
  <c r="F543" i="80"/>
  <c r="H539" i="80"/>
  <c r="F542" i="80"/>
  <c r="G539" i="80"/>
  <c r="H544" i="80"/>
  <c r="F544" i="80"/>
  <c r="G542" i="80"/>
  <c r="F539" i="80"/>
  <c r="H545" i="80"/>
  <c r="G545" i="80"/>
  <c r="F545" i="80"/>
  <c r="H542" i="80"/>
  <c r="F540" i="80"/>
  <c r="G540" i="80"/>
  <c r="H541" i="80"/>
  <c r="F546" i="80"/>
  <c r="G543" i="80"/>
  <c r="F541" i="80"/>
  <c r="H540" i="80"/>
  <c r="G546" i="80"/>
  <c r="G538" i="80"/>
  <c r="F538" i="80"/>
  <c r="H543" i="80"/>
  <c r="G579" i="80"/>
  <c r="H584" i="80"/>
  <c r="F584" i="80"/>
  <c r="G582" i="80"/>
  <c r="F579" i="80"/>
  <c r="F578" i="80"/>
  <c r="G585" i="80"/>
  <c r="F585" i="80"/>
  <c r="H582" i="80"/>
  <c r="F580" i="80"/>
  <c r="G580" i="80"/>
  <c r="H583" i="80"/>
  <c r="H579" i="80"/>
  <c r="G583" i="80"/>
  <c r="F581" i="80"/>
  <c r="H580" i="80"/>
  <c r="G586" i="80"/>
  <c r="G578" i="80"/>
  <c r="F582" i="80"/>
  <c r="H585" i="80"/>
  <c r="G581" i="80"/>
  <c r="H586" i="80"/>
  <c r="H578" i="80"/>
  <c r="G584" i="80"/>
  <c r="F583" i="80"/>
  <c r="H581" i="80"/>
  <c r="F586" i="80"/>
  <c r="H625" i="80"/>
  <c r="G623" i="80"/>
  <c r="H620" i="80"/>
  <c r="F621" i="80"/>
  <c r="F620" i="80"/>
  <c r="F623" i="80"/>
  <c r="F626" i="80"/>
  <c r="H623" i="80"/>
  <c r="H626" i="80"/>
  <c r="G622" i="80"/>
  <c r="G621" i="80"/>
  <c r="G626" i="80"/>
  <c r="F619" i="80"/>
  <c r="F622" i="80"/>
  <c r="H621" i="80"/>
  <c r="H624" i="80"/>
  <c r="G619" i="80"/>
  <c r="H618" i="80"/>
  <c r="G620" i="80"/>
  <c r="G624" i="80"/>
  <c r="F618" i="80"/>
  <c r="G625" i="80"/>
  <c r="H622" i="80"/>
  <c r="F625" i="80"/>
  <c r="F624" i="80"/>
  <c r="G618" i="80"/>
  <c r="H619" i="80"/>
  <c r="G664" i="80"/>
  <c r="F663" i="80"/>
  <c r="H661" i="80"/>
  <c r="F658" i="80"/>
  <c r="G659" i="80"/>
  <c r="H664" i="80"/>
  <c r="F664" i="80"/>
  <c r="G662" i="80"/>
  <c r="F659" i="80"/>
  <c r="H659" i="80"/>
  <c r="G665" i="80"/>
  <c r="F665" i="80"/>
  <c r="H662" i="80"/>
  <c r="F660" i="80"/>
  <c r="G660" i="80"/>
  <c r="H665" i="80"/>
  <c r="F666" i="80"/>
  <c r="G663" i="80"/>
  <c r="F661" i="80"/>
  <c r="H660" i="80"/>
  <c r="G666" i="80"/>
  <c r="G658" i="80"/>
  <c r="H663" i="80"/>
  <c r="F662" i="80"/>
  <c r="G661" i="80"/>
  <c r="H666" i="80"/>
  <c r="H658" i="80"/>
  <c r="H701" i="80"/>
  <c r="H706" i="80"/>
  <c r="H698" i="80"/>
  <c r="G701" i="80"/>
  <c r="G700" i="80"/>
  <c r="H699" i="80"/>
  <c r="H704" i="80"/>
  <c r="F704" i="80"/>
  <c r="F705" i="80"/>
  <c r="F703" i="80"/>
  <c r="G706" i="80"/>
  <c r="H705" i="80"/>
  <c r="F706" i="80"/>
  <c r="H702" i="80"/>
  <c r="F700" i="80"/>
  <c r="F698" i="80"/>
  <c r="G703" i="80"/>
  <c r="H703" i="80"/>
  <c r="F702" i="80"/>
  <c r="H700" i="80"/>
  <c r="G705" i="80"/>
  <c r="G704" i="80"/>
  <c r="G699" i="80"/>
  <c r="G698" i="80"/>
  <c r="F701" i="80"/>
  <c r="G702" i="80"/>
  <c r="F699" i="80"/>
  <c r="H745" i="80"/>
  <c r="F746" i="80"/>
  <c r="H744" i="80"/>
  <c r="F744" i="80"/>
  <c r="F741" i="80"/>
  <c r="F739" i="80"/>
  <c r="G744" i="80"/>
  <c r="H741" i="80"/>
  <c r="F738" i="80"/>
  <c r="H740" i="80"/>
  <c r="G743" i="80"/>
  <c r="G742" i="80"/>
  <c r="G741" i="80"/>
  <c r="F743" i="80"/>
  <c r="H739" i="80"/>
  <c r="H738" i="80"/>
  <c r="G738" i="80"/>
  <c r="F742" i="80"/>
  <c r="F740" i="80"/>
  <c r="G745" i="80"/>
  <c r="H746" i="80"/>
  <c r="G739" i="80"/>
  <c r="F745" i="80"/>
  <c r="H743" i="80"/>
  <c r="H742" i="80"/>
  <c r="G746" i="80"/>
  <c r="G740" i="80"/>
  <c r="H783" i="80"/>
  <c r="F782" i="80"/>
  <c r="H782" i="80"/>
  <c r="F780" i="80"/>
  <c r="G784" i="80"/>
  <c r="G779" i="80"/>
  <c r="G778" i="80"/>
  <c r="H779" i="80"/>
  <c r="H786" i="80"/>
  <c r="H778" i="80"/>
  <c r="G781" i="80"/>
  <c r="F783" i="80"/>
  <c r="G786" i="80"/>
  <c r="H785" i="80"/>
  <c r="H784" i="80"/>
  <c r="F785" i="80"/>
  <c r="G782" i="80"/>
  <c r="H781" i="80"/>
  <c r="H780" i="80"/>
  <c r="G780" i="80"/>
  <c r="F779" i="80"/>
  <c r="F786" i="80"/>
  <c r="F784" i="80"/>
  <c r="G783" i="80"/>
  <c r="F778" i="80"/>
  <c r="G785" i="80"/>
  <c r="F781" i="80"/>
  <c r="G435" i="80"/>
  <c r="F435" i="80"/>
  <c r="H432" i="80"/>
  <c r="F430" i="80"/>
  <c r="H433" i="80"/>
  <c r="G432" i="80"/>
  <c r="H431" i="80"/>
  <c r="G433" i="80"/>
  <c r="F431" i="80"/>
  <c r="H430" i="80"/>
  <c r="G434" i="80"/>
  <c r="H429" i="80"/>
  <c r="G428" i="80"/>
  <c r="F436" i="80"/>
  <c r="G431" i="80"/>
  <c r="H436" i="80"/>
  <c r="H428" i="80"/>
  <c r="G430" i="80"/>
  <c r="F432" i="80"/>
  <c r="F429" i="80"/>
  <c r="F428" i="80"/>
  <c r="G429" i="80"/>
  <c r="H434" i="80"/>
  <c r="F434" i="80"/>
  <c r="F433" i="80"/>
  <c r="G436" i="80"/>
  <c r="H435" i="80"/>
  <c r="G473" i="80"/>
  <c r="F471" i="80"/>
  <c r="H470" i="80"/>
  <c r="G476" i="80"/>
  <c r="H475" i="80"/>
  <c r="G474" i="80"/>
  <c r="H469" i="80"/>
  <c r="G471" i="80"/>
  <c r="H476" i="80"/>
  <c r="H468" i="80"/>
  <c r="G472" i="80"/>
  <c r="H471" i="80"/>
  <c r="G470" i="80"/>
  <c r="F472" i="80"/>
  <c r="G469" i="80"/>
  <c r="H474" i="80"/>
  <c r="F474" i="80"/>
  <c r="G468" i="80"/>
  <c r="F476" i="80"/>
  <c r="F473" i="80"/>
  <c r="G475" i="80"/>
  <c r="F475" i="80"/>
  <c r="H472" i="80"/>
  <c r="F470" i="80"/>
  <c r="F469" i="80"/>
  <c r="F468" i="80"/>
  <c r="H473" i="80"/>
  <c r="H511" i="80"/>
  <c r="F508" i="80"/>
  <c r="G509" i="80"/>
  <c r="H514" i="80"/>
  <c r="F514" i="80"/>
  <c r="G510" i="80"/>
  <c r="F513" i="80"/>
  <c r="H509" i="80"/>
  <c r="G515" i="80"/>
  <c r="F515" i="80"/>
  <c r="H512" i="80"/>
  <c r="F510" i="80"/>
  <c r="G516" i="80"/>
  <c r="H515" i="80"/>
  <c r="F516" i="80"/>
  <c r="G513" i="80"/>
  <c r="F511" i="80"/>
  <c r="H510" i="80"/>
  <c r="G512" i="80"/>
  <c r="G508" i="80"/>
  <c r="H513" i="80"/>
  <c r="F512" i="80"/>
  <c r="G511" i="80"/>
  <c r="H516" i="80"/>
  <c r="H508" i="80"/>
  <c r="F509" i="80"/>
  <c r="G514" i="80"/>
  <c r="H549" i="80"/>
  <c r="G555" i="80"/>
  <c r="F555" i="80"/>
  <c r="H552" i="80"/>
  <c r="F550" i="80"/>
  <c r="F549" i="80"/>
  <c r="H555" i="80"/>
  <c r="F556" i="80"/>
  <c r="G553" i="80"/>
  <c r="F551" i="80"/>
  <c r="H550" i="80"/>
  <c r="G554" i="80"/>
  <c r="G550" i="80"/>
  <c r="H553" i="80"/>
  <c r="F552" i="80"/>
  <c r="G551" i="80"/>
  <c r="H556" i="80"/>
  <c r="H548" i="80"/>
  <c r="F553" i="80"/>
  <c r="G556" i="80"/>
  <c r="H551" i="80"/>
  <c r="F548" i="80"/>
  <c r="G549" i="80"/>
  <c r="H554" i="80"/>
  <c r="F554" i="80"/>
  <c r="G552" i="80"/>
  <c r="G548" i="80"/>
  <c r="H595" i="80"/>
  <c r="F596" i="80"/>
  <c r="G593" i="80"/>
  <c r="F591" i="80"/>
  <c r="H590" i="80"/>
  <c r="G596" i="80"/>
  <c r="G592" i="80"/>
  <c r="H593" i="80"/>
  <c r="F592" i="80"/>
  <c r="G591" i="80"/>
  <c r="H596" i="80"/>
  <c r="H588" i="80"/>
  <c r="G588" i="80"/>
  <c r="F589" i="80"/>
  <c r="H591" i="80"/>
  <c r="F588" i="80"/>
  <c r="G589" i="80"/>
  <c r="H594" i="80"/>
  <c r="F594" i="80"/>
  <c r="G594" i="80"/>
  <c r="G590" i="80"/>
  <c r="H589" i="80"/>
  <c r="G595" i="80"/>
  <c r="F595" i="80"/>
  <c r="H592" i="80"/>
  <c r="F590" i="80"/>
  <c r="F593" i="80"/>
  <c r="G634" i="80"/>
  <c r="F633" i="80"/>
  <c r="H631" i="80"/>
  <c r="F628" i="80"/>
  <c r="G629" i="80"/>
  <c r="F634" i="80"/>
  <c r="H636" i="80"/>
  <c r="G632" i="80"/>
  <c r="F629" i="80"/>
  <c r="H629" i="80"/>
  <c r="G635" i="80"/>
  <c r="F635" i="80"/>
  <c r="H632" i="80"/>
  <c r="H628" i="80"/>
  <c r="G630" i="80"/>
  <c r="H635" i="80"/>
  <c r="F636" i="80"/>
  <c r="G633" i="80"/>
  <c r="F631" i="80"/>
  <c r="F630" i="80"/>
  <c r="G636" i="80"/>
  <c r="G628" i="80"/>
  <c r="H633" i="80"/>
  <c r="F632" i="80"/>
  <c r="G631" i="80"/>
  <c r="H634" i="80"/>
  <c r="H630" i="80"/>
  <c r="H672" i="80"/>
  <c r="F670" i="80"/>
  <c r="G670" i="80"/>
  <c r="H675" i="80"/>
  <c r="F676" i="80"/>
  <c r="G673" i="80"/>
  <c r="F671" i="80"/>
  <c r="H670" i="80"/>
  <c r="G676" i="80"/>
  <c r="G668" i="80"/>
  <c r="H673" i="80"/>
  <c r="F672" i="80"/>
  <c r="G671" i="80"/>
  <c r="H676" i="80"/>
  <c r="H668" i="80"/>
  <c r="G674" i="80"/>
  <c r="F673" i="80"/>
  <c r="H671" i="80"/>
  <c r="F668" i="80"/>
  <c r="G669" i="80"/>
  <c r="H674" i="80"/>
  <c r="F674" i="80"/>
  <c r="G672" i="80"/>
  <c r="F669" i="80"/>
  <c r="H669" i="80"/>
  <c r="G675" i="80"/>
  <c r="F675" i="80"/>
  <c r="G710" i="80"/>
  <c r="G715" i="80"/>
  <c r="F715" i="80"/>
  <c r="F712" i="80"/>
  <c r="F710" i="80"/>
  <c r="F708" i="80"/>
  <c r="G716" i="80"/>
  <c r="G708" i="80"/>
  <c r="G713" i="80"/>
  <c r="F711" i="80"/>
  <c r="H716" i="80"/>
  <c r="H715" i="80"/>
  <c r="H714" i="80"/>
  <c r="G714" i="80"/>
  <c r="F713" i="80"/>
  <c r="G711" i="80"/>
  <c r="H713" i="80"/>
  <c r="H712" i="80"/>
  <c r="H711" i="80"/>
  <c r="H710" i="80"/>
  <c r="G712" i="80"/>
  <c r="F709" i="80"/>
  <c r="G709" i="80"/>
  <c r="H709" i="80"/>
  <c r="H708" i="80"/>
  <c r="F716" i="80"/>
  <c r="F714" i="80"/>
  <c r="G756" i="80"/>
  <c r="G748" i="80"/>
  <c r="G753" i="80"/>
  <c r="F751" i="80"/>
  <c r="F748" i="80"/>
  <c r="H753" i="80"/>
  <c r="H752" i="80"/>
  <c r="G754" i="80"/>
  <c r="F753" i="80"/>
  <c r="G751" i="80"/>
  <c r="H755" i="80"/>
  <c r="H754" i="80"/>
  <c r="H749" i="80"/>
  <c r="H748" i="80"/>
  <c r="G752" i="80"/>
  <c r="F749" i="80"/>
  <c r="G749" i="80"/>
  <c r="H751" i="80"/>
  <c r="H750" i="80"/>
  <c r="F752" i="80"/>
  <c r="F750" i="80"/>
  <c r="G750" i="80"/>
  <c r="G755" i="80"/>
  <c r="F755" i="80"/>
  <c r="F756" i="80"/>
  <c r="F754" i="80"/>
  <c r="H756" i="80"/>
  <c r="G794" i="80"/>
  <c r="F793" i="80"/>
  <c r="G791" i="80"/>
  <c r="H793" i="80"/>
  <c r="H792" i="80"/>
  <c r="H791" i="80"/>
  <c r="H790" i="80"/>
  <c r="G792" i="80"/>
  <c r="F789" i="80"/>
  <c r="G789" i="80"/>
  <c r="H789" i="80"/>
  <c r="H788" i="80"/>
  <c r="F796" i="80"/>
  <c r="F794" i="80"/>
  <c r="G790" i="80"/>
  <c r="G795" i="80"/>
  <c r="F795" i="80"/>
  <c r="F792" i="80"/>
  <c r="F790" i="80"/>
  <c r="F788" i="80"/>
  <c r="G796" i="80"/>
  <c r="G788" i="80"/>
  <c r="G793" i="80"/>
  <c r="F791" i="80"/>
  <c r="H796" i="80"/>
  <c r="H795" i="80"/>
  <c r="H794" i="80"/>
  <c r="L657" i="55"/>
  <c r="L777" i="55"/>
  <c r="E536" i="40"/>
  <c r="J113" i="39" s="1"/>
  <c r="E306" i="40"/>
  <c r="J67" i="39" s="1"/>
  <c r="E266" i="40"/>
  <c r="J59" i="39" s="1"/>
  <c r="E276" i="40"/>
  <c r="J61" i="39" s="1"/>
  <c r="E346" i="40"/>
  <c r="J75" i="39" s="1"/>
  <c r="E426" i="40"/>
  <c r="J91" i="39" s="1"/>
  <c r="E436" i="40"/>
  <c r="J93" i="39" s="1"/>
  <c r="E696" i="40"/>
  <c r="J145" i="39" s="1"/>
  <c r="J68" i="39"/>
  <c r="J84" i="39"/>
  <c r="L83" i="39" s="1"/>
  <c r="J108" i="39"/>
  <c r="J132" i="39"/>
  <c r="J148" i="39"/>
  <c r="L147" i="39" s="1"/>
  <c r="E226" i="40"/>
  <c r="J51" i="39" s="1"/>
  <c r="E246" i="40"/>
  <c r="J55" i="39" s="1"/>
  <c r="E386" i="40"/>
  <c r="J83" i="39" s="1"/>
  <c r="E406" i="40"/>
  <c r="J87" i="39" s="1"/>
  <c r="E506" i="40"/>
  <c r="J107" i="39" s="1"/>
  <c r="E586" i="40"/>
  <c r="J123" i="39" s="1"/>
  <c r="E596" i="40"/>
  <c r="J125" i="39" s="1"/>
  <c r="J72" i="39"/>
  <c r="J88" i="39"/>
  <c r="L87" i="39" s="1"/>
  <c r="J112" i="39"/>
  <c r="L111" i="39" s="1"/>
  <c r="J136" i="39"/>
  <c r="J152" i="39"/>
  <c r="L151" i="39" s="1"/>
  <c r="E216" i="40"/>
  <c r="J49" i="39" s="1"/>
  <c r="E376" i="40"/>
  <c r="J81" i="39" s="1"/>
  <c r="E546" i="40"/>
  <c r="J115" i="39" s="1"/>
  <c r="E566" i="40"/>
  <c r="J119" i="39" s="1"/>
  <c r="E786" i="40"/>
  <c r="J163" i="39" s="1"/>
  <c r="E796" i="40"/>
  <c r="J165" i="39" s="1"/>
  <c r="J52" i="39"/>
  <c r="L51" i="39" s="1"/>
  <c r="J76" i="39"/>
  <c r="J100" i="39"/>
  <c r="J116" i="39"/>
  <c r="L115" i="39" s="1"/>
  <c r="J140" i="39"/>
  <c r="J156" i="39"/>
  <c r="L155" i="39" s="1"/>
  <c r="E706" i="40"/>
  <c r="J147" i="39" s="1"/>
  <c r="E726" i="40"/>
  <c r="J151" i="39" s="1"/>
  <c r="E766" i="40"/>
  <c r="J159" i="39" s="1"/>
  <c r="J56" i="39"/>
  <c r="L55" i="39" s="1"/>
  <c r="J80" i="39"/>
  <c r="L79" i="39" s="1"/>
  <c r="J104" i="39"/>
  <c r="J120" i="39"/>
  <c r="L119" i="39" s="1"/>
  <c r="J144" i="39"/>
  <c r="L143" i="39" s="1"/>
  <c r="J160" i="39"/>
  <c r="L159" i="39" s="1"/>
  <c r="E466" i="38"/>
  <c r="J99" i="27" s="1"/>
  <c r="E626" i="38"/>
  <c r="J131" i="27" s="1"/>
  <c r="E746" i="38"/>
  <c r="J155" i="27" s="1"/>
  <c r="E756" i="38"/>
  <c r="J157" i="27" s="1"/>
  <c r="E215" i="55"/>
  <c r="E278" i="55"/>
  <c r="E515" i="55"/>
  <c r="E325" i="55"/>
  <c r="E454" i="55"/>
  <c r="E651" i="55"/>
  <c r="E555" i="55"/>
  <c r="E530" i="55"/>
  <c r="E534" i="55"/>
  <c r="G537" i="55"/>
  <c r="R112" i="31" s="1"/>
  <c r="E625" i="55"/>
  <c r="G627" i="55"/>
  <c r="R130" i="31" s="1"/>
  <c r="E633" i="55"/>
  <c r="E634" i="55"/>
  <c r="E648" i="55"/>
  <c r="E650" i="55"/>
  <c r="E755" i="55"/>
  <c r="E446" i="55"/>
  <c r="E525" i="55"/>
  <c r="E735" i="55"/>
  <c r="E768" i="55"/>
  <c r="E274" i="55"/>
  <c r="E775" i="55"/>
  <c r="E546" i="38"/>
  <c r="J115" i="27" s="1"/>
  <c r="E566" i="38"/>
  <c r="J119" i="27" s="1"/>
  <c r="G417" i="55"/>
  <c r="R88" i="31" s="1"/>
  <c r="E485" i="55"/>
  <c r="E491" i="55"/>
  <c r="E512" i="55"/>
  <c r="E514" i="55"/>
  <c r="E523" i="55"/>
  <c r="E563" i="55"/>
  <c r="E568" i="55"/>
  <c r="E575" i="55"/>
  <c r="E576" i="55"/>
  <c r="E611" i="55"/>
  <c r="E644" i="55"/>
  <c r="E646" i="55"/>
  <c r="E655" i="55"/>
  <c r="E688" i="55"/>
  <c r="E691" i="55"/>
  <c r="E702" i="55"/>
  <c r="E749" i="55"/>
  <c r="E753" i="55"/>
  <c r="E760" i="55"/>
  <c r="E766" i="55"/>
  <c r="G787" i="55"/>
  <c r="R162" i="31" s="1"/>
  <c r="E418" i="55"/>
  <c r="E422" i="55"/>
  <c r="E443" i="55"/>
  <c r="E445" i="55"/>
  <c r="E450" i="55"/>
  <c r="E465" i="55"/>
  <c r="E475" i="55"/>
  <c r="E501" i="55"/>
  <c r="E593" i="55"/>
  <c r="E596" i="55"/>
  <c r="E731" i="55"/>
  <c r="E733" i="55"/>
  <c r="E734" i="55"/>
  <c r="E742" i="55"/>
  <c r="E756" i="55"/>
  <c r="E771" i="55"/>
  <c r="E306" i="38"/>
  <c r="J67" i="27" s="1"/>
  <c r="E786" i="38"/>
  <c r="J163" i="27" s="1"/>
  <c r="E252" i="55"/>
  <c r="E255" i="55"/>
  <c r="E313" i="55"/>
  <c r="E316" i="55"/>
  <c r="E432" i="55"/>
  <c r="H507" i="55"/>
  <c r="S106" i="31" s="1"/>
  <c r="E545" i="55"/>
  <c r="E546" i="55"/>
  <c r="E585" i="55"/>
  <c r="E673" i="55"/>
  <c r="E676" i="55"/>
  <c r="E709" i="55"/>
  <c r="E720" i="55"/>
  <c r="E724" i="55"/>
  <c r="E728" i="55"/>
  <c r="E541" i="55"/>
  <c r="E553" i="55"/>
  <c r="E571" i="55"/>
  <c r="E582" i="55"/>
  <c r="E600" i="55"/>
  <c r="E629" i="55"/>
  <c r="E636" i="55"/>
  <c r="E669" i="55"/>
  <c r="E680" i="55"/>
  <c r="F677" i="55"/>
  <c r="E686" i="55"/>
  <c r="E705" i="55"/>
  <c r="E716" i="55"/>
  <c r="E725" i="55"/>
  <c r="H737" i="55"/>
  <c r="S152" i="31" s="1"/>
  <c r="E743" i="55"/>
  <c r="J136" i="27"/>
  <c r="E296" i="38"/>
  <c r="J65" i="27" s="1"/>
  <c r="E726" i="38"/>
  <c r="J151" i="27" s="1"/>
  <c r="J152" i="27"/>
  <c r="L151" i="27" s="1"/>
  <c r="E238" i="55"/>
  <c r="E240" i="55"/>
  <c r="E253" i="55"/>
  <c r="E295" i="55"/>
  <c r="H307" i="55"/>
  <c r="S66" i="31" s="1"/>
  <c r="E353" i="55"/>
  <c r="E356" i="55"/>
  <c r="E395" i="55"/>
  <c r="E439" i="55"/>
  <c r="G457" i="55"/>
  <c r="R96" i="31" s="1"/>
  <c r="E461" i="55"/>
  <c r="E473" i="55"/>
  <c r="E519" i="55"/>
  <c r="E521" i="55"/>
  <c r="E526" i="55"/>
  <c r="E535" i="55"/>
  <c r="E721" i="55"/>
  <c r="F757" i="55"/>
  <c r="E793" i="55"/>
  <c r="E801" i="55"/>
  <c r="E266" i="38"/>
  <c r="J59" i="27" s="1"/>
  <c r="E276" i="38"/>
  <c r="J61" i="27" s="1"/>
  <c r="E226" i="38"/>
  <c r="J51" i="27" s="1"/>
  <c r="E246" i="38"/>
  <c r="J55" i="27" s="1"/>
  <c r="E346" i="38"/>
  <c r="J75" i="27" s="1"/>
  <c r="E426" i="38"/>
  <c r="J91" i="27" s="1"/>
  <c r="E436" i="38"/>
  <c r="J93" i="27" s="1"/>
  <c r="E230" i="55"/>
  <c r="E270" i="55"/>
  <c r="E285" i="55"/>
  <c r="E335" i="55"/>
  <c r="H347" i="55"/>
  <c r="S74" i="31" s="1"/>
  <c r="E382" i="55"/>
  <c r="E384" i="55"/>
  <c r="E415" i="55"/>
  <c r="E416" i="55"/>
  <c r="E421" i="55"/>
  <c r="E435" i="55"/>
  <c r="E451" i="55"/>
  <c r="E455" i="55"/>
  <c r="E483" i="55"/>
  <c r="E490" i="55"/>
  <c r="E498" i="55"/>
  <c r="E505" i="55"/>
  <c r="E513" i="55"/>
  <c r="E524" i="55"/>
  <c r="E552" i="55"/>
  <c r="E559" i="55"/>
  <c r="E561" i="55"/>
  <c r="E565" i="55"/>
  <c r="E589" i="55"/>
  <c r="E622" i="55"/>
  <c r="E630" i="55"/>
  <c r="E662" i="55"/>
  <c r="E695" i="55"/>
  <c r="E696" i="55"/>
  <c r="E699" i="55"/>
  <c r="E782" i="55"/>
  <c r="E784" i="55"/>
  <c r="E790" i="55"/>
  <c r="E536" i="38"/>
  <c r="J113" i="27" s="1"/>
  <c r="E386" i="38"/>
  <c r="J83" i="27" s="1"/>
  <c r="E406" i="38"/>
  <c r="J87" i="27" s="1"/>
  <c r="E506" i="38"/>
  <c r="J107" i="27" s="1"/>
  <c r="E586" i="38"/>
  <c r="J123" i="27" s="1"/>
  <c r="E596" i="38"/>
  <c r="J125" i="27" s="1"/>
  <c r="J104" i="27"/>
  <c r="L103" i="27" s="1"/>
  <c r="E212" i="55"/>
  <c r="E222" i="55"/>
  <c r="E226" i="55"/>
  <c r="E251" i="55"/>
  <c r="E262" i="55"/>
  <c r="E358" i="55"/>
  <c r="E366" i="55"/>
  <c r="E410" i="55"/>
  <c r="E412" i="55"/>
  <c r="E425" i="55"/>
  <c r="E426" i="55"/>
  <c r="H427" i="55"/>
  <c r="S90" i="31" s="1"/>
  <c r="E433" i="55"/>
  <c r="E472" i="55"/>
  <c r="E479" i="55"/>
  <c r="E481" i="55"/>
  <c r="E486" i="55"/>
  <c r="E494" i="55"/>
  <c r="E495" i="55"/>
  <c r="E532" i="55"/>
  <c r="E533" i="55"/>
  <c r="E564" i="55"/>
  <c r="E604" i="55"/>
  <c r="E608" i="55"/>
  <c r="E609" i="55"/>
  <c r="E615" i="55"/>
  <c r="E616" i="55"/>
  <c r="E619" i="55"/>
  <c r="E626" i="55"/>
  <c r="E640" i="55"/>
  <c r="H657" i="55"/>
  <c r="S136" i="31" s="1"/>
  <c r="E659" i="55"/>
  <c r="E745" i="55"/>
  <c r="E779" i="55"/>
  <c r="E800" i="55"/>
  <c r="E804" i="55"/>
  <c r="L207" i="55"/>
  <c r="L287" i="55"/>
  <c r="L477" i="55"/>
  <c r="L547" i="55"/>
  <c r="L737" i="55"/>
  <c r="H101" i="31"/>
  <c r="L507" i="55"/>
  <c r="L247" i="55"/>
  <c r="L327" i="55"/>
  <c r="L417" i="55"/>
  <c r="L357" i="55"/>
  <c r="L317" i="55"/>
  <c r="L607" i="55"/>
  <c r="L637" i="55"/>
  <c r="L727" i="55"/>
  <c r="L767" i="55"/>
  <c r="L397" i="55"/>
  <c r="L237" i="55"/>
  <c r="L387" i="55"/>
  <c r="L467" i="55"/>
  <c r="L577" i="55"/>
  <c r="L707" i="55"/>
  <c r="L717" i="55"/>
  <c r="L797" i="55"/>
  <c r="L437" i="55"/>
  <c r="L457" i="55"/>
  <c r="L517" i="55"/>
  <c r="L567" i="55"/>
  <c r="L627" i="55"/>
  <c r="L697" i="55"/>
  <c r="L787" i="55"/>
  <c r="L277" i="55"/>
  <c r="L367" i="55"/>
  <c r="L407" i="55"/>
  <c r="L427" i="55"/>
  <c r="L497" i="55"/>
  <c r="L557" i="55"/>
  <c r="L647" i="55"/>
  <c r="L687" i="55"/>
  <c r="J48" i="39"/>
  <c r="L47" i="39" s="1"/>
  <c r="J60" i="39"/>
  <c r="J64" i="39"/>
  <c r="J96" i="39"/>
  <c r="J124" i="39"/>
  <c r="L123" i="39" s="1"/>
  <c r="J128" i="39"/>
  <c r="J164" i="39"/>
  <c r="L163" i="39" s="1"/>
  <c r="J92" i="39"/>
  <c r="E256" i="40"/>
  <c r="J57" i="39" s="1"/>
  <c r="E286" i="40"/>
  <c r="J63" i="39" s="1"/>
  <c r="E316" i="40"/>
  <c r="J69" i="39" s="1"/>
  <c r="E416" i="40"/>
  <c r="J89" i="39" s="1"/>
  <c r="E446" i="40"/>
  <c r="J95" i="39" s="1"/>
  <c r="E476" i="40"/>
  <c r="J101" i="39" s="1"/>
  <c r="E576" i="40"/>
  <c r="J121" i="39" s="1"/>
  <c r="E606" i="40"/>
  <c r="J127" i="39" s="1"/>
  <c r="E636" i="40"/>
  <c r="J133" i="39" s="1"/>
  <c r="E736" i="40"/>
  <c r="J153" i="39" s="1"/>
  <c r="E776" i="40"/>
  <c r="J161" i="39" s="1"/>
  <c r="E296" i="40"/>
  <c r="J65" i="39" s="1"/>
  <c r="E326" i="40"/>
  <c r="J71" i="39" s="1"/>
  <c r="E356" i="40"/>
  <c r="J77" i="39" s="1"/>
  <c r="E456" i="40"/>
  <c r="J97" i="39" s="1"/>
  <c r="E486" i="40"/>
  <c r="J103" i="39" s="1"/>
  <c r="E516" i="40"/>
  <c r="J109" i="39" s="1"/>
  <c r="E616" i="40"/>
  <c r="J129" i="39" s="1"/>
  <c r="E646" i="40"/>
  <c r="J135" i="39" s="1"/>
  <c r="E676" i="40"/>
  <c r="J141" i="39" s="1"/>
  <c r="E746" i="40"/>
  <c r="J155" i="39" s="1"/>
  <c r="J50" i="39"/>
  <c r="L49" i="39" s="1"/>
  <c r="J54" i="39"/>
  <c r="L53" i="39" s="1"/>
  <c r="J58" i="39"/>
  <c r="J62" i="39"/>
  <c r="J66" i="39"/>
  <c r="J70" i="39"/>
  <c r="J74" i="39"/>
  <c r="J78" i="39"/>
  <c r="J82" i="39"/>
  <c r="L81" i="39" s="1"/>
  <c r="J86" i="39"/>
  <c r="L85" i="39" s="1"/>
  <c r="J90" i="39"/>
  <c r="J94" i="39"/>
  <c r="J98" i="39"/>
  <c r="J102" i="39"/>
  <c r="J106" i="39"/>
  <c r="J110" i="39"/>
  <c r="J114" i="39"/>
  <c r="L113" i="39" s="1"/>
  <c r="J118" i="39"/>
  <c r="L117" i="39" s="1"/>
  <c r="J122" i="39"/>
  <c r="L121" i="39" s="1"/>
  <c r="J126" i="39"/>
  <c r="L125" i="39" s="1"/>
  <c r="J130" i="39"/>
  <c r="J134" i="39"/>
  <c r="J138" i="39"/>
  <c r="J142" i="39"/>
  <c r="J146" i="39"/>
  <c r="L145" i="39" s="1"/>
  <c r="J150" i="39"/>
  <c r="L149" i="39" s="1"/>
  <c r="J154" i="39"/>
  <c r="L153" i="39" s="1"/>
  <c r="J158" i="39"/>
  <c r="L157" i="39" s="1"/>
  <c r="J162" i="39"/>
  <c r="L161" i="39" s="1"/>
  <c r="J166" i="39"/>
  <c r="L165" i="39" s="1"/>
  <c r="E206" i="40"/>
  <c r="J47" i="39" s="1"/>
  <c r="E236" i="40"/>
  <c r="J53" i="39" s="1"/>
  <c r="E336" i="40"/>
  <c r="J73" i="39" s="1"/>
  <c r="E366" i="40"/>
  <c r="J79" i="39" s="1"/>
  <c r="E396" i="40"/>
  <c r="J85" i="39" s="1"/>
  <c r="E496" i="40"/>
  <c r="J105" i="39" s="1"/>
  <c r="E526" i="40"/>
  <c r="J111" i="39" s="1"/>
  <c r="E556" i="40"/>
  <c r="J117" i="39" s="1"/>
  <c r="E656" i="40"/>
  <c r="J137" i="39" s="1"/>
  <c r="E686" i="40"/>
  <c r="J143" i="39" s="1"/>
  <c r="E716" i="40"/>
  <c r="J149" i="39" s="1"/>
  <c r="E756" i="40"/>
  <c r="J157" i="39" s="1"/>
  <c r="E206" i="38"/>
  <c r="J47" i="27" s="1"/>
  <c r="H50" i="31"/>
  <c r="J52" i="27"/>
  <c r="L51" i="27" s="1"/>
  <c r="J54" i="27"/>
  <c r="L53" i="27" s="1"/>
  <c r="H52" i="31"/>
  <c r="E236" i="38"/>
  <c r="J53" i="27" s="1"/>
  <c r="H56" i="31"/>
  <c r="J58" i="27"/>
  <c r="L57" i="27" s="1"/>
  <c r="E256" i="38"/>
  <c r="J57" i="27" s="1"/>
  <c r="E366" i="38"/>
  <c r="J79" i="27" s="1"/>
  <c r="H82" i="31"/>
  <c r="J84" i="27"/>
  <c r="L83" i="27" s="1"/>
  <c r="J86" i="27"/>
  <c r="L85" i="27" s="1"/>
  <c r="H84" i="31"/>
  <c r="E396" i="38"/>
  <c r="J85" i="27" s="1"/>
  <c r="H88" i="31"/>
  <c r="J90" i="27"/>
  <c r="E496" i="38"/>
  <c r="J105" i="27" s="1"/>
  <c r="E526" i="38"/>
  <c r="J111" i="27" s="1"/>
  <c r="H114" i="31"/>
  <c r="J116" i="27"/>
  <c r="L115" i="27" s="1"/>
  <c r="J118" i="27"/>
  <c r="L117" i="27" s="1"/>
  <c r="H116" i="31"/>
  <c r="E556" i="38"/>
  <c r="J117" i="27" s="1"/>
  <c r="H120" i="31"/>
  <c r="J122" i="27"/>
  <c r="L121" i="27" s="1"/>
  <c r="E656" i="38"/>
  <c r="J137" i="27" s="1"/>
  <c r="E696" i="38"/>
  <c r="J145" i="27" s="1"/>
  <c r="J64" i="27"/>
  <c r="L63" i="27" s="1"/>
  <c r="J96" i="27"/>
  <c r="J128" i="27"/>
  <c r="J160" i="27"/>
  <c r="L159" i="27" s="1"/>
  <c r="H64" i="31"/>
  <c r="J66" i="27"/>
  <c r="H90" i="31"/>
  <c r="J92" i="27"/>
  <c r="J94" i="27"/>
  <c r="H92" i="31"/>
  <c r="H96" i="31"/>
  <c r="J98" i="27"/>
  <c r="H122" i="31"/>
  <c r="J124" i="27"/>
  <c r="L123" i="27" s="1"/>
  <c r="J126" i="27"/>
  <c r="L125" i="27" s="1"/>
  <c r="H124" i="31"/>
  <c r="H128" i="31"/>
  <c r="J130" i="27"/>
  <c r="J72" i="27"/>
  <c r="H58" i="31"/>
  <c r="J60" i="27"/>
  <c r="E286" i="38"/>
  <c r="J63" i="27" s="1"/>
  <c r="H66" i="31"/>
  <c r="J68" i="27"/>
  <c r="J70" i="27"/>
  <c r="H68" i="31"/>
  <c r="E316" i="38"/>
  <c r="J69" i="27" s="1"/>
  <c r="H72" i="31"/>
  <c r="J74" i="27"/>
  <c r="E336" i="38"/>
  <c r="J73" i="27" s="1"/>
  <c r="E416" i="38"/>
  <c r="J89" i="27" s="1"/>
  <c r="E446" i="38"/>
  <c r="J95" i="27" s="1"/>
  <c r="H98" i="31"/>
  <c r="J100" i="27"/>
  <c r="J102" i="27"/>
  <c r="H100" i="31"/>
  <c r="E476" i="38"/>
  <c r="J101" i="27" s="1"/>
  <c r="H104" i="31"/>
  <c r="J106" i="27"/>
  <c r="H138" i="31"/>
  <c r="J140" i="27"/>
  <c r="E666" i="38"/>
  <c r="J139" i="27" s="1"/>
  <c r="J142" i="27"/>
  <c r="H140" i="31"/>
  <c r="E676" i="38"/>
  <c r="J141" i="27" s="1"/>
  <c r="E686" i="38"/>
  <c r="J143" i="27" s="1"/>
  <c r="H144" i="31"/>
  <c r="J146" i="27"/>
  <c r="L145" i="27" s="1"/>
  <c r="H146" i="31"/>
  <c r="J148" i="27"/>
  <c r="L147" i="27" s="1"/>
  <c r="E706" i="38"/>
  <c r="J147" i="27" s="1"/>
  <c r="H154" i="31"/>
  <c r="J156" i="27"/>
  <c r="L155" i="27" s="1"/>
  <c r="H156" i="31"/>
  <c r="J158" i="27"/>
  <c r="L157" i="27" s="1"/>
  <c r="H160" i="31"/>
  <c r="J162" i="27"/>
  <c r="L161" i="27" s="1"/>
  <c r="J48" i="27"/>
  <c r="L47" i="27" s="1"/>
  <c r="J80" i="27"/>
  <c r="L79" i="27" s="1"/>
  <c r="J112" i="27"/>
  <c r="L111" i="27" s="1"/>
  <c r="J144" i="27"/>
  <c r="L143" i="27" s="1"/>
  <c r="J62" i="27"/>
  <c r="H60" i="31"/>
  <c r="H48" i="31"/>
  <c r="J50" i="27"/>
  <c r="L49" i="27" s="1"/>
  <c r="E216" i="38"/>
  <c r="J49" i="27" s="1"/>
  <c r="E326" i="38"/>
  <c r="J71" i="27" s="1"/>
  <c r="H74" i="31"/>
  <c r="J76" i="27"/>
  <c r="J78" i="27"/>
  <c r="H76" i="31"/>
  <c r="E356" i="38"/>
  <c r="J77" i="27" s="1"/>
  <c r="H80" i="31"/>
  <c r="J82" i="27"/>
  <c r="L81" i="27" s="1"/>
  <c r="E376" i="38"/>
  <c r="J81" i="27" s="1"/>
  <c r="E456" i="38"/>
  <c r="J97" i="27" s="1"/>
  <c r="E486" i="38"/>
  <c r="J103" i="27" s="1"/>
  <c r="H106" i="31"/>
  <c r="J108" i="27"/>
  <c r="J110" i="27"/>
  <c r="H108" i="31"/>
  <c r="E516" i="38"/>
  <c r="J109" i="27" s="1"/>
  <c r="H112" i="31"/>
  <c r="J114" i="27"/>
  <c r="L113" i="27" s="1"/>
  <c r="E616" i="38"/>
  <c r="J129" i="27" s="1"/>
  <c r="E646" i="38"/>
  <c r="J135" i="27" s="1"/>
  <c r="J56" i="27"/>
  <c r="L55" i="27" s="1"/>
  <c r="J88" i="27"/>
  <c r="L87" i="27" s="1"/>
  <c r="J120" i="27"/>
  <c r="L119" i="27" s="1"/>
  <c r="H132" i="31"/>
  <c r="E576" i="38"/>
  <c r="J121" i="27" s="1"/>
  <c r="E606" i="38"/>
  <c r="J127" i="27" s="1"/>
  <c r="E636" i="38"/>
  <c r="J133" i="27" s="1"/>
  <c r="E736" i="38"/>
  <c r="J153" i="27" s="1"/>
  <c r="E766" i="38"/>
  <c r="J159" i="27" s="1"/>
  <c r="E796" i="38"/>
  <c r="J165" i="27" s="1"/>
  <c r="J138" i="27"/>
  <c r="J154" i="27"/>
  <c r="L153" i="27" s="1"/>
  <c r="E211" i="55"/>
  <c r="E234" i="55"/>
  <c r="G247" i="55"/>
  <c r="R54" i="31" s="1"/>
  <c r="E259" i="55"/>
  <c r="E261" i="55"/>
  <c r="E269" i="55"/>
  <c r="G357" i="55"/>
  <c r="R76" i="31" s="1"/>
  <c r="E360" i="55"/>
  <c r="E386" i="55"/>
  <c r="J132" i="27"/>
  <c r="J164" i="27"/>
  <c r="L163" i="27" s="1"/>
  <c r="G207" i="55"/>
  <c r="R46" i="31" s="1"/>
  <c r="E219" i="55"/>
  <c r="E221" i="55"/>
  <c r="E229" i="55"/>
  <c r="E273" i="55"/>
  <c r="E276" i="55"/>
  <c r="E288" i="55"/>
  <c r="E292" i="55"/>
  <c r="E294" i="55"/>
  <c r="E302" i="55"/>
  <c r="E306" i="55"/>
  <c r="E310" i="55"/>
  <c r="E312" i="55"/>
  <c r="E318" i="55"/>
  <c r="E320" i="55"/>
  <c r="E328" i="55"/>
  <c r="E332" i="55"/>
  <c r="E333" i="55"/>
  <c r="E334" i="55"/>
  <c r="E342" i="55"/>
  <c r="E346" i="55"/>
  <c r="E350" i="55"/>
  <c r="E352" i="55"/>
  <c r="E381" i="55"/>
  <c r="E393" i="55"/>
  <c r="E404" i="55"/>
  <c r="F407" i="55"/>
  <c r="E408" i="55"/>
  <c r="E409" i="55"/>
  <c r="E716" i="38"/>
  <c r="J149" i="27" s="1"/>
  <c r="E776" i="38"/>
  <c r="J161" i="27" s="1"/>
  <c r="J150" i="27"/>
  <c r="L149" i="27" s="1"/>
  <c r="J166" i="27"/>
  <c r="L165" i="27" s="1"/>
  <c r="E233" i="55"/>
  <c r="E236" i="55"/>
  <c r="E264" i="55"/>
  <c r="E266" i="55"/>
  <c r="E280" i="55"/>
  <c r="E282" i="55"/>
  <c r="G287" i="55"/>
  <c r="R62" i="31" s="1"/>
  <c r="E299" i="55"/>
  <c r="G317" i="55"/>
  <c r="R68" i="31" s="1"/>
  <c r="G327" i="55"/>
  <c r="R70" i="31" s="1"/>
  <c r="E339" i="55"/>
  <c r="E368" i="55"/>
  <c r="E371" i="55"/>
  <c r="E375" i="55"/>
  <c r="G377" i="55"/>
  <c r="R80" i="31" s="1"/>
  <c r="E389" i="55"/>
  <c r="E396" i="55"/>
  <c r="E400" i="55"/>
  <c r="G407" i="55"/>
  <c r="R86" i="31" s="1"/>
  <c r="E411" i="55"/>
  <c r="E414" i="55"/>
  <c r="H417" i="55"/>
  <c r="S88" i="31" s="1"/>
  <c r="E431" i="55"/>
  <c r="E436" i="55"/>
  <c r="E440" i="55"/>
  <c r="F447" i="55"/>
  <c r="E449" i="55"/>
  <c r="E459" i="55"/>
  <c r="E463" i="55"/>
  <c r="E464" i="55"/>
  <c r="E471" i="55"/>
  <c r="E476" i="55"/>
  <c r="E480" i="55"/>
  <c r="E489" i="55"/>
  <c r="E506" i="55"/>
  <c r="E511" i="55"/>
  <c r="E516" i="55"/>
  <c r="E520" i="55"/>
  <c r="F527" i="55"/>
  <c r="E529" i="55"/>
  <c r="E543" i="55"/>
  <c r="E544" i="55"/>
  <c r="E551" i="55"/>
  <c r="E556" i="55"/>
  <c r="E560" i="55"/>
  <c r="E566" i="55"/>
  <c r="E569" i="55"/>
  <c r="E570" i="55"/>
  <c r="E583" i="55"/>
  <c r="E591" i="55"/>
  <c r="E595" i="55"/>
  <c r="E601" i="55"/>
  <c r="E605" i="55"/>
  <c r="F607" i="55"/>
  <c r="E610" i="55"/>
  <c r="E623" i="55"/>
  <c r="E643" i="55"/>
  <c r="E664" i="55"/>
  <c r="E668" i="55"/>
  <c r="E674" i="55"/>
  <c r="E683" i="55"/>
  <c r="E684" i="55"/>
  <c r="E693" i="55"/>
  <c r="G697" i="55"/>
  <c r="R144" i="31" s="1"/>
  <c r="E700" i="55"/>
  <c r="E714" i="55"/>
  <c r="E726" i="55"/>
  <c r="E730" i="55"/>
  <c r="E739" i="55"/>
  <c r="E762" i="55"/>
  <c r="E763" i="55"/>
  <c r="E764" i="55"/>
  <c r="E776" i="55"/>
  <c r="G777" i="55"/>
  <c r="R160" i="31" s="1"/>
  <c r="E794" i="55"/>
  <c r="G797" i="55"/>
  <c r="R164" i="31" s="1"/>
  <c r="E434" i="55"/>
  <c r="E444" i="55"/>
  <c r="E453" i="55"/>
  <c r="E474" i="55"/>
  <c r="E484" i="55"/>
  <c r="E493" i="55"/>
  <c r="E554" i="55"/>
  <c r="G567" i="55"/>
  <c r="R118" i="31" s="1"/>
  <c r="E574" i="55"/>
  <c r="E581" i="55"/>
  <c r="E586" i="55"/>
  <c r="E590" i="55"/>
  <c r="E599" i="55"/>
  <c r="E614" i="55"/>
  <c r="E620" i="55"/>
  <c r="E621" i="55"/>
  <c r="G637" i="55"/>
  <c r="R132" i="31" s="1"/>
  <c r="G757" i="55"/>
  <c r="R156" i="31" s="1"/>
  <c r="E791" i="55"/>
  <c r="E413" i="55"/>
  <c r="E420" i="55"/>
  <c r="E429" i="55"/>
  <c r="E456" i="55"/>
  <c r="E458" i="55"/>
  <c r="E466" i="55"/>
  <c r="E469" i="55"/>
  <c r="E496" i="55"/>
  <c r="E500" i="55"/>
  <c r="E509" i="55"/>
  <c r="G527" i="55"/>
  <c r="R110" i="31" s="1"/>
  <c r="E536" i="55"/>
  <c r="E538" i="55"/>
  <c r="E549" i="55"/>
  <c r="G557" i="55"/>
  <c r="R116" i="31" s="1"/>
  <c r="E584" i="55"/>
  <c r="E594" i="55"/>
  <c r="E603" i="55"/>
  <c r="E613" i="55"/>
  <c r="G617" i="55"/>
  <c r="R128" i="31" s="1"/>
  <c r="E641" i="55"/>
  <c r="E645" i="55"/>
  <c r="G647" i="55"/>
  <c r="R134" i="31" s="1"/>
  <c r="E653" i="55"/>
  <c r="E654" i="55"/>
  <c r="E663" i="55"/>
  <c r="E671" i="55"/>
  <c r="E675" i="55"/>
  <c r="E681" i="55"/>
  <c r="E685" i="55"/>
  <c r="F687" i="55"/>
  <c r="E689" i="55"/>
  <c r="E690" i="55"/>
  <c r="E711" i="55"/>
  <c r="E715" i="55"/>
  <c r="E719" i="55"/>
  <c r="E741" i="55"/>
  <c r="E746" i="55"/>
  <c r="E750" i="55"/>
  <c r="E761" i="55"/>
  <c r="E765" i="55"/>
  <c r="F767" i="55"/>
  <c r="E769" i="55"/>
  <c r="E770" i="55"/>
  <c r="E799" i="55"/>
  <c r="E424" i="55"/>
  <c r="E460" i="55"/>
  <c r="G497" i="55"/>
  <c r="R104" i="31" s="1"/>
  <c r="E503" i="55"/>
  <c r="E504" i="55"/>
  <c r="E531" i="55"/>
  <c r="E540" i="55"/>
  <c r="H577" i="55"/>
  <c r="S120" i="31" s="1"/>
  <c r="E606" i="55"/>
  <c r="G607" i="55"/>
  <c r="R126" i="31" s="1"/>
  <c r="E631" i="55"/>
  <c r="E639" i="55"/>
  <c r="E661" i="55"/>
  <c r="E666" i="55"/>
  <c r="E670" i="55"/>
  <c r="E679" i="55"/>
  <c r="E694" i="55"/>
  <c r="E701" i="55"/>
  <c r="E706" i="55"/>
  <c r="E710" i="55"/>
  <c r="E723" i="55"/>
  <c r="E744" i="55"/>
  <c r="E748" i="55"/>
  <c r="E754" i="55"/>
  <c r="E759" i="55"/>
  <c r="E773" i="55"/>
  <c r="E774" i="55"/>
  <c r="E780" i="55"/>
  <c r="E781" i="55"/>
  <c r="E786" i="55"/>
  <c r="E802" i="55"/>
  <c r="E803" i="55"/>
  <c r="B206" i="40"/>
  <c r="B25" i="99"/>
  <c r="B207" i="57"/>
  <c r="B46" i="56"/>
  <c r="B246" i="40"/>
  <c r="B29" i="99"/>
  <c r="B247" i="57"/>
  <c r="B54" i="56"/>
  <c r="B286" i="40"/>
  <c r="B33" i="99"/>
  <c r="B287" i="57"/>
  <c r="B62" i="56"/>
  <c r="B326" i="40"/>
  <c r="B326" i="102"/>
  <c r="B37" i="99"/>
  <c r="B327" i="57"/>
  <c r="B70" i="56"/>
  <c r="B366" i="40"/>
  <c r="B366" i="102"/>
  <c r="B41" i="99"/>
  <c r="B367" i="57"/>
  <c r="B78" i="56"/>
  <c r="B406" i="40"/>
  <c r="B45" i="99"/>
  <c r="B407" i="57"/>
  <c r="B86" i="56"/>
  <c r="B446" i="40"/>
  <c r="B49" i="99"/>
  <c r="B447" i="57"/>
  <c r="B94" i="56"/>
  <c r="B486" i="40"/>
  <c r="B53" i="99"/>
  <c r="B487" i="57"/>
  <c r="B102" i="56"/>
  <c r="B526" i="40"/>
  <c r="B526" i="102"/>
  <c r="B57" i="99"/>
  <c r="B527" i="57"/>
  <c r="B110" i="56"/>
  <c r="P61" i="32"/>
  <c r="B566" i="102"/>
  <c r="B61" i="99"/>
  <c r="B567" i="57"/>
  <c r="B118" i="56"/>
  <c r="B606" i="40"/>
  <c r="B65" i="99"/>
  <c r="B607" i="57"/>
  <c r="B126" i="56"/>
  <c r="B646" i="40"/>
  <c r="B69" i="99"/>
  <c r="B647" i="57"/>
  <c r="B134" i="56"/>
  <c r="B686" i="40"/>
  <c r="B73" i="99"/>
  <c r="B687" i="57"/>
  <c r="B142" i="56"/>
  <c r="B726" i="40"/>
  <c r="B726" i="102"/>
  <c r="B77" i="99"/>
  <c r="B727" i="57"/>
  <c r="B150" i="56"/>
  <c r="B159" i="39"/>
  <c r="B766" i="102"/>
  <c r="B81" i="99"/>
  <c r="B767" i="57"/>
  <c r="B158" i="56"/>
  <c r="B119" i="39"/>
  <c r="P32" i="32"/>
  <c r="P80" i="32"/>
  <c r="Q77" i="32"/>
  <c r="G74" i="86"/>
  <c r="H74" i="86"/>
  <c r="F74" i="86"/>
  <c r="D74" i="86"/>
  <c r="I74" i="86"/>
  <c r="J74" i="86" s="1"/>
  <c r="E74" i="86"/>
  <c r="G66" i="86"/>
  <c r="H66" i="86"/>
  <c r="F66" i="86"/>
  <c r="I66" i="86"/>
  <c r="J66" i="86" s="1"/>
  <c r="E66" i="86"/>
  <c r="D66" i="86"/>
  <c r="F54" i="86"/>
  <c r="E54" i="86"/>
  <c r="D54" i="86"/>
  <c r="H54" i="86"/>
  <c r="I54" i="86"/>
  <c r="J54" i="86" s="1"/>
  <c r="G54" i="86"/>
  <c r="F62" i="86"/>
  <c r="E62" i="86"/>
  <c r="D62" i="86"/>
  <c r="H62" i="86"/>
  <c r="I62" i="86"/>
  <c r="J62" i="86" s="1"/>
  <c r="G62" i="86"/>
  <c r="P26" i="32"/>
  <c r="B26" i="99"/>
  <c r="B217" i="57"/>
  <c r="B48" i="56"/>
  <c r="P30" i="32"/>
  <c r="B30" i="99"/>
  <c r="B257" i="57"/>
  <c r="B56" i="56"/>
  <c r="Q34" i="32"/>
  <c r="B34" i="99"/>
  <c r="B297" i="57"/>
  <c r="B64" i="56"/>
  <c r="Q38" i="32"/>
  <c r="B336" i="102"/>
  <c r="B38" i="99"/>
  <c r="B337" i="57"/>
  <c r="B72" i="56"/>
  <c r="Q42" i="32"/>
  <c r="B376" i="102"/>
  <c r="B42" i="99"/>
  <c r="B377" i="57"/>
  <c r="B80" i="56"/>
  <c r="P46" i="32"/>
  <c r="B46" i="99"/>
  <c r="B417" i="57"/>
  <c r="B88" i="56"/>
  <c r="P50" i="32"/>
  <c r="B50" i="99"/>
  <c r="B457" i="57"/>
  <c r="B96" i="56"/>
  <c r="Q54" i="32"/>
  <c r="B54" i="99"/>
  <c r="B497" i="57"/>
  <c r="B104" i="56"/>
  <c r="Q58" i="32"/>
  <c r="B536" i="102"/>
  <c r="B58" i="99"/>
  <c r="B537" i="57"/>
  <c r="B112" i="56"/>
  <c r="Q62" i="32"/>
  <c r="B576" i="102"/>
  <c r="B62" i="99"/>
  <c r="B577" i="57"/>
  <c r="B120" i="56"/>
  <c r="P66" i="32"/>
  <c r="B66" i="99"/>
  <c r="B617" i="57"/>
  <c r="B128" i="56"/>
  <c r="B70" i="36"/>
  <c r="B70" i="99"/>
  <c r="B657" i="57"/>
  <c r="B136" i="56"/>
  <c r="Q74" i="32"/>
  <c r="B74" i="99"/>
  <c r="B697" i="57"/>
  <c r="B144" i="56"/>
  <c r="B153" i="39"/>
  <c r="B736" i="102"/>
  <c r="B78" i="99"/>
  <c r="B737" i="57"/>
  <c r="B152" i="56"/>
  <c r="Q82" i="32"/>
  <c r="B776" i="102"/>
  <c r="B82" i="99"/>
  <c r="B777" i="57"/>
  <c r="B160" i="56"/>
  <c r="B26" i="36"/>
  <c r="B81" i="39"/>
  <c r="B129" i="39"/>
  <c r="B336" i="40"/>
  <c r="B536" i="40"/>
  <c r="B696" i="40"/>
  <c r="H152" i="86"/>
  <c r="G152" i="86"/>
  <c r="D152" i="86"/>
  <c r="I152" i="86"/>
  <c r="J152" i="86" s="1"/>
  <c r="F152" i="86"/>
  <c r="E152" i="86"/>
  <c r="F142" i="86"/>
  <c r="E142" i="86"/>
  <c r="D142" i="86"/>
  <c r="H142" i="86"/>
  <c r="G142" i="86"/>
  <c r="I142" i="86"/>
  <c r="J142" i="86" s="1"/>
  <c r="F134" i="86"/>
  <c r="E134" i="86"/>
  <c r="D134" i="86"/>
  <c r="H134" i="86"/>
  <c r="G134" i="86"/>
  <c r="I134" i="86"/>
  <c r="J134" i="86" s="1"/>
  <c r="F126" i="86"/>
  <c r="E126" i="86"/>
  <c r="D126" i="86"/>
  <c r="H126" i="86"/>
  <c r="I126" i="86"/>
  <c r="J126" i="86" s="1"/>
  <c r="G126" i="86"/>
  <c r="F118" i="86"/>
  <c r="E118" i="86"/>
  <c r="D118" i="86"/>
  <c r="H118" i="86"/>
  <c r="I118" i="86"/>
  <c r="J118" i="86" s="1"/>
  <c r="G118" i="86"/>
  <c r="H108" i="86"/>
  <c r="E108" i="86"/>
  <c r="I108" i="86"/>
  <c r="J108" i="86" s="1"/>
  <c r="G108" i="86"/>
  <c r="D108" i="86"/>
  <c r="F108" i="86"/>
  <c r="P27" i="32"/>
  <c r="B27" i="99"/>
  <c r="B227" i="57"/>
  <c r="B50" i="56"/>
  <c r="Q31" i="32"/>
  <c r="B31" i="99"/>
  <c r="B267" i="57"/>
  <c r="B58" i="56"/>
  <c r="B35" i="36"/>
  <c r="B306" i="102"/>
  <c r="B35" i="99"/>
  <c r="B307" i="57"/>
  <c r="B66" i="56"/>
  <c r="P39" i="32"/>
  <c r="B346" i="102"/>
  <c r="B39" i="99"/>
  <c r="B347" i="57"/>
  <c r="B74" i="56"/>
  <c r="Q43" i="32"/>
  <c r="B386" i="102"/>
  <c r="B43" i="99"/>
  <c r="B387" i="57"/>
  <c r="B82" i="56"/>
  <c r="B47" i="36"/>
  <c r="B47" i="99"/>
  <c r="B427" i="57"/>
  <c r="B90" i="56"/>
  <c r="Q51" i="32"/>
  <c r="B51" i="99"/>
  <c r="B467" i="57"/>
  <c r="B98" i="56"/>
  <c r="B107" i="39"/>
  <c r="B506" i="102"/>
  <c r="B55" i="99"/>
  <c r="B507" i="57"/>
  <c r="B106" i="56"/>
  <c r="P59" i="32"/>
  <c r="B546" i="102"/>
  <c r="B59" i="99"/>
  <c r="B547" i="57"/>
  <c r="B114" i="56"/>
  <c r="P63" i="32"/>
  <c r="B586" i="102"/>
  <c r="B63" i="99"/>
  <c r="B587" i="57"/>
  <c r="B122" i="56"/>
  <c r="Q67" i="32"/>
  <c r="B67" i="99"/>
  <c r="B627" i="57"/>
  <c r="B130" i="56"/>
  <c r="P71" i="32"/>
  <c r="B71" i="99"/>
  <c r="B667" i="57"/>
  <c r="B138" i="56"/>
  <c r="B75" i="36"/>
  <c r="B706" i="102"/>
  <c r="B75" i="99"/>
  <c r="B707" i="57"/>
  <c r="B146" i="56"/>
  <c r="Q79" i="32"/>
  <c r="B746" i="102"/>
  <c r="B79" i="99"/>
  <c r="B747" i="57"/>
  <c r="B154" i="56"/>
  <c r="B83" i="36"/>
  <c r="B786" i="102"/>
  <c r="B83" i="99"/>
  <c r="B787" i="57"/>
  <c r="B162" i="56"/>
  <c r="B91" i="39"/>
  <c r="B103" i="39"/>
  <c r="B147" i="39"/>
  <c r="P42" i="32"/>
  <c r="P73" i="32"/>
  <c r="Q26" i="32"/>
  <c r="Q70" i="32"/>
  <c r="B376" i="40"/>
  <c r="B616" i="40"/>
  <c r="B736" i="40"/>
  <c r="C100" i="86"/>
  <c r="P100" i="86"/>
  <c r="Q100" i="86"/>
  <c r="O100" i="86"/>
  <c r="B28" i="36"/>
  <c r="B28" i="99"/>
  <c r="B237" i="57"/>
  <c r="B52" i="56"/>
  <c r="B276" i="40"/>
  <c r="B32" i="99"/>
  <c r="B277" i="57"/>
  <c r="B60" i="56"/>
  <c r="Q36" i="32"/>
  <c r="B316" i="102"/>
  <c r="B36" i="99"/>
  <c r="B317" i="57"/>
  <c r="B68" i="56"/>
  <c r="B356" i="40"/>
  <c r="B356" i="102"/>
  <c r="B40" i="99"/>
  <c r="B357" i="57"/>
  <c r="B76" i="56"/>
  <c r="B44" i="36"/>
  <c r="B396" i="102"/>
  <c r="B44" i="99"/>
  <c r="B397" i="57"/>
  <c r="B84" i="56"/>
  <c r="B93" i="39"/>
  <c r="B48" i="99"/>
  <c r="B437" i="57"/>
  <c r="B92" i="56"/>
  <c r="Q52" i="32"/>
  <c r="B52" i="99"/>
  <c r="B477" i="57"/>
  <c r="B100" i="56"/>
  <c r="Q56" i="32"/>
  <c r="B516" i="102"/>
  <c r="B56" i="99"/>
  <c r="B517" i="57"/>
  <c r="B108" i="56"/>
  <c r="B556" i="40"/>
  <c r="B556" i="102"/>
  <c r="B60" i="99"/>
  <c r="B557" i="57"/>
  <c r="B116" i="56"/>
  <c r="B596" i="40"/>
  <c r="B596" i="102"/>
  <c r="B64" i="99"/>
  <c r="B597" i="57"/>
  <c r="B124" i="56"/>
  <c r="P68" i="32"/>
  <c r="B68" i="99"/>
  <c r="B637" i="57"/>
  <c r="B132" i="56"/>
  <c r="Q72" i="32"/>
  <c r="B72" i="99"/>
  <c r="B677" i="57"/>
  <c r="B140" i="56"/>
  <c r="P76" i="32"/>
  <c r="B716" i="102"/>
  <c r="B76" i="99"/>
  <c r="B717" i="57"/>
  <c r="B148" i="56"/>
  <c r="B756" i="40"/>
  <c r="B756" i="102"/>
  <c r="B80" i="99"/>
  <c r="B757" i="57"/>
  <c r="B156" i="56"/>
  <c r="P84" i="32"/>
  <c r="B796" i="102"/>
  <c r="B84" i="99"/>
  <c r="B797" i="57"/>
  <c r="B164" i="56"/>
  <c r="B49" i="39"/>
  <c r="B59" i="39"/>
  <c r="B99" i="39"/>
  <c r="B123" i="39"/>
  <c r="B143" i="39"/>
  <c r="B155" i="39"/>
  <c r="P29" i="32"/>
  <c r="P51" i="32"/>
  <c r="P78" i="32"/>
  <c r="Q28" i="32"/>
  <c r="Q75" i="32"/>
  <c r="B216" i="40"/>
  <c r="B416" i="40"/>
  <c r="B626" i="40"/>
  <c r="B746" i="40"/>
  <c r="O110" i="86"/>
  <c r="P110" i="86"/>
  <c r="Q110" i="86"/>
  <c r="C110" i="86"/>
  <c r="H92" i="86"/>
  <c r="E92" i="86"/>
  <c r="I92" i="86"/>
  <c r="J92" i="86" s="1"/>
  <c r="G92" i="86"/>
  <c r="D92" i="86"/>
  <c r="F92" i="86"/>
  <c r="H88" i="86"/>
  <c r="G88" i="86"/>
  <c r="D88" i="86"/>
  <c r="I88" i="86"/>
  <c r="J88" i="86" s="1"/>
  <c r="F88" i="86"/>
  <c r="E88" i="86"/>
  <c r="H80" i="86"/>
  <c r="G80" i="86"/>
  <c r="D80" i="86"/>
  <c r="I80" i="86"/>
  <c r="J80" i="86" s="1"/>
  <c r="F80" i="86"/>
  <c r="E80" i="86"/>
  <c r="H72" i="86"/>
  <c r="G72" i="86"/>
  <c r="D72" i="86"/>
  <c r="I72" i="86"/>
  <c r="J72" i="86" s="1"/>
  <c r="F72" i="86"/>
  <c r="E72" i="86"/>
  <c r="H64" i="86"/>
  <c r="G64" i="86"/>
  <c r="D64" i="86"/>
  <c r="I64" i="86"/>
  <c r="J64" i="86" s="1"/>
  <c r="F64" i="86"/>
  <c r="E64" i="86"/>
  <c r="H56" i="86"/>
  <c r="G56" i="86"/>
  <c r="D56" i="86"/>
  <c r="I56" i="86"/>
  <c r="J56" i="86" s="1"/>
  <c r="F56" i="86"/>
  <c r="E56" i="86"/>
  <c r="H48" i="86"/>
  <c r="G48" i="86"/>
  <c r="D48" i="86"/>
  <c r="I48" i="86"/>
  <c r="J48" i="86" s="1"/>
  <c r="F48" i="86"/>
  <c r="E48" i="86"/>
  <c r="H156" i="86"/>
  <c r="E156" i="86"/>
  <c r="I156" i="86"/>
  <c r="J156" i="86" s="1"/>
  <c r="G156" i="86"/>
  <c r="D156" i="86"/>
  <c r="F156" i="86"/>
  <c r="G146" i="86"/>
  <c r="H146" i="86"/>
  <c r="F146" i="86"/>
  <c r="I146" i="86"/>
  <c r="J146" i="86" s="1"/>
  <c r="E146" i="86"/>
  <c r="D146" i="86"/>
  <c r="G138" i="86"/>
  <c r="H138" i="86"/>
  <c r="F138" i="86"/>
  <c r="D138" i="86"/>
  <c r="I138" i="86"/>
  <c r="J138" i="86" s="1"/>
  <c r="E138" i="86"/>
  <c r="G130" i="86"/>
  <c r="H130" i="86"/>
  <c r="F130" i="86"/>
  <c r="I130" i="86"/>
  <c r="J130" i="86" s="1"/>
  <c r="E130" i="86"/>
  <c r="D130" i="86"/>
  <c r="G122" i="86"/>
  <c r="H122" i="86"/>
  <c r="F122" i="86"/>
  <c r="E122" i="86"/>
  <c r="I122" i="86"/>
  <c r="J122" i="86" s="1"/>
  <c r="D122" i="86"/>
  <c r="G114" i="86"/>
  <c r="H114" i="86"/>
  <c r="F114" i="86"/>
  <c r="I114" i="86"/>
  <c r="J114" i="86" s="1"/>
  <c r="E114" i="86"/>
  <c r="D114" i="86"/>
  <c r="G106" i="86"/>
  <c r="H106" i="86"/>
  <c r="F106" i="86"/>
  <c r="D106" i="86"/>
  <c r="I106" i="86"/>
  <c r="J106" i="86" s="1"/>
  <c r="E106" i="86"/>
  <c r="G98" i="86"/>
  <c r="H98" i="86"/>
  <c r="F98" i="86"/>
  <c r="I98" i="86"/>
  <c r="J98" i="86" s="1"/>
  <c r="E98" i="86"/>
  <c r="D98" i="86"/>
  <c r="G90" i="86"/>
  <c r="H90" i="86"/>
  <c r="F90" i="86"/>
  <c r="E90" i="86"/>
  <c r="I90" i="86"/>
  <c r="J90" i="86" s="1"/>
  <c r="D90" i="86"/>
  <c r="G82" i="86"/>
  <c r="H82" i="86"/>
  <c r="F82" i="86"/>
  <c r="I82" i="86"/>
  <c r="J82" i="86" s="1"/>
  <c r="E82" i="86"/>
  <c r="D82" i="86"/>
  <c r="G58" i="86"/>
  <c r="H58" i="86"/>
  <c r="F58" i="86"/>
  <c r="E58" i="86"/>
  <c r="I58" i="86"/>
  <c r="J58" i="86" s="1"/>
  <c r="D58" i="86"/>
  <c r="G50" i="86"/>
  <c r="H50" i="86"/>
  <c r="F50" i="86"/>
  <c r="I50" i="86"/>
  <c r="J50" i="86" s="1"/>
  <c r="E50" i="86"/>
  <c r="D50" i="86"/>
  <c r="H160" i="86"/>
  <c r="G160" i="86"/>
  <c r="D160" i="86"/>
  <c r="I160" i="86"/>
  <c r="J160" i="86" s="1"/>
  <c r="F160" i="86"/>
  <c r="E160" i="86"/>
  <c r="F150" i="86"/>
  <c r="E150" i="86"/>
  <c r="D150" i="86"/>
  <c r="H150" i="86"/>
  <c r="I150" i="86"/>
  <c r="J150" i="86" s="1"/>
  <c r="G150" i="86"/>
  <c r="H144" i="86"/>
  <c r="G144" i="86"/>
  <c r="D144" i="86"/>
  <c r="I144" i="86"/>
  <c r="J144" i="86" s="1"/>
  <c r="F144" i="86"/>
  <c r="E144" i="86"/>
  <c r="H136" i="86"/>
  <c r="G136" i="86"/>
  <c r="D136" i="86"/>
  <c r="I136" i="86"/>
  <c r="J136" i="86" s="1"/>
  <c r="F136" i="86"/>
  <c r="E136" i="86"/>
  <c r="H128" i="86"/>
  <c r="G128" i="86"/>
  <c r="D128" i="86"/>
  <c r="I128" i="86"/>
  <c r="J128" i="86" s="1"/>
  <c r="F128" i="86"/>
  <c r="E128" i="86"/>
  <c r="H120" i="86"/>
  <c r="G120" i="86"/>
  <c r="D120" i="86"/>
  <c r="I120" i="86"/>
  <c r="J120" i="86" s="1"/>
  <c r="F120" i="86"/>
  <c r="E120" i="86"/>
  <c r="H112" i="86"/>
  <c r="G112" i="86"/>
  <c r="D112" i="86"/>
  <c r="I112" i="86"/>
  <c r="J112" i="86" s="1"/>
  <c r="F112" i="86"/>
  <c r="E112" i="86"/>
  <c r="F102" i="86"/>
  <c r="E102" i="86"/>
  <c r="D102" i="86"/>
  <c r="H102" i="86"/>
  <c r="G102" i="86"/>
  <c r="I102" i="86"/>
  <c r="J102" i="86" s="1"/>
  <c r="H96" i="86"/>
  <c r="G96" i="86"/>
  <c r="D96" i="86"/>
  <c r="I96" i="86"/>
  <c r="J96" i="86" s="1"/>
  <c r="F96" i="86"/>
  <c r="E96" i="86"/>
  <c r="H84" i="86"/>
  <c r="E84" i="86"/>
  <c r="I84" i="86"/>
  <c r="J84" i="86" s="1"/>
  <c r="G84" i="86"/>
  <c r="D84" i="86"/>
  <c r="F84" i="86"/>
  <c r="F78" i="86"/>
  <c r="E78" i="86"/>
  <c r="D78" i="86"/>
  <c r="H78" i="86"/>
  <c r="G78" i="86"/>
  <c r="I78" i="86"/>
  <c r="J78" i="86" s="1"/>
  <c r="H68" i="86"/>
  <c r="E68" i="86"/>
  <c r="I68" i="86"/>
  <c r="J68" i="86" s="1"/>
  <c r="G68" i="86"/>
  <c r="D68" i="86"/>
  <c r="F68" i="86"/>
  <c r="H60" i="86"/>
  <c r="E60" i="86"/>
  <c r="I60" i="86"/>
  <c r="J60" i="86" s="1"/>
  <c r="G60" i="86"/>
  <c r="D60" i="86"/>
  <c r="F60" i="86"/>
  <c r="F46" i="86"/>
  <c r="E46" i="86"/>
  <c r="D46" i="86"/>
  <c r="H46" i="86"/>
  <c r="G46" i="86"/>
  <c r="I46" i="86"/>
  <c r="J46" i="86" s="1"/>
  <c r="H164" i="86"/>
  <c r="E164" i="86"/>
  <c r="I164" i="86"/>
  <c r="J164" i="86" s="1"/>
  <c r="G164" i="86"/>
  <c r="D164" i="86"/>
  <c r="F164" i="86"/>
  <c r="G162" i="86"/>
  <c r="H162" i="86"/>
  <c r="F162" i="86"/>
  <c r="I162" i="86"/>
  <c r="J162" i="86" s="1"/>
  <c r="E162" i="86"/>
  <c r="D162" i="86"/>
  <c r="F158" i="86"/>
  <c r="E158" i="86"/>
  <c r="D158" i="86"/>
  <c r="H158" i="86"/>
  <c r="I158" i="86"/>
  <c r="J158" i="86" s="1"/>
  <c r="G158" i="86"/>
  <c r="G154" i="86"/>
  <c r="H154" i="86"/>
  <c r="F154" i="86"/>
  <c r="E154" i="86"/>
  <c r="I154" i="86"/>
  <c r="J154" i="86" s="1"/>
  <c r="D154" i="86"/>
  <c r="H148" i="86"/>
  <c r="E148" i="86"/>
  <c r="I148" i="86"/>
  <c r="J148" i="86" s="1"/>
  <c r="G148" i="86"/>
  <c r="D148" i="86"/>
  <c r="F148" i="86"/>
  <c r="H140" i="86"/>
  <c r="E140" i="86"/>
  <c r="I140" i="86"/>
  <c r="J140" i="86" s="1"/>
  <c r="G140" i="86"/>
  <c r="D140" i="86"/>
  <c r="F140" i="86"/>
  <c r="H132" i="86"/>
  <c r="E132" i="86"/>
  <c r="I132" i="86"/>
  <c r="J132" i="86" s="1"/>
  <c r="G132" i="86"/>
  <c r="D132" i="86"/>
  <c r="F132" i="86"/>
  <c r="H124" i="86"/>
  <c r="E124" i="86"/>
  <c r="I124" i="86"/>
  <c r="J124" i="86" s="1"/>
  <c r="G124" i="86"/>
  <c r="D124" i="86"/>
  <c r="F124" i="86"/>
  <c r="H116" i="86"/>
  <c r="E116" i="86"/>
  <c r="I116" i="86"/>
  <c r="J116" i="86" s="1"/>
  <c r="G116" i="86"/>
  <c r="D116" i="86"/>
  <c r="F116" i="86"/>
  <c r="H104" i="86"/>
  <c r="G104" i="86"/>
  <c r="D104" i="86"/>
  <c r="I104" i="86"/>
  <c r="J104" i="86" s="1"/>
  <c r="F104" i="86"/>
  <c r="E104" i="86"/>
  <c r="F94" i="86"/>
  <c r="E94" i="86"/>
  <c r="D94" i="86"/>
  <c r="H94" i="86"/>
  <c r="I94" i="86"/>
  <c r="J94" i="86" s="1"/>
  <c r="G94" i="86"/>
  <c r="F86" i="86"/>
  <c r="E86" i="86"/>
  <c r="D86" i="86"/>
  <c r="H86" i="86"/>
  <c r="I86" i="86"/>
  <c r="J86" i="86" s="1"/>
  <c r="G86" i="86"/>
  <c r="H76" i="86"/>
  <c r="E76" i="86"/>
  <c r="I76" i="86"/>
  <c r="J76" i="86" s="1"/>
  <c r="G76" i="86"/>
  <c r="D76" i="86"/>
  <c r="F76" i="86"/>
  <c r="F70" i="86"/>
  <c r="E70" i="86"/>
  <c r="D70" i="86"/>
  <c r="H70" i="86"/>
  <c r="G70" i="86"/>
  <c r="I70" i="86"/>
  <c r="J70" i="86" s="1"/>
  <c r="H52" i="86"/>
  <c r="E52" i="86"/>
  <c r="I52" i="86"/>
  <c r="J52" i="86" s="1"/>
  <c r="G52" i="86"/>
  <c r="D52" i="86"/>
  <c r="F52" i="86"/>
  <c r="Q138" i="31"/>
  <c r="O138" i="31"/>
  <c r="O154" i="31"/>
  <c r="Q154" i="31"/>
  <c r="O162" i="31"/>
  <c r="Q162" i="31"/>
  <c r="O86" i="31"/>
  <c r="B87" i="31"/>
  <c r="P86" i="31"/>
  <c r="C94" i="31"/>
  <c r="O94" i="31"/>
  <c r="P118" i="31"/>
  <c r="C118" i="31"/>
  <c r="B119" i="31"/>
  <c r="O58" i="31"/>
  <c r="C58" i="31"/>
  <c r="B59" i="31"/>
  <c r="O66" i="31"/>
  <c r="C66" i="31"/>
  <c r="B67" i="31"/>
  <c r="O82" i="31"/>
  <c r="Q82" i="31"/>
  <c r="B91" i="31"/>
  <c r="O90" i="31"/>
  <c r="C90" i="31"/>
  <c r="O98" i="31"/>
  <c r="C98" i="31"/>
  <c r="Q98" i="31"/>
  <c r="O106" i="31"/>
  <c r="Q106" i="31"/>
  <c r="O114" i="31"/>
  <c r="Q114" i="31"/>
  <c r="O122" i="31"/>
  <c r="Q122" i="31"/>
  <c r="O130" i="31"/>
  <c r="Q130" i="31"/>
  <c r="B93" i="31"/>
  <c r="O92" i="31"/>
  <c r="O116" i="31"/>
  <c r="B117" i="31"/>
  <c r="O140" i="31"/>
  <c r="Q140" i="31"/>
  <c r="O148" i="31"/>
  <c r="Q148" i="31"/>
  <c r="O164" i="31"/>
  <c r="Q164" i="31"/>
  <c r="P164" i="31"/>
  <c r="B111" i="31"/>
  <c r="O110" i="31"/>
  <c r="B143" i="31"/>
  <c r="P142" i="31"/>
  <c r="P150" i="31"/>
  <c r="B151" i="31"/>
  <c r="P158" i="31"/>
  <c r="B159" i="31"/>
  <c r="B26" i="90"/>
  <c r="B217" i="55"/>
  <c r="B30" i="28"/>
  <c r="B30" i="90"/>
  <c r="B257" i="55"/>
  <c r="B34" i="90"/>
  <c r="B297" i="55"/>
  <c r="B336" i="96"/>
  <c r="B38" i="90"/>
  <c r="B337" i="55"/>
  <c r="B376" i="96"/>
  <c r="B42" i="90"/>
  <c r="B377" i="55"/>
  <c r="B46" i="90"/>
  <c r="B417" i="55"/>
  <c r="B50" i="90"/>
  <c r="B457" i="55"/>
  <c r="B54" i="90"/>
  <c r="B497" i="55"/>
  <c r="B58" i="28"/>
  <c r="B536" i="96"/>
  <c r="B58" i="90"/>
  <c r="B537" i="55"/>
  <c r="B576" i="96"/>
  <c r="B62" i="90"/>
  <c r="B577" i="55"/>
  <c r="B66" i="90"/>
  <c r="B617" i="55"/>
  <c r="B70" i="90"/>
  <c r="B657" i="55"/>
  <c r="B74" i="90"/>
  <c r="B697" i="55"/>
  <c r="B736" i="96"/>
  <c r="B78" i="90"/>
  <c r="B737" i="55"/>
  <c r="B776" i="96"/>
  <c r="B82" i="90"/>
  <c r="B777" i="55"/>
  <c r="B26" i="28"/>
  <c r="B49" i="27"/>
  <c r="B57" i="27"/>
  <c r="B65" i="27"/>
  <c r="B73" i="27"/>
  <c r="B81" i="27"/>
  <c r="B89" i="27"/>
  <c r="B97" i="27"/>
  <c r="B105" i="27"/>
  <c r="B113" i="27"/>
  <c r="B121" i="27"/>
  <c r="B129" i="27"/>
  <c r="B137" i="27"/>
  <c r="B145" i="27"/>
  <c r="B153" i="27"/>
  <c r="B161" i="27"/>
  <c r="P25" i="1"/>
  <c r="P27" i="1"/>
  <c r="P29" i="1"/>
  <c r="P31" i="1"/>
  <c r="P33" i="1"/>
  <c r="P35" i="1"/>
  <c r="P37" i="1"/>
  <c r="P39" i="1"/>
  <c r="P41" i="1"/>
  <c r="P43" i="1"/>
  <c r="P45" i="1"/>
  <c r="P47" i="1"/>
  <c r="P49" i="1"/>
  <c r="P51" i="1"/>
  <c r="P53" i="1"/>
  <c r="P55" i="1"/>
  <c r="P57" i="1"/>
  <c r="P59" i="1"/>
  <c r="P61" i="1"/>
  <c r="P63" i="1"/>
  <c r="P65" i="1"/>
  <c r="P67" i="1"/>
  <c r="P69" i="1"/>
  <c r="P71" i="1"/>
  <c r="P73" i="1"/>
  <c r="P75" i="1"/>
  <c r="P77" i="1"/>
  <c r="P79" i="1"/>
  <c r="P81" i="1"/>
  <c r="P83" i="1"/>
  <c r="B206" i="38"/>
  <c r="B246" i="38"/>
  <c r="B286" i="38"/>
  <c r="B326" i="38"/>
  <c r="B366" i="38"/>
  <c r="B406" i="38"/>
  <c r="B446" i="38"/>
  <c r="B486" i="38"/>
  <c r="B526" i="38"/>
  <c r="B566" i="38"/>
  <c r="B606" i="38"/>
  <c r="B646" i="38"/>
  <c r="B686" i="38"/>
  <c r="B726" i="38"/>
  <c r="B766" i="38"/>
  <c r="B227" i="80"/>
  <c r="C227" i="80" s="1"/>
  <c r="C50" i="78"/>
  <c r="O50" i="78"/>
  <c r="B267" i="80"/>
  <c r="C267" i="80" s="1"/>
  <c r="O58" i="78"/>
  <c r="C58" i="78"/>
  <c r="B307" i="80"/>
  <c r="C307" i="80" s="1"/>
  <c r="C66" i="78"/>
  <c r="O66" i="78"/>
  <c r="B347" i="80"/>
  <c r="C347" i="80" s="1"/>
  <c r="O74" i="78"/>
  <c r="C74" i="78"/>
  <c r="B387" i="80"/>
  <c r="C387" i="80" s="1"/>
  <c r="O82" i="78"/>
  <c r="C82" i="78"/>
  <c r="C90" i="78"/>
  <c r="O90" i="78"/>
  <c r="O98" i="78"/>
  <c r="C98" i="78"/>
  <c r="C106" i="78"/>
  <c r="O106" i="78"/>
  <c r="C114" i="78"/>
  <c r="O114" i="78"/>
  <c r="P114" i="78"/>
  <c r="Q114" i="78"/>
  <c r="O122" i="78"/>
  <c r="C122" i="78"/>
  <c r="Q122" i="78"/>
  <c r="O130" i="78"/>
  <c r="C130" i="78"/>
  <c r="O138" i="78"/>
  <c r="C138" i="78"/>
  <c r="O146" i="78"/>
  <c r="C146" i="78"/>
  <c r="O154" i="78"/>
  <c r="C154" i="78"/>
  <c r="C162" i="78"/>
  <c r="O162" i="78"/>
  <c r="Q98" i="78"/>
  <c r="Q90" i="78"/>
  <c r="B27" i="90"/>
  <c r="B227" i="55"/>
  <c r="B31" i="90"/>
  <c r="B267" i="55"/>
  <c r="B35" i="28"/>
  <c r="B306" i="96"/>
  <c r="B35" i="90"/>
  <c r="B307" i="55"/>
  <c r="B39" i="28"/>
  <c r="B346" i="96"/>
  <c r="B39" i="90"/>
  <c r="B347" i="55"/>
  <c r="B386" i="96"/>
  <c r="B43" i="90"/>
  <c r="B387" i="55"/>
  <c r="B47" i="90"/>
  <c r="B427" i="55"/>
  <c r="B51" i="90"/>
  <c r="B467" i="55"/>
  <c r="B506" i="96"/>
  <c r="B55" i="90"/>
  <c r="B507" i="55"/>
  <c r="B546" i="96"/>
  <c r="B59" i="90"/>
  <c r="B547" i="55"/>
  <c r="B586" i="96"/>
  <c r="B63" i="90"/>
  <c r="B587" i="55"/>
  <c r="B67" i="90"/>
  <c r="B627" i="55"/>
  <c r="B71" i="90"/>
  <c r="B667" i="55"/>
  <c r="B75" i="28"/>
  <c r="B706" i="96"/>
  <c r="B75" i="90"/>
  <c r="B707" i="55"/>
  <c r="B746" i="96"/>
  <c r="B79" i="90"/>
  <c r="B747" i="55"/>
  <c r="B786" i="96"/>
  <c r="B83" i="90"/>
  <c r="B787" i="55"/>
  <c r="B29" i="28"/>
  <c r="B51" i="27"/>
  <c r="B59" i="27"/>
  <c r="B67" i="27"/>
  <c r="B75" i="27"/>
  <c r="B83" i="27"/>
  <c r="B91" i="27"/>
  <c r="B99" i="27"/>
  <c r="B107" i="27"/>
  <c r="B115" i="27"/>
  <c r="B123" i="27"/>
  <c r="B131" i="27"/>
  <c r="B139" i="27"/>
  <c r="B147" i="27"/>
  <c r="B155" i="27"/>
  <c r="B163" i="27"/>
  <c r="Q25" i="1"/>
  <c r="Q27" i="1"/>
  <c r="Q29" i="1"/>
  <c r="Q31" i="1"/>
  <c r="Q33" i="1"/>
  <c r="Q35" i="1"/>
  <c r="Q37" i="1"/>
  <c r="Q39" i="1"/>
  <c r="Q41" i="1"/>
  <c r="Q43" i="1"/>
  <c r="Q45" i="1"/>
  <c r="Q47" i="1"/>
  <c r="Q49" i="1"/>
  <c r="Q51" i="1"/>
  <c r="Q53" i="1"/>
  <c r="Q55" i="1"/>
  <c r="Q57" i="1"/>
  <c r="Q59" i="1"/>
  <c r="Q61" i="1"/>
  <c r="Q63" i="1"/>
  <c r="Q65" i="1"/>
  <c r="Q67" i="1"/>
  <c r="Q69" i="1"/>
  <c r="Q71" i="1"/>
  <c r="Q73" i="1"/>
  <c r="Q75" i="1"/>
  <c r="Q77" i="1"/>
  <c r="Q79" i="1"/>
  <c r="Q81" i="1"/>
  <c r="Q83" i="1"/>
  <c r="B216" i="38"/>
  <c r="B256" i="38"/>
  <c r="B296" i="38"/>
  <c r="B336" i="38"/>
  <c r="B376" i="38"/>
  <c r="B416" i="38"/>
  <c r="B456" i="38"/>
  <c r="B496" i="38"/>
  <c r="B536" i="38"/>
  <c r="B576" i="38"/>
  <c r="B616" i="38"/>
  <c r="B656" i="38"/>
  <c r="B696" i="38"/>
  <c r="B736" i="38"/>
  <c r="B776" i="38"/>
  <c r="B237" i="80"/>
  <c r="C237" i="80" s="1"/>
  <c r="C52" i="78"/>
  <c r="O52" i="78"/>
  <c r="B277" i="80"/>
  <c r="C277" i="80" s="1"/>
  <c r="O60" i="78"/>
  <c r="C60" i="78"/>
  <c r="B317" i="80"/>
  <c r="C317" i="80" s="1"/>
  <c r="O68" i="78"/>
  <c r="C68" i="78"/>
  <c r="B357" i="80"/>
  <c r="C357" i="80" s="1"/>
  <c r="O76" i="78"/>
  <c r="C76" i="78"/>
  <c r="B397" i="80"/>
  <c r="C397" i="80" s="1"/>
  <c r="O84" i="78"/>
  <c r="C84" i="78"/>
  <c r="C92" i="78"/>
  <c r="O92" i="78"/>
  <c r="C57" i="63"/>
  <c r="B57" i="63" s="1"/>
  <c r="B110" i="78" s="1"/>
  <c r="B527" i="80" s="1"/>
  <c r="C527" i="80" s="1"/>
  <c r="C52" i="63"/>
  <c r="B52" i="63" s="1"/>
  <c r="B100" i="78" s="1"/>
  <c r="B477" i="80" s="1"/>
  <c r="C477" i="80" s="1"/>
  <c r="C108" i="78"/>
  <c r="O108" i="78"/>
  <c r="O116" i="78"/>
  <c r="C116" i="78"/>
  <c r="Q116" i="78"/>
  <c r="C124" i="78"/>
  <c r="O124" i="78"/>
  <c r="Q124" i="78"/>
  <c r="O132" i="78"/>
  <c r="C132" i="78"/>
  <c r="Q132" i="78"/>
  <c r="O140" i="78"/>
  <c r="C140" i="78"/>
  <c r="P140" i="78"/>
  <c r="Q140" i="78"/>
  <c r="O148" i="78"/>
  <c r="C148" i="78"/>
  <c r="P148" i="78"/>
  <c r="Q148" i="78"/>
  <c r="O156" i="78"/>
  <c r="C156" i="78"/>
  <c r="Q156" i="78"/>
  <c r="O164" i="78"/>
  <c r="C164" i="78"/>
  <c r="P164" i="78"/>
  <c r="Q164" i="78"/>
  <c r="P92" i="31"/>
  <c r="P100" i="31"/>
  <c r="P116" i="31"/>
  <c r="P124" i="31"/>
  <c r="Q130" i="78"/>
  <c r="Q138" i="78"/>
  <c r="B28" i="90"/>
  <c r="B237" i="55"/>
  <c r="B32" i="90"/>
  <c r="B277" i="55"/>
  <c r="B316" i="96"/>
  <c r="B36" i="90"/>
  <c r="B317" i="55"/>
  <c r="B356" i="96"/>
  <c r="B40" i="90"/>
  <c r="B357" i="55"/>
  <c r="B396" i="96"/>
  <c r="B44" i="90"/>
  <c r="B397" i="55"/>
  <c r="B48" i="28"/>
  <c r="B48" i="90"/>
  <c r="B437" i="55"/>
  <c r="B52" i="90"/>
  <c r="B477" i="55"/>
  <c r="B516" i="96"/>
  <c r="B56" i="90"/>
  <c r="B517" i="55"/>
  <c r="B556" i="96"/>
  <c r="B60" i="90"/>
  <c r="B557" i="55"/>
  <c r="B64" i="28"/>
  <c r="B596" i="96"/>
  <c r="B64" i="90"/>
  <c r="B597" i="55"/>
  <c r="B68" i="90"/>
  <c r="B637" i="55"/>
  <c r="B72" i="90"/>
  <c r="B677" i="55"/>
  <c r="B76" i="28"/>
  <c r="B716" i="96"/>
  <c r="B76" i="90"/>
  <c r="B717" i="55"/>
  <c r="B756" i="96"/>
  <c r="B80" i="90"/>
  <c r="B757" i="55"/>
  <c r="B796" i="96"/>
  <c r="B84" i="90"/>
  <c r="B797" i="55"/>
  <c r="B53" i="27"/>
  <c r="B61" i="27"/>
  <c r="B69" i="27"/>
  <c r="B77" i="27"/>
  <c r="B85" i="27"/>
  <c r="B93" i="27"/>
  <c r="B101" i="27"/>
  <c r="B109" i="27"/>
  <c r="B117" i="27"/>
  <c r="B125" i="27"/>
  <c r="B133" i="27"/>
  <c r="B141" i="27"/>
  <c r="B149" i="27"/>
  <c r="B157" i="27"/>
  <c r="B165" i="27"/>
  <c r="P26" i="1"/>
  <c r="P28" i="1"/>
  <c r="P30" i="1"/>
  <c r="P32" i="1"/>
  <c r="P34" i="1"/>
  <c r="P36" i="1"/>
  <c r="P38" i="1"/>
  <c r="P40" i="1"/>
  <c r="P42" i="1"/>
  <c r="P44" i="1"/>
  <c r="P46" i="1"/>
  <c r="P48" i="1"/>
  <c r="P50" i="1"/>
  <c r="P52" i="1"/>
  <c r="P54" i="1"/>
  <c r="P56" i="1"/>
  <c r="P58" i="1"/>
  <c r="P60" i="1"/>
  <c r="P62" i="1"/>
  <c r="P64" i="1"/>
  <c r="P66" i="1"/>
  <c r="P68" i="1"/>
  <c r="P70" i="1"/>
  <c r="P72" i="1"/>
  <c r="P74" i="1"/>
  <c r="P76" i="1"/>
  <c r="P78" i="1"/>
  <c r="P80" i="1"/>
  <c r="P82" i="1"/>
  <c r="P84" i="1"/>
  <c r="B226" i="38"/>
  <c r="B266" i="38"/>
  <c r="B306" i="38"/>
  <c r="B346" i="38"/>
  <c r="B386" i="38"/>
  <c r="B426" i="38"/>
  <c r="B466" i="38"/>
  <c r="B506" i="38"/>
  <c r="B546" i="38"/>
  <c r="B586" i="38"/>
  <c r="B626" i="38"/>
  <c r="B666" i="38"/>
  <c r="B706" i="38"/>
  <c r="B746" i="38"/>
  <c r="B786" i="38"/>
  <c r="Q74" i="31"/>
  <c r="B207" i="80"/>
  <c r="C207" i="80" s="1"/>
  <c r="C46" i="78"/>
  <c r="O46" i="78"/>
  <c r="B247" i="80"/>
  <c r="C247" i="80" s="1"/>
  <c r="C54" i="78"/>
  <c r="O54" i="78"/>
  <c r="B287" i="80"/>
  <c r="C287" i="80" s="1"/>
  <c r="C62" i="78"/>
  <c r="O62" i="78"/>
  <c r="B327" i="80"/>
  <c r="C327" i="80" s="1"/>
  <c r="O70" i="78"/>
  <c r="C70" i="78"/>
  <c r="B367" i="80"/>
  <c r="C367" i="80" s="1"/>
  <c r="O78" i="78"/>
  <c r="C78" i="78"/>
  <c r="C86" i="78"/>
  <c r="O86" i="78"/>
  <c r="C94" i="78"/>
  <c r="O94" i="78"/>
  <c r="C102" i="78"/>
  <c r="O102" i="78"/>
  <c r="C118" i="78"/>
  <c r="O118" i="78"/>
  <c r="Q118" i="78"/>
  <c r="C126" i="78"/>
  <c r="O126" i="78"/>
  <c r="C134" i="78"/>
  <c r="O134" i="78"/>
  <c r="C142" i="78"/>
  <c r="O142" i="78"/>
  <c r="C150" i="78"/>
  <c r="O150" i="78"/>
  <c r="C158" i="78"/>
  <c r="O158" i="78"/>
  <c r="P110" i="31"/>
  <c r="P126" i="31"/>
  <c r="Q106" i="78"/>
  <c r="Q86" i="78"/>
  <c r="Q102" i="78"/>
  <c r="Q162" i="78"/>
  <c r="B25" i="28"/>
  <c r="B25" i="90"/>
  <c r="B207" i="55"/>
  <c r="B29" i="90"/>
  <c r="B247" i="55"/>
  <c r="B33" i="90"/>
  <c r="B287" i="55"/>
  <c r="B326" i="96"/>
  <c r="B37" i="90"/>
  <c r="B327" i="55"/>
  <c r="B41" i="28"/>
  <c r="B366" i="96"/>
  <c r="B41" i="90"/>
  <c r="B367" i="55"/>
  <c r="B45" i="90"/>
  <c r="B407" i="55"/>
  <c r="B49" i="90"/>
  <c r="B447" i="55"/>
  <c r="B53" i="90"/>
  <c r="B487" i="55"/>
  <c r="B526" i="96"/>
  <c r="B57" i="90"/>
  <c r="B527" i="55"/>
  <c r="B566" i="96"/>
  <c r="B61" i="90"/>
  <c r="B567" i="55"/>
  <c r="B65" i="90"/>
  <c r="B607" i="55"/>
  <c r="B69" i="90"/>
  <c r="B647" i="55"/>
  <c r="B73" i="90"/>
  <c r="B687" i="55"/>
  <c r="B77" i="28"/>
  <c r="B726" i="96"/>
  <c r="B77" i="90"/>
  <c r="B727" i="55"/>
  <c r="B81" i="28"/>
  <c r="B766" i="96"/>
  <c r="B81" i="90"/>
  <c r="B767" i="55"/>
  <c r="B28" i="28"/>
  <c r="B47" i="27"/>
  <c r="B55" i="27"/>
  <c r="B63" i="27"/>
  <c r="B71" i="27"/>
  <c r="B79" i="27"/>
  <c r="B87" i="27"/>
  <c r="B95" i="27"/>
  <c r="B103" i="27"/>
  <c r="B111" i="27"/>
  <c r="B119" i="27"/>
  <c r="B127" i="27"/>
  <c r="B135" i="27"/>
  <c r="B143" i="27"/>
  <c r="B151" i="27"/>
  <c r="B159" i="27"/>
  <c r="Q26" i="1"/>
  <c r="Q28" i="1"/>
  <c r="Q30" i="1"/>
  <c r="Q32" i="1"/>
  <c r="Q34" i="1"/>
  <c r="Q36" i="1"/>
  <c r="Q38" i="1"/>
  <c r="Q40" i="1"/>
  <c r="Q42" i="1"/>
  <c r="Q44" i="1"/>
  <c r="Q46" i="1"/>
  <c r="Q48" i="1"/>
  <c r="Q50" i="1"/>
  <c r="Q52" i="1"/>
  <c r="Q54" i="1"/>
  <c r="Q56" i="1"/>
  <c r="Q58" i="1"/>
  <c r="Q60" i="1"/>
  <c r="Q62" i="1"/>
  <c r="Q64" i="1"/>
  <c r="Q66" i="1"/>
  <c r="Q68" i="1"/>
  <c r="Q70" i="1"/>
  <c r="Q72" i="1"/>
  <c r="Q74" i="1"/>
  <c r="Q76" i="1"/>
  <c r="Q78" i="1"/>
  <c r="Q80" i="1"/>
  <c r="Q82" i="1"/>
  <c r="Q84" i="1"/>
  <c r="B236" i="38"/>
  <c r="B276" i="38"/>
  <c r="B316" i="38"/>
  <c r="B356" i="38"/>
  <c r="B396" i="38"/>
  <c r="B436" i="38"/>
  <c r="B476" i="38"/>
  <c r="B516" i="38"/>
  <c r="B556" i="38"/>
  <c r="B596" i="38"/>
  <c r="B636" i="38"/>
  <c r="B676" i="38"/>
  <c r="B716" i="38"/>
  <c r="B756" i="38"/>
  <c r="B796" i="38"/>
  <c r="Q66" i="31"/>
  <c r="B48" i="31"/>
  <c r="O48" i="31" s="1"/>
  <c r="B56" i="31"/>
  <c r="O56" i="31" s="1"/>
  <c r="B64" i="31"/>
  <c r="Q64" i="31" s="1"/>
  <c r="B72" i="31"/>
  <c r="C72" i="31" s="1"/>
  <c r="B80" i="31"/>
  <c r="C80" i="31" s="1"/>
  <c r="B88" i="31"/>
  <c r="O88" i="31" s="1"/>
  <c r="B96" i="31"/>
  <c r="P96" i="31" s="1"/>
  <c r="B104" i="31"/>
  <c r="P104" i="31" s="1"/>
  <c r="B112" i="31"/>
  <c r="P112" i="31" s="1"/>
  <c r="B120" i="31"/>
  <c r="P120" i="31" s="1"/>
  <c r="B128" i="31"/>
  <c r="P128" i="31" s="1"/>
  <c r="B136" i="31"/>
  <c r="P136" i="31" s="1"/>
  <c r="B144" i="31"/>
  <c r="Q144" i="31" s="1"/>
  <c r="B152" i="31"/>
  <c r="P152" i="31" s="1"/>
  <c r="B160" i="31"/>
  <c r="B161" i="31" s="1"/>
  <c r="B217" i="80"/>
  <c r="C217" i="80" s="1"/>
  <c r="O48" i="78"/>
  <c r="C48" i="78"/>
  <c r="B257" i="80"/>
  <c r="C257" i="80" s="1"/>
  <c r="C56" i="78"/>
  <c r="O56" i="78"/>
  <c r="B297" i="80"/>
  <c r="C297" i="80" s="1"/>
  <c r="O64" i="78"/>
  <c r="C64" i="78"/>
  <c r="B337" i="80"/>
  <c r="C337" i="80" s="1"/>
  <c r="O72" i="78"/>
  <c r="C72" i="78"/>
  <c r="B377" i="80"/>
  <c r="C377" i="80" s="1"/>
  <c r="C80" i="78"/>
  <c r="O80" i="78"/>
  <c r="O88" i="78"/>
  <c r="C88" i="78"/>
  <c r="C96" i="78"/>
  <c r="O96" i="78"/>
  <c r="O104" i="78"/>
  <c r="C104" i="78"/>
  <c r="C112" i="78"/>
  <c r="O112" i="78"/>
  <c r="Q112" i="78"/>
  <c r="C120" i="78"/>
  <c r="O120" i="78"/>
  <c r="Q120" i="78"/>
  <c r="O128" i="78"/>
  <c r="C128" i="78"/>
  <c r="Q128" i="78"/>
  <c r="O136" i="78"/>
  <c r="C136" i="78"/>
  <c r="Q136" i="78"/>
  <c r="O144" i="78"/>
  <c r="C144" i="78"/>
  <c r="P144" i="78"/>
  <c r="Q144" i="78"/>
  <c r="O152" i="78"/>
  <c r="C152" i="78"/>
  <c r="P152" i="78"/>
  <c r="Q152" i="78"/>
  <c r="O160" i="78"/>
  <c r="C160" i="78"/>
  <c r="Q154" i="78"/>
  <c r="Q142" i="78"/>
  <c r="Q134" i="78"/>
  <c r="Q126" i="78"/>
  <c r="Q146" i="78"/>
  <c r="Q150" i="78"/>
  <c r="Q64" i="78"/>
  <c r="Q56" i="78"/>
  <c r="Q48" i="78"/>
  <c r="Q52" i="78"/>
  <c r="Q68" i="78"/>
  <c r="Q58" i="78"/>
  <c r="Q46" i="78"/>
  <c r="Q70" i="78"/>
  <c r="Q80" i="78"/>
  <c r="Q72" i="78"/>
  <c r="Q60" i="78"/>
  <c r="Q62" i="78"/>
  <c r="Q82" i="78"/>
  <c r="Q84" i="78"/>
  <c r="Q50" i="78"/>
  <c r="Q54" i="78"/>
  <c r="Q78" i="78"/>
  <c r="Q74" i="78"/>
  <c r="Q76" i="78"/>
  <c r="Q66" i="78"/>
  <c r="B796" i="40"/>
  <c r="B84" i="36"/>
  <c r="B165" i="39"/>
  <c r="B163" i="39"/>
  <c r="Q83" i="32"/>
  <c r="B786" i="40"/>
  <c r="P82" i="32"/>
  <c r="B161" i="39"/>
  <c r="B776" i="40"/>
  <c r="B82" i="36"/>
  <c r="B81" i="36"/>
  <c r="P81" i="32"/>
  <c r="Q81" i="32"/>
  <c r="B766" i="40"/>
  <c r="B80" i="36"/>
  <c r="B157" i="39"/>
  <c r="B79" i="36"/>
  <c r="P79" i="32"/>
  <c r="B78" i="36"/>
  <c r="Q78" i="32"/>
  <c r="B77" i="36"/>
  <c r="P77" i="32"/>
  <c r="B151" i="39"/>
  <c r="B149" i="39"/>
  <c r="Q76" i="32"/>
  <c r="B716" i="40"/>
  <c r="B76" i="36"/>
  <c r="P75" i="32"/>
  <c r="B706" i="40"/>
  <c r="B74" i="36"/>
  <c r="B145" i="39"/>
  <c r="P74" i="32"/>
  <c r="Q73" i="32"/>
  <c r="B73" i="36"/>
  <c r="B141" i="39"/>
  <c r="P72" i="32"/>
  <c r="B72" i="36"/>
  <c r="B676" i="40"/>
  <c r="Q71" i="32"/>
  <c r="B666" i="40"/>
  <c r="B71" i="36"/>
  <c r="B139" i="39"/>
  <c r="B137" i="39"/>
  <c r="P70" i="32"/>
  <c r="B135" i="39"/>
  <c r="P69" i="32"/>
  <c r="Q69" i="32"/>
  <c r="B69" i="36"/>
  <c r="B68" i="36"/>
  <c r="B636" i="40"/>
  <c r="Q68" i="32"/>
  <c r="B133" i="39"/>
  <c r="B67" i="36"/>
  <c r="B131" i="39"/>
  <c r="B66" i="36"/>
  <c r="Q66" i="32"/>
  <c r="B127" i="39"/>
  <c r="B65" i="36"/>
  <c r="P65" i="32"/>
  <c r="Q65" i="32"/>
  <c r="P64" i="32"/>
  <c r="B64" i="36"/>
  <c r="B125" i="39"/>
  <c r="Q64" i="32"/>
  <c r="B586" i="40"/>
  <c r="B63" i="36"/>
  <c r="B62" i="36"/>
  <c r="B121" i="39"/>
  <c r="P62" i="32"/>
  <c r="B576" i="40"/>
  <c r="B61" i="36"/>
  <c r="B566" i="40"/>
  <c r="Q61" i="32"/>
  <c r="B60" i="36"/>
  <c r="P60" i="32"/>
  <c r="Q60" i="32"/>
  <c r="B115" i="39"/>
  <c r="B546" i="40"/>
  <c r="B59" i="36"/>
  <c r="Q59" i="32"/>
  <c r="P58" i="32"/>
  <c r="B113" i="39"/>
  <c r="B58" i="36"/>
  <c r="B57" i="36"/>
  <c r="Q57" i="32"/>
  <c r="P57" i="32"/>
  <c r="B111" i="39"/>
  <c r="B109" i="39"/>
  <c r="B516" i="40"/>
  <c r="B56" i="36"/>
  <c r="P56" i="32"/>
  <c r="Q55" i="32"/>
  <c r="B506" i="40"/>
  <c r="B55" i="36"/>
  <c r="B54" i="36"/>
  <c r="B496" i="40"/>
  <c r="P54" i="32"/>
  <c r="B105" i="39"/>
  <c r="Q53" i="32"/>
  <c r="P53" i="32"/>
  <c r="B53" i="36"/>
  <c r="B101" i="39"/>
  <c r="B52" i="36"/>
  <c r="B476" i="40"/>
  <c r="P52" i="32"/>
  <c r="B51" i="36"/>
  <c r="B50" i="36"/>
  <c r="Q50" i="32"/>
  <c r="B97" i="39"/>
  <c r="B456" i="40"/>
  <c r="B49" i="36"/>
  <c r="B95" i="39"/>
  <c r="Q49" i="32"/>
  <c r="P49" i="32"/>
  <c r="P48" i="32"/>
  <c r="B436" i="40"/>
  <c r="B48" i="36"/>
  <c r="Q48" i="32"/>
  <c r="P47" i="32"/>
  <c r="B426" i="40"/>
  <c r="Q47" i="32"/>
  <c r="Q46" i="32"/>
  <c r="B46" i="36"/>
  <c r="B89" i="39"/>
  <c r="B45" i="36"/>
  <c r="P45" i="32"/>
  <c r="B87" i="39"/>
  <c r="Q45" i="32"/>
  <c r="P44" i="32"/>
  <c r="Q44" i="32"/>
  <c r="B396" i="40"/>
  <c r="B43" i="36"/>
  <c r="B83" i="39"/>
  <c r="B386" i="40"/>
  <c r="P43" i="32"/>
  <c r="B42" i="36"/>
  <c r="B41" i="36"/>
  <c r="Q41" i="32"/>
  <c r="B79" i="39"/>
  <c r="P41" i="32"/>
  <c r="B40" i="36"/>
  <c r="B77" i="39"/>
  <c r="P40" i="32"/>
  <c r="Q40" i="32"/>
  <c r="B346" i="40"/>
  <c r="Q39" i="32"/>
  <c r="B39" i="36"/>
  <c r="B75" i="39"/>
  <c r="B73" i="39"/>
  <c r="P38" i="32"/>
  <c r="B38" i="36"/>
  <c r="B37" i="36"/>
  <c r="Q37" i="32"/>
  <c r="B71" i="39"/>
  <c r="P37" i="32"/>
  <c r="B316" i="40"/>
  <c r="B36" i="36"/>
  <c r="B69" i="39"/>
  <c r="P36" i="32"/>
  <c r="B67" i="39"/>
  <c r="Q35" i="32"/>
  <c r="B306" i="40"/>
  <c r="P34" i="32"/>
  <c r="B34" i="36"/>
  <c r="B65" i="39"/>
  <c r="B296" i="40"/>
  <c r="Q33" i="32"/>
  <c r="B33" i="36"/>
  <c r="P33" i="32"/>
  <c r="B63" i="39"/>
  <c r="B32" i="36"/>
  <c r="B61" i="39"/>
  <c r="B31" i="36"/>
  <c r="P31" i="32"/>
  <c r="B30" i="36"/>
  <c r="Q30" i="32"/>
  <c r="B57" i="39"/>
  <c r="B256" i="40"/>
  <c r="Q29" i="32"/>
  <c r="B29" i="36"/>
  <c r="B55" i="39"/>
  <c r="B53" i="39"/>
  <c r="P28" i="32"/>
  <c r="B236" i="40"/>
  <c r="B27" i="36"/>
  <c r="B226" i="40"/>
  <c r="B51" i="39"/>
  <c r="Q27" i="32"/>
  <c r="B47" i="39"/>
  <c r="B25" i="36"/>
  <c r="P25" i="32"/>
  <c r="Q25" i="32"/>
  <c r="H447" i="55"/>
  <c r="S94" i="31" s="1"/>
  <c r="E448" i="55"/>
  <c r="E462" i="55"/>
  <c r="H457" i="55"/>
  <c r="S96" i="31" s="1"/>
  <c r="E468" i="55"/>
  <c r="F467" i="55"/>
  <c r="E478" i="55"/>
  <c r="G477" i="55"/>
  <c r="R100" i="31" s="1"/>
  <c r="H527" i="55"/>
  <c r="S110" i="31" s="1"/>
  <c r="E528" i="55"/>
  <c r="E542" i="55"/>
  <c r="H537" i="55"/>
  <c r="S112" i="31" s="1"/>
  <c r="E548" i="55"/>
  <c r="F547" i="55"/>
  <c r="E618" i="55"/>
  <c r="F617" i="55"/>
  <c r="E708" i="55"/>
  <c r="G707" i="55"/>
  <c r="R146" i="31" s="1"/>
  <c r="H757" i="55"/>
  <c r="S156" i="31" s="1"/>
  <c r="E758" i="55"/>
  <c r="E806" i="55"/>
  <c r="F797" i="55"/>
  <c r="E213" i="55"/>
  <c r="E214" i="55"/>
  <c r="F227" i="55"/>
  <c r="H227" i="55"/>
  <c r="S50" i="31" s="1"/>
  <c r="E232" i="55"/>
  <c r="E241" i="55"/>
  <c r="E254" i="55"/>
  <c r="F267" i="55"/>
  <c r="H267" i="55"/>
  <c r="S58" i="31" s="1"/>
  <c r="E272" i="55"/>
  <c r="E281" i="55"/>
  <c r="H287" i="55"/>
  <c r="S62" i="31" s="1"/>
  <c r="E293" i="55"/>
  <c r="H297" i="55"/>
  <c r="S64" i="31" s="1"/>
  <c r="E319" i="55"/>
  <c r="H327" i="55"/>
  <c r="S70" i="31" s="1"/>
  <c r="H337" i="55"/>
  <c r="S72" i="31" s="1"/>
  <c r="E361" i="55"/>
  <c r="E365" i="55"/>
  <c r="E369" i="55"/>
  <c r="E370" i="55"/>
  <c r="E376" i="55"/>
  <c r="E380" i="55"/>
  <c r="E385" i="55"/>
  <c r="E390" i="55"/>
  <c r="E401" i="55"/>
  <c r="E406" i="55"/>
  <c r="E423" i="55"/>
  <c r="E452" i="55"/>
  <c r="G447" i="55"/>
  <c r="R94" i="31" s="1"/>
  <c r="G467" i="55"/>
  <c r="R98" i="31" s="1"/>
  <c r="E470" i="55"/>
  <c r="H477" i="55"/>
  <c r="S100" i="31" s="1"/>
  <c r="E482" i="55"/>
  <c r="F477" i="55"/>
  <c r="L487" i="55"/>
  <c r="E518" i="55"/>
  <c r="E539" i="55"/>
  <c r="G547" i="55"/>
  <c r="R114" i="31" s="1"/>
  <c r="E550" i="55"/>
  <c r="H557" i="55"/>
  <c r="S116" i="31" s="1"/>
  <c r="E562" i="55"/>
  <c r="F557" i="55"/>
  <c r="E612" i="55"/>
  <c r="H607" i="55"/>
  <c r="S126" i="31" s="1"/>
  <c r="E698" i="55"/>
  <c r="F697" i="55"/>
  <c r="E703" i="55"/>
  <c r="H697" i="55"/>
  <c r="S144" i="31" s="1"/>
  <c r="E729" i="55"/>
  <c r="G727" i="55"/>
  <c r="R150" i="31" s="1"/>
  <c r="H207" i="55"/>
  <c r="S46" i="31" s="1"/>
  <c r="G237" i="55"/>
  <c r="R52" i="31" s="1"/>
  <c r="H247" i="55"/>
  <c r="S54" i="31" s="1"/>
  <c r="H257" i="55"/>
  <c r="S56" i="31" s="1"/>
  <c r="G277" i="55"/>
  <c r="R60" i="31" s="1"/>
  <c r="G297" i="55"/>
  <c r="R64" i="31" s="1"/>
  <c r="E208" i="55"/>
  <c r="H217" i="55"/>
  <c r="S48" i="31" s="1"/>
  <c r="E239" i="55"/>
  <c r="E248" i="55"/>
  <c r="E279" i="55"/>
  <c r="E303" i="55"/>
  <c r="E324" i="55"/>
  <c r="G337" i="55"/>
  <c r="R72" i="31" s="1"/>
  <c r="E343" i="55"/>
  <c r="E359" i="55"/>
  <c r="E373" i="55"/>
  <c r="E374" i="55"/>
  <c r="E379" i="55"/>
  <c r="E394" i="55"/>
  <c r="E399" i="55"/>
  <c r="E405" i="55"/>
  <c r="E419" i="55"/>
  <c r="E428" i="55"/>
  <c r="F427" i="55"/>
  <c r="E438" i="55"/>
  <c r="G437" i="55"/>
  <c r="R92" i="31" s="1"/>
  <c r="H467" i="55"/>
  <c r="S98" i="31" s="1"/>
  <c r="F487" i="55"/>
  <c r="H487" i="55"/>
  <c r="S102" i="31" s="1"/>
  <c r="E488" i="55"/>
  <c r="F497" i="55"/>
  <c r="E502" i="55"/>
  <c r="H497" i="55"/>
  <c r="S104" i="31" s="1"/>
  <c r="E508" i="55"/>
  <c r="F507" i="55"/>
  <c r="G517" i="55"/>
  <c r="R108" i="31" s="1"/>
  <c r="H547" i="55"/>
  <c r="S114" i="31" s="1"/>
  <c r="H597" i="55"/>
  <c r="S124" i="31" s="1"/>
  <c r="E598" i="55"/>
  <c r="E692" i="55"/>
  <c r="H687" i="55"/>
  <c r="S142" i="31" s="1"/>
  <c r="E778" i="55"/>
  <c r="F777" i="55"/>
  <c r="E783" i="55"/>
  <c r="H777" i="55"/>
  <c r="S160" i="31" s="1"/>
  <c r="G217" i="55"/>
  <c r="R48" i="31" s="1"/>
  <c r="E223" i="55"/>
  <c r="E244" i="55"/>
  <c r="G257" i="55"/>
  <c r="R56" i="31" s="1"/>
  <c r="E263" i="55"/>
  <c r="E275" i="55"/>
  <c r="E284" i="55"/>
  <c r="E291" i="55"/>
  <c r="E301" i="55"/>
  <c r="E309" i="55"/>
  <c r="E314" i="55"/>
  <c r="E331" i="55"/>
  <c r="E341" i="55"/>
  <c r="E349" i="55"/>
  <c r="E354" i="55"/>
  <c r="E364" i="55"/>
  <c r="E383" i="55"/>
  <c r="H387" i="55"/>
  <c r="S82" i="31" s="1"/>
  <c r="E391" i="55"/>
  <c r="E403" i="55"/>
  <c r="F417" i="55"/>
  <c r="G427" i="55"/>
  <c r="R90" i="31" s="1"/>
  <c r="E430" i="55"/>
  <c r="H437" i="55"/>
  <c r="S92" i="31" s="1"/>
  <c r="E441" i="55"/>
  <c r="E442" i="55"/>
  <c r="F437" i="55"/>
  <c r="L447" i="55"/>
  <c r="E492" i="55"/>
  <c r="G487" i="55"/>
  <c r="R102" i="31" s="1"/>
  <c r="E499" i="55"/>
  <c r="G507" i="55"/>
  <c r="R106" i="31" s="1"/>
  <c r="E510" i="55"/>
  <c r="H517" i="55"/>
  <c r="S108" i="31" s="1"/>
  <c r="E522" i="55"/>
  <c r="F517" i="55"/>
  <c r="L527" i="55"/>
  <c r="E558" i="55"/>
  <c r="H567" i="55"/>
  <c r="S118" i="31" s="1"/>
  <c r="E572" i="55"/>
  <c r="H677" i="55"/>
  <c r="S140" i="31" s="1"/>
  <c r="E678" i="55"/>
  <c r="E772" i="55"/>
  <c r="H767" i="55"/>
  <c r="S158" i="31" s="1"/>
  <c r="E578" i="55"/>
  <c r="F577" i="55"/>
  <c r="E602" i="55"/>
  <c r="G597" i="55"/>
  <c r="R124" i="31" s="1"/>
  <c r="H627" i="55"/>
  <c r="S130" i="31" s="1"/>
  <c r="E632" i="55"/>
  <c r="F627" i="55"/>
  <c r="E682" i="55"/>
  <c r="G677" i="55"/>
  <c r="R140" i="31" s="1"/>
  <c r="H707" i="55"/>
  <c r="S146" i="31" s="1"/>
  <c r="E712" i="55"/>
  <c r="F707" i="55"/>
  <c r="H787" i="55"/>
  <c r="S162" i="31" s="1"/>
  <c r="E792" i="55"/>
  <c r="F787" i="55"/>
  <c r="G577" i="55"/>
  <c r="R120" i="31" s="1"/>
  <c r="E579" i="55"/>
  <c r="E588" i="55"/>
  <c r="G587" i="55"/>
  <c r="R122" i="31" s="1"/>
  <c r="L587" i="55"/>
  <c r="H617" i="55"/>
  <c r="S128" i="31" s="1"/>
  <c r="E624" i="55"/>
  <c r="E635" i="55"/>
  <c r="F637" i="55"/>
  <c r="H637" i="55"/>
  <c r="S132" i="31" s="1"/>
  <c r="E638" i="55"/>
  <c r="E642" i="55"/>
  <c r="F647" i="55"/>
  <c r="E652" i="55"/>
  <c r="H647" i="55"/>
  <c r="S134" i="31" s="1"/>
  <c r="E656" i="55"/>
  <c r="E658" i="55"/>
  <c r="F657" i="55"/>
  <c r="G667" i="55"/>
  <c r="R138" i="31" s="1"/>
  <c r="L667" i="55"/>
  <c r="E704" i="55"/>
  <c r="F717" i="55"/>
  <c r="H717" i="55"/>
  <c r="S148" i="31" s="1"/>
  <c r="E718" i="55"/>
  <c r="F727" i="55"/>
  <c r="E732" i="55"/>
  <c r="H727" i="55"/>
  <c r="S150" i="31" s="1"/>
  <c r="E736" i="55"/>
  <c r="E738" i="55"/>
  <c r="F737" i="55"/>
  <c r="G747" i="55"/>
  <c r="R154" i="31" s="1"/>
  <c r="L747" i="55"/>
  <c r="E795" i="55"/>
  <c r="H797" i="55"/>
  <c r="S164" i="31" s="1"/>
  <c r="E798" i="55"/>
  <c r="F567" i="55"/>
  <c r="E573" i="55"/>
  <c r="E580" i="55"/>
  <c r="H587" i="55"/>
  <c r="S122" i="31" s="1"/>
  <c r="E592" i="55"/>
  <c r="F587" i="55"/>
  <c r="L597" i="55"/>
  <c r="E628" i="55"/>
  <c r="E649" i="55"/>
  <c r="G657" i="55"/>
  <c r="R136" i="31" s="1"/>
  <c r="E660" i="55"/>
  <c r="H667" i="55"/>
  <c r="S138" i="31" s="1"/>
  <c r="E672" i="55"/>
  <c r="F667" i="55"/>
  <c r="L677" i="55"/>
  <c r="E722" i="55"/>
  <c r="G717" i="55"/>
  <c r="R148" i="31" s="1"/>
  <c r="G737" i="55"/>
  <c r="R152" i="31" s="1"/>
  <c r="E740" i="55"/>
  <c r="H747" i="55"/>
  <c r="S154" i="31" s="1"/>
  <c r="E751" i="55"/>
  <c r="E752" i="55"/>
  <c r="F747" i="55"/>
  <c r="L757" i="55"/>
  <c r="E788" i="55"/>
  <c r="E216" i="55"/>
  <c r="E218" i="55"/>
  <c r="F217" i="55"/>
  <c r="L217" i="55"/>
  <c r="E224" i="55"/>
  <c r="E225" i="55"/>
  <c r="G227" i="55"/>
  <c r="R50" i="31" s="1"/>
  <c r="L227" i="55"/>
  <c r="E235" i="55"/>
  <c r="F237" i="55"/>
  <c r="E242" i="55"/>
  <c r="E243" i="55"/>
  <c r="E249" i="55"/>
  <c r="E256" i="55"/>
  <c r="E258" i="55"/>
  <c r="F257" i="55"/>
  <c r="L257" i="55"/>
  <c r="E265" i="55"/>
  <c r="E268" i="55"/>
  <c r="G267" i="55"/>
  <c r="R58" i="31" s="1"/>
  <c r="L267" i="55"/>
  <c r="F277" i="55"/>
  <c r="E283" i="55"/>
  <c r="E289" i="55"/>
  <c r="E296" i="55"/>
  <c r="E298" i="55"/>
  <c r="F297" i="55"/>
  <c r="L297" i="55"/>
  <c r="E304" i="55"/>
  <c r="E305" i="55"/>
  <c r="G307" i="55"/>
  <c r="R66" i="31" s="1"/>
  <c r="L307" i="55"/>
  <c r="E315" i="55"/>
  <c r="F317" i="55"/>
  <c r="E322" i="55"/>
  <c r="E323" i="55"/>
  <c r="E338" i="55"/>
  <c r="F337" i="55"/>
  <c r="L337" i="55"/>
  <c r="E344" i="55"/>
  <c r="E345" i="55"/>
  <c r="G347" i="55"/>
  <c r="R74" i="31" s="1"/>
  <c r="L347" i="55"/>
  <c r="E355" i="55"/>
  <c r="F357" i="55"/>
  <c r="E362" i="55"/>
  <c r="E363" i="55"/>
  <c r="G367" i="55"/>
  <c r="R78" i="31" s="1"/>
  <c r="F367" i="55"/>
  <c r="E372" i="55"/>
  <c r="H367" i="55"/>
  <c r="S78" i="31" s="1"/>
  <c r="E378" i="55"/>
  <c r="F377" i="55"/>
  <c r="L377" i="55"/>
  <c r="E388" i="55"/>
  <c r="G387" i="55"/>
  <c r="R82" i="31" s="1"/>
  <c r="E392" i="55"/>
  <c r="F387" i="55"/>
  <c r="F207" i="55"/>
  <c r="E220" i="55"/>
  <c r="E231" i="55"/>
  <c r="F247" i="55"/>
  <c r="F287" i="55"/>
  <c r="E300" i="55"/>
  <c r="E311" i="55"/>
  <c r="F327" i="55"/>
  <c r="E340" i="55"/>
  <c r="H377" i="55"/>
  <c r="S80" i="31" s="1"/>
  <c r="F397" i="55"/>
  <c r="E398" i="55"/>
  <c r="H397" i="55"/>
  <c r="S84" i="31" s="1"/>
  <c r="E351" i="55"/>
  <c r="E209" i="55"/>
  <c r="E210" i="55"/>
  <c r="E228" i="55"/>
  <c r="H237" i="55"/>
  <c r="S52" i="31" s="1"/>
  <c r="E246" i="55"/>
  <c r="E250" i="55"/>
  <c r="E260" i="55"/>
  <c r="E271" i="55"/>
  <c r="H277" i="55"/>
  <c r="S60" i="31" s="1"/>
  <c r="E286" i="55"/>
  <c r="E290" i="55"/>
  <c r="E308" i="55"/>
  <c r="H317" i="55"/>
  <c r="S68" i="31" s="1"/>
  <c r="E326" i="55"/>
  <c r="E329" i="55"/>
  <c r="E330" i="55"/>
  <c r="E336" i="55"/>
  <c r="E348" i="55"/>
  <c r="H357" i="55"/>
  <c r="S76" i="31" s="1"/>
  <c r="E402" i="55"/>
  <c r="G397" i="55"/>
  <c r="R84" i="31" s="1"/>
  <c r="Q156" i="31"/>
  <c r="Q146" i="31"/>
  <c r="P134" i="31"/>
  <c r="P132" i="31"/>
  <c r="Q108" i="31"/>
  <c r="C108" i="31"/>
  <c r="B51" i="31"/>
  <c r="O50" i="31"/>
  <c r="Q102" i="31"/>
  <c r="C50" i="31"/>
  <c r="O76" i="31"/>
  <c r="Q86" i="31"/>
  <c r="O100" i="31"/>
  <c r="B101" i="31"/>
  <c r="C102" i="31"/>
  <c r="Q110" i="31"/>
  <c r="Q116" i="31"/>
  <c r="C116" i="31"/>
  <c r="Q68" i="31"/>
  <c r="O68" i="31"/>
  <c r="C86" i="31"/>
  <c r="Q90" i="31"/>
  <c r="J90" i="31"/>
  <c r="Q92" i="31"/>
  <c r="C92" i="31"/>
  <c r="P94" i="31"/>
  <c r="B95" i="31"/>
  <c r="O108" i="31"/>
  <c r="B109" i="31"/>
  <c r="C110" i="31"/>
  <c r="O118" i="31"/>
  <c r="Q118" i="31"/>
  <c r="Q80" i="31"/>
  <c r="B75" i="31"/>
  <c r="O74" i="31"/>
  <c r="C74" i="31"/>
  <c r="Q94" i="31"/>
  <c r="Q100" i="31"/>
  <c r="C100" i="31"/>
  <c r="P102" i="31"/>
  <c r="B103" i="31"/>
  <c r="P108" i="31"/>
  <c r="O126" i="31"/>
  <c r="Q126" i="31"/>
  <c r="C126" i="31"/>
  <c r="O134" i="31"/>
  <c r="Q134" i="31"/>
  <c r="C134" i="31"/>
  <c r="O142" i="31"/>
  <c r="Q142" i="31"/>
  <c r="C142" i="31"/>
  <c r="O150" i="31"/>
  <c r="Q150" i="31"/>
  <c r="C150" i="31"/>
  <c r="O158" i="31"/>
  <c r="Q158" i="31"/>
  <c r="C158" i="31"/>
  <c r="B125" i="31"/>
  <c r="B133" i="31"/>
  <c r="P140" i="31"/>
  <c r="B141" i="31"/>
  <c r="P148" i="31"/>
  <c r="B149" i="31"/>
  <c r="P156" i="31"/>
  <c r="B157" i="31"/>
  <c r="B165" i="31"/>
  <c r="Q58" i="31"/>
  <c r="P60" i="31"/>
  <c r="Q84" i="31"/>
  <c r="P90" i="31"/>
  <c r="O96" i="31"/>
  <c r="P98" i="31"/>
  <c r="B99" i="31"/>
  <c r="P106" i="31"/>
  <c r="B107" i="31"/>
  <c r="P114" i="31"/>
  <c r="B115" i="31"/>
  <c r="P122" i="31"/>
  <c r="B123" i="31"/>
  <c r="C124" i="31"/>
  <c r="Q124" i="31"/>
  <c r="P130" i="31"/>
  <c r="B131" i="31"/>
  <c r="C132" i="31"/>
  <c r="Q132" i="31"/>
  <c r="P138" i="31"/>
  <c r="B139" i="31"/>
  <c r="C140" i="31"/>
  <c r="P146" i="31"/>
  <c r="B147" i="31"/>
  <c r="C148" i="31"/>
  <c r="P154" i="31"/>
  <c r="B155" i="31"/>
  <c r="C156" i="31"/>
  <c r="P162" i="31"/>
  <c r="B163" i="31"/>
  <c r="C164" i="31"/>
  <c r="Q50" i="31"/>
  <c r="Q52" i="31"/>
  <c r="O84" i="31"/>
  <c r="C106" i="31"/>
  <c r="C114" i="31"/>
  <c r="C122" i="31"/>
  <c r="C130" i="31"/>
  <c r="C138" i="31"/>
  <c r="C146" i="31"/>
  <c r="C154" i="31"/>
  <c r="C162" i="31"/>
  <c r="P46" i="31"/>
  <c r="B47" i="31"/>
  <c r="B55" i="31"/>
  <c r="P78" i="31"/>
  <c r="B79" i="31"/>
  <c r="C46" i="31"/>
  <c r="Q46" i="31"/>
  <c r="P52" i="31"/>
  <c r="B53" i="31"/>
  <c r="C54" i="31"/>
  <c r="B61" i="31"/>
  <c r="P68" i="31"/>
  <c r="B69" i="31"/>
  <c r="C70" i="31"/>
  <c r="Q70" i="31"/>
  <c r="P76" i="31"/>
  <c r="B77" i="31"/>
  <c r="C78" i="31"/>
  <c r="Q78" i="31"/>
  <c r="P84" i="31"/>
  <c r="B85" i="31"/>
  <c r="J50" i="31"/>
  <c r="P50" i="31"/>
  <c r="C52" i="31"/>
  <c r="J58" i="31"/>
  <c r="P58" i="31"/>
  <c r="C60" i="31"/>
  <c r="Q60" i="31"/>
  <c r="J66" i="31"/>
  <c r="P66" i="31"/>
  <c r="C68" i="31"/>
  <c r="J74" i="31"/>
  <c r="P74" i="31"/>
  <c r="C76" i="31"/>
  <c r="P82" i="31"/>
  <c r="B83" i="31"/>
  <c r="C84" i="31"/>
  <c r="P54" i="31"/>
  <c r="P62" i="31"/>
  <c r="B63" i="31"/>
  <c r="P70" i="31"/>
  <c r="B71" i="31"/>
  <c r="Q54" i="31"/>
  <c r="C62" i="31"/>
  <c r="Q62" i="31"/>
  <c r="C82" i="31"/>
  <c r="B84" i="28"/>
  <c r="B83" i="28"/>
  <c r="B82" i="28"/>
  <c r="B80" i="28"/>
  <c r="B79" i="28"/>
  <c r="B78" i="28"/>
  <c r="B74" i="28"/>
  <c r="B73" i="28"/>
  <c r="B72" i="28"/>
  <c r="B71" i="28"/>
  <c r="B70" i="28"/>
  <c r="B69" i="28"/>
  <c r="B68" i="28"/>
  <c r="B67" i="28"/>
  <c r="B66" i="28"/>
  <c r="B65" i="28"/>
  <c r="B63" i="28"/>
  <c r="B62" i="28"/>
  <c r="B61" i="28"/>
  <c r="B60" i="28"/>
  <c r="B59" i="28"/>
  <c r="B57" i="28"/>
  <c r="B56" i="28"/>
  <c r="B55" i="28"/>
  <c r="B54" i="28"/>
  <c r="B53" i="28"/>
  <c r="B52" i="28"/>
  <c r="B51" i="28"/>
  <c r="B50" i="28"/>
  <c r="B49" i="28"/>
  <c r="B47" i="28"/>
  <c r="B46" i="28"/>
  <c r="B45" i="28"/>
  <c r="B44" i="28"/>
  <c r="B43" i="28"/>
  <c r="B42" i="28"/>
  <c r="B40" i="28"/>
  <c r="B38" i="28"/>
  <c r="B37" i="28"/>
  <c r="B36" i="28"/>
  <c r="B34" i="28"/>
  <c r="B33" i="28"/>
  <c r="B32" i="28"/>
  <c r="B31" i="28"/>
  <c r="B27" i="28"/>
  <c r="D22" i="59"/>
  <c r="D31" i="49"/>
  <c r="D31" i="82"/>
  <c r="E767" i="55" l="1"/>
  <c r="E607" i="55"/>
  <c r="P48" i="31"/>
  <c r="P160" i="31"/>
  <c r="H506" i="80"/>
  <c r="H498" i="80"/>
  <c r="G504" i="80"/>
  <c r="F503" i="80"/>
  <c r="F498" i="80"/>
  <c r="H503" i="80"/>
  <c r="G499" i="80"/>
  <c r="H504" i="80"/>
  <c r="F504" i="80"/>
  <c r="G502" i="80"/>
  <c r="F499" i="80"/>
  <c r="H505" i="80"/>
  <c r="H499" i="80"/>
  <c r="F501" i="80"/>
  <c r="H502" i="80"/>
  <c r="F500" i="80"/>
  <c r="G500" i="80"/>
  <c r="H501" i="80"/>
  <c r="G501" i="80"/>
  <c r="F502" i="80"/>
  <c r="G505" i="80"/>
  <c r="H500" i="80"/>
  <c r="G506" i="80"/>
  <c r="G498" i="80"/>
  <c r="F506" i="80"/>
  <c r="F505" i="80"/>
  <c r="G503" i="80"/>
  <c r="H424" i="80"/>
  <c r="F424" i="80"/>
  <c r="G422" i="80"/>
  <c r="F419" i="80"/>
  <c r="F418" i="80"/>
  <c r="H423" i="80"/>
  <c r="G419" i="80"/>
  <c r="H420" i="80"/>
  <c r="G426" i="80"/>
  <c r="G418" i="80"/>
  <c r="H421" i="80"/>
  <c r="G421" i="80"/>
  <c r="F422" i="80"/>
  <c r="H418" i="80"/>
  <c r="F423" i="80"/>
  <c r="F425" i="80"/>
  <c r="F420" i="80"/>
  <c r="H425" i="80"/>
  <c r="H419" i="80"/>
  <c r="H426" i="80"/>
  <c r="G424" i="80"/>
  <c r="F426" i="80"/>
  <c r="G423" i="80"/>
  <c r="H422" i="80"/>
  <c r="G420" i="80"/>
  <c r="G425" i="80"/>
  <c r="F421" i="80"/>
  <c r="G526" i="80"/>
  <c r="G518" i="80"/>
  <c r="H523" i="80"/>
  <c r="F522" i="80"/>
  <c r="G524" i="80"/>
  <c r="F523" i="80"/>
  <c r="H521" i="80"/>
  <c r="F518" i="80"/>
  <c r="G522" i="80"/>
  <c r="F519" i="80"/>
  <c r="H519" i="80"/>
  <c r="G525" i="80"/>
  <c r="G520" i="80"/>
  <c r="H525" i="80"/>
  <c r="F526" i="80"/>
  <c r="G523" i="80"/>
  <c r="G519" i="80"/>
  <c r="F524" i="80"/>
  <c r="H526" i="80"/>
  <c r="F521" i="80"/>
  <c r="F520" i="80"/>
  <c r="F525" i="80"/>
  <c r="H518" i="80"/>
  <c r="H522" i="80"/>
  <c r="G521" i="80"/>
  <c r="H524" i="80"/>
  <c r="H520" i="80"/>
  <c r="B73" i="31"/>
  <c r="H479" i="80"/>
  <c r="G485" i="80"/>
  <c r="F485" i="80"/>
  <c r="F484" i="80"/>
  <c r="H486" i="80"/>
  <c r="G486" i="80"/>
  <c r="H485" i="80"/>
  <c r="F486" i="80"/>
  <c r="G483" i="80"/>
  <c r="F481" i="80"/>
  <c r="G484" i="80"/>
  <c r="H482" i="80"/>
  <c r="G482" i="80"/>
  <c r="H483" i="80"/>
  <c r="F482" i="80"/>
  <c r="G481" i="80"/>
  <c r="H484" i="80"/>
  <c r="G480" i="80"/>
  <c r="H478" i="80"/>
  <c r="G478" i="80"/>
  <c r="H481" i="80"/>
  <c r="F478" i="80"/>
  <c r="G479" i="80"/>
  <c r="H480" i="80"/>
  <c r="F483" i="80"/>
  <c r="F480" i="80"/>
  <c r="F479" i="80"/>
  <c r="Q72" i="31"/>
  <c r="H536" i="80"/>
  <c r="H528" i="80"/>
  <c r="G534" i="80"/>
  <c r="F533" i="80"/>
  <c r="H531" i="80"/>
  <c r="F528" i="80"/>
  <c r="G533" i="80"/>
  <c r="H532" i="80"/>
  <c r="F530" i="80"/>
  <c r="G530" i="80"/>
  <c r="H535" i="80"/>
  <c r="F536" i="80"/>
  <c r="G535" i="80"/>
  <c r="G531" i="80"/>
  <c r="H534" i="80"/>
  <c r="G532" i="80"/>
  <c r="H529" i="80"/>
  <c r="F531" i="80"/>
  <c r="F534" i="80"/>
  <c r="F529" i="80"/>
  <c r="G529" i="80"/>
  <c r="G536" i="80"/>
  <c r="F535" i="80"/>
  <c r="G528" i="80"/>
  <c r="H533" i="80"/>
  <c r="H530" i="80"/>
  <c r="F532" i="80"/>
  <c r="H462" i="80"/>
  <c r="F460" i="80"/>
  <c r="G460" i="80"/>
  <c r="H463" i="80"/>
  <c r="H466" i="80"/>
  <c r="H458" i="80"/>
  <c r="G464" i="80"/>
  <c r="F463" i="80"/>
  <c r="H464" i="80"/>
  <c r="G462" i="80"/>
  <c r="F462" i="80"/>
  <c r="H465" i="80"/>
  <c r="G465" i="80"/>
  <c r="H460" i="80"/>
  <c r="G458" i="80"/>
  <c r="G463" i="80"/>
  <c r="H461" i="80"/>
  <c r="G461" i="80"/>
  <c r="F464" i="80"/>
  <c r="F459" i="80"/>
  <c r="G459" i="80"/>
  <c r="F466" i="80"/>
  <c r="F465" i="80"/>
  <c r="G466" i="80"/>
  <c r="H459" i="80"/>
  <c r="F461" i="80"/>
  <c r="F458" i="80"/>
  <c r="G775" i="80"/>
  <c r="F775" i="80"/>
  <c r="G772" i="80"/>
  <c r="F769" i="80"/>
  <c r="F770" i="80"/>
  <c r="F768" i="80"/>
  <c r="H773" i="80"/>
  <c r="G771" i="80"/>
  <c r="G776" i="80"/>
  <c r="G768" i="80"/>
  <c r="H772" i="80"/>
  <c r="H771" i="80"/>
  <c r="H770" i="80"/>
  <c r="F772" i="80"/>
  <c r="G774" i="80"/>
  <c r="H768" i="80"/>
  <c r="F774" i="80"/>
  <c r="G773" i="80"/>
  <c r="G770" i="80"/>
  <c r="H775" i="80"/>
  <c r="H769" i="80"/>
  <c r="G769" i="80"/>
  <c r="F773" i="80"/>
  <c r="F776" i="80"/>
  <c r="F771" i="80"/>
  <c r="H776" i="80"/>
  <c r="H774" i="80"/>
  <c r="G452" i="80"/>
  <c r="F449" i="80"/>
  <c r="H449" i="80"/>
  <c r="G455" i="80"/>
  <c r="H450" i="80"/>
  <c r="F451" i="80"/>
  <c r="F450" i="80"/>
  <c r="G456" i="80"/>
  <c r="G448" i="80"/>
  <c r="H453" i="80"/>
  <c r="F452" i="80"/>
  <c r="F455" i="80"/>
  <c r="G453" i="80"/>
  <c r="H452" i="80"/>
  <c r="H455" i="80"/>
  <c r="G451" i="80"/>
  <c r="H456" i="80"/>
  <c r="G450" i="80"/>
  <c r="F456" i="80"/>
  <c r="F454" i="80"/>
  <c r="F448" i="80"/>
  <c r="G454" i="80"/>
  <c r="H454" i="80"/>
  <c r="F453" i="80"/>
  <c r="G449" i="80"/>
  <c r="H451" i="80"/>
  <c r="H448" i="80"/>
  <c r="H441" i="80"/>
  <c r="F438" i="80"/>
  <c r="G439" i="80"/>
  <c r="H442" i="80"/>
  <c r="G442" i="80"/>
  <c r="H440" i="80"/>
  <c r="F443" i="80"/>
  <c r="H439" i="80"/>
  <c r="G445" i="80"/>
  <c r="F445" i="80"/>
  <c r="H438" i="80"/>
  <c r="G438" i="80"/>
  <c r="F444" i="80"/>
  <c r="H445" i="80"/>
  <c r="F446" i="80"/>
  <c r="G443" i="80"/>
  <c r="F441" i="80"/>
  <c r="F440" i="80"/>
  <c r="F439" i="80"/>
  <c r="G444" i="80"/>
  <c r="H443" i="80"/>
  <c r="F442" i="80"/>
  <c r="G441" i="80"/>
  <c r="H446" i="80"/>
  <c r="G446" i="80"/>
  <c r="H444" i="80"/>
  <c r="G440" i="80"/>
  <c r="H265" i="80"/>
  <c r="H263" i="80"/>
  <c r="H261" i="80"/>
  <c r="H259" i="80"/>
  <c r="F266" i="80"/>
  <c r="F262" i="80"/>
  <c r="F258" i="80"/>
  <c r="H266" i="80"/>
  <c r="H262" i="80"/>
  <c r="H258" i="80"/>
  <c r="F260" i="80"/>
  <c r="G264" i="80"/>
  <c r="G260" i="80"/>
  <c r="F263" i="80"/>
  <c r="G265" i="80"/>
  <c r="G263" i="80"/>
  <c r="G261" i="80"/>
  <c r="G259" i="80"/>
  <c r="F265" i="80"/>
  <c r="F261" i="80"/>
  <c r="H264" i="80"/>
  <c r="H260" i="80"/>
  <c r="F264" i="80"/>
  <c r="G266" i="80"/>
  <c r="G262" i="80"/>
  <c r="G258" i="80"/>
  <c r="F259" i="80"/>
  <c r="G376" i="80"/>
  <c r="G374" i="80"/>
  <c r="G372" i="80"/>
  <c r="G370" i="80"/>
  <c r="G368" i="80"/>
  <c r="F373" i="80"/>
  <c r="F369" i="80"/>
  <c r="H375" i="80"/>
  <c r="H373" i="80"/>
  <c r="H371" i="80"/>
  <c r="H369" i="80"/>
  <c r="F376" i="80"/>
  <c r="F372" i="80"/>
  <c r="F368" i="80"/>
  <c r="G375" i="80"/>
  <c r="G373" i="80"/>
  <c r="G371" i="80"/>
  <c r="G369" i="80"/>
  <c r="F375" i="80"/>
  <c r="F371" i="80"/>
  <c r="H376" i="80"/>
  <c r="H374" i="80"/>
  <c r="H372" i="80"/>
  <c r="H370" i="80"/>
  <c r="H368" i="80"/>
  <c r="F374" i="80"/>
  <c r="F370" i="80"/>
  <c r="H215" i="80"/>
  <c r="G214" i="80"/>
  <c r="F213" i="80"/>
  <c r="H211" i="80"/>
  <c r="G210" i="80"/>
  <c r="F209" i="80"/>
  <c r="F215" i="80"/>
  <c r="G212" i="80"/>
  <c r="F211" i="80"/>
  <c r="H216" i="80"/>
  <c r="G215" i="80"/>
  <c r="F214" i="80"/>
  <c r="H212" i="80"/>
  <c r="G211" i="80"/>
  <c r="F210" i="80"/>
  <c r="H208" i="80"/>
  <c r="G216" i="80"/>
  <c r="H213" i="80"/>
  <c r="H209" i="80"/>
  <c r="G208" i="80"/>
  <c r="F212" i="80"/>
  <c r="H210" i="80"/>
  <c r="G209" i="80"/>
  <c r="F208" i="80"/>
  <c r="F216" i="80"/>
  <c r="H214" i="80"/>
  <c r="G213" i="80"/>
  <c r="H326" i="80"/>
  <c r="H324" i="80"/>
  <c r="H322" i="80"/>
  <c r="H320" i="80"/>
  <c r="H318" i="80"/>
  <c r="F324" i="80"/>
  <c r="F320" i="80"/>
  <c r="H325" i="80"/>
  <c r="H321" i="80"/>
  <c r="H319" i="80"/>
  <c r="F322" i="80"/>
  <c r="G323" i="80"/>
  <c r="G319" i="80"/>
  <c r="G326" i="80"/>
  <c r="G324" i="80"/>
  <c r="G322" i="80"/>
  <c r="G320" i="80"/>
  <c r="G318" i="80"/>
  <c r="F323" i="80"/>
  <c r="F319" i="80"/>
  <c r="H323" i="80"/>
  <c r="F326" i="80"/>
  <c r="F318" i="80"/>
  <c r="G325" i="80"/>
  <c r="G321" i="80"/>
  <c r="F325" i="80"/>
  <c r="F321" i="80"/>
  <c r="G355" i="80"/>
  <c r="G353" i="80"/>
  <c r="G351" i="80"/>
  <c r="G349" i="80"/>
  <c r="F355" i="80"/>
  <c r="F351" i="80"/>
  <c r="H356" i="80"/>
  <c r="H354" i="80"/>
  <c r="H352" i="80"/>
  <c r="H350" i="80"/>
  <c r="H348" i="80"/>
  <c r="F354" i="80"/>
  <c r="F350" i="80"/>
  <c r="G356" i="80"/>
  <c r="G354" i="80"/>
  <c r="G352" i="80"/>
  <c r="G350" i="80"/>
  <c r="G348" i="80"/>
  <c r="F353" i="80"/>
  <c r="F349" i="80"/>
  <c r="H355" i="80"/>
  <c r="H353" i="80"/>
  <c r="H351" i="80"/>
  <c r="H349" i="80"/>
  <c r="F356" i="80"/>
  <c r="F352" i="80"/>
  <c r="F348" i="80"/>
  <c r="H305" i="80"/>
  <c r="H303" i="80"/>
  <c r="H301" i="80"/>
  <c r="H299" i="80"/>
  <c r="F306" i="80"/>
  <c r="F302" i="80"/>
  <c r="F298" i="80"/>
  <c r="H306" i="80"/>
  <c r="H302" i="80"/>
  <c r="H300" i="80"/>
  <c r="F304" i="80"/>
  <c r="G306" i="80"/>
  <c r="G304" i="80"/>
  <c r="G300" i="80"/>
  <c r="F303" i="80"/>
  <c r="G305" i="80"/>
  <c r="G303" i="80"/>
  <c r="G301" i="80"/>
  <c r="G299" i="80"/>
  <c r="F305" i="80"/>
  <c r="F301" i="80"/>
  <c r="H304" i="80"/>
  <c r="H298" i="80"/>
  <c r="F300" i="80"/>
  <c r="G302" i="80"/>
  <c r="G298" i="80"/>
  <c r="F299" i="80"/>
  <c r="G255" i="80"/>
  <c r="G253" i="80"/>
  <c r="G251" i="80"/>
  <c r="G249" i="80"/>
  <c r="F255" i="80"/>
  <c r="F251" i="80"/>
  <c r="G254" i="80"/>
  <c r="G248" i="80"/>
  <c r="F249" i="80"/>
  <c r="H255" i="80"/>
  <c r="H251" i="80"/>
  <c r="F256" i="80"/>
  <c r="F248" i="80"/>
  <c r="H256" i="80"/>
  <c r="H254" i="80"/>
  <c r="H252" i="80"/>
  <c r="H250" i="80"/>
  <c r="H248" i="80"/>
  <c r="F254" i="80"/>
  <c r="F250" i="80"/>
  <c r="G256" i="80"/>
  <c r="G252" i="80"/>
  <c r="G250" i="80"/>
  <c r="F253" i="80"/>
  <c r="H253" i="80"/>
  <c r="H249" i="80"/>
  <c r="F252" i="80"/>
  <c r="H365" i="80"/>
  <c r="H363" i="80"/>
  <c r="H361" i="80"/>
  <c r="H359" i="80"/>
  <c r="F366" i="80"/>
  <c r="F362" i="80"/>
  <c r="F358" i="80"/>
  <c r="G365" i="80"/>
  <c r="G363" i="80"/>
  <c r="G361" i="80"/>
  <c r="G359" i="80"/>
  <c r="F365" i="80"/>
  <c r="F361" i="80"/>
  <c r="H366" i="80"/>
  <c r="H364" i="80"/>
  <c r="H362" i="80"/>
  <c r="H360" i="80"/>
  <c r="H358" i="80"/>
  <c r="F364" i="80"/>
  <c r="F360" i="80"/>
  <c r="G366" i="80"/>
  <c r="G364" i="80"/>
  <c r="G362" i="80"/>
  <c r="G360" i="80"/>
  <c r="G358" i="80"/>
  <c r="F363" i="80"/>
  <c r="F359" i="80"/>
  <c r="G396" i="80"/>
  <c r="G394" i="80"/>
  <c r="G392" i="80"/>
  <c r="G390" i="80"/>
  <c r="H395" i="80"/>
  <c r="H394" i="80"/>
  <c r="H391" i="80"/>
  <c r="G389" i="80"/>
  <c r="F395" i="80"/>
  <c r="F391" i="80"/>
  <c r="H393" i="80"/>
  <c r="G391" i="80"/>
  <c r="H388" i="80"/>
  <c r="F394" i="80"/>
  <c r="F390" i="80"/>
  <c r="H396" i="80"/>
  <c r="G393" i="80"/>
  <c r="H390" i="80"/>
  <c r="G388" i="80"/>
  <c r="F393" i="80"/>
  <c r="F389" i="80"/>
  <c r="G395" i="80"/>
  <c r="H392" i="80"/>
  <c r="H389" i="80"/>
  <c r="F396" i="80"/>
  <c r="F392" i="80"/>
  <c r="F388" i="80"/>
  <c r="G236" i="80"/>
  <c r="G234" i="80"/>
  <c r="G232" i="80"/>
  <c r="G230" i="80"/>
  <c r="G228" i="80"/>
  <c r="F233" i="80"/>
  <c r="F229" i="80"/>
  <c r="G235" i="80"/>
  <c r="G231" i="80"/>
  <c r="F235" i="80"/>
  <c r="H236" i="80"/>
  <c r="H232" i="80"/>
  <c r="H228" i="80"/>
  <c r="F230" i="80"/>
  <c r="H235" i="80"/>
  <c r="H233" i="80"/>
  <c r="H231" i="80"/>
  <c r="H229" i="80"/>
  <c r="F236" i="80"/>
  <c r="F232" i="80"/>
  <c r="F228" i="80"/>
  <c r="G233" i="80"/>
  <c r="G229" i="80"/>
  <c r="F231" i="80"/>
  <c r="H234" i="80"/>
  <c r="H230" i="80"/>
  <c r="F234" i="80"/>
  <c r="H346" i="80"/>
  <c r="H344" i="80"/>
  <c r="H342" i="80"/>
  <c r="H340" i="80"/>
  <c r="H338" i="80"/>
  <c r="F344" i="80"/>
  <c r="F340" i="80"/>
  <c r="G346" i="80"/>
  <c r="G344" i="80"/>
  <c r="G342" i="80"/>
  <c r="G340" i="80"/>
  <c r="G338" i="80"/>
  <c r="F343" i="80"/>
  <c r="F339" i="80"/>
  <c r="H345" i="80"/>
  <c r="H343" i="80"/>
  <c r="H341" i="80"/>
  <c r="H339" i="80"/>
  <c r="F346" i="80"/>
  <c r="F342" i="80"/>
  <c r="F338" i="80"/>
  <c r="G345" i="80"/>
  <c r="F345" i="80"/>
  <c r="G343" i="80"/>
  <c r="F341" i="80"/>
  <c r="G341" i="80"/>
  <c r="G339" i="80"/>
  <c r="G295" i="80"/>
  <c r="G293" i="80"/>
  <c r="G291" i="80"/>
  <c r="G289" i="80"/>
  <c r="F295" i="80"/>
  <c r="F291" i="80"/>
  <c r="G292" i="80"/>
  <c r="G288" i="80"/>
  <c r="F289" i="80"/>
  <c r="H295" i="80"/>
  <c r="H291" i="80"/>
  <c r="F296" i="80"/>
  <c r="F288" i="80"/>
  <c r="H296" i="80"/>
  <c r="H294" i="80"/>
  <c r="H292" i="80"/>
  <c r="H290" i="80"/>
  <c r="H288" i="80"/>
  <c r="F294" i="80"/>
  <c r="F290" i="80"/>
  <c r="G296" i="80"/>
  <c r="G294" i="80"/>
  <c r="G290" i="80"/>
  <c r="F293" i="80"/>
  <c r="H293" i="80"/>
  <c r="H289" i="80"/>
  <c r="F292" i="80"/>
  <c r="H406" i="80"/>
  <c r="H404" i="80"/>
  <c r="H402" i="80"/>
  <c r="H400" i="80"/>
  <c r="H398" i="80"/>
  <c r="F404" i="80"/>
  <c r="F400" i="80"/>
  <c r="G406" i="80"/>
  <c r="G404" i="80"/>
  <c r="G402" i="80"/>
  <c r="G400" i="80"/>
  <c r="G398" i="80"/>
  <c r="F403" i="80"/>
  <c r="F399" i="80"/>
  <c r="G403" i="80"/>
  <c r="G399" i="80"/>
  <c r="F401" i="80"/>
  <c r="H405" i="80"/>
  <c r="H401" i="80"/>
  <c r="F406" i="80"/>
  <c r="F398" i="80"/>
  <c r="G405" i="80"/>
  <c r="G401" i="80"/>
  <c r="F405" i="80"/>
  <c r="H403" i="80"/>
  <c r="H399" i="80"/>
  <c r="F402" i="80"/>
  <c r="H246" i="80"/>
  <c r="H244" i="80"/>
  <c r="H242" i="80"/>
  <c r="H240" i="80"/>
  <c r="H238" i="80"/>
  <c r="F244" i="80"/>
  <c r="F240" i="80"/>
  <c r="H243" i="80"/>
  <c r="H239" i="80"/>
  <c r="F242" i="80"/>
  <c r="G243" i="80"/>
  <c r="F245" i="80"/>
  <c r="G246" i="80"/>
  <c r="G244" i="80"/>
  <c r="G242" i="80"/>
  <c r="G240" i="80"/>
  <c r="G238" i="80"/>
  <c r="F243" i="80"/>
  <c r="F239" i="80"/>
  <c r="H245" i="80"/>
  <c r="H241" i="80"/>
  <c r="F246" i="80"/>
  <c r="F238" i="80"/>
  <c r="G245" i="80"/>
  <c r="G241" i="80"/>
  <c r="G239" i="80"/>
  <c r="F241" i="80"/>
  <c r="G276" i="80"/>
  <c r="G274" i="80"/>
  <c r="G272" i="80"/>
  <c r="G270" i="80"/>
  <c r="G268" i="80"/>
  <c r="F273" i="80"/>
  <c r="F269" i="80"/>
  <c r="G275" i="80"/>
  <c r="G271" i="80"/>
  <c r="F275" i="80"/>
  <c r="H274" i="80"/>
  <c r="H268" i="80"/>
  <c r="F270" i="80"/>
  <c r="H275" i="80"/>
  <c r="H273" i="80"/>
  <c r="H271" i="80"/>
  <c r="H269" i="80"/>
  <c r="F276" i="80"/>
  <c r="F272" i="80"/>
  <c r="F268" i="80"/>
  <c r="G273" i="80"/>
  <c r="G269" i="80"/>
  <c r="F271" i="80"/>
  <c r="H276" i="80"/>
  <c r="H272" i="80"/>
  <c r="H270" i="80"/>
  <c r="F274" i="80"/>
  <c r="H386" i="80"/>
  <c r="H384" i="80"/>
  <c r="H382" i="80"/>
  <c r="H380" i="80"/>
  <c r="H378" i="80"/>
  <c r="F384" i="80"/>
  <c r="F380" i="80"/>
  <c r="G386" i="80"/>
  <c r="G384" i="80"/>
  <c r="G382" i="80"/>
  <c r="G380" i="80"/>
  <c r="G378" i="80"/>
  <c r="F383" i="80"/>
  <c r="F379" i="80"/>
  <c r="H385" i="80"/>
  <c r="H383" i="80"/>
  <c r="H381" i="80"/>
  <c r="H379" i="80"/>
  <c r="F386" i="80"/>
  <c r="F382" i="80"/>
  <c r="F378" i="80"/>
  <c r="G385" i="80"/>
  <c r="G383" i="80"/>
  <c r="G381" i="80"/>
  <c r="G379" i="80"/>
  <c r="F385" i="80"/>
  <c r="F381" i="80"/>
  <c r="H225" i="80"/>
  <c r="H223" i="80"/>
  <c r="H221" i="80"/>
  <c r="H219" i="80"/>
  <c r="F226" i="80"/>
  <c r="F222" i="80"/>
  <c r="F218" i="80"/>
  <c r="H226" i="80"/>
  <c r="H222" i="80"/>
  <c r="H218" i="80"/>
  <c r="F220" i="80"/>
  <c r="G224" i="80"/>
  <c r="G220" i="80"/>
  <c r="F223" i="80"/>
  <c r="G225" i="80"/>
  <c r="G223" i="80"/>
  <c r="G221" i="80"/>
  <c r="G219" i="80"/>
  <c r="F225" i="80"/>
  <c r="F221" i="80"/>
  <c r="H224" i="80"/>
  <c r="H220" i="80"/>
  <c r="F224" i="80"/>
  <c r="G226" i="80"/>
  <c r="G222" i="80"/>
  <c r="G218" i="80"/>
  <c r="F219" i="80"/>
  <c r="G336" i="80"/>
  <c r="H335" i="80"/>
  <c r="H333" i="80"/>
  <c r="H331" i="80"/>
  <c r="H329" i="80"/>
  <c r="F336" i="80"/>
  <c r="F332" i="80"/>
  <c r="F328" i="80"/>
  <c r="G335" i="80"/>
  <c r="G333" i="80"/>
  <c r="G331" i="80"/>
  <c r="G329" i="80"/>
  <c r="F335" i="80"/>
  <c r="G334" i="80"/>
  <c r="G330" i="80"/>
  <c r="F333" i="80"/>
  <c r="H336" i="80"/>
  <c r="G328" i="80"/>
  <c r="H334" i="80"/>
  <c r="F334" i="80"/>
  <c r="F329" i="80"/>
  <c r="H332" i="80"/>
  <c r="H328" i="80"/>
  <c r="F331" i="80"/>
  <c r="G332" i="80"/>
  <c r="F330" i="80"/>
  <c r="H330" i="80"/>
  <c r="H286" i="80"/>
  <c r="H284" i="80"/>
  <c r="H282" i="80"/>
  <c r="H280" i="80"/>
  <c r="H278" i="80"/>
  <c r="F284" i="80"/>
  <c r="F280" i="80"/>
  <c r="H283" i="80"/>
  <c r="H279" i="80"/>
  <c r="F282" i="80"/>
  <c r="G281" i="80"/>
  <c r="G279" i="80"/>
  <c r="F281" i="80"/>
  <c r="G286" i="80"/>
  <c r="G284" i="80"/>
  <c r="G282" i="80"/>
  <c r="G280" i="80"/>
  <c r="G278" i="80"/>
  <c r="F283" i="80"/>
  <c r="F279" i="80"/>
  <c r="H285" i="80"/>
  <c r="H281" i="80"/>
  <c r="F286" i="80"/>
  <c r="F278" i="80"/>
  <c r="G285" i="80"/>
  <c r="G283" i="80"/>
  <c r="F285" i="80"/>
  <c r="G316" i="80"/>
  <c r="G314" i="80"/>
  <c r="G312" i="80"/>
  <c r="G310" i="80"/>
  <c r="G308" i="80"/>
  <c r="F313" i="80"/>
  <c r="F309" i="80"/>
  <c r="G315" i="80"/>
  <c r="G311" i="80"/>
  <c r="F315" i="80"/>
  <c r="H316" i="80"/>
  <c r="H312" i="80"/>
  <c r="H308" i="80"/>
  <c r="H315" i="80"/>
  <c r="H313" i="80"/>
  <c r="H311" i="80"/>
  <c r="H309" i="80"/>
  <c r="F316" i="80"/>
  <c r="F312" i="80"/>
  <c r="F308" i="80"/>
  <c r="G313" i="80"/>
  <c r="G309" i="80"/>
  <c r="F311" i="80"/>
  <c r="H314" i="80"/>
  <c r="H310" i="80"/>
  <c r="F314" i="80"/>
  <c r="F310" i="80"/>
  <c r="E457" i="55"/>
  <c r="E407" i="55"/>
  <c r="P64" i="31"/>
  <c r="P72" i="31"/>
  <c r="O64" i="31"/>
  <c r="O72" i="31"/>
  <c r="E537" i="55"/>
  <c r="E667" i="55"/>
  <c r="E567" i="55"/>
  <c r="E687" i="55"/>
  <c r="E527" i="55"/>
  <c r="E627" i="55"/>
  <c r="E557" i="55"/>
  <c r="P80" i="31"/>
  <c r="P144" i="31"/>
  <c r="B81" i="31"/>
  <c r="Q48" i="31"/>
  <c r="C48" i="31"/>
  <c r="B49" i="31"/>
  <c r="O80" i="31"/>
  <c r="E247" i="55"/>
  <c r="E797" i="55"/>
  <c r="E677" i="55"/>
  <c r="E727" i="55"/>
  <c r="E787" i="55"/>
  <c r="E287" i="55"/>
  <c r="E747" i="55"/>
  <c r="E367" i="55"/>
  <c r="E277" i="55"/>
  <c r="E357" i="55"/>
  <c r="E647" i="55"/>
  <c r="E207" i="55"/>
  <c r="E777" i="55"/>
  <c r="E417" i="55"/>
  <c r="E757" i="55"/>
  <c r="E307" i="55"/>
  <c r="E377" i="55"/>
  <c r="E497" i="55"/>
  <c r="P56" i="31"/>
  <c r="P88" i="31"/>
  <c r="Q56" i="31"/>
  <c r="B153" i="31"/>
  <c r="E84" i="110"/>
  <c r="E84" i="113" s="1"/>
  <c r="D84" i="110"/>
  <c r="D84" i="113" s="1"/>
  <c r="C84" i="110"/>
  <c r="C84" i="113" s="1"/>
  <c r="B84" i="110"/>
  <c r="B84" i="113" s="1"/>
  <c r="K165" i="101"/>
  <c r="H165" i="101"/>
  <c r="I85" i="111" s="1"/>
  <c r="D165" i="101"/>
  <c r="F165" i="101"/>
  <c r="F85" i="111" s="1"/>
  <c r="C165" i="101"/>
  <c r="B165" i="101"/>
  <c r="I165" i="101"/>
  <c r="K85" i="111" s="1"/>
  <c r="E165" i="101"/>
  <c r="K166" i="101"/>
  <c r="B84" i="100"/>
  <c r="C84" i="100" s="1"/>
  <c r="E84" i="99"/>
  <c r="D84" i="99"/>
  <c r="G84" i="99"/>
  <c r="C84" i="99"/>
  <c r="N84" i="99"/>
  <c r="F84" i="99"/>
  <c r="P148" i="56"/>
  <c r="B149" i="56"/>
  <c r="C148" i="56"/>
  <c r="O148" i="56"/>
  <c r="Q148" i="56"/>
  <c r="E60" i="110"/>
  <c r="E60" i="113" s="1"/>
  <c r="D60" i="110"/>
  <c r="D60" i="113" s="1"/>
  <c r="C60" i="110"/>
  <c r="C60" i="113" s="1"/>
  <c r="B60" i="110"/>
  <c r="B60" i="113" s="1"/>
  <c r="K117" i="101"/>
  <c r="H117" i="101"/>
  <c r="I61" i="111" s="1"/>
  <c r="D117" i="101"/>
  <c r="F117" i="101"/>
  <c r="F61" i="111" s="1"/>
  <c r="C117" i="101"/>
  <c r="B117" i="101"/>
  <c r="K118" i="101"/>
  <c r="I117" i="101"/>
  <c r="K61" i="111" s="1"/>
  <c r="E117" i="101"/>
  <c r="B60" i="100"/>
  <c r="C60" i="100" s="1"/>
  <c r="E60" i="99"/>
  <c r="D60" i="99"/>
  <c r="G60" i="99"/>
  <c r="C60" i="99"/>
  <c r="F60" i="99"/>
  <c r="N60" i="99"/>
  <c r="P100" i="56"/>
  <c r="B101" i="56"/>
  <c r="Q100" i="56"/>
  <c r="C100" i="56"/>
  <c r="O100" i="56"/>
  <c r="O92" i="56"/>
  <c r="B93" i="56"/>
  <c r="Q92" i="56"/>
  <c r="C92" i="56"/>
  <c r="P92" i="56"/>
  <c r="B85" i="56"/>
  <c r="P84" i="56"/>
  <c r="C84" i="56"/>
  <c r="Q84" i="56"/>
  <c r="O84" i="56"/>
  <c r="E36" i="110"/>
  <c r="E36" i="113" s="1"/>
  <c r="D36" i="110"/>
  <c r="D36" i="113" s="1"/>
  <c r="C36" i="110"/>
  <c r="C36" i="113" s="1"/>
  <c r="B36" i="110"/>
  <c r="B36" i="113" s="1"/>
  <c r="K69" i="101"/>
  <c r="H69" i="101"/>
  <c r="I37" i="111" s="1"/>
  <c r="F69" i="101"/>
  <c r="F37" i="111" s="1"/>
  <c r="B69" i="101"/>
  <c r="I69" i="101"/>
  <c r="K37" i="111" s="1"/>
  <c r="E69" i="101"/>
  <c r="D69" i="101"/>
  <c r="K70" i="101"/>
  <c r="C69" i="101"/>
  <c r="B36" i="100"/>
  <c r="C36" i="100" s="1"/>
  <c r="E36" i="99"/>
  <c r="F36" i="99"/>
  <c r="D36" i="99"/>
  <c r="G36" i="99"/>
  <c r="C36" i="99"/>
  <c r="N36" i="99"/>
  <c r="E79" i="110"/>
  <c r="E79" i="113" s="1"/>
  <c r="D79" i="110"/>
  <c r="D79" i="113" s="1"/>
  <c r="C79" i="110"/>
  <c r="C79" i="113" s="1"/>
  <c r="F155" i="101"/>
  <c r="F80" i="111" s="1"/>
  <c r="D155" i="101"/>
  <c r="B79" i="110"/>
  <c r="B79" i="113" s="1"/>
  <c r="K156" i="101"/>
  <c r="C155" i="101"/>
  <c r="K155" i="101"/>
  <c r="I155" i="101"/>
  <c r="K80" i="111" s="1"/>
  <c r="B155" i="101"/>
  <c r="H155" i="101"/>
  <c r="I80" i="111" s="1"/>
  <c r="E155" i="101"/>
  <c r="B79" i="100"/>
  <c r="C79" i="100" s="1"/>
  <c r="F79" i="99"/>
  <c r="C79" i="99"/>
  <c r="E79" i="99"/>
  <c r="G79" i="99"/>
  <c r="D79" i="99"/>
  <c r="N79" i="99"/>
  <c r="O138" i="56"/>
  <c r="B139" i="56"/>
  <c r="P138" i="56"/>
  <c r="C138" i="56"/>
  <c r="Q138" i="56"/>
  <c r="C130" i="56"/>
  <c r="Q130" i="56"/>
  <c r="B131" i="56"/>
  <c r="O130" i="56"/>
  <c r="P130" i="56"/>
  <c r="B123" i="56"/>
  <c r="Q122" i="56"/>
  <c r="C122" i="56"/>
  <c r="O122" i="56"/>
  <c r="P122" i="56"/>
  <c r="N55" i="99"/>
  <c r="E55" i="110"/>
  <c r="E55" i="113" s="1"/>
  <c r="D55" i="110"/>
  <c r="D55" i="113" s="1"/>
  <c r="C55" i="110"/>
  <c r="C55" i="113" s="1"/>
  <c r="F107" i="101"/>
  <c r="F56" i="111" s="1"/>
  <c r="D107" i="101"/>
  <c r="B55" i="110"/>
  <c r="B55" i="113" s="1"/>
  <c r="K108" i="101"/>
  <c r="K107" i="101"/>
  <c r="I107" i="101"/>
  <c r="K56" i="111" s="1"/>
  <c r="B107" i="101"/>
  <c r="C107" i="101"/>
  <c r="H107" i="101"/>
  <c r="I56" i="111" s="1"/>
  <c r="E107" i="101"/>
  <c r="B55" i="100"/>
  <c r="C55" i="100" s="1"/>
  <c r="F55" i="99"/>
  <c r="G55" i="99"/>
  <c r="E55" i="99"/>
  <c r="C55" i="99"/>
  <c r="D55" i="99"/>
  <c r="B75" i="56"/>
  <c r="C74" i="56"/>
  <c r="Q74" i="56"/>
  <c r="P74" i="56"/>
  <c r="O74" i="56"/>
  <c r="E31" i="110"/>
  <c r="E31" i="113" s="1"/>
  <c r="D31" i="110"/>
  <c r="D31" i="113" s="1"/>
  <c r="C31" i="110"/>
  <c r="C31" i="113" s="1"/>
  <c r="F59" i="101"/>
  <c r="F32" i="111" s="1"/>
  <c r="B31" i="110"/>
  <c r="B31" i="113" s="1"/>
  <c r="K60" i="101"/>
  <c r="K59" i="101"/>
  <c r="I59" i="101"/>
  <c r="K32" i="111" s="1"/>
  <c r="B59" i="101"/>
  <c r="H59" i="101"/>
  <c r="I32" i="111" s="1"/>
  <c r="E59" i="101"/>
  <c r="D59" i="101"/>
  <c r="C59" i="101"/>
  <c r="B31" i="100"/>
  <c r="F31" i="99"/>
  <c r="C31" i="99"/>
  <c r="E31" i="99"/>
  <c r="G31" i="99"/>
  <c r="D31" i="99"/>
  <c r="N31" i="99"/>
  <c r="E27" i="110"/>
  <c r="E27" i="113" s="1"/>
  <c r="D27" i="110"/>
  <c r="D27" i="113" s="1"/>
  <c r="C27" i="110"/>
  <c r="C27" i="113" s="1"/>
  <c r="F51" i="101"/>
  <c r="F28" i="111" s="1"/>
  <c r="B27" i="110"/>
  <c r="B27" i="113" s="1"/>
  <c r="K52" i="101"/>
  <c r="K51" i="101"/>
  <c r="I51" i="101"/>
  <c r="K28" i="111" s="1"/>
  <c r="H51" i="101"/>
  <c r="I28" i="111" s="1"/>
  <c r="B51" i="101"/>
  <c r="C51" i="101"/>
  <c r="E51" i="101"/>
  <c r="D51" i="101"/>
  <c r="B27" i="100"/>
  <c r="F27" i="99"/>
  <c r="E27" i="99"/>
  <c r="C27" i="99"/>
  <c r="D27" i="99"/>
  <c r="G27" i="99"/>
  <c r="N27" i="99"/>
  <c r="Q160" i="56"/>
  <c r="O160" i="56"/>
  <c r="P160" i="56"/>
  <c r="B161" i="56"/>
  <c r="C160" i="56"/>
  <c r="E74" i="110"/>
  <c r="E74" i="113" s="1"/>
  <c r="D74" i="110"/>
  <c r="D74" i="113" s="1"/>
  <c r="C74" i="110"/>
  <c r="C74" i="113" s="1"/>
  <c r="K145" i="101"/>
  <c r="D145" i="101"/>
  <c r="I145" i="101"/>
  <c r="K75" i="111" s="1"/>
  <c r="C145" i="101"/>
  <c r="B74" i="110"/>
  <c r="B74" i="113" s="1"/>
  <c r="H145" i="101"/>
  <c r="I75" i="111" s="1"/>
  <c r="B145" i="101"/>
  <c r="K146" i="101"/>
  <c r="E145" i="101"/>
  <c r="F145" i="101"/>
  <c r="F75" i="111" s="1"/>
  <c r="G74" i="99"/>
  <c r="C74" i="99"/>
  <c r="F74" i="99"/>
  <c r="B74" i="100"/>
  <c r="E74" i="99"/>
  <c r="D74" i="99"/>
  <c r="N74" i="99"/>
  <c r="E70" i="110"/>
  <c r="E70" i="113" s="1"/>
  <c r="D70" i="110"/>
  <c r="D70" i="113" s="1"/>
  <c r="C70" i="110"/>
  <c r="C70" i="113" s="1"/>
  <c r="K137" i="101"/>
  <c r="D137" i="101"/>
  <c r="I137" i="101"/>
  <c r="K71" i="111" s="1"/>
  <c r="C137" i="101"/>
  <c r="B70" i="110"/>
  <c r="B70" i="113" s="1"/>
  <c r="H137" i="101"/>
  <c r="I71" i="111" s="1"/>
  <c r="B137" i="101"/>
  <c r="F137" i="101"/>
  <c r="F71" i="111" s="1"/>
  <c r="E137" i="101"/>
  <c r="K138" i="101"/>
  <c r="G70" i="99"/>
  <c r="C70" i="99"/>
  <c r="D70" i="99"/>
  <c r="F70" i="99"/>
  <c r="E70" i="99"/>
  <c r="B70" i="100"/>
  <c r="N70" i="99"/>
  <c r="E66" i="110"/>
  <c r="E66" i="113" s="1"/>
  <c r="D66" i="110"/>
  <c r="D66" i="113" s="1"/>
  <c r="C66" i="110"/>
  <c r="C66" i="113" s="1"/>
  <c r="K129" i="101"/>
  <c r="D129" i="101"/>
  <c r="I129" i="101"/>
  <c r="K67" i="111" s="1"/>
  <c r="C129" i="101"/>
  <c r="B66" i="110"/>
  <c r="B66" i="113" s="1"/>
  <c r="H129" i="101"/>
  <c r="I67" i="111" s="1"/>
  <c r="B129" i="101"/>
  <c r="K130" i="101"/>
  <c r="E129" i="101"/>
  <c r="F129" i="101"/>
  <c r="F67" i="111" s="1"/>
  <c r="B66" i="100"/>
  <c r="G66" i="99"/>
  <c r="C66" i="99"/>
  <c r="F66" i="99"/>
  <c r="D66" i="99"/>
  <c r="E66" i="99"/>
  <c r="N66" i="99"/>
  <c r="E62" i="110"/>
  <c r="E62" i="113" s="1"/>
  <c r="D62" i="110"/>
  <c r="D62" i="113" s="1"/>
  <c r="C62" i="110"/>
  <c r="C62" i="113" s="1"/>
  <c r="K121" i="101"/>
  <c r="D121" i="101"/>
  <c r="I121" i="101"/>
  <c r="K63" i="111" s="1"/>
  <c r="C121" i="101"/>
  <c r="B62" i="110"/>
  <c r="B62" i="113" s="1"/>
  <c r="H121" i="101"/>
  <c r="I63" i="111" s="1"/>
  <c r="B121" i="101"/>
  <c r="E121" i="101"/>
  <c r="K122" i="101"/>
  <c r="F121" i="101"/>
  <c r="F63" i="111" s="1"/>
  <c r="G62" i="99"/>
  <c r="C62" i="99"/>
  <c r="B62" i="100"/>
  <c r="C62" i="100" s="1"/>
  <c r="F62" i="99"/>
  <c r="D62" i="99"/>
  <c r="E62" i="99"/>
  <c r="N62" i="99"/>
  <c r="Q104" i="56"/>
  <c r="P104" i="56"/>
  <c r="O104" i="56"/>
  <c r="B105" i="56"/>
  <c r="C104" i="56"/>
  <c r="O96" i="56"/>
  <c r="P96" i="56"/>
  <c r="B97" i="56"/>
  <c r="Q96" i="56"/>
  <c r="C96" i="56"/>
  <c r="O88" i="56"/>
  <c r="B89" i="56"/>
  <c r="Q88" i="56"/>
  <c r="C88" i="56"/>
  <c r="P88" i="56"/>
  <c r="B81" i="56"/>
  <c r="Q80" i="56"/>
  <c r="P80" i="56"/>
  <c r="C80" i="56"/>
  <c r="O80" i="56"/>
  <c r="E34" i="110"/>
  <c r="E34" i="113" s="1"/>
  <c r="D34" i="110"/>
  <c r="D34" i="113" s="1"/>
  <c r="C34" i="110"/>
  <c r="C34" i="113" s="1"/>
  <c r="K65" i="101"/>
  <c r="I65" i="101"/>
  <c r="K35" i="111" s="1"/>
  <c r="B34" i="110"/>
  <c r="B34" i="113" s="1"/>
  <c r="H65" i="101"/>
  <c r="I35" i="111" s="1"/>
  <c r="K66" i="101"/>
  <c r="B65" i="101"/>
  <c r="E65" i="101"/>
  <c r="F65" i="101"/>
  <c r="F35" i="111" s="1"/>
  <c r="C65" i="101"/>
  <c r="D65" i="101"/>
  <c r="B34" i="100"/>
  <c r="G34" i="99"/>
  <c r="C34" i="99"/>
  <c r="D34" i="99"/>
  <c r="F34" i="99"/>
  <c r="E34" i="99"/>
  <c r="N34" i="99"/>
  <c r="E30" i="110"/>
  <c r="E30" i="113" s="1"/>
  <c r="D30" i="110"/>
  <c r="D30" i="113" s="1"/>
  <c r="C30" i="110"/>
  <c r="C30" i="113" s="1"/>
  <c r="K57" i="101"/>
  <c r="I57" i="101"/>
  <c r="K31" i="111" s="1"/>
  <c r="B30" i="110"/>
  <c r="B30" i="113" s="1"/>
  <c r="H57" i="101"/>
  <c r="I31" i="111" s="1"/>
  <c r="B57" i="101"/>
  <c r="C57" i="101"/>
  <c r="E57" i="101"/>
  <c r="K58" i="101"/>
  <c r="F57" i="101"/>
  <c r="F31" i="111" s="1"/>
  <c r="D57" i="101"/>
  <c r="G30" i="99"/>
  <c r="C30" i="99"/>
  <c r="B30" i="100"/>
  <c r="F30" i="99"/>
  <c r="E30" i="99"/>
  <c r="D30" i="99"/>
  <c r="N30" i="99"/>
  <c r="E26" i="110"/>
  <c r="E26" i="113" s="1"/>
  <c r="D26" i="110"/>
  <c r="D26" i="113" s="1"/>
  <c r="C26" i="110"/>
  <c r="C26" i="113" s="1"/>
  <c r="K49" i="101"/>
  <c r="I49" i="101"/>
  <c r="K27" i="111" s="1"/>
  <c r="B26" i="110"/>
  <c r="B26" i="113" s="1"/>
  <c r="H49" i="101"/>
  <c r="I27" i="111" s="1"/>
  <c r="K50" i="101"/>
  <c r="B49" i="101"/>
  <c r="D49" i="101"/>
  <c r="F49" i="101"/>
  <c r="F27" i="111" s="1"/>
  <c r="E49" i="101"/>
  <c r="C49" i="101"/>
  <c r="G26" i="99"/>
  <c r="C26" i="99"/>
  <c r="F26" i="99"/>
  <c r="D26" i="99"/>
  <c r="B26" i="100"/>
  <c r="E26" i="99"/>
  <c r="N26" i="99"/>
  <c r="E81" i="110"/>
  <c r="E81" i="113" s="1"/>
  <c r="D81" i="110"/>
  <c r="D81" i="113" s="1"/>
  <c r="C81" i="110"/>
  <c r="C81" i="113" s="1"/>
  <c r="I159" i="101"/>
  <c r="K82" i="111" s="1"/>
  <c r="D159" i="101"/>
  <c r="K160" i="101"/>
  <c r="H159" i="101"/>
  <c r="I82" i="111" s="1"/>
  <c r="C159" i="101"/>
  <c r="K159" i="101"/>
  <c r="F159" i="101"/>
  <c r="F82" i="111" s="1"/>
  <c r="B159" i="101"/>
  <c r="E159" i="101"/>
  <c r="B81" i="110"/>
  <c r="B81" i="113" s="1"/>
  <c r="B81" i="100"/>
  <c r="C81" i="100" s="1"/>
  <c r="D81" i="99"/>
  <c r="E81" i="99"/>
  <c r="G81" i="99"/>
  <c r="C81" i="99"/>
  <c r="F81" i="99"/>
  <c r="N81" i="99"/>
  <c r="C142" i="56"/>
  <c r="P142" i="56"/>
  <c r="Q142" i="56"/>
  <c r="B143" i="56"/>
  <c r="O142" i="56"/>
  <c r="O134" i="56"/>
  <c r="B135" i="56"/>
  <c r="Q134" i="56"/>
  <c r="P134" i="56"/>
  <c r="C134" i="56"/>
  <c r="O126" i="56"/>
  <c r="B127" i="56"/>
  <c r="P126" i="56"/>
  <c r="C126" i="56"/>
  <c r="Q126" i="56"/>
  <c r="O118" i="56"/>
  <c r="P118" i="56"/>
  <c r="Q118" i="56"/>
  <c r="B119" i="56"/>
  <c r="C118" i="56"/>
  <c r="E53" i="110"/>
  <c r="E53" i="113" s="1"/>
  <c r="D53" i="110"/>
  <c r="D53" i="113" s="1"/>
  <c r="C53" i="110"/>
  <c r="C53" i="113" s="1"/>
  <c r="I103" i="101"/>
  <c r="K54" i="111" s="1"/>
  <c r="K104" i="101"/>
  <c r="H103" i="101"/>
  <c r="I54" i="111" s="1"/>
  <c r="K103" i="101"/>
  <c r="F103" i="101"/>
  <c r="F54" i="111" s="1"/>
  <c r="B103" i="101"/>
  <c r="D103" i="101"/>
  <c r="E103" i="101"/>
  <c r="C103" i="101"/>
  <c r="B53" i="110"/>
  <c r="B53" i="113" s="1"/>
  <c r="B53" i="100"/>
  <c r="D53" i="99"/>
  <c r="E53" i="99"/>
  <c r="G53" i="99"/>
  <c r="C53" i="99"/>
  <c r="F53" i="99"/>
  <c r="N53" i="99"/>
  <c r="E49" i="110"/>
  <c r="E49" i="113" s="1"/>
  <c r="D49" i="110"/>
  <c r="D49" i="113" s="1"/>
  <c r="C49" i="110"/>
  <c r="C49" i="113" s="1"/>
  <c r="I95" i="101"/>
  <c r="K50" i="111" s="1"/>
  <c r="K96" i="101"/>
  <c r="H95" i="101"/>
  <c r="I50" i="111" s="1"/>
  <c r="K95" i="101"/>
  <c r="F95" i="101"/>
  <c r="F50" i="111" s="1"/>
  <c r="B95" i="101"/>
  <c r="C95" i="101"/>
  <c r="E95" i="101"/>
  <c r="D95" i="101"/>
  <c r="B49" i="110"/>
  <c r="B49" i="113" s="1"/>
  <c r="B49" i="100"/>
  <c r="D49" i="99"/>
  <c r="G49" i="99"/>
  <c r="C49" i="99"/>
  <c r="F49" i="99"/>
  <c r="E49" i="99"/>
  <c r="N49" i="99"/>
  <c r="E45" i="110"/>
  <c r="E45" i="113" s="1"/>
  <c r="D45" i="110"/>
  <c r="D45" i="113" s="1"/>
  <c r="C45" i="110"/>
  <c r="C45" i="113" s="1"/>
  <c r="I87" i="101"/>
  <c r="K46" i="111" s="1"/>
  <c r="K88" i="101"/>
  <c r="H87" i="101"/>
  <c r="I46" i="111" s="1"/>
  <c r="K87" i="101"/>
  <c r="F87" i="101"/>
  <c r="F46" i="111" s="1"/>
  <c r="B45" i="110"/>
  <c r="B45" i="113" s="1"/>
  <c r="B87" i="101"/>
  <c r="C87" i="101"/>
  <c r="E87" i="101"/>
  <c r="D87" i="101"/>
  <c r="B45" i="100"/>
  <c r="D45" i="99"/>
  <c r="G45" i="99"/>
  <c r="C45" i="99"/>
  <c r="E45" i="99"/>
  <c r="F45" i="99"/>
  <c r="N45" i="99"/>
  <c r="E41" i="110"/>
  <c r="E41" i="113" s="1"/>
  <c r="D41" i="110"/>
  <c r="D41" i="113" s="1"/>
  <c r="C41" i="110"/>
  <c r="C41" i="113" s="1"/>
  <c r="I79" i="101"/>
  <c r="K42" i="111" s="1"/>
  <c r="K80" i="101"/>
  <c r="H79" i="101"/>
  <c r="I42" i="111" s="1"/>
  <c r="K79" i="101"/>
  <c r="F79" i="101"/>
  <c r="F42" i="111" s="1"/>
  <c r="B79" i="101"/>
  <c r="C79" i="101"/>
  <c r="B41" i="110"/>
  <c r="B41" i="113" s="1"/>
  <c r="E79" i="101"/>
  <c r="D79" i="101"/>
  <c r="B41" i="100"/>
  <c r="C41" i="100" s="1"/>
  <c r="D41" i="99"/>
  <c r="E41" i="99"/>
  <c r="G41" i="99"/>
  <c r="C41" i="99"/>
  <c r="F41" i="99"/>
  <c r="N41" i="99"/>
  <c r="B63" i="56"/>
  <c r="Q62" i="56"/>
  <c r="C62" i="56"/>
  <c r="O62" i="56"/>
  <c r="P62" i="56"/>
  <c r="B55" i="56"/>
  <c r="O54" i="56"/>
  <c r="P54" i="56"/>
  <c r="C54" i="56"/>
  <c r="Q54" i="56"/>
  <c r="B47" i="56"/>
  <c r="O46" i="56"/>
  <c r="C46" i="56"/>
  <c r="Q46" i="56"/>
  <c r="P46" i="56"/>
  <c r="E80" i="110"/>
  <c r="E80" i="113" s="1"/>
  <c r="D80" i="110"/>
  <c r="D80" i="113" s="1"/>
  <c r="C80" i="110"/>
  <c r="C80" i="113" s="1"/>
  <c r="B80" i="110"/>
  <c r="B80" i="113" s="1"/>
  <c r="K157" i="101"/>
  <c r="H157" i="101"/>
  <c r="I81" i="111" s="1"/>
  <c r="D157" i="101"/>
  <c r="F157" i="101"/>
  <c r="F81" i="111" s="1"/>
  <c r="C157" i="101"/>
  <c r="B157" i="101"/>
  <c r="I157" i="101"/>
  <c r="K81" i="111" s="1"/>
  <c r="K158" i="101"/>
  <c r="E157" i="101"/>
  <c r="B80" i="100"/>
  <c r="C80" i="100" s="1"/>
  <c r="E80" i="99"/>
  <c r="N80" i="99"/>
  <c r="D80" i="99"/>
  <c r="G80" i="99"/>
  <c r="C80" i="99"/>
  <c r="F80" i="99"/>
  <c r="B141" i="56"/>
  <c r="C140" i="56"/>
  <c r="O140" i="56"/>
  <c r="Q140" i="56"/>
  <c r="P140" i="56"/>
  <c r="P132" i="56"/>
  <c r="B133" i="56"/>
  <c r="Q132" i="56"/>
  <c r="C132" i="56"/>
  <c r="O132" i="56"/>
  <c r="B125" i="56"/>
  <c r="C124" i="56"/>
  <c r="Q124" i="56"/>
  <c r="P124" i="56"/>
  <c r="O124" i="56"/>
  <c r="E56" i="110"/>
  <c r="E56" i="113" s="1"/>
  <c r="D56" i="110"/>
  <c r="D56" i="113" s="1"/>
  <c r="C56" i="110"/>
  <c r="C56" i="113" s="1"/>
  <c r="B56" i="110"/>
  <c r="B56" i="113" s="1"/>
  <c r="K109" i="101"/>
  <c r="H109" i="101"/>
  <c r="I57" i="111" s="1"/>
  <c r="D109" i="101"/>
  <c r="F109" i="101"/>
  <c r="F57" i="111" s="1"/>
  <c r="C109" i="101"/>
  <c r="B109" i="101"/>
  <c r="K110" i="101"/>
  <c r="I109" i="101"/>
  <c r="K57" i="111" s="1"/>
  <c r="E109" i="101"/>
  <c r="B56" i="100"/>
  <c r="C56" i="100" s="1"/>
  <c r="E56" i="99"/>
  <c r="D56" i="99"/>
  <c r="G56" i="99"/>
  <c r="C56" i="99"/>
  <c r="F56" i="99"/>
  <c r="N56" i="99"/>
  <c r="Q76" i="56"/>
  <c r="C76" i="56"/>
  <c r="O76" i="56"/>
  <c r="P76" i="56"/>
  <c r="B77" i="56"/>
  <c r="E32" i="110"/>
  <c r="E32" i="113" s="1"/>
  <c r="D32" i="110"/>
  <c r="D32" i="113" s="1"/>
  <c r="C32" i="110"/>
  <c r="C32" i="113" s="1"/>
  <c r="B32" i="110"/>
  <c r="B32" i="113" s="1"/>
  <c r="K61" i="101"/>
  <c r="H61" i="101"/>
  <c r="I33" i="111" s="1"/>
  <c r="F61" i="101"/>
  <c r="F33" i="111" s="1"/>
  <c r="I61" i="101"/>
  <c r="K33" i="111" s="1"/>
  <c r="B61" i="101"/>
  <c r="D61" i="101"/>
  <c r="C61" i="101"/>
  <c r="K62" i="101"/>
  <c r="E61" i="101"/>
  <c r="B32" i="100"/>
  <c r="E32" i="99"/>
  <c r="D32" i="99"/>
  <c r="G32" i="99"/>
  <c r="C32" i="99"/>
  <c r="F32" i="99"/>
  <c r="N32" i="99"/>
  <c r="E28" i="110"/>
  <c r="E28" i="113" s="1"/>
  <c r="D28" i="110"/>
  <c r="D28" i="113" s="1"/>
  <c r="C28" i="110"/>
  <c r="C28" i="113" s="1"/>
  <c r="B28" i="110"/>
  <c r="B28" i="113" s="1"/>
  <c r="K53" i="101"/>
  <c r="H53" i="101"/>
  <c r="I29" i="111" s="1"/>
  <c r="F53" i="101"/>
  <c r="F29" i="111" s="1"/>
  <c r="B53" i="101"/>
  <c r="K54" i="101"/>
  <c r="E53" i="101"/>
  <c r="D53" i="101"/>
  <c r="C53" i="101"/>
  <c r="I53" i="101"/>
  <c r="K29" i="111" s="1"/>
  <c r="B28" i="100"/>
  <c r="E28" i="99"/>
  <c r="F28" i="99"/>
  <c r="D28" i="99"/>
  <c r="G28" i="99"/>
  <c r="C28" i="99"/>
  <c r="N28" i="99"/>
  <c r="C162" i="56"/>
  <c r="O162" i="56"/>
  <c r="Q162" i="56"/>
  <c r="B163" i="56"/>
  <c r="P162" i="56"/>
  <c r="E75" i="110"/>
  <c r="E75" i="113" s="1"/>
  <c r="D75" i="110"/>
  <c r="D75" i="113" s="1"/>
  <c r="C75" i="110"/>
  <c r="C75" i="113" s="1"/>
  <c r="F147" i="101"/>
  <c r="F76" i="111" s="1"/>
  <c r="D147" i="101"/>
  <c r="B75" i="110"/>
  <c r="B75" i="113" s="1"/>
  <c r="K148" i="101"/>
  <c r="C147" i="101"/>
  <c r="K147" i="101"/>
  <c r="I147" i="101"/>
  <c r="K76" i="111" s="1"/>
  <c r="B147" i="101"/>
  <c r="H147" i="101"/>
  <c r="I76" i="111" s="1"/>
  <c r="E147" i="101"/>
  <c r="B75" i="100"/>
  <c r="C75" i="100" s="1"/>
  <c r="F75" i="99"/>
  <c r="C75" i="99"/>
  <c r="E75" i="99"/>
  <c r="G75" i="99"/>
  <c r="D75" i="99"/>
  <c r="N75" i="99"/>
  <c r="Q114" i="56"/>
  <c r="P114" i="56"/>
  <c r="B115" i="56"/>
  <c r="C114" i="56"/>
  <c r="O114" i="56"/>
  <c r="E51" i="110"/>
  <c r="E51" i="113" s="1"/>
  <c r="D51" i="110"/>
  <c r="D51" i="113" s="1"/>
  <c r="C51" i="110"/>
  <c r="C51" i="113" s="1"/>
  <c r="F99" i="101"/>
  <c r="F52" i="111" s="1"/>
  <c r="B51" i="110"/>
  <c r="B51" i="113" s="1"/>
  <c r="K100" i="101"/>
  <c r="K99" i="101"/>
  <c r="I99" i="101"/>
  <c r="K52" i="111" s="1"/>
  <c r="B99" i="101"/>
  <c r="D99" i="101"/>
  <c r="E99" i="101"/>
  <c r="H99" i="101"/>
  <c r="I52" i="111" s="1"/>
  <c r="C99" i="101"/>
  <c r="B51" i="100"/>
  <c r="F51" i="99"/>
  <c r="C51" i="99"/>
  <c r="E51" i="99"/>
  <c r="D51" i="99"/>
  <c r="G51" i="99"/>
  <c r="N51" i="99"/>
  <c r="E47" i="110"/>
  <c r="E47" i="113" s="1"/>
  <c r="D47" i="110"/>
  <c r="D47" i="113" s="1"/>
  <c r="C47" i="110"/>
  <c r="C47" i="113" s="1"/>
  <c r="F91" i="101"/>
  <c r="F48" i="111" s="1"/>
  <c r="B47" i="110"/>
  <c r="B47" i="113" s="1"/>
  <c r="K92" i="101"/>
  <c r="K91" i="101"/>
  <c r="I91" i="101"/>
  <c r="K48" i="111" s="1"/>
  <c r="B91" i="101"/>
  <c r="D91" i="101"/>
  <c r="H91" i="101"/>
  <c r="I48" i="111" s="1"/>
  <c r="E91" i="101"/>
  <c r="C91" i="101"/>
  <c r="B47" i="100"/>
  <c r="F47" i="99"/>
  <c r="E47" i="99"/>
  <c r="G47" i="99"/>
  <c r="D47" i="99"/>
  <c r="N47" i="99"/>
  <c r="C47" i="99"/>
  <c r="E43" i="110"/>
  <c r="E43" i="113" s="1"/>
  <c r="D43" i="110"/>
  <c r="D43" i="113" s="1"/>
  <c r="C43" i="110"/>
  <c r="C43" i="113" s="1"/>
  <c r="F83" i="101"/>
  <c r="F44" i="111" s="1"/>
  <c r="B43" i="110"/>
  <c r="B43" i="113" s="1"/>
  <c r="K84" i="101"/>
  <c r="K83" i="101"/>
  <c r="I83" i="101"/>
  <c r="K44" i="111" s="1"/>
  <c r="H83" i="101"/>
  <c r="I44" i="111" s="1"/>
  <c r="B83" i="101"/>
  <c r="E83" i="101"/>
  <c r="D83" i="101"/>
  <c r="C83" i="101"/>
  <c r="B43" i="100"/>
  <c r="C43" i="100" s="1"/>
  <c r="F43" i="99"/>
  <c r="G43" i="99"/>
  <c r="N43" i="99"/>
  <c r="E43" i="99"/>
  <c r="C43" i="99"/>
  <c r="D43" i="99"/>
  <c r="B67" i="56"/>
  <c r="Q66" i="56"/>
  <c r="C66" i="56"/>
  <c r="O66" i="56"/>
  <c r="P66" i="56"/>
  <c r="Q152" i="56"/>
  <c r="O152" i="56"/>
  <c r="B153" i="56"/>
  <c r="C152" i="56"/>
  <c r="P152" i="56"/>
  <c r="E58" i="110"/>
  <c r="E58" i="113" s="1"/>
  <c r="D58" i="110"/>
  <c r="D58" i="113" s="1"/>
  <c r="C58" i="110"/>
  <c r="C58" i="113" s="1"/>
  <c r="K113" i="101"/>
  <c r="D113" i="101"/>
  <c r="I113" i="101"/>
  <c r="K59" i="111" s="1"/>
  <c r="C113" i="101"/>
  <c r="B58" i="110"/>
  <c r="B58" i="113" s="1"/>
  <c r="H113" i="101"/>
  <c r="I59" i="111" s="1"/>
  <c r="B113" i="101"/>
  <c r="K114" i="101"/>
  <c r="E113" i="101"/>
  <c r="F113" i="101"/>
  <c r="F59" i="111" s="1"/>
  <c r="G58" i="99"/>
  <c r="C58" i="99"/>
  <c r="D58" i="99"/>
  <c r="F58" i="99"/>
  <c r="N58" i="99"/>
  <c r="B58" i="100"/>
  <c r="C58" i="100" s="1"/>
  <c r="E58" i="99"/>
  <c r="O72" i="56"/>
  <c r="B73" i="56"/>
  <c r="P72" i="56"/>
  <c r="Q72" i="56"/>
  <c r="C72" i="56"/>
  <c r="E77" i="110"/>
  <c r="E77" i="113" s="1"/>
  <c r="D77" i="110"/>
  <c r="D77" i="113" s="1"/>
  <c r="C77" i="110"/>
  <c r="C77" i="113" s="1"/>
  <c r="I151" i="101"/>
  <c r="K78" i="111" s="1"/>
  <c r="D151" i="101"/>
  <c r="K152" i="101"/>
  <c r="H151" i="101"/>
  <c r="I78" i="111" s="1"/>
  <c r="C151" i="101"/>
  <c r="K151" i="101"/>
  <c r="F151" i="101"/>
  <c r="F78" i="111" s="1"/>
  <c r="B151" i="101"/>
  <c r="B77" i="110"/>
  <c r="B77" i="113" s="1"/>
  <c r="E151" i="101"/>
  <c r="B77" i="100"/>
  <c r="C77" i="100" s="1"/>
  <c r="D77" i="99"/>
  <c r="G77" i="99"/>
  <c r="C77" i="99"/>
  <c r="E77" i="99"/>
  <c r="F77" i="99"/>
  <c r="N77" i="99"/>
  <c r="O110" i="56"/>
  <c r="C110" i="56"/>
  <c r="P110" i="56"/>
  <c r="Q110" i="56"/>
  <c r="B111" i="56"/>
  <c r="E37" i="110"/>
  <c r="E37" i="113" s="1"/>
  <c r="D37" i="110"/>
  <c r="D37" i="113" s="1"/>
  <c r="C37" i="110"/>
  <c r="C37" i="113" s="1"/>
  <c r="I71" i="101"/>
  <c r="K38" i="111" s="1"/>
  <c r="K72" i="101"/>
  <c r="H71" i="101"/>
  <c r="I38" i="111" s="1"/>
  <c r="K71" i="101"/>
  <c r="F71" i="101"/>
  <c r="F38" i="111" s="1"/>
  <c r="B71" i="101"/>
  <c r="E71" i="101"/>
  <c r="C71" i="101"/>
  <c r="B37" i="110"/>
  <c r="B37" i="113" s="1"/>
  <c r="D71" i="101"/>
  <c r="B37" i="100"/>
  <c r="C37" i="100" s="1"/>
  <c r="D37" i="99"/>
  <c r="G37" i="99"/>
  <c r="C37" i="99"/>
  <c r="F37" i="99"/>
  <c r="E37" i="99"/>
  <c r="N37" i="99"/>
  <c r="P164" i="56"/>
  <c r="B165" i="56"/>
  <c r="Q164" i="56"/>
  <c r="C164" i="56"/>
  <c r="O164" i="56"/>
  <c r="E76" i="110"/>
  <c r="E76" i="113" s="1"/>
  <c r="D76" i="110"/>
  <c r="D76" i="113" s="1"/>
  <c r="C76" i="110"/>
  <c r="C76" i="113" s="1"/>
  <c r="B76" i="110"/>
  <c r="B76" i="113" s="1"/>
  <c r="K149" i="101"/>
  <c r="H149" i="101"/>
  <c r="I77" i="111" s="1"/>
  <c r="D149" i="101"/>
  <c r="F149" i="101"/>
  <c r="F77" i="111" s="1"/>
  <c r="C149" i="101"/>
  <c r="B149" i="101"/>
  <c r="K150" i="101"/>
  <c r="I149" i="101"/>
  <c r="K77" i="111" s="1"/>
  <c r="E149" i="101"/>
  <c r="B76" i="100"/>
  <c r="C76" i="100" s="1"/>
  <c r="E76" i="99"/>
  <c r="N76" i="99"/>
  <c r="D76" i="99"/>
  <c r="G76" i="99"/>
  <c r="C76" i="99"/>
  <c r="F76" i="99"/>
  <c r="O116" i="56"/>
  <c r="P116" i="56"/>
  <c r="B117" i="56"/>
  <c r="C116" i="56"/>
  <c r="Q116" i="56"/>
  <c r="E52" i="110"/>
  <c r="E52" i="113" s="1"/>
  <c r="D52" i="110"/>
  <c r="D52" i="113" s="1"/>
  <c r="C52" i="110"/>
  <c r="C52" i="113" s="1"/>
  <c r="B52" i="110"/>
  <c r="B52" i="113" s="1"/>
  <c r="K101" i="101"/>
  <c r="H101" i="101"/>
  <c r="I53" i="111" s="1"/>
  <c r="F101" i="101"/>
  <c r="F53" i="111" s="1"/>
  <c r="B101" i="101"/>
  <c r="C101" i="101"/>
  <c r="I101" i="101"/>
  <c r="K53" i="111" s="1"/>
  <c r="K102" i="101"/>
  <c r="D101" i="101"/>
  <c r="E101" i="101"/>
  <c r="B52" i="100"/>
  <c r="E52" i="99"/>
  <c r="D52" i="99"/>
  <c r="F52" i="99"/>
  <c r="G52" i="99"/>
  <c r="C52" i="99"/>
  <c r="N52" i="99"/>
  <c r="E48" i="110"/>
  <c r="E48" i="113" s="1"/>
  <c r="D48" i="110"/>
  <c r="D48" i="113" s="1"/>
  <c r="C48" i="110"/>
  <c r="C48" i="113" s="1"/>
  <c r="B48" i="110"/>
  <c r="B48" i="113" s="1"/>
  <c r="K93" i="101"/>
  <c r="H93" i="101"/>
  <c r="I49" i="111" s="1"/>
  <c r="F93" i="101"/>
  <c r="F49" i="111" s="1"/>
  <c r="I93" i="101"/>
  <c r="K49" i="111" s="1"/>
  <c r="B93" i="101"/>
  <c r="K94" i="101"/>
  <c r="E93" i="101"/>
  <c r="D93" i="101"/>
  <c r="C93" i="101"/>
  <c r="B48" i="100"/>
  <c r="E48" i="99"/>
  <c r="F48" i="99"/>
  <c r="D48" i="99"/>
  <c r="G48" i="99"/>
  <c r="C48" i="99"/>
  <c r="N48" i="99"/>
  <c r="E44" i="110"/>
  <c r="E44" i="113" s="1"/>
  <c r="D44" i="110"/>
  <c r="D44" i="113" s="1"/>
  <c r="C44" i="110"/>
  <c r="C44" i="113" s="1"/>
  <c r="B44" i="110"/>
  <c r="B44" i="113" s="1"/>
  <c r="K85" i="101"/>
  <c r="H85" i="101"/>
  <c r="I45" i="111" s="1"/>
  <c r="F85" i="101"/>
  <c r="F45" i="111" s="1"/>
  <c r="B85" i="101"/>
  <c r="D85" i="101"/>
  <c r="E85" i="101"/>
  <c r="K86" i="101"/>
  <c r="I85" i="101"/>
  <c r="K45" i="111" s="1"/>
  <c r="C85" i="101"/>
  <c r="B44" i="100"/>
  <c r="C44" i="100" s="1"/>
  <c r="E44" i="99"/>
  <c r="D44" i="99"/>
  <c r="G44" i="99"/>
  <c r="C44" i="99"/>
  <c r="F44" i="99"/>
  <c r="N44" i="99"/>
  <c r="B69" i="56"/>
  <c r="Q68" i="56"/>
  <c r="P68" i="56"/>
  <c r="C68" i="56"/>
  <c r="O68" i="56"/>
  <c r="H100" i="86"/>
  <c r="E100" i="86"/>
  <c r="I100" i="86"/>
  <c r="J100" i="86" s="1"/>
  <c r="G100" i="86"/>
  <c r="D100" i="86"/>
  <c r="F100" i="86"/>
  <c r="O154" i="56"/>
  <c r="B155" i="56"/>
  <c r="C154" i="56"/>
  <c r="P154" i="56"/>
  <c r="Q154" i="56"/>
  <c r="E71" i="110"/>
  <c r="E71" i="113" s="1"/>
  <c r="D71" i="110"/>
  <c r="D71" i="113" s="1"/>
  <c r="C71" i="110"/>
  <c r="C71" i="113" s="1"/>
  <c r="F139" i="101"/>
  <c r="F72" i="111" s="1"/>
  <c r="D139" i="101"/>
  <c r="B71" i="110"/>
  <c r="B71" i="113" s="1"/>
  <c r="K140" i="101"/>
  <c r="C139" i="101"/>
  <c r="K139" i="101"/>
  <c r="I139" i="101"/>
  <c r="K72" i="111" s="1"/>
  <c r="B139" i="101"/>
  <c r="H139" i="101"/>
  <c r="I72" i="111" s="1"/>
  <c r="E139" i="101"/>
  <c r="B71" i="100"/>
  <c r="F71" i="99"/>
  <c r="E71" i="99"/>
  <c r="C71" i="99"/>
  <c r="D71" i="99"/>
  <c r="G71" i="99"/>
  <c r="N71" i="99"/>
  <c r="E67" i="110"/>
  <c r="E67" i="113" s="1"/>
  <c r="D67" i="110"/>
  <c r="D67" i="113" s="1"/>
  <c r="C67" i="110"/>
  <c r="C67" i="113" s="1"/>
  <c r="F131" i="101"/>
  <c r="F68" i="111" s="1"/>
  <c r="D131" i="101"/>
  <c r="B67" i="110"/>
  <c r="B67" i="113" s="1"/>
  <c r="K132" i="101"/>
  <c r="C131" i="101"/>
  <c r="K131" i="101"/>
  <c r="I131" i="101"/>
  <c r="K68" i="111" s="1"/>
  <c r="B131" i="101"/>
  <c r="E131" i="101"/>
  <c r="H131" i="101"/>
  <c r="I68" i="111" s="1"/>
  <c r="B67" i="100"/>
  <c r="F67" i="99"/>
  <c r="G67" i="99"/>
  <c r="E67" i="99"/>
  <c r="D67" i="99"/>
  <c r="C67" i="99"/>
  <c r="N67" i="99"/>
  <c r="E63" i="110"/>
  <c r="E63" i="113" s="1"/>
  <c r="D63" i="110"/>
  <c r="D63" i="113" s="1"/>
  <c r="C63" i="110"/>
  <c r="C63" i="113" s="1"/>
  <c r="F123" i="101"/>
  <c r="F64" i="111" s="1"/>
  <c r="D123" i="101"/>
  <c r="B63" i="110"/>
  <c r="B63" i="113" s="1"/>
  <c r="K124" i="101"/>
  <c r="C123" i="101"/>
  <c r="K123" i="101"/>
  <c r="I123" i="101"/>
  <c r="K64" i="111" s="1"/>
  <c r="B123" i="101"/>
  <c r="H123" i="101"/>
  <c r="I64" i="111" s="1"/>
  <c r="E123" i="101"/>
  <c r="B63" i="100"/>
  <c r="C63" i="100" s="1"/>
  <c r="F63" i="99"/>
  <c r="E63" i="99"/>
  <c r="G63" i="99"/>
  <c r="D63" i="99"/>
  <c r="C63" i="99"/>
  <c r="N63" i="99"/>
  <c r="O106" i="56"/>
  <c r="B107" i="56"/>
  <c r="Q106" i="56"/>
  <c r="C106" i="56"/>
  <c r="P106" i="56"/>
  <c r="E39" i="110"/>
  <c r="E39" i="113" s="1"/>
  <c r="D39" i="110"/>
  <c r="D39" i="113" s="1"/>
  <c r="C39" i="110"/>
  <c r="C39" i="113" s="1"/>
  <c r="F75" i="101"/>
  <c r="F40" i="111" s="1"/>
  <c r="B39" i="110"/>
  <c r="B39" i="113" s="1"/>
  <c r="K76" i="101"/>
  <c r="K75" i="101"/>
  <c r="I75" i="101"/>
  <c r="K40" i="111" s="1"/>
  <c r="B75" i="101"/>
  <c r="H75" i="101"/>
  <c r="I40" i="111" s="1"/>
  <c r="E75" i="101"/>
  <c r="D75" i="101"/>
  <c r="C75" i="101"/>
  <c r="B39" i="100"/>
  <c r="C39" i="100" s="1"/>
  <c r="F39" i="99"/>
  <c r="C39" i="99"/>
  <c r="E39" i="99"/>
  <c r="D39" i="99"/>
  <c r="G39" i="99"/>
  <c r="N39" i="99"/>
  <c r="B59" i="56"/>
  <c r="C58" i="56"/>
  <c r="Q58" i="56"/>
  <c r="P58" i="56"/>
  <c r="O58" i="56"/>
  <c r="B51" i="56"/>
  <c r="O50" i="56"/>
  <c r="C50" i="56"/>
  <c r="P50" i="56"/>
  <c r="Q50" i="56"/>
  <c r="E82" i="110"/>
  <c r="E82" i="113" s="1"/>
  <c r="D82" i="110"/>
  <c r="D82" i="113" s="1"/>
  <c r="C82" i="110"/>
  <c r="C82" i="113" s="1"/>
  <c r="K161" i="101"/>
  <c r="D161" i="101"/>
  <c r="I161" i="101"/>
  <c r="K83" i="111" s="1"/>
  <c r="C161" i="101"/>
  <c r="B82" i="110"/>
  <c r="B82" i="113" s="1"/>
  <c r="H161" i="101"/>
  <c r="I83" i="111" s="1"/>
  <c r="B161" i="101"/>
  <c r="K162" i="101"/>
  <c r="E161" i="101"/>
  <c r="F161" i="101"/>
  <c r="F83" i="111" s="1"/>
  <c r="B82" i="100"/>
  <c r="C82" i="100" s="1"/>
  <c r="G82" i="99"/>
  <c r="C82" i="99"/>
  <c r="F82" i="99"/>
  <c r="D82" i="99"/>
  <c r="E82" i="99"/>
  <c r="N82" i="99"/>
  <c r="Q144" i="56"/>
  <c r="O144" i="56"/>
  <c r="B145" i="56"/>
  <c r="P144" i="56"/>
  <c r="C144" i="56"/>
  <c r="Q136" i="56"/>
  <c r="O136" i="56"/>
  <c r="P136" i="56"/>
  <c r="B137" i="56"/>
  <c r="C136" i="56"/>
  <c r="Q128" i="56"/>
  <c r="P128" i="56"/>
  <c r="O128" i="56"/>
  <c r="B129" i="56"/>
  <c r="C128" i="56"/>
  <c r="Q120" i="56"/>
  <c r="O120" i="56"/>
  <c r="B121" i="56"/>
  <c r="C120" i="56"/>
  <c r="P120" i="56"/>
  <c r="E54" i="110"/>
  <c r="E54" i="113" s="1"/>
  <c r="D54" i="110"/>
  <c r="D54" i="113" s="1"/>
  <c r="C54" i="110"/>
  <c r="C54" i="113" s="1"/>
  <c r="K105" i="101"/>
  <c r="D105" i="101"/>
  <c r="I105" i="101"/>
  <c r="K55" i="111" s="1"/>
  <c r="B54" i="110"/>
  <c r="B54" i="113" s="1"/>
  <c r="H105" i="101"/>
  <c r="I55" i="111" s="1"/>
  <c r="B105" i="101"/>
  <c r="F105" i="101"/>
  <c r="F55" i="111" s="1"/>
  <c r="E105" i="101"/>
  <c r="K106" i="101"/>
  <c r="C105" i="101"/>
  <c r="G54" i="99"/>
  <c r="C54" i="99"/>
  <c r="F54" i="99"/>
  <c r="B54" i="100"/>
  <c r="E54" i="99"/>
  <c r="D54" i="99"/>
  <c r="N54" i="99"/>
  <c r="E50" i="110"/>
  <c r="E50" i="113" s="1"/>
  <c r="D50" i="110"/>
  <c r="D50" i="113" s="1"/>
  <c r="C50" i="110"/>
  <c r="C50" i="113" s="1"/>
  <c r="K97" i="101"/>
  <c r="I97" i="101"/>
  <c r="K51" i="111" s="1"/>
  <c r="B50" i="110"/>
  <c r="B50" i="113" s="1"/>
  <c r="H97" i="101"/>
  <c r="I51" i="111" s="1"/>
  <c r="K98" i="101"/>
  <c r="B97" i="101"/>
  <c r="E97" i="101"/>
  <c r="D97" i="101"/>
  <c r="F97" i="101"/>
  <c r="F51" i="111" s="1"/>
  <c r="C97" i="101"/>
  <c r="B50" i="100"/>
  <c r="G50" i="99"/>
  <c r="C50" i="99"/>
  <c r="F50" i="99"/>
  <c r="D50" i="99"/>
  <c r="E50" i="99"/>
  <c r="N50" i="99"/>
  <c r="E46" i="110"/>
  <c r="E46" i="113" s="1"/>
  <c r="D46" i="110"/>
  <c r="D46" i="113" s="1"/>
  <c r="C46" i="110"/>
  <c r="C46" i="113" s="1"/>
  <c r="K89" i="101"/>
  <c r="I89" i="101"/>
  <c r="K47" i="111" s="1"/>
  <c r="B46" i="110"/>
  <c r="B46" i="113" s="1"/>
  <c r="H89" i="101"/>
  <c r="I47" i="111" s="1"/>
  <c r="B89" i="101"/>
  <c r="E89" i="101"/>
  <c r="D89" i="101"/>
  <c r="K90" i="101"/>
  <c r="F89" i="101"/>
  <c r="F47" i="111" s="1"/>
  <c r="C89" i="101"/>
  <c r="G46" i="99"/>
  <c r="C46" i="99"/>
  <c r="D46" i="99"/>
  <c r="B46" i="100"/>
  <c r="F46" i="99"/>
  <c r="E46" i="99"/>
  <c r="N46" i="99"/>
  <c r="E42" i="110"/>
  <c r="E42" i="113" s="1"/>
  <c r="D42" i="110"/>
  <c r="D42" i="113" s="1"/>
  <c r="C42" i="110"/>
  <c r="C42" i="113" s="1"/>
  <c r="K81" i="101"/>
  <c r="I81" i="101"/>
  <c r="K43" i="111" s="1"/>
  <c r="B42" i="110"/>
  <c r="B42" i="113" s="1"/>
  <c r="H81" i="101"/>
  <c r="I43" i="111" s="1"/>
  <c r="K82" i="101"/>
  <c r="B81" i="101"/>
  <c r="F81" i="101"/>
  <c r="F43" i="111" s="1"/>
  <c r="E81" i="101"/>
  <c r="C81" i="101"/>
  <c r="D81" i="101"/>
  <c r="G42" i="99"/>
  <c r="C42" i="99"/>
  <c r="F42" i="99"/>
  <c r="B42" i="100"/>
  <c r="C42" i="100" s="1"/>
  <c r="E42" i="99"/>
  <c r="D42" i="99"/>
  <c r="N42" i="99"/>
  <c r="B65" i="56"/>
  <c r="P64" i="56"/>
  <c r="C64" i="56"/>
  <c r="Q64" i="56"/>
  <c r="O64" i="56"/>
  <c r="O56" i="56"/>
  <c r="B57" i="56"/>
  <c r="Q56" i="56"/>
  <c r="C56" i="56"/>
  <c r="P56" i="56"/>
  <c r="O48" i="56"/>
  <c r="B49" i="56"/>
  <c r="Q48" i="56"/>
  <c r="P48" i="56"/>
  <c r="C48" i="56"/>
  <c r="P158" i="56"/>
  <c r="O158" i="56"/>
  <c r="B159" i="56"/>
  <c r="C158" i="56"/>
  <c r="Q158" i="56"/>
  <c r="E73" i="110"/>
  <c r="E73" i="113" s="1"/>
  <c r="D73" i="110"/>
  <c r="D73" i="113" s="1"/>
  <c r="C73" i="110"/>
  <c r="C73" i="113" s="1"/>
  <c r="I143" i="101"/>
  <c r="K74" i="111" s="1"/>
  <c r="D143" i="101"/>
  <c r="K144" i="101"/>
  <c r="H143" i="101"/>
  <c r="I74" i="111" s="1"/>
  <c r="C143" i="101"/>
  <c r="K143" i="101"/>
  <c r="F143" i="101"/>
  <c r="F74" i="111" s="1"/>
  <c r="B143" i="101"/>
  <c r="B73" i="110"/>
  <c r="B73" i="113" s="1"/>
  <c r="E143" i="101"/>
  <c r="B73" i="100"/>
  <c r="D73" i="99"/>
  <c r="G73" i="99"/>
  <c r="C73" i="99"/>
  <c r="E73" i="99"/>
  <c r="F73" i="99"/>
  <c r="N73" i="99"/>
  <c r="E69" i="110"/>
  <c r="E69" i="113" s="1"/>
  <c r="D69" i="110"/>
  <c r="D69" i="113" s="1"/>
  <c r="C69" i="110"/>
  <c r="C69" i="113" s="1"/>
  <c r="I135" i="101"/>
  <c r="K70" i="111" s="1"/>
  <c r="D135" i="101"/>
  <c r="K136" i="101"/>
  <c r="H135" i="101"/>
  <c r="I70" i="111" s="1"/>
  <c r="C135" i="101"/>
  <c r="K135" i="101"/>
  <c r="F135" i="101"/>
  <c r="F70" i="111" s="1"/>
  <c r="B135" i="101"/>
  <c r="E135" i="101"/>
  <c r="B69" i="110"/>
  <c r="B69" i="113" s="1"/>
  <c r="B69" i="100"/>
  <c r="D69" i="99"/>
  <c r="G69" i="99"/>
  <c r="C69" i="99"/>
  <c r="F69" i="99"/>
  <c r="E69" i="99"/>
  <c r="N69" i="99"/>
  <c r="E65" i="110"/>
  <c r="E65" i="113" s="1"/>
  <c r="D65" i="110"/>
  <c r="D65" i="113" s="1"/>
  <c r="C65" i="110"/>
  <c r="C65" i="113" s="1"/>
  <c r="I127" i="101"/>
  <c r="K66" i="111" s="1"/>
  <c r="D127" i="101"/>
  <c r="K128" i="101"/>
  <c r="H127" i="101"/>
  <c r="I66" i="111" s="1"/>
  <c r="C127" i="101"/>
  <c r="K127" i="101"/>
  <c r="F127" i="101"/>
  <c r="F66" i="111" s="1"/>
  <c r="B127" i="101"/>
  <c r="B65" i="110"/>
  <c r="B65" i="113" s="1"/>
  <c r="E127" i="101"/>
  <c r="B65" i="100"/>
  <c r="D65" i="99"/>
  <c r="G65" i="99"/>
  <c r="C65" i="99"/>
  <c r="F65" i="99"/>
  <c r="E65" i="99"/>
  <c r="N65" i="99"/>
  <c r="E61" i="110"/>
  <c r="E61" i="113" s="1"/>
  <c r="D61" i="110"/>
  <c r="D61" i="113" s="1"/>
  <c r="C61" i="110"/>
  <c r="C61" i="113" s="1"/>
  <c r="I119" i="101"/>
  <c r="K62" i="111" s="1"/>
  <c r="D119" i="101"/>
  <c r="K120" i="101"/>
  <c r="H119" i="101"/>
  <c r="I62" i="111" s="1"/>
  <c r="C119" i="101"/>
  <c r="K119" i="101"/>
  <c r="F119" i="101"/>
  <c r="F62" i="111" s="1"/>
  <c r="B119" i="101"/>
  <c r="B61" i="110"/>
  <c r="B61" i="113" s="1"/>
  <c r="E119" i="101"/>
  <c r="B61" i="100"/>
  <c r="C61" i="100" s="1"/>
  <c r="D61" i="99"/>
  <c r="E61" i="99"/>
  <c r="G61" i="99"/>
  <c r="C61" i="99"/>
  <c r="F61" i="99"/>
  <c r="N61" i="99"/>
  <c r="O102" i="56"/>
  <c r="P102" i="56"/>
  <c r="B103" i="56"/>
  <c r="C102" i="56"/>
  <c r="Q102" i="56"/>
  <c r="O94" i="56"/>
  <c r="B95" i="56"/>
  <c r="C94" i="56"/>
  <c r="P94" i="56"/>
  <c r="Q94" i="56"/>
  <c r="P86" i="56"/>
  <c r="B87" i="56"/>
  <c r="C86" i="56"/>
  <c r="O86" i="56"/>
  <c r="Q86" i="56"/>
  <c r="O78" i="56"/>
  <c r="B79" i="56"/>
  <c r="P78" i="56"/>
  <c r="C78" i="56"/>
  <c r="Q78" i="56"/>
  <c r="E33" i="110"/>
  <c r="E33" i="113" s="1"/>
  <c r="D33" i="110"/>
  <c r="D33" i="113" s="1"/>
  <c r="C33" i="110"/>
  <c r="C33" i="113" s="1"/>
  <c r="I63" i="101"/>
  <c r="K34" i="111" s="1"/>
  <c r="K64" i="101"/>
  <c r="H63" i="101"/>
  <c r="I34" i="111" s="1"/>
  <c r="K63" i="101"/>
  <c r="F63" i="101"/>
  <c r="F34" i="111" s="1"/>
  <c r="B63" i="101"/>
  <c r="E63" i="101"/>
  <c r="D63" i="101"/>
  <c r="B33" i="110"/>
  <c r="B33" i="113" s="1"/>
  <c r="C63" i="101"/>
  <c r="B33" i="100"/>
  <c r="D33" i="99"/>
  <c r="G33" i="99"/>
  <c r="C33" i="99"/>
  <c r="E33" i="99"/>
  <c r="F33" i="99"/>
  <c r="N33" i="99"/>
  <c r="E29" i="110"/>
  <c r="E29" i="113" s="1"/>
  <c r="D29" i="110"/>
  <c r="D29" i="113" s="1"/>
  <c r="C29" i="110"/>
  <c r="C29" i="113" s="1"/>
  <c r="I55" i="101"/>
  <c r="K30" i="111" s="1"/>
  <c r="K56" i="101"/>
  <c r="H55" i="101"/>
  <c r="I30" i="111" s="1"/>
  <c r="K55" i="101"/>
  <c r="F55" i="101"/>
  <c r="F30" i="111" s="1"/>
  <c r="B29" i="110"/>
  <c r="B29" i="113" s="1"/>
  <c r="B55" i="101"/>
  <c r="D55" i="101"/>
  <c r="E55" i="101"/>
  <c r="C55" i="101"/>
  <c r="B29" i="100"/>
  <c r="D29" i="99"/>
  <c r="G29" i="99"/>
  <c r="C29" i="99"/>
  <c r="E29" i="99"/>
  <c r="F29" i="99"/>
  <c r="N29" i="99"/>
  <c r="E25" i="110"/>
  <c r="E25" i="113" s="1"/>
  <c r="D25" i="110"/>
  <c r="D25" i="113" s="1"/>
  <c r="C25" i="110"/>
  <c r="C25" i="113" s="1"/>
  <c r="I47" i="101"/>
  <c r="K26" i="111" s="1"/>
  <c r="K48" i="101"/>
  <c r="H47" i="101"/>
  <c r="I26" i="111" s="1"/>
  <c r="K47" i="101"/>
  <c r="F47" i="101"/>
  <c r="F26" i="111" s="1"/>
  <c r="B47" i="101"/>
  <c r="B25" i="110"/>
  <c r="B25" i="113" s="1"/>
  <c r="E47" i="101"/>
  <c r="D47" i="101"/>
  <c r="C47" i="101"/>
  <c r="B25" i="100"/>
  <c r="D25" i="99"/>
  <c r="G25" i="99"/>
  <c r="C25" i="99"/>
  <c r="E25" i="99"/>
  <c r="F25" i="99"/>
  <c r="N25" i="99"/>
  <c r="F110" i="86"/>
  <c r="E110" i="86"/>
  <c r="D110" i="86"/>
  <c r="H110" i="86"/>
  <c r="G110" i="86"/>
  <c r="I110" i="86"/>
  <c r="J110" i="86" s="1"/>
  <c r="O156" i="56"/>
  <c r="P156" i="56"/>
  <c r="B157" i="56"/>
  <c r="C156" i="56"/>
  <c r="Q156" i="56"/>
  <c r="E72" i="110"/>
  <c r="E72" i="113" s="1"/>
  <c r="D72" i="110"/>
  <c r="D72" i="113" s="1"/>
  <c r="C72" i="110"/>
  <c r="C72" i="113" s="1"/>
  <c r="B72" i="110"/>
  <c r="B72" i="113" s="1"/>
  <c r="K141" i="101"/>
  <c r="H141" i="101"/>
  <c r="I73" i="111" s="1"/>
  <c r="D141" i="101"/>
  <c r="F141" i="101"/>
  <c r="F73" i="111" s="1"/>
  <c r="C141" i="101"/>
  <c r="B141" i="101"/>
  <c r="K142" i="101"/>
  <c r="I141" i="101"/>
  <c r="K73" i="111" s="1"/>
  <c r="E141" i="101"/>
  <c r="B72" i="100"/>
  <c r="E72" i="99"/>
  <c r="F72" i="99"/>
  <c r="D72" i="99"/>
  <c r="N72" i="99"/>
  <c r="G72" i="99"/>
  <c r="C72" i="99"/>
  <c r="E68" i="110"/>
  <c r="E68" i="113" s="1"/>
  <c r="D68" i="110"/>
  <c r="D68" i="113" s="1"/>
  <c r="C68" i="110"/>
  <c r="C68" i="113" s="1"/>
  <c r="B68" i="110"/>
  <c r="B68" i="113" s="1"/>
  <c r="K133" i="101"/>
  <c r="H133" i="101"/>
  <c r="I69" i="111" s="1"/>
  <c r="D133" i="101"/>
  <c r="F133" i="101"/>
  <c r="F69" i="111" s="1"/>
  <c r="C133" i="101"/>
  <c r="B133" i="101"/>
  <c r="I133" i="101"/>
  <c r="K69" i="111" s="1"/>
  <c r="K134" i="101"/>
  <c r="E133" i="101"/>
  <c r="B68" i="100"/>
  <c r="E68" i="99"/>
  <c r="D68" i="99"/>
  <c r="F68" i="99"/>
  <c r="G68" i="99"/>
  <c r="C68" i="99"/>
  <c r="N68" i="99"/>
  <c r="E64" i="110"/>
  <c r="E64" i="113" s="1"/>
  <c r="D64" i="110"/>
  <c r="D64" i="113" s="1"/>
  <c r="C64" i="110"/>
  <c r="C64" i="113" s="1"/>
  <c r="B64" i="110"/>
  <c r="B64" i="113" s="1"/>
  <c r="K125" i="101"/>
  <c r="H125" i="101"/>
  <c r="I65" i="111" s="1"/>
  <c r="D125" i="101"/>
  <c r="F125" i="101"/>
  <c r="F65" i="111" s="1"/>
  <c r="C125" i="101"/>
  <c r="B125" i="101"/>
  <c r="I125" i="101"/>
  <c r="K65" i="111" s="1"/>
  <c r="K126" i="101"/>
  <c r="E125" i="101"/>
  <c r="B64" i="100"/>
  <c r="C64" i="100" s="1"/>
  <c r="E64" i="99"/>
  <c r="F64" i="99"/>
  <c r="D64" i="99"/>
  <c r="G64" i="99"/>
  <c r="C64" i="99"/>
  <c r="N64" i="99"/>
  <c r="B109" i="56"/>
  <c r="Q108" i="56"/>
  <c r="C108" i="56"/>
  <c r="P108" i="56"/>
  <c r="O108" i="56"/>
  <c r="E40" i="110"/>
  <c r="E40" i="113" s="1"/>
  <c r="D40" i="110"/>
  <c r="D40" i="113" s="1"/>
  <c r="C40" i="110"/>
  <c r="C40" i="113" s="1"/>
  <c r="B40" i="110"/>
  <c r="B40" i="113" s="1"/>
  <c r="K77" i="101"/>
  <c r="H77" i="101"/>
  <c r="I41" i="111" s="1"/>
  <c r="F77" i="101"/>
  <c r="F41" i="111" s="1"/>
  <c r="B77" i="101"/>
  <c r="D77" i="101"/>
  <c r="K78" i="101"/>
  <c r="E77" i="101"/>
  <c r="I77" i="101"/>
  <c r="K41" i="111" s="1"/>
  <c r="C77" i="101"/>
  <c r="B40" i="100"/>
  <c r="C40" i="100" s="1"/>
  <c r="E40" i="99"/>
  <c r="D40" i="99"/>
  <c r="F40" i="99"/>
  <c r="G40" i="99"/>
  <c r="C40" i="99"/>
  <c r="N40" i="99"/>
  <c r="B61" i="56"/>
  <c r="O60" i="56"/>
  <c r="C60" i="56"/>
  <c r="Q60" i="56"/>
  <c r="P60" i="56"/>
  <c r="B53" i="56"/>
  <c r="Q52" i="56"/>
  <c r="C52" i="56"/>
  <c r="P52" i="56"/>
  <c r="O52" i="56"/>
  <c r="E83" i="110"/>
  <c r="E83" i="113" s="1"/>
  <c r="D83" i="110"/>
  <c r="D83" i="113" s="1"/>
  <c r="C83" i="110"/>
  <c r="C83" i="113" s="1"/>
  <c r="F163" i="101"/>
  <c r="F84" i="111" s="1"/>
  <c r="D163" i="101"/>
  <c r="B83" i="110"/>
  <c r="B83" i="113" s="1"/>
  <c r="K164" i="101"/>
  <c r="C163" i="101"/>
  <c r="K163" i="101"/>
  <c r="I163" i="101"/>
  <c r="K84" i="111" s="1"/>
  <c r="B163" i="101"/>
  <c r="E163" i="101"/>
  <c r="H163" i="101"/>
  <c r="I84" i="111" s="1"/>
  <c r="B83" i="100"/>
  <c r="C83" i="100" s="1"/>
  <c r="F83" i="99"/>
  <c r="G83" i="99"/>
  <c r="E83" i="99"/>
  <c r="D83" i="99"/>
  <c r="C83" i="99"/>
  <c r="N83" i="99"/>
  <c r="Q146" i="56"/>
  <c r="P146" i="56"/>
  <c r="B147" i="56"/>
  <c r="O146" i="56"/>
  <c r="C146" i="56"/>
  <c r="E59" i="110"/>
  <c r="E59" i="113" s="1"/>
  <c r="D59" i="110"/>
  <c r="D59" i="113" s="1"/>
  <c r="C59" i="110"/>
  <c r="C59" i="113" s="1"/>
  <c r="F115" i="101"/>
  <c r="F60" i="111" s="1"/>
  <c r="D115" i="101"/>
  <c r="B59" i="110"/>
  <c r="B59" i="113" s="1"/>
  <c r="K116" i="101"/>
  <c r="C115" i="101"/>
  <c r="K115" i="101"/>
  <c r="I115" i="101"/>
  <c r="K60" i="111" s="1"/>
  <c r="B115" i="101"/>
  <c r="H115" i="101"/>
  <c r="I60" i="111" s="1"/>
  <c r="E115" i="101"/>
  <c r="B59" i="100"/>
  <c r="C59" i="100" s="1"/>
  <c r="F59" i="99"/>
  <c r="E59" i="99"/>
  <c r="G59" i="99"/>
  <c r="D59" i="99"/>
  <c r="C59" i="99"/>
  <c r="N59" i="99"/>
  <c r="Q98" i="56"/>
  <c r="O98" i="56"/>
  <c r="P98" i="56"/>
  <c r="B99" i="56"/>
  <c r="C98" i="56"/>
  <c r="C90" i="56"/>
  <c r="Q90" i="56"/>
  <c r="O90" i="56"/>
  <c r="P90" i="56"/>
  <c r="B91" i="56"/>
  <c r="Q82" i="56"/>
  <c r="O82" i="56"/>
  <c r="P82" i="56"/>
  <c r="B83" i="56"/>
  <c r="C82" i="56"/>
  <c r="E35" i="110"/>
  <c r="E35" i="113" s="1"/>
  <c r="D35" i="110"/>
  <c r="D35" i="113" s="1"/>
  <c r="C35" i="110"/>
  <c r="C35" i="113" s="1"/>
  <c r="F67" i="101"/>
  <c r="F36" i="111" s="1"/>
  <c r="B35" i="110"/>
  <c r="B35" i="113" s="1"/>
  <c r="K68" i="101"/>
  <c r="K67" i="101"/>
  <c r="I67" i="101"/>
  <c r="K36" i="111" s="1"/>
  <c r="B67" i="101"/>
  <c r="D67" i="101"/>
  <c r="C67" i="101"/>
  <c r="E67" i="101"/>
  <c r="H67" i="101"/>
  <c r="I36" i="111" s="1"/>
  <c r="B35" i="100"/>
  <c r="C35" i="100" s="1"/>
  <c r="F35" i="99"/>
  <c r="E35" i="99"/>
  <c r="G35" i="99"/>
  <c r="D35" i="99"/>
  <c r="C35" i="99"/>
  <c r="N35" i="99"/>
  <c r="E78" i="110"/>
  <c r="E78" i="113" s="1"/>
  <c r="D78" i="110"/>
  <c r="D78" i="113" s="1"/>
  <c r="C78" i="110"/>
  <c r="C78" i="113" s="1"/>
  <c r="K153" i="101"/>
  <c r="D153" i="101"/>
  <c r="I153" i="101"/>
  <c r="K79" i="111" s="1"/>
  <c r="C153" i="101"/>
  <c r="B78" i="110"/>
  <c r="B78" i="113" s="1"/>
  <c r="H153" i="101"/>
  <c r="I79" i="111" s="1"/>
  <c r="B153" i="101"/>
  <c r="E153" i="101"/>
  <c r="K154" i="101"/>
  <c r="F153" i="101"/>
  <c r="F79" i="111" s="1"/>
  <c r="G78" i="99"/>
  <c r="C78" i="99"/>
  <c r="B78" i="100"/>
  <c r="C78" i="100" s="1"/>
  <c r="F78" i="99"/>
  <c r="E78" i="99"/>
  <c r="D78" i="99"/>
  <c r="N78" i="99"/>
  <c r="Q112" i="56"/>
  <c r="O112" i="56"/>
  <c r="B113" i="56"/>
  <c r="P112" i="56"/>
  <c r="C112" i="56"/>
  <c r="E38" i="110"/>
  <c r="E38" i="113" s="1"/>
  <c r="D38" i="110"/>
  <c r="D38" i="113" s="1"/>
  <c r="C38" i="110"/>
  <c r="C38" i="113" s="1"/>
  <c r="K73" i="101"/>
  <c r="I73" i="101"/>
  <c r="K39" i="111" s="1"/>
  <c r="B38" i="110"/>
  <c r="B38" i="113" s="1"/>
  <c r="H73" i="101"/>
  <c r="I39" i="111" s="1"/>
  <c r="F73" i="101"/>
  <c r="F39" i="111" s="1"/>
  <c r="B73" i="101"/>
  <c r="D73" i="101"/>
  <c r="C73" i="101"/>
  <c r="E73" i="101"/>
  <c r="K74" i="101"/>
  <c r="G38" i="99"/>
  <c r="C38" i="99"/>
  <c r="F38" i="99"/>
  <c r="D38" i="99"/>
  <c r="E38" i="99"/>
  <c r="B38" i="100"/>
  <c r="C38" i="100" s="1"/>
  <c r="N38" i="99"/>
  <c r="P150" i="56"/>
  <c r="B151" i="56"/>
  <c r="O150" i="56"/>
  <c r="C150" i="56"/>
  <c r="Q150" i="56"/>
  <c r="E57" i="110"/>
  <c r="E57" i="113" s="1"/>
  <c r="D57" i="110"/>
  <c r="D57" i="113" s="1"/>
  <c r="C57" i="110"/>
  <c r="C57" i="113" s="1"/>
  <c r="I111" i="101"/>
  <c r="K58" i="111" s="1"/>
  <c r="D111" i="101"/>
  <c r="K112" i="101"/>
  <c r="H111" i="101"/>
  <c r="I58" i="111" s="1"/>
  <c r="C111" i="101"/>
  <c r="K111" i="101"/>
  <c r="F111" i="101"/>
  <c r="F58" i="111" s="1"/>
  <c r="B111" i="101"/>
  <c r="B57" i="110"/>
  <c r="B57" i="113" s="1"/>
  <c r="E111" i="101"/>
  <c r="B57" i="100"/>
  <c r="C57" i="100" s="1"/>
  <c r="D57" i="99"/>
  <c r="G57" i="99"/>
  <c r="C57" i="99"/>
  <c r="E57" i="99"/>
  <c r="F57" i="99"/>
  <c r="N57" i="99"/>
  <c r="B71" i="56"/>
  <c r="O70" i="56"/>
  <c r="P70" i="56"/>
  <c r="Q70" i="56"/>
  <c r="C70" i="56"/>
  <c r="E136" i="78"/>
  <c r="D136" i="78"/>
  <c r="G136" i="78"/>
  <c r="F136" i="78"/>
  <c r="H136" i="78"/>
  <c r="P136" i="78" s="1"/>
  <c r="I136" i="78"/>
  <c r="J136" i="78" s="1"/>
  <c r="E72" i="78"/>
  <c r="D72" i="78"/>
  <c r="G72" i="78"/>
  <c r="F72" i="78"/>
  <c r="I72" i="78"/>
  <c r="J72" i="78" s="1"/>
  <c r="H72" i="78"/>
  <c r="P72" i="78" s="1"/>
  <c r="C160" i="31"/>
  <c r="Q160" i="31"/>
  <c r="O160" i="31"/>
  <c r="O128" i="31"/>
  <c r="C128" i="31"/>
  <c r="B129" i="31"/>
  <c r="Q128" i="31"/>
  <c r="B97" i="31"/>
  <c r="Q96" i="31"/>
  <c r="C96" i="31"/>
  <c r="B65" i="31"/>
  <c r="C64" i="31"/>
  <c r="C69" i="106"/>
  <c r="C69" i="109" s="1"/>
  <c r="B69" i="106"/>
  <c r="B69" i="109" s="1"/>
  <c r="K136" i="94"/>
  <c r="E69" i="106"/>
  <c r="E69" i="109" s="1"/>
  <c r="D69" i="106"/>
  <c r="D69" i="109" s="1"/>
  <c r="K135" i="94"/>
  <c r="I135" i="94"/>
  <c r="K70" i="107" s="1"/>
  <c r="H135" i="94"/>
  <c r="I70" i="107" s="1"/>
  <c r="F135" i="94"/>
  <c r="F70" i="107" s="1"/>
  <c r="E135" i="94"/>
  <c r="D135" i="94"/>
  <c r="C135" i="94"/>
  <c r="B135" i="94"/>
  <c r="B69" i="92"/>
  <c r="G69" i="90"/>
  <c r="F69" i="90"/>
  <c r="E69" i="90"/>
  <c r="D69" i="90"/>
  <c r="C69" i="90"/>
  <c r="N69" i="90"/>
  <c r="N61" i="90"/>
  <c r="C61" i="106"/>
  <c r="C61" i="109" s="1"/>
  <c r="B61" i="106"/>
  <c r="B61" i="109" s="1"/>
  <c r="K120" i="94"/>
  <c r="E61" i="106"/>
  <c r="E61" i="109" s="1"/>
  <c r="D61" i="106"/>
  <c r="D61" i="109" s="1"/>
  <c r="K119" i="94"/>
  <c r="I119" i="94"/>
  <c r="K62" i="107" s="1"/>
  <c r="H119" i="94"/>
  <c r="I62" i="107" s="1"/>
  <c r="F119" i="94"/>
  <c r="F62" i="107" s="1"/>
  <c r="E119" i="94"/>
  <c r="D119" i="94"/>
  <c r="C119" i="94"/>
  <c r="B119" i="94"/>
  <c r="B61" i="92"/>
  <c r="C61" i="92" s="1"/>
  <c r="G61" i="90"/>
  <c r="F61" i="90"/>
  <c r="E61" i="90"/>
  <c r="D61" i="90"/>
  <c r="C61" i="90"/>
  <c r="C49" i="106"/>
  <c r="C49" i="109" s="1"/>
  <c r="B49" i="106"/>
  <c r="B49" i="109" s="1"/>
  <c r="K96" i="94"/>
  <c r="E49" i="106"/>
  <c r="E49" i="109" s="1"/>
  <c r="D49" i="106"/>
  <c r="D49" i="109" s="1"/>
  <c r="K95" i="94"/>
  <c r="I95" i="94"/>
  <c r="K50" i="107" s="1"/>
  <c r="H95" i="94"/>
  <c r="I50" i="107" s="1"/>
  <c r="F95" i="94"/>
  <c r="F50" i="107" s="1"/>
  <c r="E95" i="94"/>
  <c r="D95" i="94"/>
  <c r="C95" i="94"/>
  <c r="B95" i="94"/>
  <c r="B49" i="92"/>
  <c r="G49" i="90"/>
  <c r="F49" i="90"/>
  <c r="E49" i="90"/>
  <c r="D49" i="90"/>
  <c r="C49" i="90"/>
  <c r="N49" i="90"/>
  <c r="N41" i="90"/>
  <c r="C41" i="106"/>
  <c r="C41" i="109" s="1"/>
  <c r="B41" i="106"/>
  <c r="B41" i="109" s="1"/>
  <c r="E41" i="106"/>
  <c r="E41" i="109" s="1"/>
  <c r="D41" i="106"/>
  <c r="D41" i="109" s="1"/>
  <c r="K80" i="94"/>
  <c r="K79" i="94"/>
  <c r="B41" i="92"/>
  <c r="C41" i="92" s="1"/>
  <c r="I79" i="94"/>
  <c r="K42" i="107" s="1"/>
  <c r="H79" i="94"/>
  <c r="I42" i="107" s="1"/>
  <c r="F79" i="94"/>
  <c r="F42" i="107" s="1"/>
  <c r="E79" i="94"/>
  <c r="D79" i="94"/>
  <c r="C79" i="94"/>
  <c r="B79" i="94"/>
  <c r="F41" i="90"/>
  <c r="G41" i="90"/>
  <c r="E41" i="90"/>
  <c r="C41" i="90"/>
  <c r="D41" i="90"/>
  <c r="N37" i="90"/>
  <c r="C37" i="106"/>
  <c r="C37" i="109" s="1"/>
  <c r="B37" i="106"/>
  <c r="B37" i="109" s="1"/>
  <c r="E37" i="106"/>
  <c r="E37" i="109" s="1"/>
  <c r="D37" i="106"/>
  <c r="D37" i="109" s="1"/>
  <c r="K72" i="94"/>
  <c r="K71" i="94"/>
  <c r="B37" i="92"/>
  <c r="C37" i="92" s="1"/>
  <c r="I71" i="94"/>
  <c r="K38" i="107" s="1"/>
  <c r="H71" i="94"/>
  <c r="I38" i="107" s="1"/>
  <c r="F71" i="94"/>
  <c r="F38" i="107" s="1"/>
  <c r="E71" i="94"/>
  <c r="D71" i="94"/>
  <c r="C71" i="94"/>
  <c r="B71" i="94"/>
  <c r="G37" i="90"/>
  <c r="F37" i="90"/>
  <c r="D37" i="90"/>
  <c r="E37" i="90"/>
  <c r="C37" i="90"/>
  <c r="G158" i="78"/>
  <c r="F158" i="78"/>
  <c r="E158" i="78"/>
  <c r="D158" i="78"/>
  <c r="H158" i="78"/>
  <c r="P158" i="78" s="1"/>
  <c r="I158" i="78"/>
  <c r="J158" i="78" s="1"/>
  <c r="G142" i="78"/>
  <c r="F142" i="78"/>
  <c r="E142" i="78"/>
  <c r="D142" i="78"/>
  <c r="I142" i="78"/>
  <c r="J142" i="78" s="1"/>
  <c r="H142" i="78"/>
  <c r="P142" i="78" s="1"/>
  <c r="G126" i="78"/>
  <c r="F126" i="78"/>
  <c r="E126" i="78"/>
  <c r="D126" i="78"/>
  <c r="H126" i="78"/>
  <c r="P126" i="78" s="1"/>
  <c r="I126" i="78"/>
  <c r="J126" i="78" s="1"/>
  <c r="G54" i="78"/>
  <c r="F54" i="78"/>
  <c r="E54" i="78"/>
  <c r="D54" i="78"/>
  <c r="I54" i="78"/>
  <c r="J54" i="78" s="1"/>
  <c r="H54" i="78"/>
  <c r="P54" i="78" s="1"/>
  <c r="C56" i="106"/>
  <c r="C56" i="109" s="1"/>
  <c r="B56" i="106"/>
  <c r="B56" i="109" s="1"/>
  <c r="E56" i="106"/>
  <c r="E56" i="109" s="1"/>
  <c r="D56" i="106"/>
  <c r="D56" i="109" s="1"/>
  <c r="K109" i="94"/>
  <c r="K110" i="94"/>
  <c r="C109" i="94"/>
  <c r="B109" i="94"/>
  <c r="B56" i="92"/>
  <c r="C56" i="92" s="1"/>
  <c r="I109" i="94"/>
  <c r="K57" i="107" s="1"/>
  <c r="H109" i="94"/>
  <c r="I57" i="107" s="1"/>
  <c r="F109" i="94"/>
  <c r="F57" i="107" s="1"/>
  <c r="E109" i="94"/>
  <c r="D109" i="94"/>
  <c r="D56" i="90"/>
  <c r="C56" i="90"/>
  <c r="G56" i="90"/>
  <c r="F56" i="90"/>
  <c r="E56" i="90"/>
  <c r="N56" i="90"/>
  <c r="G44" i="90"/>
  <c r="C44" i="106"/>
  <c r="C44" i="109" s="1"/>
  <c r="B44" i="106"/>
  <c r="B44" i="109" s="1"/>
  <c r="E44" i="106"/>
  <c r="E44" i="109" s="1"/>
  <c r="D44" i="106"/>
  <c r="D44" i="109" s="1"/>
  <c r="K86" i="94"/>
  <c r="K85" i="94"/>
  <c r="I85" i="94"/>
  <c r="K45" i="107" s="1"/>
  <c r="H85" i="94"/>
  <c r="I45" i="107" s="1"/>
  <c r="F85" i="94"/>
  <c r="F45" i="107" s="1"/>
  <c r="E85" i="94"/>
  <c r="D85" i="94"/>
  <c r="C85" i="94"/>
  <c r="B85" i="94"/>
  <c r="B44" i="92"/>
  <c r="C44" i="92" s="1"/>
  <c r="C44" i="90"/>
  <c r="D44" i="90"/>
  <c r="E44" i="90"/>
  <c r="N44" i="90"/>
  <c r="F44" i="90"/>
  <c r="G164" i="78"/>
  <c r="E164" i="78"/>
  <c r="D164" i="78"/>
  <c r="F164" i="78"/>
  <c r="I164" i="78"/>
  <c r="J164" i="78" s="1"/>
  <c r="H164" i="78"/>
  <c r="G116" i="78"/>
  <c r="E116" i="78"/>
  <c r="D116" i="78"/>
  <c r="F116" i="78"/>
  <c r="I116" i="78"/>
  <c r="J116" i="78" s="1"/>
  <c r="H116" i="78"/>
  <c r="P116" i="78" s="1"/>
  <c r="O100" i="78"/>
  <c r="C100" i="78"/>
  <c r="Q100" i="78"/>
  <c r="G84" i="78"/>
  <c r="E84" i="78"/>
  <c r="D84" i="78"/>
  <c r="F84" i="78"/>
  <c r="I84" i="78"/>
  <c r="J84" i="78" s="1"/>
  <c r="H84" i="78"/>
  <c r="P84" i="78" s="1"/>
  <c r="C79" i="106"/>
  <c r="C79" i="109" s="1"/>
  <c r="B79" i="106"/>
  <c r="B79" i="109" s="1"/>
  <c r="E79" i="106"/>
  <c r="E79" i="109" s="1"/>
  <c r="D79" i="106"/>
  <c r="D79" i="109" s="1"/>
  <c r="K156" i="94"/>
  <c r="K155" i="94"/>
  <c r="C155" i="94"/>
  <c r="B155" i="94"/>
  <c r="B79" i="92"/>
  <c r="C79" i="92" s="1"/>
  <c r="I155" i="94"/>
  <c r="K80" i="107" s="1"/>
  <c r="H155" i="94"/>
  <c r="I80" i="107" s="1"/>
  <c r="F155" i="94"/>
  <c r="F80" i="107" s="1"/>
  <c r="E155" i="94"/>
  <c r="D155" i="94"/>
  <c r="G79" i="90"/>
  <c r="F79" i="90"/>
  <c r="E79" i="90"/>
  <c r="D79" i="90"/>
  <c r="C79" i="90"/>
  <c r="N79" i="90"/>
  <c r="C51" i="106"/>
  <c r="C51" i="109" s="1"/>
  <c r="B51" i="106"/>
  <c r="B51" i="109" s="1"/>
  <c r="E51" i="106"/>
  <c r="E51" i="109" s="1"/>
  <c r="D51" i="106"/>
  <c r="D51" i="109" s="1"/>
  <c r="K100" i="94"/>
  <c r="K99" i="94"/>
  <c r="C99" i="94"/>
  <c r="B99" i="94"/>
  <c r="B51" i="92"/>
  <c r="I99" i="94"/>
  <c r="K52" i="107" s="1"/>
  <c r="H99" i="94"/>
  <c r="I52" i="107" s="1"/>
  <c r="F99" i="94"/>
  <c r="F52" i="107" s="1"/>
  <c r="E99" i="94"/>
  <c r="D99" i="94"/>
  <c r="G51" i="90"/>
  <c r="F51" i="90"/>
  <c r="E51" i="90"/>
  <c r="D51" i="90"/>
  <c r="C51" i="90"/>
  <c r="N51" i="90"/>
  <c r="D43" i="90"/>
  <c r="C43" i="106"/>
  <c r="C43" i="109" s="1"/>
  <c r="B43" i="106"/>
  <c r="B43" i="109" s="1"/>
  <c r="E43" i="106"/>
  <c r="E43" i="109" s="1"/>
  <c r="D43" i="106"/>
  <c r="D43" i="109" s="1"/>
  <c r="K84" i="94"/>
  <c r="K83" i="94"/>
  <c r="I83" i="94"/>
  <c r="K44" i="107" s="1"/>
  <c r="H83" i="94"/>
  <c r="I44" i="107" s="1"/>
  <c r="F83" i="94"/>
  <c r="F44" i="107" s="1"/>
  <c r="E83" i="94"/>
  <c r="D83" i="94"/>
  <c r="C83" i="94"/>
  <c r="B83" i="94"/>
  <c r="B43" i="92"/>
  <c r="C43" i="92" s="1"/>
  <c r="G43" i="90"/>
  <c r="E43" i="90"/>
  <c r="F43" i="90"/>
  <c r="C43" i="90"/>
  <c r="N43" i="90"/>
  <c r="G146" i="78"/>
  <c r="F146" i="78"/>
  <c r="E146" i="78"/>
  <c r="D146" i="78"/>
  <c r="H146" i="78"/>
  <c r="P146" i="78" s="1"/>
  <c r="I146" i="78"/>
  <c r="J146" i="78" s="1"/>
  <c r="G130" i="78"/>
  <c r="F130" i="78"/>
  <c r="E130" i="78"/>
  <c r="D130" i="78"/>
  <c r="I130" i="78"/>
  <c r="J130" i="78" s="1"/>
  <c r="H130" i="78"/>
  <c r="P130" i="78" s="1"/>
  <c r="G114" i="78"/>
  <c r="F114" i="78"/>
  <c r="E114" i="78"/>
  <c r="D114" i="78"/>
  <c r="H114" i="78"/>
  <c r="I114" i="78"/>
  <c r="J114" i="78" s="1"/>
  <c r="G58" i="78"/>
  <c r="F58" i="78"/>
  <c r="E58" i="78"/>
  <c r="D58" i="78"/>
  <c r="I58" i="78"/>
  <c r="J58" i="78" s="1"/>
  <c r="H58" i="78"/>
  <c r="P58" i="78" s="1"/>
  <c r="G50" i="78"/>
  <c r="F50" i="78"/>
  <c r="E50" i="78"/>
  <c r="D50" i="78"/>
  <c r="I50" i="78"/>
  <c r="J50" i="78" s="1"/>
  <c r="H50" i="78"/>
  <c r="P50" i="78" s="1"/>
  <c r="C82" i="106"/>
  <c r="C82" i="109" s="1"/>
  <c r="B82" i="106"/>
  <c r="B82" i="109" s="1"/>
  <c r="E82" i="106"/>
  <c r="E82" i="109" s="1"/>
  <c r="D82" i="106"/>
  <c r="D82" i="109" s="1"/>
  <c r="K161" i="94"/>
  <c r="K162" i="94"/>
  <c r="C161" i="94"/>
  <c r="B161" i="94"/>
  <c r="B82" i="92"/>
  <c r="C82" i="92" s="1"/>
  <c r="I161" i="94"/>
  <c r="K83" i="107" s="1"/>
  <c r="H161" i="94"/>
  <c r="I83" i="107" s="1"/>
  <c r="F161" i="94"/>
  <c r="F83" i="107" s="1"/>
  <c r="E161" i="94"/>
  <c r="D161" i="94"/>
  <c r="G82" i="90"/>
  <c r="F82" i="90"/>
  <c r="E82" i="90"/>
  <c r="D82" i="90"/>
  <c r="C82" i="90"/>
  <c r="N82" i="90"/>
  <c r="C70" i="106"/>
  <c r="C70" i="109" s="1"/>
  <c r="B70" i="106"/>
  <c r="B70" i="109" s="1"/>
  <c r="E70" i="106"/>
  <c r="E70" i="109" s="1"/>
  <c r="D70" i="106"/>
  <c r="D70" i="109" s="1"/>
  <c r="K138" i="94"/>
  <c r="K137" i="94"/>
  <c r="C137" i="94"/>
  <c r="B137" i="94"/>
  <c r="B70" i="92"/>
  <c r="I137" i="94"/>
  <c r="K71" i="107" s="1"/>
  <c r="H137" i="94"/>
  <c r="I71" i="107" s="1"/>
  <c r="F137" i="94"/>
  <c r="F71" i="107" s="1"/>
  <c r="E137" i="94"/>
  <c r="D137" i="94"/>
  <c r="N70" i="90"/>
  <c r="G70" i="90"/>
  <c r="F70" i="90"/>
  <c r="E70" i="90"/>
  <c r="D70" i="90"/>
  <c r="C70" i="90"/>
  <c r="C62" i="106"/>
  <c r="C62" i="109" s="1"/>
  <c r="B62" i="106"/>
  <c r="B62" i="109" s="1"/>
  <c r="E62" i="106"/>
  <c r="E62" i="109" s="1"/>
  <c r="D62" i="106"/>
  <c r="D62" i="109" s="1"/>
  <c r="K122" i="94"/>
  <c r="K121" i="94"/>
  <c r="C121" i="94"/>
  <c r="B121" i="94"/>
  <c r="B62" i="92"/>
  <c r="C62" i="92" s="1"/>
  <c r="I121" i="94"/>
  <c r="K63" i="107" s="1"/>
  <c r="H121" i="94"/>
  <c r="I63" i="107" s="1"/>
  <c r="F121" i="94"/>
  <c r="F63" i="107" s="1"/>
  <c r="E121" i="94"/>
  <c r="D121" i="94"/>
  <c r="G62" i="90"/>
  <c r="F62" i="90"/>
  <c r="E62" i="90"/>
  <c r="N62" i="90"/>
  <c r="D62" i="90"/>
  <c r="C62" i="90"/>
  <c r="N38" i="90"/>
  <c r="C38" i="106"/>
  <c r="C38" i="109" s="1"/>
  <c r="B38" i="106"/>
  <c r="B38" i="109" s="1"/>
  <c r="E38" i="106"/>
  <c r="E38" i="109" s="1"/>
  <c r="D38" i="106"/>
  <c r="D38" i="109" s="1"/>
  <c r="K74" i="94"/>
  <c r="K73" i="94"/>
  <c r="B38" i="92"/>
  <c r="C38" i="92" s="1"/>
  <c r="I73" i="94"/>
  <c r="K39" i="107" s="1"/>
  <c r="H73" i="94"/>
  <c r="I39" i="107" s="1"/>
  <c r="F73" i="94"/>
  <c r="F39" i="107" s="1"/>
  <c r="E73" i="94"/>
  <c r="D73" i="94"/>
  <c r="C73" i="94"/>
  <c r="B73" i="94"/>
  <c r="F38" i="90"/>
  <c r="D38" i="90"/>
  <c r="G38" i="90"/>
  <c r="C38" i="90"/>
  <c r="E38" i="90"/>
  <c r="C26" i="106"/>
  <c r="C26" i="109" s="1"/>
  <c r="B26" i="106"/>
  <c r="B26" i="109" s="1"/>
  <c r="E26" i="106"/>
  <c r="E26" i="109" s="1"/>
  <c r="D26" i="106"/>
  <c r="D26" i="109" s="1"/>
  <c r="K50" i="94"/>
  <c r="K49" i="94"/>
  <c r="I49" i="94"/>
  <c r="K27" i="107" s="1"/>
  <c r="H49" i="94"/>
  <c r="I27" i="107" s="1"/>
  <c r="F49" i="94"/>
  <c r="F27" i="107" s="1"/>
  <c r="E49" i="94"/>
  <c r="D49" i="94"/>
  <c r="C49" i="94"/>
  <c r="B49" i="94"/>
  <c r="B26" i="92"/>
  <c r="G26" i="90"/>
  <c r="C26" i="90"/>
  <c r="F26" i="90"/>
  <c r="N26" i="90"/>
  <c r="E26" i="90"/>
  <c r="D26" i="90"/>
  <c r="E160" i="78"/>
  <c r="D160" i="78"/>
  <c r="G160" i="78"/>
  <c r="F160" i="78"/>
  <c r="H160" i="78"/>
  <c r="P160" i="78" s="1"/>
  <c r="I160" i="78"/>
  <c r="E152" i="78"/>
  <c r="D152" i="78"/>
  <c r="G152" i="78"/>
  <c r="F152" i="78"/>
  <c r="H152" i="78"/>
  <c r="I152" i="78"/>
  <c r="J152" i="78" s="1"/>
  <c r="E144" i="78"/>
  <c r="D144" i="78"/>
  <c r="G144" i="78"/>
  <c r="F144" i="78"/>
  <c r="H144" i="78"/>
  <c r="I144" i="78"/>
  <c r="J144" i="78" s="1"/>
  <c r="E48" i="78"/>
  <c r="D48" i="78"/>
  <c r="G48" i="78"/>
  <c r="F48" i="78"/>
  <c r="I48" i="78"/>
  <c r="J48" i="78" s="1"/>
  <c r="H48" i="78"/>
  <c r="P48" i="78" s="1"/>
  <c r="C152" i="31"/>
  <c r="Q152" i="31"/>
  <c r="O152" i="31"/>
  <c r="O120" i="31"/>
  <c r="C120" i="31"/>
  <c r="B121" i="31"/>
  <c r="Q120" i="31"/>
  <c r="B89" i="31"/>
  <c r="Q88" i="31"/>
  <c r="C88" i="31"/>
  <c r="C56" i="31"/>
  <c r="B57" i="31"/>
  <c r="N29" i="90"/>
  <c r="C29" i="106"/>
  <c r="C29" i="109" s="1"/>
  <c r="B29" i="106"/>
  <c r="B29" i="109" s="1"/>
  <c r="E29" i="106"/>
  <c r="E29" i="109" s="1"/>
  <c r="D29" i="106"/>
  <c r="D29" i="109" s="1"/>
  <c r="K56" i="94"/>
  <c r="K55" i="94"/>
  <c r="I55" i="94"/>
  <c r="K30" i="107" s="1"/>
  <c r="H55" i="94"/>
  <c r="I30" i="107" s="1"/>
  <c r="F55" i="94"/>
  <c r="F30" i="107" s="1"/>
  <c r="E55" i="94"/>
  <c r="D55" i="94"/>
  <c r="C55" i="94"/>
  <c r="B55" i="94"/>
  <c r="B29" i="92"/>
  <c r="G29" i="90"/>
  <c r="F29" i="90"/>
  <c r="E29" i="90"/>
  <c r="D29" i="90"/>
  <c r="C29" i="90"/>
  <c r="G102" i="78"/>
  <c r="F102" i="78"/>
  <c r="E102" i="78"/>
  <c r="D102" i="78"/>
  <c r="H102" i="78"/>
  <c r="P102" i="78" s="1"/>
  <c r="I102" i="78"/>
  <c r="J102" i="78" s="1"/>
  <c r="G86" i="78"/>
  <c r="F86" i="78"/>
  <c r="E86" i="78"/>
  <c r="D86" i="78"/>
  <c r="H86" i="78"/>
  <c r="P86" i="78" s="1"/>
  <c r="I86" i="78"/>
  <c r="J86" i="78" s="1"/>
  <c r="G70" i="78"/>
  <c r="F70" i="78"/>
  <c r="E70" i="78"/>
  <c r="D70" i="78"/>
  <c r="H70" i="78"/>
  <c r="P70" i="78" s="1"/>
  <c r="I70" i="78"/>
  <c r="J70" i="78" s="1"/>
  <c r="G62" i="78"/>
  <c r="F62" i="78"/>
  <c r="E62" i="78"/>
  <c r="D62" i="78"/>
  <c r="H62" i="78"/>
  <c r="P62" i="78" s="1"/>
  <c r="I62" i="78"/>
  <c r="J62" i="78" s="1"/>
  <c r="C76" i="106"/>
  <c r="C76" i="109" s="1"/>
  <c r="B76" i="106"/>
  <c r="B76" i="109" s="1"/>
  <c r="E76" i="106"/>
  <c r="E76" i="109" s="1"/>
  <c r="D76" i="106"/>
  <c r="D76" i="109" s="1"/>
  <c r="K149" i="94"/>
  <c r="K150" i="94"/>
  <c r="C149" i="94"/>
  <c r="B149" i="94"/>
  <c r="B76" i="92"/>
  <c r="C76" i="92" s="1"/>
  <c r="I149" i="94"/>
  <c r="K77" i="107" s="1"/>
  <c r="H149" i="94"/>
  <c r="I77" i="107" s="1"/>
  <c r="F149" i="94"/>
  <c r="F77" i="107" s="1"/>
  <c r="E149" i="94"/>
  <c r="D149" i="94"/>
  <c r="D76" i="90"/>
  <c r="C76" i="90"/>
  <c r="G76" i="90"/>
  <c r="F76" i="90"/>
  <c r="E76" i="90"/>
  <c r="N76" i="90"/>
  <c r="C72" i="106"/>
  <c r="C72" i="109" s="1"/>
  <c r="B72" i="106"/>
  <c r="B72" i="109" s="1"/>
  <c r="E72" i="106"/>
  <c r="E72" i="109" s="1"/>
  <c r="D72" i="106"/>
  <c r="D72" i="109" s="1"/>
  <c r="K142" i="94"/>
  <c r="K141" i="94"/>
  <c r="C141" i="94"/>
  <c r="B141" i="94"/>
  <c r="B72" i="92"/>
  <c r="I141" i="94"/>
  <c r="K73" i="107" s="1"/>
  <c r="H141" i="94"/>
  <c r="I73" i="107" s="1"/>
  <c r="F141" i="94"/>
  <c r="F73" i="107" s="1"/>
  <c r="E141" i="94"/>
  <c r="D141" i="94"/>
  <c r="D72" i="90"/>
  <c r="C72" i="90"/>
  <c r="G72" i="90"/>
  <c r="F72" i="90"/>
  <c r="E72" i="90"/>
  <c r="N72" i="90"/>
  <c r="C64" i="106"/>
  <c r="C64" i="109" s="1"/>
  <c r="B64" i="106"/>
  <c r="B64" i="109" s="1"/>
  <c r="E64" i="106"/>
  <c r="E64" i="109" s="1"/>
  <c r="D64" i="106"/>
  <c r="D64" i="109" s="1"/>
  <c r="K126" i="94"/>
  <c r="K125" i="94"/>
  <c r="C125" i="94"/>
  <c r="B125" i="94"/>
  <c r="B64" i="92"/>
  <c r="C64" i="92" s="1"/>
  <c r="I125" i="94"/>
  <c r="K65" i="107" s="1"/>
  <c r="H125" i="94"/>
  <c r="I65" i="107" s="1"/>
  <c r="F125" i="94"/>
  <c r="F65" i="107" s="1"/>
  <c r="E125" i="94"/>
  <c r="D125" i="94"/>
  <c r="D64" i="90"/>
  <c r="C64" i="90"/>
  <c r="G64" i="90"/>
  <c r="F64" i="90"/>
  <c r="E64" i="90"/>
  <c r="N64" i="90"/>
  <c r="C60" i="106"/>
  <c r="C60" i="109" s="1"/>
  <c r="B60" i="106"/>
  <c r="B60" i="109" s="1"/>
  <c r="E60" i="106"/>
  <c r="E60" i="109" s="1"/>
  <c r="D60" i="106"/>
  <c r="D60" i="109" s="1"/>
  <c r="K118" i="94"/>
  <c r="K117" i="94"/>
  <c r="C117" i="94"/>
  <c r="B117" i="94"/>
  <c r="B60" i="92"/>
  <c r="C60" i="92" s="1"/>
  <c r="I117" i="94"/>
  <c r="K61" i="107" s="1"/>
  <c r="H117" i="94"/>
  <c r="I61" i="107" s="1"/>
  <c r="F117" i="94"/>
  <c r="F61" i="107" s="1"/>
  <c r="E117" i="94"/>
  <c r="D117" i="94"/>
  <c r="D60" i="90"/>
  <c r="C60" i="90"/>
  <c r="G60" i="90"/>
  <c r="F60" i="90"/>
  <c r="E60" i="90"/>
  <c r="N60" i="90"/>
  <c r="C48" i="106"/>
  <c r="C48" i="109" s="1"/>
  <c r="B48" i="106"/>
  <c r="B48" i="109" s="1"/>
  <c r="E48" i="106"/>
  <c r="E48" i="109" s="1"/>
  <c r="D48" i="106"/>
  <c r="D48" i="109" s="1"/>
  <c r="K93" i="94"/>
  <c r="K94" i="94"/>
  <c r="C93" i="94"/>
  <c r="B93" i="94"/>
  <c r="B48" i="92"/>
  <c r="I93" i="94"/>
  <c r="K49" i="107" s="1"/>
  <c r="H93" i="94"/>
  <c r="I49" i="107" s="1"/>
  <c r="F93" i="94"/>
  <c r="F49" i="107" s="1"/>
  <c r="E93" i="94"/>
  <c r="D93" i="94"/>
  <c r="D48" i="90"/>
  <c r="C48" i="90"/>
  <c r="G48" i="90"/>
  <c r="F48" i="90"/>
  <c r="E48" i="90"/>
  <c r="N48" i="90"/>
  <c r="G32" i="90"/>
  <c r="C32" i="106"/>
  <c r="C32" i="109" s="1"/>
  <c r="B32" i="106"/>
  <c r="B32" i="109" s="1"/>
  <c r="E32" i="106"/>
  <c r="E32" i="109" s="1"/>
  <c r="D32" i="106"/>
  <c r="D32" i="109" s="1"/>
  <c r="K62" i="94"/>
  <c r="K61" i="94"/>
  <c r="I61" i="94"/>
  <c r="K33" i="107" s="1"/>
  <c r="H61" i="94"/>
  <c r="I33" i="107" s="1"/>
  <c r="F61" i="94"/>
  <c r="F33" i="107" s="1"/>
  <c r="E61" i="94"/>
  <c r="D61" i="94"/>
  <c r="C61" i="94"/>
  <c r="B61" i="94"/>
  <c r="B32" i="92"/>
  <c r="E32" i="90"/>
  <c r="N32" i="90"/>
  <c r="C32" i="90"/>
  <c r="D32" i="90"/>
  <c r="F32" i="90"/>
  <c r="O110" i="78"/>
  <c r="C110" i="78"/>
  <c r="Q110" i="78"/>
  <c r="G60" i="78"/>
  <c r="E60" i="78"/>
  <c r="D60" i="78"/>
  <c r="F60" i="78"/>
  <c r="I60" i="78"/>
  <c r="J60" i="78" s="1"/>
  <c r="H60" i="78"/>
  <c r="P60" i="78" s="1"/>
  <c r="G52" i="78"/>
  <c r="E52" i="78"/>
  <c r="D52" i="78"/>
  <c r="F52" i="78"/>
  <c r="I52" i="78"/>
  <c r="J52" i="78" s="1"/>
  <c r="H52" i="78"/>
  <c r="P52" i="78" s="1"/>
  <c r="C83" i="106"/>
  <c r="C83" i="109" s="1"/>
  <c r="B83" i="106"/>
  <c r="B83" i="109" s="1"/>
  <c r="E83" i="106"/>
  <c r="E83" i="109" s="1"/>
  <c r="D83" i="106"/>
  <c r="D83" i="109" s="1"/>
  <c r="K164" i="94"/>
  <c r="K163" i="94"/>
  <c r="C163" i="94"/>
  <c r="B163" i="94"/>
  <c r="B83" i="92"/>
  <c r="C83" i="92" s="1"/>
  <c r="I163" i="94"/>
  <c r="K84" i="107" s="1"/>
  <c r="H163" i="94"/>
  <c r="I84" i="107" s="1"/>
  <c r="F163" i="94"/>
  <c r="F84" i="107" s="1"/>
  <c r="E163" i="94"/>
  <c r="D163" i="94"/>
  <c r="G83" i="90"/>
  <c r="F83" i="90"/>
  <c r="E83" i="90"/>
  <c r="D83" i="90"/>
  <c r="C83" i="90"/>
  <c r="N83" i="90"/>
  <c r="C67" i="106"/>
  <c r="C67" i="109" s="1"/>
  <c r="B67" i="106"/>
  <c r="B67" i="109" s="1"/>
  <c r="E67" i="106"/>
  <c r="E67" i="109" s="1"/>
  <c r="D67" i="106"/>
  <c r="D67" i="109" s="1"/>
  <c r="K132" i="94"/>
  <c r="K131" i="94"/>
  <c r="C131" i="94"/>
  <c r="B131" i="94"/>
  <c r="B67" i="92"/>
  <c r="I131" i="94"/>
  <c r="K68" i="107" s="1"/>
  <c r="H131" i="94"/>
  <c r="I68" i="107" s="1"/>
  <c r="F131" i="94"/>
  <c r="F68" i="107" s="1"/>
  <c r="E131" i="94"/>
  <c r="D131" i="94"/>
  <c r="G67" i="90"/>
  <c r="F67" i="90"/>
  <c r="E67" i="90"/>
  <c r="N67" i="90"/>
  <c r="D67" i="90"/>
  <c r="C67" i="90"/>
  <c r="C55" i="106"/>
  <c r="C55" i="109" s="1"/>
  <c r="B55" i="106"/>
  <c r="B55" i="109" s="1"/>
  <c r="E55" i="106"/>
  <c r="E55" i="109" s="1"/>
  <c r="D55" i="106"/>
  <c r="D55" i="109" s="1"/>
  <c r="K108" i="94"/>
  <c r="K107" i="94"/>
  <c r="C107" i="94"/>
  <c r="B107" i="94"/>
  <c r="B55" i="92"/>
  <c r="C55" i="92" s="1"/>
  <c r="I107" i="94"/>
  <c r="K56" i="107" s="1"/>
  <c r="H107" i="94"/>
  <c r="I56" i="107" s="1"/>
  <c r="F107" i="94"/>
  <c r="F56" i="107" s="1"/>
  <c r="E107" i="94"/>
  <c r="D107" i="94"/>
  <c r="G55" i="90"/>
  <c r="F55" i="90"/>
  <c r="E55" i="90"/>
  <c r="N55" i="90"/>
  <c r="D55" i="90"/>
  <c r="C55" i="90"/>
  <c r="E27" i="90"/>
  <c r="C27" i="106"/>
  <c r="C27" i="109" s="1"/>
  <c r="B27" i="106"/>
  <c r="B27" i="109" s="1"/>
  <c r="E27" i="106"/>
  <c r="E27" i="109" s="1"/>
  <c r="D27" i="106"/>
  <c r="D27" i="109" s="1"/>
  <c r="K52" i="94"/>
  <c r="K51" i="94"/>
  <c r="I51" i="94"/>
  <c r="K28" i="107" s="1"/>
  <c r="H51" i="94"/>
  <c r="I28" i="107" s="1"/>
  <c r="F51" i="94"/>
  <c r="F28" i="107" s="1"/>
  <c r="E51" i="94"/>
  <c r="D51" i="94"/>
  <c r="C51" i="94"/>
  <c r="B51" i="94"/>
  <c r="B27" i="92"/>
  <c r="G27" i="90"/>
  <c r="N27" i="90"/>
  <c r="F27" i="90"/>
  <c r="C27" i="90"/>
  <c r="D27" i="90"/>
  <c r="G162" i="78"/>
  <c r="F162" i="78"/>
  <c r="E162" i="78"/>
  <c r="D162" i="78"/>
  <c r="H162" i="78"/>
  <c r="P162" i="78" s="1"/>
  <c r="I162" i="78"/>
  <c r="J162" i="78" s="1"/>
  <c r="C50" i="106"/>
  <c r="C50" i="109" s="1"/>
  <c r="B50" i="106"/>
  <c r="B50" i="109" s="1"/>
  <c r="E50" i="106"/>
  <c r="E50" i="109" s="1"/>
  <c r="D50" i="106"/>
  <c r="D50" i="109" s="1"/>
  <c r="K97" i="94"/>
  <c r="K98" i="94"/>
  <c r="C97" i="94"/>
  <c r="B97" i="94"/>
  <c r="B50" i="92"/>
  <c r="I97" i="94"/>
  <c r="K51" i="107" s="1"/>
  <c r="H97" i="94"/>
  <c r="I51" i="107" s="1"/>
  <c r="F97" i="94"/>
  <c r="F51" i="107" s="1"/>
  <c r="E97" i="94"/>
  <c r="D97" i="94"/>
  <c r="G50" i="90"/>
  <c r="F50" i="90"/>
  <c r="E50" i="90"/>
  <c r="D50" i="90"/>
  <c r="C50" i="90"/>
  <c r="N50" i="90"/>
  <c r="C42" i="106"/>
  <c r="C42" i="109" s="1"/>
  <c r="B42" i="106"/>
  <c r="B42" i="109" s="1"/>
  <c r="E42" i="106"/>
  <c r="E42" i="109" s="1"/>
  <c r="D42" i="106"/>
  <c r="D42" i="109" s="1"/>
  <c r="K82" i="94"/>
  <c r="K81" i="94"/>
  <c r="I81" i="94"/>
  <c r="K43" i="107" s="1"/>
  <c r="H81" i="94"/>
  <c r="I43" i="107" s="1"/>
  <c r="F81" i="94"/>
  <c r="F43" i="107" s="1"/>
  <c r="E81" i="94"/>
  <c r="D81" i="94"/>
  <c r="C81" i="94"/>
  <c r="B81" i="94"/>
  <c r="B42" i="92"/>
  <c r="C42" i="92" s="1"/>
  <c r="G42" i="90"/>
  <c r="C42" i="90"/>
  <c r="F42" i="90"/>
  <c r="E42" i="90"/>
  <c r="N42" i="90"/>
  <c r="D42" i="90"/>
  <c r="N30" i="90"/>
  <c r="C30" i="106"/>
  <c r="C30" i="109" s="1"/>
  <c r="B30" i="106"/>
  <c r="B30" i="109" s="1"/>
  <c r="E30" i="106"/>
  <c r="E30" i="109" s="1"/>
  <c r="D30" i="106"/>
  <c r="D30" i="109" s="1"/>
  <c r="K58" i="94"/>
  <c r="K57" i="94"/>
  <c r="I57" i="94"/>
  <c r="K31" i="107" s="1"/>
  <c r="H57" i="94"/>
  <c r="I31" i="107" s="1"/>
  <c r="F57" i="94"/>
  <c r="F31" i="107" s="1"/>
  <c r="E57" i="94"/>
  <c r="D57" i="94"/>
  <c r="C57" i="94"/>
  <c r="B57" i="94"/>
  <c r="B30" i="92"/>
  <c r="D30" i="90"/>
  <c r="G30" i="90"/>
  <c r="C30" i="90"/>
  <c r="E30" i="90"/>
  <c r="F30" i="90"/>
  <c r="E112" i="78"/>
  <c r="D112" i="78"/>
  <c r="G112" i="78"/>
  <c r="F112" i="78"/>
  <c r="H112" i="78"/>
  <c r="P112" i="78" s="1"/>
  <c r="I112" i="78"/>
  <c r="J112" i="78" s="1"/>
  <c r="E96" i="78"/>
  <c r="D96" i="78"/>
  <c r="G96" i="78"/>
  <c r="F96" i="78"/>
  <c r="I96" i="78"/>
  <c r="J96" i="78" s="1"/>
  <c r="H96" i="78"/>
  <c r="P96" i="78" s="1"/>
  <c r="E80" i="78"/>
  <c r="D80" i="78"/>
  <c r="G80" i="78"/>
  <c r="F80" i="78"/>
  <c r="I80" i="78"/>
  <c r="J80" i="78" s="1"/>
  <c r="H80" i="78"/>
  <c r="P80" i="78" s="1"/>
  <c r="B145" i="31"/>
  <c r="O144" i="31"/>
  <c r="C144" i="31"/>
  <c r="Q112" i="31"/>
  <c r="O112" i="31"/>
  <c r="C112" i="31"/>
  <c r="B113" i="31"/>
  <c r="C81" i="106"/>
  <c r="C81" i="109" s="1"/>
  <c r="B81" i="106"/>
  <c r="B81" i="109" s="1"/>
  <c r="K160" i="94"/>
  <c r="E81" i="106"/>
  <c r="E81" i="109" s="1"/>
  <c r="D81" i="106"/>
  <c r="D81" i="109" s="1"/>
  <c r="K159" i="94"/>
  <c r="I159" i="94"/>
  <c r="K82" i="107" s="1"/>
  <c r="H159" i="94"/>
  <c r="I82" i="107" s="1"/>
  <c r="F159" i="94"/>
  <c r="F82" i="107" s="1"/>
  <c r="E159" i="94"/>
  <c r="D159" i="94"/>
  <c r="C159" i="94"/>
  <c r="B159" i="94"/>
  <c r="B81" i="92"/>
  <c r="C81" i="92" s="1"/>
  <c r="G81" i="90"/>
  <c r="F81" i="90"/>
  <c r="E81" i="90"/>
  <c r="D81" i="90"/>
  <c r="C81" i="90"/>
  <c r="N81" i="90"/>
  <c r="C77" i="106"/>
  <c r="C77" i="109" s="1"/>
  <c r="B77" i="106"/>
  <c r="B77" i="109" s="1"/>
  <c r="K152" i="94"/>
  <c r="E77" i="106"/>
  <c r="E77" i="109" s="1"/>
  <c r="D77" i="106"/>
  <c r="D77" i="109" s="1"/>
  <c r="K151" i="94"/>
  <c r="I151" i="94"/>
  <c r="K78" i="107" s="1"/>
  <c r="H151" i="94"/>
  <c r="I78" i="107" s="1"/>
  <c r="F151" i="94"/>
  <c r="F78" i="107" s="1"/>
  <c r="E151" i="94"/>
  <c r="D151" i="94"/>
  <c r="C151" i="94"/>
  <c r="B151" i="94"/>
  <c r="B77" i="92"/>
  <c r="C77" i="92" s="1"/>
  <c r="G77" i="90"/>
  <c r="F77" i="90"/>
  <c r="E77" i="90"/>
  <c r="D77" i="90"/>
  <c r="C77" i="90"/>
  <c r="N77" i="90"/>
  <c r="C73" i="106"/>
  <c r="C73" i="109" s="1"/>
  <c r="B73" i="106"/>
  <c r="B73" i="109" s="1"/>
  <c r="K144" i="94"/>
  <c r="E73" i="106"/>
  <c r="E73" i="109" s="1"/>
  <c r="D73" i="106"/>
  <c r="D73" i="109" s="1"/>
  <c r="K143" i="94"/>
  <c r="I143" i="94"/>
  <c r="K74" i="107" s="1"/>
  <c r="H143" i="94"/>
  <c r="I74" i="107" s="1"/>
  <c r="F143" i="94"/>
  <c r="F74" i="107" s="1"/>
  <c r="E143" i="94"/>
  <c r="D143" i="94"/>
  <c r="C143" i="94"/>
  <c r="B143" i="94"/>
  <c r="B73" i="92"/>
  <c r="G73" i="90"/>
  <c r="F73" i="90"/>
  <c r="E73" i="90"/>
  <c r="D73" i="90"/>
  <c r="C73" i="90"/>
  <c r="N73" i="90"/>
  <c r="C65" i="106"/>
  <c r="C65" i="109" s="1"/>
  <c r="B65" i="106"/>
  <c r="B65" i="109" s="1"/>
  <c r="K128" i="94"/>
  <c r="E65" i="106"/>
  <c r="E65" i="109" s="1"/>
  <c r="D65" i="106"/>
  <c r="D65" i="109" s="1"/>
  <c r="K127" i="94"/>
  <c r="I127" i="94"/>
  <c r="K66" i="107" s="1"/>
  <c r="H127" i="94"/>
  <c r="I66" i="107" s="1"/>
  <c r="F127" i="94"/>
  <c r="F66" i="107" s="1"/>
  <c r="E127" i="94"/>
  <c r="D127" i="94"/>
  <c r="C127" i="94"/>
  <c r="B127" i="94"/>
  <c r="B65" i="92"/>
  <c r="N65" i="90"/>
  <c r="G65" i="90"/>
  <c r="F65" i="90"/>
  <c r="E65" i="90"/>
  <c r="D65" i="90"/>
  <c r="C65" i="90"/>
  <c r="C53" i="106"/>
  <c r="C53" i="109" s="1"/>
  <c r="B53" i="106"/>
  <c r="B53" i="109" s="1"/>
  <c r="K104" i="94"/>
  <c r="E53" i="106"/>
  <c r="E53" i="109" s="1"/>
  <c r="D53" i="106"/>
  <c r="D53" i="109" s="1"/>
  <c r="K103" i="94"/>
  <c r="I103" i="94"/>
  <c r="K54" i="107" s="1"/>
  <c r="H103" i="94"/>
  <c r="I54" i="107" s="1"/>
  <c r="F103" i="94"/>
  <c r="F54" i="107" s="1"/>
  <c r="E103" i="94"/>
  <c r="D103" i="94"/>
  <c r="C103" i="94"/>
  <c r="B103" i="94"/>
  <c r="B53" i="92"/>
  <c r="G53" i="90"/>
  <c r="F53" i="90"/>
  <c r="E53" i="90"/>
  <c r="D53" i="90"/>
  <c r="C53" i="90"/>
  <c r="N53" i="90"/>
  <c r="C45" i="106"/>
  <c r="C45" i="109" s="1"/>
  <c r="B45" i="106"/>
  <c r="B45" i="109" s="1"/>
  <c r="K88" i="94"/>
  <c r="E45" i="106"/>
  <c r="E45" i="109" s="1"/>
  <c r="D45" i="106"/>
  <c r="D45" i="109" s="1"/>
  <c r="K87" i="94"/>
  <c r="I87" i="94"/>
  <c r="K46" i="107" s="1"/>
  <c r="H87" i="94"/>
  <c r="I46" i="107" s="1"/>
  <c r="F87" i="94"/>
  <c r="F46" i="107" s="1"/>
  <c r="E87" i="94"/>
  <c r="D87" i="94"/>
  <c r="C87" i="94"/>
  <c r="B87" i="94"/>
  <c r="B45" i="92"/>
  <c r="G45" i="90"/>
  <c r="F45" i="90"/>
  <c r="E45" i="90"/>
  <c r="D45" i="90"/>
  <c r="C45" i="90"/>
  <c r="N45" i="90"/>
  <c r="G150" i="78"/>
  <c r="F150" i="78"/>
  <c r="E150" i="78"/>
  <c r="D150" i="78"/>
  <c r="H150" i="78"/>
  <c r="P150" i="78" s="1"/>
  <c r="I150" i="78"/>
  <c r="J150" i="78" s="1"/>
  <c r="G134" i="78"/>
  <c r="F134" i="78"/>
  <c r="E134" i="78"/>
  <c r="D134" i="78"/>
  <c r="I134" i="78"/>
  <c r="J134" i="78" s="1"/>
  <c r="H134" i="78"/>
  <c r="P134" i="78" s="1"/>
  <c r="G78" i="78"/>
  <c r="F78" i="78"/>
  <c r="E78" i="78"/>
  <c r="D78" i="78"/>
  <c r="I78" i="78"/>
  <c r="J78" i="78" s="1"/>
  <c r="H78" i="78"/>
  <c r="P78" i="78" s="1"/>
  <c r="C80" i="106"/>
  <c r="C80" i="109" s="1"/>
  <c r="B80" i="106"/>
  <c r="B80" i="109" s="1"/>
  <c r="E80" i="106"/>
  <c r="E80" i="109" s="1"/>
  <c r="D80" i="106"/>
  <c r="D80" i="109" s="1"/>
  <c r="K158" i="94"/>
  <c r="K157" i="94"/>
  <c r="C157" i="94"/>
  <c r="B157" i="94"/>
  <c r="B80" i="92"/>
  <c r="C80" i="92" s="1"/>
  <c r="I157" i="94"/>
  <c r="K81" i="107" s="1"/>
  <c r="H157" i="94"/>
  <c r="I81" i="107" s="1"/>
  <c r="F157" i="94"/>
  <c r="F81" i="107" s="1"/>
  <c r="E157" i="94"/>
  <c r="D157" i="94"/>
  <c r="D80" i="90"/>
  <c r="C80" i="90"/>
  <c r="G80" i="90"/>
  <c r="F80" i="90"/>
  <c r="E80" i="90"/>
  <c r="N80" i="90"/>
  <c r="G36" i="90"/>
  <c r="C36" i="106"/>
  <c r="C36" i="109" s="1"/>
  <c r="B36" i="106"/>
  <c r="B36" i="109" s="1"/>
  <c r="E36" i="106"/>
  <c r="E36" i="109" s="1"/>
  <c r="D36" i="106"/>
  <c r="D36" i="109" s="1"/>
  <c r="K70" i="94"/>
  <c r="K69" i="94"/>
  <c r="I69" i="94"/>
  <c r="K37" i="107" s="1"/>
  <c r="H69" i="94"/>
  <c r="I37" i="107" s="1"/>
  <c r="F69" i="94"/>
  <c r="F37" i="107" s="1"/>
  <c r="E69" i="94"/>
  <c r="D69" i="94"/>
  <c r="C69" i="94"/>
  <c r="B69" i="94"/>
  <c r="B36" i="92"/>
  <c r="C36" i="92" s="1"/>
  <c r="C36" i="90"/>
  <c r="D36" i="90"/>
  <c r="E36" i="90"/>
  <c r="N36" i="90"/>
  <c r="F36" i="90"/>
  <c r="G132" i="78"/>
  <c r="E132" i="78"/>
  <c r="D132" i="78"/>
  <c r="F132" i="78"/>
  <c r="H132" i="78"/>
  <c r="P132" i="78" s="1"/>
  <c r="I132" i="78"/>
  <c r="J132" i="78" s="1"/>
  <c r="G124" i="78"/>
  <c r="E124" i="78"/>
  <c r="D124" i="78"/>
  <c r="F124" i="78"/>
  <c r="H124" i="78"/>
  <c r="P124" i="78" s="1"/>
  <c r="I124" i="78"/>
  <c r="J124" i="78" s="1"/>
  <c r="G68" i="78"/>
  <c r="E68" i="78"/>
  <c r="D68" i="78"/>
  <c r="F68" i="78"/>
  <c r="H68" i="78"/>
  <c r="P68" i="78" s="1"/>
  <c r="I68" i="78"/>
  <c r="J68" i="78" s="1"/>
  <c r="C59" i="106"/>
  <c r="C59" i="109" s="1"/>
  <c r="B59" i="106"/>
  <c r="B59" i="109" s="1"/>
  <c r="E59" i="106"/>
  <c r="E59" i="109" s="1"/>
  <c r="D59" i="106"/>
  <c r="D59" i="109" s="1"/>
  <c r="K116" i="94"/>
  <c r="K115" i="94"/>
  <c r="C115" i="94"/>
  <c r="B115" i="94"/>
  <c r="B59" i="92"/>
  <c r="C59" i="92" s="1"/>
  <c r="I115" i="94"/>
  <c r="K60" i="107" s="1"/>
  <c r="H115" i="94"/>
  <c r="I60" i="107" s="1"/>
  <c r="F115" i="94"/>
  <c r="F60" i="107" s="1"/>
  <c r="E115" i="94"/>
  <c r="D115" i="94"/>
  <c r="G59" i="90"/>
  <c r="F59" i="90"/>
  <c r="E59" i="90"/>
  <c r="D59" i="90"/>
  <c r="C59" i="90"/>
  <c r="N59" i="90"/>
  <c r="C47" i="106"/>
  <c r="C47" i="109" s="1"/>
  <c r="B47" i="106"/>
  <c r="B47" i="109" s="1"/>
  <c r="E47" i="106"/>
  <c r="E47" i="109" s="1"/>
  <c r="D47" i="106"/>
  <c r="D47" i="109" s="1"/>
  <c r="K91" i="94"/>
  <c r="K92" i="94"/>
  <c r="C91" i="94"/>
  <c r="B91" i="94"/>
  <c r="B47" i="92"/>
  <c r="I91" i="94"/>
  <c r="K48" i="107" s="1"/>
  <c r="H91" i="94"/>
  <c r="I48" i="107" s="1"/>
  <c r="F91" i="94"/>
  <c r="F48" i="107" s="1"/>
  <c r="E91" i="94"/>
  <c r="D91" i="94"/>
  <c r="G47" i="90"/>
  <c r="F47" i="90"/>
  <c r="E47" i="90"/>
  <c r="D47" i="90"/>
  <c r="C47" i="90"/>
  <c r="N47" i="90"/>
  <c r="G154" i="78"/>
  <c r="F154" i="78"/>
  <c r="E154" i="78"/>
  <c r="D154" i="78"/>
  <c r="H154" i="78"/>
  <c r="P154" i="78" s="1"/>
  <c r="I154" i="78"/>
  <c r="J154" i="78" s="1"/>
  <c r="G138" i="78"/>
  <c r="F138" i="78"/>
  <c r="E138" i="78"/>
  <c r="D138" i="78"/>
  <c r="H138" i="78"/>
  <c r="P138" i="78" s="1"/>
  <c r="I138" i="78"/>
  <c r="J138" i="78" s="1"/>
  <c r="G106" i="78"/>
  <c r="F106" i="78"/>
  <c r="E106" i="78"/>
  <c r="D106" i="78"/>
  <c r="I106" i="78"/>
  <c r="J106" i="78" s="1"/>
  <c r="H106" i="78"/>
  <c r="P106" i="78" s="1"/>
  <c r="G90" i="78"/>
  <c r="F90" i="78"/>
  <c r="E90" i="78"/>
  <c r="D90" i="78"/>
  <c r="I90" i="78"/>
  <c r="J90" i="78" s="1"/>
  <c r="H90" i="78"/>
  <c r="P90" i="78" s="1"/>
  <c r="G74" i="78"/>
  <c r="F74" i="78"/>
  <c r="E74" i="78"/>
  <c r="D74" i="78"/>
  <c r="I74" i="78"/>
  <c r="J74" i="78" s="1"/>
  <c r="H74" i="78"/>
  <c r="P74" i="78" s="1"/>
  <c r="G66" i="78"/>
  <c r="F66" i="78"/>
  <c r="E66" i="78"/>
  <c r="D66" i="78"/>
  <c r="I66" i="78"/>
  <c r="J66" i="78" s="1"/>
  <c r="H66" i="78"/>
  <c r="P66" i="78" s="1"/>
  <c r="C74" i="106"/>
  <c r="C74" i="109" s="1"/>
  <c r="B74" i="106"/>
  <c r="B74" i="109" s="1"/>
  <c r="E74" i="106"/>
  <c r="E74" i="109" s="1"/>
  <c r="D74" i="106"/>
  <c r="D74" i="109" s="1"/>
  <c r="K146" i="94"/>
  <c r="K145" i="94"/>
  <c r="C145" i="94"/>
  <c r="B145" i="94"/>
  <c r="B74" i="92"/>
  <c r="I145" i="94"/>
  <c r="K75" i="107" s="1"/>
  <c r="H145" i="94"/>
  <c r="I75" i="107" s="1"/>
  <c r="F145" i="94"/>
  <c r="F75" i="107" s="1"/>
  <c r="E145" i="94"/>
  <c r="D145" i="94"/>
  <c r="G74" i="90"/>
  <c r="F74" i="90"/>
  <c r="E74" i="90"/>
  <c r="D74" i="90"/>
  <c r="C74" i="90"/>
  <c r="N74" i="90"/>
  <c r="C66" i="106"/>
  <c r="C66" i="109" s="1"/>
  <c r="B66" i="106"/>
  <c r="B66" i="109" s="1"/>
  <c r="E66" i="106"/>
  <c r="E66" i="109" s="1"/>
  <c r="D66" i="106"/>
  <c r="D66" i="109" s="1"/>
  <c r="K129" i="94"/>
  <c r="K130" i="94"/>
  <c r="C129" i="94"/>
  <c r="B129" i="94"/>
  <c r="B66" i="92"/>
  <c r="I129" i="94"/>
  <c r="K67" i="107" s="1"/>
  <c r="H129" i="94"/>
  <c r="I67" i="107" s="1"/>
  <c r="F129" i="94"/>
  <c r="F67" i="107" s="1"/>
  <c r="E129" i="94"/>
  <c r="D129" i="94"/>
  <c r="G66" i="90"/>
  <c r="F66" i="90"/>
  <c r="E66" i="90"/>
  <c r="D66" i="90"/>
  <c r="C66" i="90"/>
  <c r="N66" i="90"/>
  <c r="E128" i="78"/>
  <c r="D128" i="78"/>
  <c r="G128" i="78"/>
  <c r="F128" i="78"/>
  <c r="H128" i="78"/>
  <c r="P128" i="78" s="1"/>
  <c r="I128" i="78"/>
  <c r="J128" i="78" s="1"/>
  <c r="E120" i="78"/>
  <c r="D120" i="78"/>
  <c r="G120" i="78"/>
  <c r="F120" i="78"/>
  <c r="H120" i="78"/>
  <c r="P120" i="78" s="1"/>
  <c r="I120" i="78"/>
  <c r="J120" i="78" s="1"/>
  <c r="E104" i="78"/>
  <c r="D104" i="78"/>
  <c r="G104" i="78"/>
  <c r="F104" i="78"/>
  <c r="H104" i="78"/>
  <c r="P104" i="78" s="1"/>
  <c r="I104" i="78"/>
  <c r="J104" i="78" s="1"/>
  <c r="E88" i="78"/>
  <c r="D88" i="78"/>
  <c r="G88" i="78"/>
  <c r="F88" i="78"/>
  <c r="I88" i="78"/>
  <c r="J88" i="78" s="1"/>
  <c r="H88" i="78"/>
  <c r="P88" i="78" s="1"/>
  <c r="E64" i="78"/>
  <c r="D64" i="78"/>
  <c r="G64" i="78"/>
  <c r="F64" i="78"/>
  <c r="H64" i="78"/>
  <c r="P64" i="78" s="1"/>
  <c r="I64" i="78"/>
  <c r="J64" i="78" s="1"/>
  <c r="E56" i="78"/>
  <c r="D56" i="78"/>
  <c r="G56" i="78"/>
  <c r="F56" i="78"/>
  <c r="H56" i="78"/>
  <c r="P56" i="78" s="1"/>
  <c r="I56" i="78"/>
  <c r="J56" i="78" s="1"/>
  <c r="Q136" i="31"/>
  <c r="O136" i="31"/>
  <c r="C136" i="31"/>
  <c r="B137" i="31"/>
  <c r="B105" i="31"/>
  <c r="Q104" i="31"/>
  <c r="O104" i="31"/>
  <c r="C104" i="31"/>
  <c r="C57" i="106"/>
  <c r="C57" i="109" s="1"/>
  <c r="B57" i="106"/>
  <c r="B57" i="109" s="1"/>
  <c r="K112" i="94"/>
  <c r="E57" i="106"/>
  <c r="E57" i="109" s="1"/>
  <c r="D57" i="106"/>
  <c r="D57" i="109" s="1"/>
  <c r="K111" i="94"/>
  <c r="I111" i="94"/>
  <c r="K58" i="107" s="1"/>
  <c r="H111" i="94"/>
  <c r="I58" i="107" s="1"/>
  <c r="F111" i="94"/>
  <c r="F58" i="107" s="1"/>
  <c r="E111" i="94"/>
  <c r="D111" i="94"/>
  <c r="C111" i="94"/>
  <c r="B111" i="94"/>
  <c r="B57" i="92"/>
  <c r="C57" i="92" s="1"/>
  <c r="N57" i="90"/>
  <c r="G57" i="90"/>
  <c r="F57" i="90"/>
  <c r="E57" i="90"/>
  <c r="D57" i="90"/>
  <c r="C57" i="90"/>
  <c r="N33" i="90"/>
  <c r="C33" i="106"/>
  <c r="C33" i="109" s="1"/>
  <c r="B33" i="106"/>
  <c r="B33" i="109" s="1"/>
  <c r="E33" i="106"/>
  <c r="E33" i="109" s="1"/>
  <c r="D33" i="106"/>
  <c r="D33" i="109" s="1"/>
  <c r="K64" i="94"/>
  <c r="K63" i="94"/>
  <c r="B33" i="92"/>
  <c r="I63" i="94"/>
  <c r="K34" i="107" s="1"/>
  <c r="H63" i="94"/>
  <c r="I34" i="107" s="1"/>
  <c r="F63" i="94"/>
  <c r="F34" i="107" s="1"/>
  <c r="E63" i="94"/>
  <c r="D63" i="94"/>
  <c r="C63" i="94"/>
  <c r="B63" i="94"/>
  <c r="F33" i="90"/>
  <c r="C33" i="90"/>
  <c r="G33" i="90"/>
  <c r="D33" i="90"/>
  <c r="E33" i="90"/>
  <c r="N25" i="90"/>
  <c r="C25" i="106"/>
  <c r="C25" i="109" s="1"/>
  <c r="B25" i="106"/>
  <c r="B25" i="109" s="1"/>
  <c r="E25" i="106"/>
  <c r="E25" i="109" s="1"/>
  <c r="D25" i="106"/>
  <c r="D25" i="109" s="1"/>
  <c r="K48" i="94"/>
  <c r="K47" i="94"/>
  <c r="B25" i="92"/>
  <c r="I47" i="94"/>
  <c r="K26" i="107" s="1"/>
  <c r="H47" i="94"/>
  <c r="I26" i="107" s="1"/>
  <c r="F47" i="94"/>
  <c r="F26" i="107" s="1"/>
  <c r="E47" i="94"/>
  <c r="D47" i="94"/>
  <c r="C47" i="94"/>
  <c r="B47" i="94"/>
  <c r="F25" i="90"/>
  <c r="C25" i="90"/>
  <c r="G25" i="90"/>
  <c r="D25" i="90"/>
  <c r="E25" i="90"/>
  <c r="I118" i="78"/>
  <c r="J118" i="78" s="1"/>
  <c r="G118" i="78"/>
  <c r="F118" i="78"/>
  <c r="E118" i="78"/>
  <c r="D118" i="78"/>
  <c r="H118" i="78"/>
  <c r="P118" i="78" s="1"/>
  <c r="G94" i="78"/>
  <c r="F94" i="78"/>
  <c r="E94" i="78"/>
  <c r="D94" i="78"/>
  <c r="H94" i="78"/>
  <c r="P94" i="78" s="1"/>
  <c r="I94" i="78"/>
  <c r="J94" i="78" s="1"/>
  <c r="G46" i="78"/>
  <c r="F46" i="78"/>
  <c r="E46" i="78"/>
  <c r="D46" i="78"/>
  <c r="H46" i="78"/>
  <c r="P46" i="78" s="1"/>
  <c r="I46" i="78"/>
  <c r="J46" i="78" s="1"/>
  <c r="C84" i="106"/>
  <c r="C84" i="109" s="1"/>
  <c r="B84" i="106"/>
  <c r="B84" i="109" s="1"/>
  <c r="C165" i="94"/>
  <c r="E84" i="106"/>
  <c r="E84" i="109" s="1"/>
  <c r="D84" i="106"/>
  <c r="D84" i="109" s="1"/>
  <c r="K165" i="94"/>
  <c r="K166" i="94"/>
  <c r="B165" i="94"/>
  <c r="B84" i="92"/>
  <c r="C84" i="92" s="1"/>
  <c r="I165" i="94"/>
  <c r="K85" i="107" s="1"/>
  <c r="H165" i="94"/>
  <c r="I85" i="107" s="1"/>
  <c r="F165" i="94"/>
  <c r="F85" i="107" s="1"/>
  <c r="E165" i="94"/>
  <c r="D165" i="94"/>
  <c r="D84" i="90"/>
  <c r="C84" i="90"/>
  <c r="G84" i="90"/>
  <c r="F84" i="90"/>
  <c r="E84" i="90"/>
  <c r="N84" i="90"/>
  <c r="C68" i="106"/>
  <c r="C68" i="109" s="1"/>
  <c r="B68" i="106"/>
  <c r="B68" i="109" s="1"/>
  <c r="E68" i="106"/>
  <c r="E68" i="109" s="1"/>
  <c r="D68" i="106"/>
  <c r="D68" i="109" s="1"/>
  <c r="K133" i="94"/>
  <c r="K134" i="94"/>
  <c r="C133" i="94"/>
  <c r="B133" i="94"/>
  <c r="B68" i="92"/>
  <c r="I133" i="94"/>
  <c r="K69" i="107" s="1"/>
  <c r="H133" i="94"/>
  <c r="I69" i="107" s="1"/>
  <c r="F133" i="94"/>
  <c r="F69" i="107" s="1"/>
  <c r="E133" i="94"/>
  <c r="D133" i="94"/>
  <c r="D68" i="90"/>
  <c r="C68" i="90"/>
  <c r="G68" i="90"/>
  <c r="F68" i="90"/>
  <c r="E68" i="90"/>
  <c r="N68" i="90"/>
  <c r="C52" i="106"/>
  <c r="C52" i="109" s="1"/>
  <c r="B52" i="106"/>
  <c r="B52" i="109" s="1"/>
  <c r="E52" i="106"/>
  <c r="E52" i="109" s="1"/>
  <c r="D52" i="106"/>
  <c r="D52" i="109" s="1"/>
  <c r="K102" i="94"/>
  <c r="K101" i="94"/>
  <c r="C101" i="94"/>
  <c r="B101" i="94"/>
  <c r="B52" i="92"/>
  <c r="I101" i="94"/>
  <c r="K53" i="107" s="1"/>
  <c r="H101" i="94"/>
  <c r="I53" i="107" s="1"/>
  <c r="F101" i="94"/>
  <c r="F53" i="107" s="1"/>
  <c r="E101" i="94"/>
  <c r="D101" i="94"/>
  <c r="D52" i="90"/>
  <c r="C52" i="90"/>
  <c r="G52" i="90"/>
  <c r="F52" i="90"/>
  <c r="E52" i="90"/>
  <c r="N52" i="90"/>
  <c r="G40" i="90"/>
  <c r="C40" i="106"/>
  <c r="C40" i="109" s="1"/>
  <c r="B40" i="106"/>
  <c r="B40" i="109" s="1"/>
  <c r="E40" i="106"/>
  <c r="E40" i="109" s="1"/>
  <c r="D40" i="106"/>
  <c r="D40" i="109" s="1"/>
  <c r="K78" i="94"/>
  <c r="K77" i="94"/>
  <c r="I77" i="94"/>
  <c r="K41" i="107" s="1"/>
  <c r="H77" i="94"/>
  <c r="I41" i="107" s="1"/>
  <c r="F77" i="94"/>
  <c r="F41" i="107" s="1"/>
  <c r="E77" i="94"/>
  <c r="D77" i="94"/>
  <c r="C77" i="94"/>
  <c r="B77" i="94"/>
  <c r="B40" i="92"/>
  <c r="C40" i="92" s="1"/>
  <c r="D40" i="90"/>
  <c r="N40" i="90"/>
  <c r="C40" i="90"/>
  <c r="F40" i="90"/>
  <c r="E40" i="90"/>
  <c r="G28" i="90"/>
  <c r="C28" i="106"/>
  <c r="C28" i="109" s="1"/>
  <c r="B28" i="106"/>
  <c r="B28" i="109" s="1"/>
  <c r="E28" i="106"/>
  <c r="E28" i="109" s="1"/>
  <c r="D28" i="106"/>
  <c r="D28" i="109" s="1"/>
  <c r="K53" i="94"/>
  <c r="K54" i="94"/>
  <c r="I53" i="94"/>
  <c r="K29" i="107" s="1"/>
  <c r="H53" i="94"/>
  <c r="I29" i="107" s="1"/>
  <c r="F53" i="94"/>
  <c r="F29" i="107" s="1"/>
  <c r="E53" i="94"/>
  <c r="D53" i="94"/>
  <c r="C53" i="94"/>
  <c r="B53" i="94"/>
  <c r="B28" i="92"/>
  <c r="D28" i="90"/>
  <c r="E28" i="90"/>
  <c r="C28" i="90"/>
  <c r="N28" i="90"/>
  <c r="F28" i="90"/>
  <c r="G156" i="78"/>
  <c r="E156" i="78"/>
  <c r="D156" i="78"/>
  <c r="F156" i="78"/>
  <c r="I156" i="78"/>
  <c r="J156" i="78" s="1"/>
  <c r="H156" i="78"/>
  <c r="P156" i="78" s="1"/>
  <c r="G148" i="78"/>
  <c r="E148" i="78"/>
  <c r="D148" i="78"/>
  <c r="F148" i="78"/>
  <c r="H148" i="78"/>
  <c r="I148" i="78"/>
  <c r="J148" i="78" s="1"/>
  <c r="G140" i="78"/>
  <c r="E140" i="78"/>
  <c r="D140" i="78"/>
  <c r="F140" i="78"/>
  <c r="H140" i="78"/>
  <c r="I140" i="78"/>
  <c r="J140" i="78" s="1"/>
  <c r="G108" i="78"/>
  <c r="E108" i="78"/>
  <c r="D108" i="78"/>
  <c r="F108" i="78"/>
  <c r="I108" i="78"/>
  <c r="J108" i="78" s="1"/>
  <c r="H108" i="78"/>
  <c r="P108" i="78" s="1"/>
  <c r="G92" i="78"/>
  <c r="E92" i="78"/>
  <c r="D92" i="78"/>
  <c r="F92" i="78"/>
  <c r="H92" i="78"/>
  <c r="P92" i="78" s="1"/>
  <c r="I92" i="78"/>
  <c r="J92" i="78" s="1"/>
  <c r="G76" i="78"/>
  <c r="E76" i="78"/>
  <c r="D76" i="78"/>
  <c r="F76" i="78"/>
  <c r="I76" i="78"/>
  <c r="J76" i="78" s="1"/>
  <c r="H76" i="78"/>
  <c r="P76" i="78" s="1"/>
  <c r="C75" i="106"/>
  <c r="C75" i="109" s="1"/>
  <c r="B75" i="106"/>
  <c r="B75" i="109" s="1"/>
  <c r="E75" i="106"/>
  <c r="E75" i="109" s="1"/>
  <c r="D75" i="106"/>
  <c r="D75" i="109" s="1"/>
  <c r="K148" i="94"/>
  <c r="K147" i="94"/>
  <c r="C147" i="94"/>
  <c r="B147" i="94"/>
  <c r="B75" i="92"/>
  <c r="C75" i="92" s="1"/>
  <c r="I147" i="94"/>
  <c r="K76" i="107" s="1"/>
  <c r="H147" i="94"/>
  <c r="I76" i="107" s="1"/>
  <c r="F147" i="94"/>
  <c r="F76" i="107" s="1"/>
  <c r="E147" i="94"/>
  <c r="D147" i="94"/>
  <c r="G75" i="90"/>
  <c r="F75" i="90"/>
  <c r="E75" i="90"/>
  <c r="N75" i="90"/>
  <c r="D75" i="90"/>
  <c r="C75" i="90"/>
  <c r="C71" i="106"/>
  <c r="C71" i="109" s="1"/>
  <c r="B71" i="106"/>
  <c r="B71" i="109" s="1"/>
  <c r="E71" i="106"/>
  <c r="E71" i="109" s="1"/>
  <c r="D71" i="106"/>
  <c r="D71" i="109" s="1"/>
  <c r="K140" i="94"/>
  <c r="K139" i="94"/>
  <c r="C139" i="94"/>
  <c r="B139" i="94"/>
  <c r="B71" i="92"/>
  <c r="I139" i="94"/>
  <c r="K72" i="107" s="1"/>
  <c r="H139" i="94"/>
  <c r="I72" i="107" s="1"/>
  <c r="F139" i="94"/>
  <c r="F72" i="107" s="1"/>
  <c r="E139" i="94"/>
  <c r="D139" i="94"/>
  <c r="G71" i="90"/>
  <c r="F71" i="90"/>
  <c r="E71" i="90"/>
  <c r="D71" i="90"/>
  <c r="C71" i="90"/>
  <c r="N71" i="90"/>
  <c r="C63" i="106"/>
  <c r="C63" i="109" s="1"/>
  <c r="B63" i="106"/>
  <c r="B63" i="109" s="1"/>
  <c r="E63" i="106"/>
  <c r="E63" i="109" s="1"/>
  <c r="D63" i="106"/>
  <c r="D63" i="109" s="1"/>
  <c r="K124" i="94"/>
  <c r="K123" i="94"/>
  <c r="C123" i="94"/>
  <c r="B123" i="94"/>
  <c r="B63" i="92"/>
  <c r="C63" i="92" s="1"/>
  <c r="I123" i="94"/>
  <c r="K64" i="107" s="1"/>
  <c r="H123" i="94"/>
  <c r="I64" i="107" s="1"/>
  <c r="F123" i="94"/>
  <c r="F64" i="107" s="1"/>
  <c r="E123" i="94"/>
  <c r="D123" i="94"/>
  <c r="G63" i="90"/>
  <c r="F63" i="90"/>
  <c r="E63" i="90"/>
  <c r="D63" i="90"/>
  <c r="C63" i="90"/>
  <c r="N63" i="90"/>
  <c r="E39" i="90"/>
  <c r="C39" i="106"/>
  <c r="C39" i="109" s="1"/>
  <c r="B39" i="106"/>
  <c r="B39" i="109" s="1"/>
  <c r="E39" i="106"/>
  <c r="E39" i="109" s="1"/>
  <c r="D39" i="106"/>
  <c r="D39" i="109" s="1"/>
  <c r="K76" i="94"/>
  <c r="K75" i="94"/>
  <c r="I75" i="94"/>
  <c r="K40" i="107" s="1"/>
  <c r="H75" i="94"/>
  <c r="I40" i="107" s="1"/>
  <c r="F75" i="94"/>
  <c r="F40" i="107" s="1"/>
  <c r="E75" i="94"/>
  <c r="D75" i="94"/>
  <c r="C75" i="94"/>
  <c r="B75" i="94"/>
  <c r="B39" i="92"/>
  <c r="C39" i="92" s="1"/>
  <c r="F39" i="90"/>
  <c r="G39" i="90"/>
  <c r="N39" i="90"/>
  <c r="C39" i="90"/>
  <c r="D39" i="90"/>
  <c r="E35" i="90"/>
  <c r="C35" i="106"/>
  <c r="C35" i="109" s="1"/>
  <c r="B35" i="106"/>
  <c r="B35" i="109" s="1"/>
  <c r="E35" i="106"/>
  <c r="E35" i="109" s="1"/>
  <c r="D35" i="106"/>
  <c r="D35" i="109" s="1"/>
  <c r="K68" i="94"/>
  <c r="K67" i="94"/>
  <c r="I67" i="94"/>
  <c r="K36" i="107" s="1"/>
  <c r="H67" i="94"/>
  <c r="I36" i="107" s="1"/>
  <c r="F67" i="94"/>
  <c r="F36" i="107" s="1"/>
  <c r="E67" i="94"/>
  <c r="D67" i="94"/>
  <c r="C67" i="94"/>
  <c r="B67" i="94"/>
  <c r="B35" i="92"/>
  <c r="C35" i="92" s="1"/>
  <c r="G35" i="90"/>
  <c r="N35" i="90"/>
  <c r="F35" i="90"/>
  <c r="D35" i="90"/>
  <c r="C35" i="90"/>
  <c r="E31" i="90"/>
  <c r="C31" i="106"/>
  <c r="C31" i="109" s="1"/>
  <c r="B31" i="106"/>
  <c r="B31" i="109" s="1"/>
  <c r="E31" i="106"/>
  <c r="E31" i="109" s="1"/>
  <c r="D31" i="106"/>
  <c r="D31" i="109" s="1"/>
  <c r="K60" i="94"/>
  <c r="K59" i="94"/>
  <c r="B31" i="92"/>
  <c r="I59" i="94"/>
  <c r="K32" i="107" s="1"/>
  <c r="H59" i="94"/>
  <c r="I32" i="107" s="1"/>
  <c r="F59" i="94"/>
  <c r="F32" i="107" s="1"/>
  <c r="E59" i="94"/>
  <c r="D59" i="94"/>
  <c r="C59" i="94"/>
  <c r="B59" i="94"/>
  <c r="F31" i="90"/>
  <c r="G31" i="90"/>
  <c r="N31" i="90"/>
  <c r="C31" i="90"/>
  <c r="D31" i="90"/>
  <c r="G122" i="78"/>
  <c r="F122" i="78"/>
  <c r="E122" i="78"/>
  <c r="D122" i="78"/>
  <c r="I122" i="78"/>
  <c r="J122" i="78" s="1"/>
  <c r="H122" i="78"/>
  <c r="P122" i="78" s="1"/>
  <c r="G98" i="78"/>
  <c r="F98" i="78"/>
  <c r="E98" i="78"/>
  <c r="D98" i="78"/>
  <c r="H98" i="78"/>
  <c r="P98" i="78" s="1"/>
  <c r="I98" i="78"/>
  <c r="J98" i="78" s="1"/>
  <c r="G82" i="78"/>
  <c r="F82" i="78"/>
  <c r="E82" i="78"/>
  <c r="D82" i="78"/>
  <c r="I82" i="78"/>
  <c r="J82" i="78" s="1"/>
  <c r="H82" i="78"/>
  <c r="P82" i="78" s="1"/>
  <c r="C78" i="106"/>
  <c r="C78" i="109" s="1"/>
  <c r="B78" i="106"/>
  <c r="B78" i="109" s="1"/>
  <c r="E78" i="106"/>
  <c r="E78" i="109" s="1"/>
  <c r="D78" i="106"/>
  <c r="D78" i="109" s="1"/>
  <c r="K153" i="94"/>
  <c r="K154" i="94"/>
  <c r="C153" i="94"/>
  <c r="B153" i="94"/>
  <c r="B78" i="92"/>
  <c r="C78" i="92" s="1"/>
  <c r="I153" i="94"/>
  <c r="K79" i="107" s="1"/>
  <c r="H153" i="94"/>
  <c r="I79" i="107" s="1"/>
  <c r="F153" i="94"/>
  <c r="F79" i="107" s="1"/>
  <c r="E153" i="94"/>
  <c r="D153" i="94"/>
  <c r="N78" i="90"/>
  <c r="G78" i="90"/>
  <c r="F78" i="90"/>
  <c r="E78" i="90"/>
  <c r="D78" i="90"/>
  <c r="C78" i="90"/>
  <c r="C58" i="106"/>
  <c r="C58" i="109" s="1"/>
  <c r="B58" i="106"/>
  <c r="B58" i="109" s="1"/>
  <c r="E58" i="106"/>
  <c r="E58" i="109" s="1"/>
  <c r="D58" i="106"/>
  <c r="D58" i="109" s="1"/>
  <c r="K113" i="94"/>
  <c r="K114" i="94"/>
  <c r="C113" i="94"/>
  <c r="B113" i="94"/>
  <c r="B58" i="92"/>
  <c r="C58" i="92" s="1"/>
  <c r="I113" i="94"/>
  <c r="K59" i="107" s="1"/>
  <c r="H113" i="94"/>
  <c r="I59" i="107" s="1"/>
  <c r="F113" i="94"/>
  <c r="F59" i="107" s="1"/>
  <c r="E113" i="94"/>
  <c r="D113" i="94"/>
  <c r="G58" i="90"/>
  <c r="F58" i="90"/>
  <c r="E58" i="90"/>
  <c r="D58" i="90"/>
  <c r="C58" i="90"/>
  <c r="N58" i="90"/>
  <c r="C54" i="106"/>
  <c r="C54" i="109" s="1"/>
  <c r="B54" i="106"/>
  <c r="B54" i="109" s="1"/>
  <c r="E54" i="106"/>
  <c r="E54" i="109" s="1"/>
  <c r="D54" i="106"/>
  <c r="D54" i="109" s="1"/>
  <c r="K106" i="94"/>
  <c r="K105" i="94"/>
  <c r="C105" i="94"/>
  <c r="B105" i="94"/>
  <c r="B54" i="92"/>
  <c r="I105" i="94"/>
  <c r="K55" i="107" s="1"/>
  <c r="H105" i="94"/>
  <c r="I55" i="107" s="1"/>
  <c r="F105" i="94"/>
  <c r="F55" i="107" s="1"/>
  <c r="E105" i="94"/>
  <c r="D105" i="94"/>
  <c r="G54" i="90"/>
  <c r="F54" i="90"/>
  <c r="E54" i="90"/>
  <c r="D54" i="90"/>
  <c r="C54" i="90"/>
  <c r="N54" i="90"/>
  <c r="C46" i="106"/>
  <c r="C46" i="109" s="1"/>
  <c r="B46" i="106"/>
  <c r="B46" i="109" s="1"/>
  <c r="E46" i="106"/>
  <c r="E46" i="109" s="1"/>
  <c r="D46" i="106"/>
  <c r="D46" i="109" s="1"/>
  <c r="K89" i="94"/>
  <c r="K90" i="94"/>
  <c r="C89" i="94"/>
  <c r="B89" i="94"/>
  <c r="B46" i="92"/>
  <c r="I89" i="94"/>
  <c r="K47" i="107" s="1"/>
  <c r="H89" i="94"/>
  <c r="I47" i="107" s="1"/>
  <c r="F89" i="94"/>
  <c r="F47" i="107" s="1"/>
  <c r="E89" i="94"/>
  <c r="D89" i="94"/>
  <c r="G46" i="90"/>
  <c r="F46" i="90"/>
  <c r="E46" i="90"/>
  <c r="D46" i="90"/>
  <c r="C46" i="90"/>
  <c r="N46" i="90"/>
  <c r="C34" i="106"/>
  <c r="C34" i="109" s="1"/>
  <c r="B34" i="106"/>
  <c r="B34" i="109" s="1"/>
  <c r="E34" i="106"/>
  <c r="E34" i="109" s="1"/>
  <c r="D34" i="106"/>
  <c r="D34" i="109" s="1"/>
  <c r="K65" i="94"/>
  <c r="K66" i="94"/>
  <c r="B34" i="92"/>
  <c r="I65" i="94"/>
  <c r="K35" i="107" s="1"/>
  <c r="H65" i="94"/>
  <c r="I35" i="107" s="1"/>
  <c r="F65" i="94"/>
  <c r="F35" i="107" s="1"/>
  <c r="E65" i="94"/>
  <c r="D65" i="94"/>
  <c r="C65" i="94"/>
  <c r="B65" i="94"/>
  <c r="E34" i="90"/>
  <c r="N34" i="90"/>
  <c r="D34" i="90"/>
  <c r="G34" i="90"/>
  <c r="C34" i="90"/>
  <c r="F34" i="90"/>
  <c r="E227" i="55"/>
  <c r="E327" i="55"/>
  <c r="E717" i="55"/>
  <c r="E437" i="55"/>
  <c r="E697" i="55"/>
  <c r="E707" i="55"/>
  <c r="E447" i="55"/>
  <c r="E397" i="55"/>
  <c r="E317" i="55"/>
  <c r="E637" i="55"/>
  <c r="E587" i="55"/>
  <c r="E577" i="55"/>
  <c r="E517" i="55"/>
  <c r="E547" i="55"/>
  <c r="E467" i="55"/>
  <c r="E257" i="55"/>
  <c r="E237" i="55"/>
  <c r="E597" i="55"/>
  <c r="E427" i="55"/>
  <c r="E737" i="55"/>
  <c r="E657" i="55"/>
  <c r="E507" i="55"/>
  <c r="E487" i="55"/>
  <c r="E617" i="55"/>
  <c r="E477" i="55"/>
  <c r="E337" i="55"/>
  <c r="E297" i="55"/>
  <c r="E267" i="55"/>
  <c r="E387" i="55"/>
  <c r="E347" i="55"/>
  <c r="E217" i="55"/>
  <c r="D23" i="119"/>
  <c r="N6" i="112"/>
  <c r="K6" i="112"/>
  <c r="H25" i="111"/>
  <c r="H24" i="111"/>
  <c r="H23" i="111"/>
  <c r="H22" i="111"/>
  <c r="H21" i="111"/>
  <c r="H20" i="111"/>
  <c r="H19" i="111"/>
  <c r="H18" i="111"/>
  <c r="H17" i="111"/>
  <c r="H16" i="111"/>
  <c r="H15" i="111"/>
  <c r="H14" i="111"/>
  <c r="H13" i="111"/>
  <c r="H12" i="111"/>
  <c r="H11" i="111"/>
  <c r="H10" i="111"/>
  <c r="H9" i="111"/>
  <c r="H8" i="111"/>
  <c r="H7" i="111"/>
  <c r="H6" i="111"/>
  <c r="H25" i="107"/>
  <c r="H24" i="107"/>
  <c r="H23" i="107"/>
  <c r="H22" i="107"/>
  <c r="H21" i="107"/>
  <c r="H20" i="107"/>
  <c r="H19" i="107"/>
  <c r="H18" i="107"/>
  <c r="H17" i="107"/>
  <c r="H16" i="107"/>
  <c r="H15" i="107"/>
  <c r="H14" i="107"/>
  <c r="H13" i="107"/>
  <c r="H12" i="107"/>
  <c r="H11" i="107"/>
  <c r="H10" i="107"/>
  <c r="H9" i="107"/>
  <c r="H8" i="107"/>
  <c r="H7" i="107"/>
  <c r="H6" i="107"/>
  <c r="H5" i="107" l="1"/>
  <c r="E58" i="111"/>
  <c r="D58" i="111"/>
  <c r="D39" i="111"/>
  <c r="E79" i="111"/>
  <c r="C79" i="111"/>
  <c r="C36" i="111"/>
  <c r="J164" i="101"/>
  <c r="L163" i="101" s="1"/>
  <c r="B84" i="111"/>
  <c r="G84" i="111" s="1"/>
  <c r="J163" i="101"/>
  <c r="C41" i="111"/>
  <c r="D41" i="111"/>
  <c r="B65" i="111"/>
  <c r="G65" i="111" s="1"/>
  <c r="J126" i="101"/>
  <c r="L125" i="101" s="1"/>
  <c r="J125" i="101"/>
  <c r="C68" i="100"/>
  <c r="C636" i="102" s="1"/>
  <c r="B636" i="102"/>
  <c r="B69" i="111"/>
  <c r="G69" i="111" s="1"/>
  <c r="J134" i="101"/>
  <c r="L133" i="101" s="1"/>
  <c r="J133" i="101"/>
  <c r="Q72" i="99"/>
  <c r="T72" i="99"/>
  <c r="P72" i="99"/>
  <c r="S72" i="99"/>
  <c r="O72" i="99"/>
  <c r="R72" i="99"/>
  <c r="C72" i="100"/>
  <c r="C676" i="102" s="1"/>
  <c r="B676" i="102"/>
  <c r="B73" i="111"/>
  <c r="G73" i="111" s="1"/>
  <c r="J142" i="101"/>
  <c r="L141" i="101" s="1"/>
  <c r="J141" i="101"/>
  <c r="C26" i="111"/>
  <c r="J48" i="101"/>
  <c r="L47" i="101" s="1"/>
  <c r="B26" i="111"/>
  <c r="G26" i="111" s="1"/>
  <c r="J47" i="101"/>
  <c r="C30" i="111"/>
  <c r="C34" i="111"/>
  <c r="J64" i="101"/>
  <c r="L63" i="101" s="1"/>
  <c r="B34" i="111"/>
  <c r="G34" i="111" s="1"/>
  <c r="J63" i="101"/>
  <c r="E62" i="111"/>
  <c r="D62" i="111"/>
  <c r="E66" i="111"/>
  <c r="D66" i="111"/>
  <c r="D70" i="111"/>
  <c r="E74" i="111"/>
  <c r="D74" i="111"/>
  <c r="D43" i="111"/>
  <c r="B43" i="111"/>
  <c r="G43" i="111" s="1"/>
  <c r="J82" i="101"/>
  <c r="L81" i="101" s="1"/>
  <c r="J81" i="101"/>
  <c r="C46" i="100"/>
  <c r="C416" i="102" s="1"/>
  <c r="B416" i="102"/>
  <c r="C47" i="111"/>
  <c r="E47" i="111"/>
  <c r="C51" i="111"/>
  <c r="B51" i="111"/>
  <c r="G51" i="111" s="1"/>
  <c r="J98" i="101"/>
  <c r="L97" i="101" s="1"/>
  <c r="J97" i="101"/>
  <c r="C54" i="100"/>
  <c r="C496" i="102" s="1"/>
  <c r="B496" i="102"/>
  <c r="C55" i="111"/>
  <c r="B55" i="111"/>
  <c r="G55" i="111" s="1"/>
  <c r="J106" i="101"/>
  <c r="L105" i="101" s="1"/>
  <c r="J105" i="101"/>
  <c r="D55" i="111"/>
  <c r="D83" i="111"/>
  <c r="E40" i="111"/>
  <c r="S63" i="99"/>
  <c r="O63" i="99"/>
  <c r="R63" i="99"/>
  <c r="Q63" i="99"/>
  <c r="T63" i="99"/>
  <c r="P63" i="99"/>
  <c r="C64" i="111"/>
  <c r="S67" i="99"/>
  <c r="O67" i="99"/>
  <c r="R67" i="99"/>
  <c r="Q67" i="99"/>
  <c r="T67" i="99"/>
  <c r="P67" i="99"/>
  <c r="E68" i="111"/>
  <c r="C68" i="111"/>
  <c r="S71" i="99"/>
  <c r="O71" i="99"/>
  <c r="R71" i="99"/>
  <c r="Q71" i="99"/>
  <c r="P71" i="99"/>
  <c r="T71" i="99"/>
  <c r="C72" i="111"/>
  <c r="Q44" i="99"/>
  <c r="T44" i="99"/>
  <c r="P44" i="99"/>
  <c r="S44" i="99"/>
  <c r="O44" i="99"/>
  <c r="R44" i="99"/>
  <c r="B45" i="111"/>
  <c r="G45" i="111" s="1"/>
  <c r="J86" i="101"/>
  <c r="L85" i="101" s="1"/>
  <c r="J85" i="101"/>
  <c r="Q48" i="99"/>
  <c r="T48" i="99"/>
  <c r="P48" i="99"/>
  <c r="S48" i="99"/>
  <c r="O48" i="99"/>
  <c r="R48" i="99"/>
  <c r="D49" i="111"/>
  <c r="Q52" i="99"/>
  <c r="T52" i="99"/>
  <c r="P52" i="99"/>
  <c r="S52" i="99"/>
  <c r="O52" i="99"/>
  <c r="R52" i="99"/>
  <c r="D53" i="111"/>
  <c r="B53" i="111"/>
  <c r="G53" i="111" s="1"/>
  <c r="J102" i="101"/>
  <c r="L101" i="101" s="1"/>
  <c r="J101" i="101"/>
  <c r="E77" i="111"/>
  <c r="C77" i="111"/>
  <c r="E38" i="111"/>
  <c r="J152" i="101"/>
  <c r="L151" i="101" s="1"/>
  <c r="B78" i="111"/>
  <c r="G78" i="111" s="1"/>
  <c r="J151" i="101"/>
  <c r="E59" i="111"/>
  <c r="B44" i="111"/>
  <c r="G44" i="111" s="1"/>
  <c r="J84" i="101"/>
  <c r="L83" i="101" s="1"/>
  <c r="J83" i="101"/>
  <c r="C47" i="100"/>
  <c r="C426" i="102" s="1"/>
  <c r="B426" i="102"/>
  <c r="D48" i="111"/>
  <c r="C51" i="100"/>
  <c r="C466" i="102" s="1"/>
  <c r="B466" i="102"/>
  <c r="D52" i="111"/>
  <c r="B76" i="111"/>
  <c r="G76" i="111" s="1"/>
  <c r="J148" i="101"/>
  <c r="L147" i="101" s="1"/>
  <c r="J147" i="101"/>
  <c r="Q28" i="99"/>
  <c r="T28" i="99"/>
  <c r="P28" i="99"/>
  <c r="S28" i="99"/>
  <c r="O28" i="99"/>
  <c r="R28" i="99"/>
  <c r="C29" i="111"/>
  <c r="B29" i="111"/>
  <c r="G29" i="111" s="1"/>
  <c r="J54" i="101"/>
  <c r="L53" i="101" s="1"/>
  <c r="J53" i="101"/>
  <c r="Q32" i="99"/>
  <c r="T32" i="99"/>
  <c r="P32" i="99"/>
  <c r="S32" i="99"/>
  <c r="O32" i="99"/>
  <c r="R32" i="99"/>
  <c r="E57" i="111"/>
  <c r="C57" i="111"/>
  <c r="Q80" i="99"/>
  <c r="T80" i="99"/>
  <c r="P80" i="99"/>
  <c r="S80" i="99"/>
  <c r="O80" i="99"/>
  <c r="R80" i="99"/>
  <c r="C46" i="111"/>
  <c r="E50" i="111"/>
  <c r="E54" i="111"/>
  <c r="B82" i="111"/>
  <c r="G82" i="111" s="1"/>
  <c r="J160" i="101"/>
  <c r="L159" i="101" s="1"/>
  <c r="J159" i="101"/>
  <c r="E63" i="111"/>
  <c r="C63" i="111"/>
  <c r="C67" i="111"/>
  <c r="C70" i="100"/>
  <c r="C656" i="102" s="1"/>
  <c r="B656" i="102"/>
  <c r="C71" i="111"/>
  <c r="C75" i="111"/>
  <c r="S27" i="99"/>
  <c r="O27" i="99"/>
  <c r="R27" i="99"/>
  <c r="Q27" i="99"/>
  <c r="T27" i="99"/>
  <c r="P27" i="99"/>
  <c r="E28" i="111"/>
  <c r="S31" i="99"/>
  <c r="O31" i="99"/>
  <c r="R31" i="99"/>
  <c r="Q31" i="99"/>
  <c r="T31" i="99"/>
  <c r="P31" i="99"/>
  <c r="D32" i="111"/>
  <c r="S55" i="99"/>
  <c r="O55" i="99"/>
  <c r="R55" i="99"/>
  <c r="Q55" i="99"/>
  <c r="T55" i="99"/>
  <c r="P55" i="99"/>
  <c r="S79" i="99"/>
  <c r="O79" i="99"/>
  <c r="R79" i="99"/>
  <c r="Q79" i="99"/>
  <c r="P79" i="99"/>
  <c r="T79" i="99"/>
  <c r="C80" i="111"/>
  <c r="Q36" i="99"/>
  <c r="T36" i="99"/>
  <c r="P36" i="99"/>
  <c r="S36" i="99"/>
  <c r="O36" i="99"/>
  <c r="R36" i="99"/>
  <c r="B37" i="111"/>
  <c r="G37" i="111" s="1"/>
  <c r="J70" i="101"/>
  <c r="L69" i="101" s="1"/>
  <c r="J69" i="101"/>
  <c r="D61" i="111"/>
  <c r="E85" i="111"/>
  <c r="S57" i="99"/>
  <c r="O57" i="99"/>
  <c r="R57" i="99"/>
  <c r="Q57" i="99"/>
  <c r="P57" i="99"/>
  <c r="T57" i="99"/>
  <c r="C58" i="111"/>
  <c r="J74" i="101"/>
  <c r="L73" i="101" s="1"/>
  <c r="B39" i="111"/>
  <c r="G39" i="111" s="1"/>
  <c r="J73" i="101"/>
  <c r="B79" i="111"/>
  <c r="G79" i="111" s="1"/>
  <c r="J154" i="101"/>
  <c r="L153" i="101" s="1"/>
  <c r="J153" i="101"/>
  <c r="D36" i="111"/>
  <c r="E60" i="111"/>
  <c r="D60" i="111"/>
  <c r="Q40" i="99"/>
  <c r="T40" i="99"/>
  <c r="P40" i="99"/>
  <c r="S40" i="99"/>
  <c r="O40" i="99"/>
  <c r="R40" i="99"/>
  <c r="B41" i="111"/>
  <c r="G41" i="111" s="1"/>
  <c r="J78" i="101"/>
  <c r="L77" i="101" s="1"/>
  <c r="J77" i="101"/>
  <c r="E65" i="111"/>
  <c r="C65" i="111"/>
  <c r="E69" i="111"/>
  <c r="C69" i="111"/>
  <c r="E73" i="111"/>
  <c r="C73" i="111"/>
  <c r="S25" i="99"/>
  <c r="O25" i="99"/>
  <c r="R25" i="99"/>
  <c r="Q25" i="99"/>
  <c r="P25" i="99"/>
  <c r="T25" i="99"/>
  <c r="D26" i="111"/>
  <c r="S29" i="99"/>
  <c r="O29" i="99"/>
  <c r="R29" i="99"/>
  <c r="Q29" i="99"/>
  <c r="T29" i="99"/>
  <c r="P29" i="99"/>
  <c r="E30" i="111"/>
  <c r="S33" i="99"/>
  <c r="O33" i="99"/>
  <c r="R33" i="99"/>
  <c r="Q33" i="99"/>
  <c r="P33" i="99"/>
  <c r="T33" i="99"/>
  <c r="S61" i="99"/>
  <c r="O61" i="99"/>
  <c r="R61" i="99"/>
  <c r="Q61" i="99"/>
  <c r="T61" i="99"/>
  <c r="P61" i="99"/>
  <c r="C62" i="111"/>
  <c r="S65" i="99"/>
  <c r="O65" i="99"/>
  <c r="R65" i="99"/>
  <c r="Q65" i="99"/>
  <c r="P65" i="99"/>
  <c r="T65" i="99"/>
  <c r="C66" i="111"/>
  <c r="S69" i="99"/>
  <c r="O69" i="99"/>
  <c r="R69" i="99"/>
  <c r="Q69" i="99"/>
  <c r="T69" i="99"/>
  <c r="P69" i="99"/>
  <c r="E70" i="111"/>
  <c r="C70" i="111"/>
  <c r="S73" i="99"/>
  <c r="O73" i="99"/>
  <c r="R73" i="99"/>
  <c r="Q73" i="99"/>
  <c r="P73" i="99"/>
  <c r="T73" i="99"/>
  <c r="C74" i="111"/>
  <c r="Q42" i="99"/>
  <c r="T42" i="99"/>
  <c r="P42" i="99"/>
  <c r="S42" i="99"/>
  <c r="O42" i="99"/>
  <c r="R42" i="99"/>
  <c r="C43" i="111"/>
  <c r="Q46" i="99"/>
  <c r="T46" i="99"/>
  <c r="P46" i="99"/>
  <c r="S46" i="99"/>
  <c r="O46" i="99"/>
  <c r="R46" i="99"/>
  <c r="B47" i="111"/>
  <c r="G47" i="111" s="1"/>
  <c r="J90" i="101"/>
  <c r="L89" i="101" s="1"/>
  <c r="J89" i="101"/>
  <c r="Q50" i="99"/>
  <c r="T50" i="99"/>
  <c r="P50" i="99"/>
  <c r="S50" i="99"/>
  <c r="O50" i="99"/>
  <c r="R50" i="99"/>
  <c r="Q54" i="99"/>
  <c r="T54" i="99"/>
  <c r="P54" i="99"/>
  <c r="S54" i="99"/>
  <c r="O54" i="99"/>
  <c r="R54" i="99"/>
  <c r="Q82" i="99"/>
  <c r="T82" i="99"/>
  <c r="P82" i="99"/>
  <c r="S82" i="99"/>
  <c r="O82" i="99"/>
  <c r="R82" i="99"/>
  <c r="E83" i="111"/>
  <c r="J124" i="101"/>
  <c r="L123" i="101" s="1"/>
  <c r="J123" i="101"/>
  <c r="B64" i="111"/>
  <c r="G64" i="111" s="1"/>
  <c r="B68" i="111"/>
  <c r="G68" i="111" s="1"/>
  <c r="J132" i="101"/>
  <c r="L131" i="101" s="1"/>
  <c r="J131" i="101"/>
  <c r="J140" i="101"/>
  <c r="L139" i="101" s="1"/>
  <c r="J139" i="101"/>
  <c r="B72" i="111"/>
  <c r="G72" i="111" s="1"/>
  <c r="E49" i="111"/>
  <c r="Q76" i="99"/>
  <c r="T76" i="99"/>
  <c r="P76" i="99"/>
  <c r="S76" i="99"/>
  <c r="O76" i="99"/>
  <c r="R76" i="99"/>
  <c r="D38" i="111"/>
  <c r="J72" i="101"/>
  <c r="L71" i="101" s="1"/>
  <c r="J71" i="101"/>
  <c r="B38" i="111"/>
  <c r="G38" i="111" s="1"/>
  <c r="C59" i="111"/>
  <c r="S43" i="99"/>
  <c r="O43" i="99"/>
  <c r="R43" i="99"/>
  <c r="Q43" i="99"/>
  <c r="T43" i="99"/>
  <c r="P43" i="99"/>
  <c r="C44" i="111"/>
  <c r="C48" i="111"/>
  <c r="J92" i="101"/>
  <c r="L91" i="101" s="1"/>
  <c r="J91" i="101"/>
  <c r="B48" i="111"/>
  <c r="G48" i="111" s="1"/>
  <c r="C52" i="111"/>
  <c r="B52" i="111"/>
  <c r="G52" i="111" s="1"/>
  <c r="J100" i="101"/>
  <c r="L99" i="101" s="1"/>
  <c r="J99" i="101"/>
  <c r="D29" i="111"/>
  <c r="C33" i="111"/>
  <c r="Q56" i="99"/>
  <c r="T56" i="99"/>
  <c r="P56" i="99"/>
  <c r="S56" i="99"/>
  <c r="O56" i="99"/>
  <c r="R56" i="99"/>
  <c r="D81" i="111"/>
  <c r="C42" i="111"/>
  <c r="C45" i="100"/>
  <c r="C406" i="102" s="1"/>
  <c r="B406" i="102"/>
  <c r="J88" i="101"/>
  <c r="L87" i="101" s="1"/>
  <c r="B46" i="111"/>
  <c r="G46" i="111" s="1"/>
  <c r="J87" i="101"/>
  <c r="C49" i="100"/>
  <c r="C446" i="102" s="1"/>
  <c r="B446" i="102"/>
  <c r="C50" i="111"/>
  <c r="C53" i="100"/>
  <c r="C486" i="102" s="1"/>
  <c r="B486" i="102"/>
  <c r="D54" i="111"/>
  <c r="C26" i="100"/>
  <c r="C216" i="102" s="1"/>
  <c r="B216" i="102"/>
  <c r="D27" i="111"/>
  <c r="E31" i="111"/>
  <c r="C34" i="100"/>
  <c r="C296" i="102" s="1"/>
  <c r="B296" i="102"/>
  <c r="E35" i="111"/>
  <c r="B63" i="111"/>
  <c r="G63" i="111" s="1"/>
  <c r="J122" i="101"/>
  <c r="L121" i="101" s="1"/>
  <c r="J121" i="101"/>
  <c r="C66" i="100"/>
  <c r="C616" i="102" s="1"/>
  <c r="B616" i="102"/>
  <c r="B67" i="111"/>
  <c r="G67" i="111" s="1"/>
  <c r="J130" i="101"/>
  <c r="L129" i="101" s="1"/>
  <c r="J129" i="101"/>
  <c r="B71" i="111"/>
  <c r="G71" i="111" s="1"/>
  <c r="J138" i="101"/>
  <c r="L137" i="101" s="1"/>
  <c r="J137" i="101"/>
  <c r="B75" i="111"/>
  <c r="G75" i="111" s="1"/>
  <c r="J146" i="101"/>
  <c r="L145" i="101" s="1"/>
  <c r="J145" i="101"/>
  <c r="C28" i="111"/>
  <c r="E32" i="111"/>
  <c r="C56" i="111"/>
  <c r="J156" i="101"/>
  <c r="L155" i="101" s="1"/>
  <c r="J155" i="101"/>
  <c r="B80" i="111"/>
  <c r="G80" i="111" s="1"/>
  <c r="D37" i="111"/>
  <c r="B61" i="111"/>
  <c r="G61" i="111" s="1"/>
  <c r="J118" i="101"/>
  <c r="L117" i="101" s="1"/>
  <c r="J117" i="101"/>
  <c r="Q84" i="99"/>
  <c r="T84" i="99"/>
  <c r="P84" i="99"/>
  <c r="S84" i="99"/>
  <c r="O84" i="99"/>
  <c r="R84" i="99"/>
  <c r="D85" i="111"/>
  <c r="B58" i="111"/>
  <c r="G58" i="111" s="1"/>
  <c r="J112" i="101"/>
  <c r="L111" i="101" s="1"/>
  <c r="J111" i="101"/>
  <c r="Q38" i="99"/>
  <c r="T38" i="99"/>
  <c r="P38" i="99"/>
  <c r="S38" i="99"/>
  <c r="O38" i="99"/>
  <c r="R38" i="99"/>
  <c r="E39" i="111"/>
  <c r="D79" i="111"/>
  <c r="J68" i="101"/>
  <c r="L67" i="101" s="1"/>
  <c r="B36" i="111"/>
  <c r="G36" i="111" s="1"/>
  <c r="J67" i="101"/>
  <c r="S59" i="99"/>
  <c r="O59" i="99"/>
  <c r="R59" i="99"/>
  <c r="Q59" i="99"/>
  <c r="T59" i="99"/>
  <c r="P59" i="99"/>
  <c r="C60" i="111"/>
  <c r="D84" i="111"/>
  <c r="E41" i="111"/>
  <c r="Q64" i="99"/>
  <c r="T64" i="99"/>
  <c r="P64" i="99"/>
  <c r="S64" i="99"/>
  <c r="O64" i="99"/>
  <c r="R64" i="99"/>
  <c r="Q68" i="99"/>
  <c r="T68" i="99"/>
  <c r="P68" i="99"/>
  <c r="S68" i="99"/>
  <c r="O68" i="99"/>
  <c r="R68" i="99"/>
  <c r="E26" i="111"/>
  <c r="D30" i="111"/>
  <c r="D34" i="111"/>
  <c r="J120" i="101"/>
  <c r="L119" i="101" s="1"/>
  <c r="B62" i="111"/>
  <c r="G62" i="111" s="1"/>
  <c r="J119" i="101"/>
  <c r="B66" i="111"/>
  <c r="G66" i="111" s="1"/>
  <c r="J128" i="101"/>
  <c r="L127" i="101" s="1"/>
  <c r="J127" i="101"/>
  <c r="J136" i="101"/>
  <c r="L135" i="101" s="1"/>
  <c r="B70" i="111"/>
  <c r="G70" i="111" s="1"/>
  <c r="J135" i="101"/>
  <c r="B74" i="111"/>
  <c r="G74" i="111" s="1"/>
  <c r="J144" i="101"/>
  <c r="L143" i="101" s="1"/>
  <c r="J143" i="101"/>
  <c r="E43" i="111"/>
  <c r="D51" i="111"/>
  <c r="E55" i="111"/>
  <c r="C83" i="111"/>
  <c r="C40" i="111"/>
  <c r="J76" i="101"/>
  <c r="L75" i="101" s="1"/>
  <c r="J75" i="101"/>
  <c r="B40" i="111"/>
  <c r="G40" i="111" s="1"/>
  <c r="C67" i="100"/>
  <c r="C626" i="102" s="1"/>
  <c r="B626" i="102"/>
  <c r="C71" i="100"/>
  <c r="C666" i="102" s="1"/>
  <c r="B666" i="102"/>
  <c r="E45" i="111"/>
  <c r="C48" i="100"/>
  <c r="C436" i="102" s="1"/>
  <c r="B436" i="102"/>
  <c r="C52" i="100"/>
  <c r="C476" i="102" s="1"/>
  <c r="B476" i="102"/>
  <c r="D77" i="111"/>
  <c r="S37" i="99"/>
  <c r="O37" i="99"/>
  <c r="R37" i="99"/>
  <c r="Q37" i="99"/>
  <c r="T37" i="99"/>
  <c r="P37" i="99"/>
  <c r="E78" i="111"/>
  <c r="D78" i="111"/>
  <c r="Q58" i="99"/>
  <c r="T58" i="99"/>
  <c r="P58" i="99"/>
  <c r="S58" i="99"/>
  <c r="O58" i="99"/>
  <c r="R58" i="99"/>
  <c r="B59" i="111"/>
  <c r="G59" i="111" s="1"/>
  <c r="J114" i="101"/>
  <c r="L113" i="101" s="1"/>
  <c r="J113" i="101"/>
  <c r="D44" i="111"/>
  <c r="E48" i="111"/>
  <c r="S51" i="99"/>
  <c r="O51" i="99"/>
  <c r="R51" i="99"/>
  <c r="Q51" i="99"/>
  <c r="T51" i="99"/>
  <c r="P51" i="99"/>
  <c r="E76" i="111"/>
  <c r="D76" i="111"/>
  <c r="C28" i="100"/>
  <c r="C236" i="102" s="1"/>
  <c r="B236" i="102"/>
  <c r="E29" i="111"/>
  <c r="C32" i="100"/>
  <c r="C276" i="102" s="1"/>
  <c r="B276" i="102"/>
  <c r="D33" i="111"/>
  <c r="D57" i="111"/>
  <c r="B81" i="111"/>
  <c r="G81" i="111" s="1"/>
  <c r="J158" i="101"/>
  <c r="L157" i="101" s="1"/>
  <c r="J157" i="101"/>
  <c r="D42" i="111"/>
  <c r="J80" i="101"/>
  <c r="L79" i="101" s="1"/>
  <c r="B42" i="111"/>
  <c r="G42" i="111" s="1"/>
  <c r="J79" i="101"/>
  <c r="D46" i="111"/>
  <c r="B50" i="111"/>
  <c r="G50" i="111" s="1"/>
  <c r="J96" i="101"/>
  <c r="L95" i="101" s="1"/>
  <c r="J95" i="101"/>
  <c r="J104" i="101"/>
  <c r="L103" i="101" s="1"/>
  <c r="B54" i="111"/>
  <c r="G54" i="111" s="1"/>
  <c r="J103" i="101"/>
  <c r="D82" i="111"/>
  <c r="C27" i="111"/>
  <c r="B27" i="111"/>
  <c r="G27" i="111" s="1"/>
  <c r="J50" i="101"/>
  <c r="L49" i="101" s="1"/>
  <c r="J49" i="101"/>
  <c r="D31" i="111"/>
  <c r="C31" i="111"/>
  <c r="D35" i="111"/>
  <c r="B35" i="111"/>
  <c r="G35" i="111" s="1"/>
  <c r="J66" i="101"/>
  <c r="L65" i="101" s="1"/>
  <c r="J65" i="101"/>
  <c r="D63" i="111"/>
  <c r="D67" i="111"/>
  <c r="D71" i="111"/>
  <c r="C74" i="100"/>
  <c r="C696" i="102" s="1"/>
  <c r="B696" i="102"/>
  <c r="D75" i="111"/>
  <c r="C27" i="100"/>
  <c r="C226" i="102" s="1"/>
  <c r="B226" i="102"/>
  <c r="J52" i="101"/>
  <c r="L51" i="101" s="1"/>
  <c r="B28" i="111"/>
  <c r="G28" i="111" s="1"/>
  <c r="J51" i="101"/>
  <c r="C31" i="100"/>
  <c r="C266" i="102" s="1"/>
  <c r="B266" i="102"/>
  <c r="J108" i="101"/>
  <c r="L107" i="101" s="1"/>
  <c r="J107" i="101"/>
  <c r="B56" i="111"/>
  <c r="G56" i="111" s="1"/>
  <c r="E37" i="111"/>
  <c r="E61" i="111"/>
  <c r="C61" i="111"/>
  <c r="B85" i="111"/>
  <c r="G85" i="111" s="1"/>
  <c r="J166" i="101"/>
  <c r="L165" i="101" s="1"/>
  <c r="J165" i="101"/>
  <c r="C39" i="111"/>
  <c r="Q78" i="99"/>
  <c r="T78" i="99"/>
  <c r="P78" i="99"/>
  <c r="S78" i="99"/>
  <c r="O78" i="99"/>
  <c r="R78" i="99"/>
  <c r="S35" i="99"/>
  <c r="O35" i="99"/>
  <c r="R35" i="99"/>
  <c r="Q35" i="99"/>
  <c r="T35" i="99"/>
  <c r="P35" i="99"/>
  <c r="E36" i="111"/>
  <c r="B60" i="111"/>
  <c r="G60" i="111" s="1"/>
  <c r="J116" i="101"/>
  <c r="L115" i="101" s="1"/>
  <c r="J115" i="101"/>
  <c r="S83" i="99"/>
  <c r="O83" i="99"/>
  <c r="R83" i="99"/>
  <c r="Q83" i="99"/>
  <c r="T83" i="99"/>
  <c r="P83" i="99"/>
  <c r="E84" i="111"/>
  <c r="C84" i="111"/>
  <c r="D65" i="111"/>
  <c r="D69" i="111"/>
  <c r="D73" i="111"/>
  <c r="C25" i="100"/>
  <c r="C206" i="102" s="1"/>
  <c r="B206" i="102"/>
  <c r="C29" i="100"/>
  <c r="C246" i="102" s="1"/>
  <c r="B246" i="102"/>
  <c r="J56" i="101"/>
  <c r="L55" i="101" s="1"/>
  <c r="J55" i="101"/>
  <c r="B30" i="111"/>
  <c r="G30" i="111" s="1"/>
  <c r="C33" i="100"/>
  <c r="C286" i="102" s="1"/>
  <c r="B286" i="102"/>
  <c r="E34" i="111"/>
  <c r="C65" i="100"/>
  <c r="C606" i="102" s="1"/>
  <c r="B606" i="102"/>
  <c r="C69" i="100"/>
  <c r="C646" i="102" s="1"/>
  <c r="B646" i="102"/>
  <c r="C73" i="100"/>
  <c r="C686" i="102" s="1"/>
  <c r="B686" i="102"/>
  <c r="D47" i="111"/>
  <c r="C50" i="100"/>
  <c r="C456" i="102" s="1"/>
  <c r="B456" i="102"/>
  <c r="E51" i="111"/>
  <c r="B83" i="111"/>
  <c r="G83" i="111" s="1"/>
  <c r="J162" i="101"/>
  <c r="L161" i="101" s="1"/>
  <c r="J161" i="101"/>
  <c r="S39" i="99"/>
  <c r="O39" i="99"/>
  <c r="R39" i="99"/>
  <c r="Q39" i="99"/>
  <c r="P39" i="99"/>
  <c r="T39" i="99"/>
  <c r="D40" i="111"/>
  <c r="E64" i="111"/>
  <c r="D64" i="111"/>
  <c r="D68" i="111"/>
  <c r="E72" i="111"/>
  <c r="D72" i="111"/>
  <c r="C45" i="111"/>
  <c r="D45" i="111"/>
  <c r="C49" i="111"/>
  <c r="B49" i="111"/>
  <c r="G49" i="111" s="1"/>
  <c r="J94" i="101"/>
  <c r="L93" i="101" s="1"/>
  <c r="J93" i="101"/>
  <c r="E53" i="111"/>
  <c r="C53" i="111"/>
  <c r="B77" i="111"/>
  <c r="G77" i="111" s="1"/>
  <c r="J150" i="101"/>
  <c r="L149" i="101" s="1"/>
  <c r="J149" i="101"/>
  <c r="C38" i="111"/>
  <c r="S77" i="99"/>
  <c r="O77" i="99"/>
  <c r="R77" i="99"/>
  <c r="Q77" i="99"/>
  <c r="T77" i="99"/>
  <c r="P77" i="99"/>
  <c r="C78" i="111"/>
  <c r="D59" i="111"/>
  <c r="E44" i="111"/>
  <c r="S47" i="99"/>
  <c r="O47" i="99"/>
  <c r="R47" i="99"/>
  <c r="Q47" i="99"/>
  <c r="P47" i="99"/>
  <c r="T47" i="99"/>
  <c r="E52" i="111"/>
  <c r="S75" i="99"/>
  <c r="O75" i="99"/>
  <c r="R75" i="99"/>
  <c r="Q75" i="99"/>
  <c r="T75" i="99"/>
  <c r="P75" i="99"/>
  <c r="C76" i="111"/>
  <c r="E33" i="111"/>
  <c r="B33" i="111"/>
  <c r="G33" i="111" s="1"/>
  <c r="J62" i="101"/>
  <c r="L61" i="101" s="1"/>
  <c r="J61" i="101"/>
  <c r="B57" i="111"/>
  <c r="G57" i="111" s="1"/>
  <c r="J110" i="101"/>
  <c r="L109" i="101" s="1"/>
  <c r="J109" i="101"/>
  <c r="E81" i="111"/>
  <c r="C81" i="111"/>
  <c r="S41" i="99"/>
  <c r="O41" i="99"/>
  <c r="R41" i="99"/>
  <c r="Q41" i="99"/>
  <c r="P41" i="99"/>
  <c r="T41" i="99"/>
  <c r="E42" i="111"/>
  <c r="S45" i="99"/>
  <c r="O45" i="99"/>
  <c r="R45" i="99"/>
  <c r="Q45" i="99"/>
  <c r="T45" i="99"/>
  <c r="P45" i="99"/>
  <c r="E46" i="111"/>
  <c r="S49" i="99"/>
  <c r="O49" i="99"/>
  <c r="R49" i="99"/>
  <c r="Q49" i="99"/>
  <c r="P49" i="99"/>
  <c r="T49" i="99"/>
  <c r="D50" i="111"/>
  <c r="S53" i="99"/>
  <c r="O53" i="99"/>
  <c r="R53" i="99"/>
  <c r="Q53" i="99"/>
  <c r="T53" i="99"/>
  <c r="P53" i="99"/>
  <c r="C54" i="111"/>
  <c r="S81" i="99"/>
  <c r="O81" i="99"/>
  <c r="R81" i="99"/>
  <c r="Q81" i="99"/>
  <c r="P81" i="99"/>
  <c r="T81" i="99"/>
  <c r="E82" i="111"/>
  <c r="C82" i="111"/>
  <c r="Q26" i="99"/>
  <c r="T26" i="99"/>
  <c r="P26" i="99"/>
  <c r="S26" i="99"/>
  <c r="O26" i="99"/>
  <c r="R26" i="99"/>
  <c r="E27" i="111"/>
  <c r="Q30" i="99"/>
  <c r="T30" i="99"/>
  <c r="P30" i="99"/>
  <c r="S30" i="99"/>
  <c r="O30" i="99"/>
  <c r="R30" i="99"/>
  <c r="C30" i="100"/>
  <c r="C256" i="102" s="1"/>
  <c r="B256" i="102"/>
  <c r="J58" i="101"/>
  <c r="L57" i="101" s="1"/>
  <c r="B31" i="111"/>
  <c r="G31" i="111" s="1"/>
  <c r="J57" i="101"/>
  <c r="Q34" i="99"/>
  <c r="T34" i="99"/>
  <c r="P34" i="99"/>
  <c r="S34" i="99"/>
  <c r="O34" i="99"/>
  <c r="R34" i="99"/>
  <c r="C35" i="111"/>
  <c r="Q62" i="99"/>
  <c r="T62" i="99"/>
  <c r="P62" i="99"/>
  <c r="S62" i="99"/>
  <c r="O62" i="99"/>
  <c r="R62" i="99"/>
  <c r="Q66" i="99"/>
  <c r="T66" i="99"/>
  <c r="P66" i="99"/>
  <c r="S66" i="99"/>
  <c r="O66" i="99"/>
  <c r="R66" i="99"/>
  <c r="E67" i="111"/>
  <c r="Q70" i="99"/>
  <c r="T70" i="99"/>
  <c r="P70" i="99"/>
  <c r="S70" i="99"/>
  <c r="O70" i="99"/>
  <c r="R70" i="99"/>
  <c r="E71" i="111"/>
  <c r="Q74" i="99"/>
  <c r="T74" i="99"/>
  <c r="P74" i="99"/>
  <c r="S74" i="99"/>
  <c r="O74" i="99"/>
  <c r="R74" i="99"/>
  <c r="E75" i="111"/>
  <c r="D28" i="111"/>
  <c r="C32" i="111"/>
  <c r="J60" i="101"/>
  <c r="L59" i="101" s="1"/>
  <c r="J59" i="101"/>
  <c r="B32" i="111"/>
  <c r="G32" i="111" s="1"/>
  <c r="E56" i="111"/>
  <c r="D56" i="111"/>
  <c r="E80" i="111"/>
  <c r="D80" i="111"/>
  <c r="C37" i="111"/>
  <c r="Q60" i="99"/>
  <c r="T60" i="99"/>
  <c r="P60" i="99"/>
  <c r="S60" i="99"/>
  <c r="O60" i="99"/>
  <c r="R60" i="99"/>
  <c r="C85" i="111"/>
  <c r="J47" i="94"/>
  <c r="J48" i="94"/>
  <c r="L47" i="94" s="1"/>
  <c r="B26" i="107"/>
  <c r="G26" i="107" s="1"/>
  <c r="J63" i="94"/>
  <c r="J64" i="94"/>
  <c r="L63" i="94" s="1"/>
  <c r="B34" i="107"/>
  <c r="G34" i="107" s="1"/>
  <c r="T57" i="90"/>
  <c r="S57" i="90"/>
  <c r="R57" i="90"/>
  <c r="Q57" i="90"/>
  <c r="P57" i="90"/>
  <c r="O57" i="90"/>
  <c r="D58" i="107"/>
  <c r="C67" i="107"/>
  <c r="C75" i="107"/>
  <c r="C48" i="107"/>
  <c r="C60" i="107"/>
  <c r="C37" i="107"/>
  <c r="E81" i="107"/>
  <c r="D46" i="107"/>
  <c r="D54" i="107"/>
  <c r="T65" i="90"/>
  <c r="S65" i="90"/>
  <c r="R65" i="90"/>
  <c r="Q65" i="90"/>
  <c r="P65" i="90"/>
  <c r="O65" i="90"/>
  <c r="D66" i="107"/>
  <c r="D74" i="107"/>
  <c r="D78" i="107"/>
  <c r="D82" i="107"/>
  <c r="D31" i="107"/>
  <c r="C43" i="107"/>
  <c r="T50" i="90"/>
  <c r="S50" i="90"/>
  <c r="R50" i="90"/>
  <c r="Q50" i="90"/>
  <c r="P50" i="90"/>
  <c r="O50" i="90"/>
  <c r="B51" i="107"/>
  <c r="G51" i="107" s="1"/>
  <c r="J97" i="94"/>
  <c r="J98" i="94"/>
  <c r="L97" i="94" s="1"/>
  <c r="B28" i="107"/>
  <c r="G28" i="107" s="1"/>
  <c r="J51" i="94"/>
  <c r="J52" i="94"/>
  <c r="L51" i="94" s="1"/>
  <c r="T55" i="90"/>
  <c r="S55" i="90"/>
  <c r="R55" i="90"/>
  <c r="Q55" i="90"/>
  <c r="P55" i="90"/>
  <c r="O55" i="90"/>
  <c r="D56" i="107"/>
  <c r="T67" i="90"/>
  <c r="S67" i="90"/>
  <c r="R67" i="90"/>
  <c r="Q67" i="90"/>
  <c r="P67" i="90"/>
  <c r="O67" i="90"/>
  <c r="D68" i="107"/>
  <c r="D84" i="107"/>
  <c r="T32" i="90"/>
  <c r="P32" i="90"/>
  <c r="R32" i="90"/>
  <c r="O32" i="90"/>
  <c r="Q32" i="90"/>
  <c r="S32" i="90"/>
  <c r="C33" i="107"/>
  <c r="E49" i="107"/>
  <c r="C48" i="92"/>
  <c r="C436" i="96" s="1"/>
  <c r="B436" i="96"/>
  <c r="E61" i="107"/>
  <c r="E65" i="107"/>
  <c r="E73" i="107"/>
  <c r="C72" i="92"/>
  <c r="C676" i="96" s="1"/>
  <c r="B676" i="96"/>
  <c r="E77" i="107"/>
  <c r="C30" i="107"/>
  <c r="R29" i="90"/>
  <c r="Q29" i="90"/>
  <c r="T29" i="90"/>
  <c r="P29" i="90"/>
  <c r="S29" i="90"/>
  <c r="O29" i="90"/>
  <c r="J49" i="94"/>
  <c r="J50" i="94"/>
  <c r="L49" i="94" s="1"/>
  <c r="B27" i="107"/>
  <c r="G27" i="107" s="1"/>
  <c r="D39" i="107"/>
  <c r="T38" i="90"/>
  <c r="O38" i="90"/>
  <c r="Q38" i="90"/>
  <c r="S38" i="90"/>
  <c r="P38" i="90"/>
  <c r="R38" i="90"/>
  <c r="E63" i="107"/>
  <c r="E71" i="107"/>
  <c r="C70" i="92"/>
  <c r="C656" i="96" s="1"/>
  <c r="B656" i="96"/>
  <c r="E83" i="107"/>
  <c r="E44" i="107"/>
  <c r="C52" i="107"/>
  <c r="C80" i="107"/>
  <c r="D45" i="107"/>
  <c r="T56" i="90"/>
  <c r="S56" i="90"/>
  <c r="R56" i="90"/>
  <c r="Q56" i="90"/>
  <c r="P56" i="90"/>
  <c r="O56" i="90"/>
  <c r="B57" i="107"/>
  <c r="G57" i="107" s="1"/>
  <c r="J109" i="94"/>
  <c r="J110" i="94"/>
  <c r="L109" i="94" s="1"/>
  <c r="E38" i="107"/>
  <c r="E42" i="107"/>
  <c r="T49" i="90"/>
  <c r="S49" i="90"/>
  <c r="R49" i="90"/>
  <c r="Q49" i="90"/>
  <c r="P49" i="90"/>
  <c r="O49" i="90"/>
  <c r="C50" i="107"/>
  <c r="D62" i="107"/>
  <c r="T69" i="90"/>
  <c r="S69" i="90"/>
  <c r="R69" i="90"/>
  <c r="Q69" i="90"/>
  <c r="P69" i="90"/>
  <c r="O69" i="90"/>
  <c r="C70" i="107"/>
  <c r="C47" i="107"/>
  <c r="C55" i="107"/>
  <c r="C59" i="107"/>
  <c r="C36" i="107"/>
  <c r="C40" i="107"/>
  <c r="C52" i="92"/>
  <c r="C476" i="96" s="1"/>
  <c r="B476" i="96"/>
  <c r="B35" i="107"/>
  <c r="G35" i="107" s="1"/>
  <c r="J65" i="94"/>
  <c r="J66" i="94"/>
  <c r="L65" i="94" s="1"/>
  <c r="D47" i="107"/>
  <c r="D55" i="107"/>
  <c r="D59" i="107"/>
  <c r="D79" i="107"/>
  <c r="E32" i="107"/>
  <c r="C31" i="92"/>
  <c r="C266" i="96" s="1"/>
  <c r="B266" i="96"/>
  <c r="D36" i="107"/>
  <c r="D40" i="107"/>
  <c r="T63" i="90"/>
  <c r="S63" i="90"/>
  <c r="R63" i="90"/>
  <c r="Q63" i="90"/>
  <c r="P63" i="90"/>
  <c r="O63" i="90"/>
  <c r="B64" i="107"/>
  <c r="G64" i="107" s="1"/>
  <c r="J123" i="94"/>
  <c r="J124" i="94"/>
  <c r="L123" i="94" s="1"/>
  <c r="T71" i="90"/>
  <c r="S71" i="90"/>
  <c r="R71" i="90"/>
  <c r="Q71" i="90"/>
  <c r="P71" i="90"/>
  <c r="O71" i="90"/>
  <c r="B72" i="107"/>
  <c r="G72" i="107" s="1"/>
  <c r="J139" i="94"/>
  <c r="J140" i="94"/>
  <c r="L139" i="94" s="1"/>
  <c r="B76" i="107"/>
  <c r="G76" i="107" s="1"/>
  <c r="J147" i="94"/>
  <c r="J148" i="94"/>
  <c r="L147" i="94" s="1"/>
  <c r="D29" i="107"/>
  <c r="D41" i="107"/>
  <c r="T52" i="90"/>
  <c r="S52" i="90"/>
  <c r="R52" i="90"/>
  <c r="Q52" i="90"/>
  <c r="P52" i="90"/>
  <c r="O52" i="90"/>
  <c r="B53" i="107"/>
  <c r="G53" i="107" s="1"/>
  <c r="J101" i="94"/>
  <c r="J102" i="94"/>
  <c r="L101" i="94" s="1"/>
  <c r="T68" i="90"/>
  <c r="S68" i="90"/>
  <c r="R68" i="90"/>
  <c r="Q68" i="90"/>
  <c r="P68" i="90"/>
  <c r="O68" i="90"/>
  <c r="B69" i="107"/>
  <c r="G69" i="107" s="1"/>
  <c r="J133" i="94"/>
  <c r="J134" i="94"/>
  <c r="L133" i="94" s="1"/>
  <c r="T84" i="90"/>
  <c r="S84" i="90"/>
  <c r="R84" i="90"/>
  <c r="Q84" i="90"/>
  <c r="P84" i="90"/>
  <c r="O84" i="90"/>
  <c r="B85" i="107"/>
  <c r="G85" i="107" s="1"/>
  <c r="J165" i="94"/>
  <c r="J166" i="94"/>
  <c r="L165" i="94" s="1"/>
  <c r="C26" i="107"/>
  <c r="C34" i="107"/>
  <c r="E58" i="107"/>
  <c r="D67" i="107"/>
  <c r="D75" i="107"/>
  <c r="D48" i="107"/>
  <c r="D60" i="107"/>
  <c r="D37" i="107"/>
  <c r="T80" i="90"/>
  <c r="S80" i="90"/>
  <c r="R80" i="90"/>
  <c r="Q80" i="90"/>
  <c r="P80" i="90"/>
  <c r="O80" i="90"/>
  <c r="B81" i="107"/>
  <c r="G81" i="107" s="1"/>
  <c r="J157" i="94"/>
  <c r="J158" i="94"/>
  <c r="L157" i="94" s="1"/>
  <c r="C45" i="92"/>
  <c r="C406" i="96" s="1"/>
  <c r="B406" i="96"/>
  <c r="E46" i="107"/>
  <c r="C53" i="92"/>
  <c r="C486" i="96" s="1"/>
  <c r="B486" i="96"/>
  <c r="E54" i="107"/>
  <c r="C65" i="92"/>
  <c r="C606" i="96" s="1"/>
  <c r="B606" i="96"/>
  <c r="E66" i="107"/>
  <c r="C73" i="92"/>
  <c r="C686" i="96" s="1"/>
  <c r="B686" i="96"/>
  <c r="E74" i="107"/>
  <c r="E78" i="107"/>
  <c r="E82" i="107"/>
  <c r="B256" i="96"/>
  <c r="C30" i="92"/>
  <c r="C256" i="96" s="1"/>
  <c r="E31" i="107"/>
  <c r="T42" i="90"/>
  <c r="P42" i="90"/>
  <c r="S42" i="90"/>
  <c r="O42" i="90"/>
  <c r="R42" i="90"/>
  <c r="Q42" i="90"/>
  <c r="D43" i="107"/>
  <c r="C51" i="107"/>
  <c r="T27" i="90"/>
  <c r="O27" i="90"/>
  <c r="Q27" i="90"/>
  <c r="S27" i="90"/>
  <c r="P27" i="90"/>
  <c r="R27" i="90"/>
  <c r="C28" i="107"/>
  <c r="E56" i="107"/>
  <c r="E68" i="107"/>
  <c r="C67" i="92"/>
  <c r="C626" i="96" s="1"/>
  <c r="B626" i="96"/>
  <c r="E84" i="107"/>
  <c r="D33" i="107"/>
  <c r="T48" i="90"/>
  <c r="S48" i="90"/>
  <c r="R48" i="90"/>
  <c r="Q48" i="90"/>
  <c r="P48" i="90"/>
  <c r="O48" i="90"/>
  <c r="B49" i="107"/>
  <c r="G49" i="107" s="1"/>
  <c r="J93" i="94"/>
  <c r="J94" i="94"/>
  <c r="L93" i="94" s="1"/>
  <c r="T60" i="90"/>
  <c r="S60" i="90"/>
  <c r="R60" i="90"/>
  <c r="Q60" i="90"/>
  <c r="P60" i="90"/>
  <c r="O60" i="90"/>
  <c r="B61" i="107"/>
  <c r="G61" i="107" s="1"/>
  <c r="J117" i="94"/>
  <c r="J118" i="94"/>
  <c r="L117" i="94" s="1"/>
  <c r="T64" i="90"/>
  <c r="S64" i="90"/>
  <c r="R64" i="90"/>
  <c r="Q64" i="90"/>
  <c r="P64" i="90"/>
  <c r="O64" i="90"/>
  <c r="B65" i="107"/>
  <c r="G65" i="107" s="1"/>
  <c r="J125" i="94"/>
  <c r="J126" i="94"/>
  <c r="L125" i="94" s="1"/>
  <c r="T72" i="90"/>
  <c r="S72" i="90"/>
  <c r="R72" i="90"/>
  <c r="Q72" i="90"/>
  <c r="P72" i="90"/>
  <c r="O72" i="90"/>
  <c r="B73" i="107"/>
  <c r="G73" i="107" s="1"/>
  <c r="J141" i="94"/>
  <c r="J142" i="94"/>
  <c r="L141" i="94" s="1"/>
  <c r="T76" i="90"/>
  <c r="S76" i="90"/>
  <c r="R76" i="90"/>
  <c r="Q76" i="90"/>
  <c r="P76" i="90"/>
  <c r="O76" i="90"/>
  <c r="B77" i="107"/>
  <c r="G77" i="107" s="1"/>
  <c r="J149" i="94"/>
  <c r="J150" i="94"/>
  <c r="L149" i="94" s="1"/>
  <c r="D30" i="107"/>
  <c r="C27" i="107"/>
  <c r="E39" i="107"/>
  <c r="B63" i="107"/>
  <c r="G63" i="107" s="1"/>
  <c r="J121" i="94"/>
  <c r="J122" i="94"/>
  <c r="L121" i="94" s="1"/>
  <c r="B71" i="107"/>
  <c r="G71" i="107" s="1"/>
  <c r="J137" i="94"/>
  <c r="J138" i="94"/>
  <c r="L137" i="94" s="1"/>
  <c r="T82" i="90"/>
  <c r="S82" i="90"/>
  <c r="R82" i="90"/>
  <c r="Q82" i="90"/>
  <c r="P82" i="90"/>
  <c r="O82" i="90"/>
  <c r="B83" i="107"/>
  <c r="G83" i="107" s="1"/>
  <c r="J161" i="94"/>
  <c r="J162" i="94"/>
  <c r="L161" i="94" s="1"/>
  <c r="B44" i="107"/>
  <c r="G44" i="107" s="1"/>
  <c r="J83" i="94"/>
  <c r="J84" i="94"/>
  <c r="L83" i="94" s="1"/>
  <c r="D52" i="107"/>
  <c r="D80" i="107"/>
  <c r="T44" i="90"/>
  <c r="P44" i="90"/>
  <c r="S44" i="90"/>
  <c r="O44" i="90"/>
  <c r="R44" i="90"/>
  <c r="Q44" i="90"/>
  <c r="E45" i="107"/>
  <c r="C57" i="107"/>
  <c r="B38" i="107"/>
  <c r="G38" i="107" s="1"/>
  <c r="J71" i="94"/>
  <c r="J72" i="94"/>
  <c r="L71" i="94" s="1"/>
  <c r="B42" i="107"/>
  <c r="G42" i="107" s="1"/>
  <c r="J79" i="94"/>
  <c r="J80" i="94"/>
  <c r="L79" i="94" s="1"/>
  <c r="D50" i="107"/>
  <c r="E62" i="107"/>
  <c r="D70" i="107"/>
  <c r="E35" i="107"/>
  <c r="T78" i="90"/>
  <c r="S78" i="90"/>
  <c r="R78" i="90"/>
  <c r="Q78" i="90"/>
  <c r="P78" i="90"/>
  <c r="O78" i="90"/>
  <c r="C79" i="107"/>
  <c r="T35" i="90"/>
  <c r="P35" i="90"/>
  <c r="R35" i="90"/>
  <c r="O35" i="90"/>
  <c r="Q35" i="90"/>
  <c r="S35" i="90"/>
  <c r="C71" i="92"/>
  <c r="C666" i="96" s="1"/>
  <c r="B666" i="96"/>
  <c r="E76" i="107"/>
  <c r="T40" i="90"/>
  <c r="O40" i="90"/>
  <c r="Q40" i="90"/>
  <c r="S40" i="90"/>
  <c r="P40" i="90"/>
  <c r="R40" i="90"/>
  <c r="C41" i="107"/>
  <c r="E53" i="107"/>
  <c r="C68" i="92"/>
  <c r="C636" i="96" s="1"/>
  <c r="B636" i="96"/>
  <c r="E85" i="107"/>
  <c r="C35" i="107"/>
  <c r="E47" i="107"/>
  <c r="C46" i="92"/>
  <c r="C416" i="96" s="1"/>
  <c r="B416" i="96"/>
  <c r="E55" i="107"/>
  <c r="C54" i="92"/>
  <c r="C496" i="96" s="1"/>
  <c r="B496" i="96"/>
  <c r="E59" i="107"/>
  <c r="E79" i="107"/>
  <c r="B32" i="107"/>
  <c r="G32" i="107" s="1"/>
  <c r="J59" i="94"/>
  <c r="J60" i="94"/>
  <c r="L59" i="94" s="1"/>
  <c r="E36" i="107"/>
  <c r="E40" i="107"/>
  <c r="C64" i="107"/>
  <c r="C72" i="107"/>
  <c r="C76" i="107"/>
  <c r="Q28" i="90"/>
  <c r="T28" i="90"/>
  <c r="P28" i="90"/>
  <c r="S28" i="90"/>
  <c r="O28" i="90"/>
  <c r="R28" i="90"/>
  <c r="C28" i="92"/>
  <c r="C236" i="96" s="1"/>
  <c r="B236" i="96"/>
  <c r="E29" i="107"/>
  <c r="E41" i="107"/>
  <c r="C53" i="107"/>
  <c r="C69" i="107"/>
  <c r="C85" i="107"/>
  <c r="D26" i="107"/>
  <c r="S25" i="90"/>
  <c r="O25" i="90"/>
  <c r="R25" i="90"/>
  <c r="Q25" i="90"/>
  <c r="T25" i="90"/>
  <c r="P25" i="90"/>
  <c r="D34" i="107"/>
  <c r="Q33" i="90"/>
  <c r="T33" i="90"/>
  <c r="P33" i="90"/>
  <c r="S33" i="90"/>
  <c r="O33" i="90"/>
  <c r="R33" i="90"/>
  <c r="J111" i="94"/>
  <c r="J112" i="94"/>
  <c r="L111" i="94" s="1"/>
  <c r="B58" i="107"/>
  <c r="G58" i="107" s="1"/>
  <c r="E67" i="107"/>
  <c r="C66" i="92"/>
  <c r="C616" i="96" s="1"/>
  <c r="B616" i="96"/>
  <c r="E75" i="107"/>
  <c r="C74" i="92"/>
  <c r="C696" i="96" s="1"/>
  <c r="B696" i="96"/>
  <c r="E48" i="107"/>
  <c r="C47" i="92"/>
  <c r="C426" i="96" s="1"/>
  <c r="B426" i="96"/>
  <c r="E60" i="107"/>
  <c r="S36" i="90"/>
  <c r="O36" i="90"/>
  <c r="R36" i="90"/>
  <c r="Q36" i="90"/>
  <c r="T36" i="90"/>
  <c r="P36" i="90"/>
  <c r="E37" i="107"/>
  <c r="C81" i="107"/>
  <c r="J87" i="94"/>
  <c r="J88" i="94"/>
  <c r="L87" i="94" s="1"/>
  <c r="B46" i="107"/>
  <c r="G46" i="107" s="1"/>
  <c r="B54" i="107"/>
  <c r="G54" i="107" s="1"/>
  <c r="J103" i="94"/>
  <c r="J104" i="94"/>
  <c r="L103" i="94" s="1"/>
  <c r="J127" i="94"/>
  <c r="J128" i="94"/>
  <c r="L127" i="94" s="1"/>
  <c r="B66" i="107"/>
  <c r="G66" i="107" s="1"/>
  <c r="J143" i="94"/>
  <c r="J144" i="94"/>
  <c r="L143" i="94" s="1"/>
  <c r="B74" i="107"/>
  <c r="G74" i="107" s="1"/>
  <c r="B78" i="107"/>
  <c r="G78" i="107" s="1"/>
  <c r="J151" i="94"/>
  <c r="J152" i="94"/>
  <c r="L151" i="94" s="1"/>
  <c r="J159" i="94"/>
  <c r="J160" i="94"/>
  <c r="L159" i="94" s="1"/>
  <c r="B82" i="107"/>
  <c r="G82" i="107" s="1"/>
  <c r="J57" i="94"/>
  <c r="J58" i="94"/>
  <c r="L57" i="94" s="1"/>
  <c r="B31" i="107"/>
  <c r="G31" i="107" s="1"/>
  <c r="E43" i="107"/>
  <c r="D51" i="107"/>
  <c r="D28" i="107"/>
  <c r="B56" i="107"/>
  <c r="G56" i="107" s="1"/>
  <c r="J107" i="94"/>
  <c r="J108" i="94"/>
  <c r="L107" i="94" s="1"/>
  <c r="B68" i="107"/>
  <c r="G68" i="107" s="1"/>
  <c r="J131" i="94"/>
  <c r="J132" i="94"/>
  <c r="L131" i="94" s="1"/>
  <c r="T83" i="90"/>
  <c r="S83" i="90"/>
  <c r="R83" i="90"/>
  <c r="Q83" i="90"/>
  <c r="P83" i="90"/>
  <c r="O83" i="90"/>
  <c r="B84" i="107"/>
  <c r="G84" i="107" s="1"/>
  <c r="J163" i="94"/>
  <c r="J164" i="94"/>
  <c r="L163" i="94" s="1"/>
  <c r="C32" i="92"/>
  <c r="C276" i="96" s="1"/>
  <c r="B276" i="96"/>
  <c r="E33" i="107"/>
  <c r="C49" i="107"/>
  <c r="C61" i="107"/>
  <c r="C65" i="107"/>
  <c r="C73" i="107"/>
  <c r="C77" i="107"/>
  <c r="C29" i="92"/>
  <c r="C246" i="96" s="1"/>
  <c r="B246" i="96"/>
  <c r="E30" i="107"/>
  <c r="D27" i="107"/>
  <c r="B39" i="107"/>
  <c r="G39" i="107" s="1"/>
  <c r="J73" i="94"/>
  <c r="J74" i="94"/>
  <c r="L73" i="94" s="1"/>
  <c r="C63" i="107"/>
  <c r="T70" i="90"/>
  <c r="S70" i="90"/>
  <c r="R70" i="90"/>
  <c r="Q70" i="90"/>
  <c r="P70" i="90"/>
  <c r="O70" i="90"/>
  <c r="C71" i="107"/>
  <c r="C83" i="107"/>
  <c r="C44" i="107"/>
  <c r="E52" i="107"/>
  <c r="C51" i="92"/>
  <c r="C466" i="96" s="1"/>
  <c r="B466" i="96"/>
  <c r="E80" i="107"/>
  <c r="G100" i="78"/>
  <c r="E100" i="78"/>
  <c r="D100" i="78"/>
  <c r="F100" i="78"/>
  <c r="H100" i="78"/>
  <c r="P100" i="78" s="1"/>
  <c r="I100" i="78"/>
  <c r="J100" i="78" s="1"/>
  <c r="J85" i="94"/>
  <c r="J86" i="94"/>
  <c r="L85" i="94" s="1"/>
  <c r="B45" i="107"/>
  <c r="G45" i="107" s="1"/>
  <c r="D57" i="107"/>
  <c r="C38" i="107"/>
  <c r="C42" i="107"/>
  <c r="C49" i="92"/>
  <c r="C446" i="96" s="1"/>
  <c r="B446" i="96"/>
  <c r="E50" i="107"/>
  <c r="B62" i="107"/>
  <c r="G62" i="107" s="1"/>
  <c r="J119" i="94"/>
  <c r="J120" i="94"/>
  <c r="L119" i="94" s="1"/>
  <c r="C69" i="92"/>
  <c r="C646" i="96" s="1"/>
  <c r="B646" i="96"/>
  <c r="E70" i="107"/>
  <c r="B296" i="96"/>
  <c r="C34" i="92"/>
  <c r="C296" i="96" s="1"/>
  <c r="D32" i="107"/>
  <c r="E64" i="107"/>
  <c r="E72" i="107"/>
  <c r="C29" i="107"/>
  <c r="E69" i="107"/>
  <c r="T34" i="90"/>
  <c r="P34" i="90"/>
  <c r="S34" i="90"/>
  <c r="O34" i="90"/>
  <c r="R34" i="90"/>
  <c r="Q34" i="90"/>
  <c r="D35" i="107"/>
  <c r="T46" i="90"/>
  <c r="S46" i="90"/>
  <c r="R46" i="90"/>
  <c r="Q46" i="90"/>
  <c r="P46" i="90"/>
  <c r="O46" i="90"/>
  <c r="B47" i="107"/>
  <c r="G47" i="107" s="1"/>
  <c r="J89" i="94"/>
  <c r="J90" i="94"/>
  <c r="L89" i="94" s="1"/>
  <c r="T54" i="90"/>
  <c r="S54" i="90"/>
  <c r="R54" i="90"/>
  <c r="Q54" i="90"/>
  <c r="P54" i="90"/>
  <c r="O54" i="90"/>
  <c r="B55" i="107"/>
  <c r="G55" i="107" s="1"/>
  <c r="J105" i="94"/>
  <c r="J106" i="94"/>
  <c r="L105" i="94" s="1"/>
  <c r="T58" i="90"/>
  <c r="S58" i="90"/>
  <c r="R58" i="90"/>
  <c r="Q58" i="90"/>
  <c r="P58" i="90"/>
  <c r="O58" i="90"/>
  <c r="B59" i="107"/>
  <c r="G59" i="107" s="1"/>
  <c r="J113" i="94"/>
  <c r="J114" i="94"/>
  <c r="L113" i="94" s="1"/>
  <c r="B79" i="107"/>
  <c r="G79" i="107" s="1"/>
  <c r="J153" i="94"/>
  <c r="J154" i="94"/>
  <c r="L153" i="94" s="1"/>
  <c r="S31" i="90"/>
  <c r="O31" i="90"/>
  <c r="R31" i="90"/>
  <c r="Q31" i="90"/>
  <c r="T31" i="90"/>
  <c r="P31" i="90"/>
  <c r="C32" i="107"/>
  <c r="B36" i="107"/>
  <c r="G36" i="107" s="1"/>
  <c r="J67" i="94"/>
  <c r="J68" i="94"/>
  <c r="L67" i="94" s="1"/>
  <c r="Q39" i="90"/>
  <c r="T39" i="90"/>
  <c r="P39" i="90"/>
  <c r="S39" i="90"/>
  <c r="O39" i="90"/>
  <c r="R39" i="90"/>
  <c r="B40" i="107"/>
  <c r="G40" i="107" s="1"/>
  <c r="J75" i="94"/>
  <c r="J76" i="94"/>
  <c r="L75" i="94" s="1"/>
  <c r="D64" i="107"/>
  <c r="D72" i="107"/>
  <c r="T75" i="90"/>
  <c r="S75" i="90"/>
  <c r="R75" i="90"/>
  <c r="Q75" i="90"/>
  <c r="P75" i="90"/>
  <c r="O75" i="90"/>
  <c r="D76" i="107"/>
  <c r="B29" i="107"/>
  <c r="G29" i="107" s="1"/>
  <c r="J53" i="94"/>
  <c r="J54" i="94"/>
  <c r="L53" i="94" s="1"/>
  <c r="B41" i="107"/>
  <c r="G41" i="107" s="1"/>
  <c r="J77" i="94"/>
  <c r="J78" i="94"/>
  <c r="L77" i="94" s="1"/>
  <c r="D53" i="107"/>
  <c r="D69" i="107"/>
  <c r="D85" i="107"/>
  <c r="E26" i="107"/>
  <c r="C25" i="92"/>
  <c r="C206" i="96" s="1"/>
  <c r="B206" i="96"/>
  <c r="E34" i="107"/>
  <c r="C33" i="92"/>
  <c r="C286" i="96" s="1"/>
  <c r="B286" i="96"/>
  <c r="C58" i="107"/>
  <c r="T66" i="90"/>
  <c r="S66" i="90"/>
  <c r="R66" i="90"/>
  <c r="Q66" i="90"/>
  <c r="P66" i="90"/>
  <c r="O66" i="90"/>
  <c r="B67" i="107"/>
  <c r="G67" i="107" s="1"/>
  <c r="J129" i="94"/>
  <c r="J130" i="94"/>
  <c r="L129" i="94" s="1"/>
  <c r="T74" i="90"/>
  <c r="S74" i="90"/>
  <c r="R74" i="90"/>
  <c r="Q74" i="90"/>
  <c r="P74" i="90"/>
  <c r="O74" i="90"/>
  <c r="B75" i="107"/>
  <c r="G75" i="107" s="1"/>
  <c r="J145" i="94"/>
  <c r="J146" i="94"/>
  <c r="L145" i="94" s="1"/>
  <c r="T47" i="90"/>
  <c r="S47" i="90"/>
  <c r="R47" i="90"/>
  <c r="Q47" i="90"/>
  <c r="P47" i="90"/>
  <c r="O47" i="90"/>
  <c r="B48" i="107"/>
  <c r="G48" i="107" s="1"/>
  <c r="J91" i="94"/>
  <c r="J92" i="94"/>
  <c r="L91" i="94" s="1"/>
  <c r="T59" i="90"/>
  <c r="S59" i="90"/>
  <c r="R59" i="90"/>
  <c r="Q59" i="90"/>
  <c r="P59" i="90"/>
  <c r="O59" i="90"/>
  <c r="B60" i="107"/>
  <c r="G60" i="107" s="1"/>
  <c r="J115" i="94"/>
  <c r="J116" i="94"/>
  <c r="L115" i="94" s="1"/>
  <c r="B37" i="107"/>
  <c r="G37" i="107" s="1"/>
  <c r="J69" i="94"/>
  <c r="J70" i="94"/>
  <c r="L69" i="94" s="1"/>
  <c r="D81" i="107"/>
  <c r="T45" i="90"/>
  <c r="S45" i="90"/>
  <c r="R45" i="90"/>
  <c r="Q45" i="90"/>
  <c r="P45" i="90"/>
  <c r="O45" i="90"/>
  <c r="C46" i="107"/>
  <c r="T53" i="90"/>
  <c r="S53" i="90"/>
  <c r="R53" i="90"/>
  <c r="Q53" i="90"/>
  <c r="P53" i="90"/>
  <c r="O53" i="90"/>
  <c r="C54" i="107"/>
  <c r="C66" i="107"/>
  <c r="T73" i="90"/>
  <c r="S73" i="90"/>
  <c r="R73" i="90"/>
  <c r="Q73" i="90"/>
  <c r="P73" i="90"/>
  <c r="O73" i="90"/>
  <c r="C74" i="107"/>
  <c r="T77" i="90"/>
  <c r="S77" i="90"/>
  <c r="R77" i="90"/>
  <c r="Q77" i="90"/>
  <c r="P77" i="90"/>
  <c r="O77" i="90"/>
  <c r="C78" i="107"/>
  <c r="T81" i="90"/>
  <c r="S81" i="90"/>
  <c r="R81" i="90"/>
  <c r="Q81" i="90"/>
  <c r="P81" i="90"/>
  <c r="O81" i="90"/>
  <c r="C82" i="107"/>
  <c r="C31" i="107"/>
  <c r="T30" i="90"/>
  <c r="P30" i="90"/>
  <c r="R30" i="90"/>
  <c r="O30" i="90"/>
  <c r="Q30" i="90"/>
  <c r="S30" i="90"/>
  <c r="B43" i="107"/>
  <c r="G43" i="107" s="1"/>
  <c r="J81" i="94"/>
  <c r="J82" i="94"/>
  <c r="L81" i="94" s="1"/>
  <c r="E51" i="107"/>
  <c r="C50" i="92"/>
  <c r="C456" i="96" s="1"/>
  <c r="B456" i="96"/>
  <c r="C27" i="92"/>
  <c r="C226" i="96" s="1"/>
  <c r="B226" i="96"/>
  <c r="E28" i="107"/>
  <c r="C56" i="107"/>
  <c r="C68" i="107"/>
  <c r="C84" i="107"/>
  <c r="I110" i="78"/>
  <c r="J110" i="78" s="1"/>
  <c r="G110" i="78"/>
  <c r="F110" i="78"/>
  <c r="E110" i="78"/>
  <c r="D110" i="78"/>
  <c r="H110" i="78"/>
  <c r="P110" i="78" s="1"/>
  <c r="B33" i="107"/>
  <c r="G33" i="107" s="1"/>
  <c r="J61" i="94"/>
  <c r="J62" i="94"/>
  <c r="L61" i="94" s="1"/>
  <c r="D49" i="107"/>
  <c r="D61" i="107"/>
  <c r="D65" i="107"/>
  <c r="D73" i="107"/>
  <c r="D77" i="107"/>
  <c r="J55" i="94"/>
  <c r="J56" i="94"/>
  <c r="L55" i="94" s="1"/>
  <c r="B30" i="107"/>
  <c r="G30" i="107" s="1"/>
  <c r="Q160" i="78"/>
  <c r="J160" i="78"/>
  <c r="R26" i="90"/>
  <c r="Q26" i="90"/>
  <c r="T26" i="90"/>
  <c r="P26" i="90"/>
  <c r="S26" i="90"/>
  <c r="O26" i="90"/>
  <c r="B216" i="96"/>
  <c r="C26" i="92"/>
  <c r="C216" i="96" s="1"/>
  <c r="E27" i="107"/>
  <c r="C39" i="107"/>
  <c r="T62" i="90"/>
  <c r="S62" i="90"/>
  <c r="R62" i="90"/>
  <c r="Q62" i="90"/>
  <c r="P62" i="90"/>
  <c r="O62" i="90"/>
  <c r="D63" i="107"/>
  <c r="D71" i="107"/>
  <c r="D83" i="107"/>
  <c r="R43" i="90"/>
  <c r="Q43" i="90"/>
  <c r="T43" i="90"/>
  <c r="P43" i="90"/>
  <c r="S43" i="90"/>
  <c r="O43" i="90"/>
  <c r="D44" i="107"/>
  <c r="T51" i="90"/>
  <c r="S51" i="90"/>
  <c r="R51" i="90"/>
  <c r="Q51" i="90"/>
  <c r="P51" i="90"/>
  <c r="O51" i="90"/>
  <c r="B52" i="107"/>
  <c r="G52" i="107" s="1"/>
  <c r="J99" i="94"/>
  <c r="J100" i="94"/>
  <c r="L99" i="94" s="1"/>
  <c r="T79" i="90"/>
  <c r="S79" i="90"/>
  <c r="R79" i="90"/>
  <c r="Q79" i="90"/>
  <c r="P79" i="90"/>
  <c r="O79" i="90"/>
  <c r="B80" i="107"/>
  <c r="G80" i="107" s="1"/>
  <c r="J155" i="94"/>
  <c r="J156" i="94"/>
  <c r="L155" i="94" s="1"/>
  <c r="C45" i="107"/>
  <c r="E57" i="107"/>
  <c r="D38" i="107"/>
  <c r="T37" i="90"/>
  <c r="P37" i="90"/>
  <c r="S37" i="90"/>
  <c r="O37" i="90"/>
  <c r="R37" i="90"/>
  <c r="Q37" i="90"/>
  <c r="D42" i="107"/>
  <c r="S41" i="90"/>
  <c r="O41" i="90"/>
  <c r="R41" i="90"/>
  <c r="Q41" i="90"/>
  <c r="T41" i="90"/>
  <c r="P41" i="90"/>
  <c r="J95" i="94"/>
  <c r="J96" i="94"/>
  <c r="L95" i="94" s="1"/>
  <c r="B50" i="107"/>
  <c r="G50" i="107" s="1"/>
  <c r="C62" i="107"/>
  <c r="T61" i="90"/>
  <c r="S61" i="90"/>
  <c r="R61" i="90"/>
  <c r="Q61" i="90"/>
  <c r="P61" i="90"/>
  <c r="O61" i="90"/>
  <c r="B70" i="107"/>
  <c r="G70" i="107" s="1"/>
  <c r="J135" i="94"/>
  <c r="J136" i="94"/>
  <c r="L135" i="94" s="1"/>
  <c r="H29" i="58"/>
  <c r="H27" i="58"/>
  <c r="H18" i="58"/>
  <c r="J9" i="116" l="1"/>
  <c r="J8" i="116"/>
  <c r="J7" i="116"/>
  <c r="J9" i="103" l="1"/>
  <c r="J8" i="103"/>
  <c r="D46" i="55" l="1"/>
  <c r="F46" i="55"/>
  <c r="G46" i="55"/>
  <c r="H46" i="55"/>
  <c r="L46" i="55"/>
  <c r="C47" i="55"/>
  <c r="I47" i="55"/>
  <c r="J47" i="55"/>
  <c r="M47" i="55"/>
  <c r="N47" i="55"/>
  <c r="O47" i="55"/>
  <c r="F48" i="55"/>
  <c r="G48" i="55"/>
  <c r="H48" i="55"/>
  <c r="I48" i="55"/>
  <c r="L48" i="55"/>
  <c r="F49" i="55"/>
  <c r="G49" i="55"/>
  <c r="H49" i="55"/>
  <c r="L49" i="55"/>
  <c r="F50" i="55"/>
  <c r="G50" i="55"/>
  <c r="H50" i="55"/>
  <c r="L50" i="55"/>
  <c r="F51" i="55"/>
  <c r="G51" i="55"/>
  <c r="H51" i="55"/>
  <c r="L51" i="55"/>
  <c r="F52" i="55"/>
  <c r="G52" i="55"/>
  <c r="H52" i="55"/>
  <c r="L52" i="55"/>
  <c r="F53" i="55"/>
  <c r="G53" i="55"/>
  <c r="H53" i="55"/>
  <c r="L53" i="55"/>
  <c r="F54" i="55"/>
  <c r="G54" i="55"/>
  <c r="H54" i="55"/>
  <c r="L54" i="55"/>
  <c r="G55" i="55"/>
  <c r="H55" i="55"/>
  <c r="L55" i="55"/>
  <c r="D56" i="55"/>
  <c r="F56" i="55"/>
  <c r="G56" i="55"/>
  <c r="H56" i="55"/>
  <c r="L56" i="55"/>
  <c r="C57" i="55"/>
  <c r="I57" i="55"/>
  <c r="J57" i="55"/>
  <c r="M57" i="55"/>
  <c r="N57" i="55"/>
  <c r="O57" i="55"/>
  <c r="F58" i="55"/>
  <c r="G58" i="55"/>
  <c r="H58" i="55"/>
  <c r="I58" i="55"/>
  <c r="L58" i="55"/>
  <c r="F59" i="55"/>
  <c r="G59" i="55"/>
  <c r="H59" i="55"/>
  <c r="L59" i="55"/>
  <c r="F60" i="55"/>
  <c r="G60" i="55"/>
  <c r="H60" i="55"/>
  <c r="L60" i="55"/>
  <c r="F61" i="55"/>
  <c r="G61" i="55"/>
  <c r="H61" i="55"/>
  <c r="L61" i="55"/>
  <c r="F62" i="55"/>
  <c r="G62" i="55"/>
  <c r="H62" i="55"/>
  <c r="L62" i="55"/>
  <c r="F63" i="55"/>
  <c r="G63" i="55"/>
  <c r="H63" i="55"/>
  <c r="L63" i="55"/>
  <c r="F64" i="55"/>
  <c r="G64" i="55"/>
  <c r="H64" i="55"/>
  <c r="L64" i="55"/>
  <c r="G65" i="55"/>
  <c r="H65" i="55"/>
  <c r="L65" i="55"/>
  <c r="D66" i="55"/>
  <c r="F66" i="55"/>
  <c r="G66" i="55"/>
  <c r="H66" i="55"/>
  <c r="L66" i="55"/>
  <c r="C67" i="55"/>
  <c r="I67" i="55"/>
  <c r="J67" i="55"/>
  <c r="M67" i="55"/>
  <c r="N67" i="55"/>
  <c r="O67" i="55"/>
  <c r="F68" i="55"/>
  <c r="G68" i="55"/>
  <c r="H68" i="55"/>
  <c r="I68" i="55"/>
  <c r="L68" i="55"/>
  <c r="F69" i="55"/>
  <c r="G69" i="55"/>
  <c r="H69" i="55"/>
  <c r="L69" i="55"/>
  <c r="F70" i="55"/>
  <c r="G70" i="55"/>
  <c r="H70" i="55"/>
  <c r="L70" i="55"/>
  <c r="F71" i="55"/>
  <c r="G71" i="55"/>
  <c r="H71" i="55"/>
  <c r="L71" i="55"/>
  <c r="F72" i="55"/>
  <c r="G72" i="55"/>
  <c r="H72" i="55"/>
  <c r="L72" i="55"/>
  <c r="F73" i="55"/>
  <c r="G73" i="55"/>
  <c r="H73" i="55"/>
  <c r="L73" i="55"/>
  <c r="F74" i="55"/>
  <c r="G74" i="55"/>
  <c r="H74" i="55"/>
  <c r="L74" i="55"/>
  <c r="G75" i="55"/>
  <c r="H75" i="55"/>
  <c r="E75" i="55" s="1"/>
  <c r="L75" i="55"/>
  <c r="D76" i="55"/>
  <c r="F76" i="55"/>
  <c r="G76" i="55"/>
  <c r="H76" i="55"/>
  <c r="L76" i="55"/>
  <c r="C77" i="55"/>
  <c r="I77" i="55"/>
  <c r="J77" i="55"/>
  <c r="M77" i="55"/>
  <c r="N77" i="55"/>
  <c r="O77" i="55"/>
  <c r="F78" i="55"/>
  <c r="G78" i="55"/>
  <c r="H78" i="55"/>
  <c r="I78" i="55"/>
  <c r="L78" i="55"/>
  <c r="F79" i="55"/>
  <c r="G79" i="55"/>
  <c r="H79" i="55"/>
  <c r="L79" i="55"/>
  <c r="F80" i="55"/>
  <c r="G80" i="55"/>
  <c r="H80" i="55"/>
  <c r="L80" i="55"/>
  <c r="F81" i="55"/>
  <c r="G81" i="55"/>
  <c r="H81" i="55"/>
  <c r="L81" i="55"/>
  <c r="F82" i="55"/>
  <c r="G82" i="55"/>
  <c r="H82" i="55"/>
  <c r="L82" i="55"/>
  <c r="F83" i="55"/>
  <c r="G83" i="55"/>
  <c r="H83" i="55"/>
  <c r="L83" i="55"/>
  <c r="F84" i="55"/>
  <c r="G84" i="55"/>
  <c r="H84" i="55"/>
  <c r="L84" i="55"/>
  <c r="G85" i="55"/>
  <c r="H85" i="55"/>
  <c r="L85" i="55"/>
  <c r="D86" i="55"/>
  <c r="F86" i="55"/>
  <c r="G86" i="55"/>
  <c r="H86" i="55"/>
  <c r="L86" i="55"/>
  <c r="C87" i="55"/>
  <c r="I87" i="55"/>
  <c r="J87" i="55"/>
  <c r="M87" i="55"/>
  <c r="N87" i="55"/>
  <c r="O87" i="55"/>
  <c r="F88" i="55"/>
  <c r="G88" i="55"/>
  <c r="H88" i="55"/>
  <c r="I88" i="55"/>
  <c r="L88" i="55"/>
  <c r="F89" i="55"/>
  <c r="G89" i="55"/>
  <c r="H89" i="55"/>
  <c r="L89" i="55"/>
  <c r="F90" i="55"/>
  <c r="G90" i="55"/>
  <c r="H90" i="55"/>
  <c r="L90" i="55"/>
  <c r="F91" i="55"/>
  <c r="G91" i="55"/>
  <c r="H91" i="55"/>
  <c r="L91" i="55"/>
  <c r="F92" i="55"/>
  <c r="G92" i="55"/>
  <c r="H92" i="55"/>
  <c r="L92" i="55"/>
  <c r="F93" i="55"/>
  <c r="G93" i="55"/>
  <c r="H93" i="55"/>
  <c r="L93" i="55"/>
  <c r="F94" i="55"/>
  <c r="G94" i="55"/>
  <c r="H94" i="55"/>
  <c r="L94" i="55"/>
  <c r="G95" i="55"/>
  <c r="H95" i="55"/>
  <c r="L95" i="55"/>
  <c r="D96" i="55"/>
  <c r="F96" i="55"/>
  <c r="G96" i="55"/>
  <c r="H96" i="55"/>
  <c r="L96" i="55"/>
  <c r="C97" i="55"/>
  <c r="I97" i="55"/>
  <c r="J97" i="55"/>
  <c r="M97" i="55"/>
  <c r="N97" i="55"/>
  <c r="O97" i="55"/>
  <c r="F98" i="55"/>
  <c r="G98" i="55"/>
  <c r="H98" i="55"/>
  <c r="I98" i="55"/>
  <c r="L98" i="55"/>
  <c r="F99" i="55"/>
  <c r="G99" i="55"/>
  <c r="H99" i="55"/>
  <c r="L99" i="55"/>
  <c r="F100" i="55"/>
  <c r="G100" i="55"/>
  <c r="H100" i="55"/>
  <c r="L100" i="55"/>
  <c r="F101" i="55"/>
  <c r="G101" i="55"/>
  <c r="H101" i="55"/>
  <c r="L101" i="55"/>
  <c r="F102" i="55"/>
  <c r="G102" i="55"/>
  <c r="H102" i="55"/>
  <c r="L102" i="55"/>
  <c r="F103" i="55"/>
  <c r="G103" i="55"/>
  <c r="H103" i="55"/>
  <c r="L103" i="55"/>
  <c r="F104" i="55"/>
  <c r="G104" i="55"/>
  <c r="H104" i="55"/>
  <c r="L104" i="55"/>
  <c r="G105" i="55"/>
  <c r="H105" i="55"/>
  <c r="L105" i="55"/>
  <c r="D106" i="55"/>
  <c r="F106" i="55"/>
  <c r="G106" i="55"/>
  <c r="H106" i="55"/>
  <c r="L106" i="55"/>
  <c r="C107" i="55"/>
  <c r="I107" i="55"/>
  <c r="J107" i="55"/>
  <c r="M107" i="55"/>
  <c r="N107" i="55"/>
  <c r="O107" i="55"/>
  <c r="F108" i="55"/>
  <c r="G108" i="55"/>
  <c r="H108" i="55"/>
  <c r="I108" i="55"/>
  <c r="L108" i="55"/>
  <c r="F109" i="55"/>
  <c r="G109" i="55"/>
  <c r="H109" i="55"/>
  <c r="L109" i="55"/>
  <c r="F110" i="55"/>
  <c r="G110" i="55"/>
  <c r="H110" i="55"/>
  <c r="L110" i="55"/>
  <c r="F111" i="55"/>
  <c r="G111" i="55"/>
  <c r="H111" i="55"/>
  <c r="L111" i="55"/>
  <c r="F112" i="55"/>
  <c r="G112" i="55"/>
  <c r="H112" i="55"/>
  <c r="L112" i="55"/>
  <c r="F113" i="55"/>
  <c r="G113" i="55"/>
  <c r="H113" i="55"/>
  <c r="L113" i="55"/>
  <c r="F114" i="55"/>
  <c r="G114" i="55"/>
  <c r="H114" i="55"/>
  <c r="L114" i="55"/>
  <c r="G115" i="55"/>
  <c r="H115" i="55"/>
  <c r="L115" i="55"/>
  <c r="D116" i="55"/>
  <c r="F116" i="55"/>
  <c r="G116" i="55"/>
  <c r="H116" i="55"/>
  <c r="L116" i="55"/>
  <c r="C117" i="55"/>
  <c r="I117" i="55"/>
  <c r="J117" i="55"/>
  <c r="M117" i="55"/>
  <c r="N117" i="55"/>
  <c r="O117" i="55"/>
  <c r="F118" i="55"/>
  <c r="G118" i="55"/>
  <c r="H118" i="55"/>
  <c r="I118" i="55"/>
  <c r="L118" i="55"/>
  <c r="F119" i="55"/>
  <c r="G119" i="55"/>
  <c r="H119" i="55"/>
  <c r="L119" i="55"/>
  <c r="F120" i="55"/>
  <c r="G120" i="55"/>
  <c r="H120" i="55"/>
  <c r="L120" i="55"/>
  <c r="F121" i="55"/>
  <c r="G121" i="55"/>
  <c r="H121" i="55"/>
  <c r="L121" i="55"/>
  <c r="F122" i="55"/>
  <c r="G122" i="55"/>
  <c r="H122" i="55"/>
  <c r="L122" i="55"/>
  <c r="F123" i="55"/>
  <c r="G123" i="55"/>
  <c r="H123" i="55"/>
  <c r="L123" i="55"/>
  <c r="F124" i="55"/>
  <c r="G124" i="55"/>
  <c r="H124" i="55"/>
  <c r="L124" i="55"/>
  <c r="G125" i="55"/>
  <c r="H125" i="55"/>
  <c r="L125" i="55"/>
  <c r="D126" i="55"/>
  <c r="F126" i="55"/>
  <c r="G126" i="55"/>
  <c r="H126" i="55"/>
  <c r="L126" i="55"/>
  <c r="C127" i="55"/>
  <c r="I127" i="55"/>
  <c r="J127" i="55"/>
  <c r="M127" i="55"/>
  <c r="N127" i="55"/>
  <c r="O127" i="55"/>
  <c r="F128" i="55"/>
  <c r="G128" i="55"/>
  <c r="H128" i="55"/>
  <c r="I128" i="55"/>
  <c r="L128" i="55"/>
  <c r="F129" i="55"/>
  <c r="G129" i="55"/>
  <c r="H129" i="55"/>
  <c r="L129" i="55"/>
  <c r="F130" i="55"/>
  <c r="G130" i="55"/>
  <c r="H130" i="55"/>
  <c r="L130" i="55"/>
  <c r="F131" i="55"/>
  <c r="G131" i="55"/>
  <c r="H131" i="55"/>
  <c r="L131" i="55"/>
  <c r="F132" i="55"/>
  <c r="G132" i="55"/>
  <c r="H132" i="55"/>
  <c r="L132" i="55"/>
  <c r="F133" i="55"/>
  <c r="G133" i="55"/>
  <c r="H133" i="55"/>
  <c r="L133" i="55"/>
  <c r="F134" i="55"/>
  <c r="G134" i="55"/>
  <c r="H134" i="55"/>
  <c r="L134" i="55"/>
  <c r="G135" i="55"/>
  <c r="H135" i="55"/>
  <c r="L135" i="55"/>
  <c r="D136" i="55"/>
  <c r="F136" i="55"/>
  <c r="G136" i="55"/>
  <c r="H136" i="55"/>
  <c r="L136" i="55"/>
  <c r="C137" i="55"/>
  <c r="I137" i="55"/>
  <c r="J137" i="55"/>
  <c r="M137" i="55"/>
  <c r="N137" i="55"/>
  <c r="O137" i="55"/>
  <c r="F138" i="55"/>
  <c r="G138" i="55"/>
  <c r="H138" i="55"/>
  <c r="I138" i="55"/>
  <c r="L138" i="55"/>
  <c r="F139" i="55"/>
  <c r="G139" i="55"/>
  <c r="H139" i="55"/>
  <c r="L139" i="55"/>
  <c r="F140" i="55"/>
  <c r="G140" i="55"/>
  <c r="H140" i="55"/>
  <c r="L140" i="55"/>
  <c r="F141" i="55"/>
  <c r="G141" i="55"/>
  <c r="H141" i="55"/>
  <c r="L141" i="55"/>
  <c r="F142" i="55"/>
  <c r="G142" i="55"/>
  <c r="H142" i="55"/>
  <c r="L142" i="55"/>
  <c r="F143" i="55"/>
  <c r="G143" i="55"/>
  <c r="H143" i="55"/>
  <c r="L143" i="55"/>
  <c r="F144" i="55"/>
  <c r="G144" i="55"/>
  <c r="H144" i="55"/>
  <c r="L144" i="55"/>
  <c r="G145" i="55"/>
  <c r="H145" i="55"/>
  <c r="L145" i="55"/>
  <c r="D146" i="55"/>
  <c r="F146" i="55"/>
  <c r="G146" i="55"/>
  <c r="H146" i="55"/>
  <c r="L146" i="55"/>
  <c r="C147" i="55"/>
  <c r="I147" i="55"/>
  <c r="J147" i="55"/>
  <c r="M147" i="55"/>
  <c r="N147" i="55"/>
  <c r="O147" i="55"/>
  <c r="F148" i="55"/>
  <c r="G148" i="55"/>
  <c r="H148" i="55"/>
  <c r="I148" i="55"/>
  <c r="L148" i="55"/>
  <c r="F149" i="55"/>
  <c r="G149" i="55"/>
  <c r="H149" i="55"/>
  <c r="L149" i="55"/>
  <c r="F150" i="55"/>
  <c r="G150" i="55"/>
  <c r="H150" i="55"/>
  <c r="L150" i="55"/>
  <c r="F151" i="55"/>
  <c r="G151" i="55"/>
  <c r="H151" i="55"/>
  <c r="L151" i="55"/>
  <c r="F152" i="55"/>
  <c r="G152" i="55"/>
  <c r="H152" i="55"/>
  <c r="L152" i="55"/>
  <c r="F153" i="55"/>
  <c r="G153" i="55"/>
  <c r="H153" i="55"/>
  <c r="L153" i="55"/>
  <c r="F154" i="55"/>
  <c r="G154" i="55"/>
  <c r="H154" i="55"/>
  <c r="L154" i="55"/>
  <c r="G155" i="55"/>
  <c r="H155" i="55"/>
  <c r="L155" i="55"/>
  <c r="D156" i="55"/>
  <c r="F156" i="55"/>
  <c r="G156" i="55"/>
  <c r="H156" i="55"/>
  <c r="L156" i="55"/>
  <c r="C157" i="55"/>
  <c r="I157" i="55"/>
  <c r="J157" i="55"/>
  <c r="M157" i="55"/>
  <c r="N157" i="55"/>
  <c r="O157" i="55"/>
  <c r="F158" i="55"/>
  <c r="G158" i="55"/>
  <c r="H158" i="55"/>
  <c r="I158" i="55"/>
  <c r="L158" i="55"/>
  <c r="F159" i="55"/>
  <c r="G159" i="55"/>
  <c r="H159" i="55"/>
  <c r="L159" i="55"/>
  <c r="F160" i="55"/>
  <c r="G160" i="55"/>
  <c r="H160" i="55"/>
  <c r="L160" i="55"/>
  <c r="F161" i="55"/>
  <c r="G161" i="55"/>
  <c r="H161" i="55"/>
  <c r="L161" i="55"/>
  <c r="F162" i="55"/>
  <c r="G162" i="55"/>
  <c r="H162" i="55"/>
  <c r="L162" i="55"/>
  <c r="F163" i="55"/>
  <c r="G163" i="55"/>
  <c r="H163" i="55"/>
  <c r="L163" i="55"/>
  <c r="F164" i="55"/>
  <c r="G164" i="55"/>
  <c r="H164" i="55"/>
  <c r="L164" i="55"/>
  <c r="G165" i="55"/>
  <c r="H165" i="55"/>
  <c r="L165" i="55"/>
  <c r="D166" i="55"/>
  <c r="F166" i="55"/>
  <c r="G166" i="55"/>
  <c r="H166" i="55"/>
  <c r="L166" i="55"/>
  <c r="C167" i="55"/>
  <c r="I167" i="55"/>
  <c r="J167" i="55"/>
  <c r="M167" i="55"/>
  <c r="N167" i="55"/>
  <c r="O167" i="55"/>
  <c r="F168" i="55"/>
  <c r="G168" i="55"/>
  <c r="H168" i="55"/>
  <c r="I168" i="55"/>
  <c r="L168" i="55"/>
  <c r="F169" i="55"/>
  <c r="G169" i="55"/>
  <c r="H169" i="55"/>
  <c r="L169" i="55"/>
  <c r="F170" i="55"/>
  <c r="G170" i="55"/>
  <c r="H170" i="55"/>
  <c r="L170" i="55"/>
  <c r="F171" i="55"/>
  <c r="G171" i="55"/>
  <c r="H171" i="55"/>
  <c r="L171" i="55"/>
  <c r="F172" i="55"/>
  <c r="G172" i="55"/>
  <c r="H172" i="55"/>
  <c r="L172" i="55"/>
  <c r="F173" i="55"/>
  <c r="G173" i="55"/>
  <c r="H173" i="55"/>
  <c r="L173" i="55"/>
  <c r="F174" i="55"/>
  <c r="G174" i="55"/>
  <c r="H174" i="55"/>
  <c r="L174" i="55"/>
  <c r="G175" i="55"/>
  <c r="H175" i="55"/>
  <c r="L175" i="55"/>
  <c r="D176" i="55"/>
  <c r="F176" i="55"/>
  <c r="G176" i="55"/>
  <c r="H176" i="55"/>
  <c r="L176" i="55"/>
  <c r="C177" i="55"/>
  <c r="I177" i="55"/>
  <c r="J177" i="55"/>
  <c r="M177" i="55"/>
  <c r="N177" i="55"/>
  <c r="O177" i="55"/>
  <c r="F178" i="55"/>
  <c r="G178" i="55"/>
  <c r="H178" i="55"/>
  <c r="I178" i="55"/>
  <c r="L178" i="55"/>
  <c r="F179" i="55"/>
  <c r="G179" i="55"/>
  <c r="H179" i="55"/>
  <c r="L179" i="55"/>
  <c r="F180" i="55"/>
  <c r="G180" i="55"/>
  <c r="H180" i="55"/>
  <c r="L180" i="55"/>
  <c r="F181" i="55"/>
  <c r="G181" i="55"/>
  <c r="H181" i="55"/>
  <c r="L181" i="55"/>
  <c r="F182" i="55"/>
  <c r="G182" i="55"/>
  <c r="H182" i="55"/>
  <c r="L182" i="55"/>
  <c r="F183" i="55"/>
  <c r="G183" i="55"/>
  <c r="H183" i="55"/>
  <c r="L183" i="55"/>
  <c r="F184" i="55"/>
  <c r="G184" i="55"/>
  <c r="H184" i="55"/>
  <c r="L184" i="55"/>
  <c r="G185" i="55"/>
  <c r="H185" i="55"/>
  <c r="L185" i="55"/>
  <c r="D186" i="55"/>
  <c r="F186" i="55"/>
  <c r="G186" i="55"/>
  <c r="H186" i="55"/>
  <c r="L186" i="55"/>
  <c r="C187" i="55"/>
  <c r="I187" i="55"/>
  <c r="J187" i="55"/>
  <c r="M187" i="55"/>
  <c r="N187" i="55"/>
  <c r="O187" i="55"/>
  <c r="F188" i="55"/>
  <c r="G188" i="55"/>
  <c r="H188" i="55"/>
  <c r="I188" i="55"/>
  <c r="L188" i="55"/>
  <c r="F189" i="55"/>
  <c r="G189" i="55"/>
  <c r="H189" i="55"/>
  <c r="L189" i="55"/>
  <c r="F190" i="55"/>
  <c r="G190" i="55"/>
  <c r="H190" i="55"/>
  <c r="L190" i="55"/>
  <c r="F191" i="55"/>
  <c r="G191" i="55"/>
  <c r="H191" i="55"/>
  <c r="L191" i="55"/>
  <c r="F192" i="55"/>
  <c r="G192" i="55"/>
  <c r="H192" i="55"/>
  <c r="L192" i="55"/>
  <c r="F193" i="55"/>
  <c r="G193" i="55"/>
  <c r="H193" i="55"/>
  <c r="L193" i="55"/>
  <c r="F194" i="55"/>
  <c r="G194" i="55"/>
  <c r="H194" i="55"/>
  <c r="L194" i="55"/>
  <c r="G195" i="55"/>
  <c r="H195" i="55"/>
  <c r="L195" i="55"/>
  <c r="D196" i="55"/>
  <c r="F196" i="55"/>
  <c r="G196" i="55"/>
  <c r="H196" i="55"/>
  <c r="L196" i="55"/>
  <c r="C197" i="55"/>
  <c r="I197" i="55"/>
  <c r="J197" i="55"/>
  <c r="M197" i="55"/>
  <c r="N197" i="55"/>
  <c r="O197" i="55"/>
  <c r="F198" i="55"/>
  <c r="G198" i="55"/>
  <c r="H198" i="55"/>
  <c r="I198" i="55"/>
  <c r="L198" i="55"/>
  <c r="F199" i="55"/>
  <c r="G199" i="55"/>
  <c r="H199" i="55"/>
  <c r="L199" i="55"/>
  <c r="F200" i="55"/>
  <c r="G200" i="55"/>
  <c r="H200" i="55"/>
  <c r="L200" i="55"/>
  <c r="F201" i="55"/>
  <c r="G201" i="55"/>
  <c r="H201" i="55"/>
  <c r="L201" i="55"/>
  <c r="F202" i="55"/>
  <c r="G202" i="55"/>
  <c r="H202" i="55"/>
  <c r="L202" i="55"/>
  <c r="F203" i="55"/>
  <c r="G203" i="55"/>
  <c r="H203" i="55"/>
  <c r="L203" i="55"/>
  <c r="F204" i="55"/>
  <c r="G204" i="55"/>
  <c r="H204" i="55"/>
  <c r="L204" i="55"/>
  <c r="G205" i="55"/>
  <c r="H205" i="55"/>
  <c r="L205" i="55"/>
  <c r="D206" i="55"/>
  <c r="F206" i="55"/>
  <c r="G206" i="55"/>
  <c r="H206" i="55"/>
  <c r="L206" i="55"/>
  <c r="E92" i="55" l="1"/>
  <c r="E183" i="55"/>
  <c r="E74" i="55"/>
  <c r="E94" i="55"/>
  <c r="E86" i="55"/>
  <c r="E95" i="55"/>
  <c r="E96" i="55"/>
  <c r="E91" i="55"/>
  <c r="E70" i="55"/>
  <c r="E63" i="55"/>
  <c r="E59" i="55"/>
  <c r="E124" i="55"/>
  <c r="E123" i="55"/>
  <c r="E121" i="55"/>
  <c r="E116" i="55"/>
  <c r="E194" i="55"/>
  <c r="E150" i="55"/>
  <c r="E139" i="55"/>
  <c r="E205" i="55"/>
  <c r="E142" i="55"/>
  <c r="E114" i="55"/>
  <c r="E99" i="55"/>
  <c r="E85" i="55"/>
  <c r="E80" i="55"/>
  <c r="G77" i="55"/>
  <c r="E54" i="55"/>
  <c r="E201" i="55"/>
  <c r="E171" i="55"/>
  <c r="E166" i="55"/>
  <c r="E154" i="55"/>
  <c r="G137" i="55"/>
  <c r="E125" i="55"/>
  <c r="E103" i="55"/>
  <c r="E78" i="55"/>
  <c r="E73" i="55"/>
  <c r="E72" i="55"/>
  <c r="E64" i="55"/>
  <c r="E52" i="55"/>
  <c r="E82" i="55"/>
  <c r="E81" i="55"/>
  <c r="E69" i="55"/>
  <c r="E66" i="55"/>
  <c r="E61" i="55"/>
  <c r="E192" i="55"/>
  <c r="E186" i="55"/>
  <c r="E165" i="55"/>
  <c r="E160" i="55"/>
  <c r="E204" i="55"/>
  <c r="E203" i="55"/>
  <c r="E202" i="55"/>
  <c r="E185" i="55"/>
  <c r="E173" i="55"/>
  <c r="E172" i="55"/>
  <c r="E158" i="55"/>
  <c r="E153" i="55"/>
  <c r="E152" i="55"/>
  <c r="E143" i="55"/>
  <c r="E132" i="55"/>
  <c r="E193" i="55"/>
  <c r="E190" i="55"/>
  <c r="G157" i="55"/>
  <c r="E200" i="55"/>
  <c r="G197" i="55"/>
  <c r="E182" i="55"/>
  <c r="E179" i="55"/>
  <c r="H167" i="55"/>
  <c r="E161" i="55"/>
  <c r="E149" i="55"/>
  <c r="E146" i="55"/>
  <c r="E118" i="55"/>
  <c r="E106" i="55"/>
  <c r="G117" i="55"/>
  <c r="E110" i="55"/>
  <c r="E206" i="55"/>
  <c r="E195" i="55"/>
  <c r="E189" i="55"/>
  <c r="G187" i="55"/>
  <c r="E184" i="55"/>
  <c r="G177" i="55"/>
  <c r="E156" i="55"/>
  <c r="E155" i="55"/>
  <c r="E135" i="55"/>
  <c r="E134" i="55"/>
  <c r="E129" i="55"/>
  <c r="E120" i="55"/>
  <c r="E113" i="55"/>
  <c r="E112" i="55"/>
  <c r="G107" i="55"/>
  <c r="E102" i="55"/>
  <c r="E93" i="55"/>
  <c r="E83" i="55"/>
  <c r="E76" i="55"/>
  <c r="E71" i="55"/>
  <c r="E65" i="55"/>
  <c r="E60" i="55"/>
  <c r="E55" i="55"/>
  <c r="E50" i="55"/>
  <c r="E198" i="55"/>
  <c r="E196" i="55"/>
  <c r="E188" i="55"/>
  <c r="E180" i="55"/>
  <c r="E175" i="55"/>
  <c r="E174" i="55"/>
  <c r="E169" i="55"/>
  <c r="E164" i="55"/>
  <c r="E163" i="55"/>
  <c r="E145" i="55"/>
  <c r="E140" i="55"/>
  <c r="E131" i="55"/>
  <c r="E126" i="55"/>
  <c r="E115" i="55"/>
  <c r="E109" i="55"/>
  <c r="E104" i="55"/>
  <c r="G97" i="55"/>
  <c r="E89" i="55"/>
  <c r="E84" i="55"/>
  <c r="E79" i="55"/>
  <c r="E56" i="55"/>
  <c r="E51" i="55"/>
  <c r="E49" i="55"/>
  <c r="E46" i="55"/>
  <c r="H197" i="55"/>
  <c r="E176" i="55"/>
  <c r="E136" i="55"/>
  <c r="H127" i="55"/>
  <c r="E111" i="55"/>
  <c r="E105" i="55"/>
  <c r="E100" i="55"/>
  <c r="G67" i="55"/>
  <c r="E62" i="55"/>
  <c r="L147" i="55"/>
  <c r="L117" i="55"/>
  <c r="L87" i="55"/>
  <c r="L57" i="55"/>
  <c r="L187" i="55"/>
  <c r="L77" i="55"/>
  <c r="L167" i="55"/>
  <c r="L197" i="55"/>
  <c r="L157" i="55"/>
  <c r="L127" i="55"/>
  <c r="L47" i="55"/>
  <c r="G57" i="55"/>
  <c r="E58" i="55"/>
  <c r="H157" i="55"/>
  <c r="H117" i="55"/>
  <c r="H87" i="55"/>
  <c r="H187" i="55"/>
  <c r="F187" i="55"/>
  <c r="H147" i="55"/>
  <c r="F147" i="55"/>
  <c r="E108" i="55"/>
  <c r="H107" i="55"/>
  <c r="F107" i="55"/>
  <c r="E68" i="55"/>
  <c r="H67" i="55"/>
  <c r="F67" i="55"/>
  <c r="F197" i="55"/>
  <c r="F167" i="55"/>
  <c r="E168" i="55"/>
  <c r="F157" i="55"/>
  <c r="F127" i="55"/>
  <c r="E128" i="55"/>
  <c r="F117" i="55"/>
  <c r="F87" i="55"/>
  <c r="E88" i="55"/>
  <c r="F77" i="55"/>
  <c r="E53" i="55"/>
  <c r="H47" i="55"/>
  <c r="F47" i="55"/>
  <c r="E48" i="55"/>
  <c r="E199" i="55"/>
  <c r="E191" i="55"/>
  <c r="L177" i="55"/>
  <c r="F177" i="55"/>
  <c r="E162" i="55"/>
  <c r="G147" i="55"/>
  <c r="E141" i="55"/>
  <c r="H137" i="55"/>
  <c r="E130" i="55"/>
  <c r="G127" i="55"/>
  <c r="E119" i="55"/>
  <c r="L97" i="55"/>
  <c r="E98" i="55"/>
  <c r="H77" i="55"/>
  <c r="L67" i="55"/>
  <c r="F57" i="55"/>
  <c r="H57" i="55"/>
  <c r="G47" i="55"/>
  <c r="E181" i="55"/>
  <c r="H177" i="55"/>
  <c r="E170" i="55"/>
  <c r="G167" i="55"/>
  <c r="E159" i="55"/>
  <c r="E151" i="55"/>
  <c r="E144" i="55"/>
  <c r="L137" i="55"/>
  <c r="F137" i="55"/>
  <c r="E133" i="55"/>
  <c r="E122" i="55"/>
  <c r="L107" i="55"/>
  <c r="E101" i="55"/>
  <c r="F97" i="55"/>
  <c r="H97" i="55"/>
  <c r="E90" i="55"/>
  <c r="G87" i="55"/>
  <c r="E178" i="55"/>
  <c r="E138" i="55"/>
  <c r="E148" i="55"/>
  <c r="S14" i="31" l="1"/>
  <c r="S26" i="31"/>
  <c r="S36" i="31"/>
  <c r="R26" i="31"/>
  <c r="R28" i="31"/>
  <c r="R14" i="31"/>
  <c r="R30" i="31"/>
  <c r="S16" i="31"/>
  <c r="S18" i="31"/>
  <c r="S42" i="31"/>
  <c r="R40" i="31"/>
  <c r="R44" i="31"/>
  <c r="R32" i="31"/>
  <c r="R38" i="31"/>
  <c r="S20" i="31"/>
  <c r="R34" i="31"/>
  <c r="S40" i="31"/>
  <c r="S32" i="31"/>
  <c r="S22" i="31"/>
  <c r="R16" i="31"/>
  <c r="S44" i="31"/>
  <c r="S38" i="31"/>
  <c r="R22" i="31"/>
  <c r="S34" i="31"/>
  <c r="S28" i="31"/>
  <c r="R18" i="31"/>
  <c r="S30" i="31"/>
  <c r="R42" i="31"/>
  <c r="R36" i="31"/>
  <c r="R20" i="31"/>
  <c r="E77" i="55"/>
  <c r="E197" i="55"/>
  <c r="E107" i="55"/>
  <c r="E57" i="55"/>
  <c r="R24" i="31"/>
  <c r="S24" i="31"/>
  <c r="E187" i="55"/>
  <c r="E117" i="55"/>
  <c r="E177" i="55"/>
  <c r="E157" i="55"/>
  <c r="E67" i="55"/>
  <c r="E147" i="55"/>
  <c r="E167" i="55"/>
  <c r="E137" i="55"/>
  <c r="E47" i="55"/>
  <c r="E127" i="55"/>
  <c r="E97" i="55"/>
  <c r="E87" i="55"/>
  <c r="L12" i="77"/>
  <c r="B5" i="1"/>
  <c r="Q5" i="1" s="1"/>
  <c r="J42" i="25" l="1"/>
  <c r="J40" i="25"/>
  <c r="E28" i="82" l="1"/>
  <c r="E27" i="82"/>
  <c r="E26" i="82"/>
  <c r="E20" i="82"/>
  <c r="E19" i="82"/>
  <c r="E18" i="82"/>
  <c r="E28" i="49" l="1"/>
  <c r="E27" i="49"/>
  <c r="E26" i="49"/>
  <c r="E20" i="49"/>
  <c r="E19" i="49"/>
  <c r="E18" i="49"/>
  <c r="L25" i="25" l="1"/>
  <c r="C7" i="36" l="1"/>
  <c r="N44" i="86" l="1"/>
  <c r="M44" i="86"/>
  <c r="N42" i="86"/>
  <c r="M42" i="86"/>
  <c r="N40" i="86"/>
  <c r="M40" i="86"/>
  <c r="N38" i="86"/>
  <c r="M38" i="86"/>
  <c r="N36" i="86"/>
  <c r="M36" i="86"/>
  <c r="N34" i="86"/>
  <c r="M34" i="86"/>
  <c r="N32" i="86"/>
  <c r="M32" i="86"/>
  <c r="N30" i="86"/>
  <c r="M30" i="86"/>
  <c r="N28" i="86"/>
  <c r="M28" i="86"/>
  <c r="N26" i="86"/>
  <c r="M26" i="86"/>
  <c r="N24" i="86"/>
  <c r="M24" i="86"/>
  <c r="N22" i="86"/>
  <c r="M22" i="86"/>
  <c r="N20" i="86"/>
  <c r="M20" i="86"/>
  <c r="N18" i="86"/>
  <c r="M18" i="86"/>
  <c r="N16" i="86"/>
  <c r="M16" i="86"/>
  <c r="N14" i="86"/>
  <c r="M14" i="86"/>
  <c r="N12" i="86"/>
  <c r="M12" i="86"/>
  <c r="N10" i="86"/>
  <c r="M10" i="86"/>
  <c r="N8" i="86"/>
  <c r="M8" i="86"/>
  <c r="M6" i="56"/>
  <c r="N6" i="56"/>
  <c r="M8" i="56"/>
  <c r="N8" i="56"/>
  <c r="M10" i="56"/>
  <c r="N10" i="56"/>
  <c r="M12" i="56"/>
  <c r="N12" i="56"/>
  <c r="M14" i="56"/>
  <c r="N14" i="56"/>
  <c r="M16" i="56"/>
  <c r="N16" i="56"/>
  <c r="M18" i="56"/>
  <c r="N18" i="56"/>
  <c r="M20" i="56"/>
  <c r="N20" i="56"/>
  <c r="M22" i="56"/>
  <c r="N22" i="56"/>
  <c r="M24" i="56"/>
  <c r="N24" i="56"/>
  <c r="M26" i="56"/>
  <c r="N26" i="56"/>
  <c r="M28" i="56"/>
  <c r="N28" i="56"/>
  <c r="M30" i="56"/>
  <c r="N30" i="56"/>
  <c r="M32" i="56"/>
  <c r="N32" i="56"/>
  <c r="M34" i="56"/>
  <c r="N34" i="56"/>
  <c r="M36" i="56"/>
  <c r="N36" i="56"/>
  <c r="M38" i="56"/>
  <c r="N38" i="56"/>
  <c r="M40" i="56"/>
  <c r="N40" i="56"/>
  <c r="M42" i="56"/>
  <c r="N42" i="56"/>
  <c r="M44" i="56"/>
  <c r="N44" i="56"/>
  <c r="N44" i="78"/>
  <c r="M44" i="78"/>
  <c r="N42" i="78"/>
  <c r="M42" i="78"/>
  <c r="N40" i="78"/>
  <c r="M40" i="78"/>
  <c r="N38" i="78"/>
  <c r="M38" i="78"/>
  <c r="N36" i="78"/>
  <c r="M36" i="78"/>
  <c r="N34" i="78"/>
  <c r="M34" i="78"/>
  <c r="N32" i="78"/>
  <c r="M32" i="78"/>
  <c r="N30" i="78"/>
  <c r="M30" i="78"/>
  <c r="N28" i="78"/>
  <c r="M28" i="78"/>
  <c r="N26" i="78"/>
  <c r="M26" i="78"/>
  <c r="N24" i="78"/>
  <c r="M24" i="78"/>
  <c r="N22" i="78"/>
  <c r="M22" i="78"/>
  <c r="N20" i="78"/>
  <c r="M20" i="78"/>
  <c r="N18" i="78"/>
  <c r="M18" i="78"/>
  <c r="N16" i="78"/>
  <c r="M16" i="78"/>
  <c r="N10" i="78"/>
  <c r="M10" i="78"/>
  <c r="B24" i="75"/>
  <c r="I11" i="75"/>
  <c r="N44" i="31"/>
  <c r="N42" i="31"/>
  <c r="N40" i="31"/>
  <c r="N38" i="31"/>
  <c r="N36" i="31"/>
  <c r="N34" i="31"/>
  <c r="N32" i="31"/>
  <c r="N30" i="31"/>
  <c r="N28" i="31"/>
  <c r="N26" i="31"/>
  <c r="N24" i="31"/>
  <c r="N22" i="31"/>
  <c r="N20" i="31"/>
  <c r="N18" i="31"/>
  <c r="N16" i="31"/>
  <c r="N14" i="31"/>
  <c r="N8" i="31"/>
  <c r="M44" i="31"/>
  <c r="M42" i="31"/>
  <c r="M40" i="31"/>
  <c r="M38" i="31"/>
  <c r="M36" i="31"/>
  <c r="M34" i="31"/>
  <c r="M32" i="31"/>
  <c r="M30" i="31"/>
  <c r="M28" i="31"/>
  <c r="M26" i="31"/>
  <c r="M24" i="31"/>
  <c r="M22" i="31"/>
  <c r="M20" i="31"/>
  <c r="M18" i="31"/>
  <c r="M16" i="31"/>
  <c r="M14" i="31"/>
  <c r="M8" i="31"/>
  <c r="H45" i="55"/>
  <c r="G45" i="55"/>
  <c r="H44" i="55"/>
  <c r="G44" i="55"/>
  <c r="F44" i="55"/>
  <c r="H43" i="55"/>
  <c r="G43" i="55"/>
  <c r="F43" i="55"/>
  <c r="H42" i="55"/>
  <c r="G42" i="55"/>
  <c r="F42" i="55"/>
  <c r="H41" i="55"/>
  <c r="G41" i="55"/>
  <c r="F41" i="55"/>
  <c r="H40" i="55"/>
  <c r="G40" i="55"/>
  <c r="F40" i="55"/>
  <c r="H39" i="55"/>
  <c r="G39" i="55"/>
  <c r="F39" i="55"/>
  <c r="H38" i="55"/>
  <c r="G38" i="55"/>
  <c r="F38" i="55"/>
  <c r="M5" i="56" l="1"/>
  <c r="E29" i="82"/>
  <c r="E21" i="82"/>
  <c r="C196" i="102" l="1"/>
  <c r="C186" i="102"/>
  <c r="C176" i="102"/>
  <c r="C166" i="102"/>
  <c r="C156" i="102"/>
  <c r="C146" i="102"/>
  <c r="C136" i="102"/>
  <c r="C126" i="102"/>
  <c r="C116" i="102"/>
  <c r="C106" i="102"/>
  <c r="G5" i="94"/>
  <c r="G5" i="101"/>
  <c r="E205" i="102"/>
  <c r="E204" i="102"/>
  <c r="E203" i="102"/>
  <c r="E202" i="102"/>
  <c r="E201" i="102"/>
  <c r="E200" i="102"/>
  <c r="E199" i="102"/>
  <c r="E198" i="102"/>
  <c r="E197" i="102"/>
  <c r="E195" i="102"/>
  <c r="E194" i="102"/>
  <c r="E193" i="102"/>
  <c r="E192" i="102"/>
  <c r="E191" i="102"/>
  <c r="E190" i="102"/>
  <c r="E189" i="102"/>
  <c r="E188" i="102"/>
  <c r="E187" i="102"/>
  <c r="E185" i="102"/>
  <c r="E184" i="102"/>
  <c r="E183" i="102"/>
  <c r="E182" i="102"/>
  <c r="E181" i="102"/>
  <c r="E180" i="102"/>
  <c r="E179" i="102"/>
  <c r="E178" i="102"/>
  <c r="E177" i="102"/>
  <c r="E175" i="102"/>
  <c r="E174" i="102"/>
  <c r="E173" i="102"/>
  <c r="E172" i="102"/>
  <c r="E171" i="102"/>
  <c r="E170" i="102"/>
  <c r="E169" i="102"/>
  <c r="E168" i="102"/>
  <c r="E167" i="102"/>
  <c r="E165" i="102"/>
  <c r="E164" i="102"/>
  <c r="E163" i="102"/>
  <c r="E162" i="102"/>
  <c r="E161" i="102"/>
  <c r="E160" i="102"/>
  <c r="E159" i="102"/>
  <c r="E158" i="102"/>
  <c r="E157" i="102"/>
  <c r="E155" i="102"/>
  <c r="E154" i="102"/>
  <c r="E153" i="102"/>
  <c r="E152" i="102"/>
  <c r="E151" i="102"/>
  <c r="E150" i="102"/>
  <c r="E149" i="102"/>
  <c r="E148" i="102"/>
  <c r="E147" i="102"/>
  <c r="E145" i="102"/>
  <c r="E144" i="102"/>
  <c r="E143" i="102"/>
  <c r="E142" i="102"/>
  <c r="E141" i="102"/>
  <c r="E140" i="102"/>
  <c r="E139" i="102"/>
  <c r="E138" i="102"/>
  <c r="E137" i="102"/>
  <c r="E135" i="102"/>
  <c r="E134" i="102"/>
  <c r="E133" i="102"/>
  <c r="E132" i="102"/>
  <c r="E131" i="102"/>
  <c r="E130" i="102"/>
  <c r="E129" i="102"/>
  <c r="E128" i="102"/>
  <c r="E127" i="102"/>
  <c r="E125" i="102"/>
  <c r="E124" i="102"/>
  <c r="E123" i="102"/>
  <c r="E122" i="102"/>
  <c r="E121" i="102"/>
  <c r="E120" i="102"/>
  <c r="E119" i="102"/>
  <c r="E118" i="102"/>
  <c r="E117" i="102"/>
  <c r="E115" i="102"/>
  <c r="E114" i="102"/>
  <c r="E113" i="102"/>
  <c r="E112" i="102"/>
  <c r="E111" i="102"/>
  <c r="E110" i="102"/>
  <c r="E109" i="102"/>
  <c r="E108" i="102"/>
  <c r="E106" i="102" s="1"/>
  <c r="E107" i="102"/>
  <c r="E105" i="102"/>
  <c r="E104" i="102"/>
  <c r="E103" i="102"/>
  <c r="E102" i="102"/>
  <c r="E101" i="102"/>
  <c r="E100" i="102"/>
  <c r="E99" i="102"/>
  <c r="E98" i="102"/>
  <c r="E97" i="102"/>
  <c r="D96" i="102"/>
  <c r="E95" i="102"/>
  <c r="E94" i="102"/>
  <c r="E93" i="102"/>
  <c r="E92" i="102"/>
  <c r="E91" i="102"/>
  <c r="E90" i="102"/>
  <c r="E89" i="102"/>
  <c r="E88" i="102"/>
  <c r="E87" i="102"/>
  <c r="D86" i="102"/>
  <c r="E85" i="102"/>
  <c r="E84" i="102"/>
  <c r="E83" i="102"/>
  <c r="E82" i="102"/>
  <c r="E81" i="102"/>
  <c r="E80" i="102"/>
  <c r="E79" i="102"/>
  <c r="E78" i="102"/>
  <c r="E77" i="102"/>
  <c r="D76" i="102"/>
  <c r="E75" i="102"/>
  <c r="E74" i="102"/>
  <c r="E73" i="102"/>
  <c r="E72" i="102"/>
  <c r="E71" i="102"/>
  <c r="E70" i="102"/>
  <c r="E69" i="102"/>
  <c r="E68" i="102"/>
  <c r="E67" i="102"/>
  <c r="D66" i="102"/>
  <c r="E65" i="102"/>
  <c r="E64" i="102"/>
  <c r="E63" i="102"/>
  <c r="E62" i="102"/>
  <c r="E61" i="102"/>
  <c r="E60" i="102"/>
  <c r="E59" i="102"/>
  <c r="E58" i="102"/>
  <c r="E57" i="102"/>
  <c r="D56" i="102"/>
  <c r="E55" i="102"/>
  <c r="E54" i="102"/>
  <c r="E53" i="102"/>
  <c r="E52" i="102"/>
  <c r="E51" i="102"/>
  <c r="E50" i="102"/>
  <c r="E49" i="102"/>
  <c r="E48" i="102"/>
  <c r="E47" i="102"/>
  <c r="G5" i="102"/>
  <c r="D46" i="102"/>
  <c r="E45" i="102"/>
  <c r="E44" i="102"/>
  <c r="E43" i="102"/>
  <c r="E42" i="102"/>
  <c r="E41" i="102"/>
  <c r="E40" i="102"/>
  <c r="E39" i="102"/>
  <c r="E38" i="102"/>
  <c r="E37" i="102"/>
  <c r="D36" i="102"/>
  <c r="E35" i="102"/>
  <c r="E34" i="102"/>
  <c r="E33" i="102"/>
  <c r="E32" i="102"/>
  <c r="E31" i="102"/>
  <c r="E30" i="102"/>
  <c r="E29" i="102"/>
  <c r="E28" i="102"/>
  <c r="E27" i="102"/>
  <c r="D26" i="102"/>
  <c r="E25" i="102"/>
  <c r="E24" i="102"/>
  <c r="E23" i="102"/>
  <c r="E22" i="102"/>
  <c r="E21" i="102"/>
  <c r="E20" i="102"/>
  <c r="E19" i="102"/>
  <c r="E18" i="102"/>
  <c r="E17" i="102"/>
  <c r="D16" i="102"/>
  <c r="E15" i="102"/>
  <c r="E14" i="102"/>
  <c r="E13" i="102"/>
  <c r="E12" i="102"/>
  <c r="E11" i="102"/>
  <c r="E10" i="102"/>
  <c r="E9" i="102"/>
  <c r="E8" i="102"/>
  <c r="E7" i="102"/>
  <c r="D6" i="102"/>
  <c r="E205" i="96"/>
  <c r="E204" i="96"/>
  <c r="E203" i="96"/>
  <c r="E202" i="96"/>
  <c r="E201" i="96"/>
  <c r="E200" i="96"/>
  <c r="E199" i="96"/>
  <c r="E198" i="96"/>
  <c r="E197" i="96"/>
  <c r="H196" i="96"/>
  <c r="G196" i="96"/>
  <c r="F196" i="96"/>
  <c r="C196" i="96"/>
  <c r="E195" i="96"/>
  <c r="E194" i="96"/>
  <c r="E193" i="96"/>
  <c r="E192" i="96"/>
  <c r="E191" i="96"/>
  <c r="E190" i="96"/>
  <c r="E189" i="96"/>
  <c r="E188" i="96"/>
  <c r="E187" i="96"/>
  <c r="H186" i="96"/>
  <c r="G186" i="96"/>
  <c r="F186" i="96"/>
  <c r="C186" i="96"/>
  <c r="E185" i="96"/>
  <c r="E184" i="96"/>
  <c r="E183" i="96"/>
  <c r="E182" i="96"/>
  <c r="E181" i="96"/>
  <c r="E180" i="96"/>
  <c r="E179" i="96"/>
  <c r="E178" i="96"/>
  <c r="E177" i="96"/>
  <c r="H176" i="96"/>
  <c r="G176" i="96"/>
  <c r="F176" i="96"/>
  <c r="C176" i="96"/>
  <c r="E175" i="96"/>
  <c r="E174" i="96"/>
  <c r="E173" i="96"/>
  <c r="E172" i="96"/>
  <c r="E171" i="96"/>
  <c r="E170" i="96"/>
  <c r="E169" i="96"/>
  <c r="E168" i="96"/>
  <c r="E167" i="96"/>
  <c r="H166" i="96"/>
  <c r="G166" i="96"/>
  <c r="F166" i="96"/>
  <c r="C166" i="96"/>
  <c r="E165" i="96"/>
  <c r="E164" i="96"/>
  <c r="E163" i="96"/>
  <c r="E162" i="96"/>
  <c r="E161" i="96"/>
  <c r="E160" i="96"/>
  <c r="E159" i="96"/>
  <c r="E158" i="96"/>
  <c r="E157" i="96"/>
  <c r="H156" i="96"/>
  <c r="G156" i="96"/>
  <c r="F156" i="96"/>
  <c r="C156" i="96"/>
  <c r="E155" i="96"/>
  <c r="E154" i="96"/>
  <c r="E153" i="96"/>
  <c r="E152" i="96"/>
  <c r="E151" i="96"/>
  <c r="E150" i="96"/>
  <c r="E149" i="96"/>
  <c r="E148" i="96"/>
  <c r="E147" i="96"/>
  <c r="H146" i="96"/>
  <c r="G146" i="96"/>
  <c r="F146" i="96"/>
  <c r="C146" i="96"/>
  <c r="E145" i="96"/>
  <c r="E144" i="96"/>
  <c r="E143" i="96"/>
  <c r="E142" i="96"/>
  <c r="E141" i="96"/>
  <c r="E140" i="96"/>
  <c r="E139" i="96"/>
  <c r="E138" i="96"/>
  <c r="E137" i="96"/>
  <c r="H136" i="96"/>
  <c r="G136" i="96"/>
  <c r="F136" i="96"/>
  <c r="C136" i="96"/>
  <c r="E135" i="96"/>
  <c r="E134" i="96"/>
  <c r="E133" i="96"/>
  <c r="E132" i="96"/>
  <c r="E131" i="96"/>
  <c r="E130" i="96"/>
  <c r="E129" i="96"/>
  <c r="E128" i="96"/>
  <c r="E127" i="96"/>
  <c r="H126" i="96"/>
  <c r="G126" i="96"/>
  <c r="F126" i="96"/>
  <c r="C126" i="96"/>
  <c r="E125" i="96"/>
  <c r="E124" i="96"/>
  <c r="E123" i="96"/>
  <c r="E122" i="96"/>
  <c r="E121" i="96"/>
  <c r="E120" i="96"/>
  <c r="E119" i="96"/>
  <c r="E118" i="96"/>
  <c r="E117" i="96"/>
  <c r="H116" i="96"/>
  <c r="G116" i="96"/>
  <c r="F116" i="96"/>
  <c r="C116" i="96"/>
  <c r="E115" i="96"/>
  <c r="E114" i="96"/>
  <c r="E113" i="96"/>
  <c r="E112" i="96"/>
  <c r="E111" i="96"/>
  <c r="E110" i="96"/>
  <c r="E109" i="96"/>
  <c r="E108" i="96"/>
  <c r="E107" i="96"/>
  <c r="H106" i="96"/>
  <c r="G106" i="96"/>
  <c r="F106" i="96"/>
  <c r="C106" i="96"/>
  <c r="H5" i="102" l="1"/>
  <c r="F5" i="102"/>
  <c r="E166" i="96"/>
  <c r="E146" i="102"/>
  <c r="E126" i="96"/>
  <c r="E136" i="96"/>
  <c r="E156" i="96"/>
  <c r="E6" i="102"/>
  <c r="E56" i="102"/>
  <c r="E76" i="102"/>
  <c r="E186" i="102"/>
  <c r="E26" i="102"/>
  <c r="E66" i="102"/>
  <c r="E86" i="102"/>
  <c r="E116" i="102"/>
  <c r="E156" i="102"/>
  <c r="E36" i="102"/>
  <c r="E96" i="102"/>
  <c r="E126" i="102"/>
  <c r="E166" i="102"/>
  <c r="E196" i="102"/>
  <c r="E46" i="102"/>
  <c r="E136" i="102"/>
  <c r="E176" i="102"/>
  <c r="E186" i="96"/>
  <c r="E106" i="96"/>
  <c r="E176" i="96"/>
  <c r="E196" i="96"/>
  <c r="E116" i="96"/>
  <c r="E146" i="96"/>
  <c r="E16" i="102"/>
  <c r="E2" i="100"/>
  <c r="I11" i="98"/>
  <c r="F2" i="98"/>
  <c r="E105" i="96"/>
  <c r="E104" i="96"/>
  <c r="E103" i="96"/>
  <c r="E102" i="96"/>
  <c r="E101" i="96"/>
  <c r="E100" i="96"/>
  <c r="E99" i="96"/>
  <c r="E98" i="96"/>
  <c r="E97" i="96"/>
  <c r="H96" i="96"/>
  <c r="G96" i="96"/>
  <c r="F96" i="96"/>
  <c r="D96" i="96"/>
  <c r="E95" i="96"/>
  <c r="E94" i="96"/>
  <c r="E93" i="96"/>
  <c r="E92" i="96"/>
  <c r="E91" i="96"/>
  <c r="E90" i="96"/>
  <c r="E89" i="96"/>
  <c r="E88" i="96"/>
  <c r="E87" i="96"/>
  <c r="H86" i="96"/>
  <c r="G86" i="96"/>
  <c r="F86" i="96"/>
  <c r="D86" i="96"/>
  <c r="E85" i="96"/>
  <c r="E84" i="96"/>
  <c r="E83" i="96"/>
  <c r="E82" i="96"/>
  <c r="E81" i="96"/>
  <c r="E80" i="96"/>
  <c r="E79" i="96"/>
  <c r="E78" i="96"/>
  <c r="E77" i="96"/>
  <c r="H76" i="96"/>
  <c r="G76" i="96"/>
  <c r="F76" i="96"/>
  <c r="D76" i="96"/>
  <c r="E75" i="96"/>
  <c r="E74" i="96"/>
  <c r="E73" i="96"/>
  <c r="E72" i="96"/>
  <c r="E71" i="96"/>
  <c r="E70" i="96"/>
  <c r="E69" i="96"/>
  <c r="E68" i="96"/>
  <c r="E67" i="96"/>
  <c r="H66" i="96"/>
  <c r="G66" i="96"/>
  <c r="F66" i="96"/>
  <c r="D66" i="96"/>
  <c r="E65" i="96"/>
  <c r="E64" i="96"/>
  <c r="E63" i="96"/>
  <c r="E62" i="96"/>
  <c r="E61" i="96"/>
  <c r="E60" i="96"/>
  <c r="E59" i="96"/>
  <c r="E58" i="96"/>
  <c r="E57" i="96"/>
  <c r="H56" i="96"/>
  <c r="G56" i="96"/>
  <c r="F56" i="96"/>
  <c r="D56" i="96"/>
  <c r="E55" i="96"/>
  <c r="E54" i="96"/>
  <c r="E53" i="96"/>
  <c r="E52" i="96"/>
  <c r="E51" i="96"/>
  <c r="E50" i="96"/>
  <c r="E49" i="96"/>
  <c r="E48" i="96"/>
  <c r="E47" i="96"/>
  <c r="H46" i="96"/>
  <c r="H5" i="96" s="1"/>
  <c r="G46" i="96"/>
  <c r="F46" i="96"/>
  <c r="F5" i="96" s="1"/>
  <c r="D46" i="96"/>
  <c r="E45" i="96"/>
  <c r="E44" i="96"/>
  <c r="E43" i="96"/>
  <c r="E42" i="96"/>
  <c r="E41" i="96"/>
  <c r="E40" i="96"/>
  <c r="E39" i="96"/>
  <c r="E38" i="96"/>
  <c r="E37" i="96"/>
  <c r="H36" i="96"/>
  <c r="G36" i="96"/>
  <c r="F36" i="96"/>
  <c r="D36" i="96"/>
  <c r="E35" i="96"/>
  <c r="E34" i="96"/>
  <c r="E33" i="96"/>
  <c r="E32" i="96"/>
  <c r="E31" i="96"/>
  <c r="E30" i="96"/>
  <c r="E29" i="96"/>
  <c r="E28" i="96"/>
  <c r="E27" i="96"/>
  <c r="H26" i="96"/>
  <c r="G26" i="96"/>
  <c r="F26" i="96"/>
  <c r="D26" i="96"/>
  <c r="E25" i="96"/>
  <c r="E24" i="96"/>
  <c r="E23" i="96"/>
  <c r="E22" i="96"/>
  <c r="E21" i="96"/>
  <c r="E20" i="96"/>
  <c r="E19" i="96"/>
  <c r="E18" i="96"/>
  <c r="E17" i="96"/>
  <c r="H16" i="96"/>
  <c r="G16" i="96"/>
  <c r="F16" i="96"/>
  <c r="D16" i="96"/>
  <c r="E15" i="96"/>
  <c r="E14" i="96"/>
  <c r="E13" i="96"/>
  <c r="E12" i="96"/>
  <c r="E11" i="96"/>
  <c r="E10" i="96"/>
  <c r="E9" i="96"/>
  <c r="E8" i="96"/>
  <c r="E7" i="96"/>
  <c r="H6" i="96"/>
  <c r="G6" i="96"/>
  <c r="F6" i="96"/>
  <c r="D6" i="96"/>
  <c r="E2" i="92"/>
  <c r="J9" i="89"/>
  <c r="J8" i="89"/>
  <c r="F2" i="75"/>
  <c r="D6" i="74"/>
  <c r="G6" i="74"/>
  <c r="H6" i="74"/>
  <c r="E7" i="74"/>
  <c r="E8" i="74"/>
  <c r="E9" i="74"/>
  <c r="E10" i="74"/>
  <c r="E11" i="74"/>
  <c r="E12" i="74"/>
  <c r="E13" i="74"/>
  <c r="E14" i="74"/>
  <c r="E15" i="74"/>
  <c r="D16" i="74"/>
  <c r="G16" i="74"/>
  <c r="H16" i="74"/>
  <c r="E17" i="74"/>
  <c r="E18" i="74"/>
  <c r="E19" i="74"/>
  <c r="E20" i="74"/>
  <c r="E21" i="74"/>
  <c r="E22" i="74"/>
  <c r="E23" i="74"/>
  <c r="E24" i="74"/>
  <c r="E25" i="74"/>
  <c r="D26" i="74"/>
  <c r="G26" i="74"/>
  <c r="H26" i="74"/>
  <c r="E27" i="74"/>
  <c r="E28" i="74"/>
  <c r="E29" i="74"/>
  <c r="E30" i="74"/>
  <c r="E31" i="74"/>
  <c r="E32" i="74"/>
  <c r="E33" i="74"/>
  <c r="E34" i="74"/>
  <c r="E35" i="74"/>
  <c r="D36" i="74"/>
  <c r="G36" i="74"/>
  <c r="H36" i="74"/>
  <c r="E37" i="74"/>
  <c r="E38" i="74"/>
  <c r="E39" i="74"/>
  <c r="E40" i="74"/>
  <c r="E41" i="74"/>
  <c r="E42" i="74"/>
  <c r="E43" i="74"/>
  <c r="E44" i="74"/>
  <c r="E45" i="74"/>
  <c r="D46" i="74"/>
  <c r="G46" i="74"/>
  <c r="H46" i="74"/>
  <c r="E47" i="74"/>
  <c r="E48" i="74"/>
  <c r="E49" i="74"/>
  <c r="E50" i="74"/>
  <c r="E51" i="74"/>
  <c r="E52" i="74"/>
  <c r="E53" i="74"/>
  <c r="E54" i="74"/>
  <c r="E55" i="74"/>
  <c r="D56" i="74"/>
  <c r="G56" i="74"/>
  <c r="H56" i="74"/>
  <c r="E57" i="74"/>
  <c r="E58" i="74"/>
  <c r="E59" i="74"/>
  <c r="E60" i="74"/>
  <c r="E61" i="74"/>
  <c r="E62" i="74"/>
  <c r="E63" i="74"/>
  <c r="E64" i="74"/>
  <c r="E65" i="74"/>
  <c r="D66" i="74"/>
  <c r="G66" i="74"/>
  <c r="H66" i="74"/>
  <c r="E67" i="74"/>
  <c r="E68" i="74"/>
  <c r="E69" i="74"/>
  <c r="E70" i="74"/>
  <c r="E71" i="74"/>
  <c r="E72" i="74"/>
  <c r="E73" i="74"/>
  <c r="E74" i="74"/>
  <c r="E75" i="74"/>
  <c r="D76" i="74"/>
  <c r="G76" i="74"/>
  <c r="H76" i="74"/>
  <c r="E77" i="74"/>
  <c r="E78" i="74"/>
  <c r="E79" i="74"/>
  <c r="E80" i="74"/>
  <c r="E81" i="74"/>
  <c r="E82" i="74"/>
  <c r="E83" i="74"/>
  <c r="E84" i="74"/>
  <c r="E85" i="74"/>
  <c r="D86" i="74"/>
  <c r="G86" i="74"/>
  <c r="H86" i="74"/>
  <c r="E87" i="74"/>
  <c r="E88" i="74"/>
  <c r="E89" i="74"/>
  <c r="E90" i="74"/>
  <c r="E91" i="74"/>
  <c r="E92" i="74"/>
  <c r="E93" i="74"/>
  <c r="E94" i="74"/>
  <c r="E95" i="74"/>
  <c r="D96" i="74"/>
  <c r="G96" i="74"/>
  <c r="H96" i="74"/>
  <c r="E97" i="74"/>
  <c r="E98" i="74"/>
  <c r="E99" i="74"/>
  <c r="E100" i="74"/>
  <c r="E101" i="74"/>
  <c r="E102" i="74"/>
  <c r="E103" i="74"/>
  <c r="E104" i="74"/>
  <c r="E105" i="74"/>
  <c r="D206" i="87"/>
  <c r="I198" i="87"/>
  <c r="J197" i="87"/>
  <c r="I197" i="87"/>
  <c r="D196" i="87"/>
  <c r="I188" i="87"/>
  <c r="J187" i="87"/>
  <c r="I187" i="87"/>
  <c r="D186" i="87"/>
  <c r="I178" i="87"/>
  <c r="J177" i="87"/>
  <c r="I177" i="87"/>
  <c r="D176" i="87"/>
  <c r="I168" i="87"/>
  <c r="J167" i="87"/>
  <c r="I167" i="87"/>
  <c r="D166" i="87"/>
  <c r="I158" i="87"/>
  <c r="J157" i="87"/>
  <c r="I157" i="87"/>
  <c r="D156" i="87"/>
  <c r="I148" i="87"/>
  <c r="J147" i="87"/>
  <c r="I147" i="87"/>
  <c r="D146" i="87"/>
  <c r="I138" i="87"/>
  <c r="J137" i="87"/>
  <c r="I137" i="87"/>
  <c r="D136" i="87"/>
  <c r="I128" i="87"/>
  <c r="J127" i="87"/>
  <c r="I127" i="87"/>
  <c r="D126" i="87"/>
  <c r="I118" i="87"/>
  <c r="J117" i="87"/>
  <c r="I117" i="87"/>
  <c r="D116" i="87"/>
  <c r="I108" i="87"/>
  <c r="J107" i="87"/>
  <c r="I107" i="87"/>
  <c r="D106" i="87"/>
  <c r="I98" i="87"/>
  <c r="J97" i="87"/>
  <c r="I97" i="87"/>
  <c r="D96" i="87"/>
  <c r="I88" i="87"/>
  <c r="J87" i="87"/>
  <c r="I87" i="87"/>
  <c r="D86" i="87"/>
  <c r="I78" i="87"/>
  <c r="J77" i="87"/>
  <c r="I77" i="87"/>
  <c r="D76" i="87"/>
  <c r="I68" i="87"/>
  <c r="J67" i="87"/>
  <c r="I67" i="87"/>
  <c r="D66" i="87"/>
  <c r="I58" i="87"/>
  <c r="J57" i="87"/>
  <c r="I57" i="87"/>
  <c r="D56" i="87"/>
  <c r="I48" i="87"/>
  <c r="J47" i="87"/>
  <c r="I47" i="87"/>
  <c r="D46" i="87"/>
  <c r="I38" i="87"/>
  <c r="J37" i="87"/>
  <c r="I37" i="87"/>
  <c r="D36" i="87"/>
  <c r="I28" i="87"/>
  <c r="J27" i="87"/>
  <c r="I27" i="87"/>
  <c r="D26" i="87"/>
  <c r="I18" i="87"/>
  <c r="J17" i="87"/>
  <c r="I17" i="87"/>
  <c r="D16" i="87"/>
  <c r="I8" i="87"/>
  <c r="J7" i="87"/>
  <c r="L206" i="87"/>
  <c r="L205" i="87"/>
  <c r="L204" i="87"/>
  <c r="L203" i="87"/>
  <c r="L202" i="87"/>
  <c r="L201" i="87"/>
  <c r="L200" i="87"/>
  <c r="L199" i="87"/>
  <c r="L198" i="87"/>
  <c r="O197" i="87"/>
  <c r="N197" i="87"/>
  <c r="M197" i="87"/>
  <c r="H45" i="86" s="1"/>
  <c r="L196" i="87"/>
  <c r="L195" i="87"/>
  <c r="L194" i="87"/>
  <c r="L193" i="87"/>
  <c r="L192" i="87"/>
  <c r="L191" i="87"/>
  <c r="L190" i="87"/>
  <c r="L189" i="87"/>
  <c r="L188" i="87"/>
  <c r="O187" i="87"/>
  <c r="N187" i="87"/>
  <c r="M187" i="87"/>
  <c r="H43" i="86" s="1"/>
  <c r="L186" i="87"/>
  <c r="L185" i="87"/>
  <c r="L184" i="87"/>
  <c r="L183" i="87"/>
  <c r="L182" i="87"/>
  <c r="L181" i="87"/>
  <c r="L180" i="87"/>
  <c r="L179" i="87"/>
  <c r="L178" i="87"/>
  <c r="O177" i="87"/>
  <c r="N177" i="87"/>
  <c r="M177" i="87"/>
  <c r="H41" i="86" s="1"/>
  <c r="L176" i="87"/>
  <c r="L175" i="87"/>
  <c r="L174" i="87"/>
  <c r="L173" i="87"/>
  <c r="L172" i="87"/>
  <c r="L171" i="87"/>
  <c r="L170" i="87"/>
  <c r="L169" i="87"/>
  <c r="L168" i="87"/>
  <c r="O167" i="87"/>
  <c r="N167" i="87"/>
  <c r="M167" i="87"/>
  <c r="H39" i="86" s="1"/>
  <c r="L166" i="87"/>
  <c r="L165" i="87"/>
  <c r="L164" i="87"/>
  <c r="L163" i="87"/>
  <c r="L162" i="87"/>
  <c r="L161" i="87"/>
  <c r="L160" i="87"/>
  <c r="L159" i="87"/>
  <c r="L158" i="87"/>
  <c r="O157" i="87"/>
  <c r="N157" i="87"/>
  <c r="M157" i="87"/>
  <c r="H37" i="86" s="1"/>
  <c r="L156" i="87"/>
  <c r="L155" i="87"/>
  <c r="L154" i="87"/>
  <c r="L153" i="87"/>
  <c r="L152" i="87"/>
  <c r="L151" i="87"/>
  <c r="L150" i="87"/>
  <c r="L149" i="87"/>
  <c r="L148" i="87"/>
  <c r="O147" i="87"/>
  <c r="N147" i="87"/>
  <c r="M147" i="87"/>
  <c r="H35" i="86" s="1"/>
  <c r="L146" i="87"/>
  <c r="L145" i="87"/>
  <c r="L144" i="87"/>
  <c r="L143" i="87"/>
  <c r="L142" i="87"/>
  <c r="L141" i="87"/>
  <c r="L140" i="87"/>
  <c r="L139" i="87"/>
  <c r="L138" i="87"/>
  <c r="O137" i="87"/>
  <c r="N137" i="87"/>
  <c r="M137" i="87"/>
  <c r="H33" i="86" s="1"/>
  <c r="L136" i="87"/>
  <c r="L135" i="87"/>
  <c r="L134" i="87"/>
  <c r="L133" i="87"/>
  <c r="L132" i="87"/>
  <c r="L131" i="87"/>
  <c r="L130" i="87"/>
  <c r="L129" i="87"/>
  <c r="L128" i="87"/>
  <c r="O127" i="87"/>
  <c r="N127" i="87"/>
  <c r="M127" i="87"/>
  <c r="H31" i="86" s="1"/>
  <c r="L126" i="87"/>
  <c r="L125" i="87"/>
  <c r="L124" i="87"/>
  <c r="L123" i="87"/>
  <c r="L122" i="87"/>
  <c r="L121" i="87"/>
  <c r="L120" i="87"/>
  <c r="L119" i="87"/>
  <c r="L118" i="87"/>
  <c r="O117" i="87"/>
  <c r="N117" i="87"/>
  <c r="M117" i="87"/>
  <c r="H29" i="86" s="1"/>
  <c r="L116" i="87"/>
  <c r="L115" i="87"/>
  <c r="L114" i="87"/>
  <c r="L113" i="87"/>
  <c r="L112" i="87"/>
  <c r="L111" i="87"/>
  <c r="L110" i="87"/>
  <c r="L109" i="87"/>
  <c r="L108" i="87"/>
  <c r="O107" i="87"/>
  <c r="N107" i="87"/>
  <c r="M107" i="87"/>
  <c r="L106" i="87"/>
  <c r="L105" i="87"/>
  <c r="L104" i="87"/>
  <c r="L103" i="87"/>
  <c r="L102" i="87"/>
  <c r="L101" i="87"/>
  <c r="L100" i="87"/>
  <c r="L99" i="87"/>
  <c r="L98" i="87"/>
  <c r="O97" i="87"/>
  <c r="N97" i="87"/>
  <c r="M97" i="87"/>
  <c r="H25" i="86" s="1"/>
  <c r="L96" i="87"/>
  <c r="L95" i="87"/>
  <c r="L94" i="87"/>
  <c r="L93" i="87"/>
  <c r="L92" i="87"/>
  <c r="L91" i="87"/>
  <c r="L90" i="87"/>
  <c r="L89" i="87"/>
  <c r="L88" i="87"/>
  <c r="O87" i="87"/>
  <c r="N87" i="87"/>
  <c r="M87" i="87"/>
  <c r="H23" i="86" s="1"/>
  <c r="L86" i="87"/>
  <c r="L85" i="87"/>
  <c r="L84" i="87"/>
  <c r="L83" i="87"/>
  <c r="L82" i="87"/>
  <c r="L81" i="87"/>
  <c r="L80" i="87"/>
  <c r="L79" i="87"/>
  <c r="L78" i="87"/>
  <c r="O77" i="87"/>
  <c r="N77" i="87"/>
  <c r="M77" i="87"/>
  <c r="H21" i="86" s="1"/>
  <c r="L76" i="87"/>
  <c r="L75" i="87"/>
  <c r="L74" i="87"/>
  <c r="L73" i="87"/>
  <c r="L72" i="87"/>
  <c r="L71" i="87"/>
  <c r="L70" i="87"/>
  <c r="L69" i="87"/>
  <c r="L68" i="87"/>
  <c r="O67" i="87"/>
  <c r="N67" i="87"/>
  <c r="M67" i="87"/>
  <c r="H19" i="86" s="1"/>
  <c r="L66" i="87"/>
  <c r="L65" i="87"/>
  <c r="L64" i="87"/>
  <c r="L63" i="87"/>
  <c r="L62" i="87"/>
  <c r="L61" i="87"/>
  <c r="L60" i="87"/>
  <c r="L59" i="87"/>
  <c r="L58" i="87"/>
  <c r="O57" i="87"/>
  <c r="N57" i="87"/>
  <c r="M57" i="87"/>
  <c r="H17" i="86" s="1"/>
  <c r="L56" i="87"/>
  <c r="L55" i="87"/>
  <c r="L54" i="87"/>
  <c r="L53" i="87"/>
  <c r="L52" i="87"/>
  <c r="L51" i="87"/>
  <c r="L50" i="87"/>
  <c r="L49" i="87"/>
  <c r="L48" i="87"/>
  <c r="O47" i="87"/>
  <c r="O6" i="87" s="1"/>
  <c r="N47" i="87"/>
  <c r="N6" i="87" s="1"/>
  <c r="M47" i="87"/>
  <c r="L46" i="87"/>
  <c r="L45" i="87"/>
  <c r="L44" i="87"/>
  <c r="L43" i="87"/>
  <c r="L42" i="87"/>
  <c r="L41" i="87"/>
  <c r="L40" i="87"/>
  <c r="L39" i="87"/>
  <c r="L38" i="87"/>
  <c r="O37" i="87"/>
  <c r="N37" i="87"/>
  <c r="M37" i="87"/>
  <c r="H13" i="86" s="1"/>
  <c r="L36" i="87"/>
  <c r="L35" i="87"/>
  <c r="L34" i="87"/>
  <c r="L33" i="87"/>
  <c r="L32" i="87"/>
  <c r="L31" i="87"/>
  <c r="L30" i="87"/>
  <c r="L29" i="87"/>
  <c r="L28" i="87"/>
  <c r="O27" i="87"/>
  <c r="N27" i="87"/>
  <c r="M27" i="87"/>
  <c r="H11" i="86" s="1"/>
  <c r="L26" i="87"/>
  <c r="L25" i="87"/>
  <c r="L24" i="87"/>
  <c r="L23" i="87"/>
  <c r="L22" i="87"/>
  <c r="L21" i="87"/>
  <c r="L20" i="87"/>
  <c r="L19" i="87"/>
  <c r="L18" i="87"/>
  <c r="O17" i="87"/>
  <c r="N17" i="87"/>
  <c r="M17" i="87"/>
  <c r="H9" i="86" s="1"/>
  <c r="L16" i="87"/>
  <c r="L15" i="87"/>
  <c r="L14" i="87"/>
  <c r="L13" i="87"/>
  <c r="L12" i="87"/>
  <c r="L11" i="87"/>
  <c r="L10" i="87"/>
  <c r="L9" i="87"/>
  <c r="L8" i="87"/>
  <c r="O7" i="87"/>
  <c r="N7" i="87"/>
  <c r="M7" i="87"/>
  <c r="H7" i="86" s="1"/>
  <c r="J7" i="86"/>
  <c r="J45" i="86"/>
  <c r="J43" i="86"/>
  <c r="J41" i="86"/>
  <c r="J39" i="86"/>
  <c r="J37" i="86"/>
  <c r="J35" i="86"/>
  <c r="J33" i="86"/>
  <c r="J31" i="86"/>
  <c r="J29" i="86"/>
  <c r="J27" i="86"/>
  <c r="J25" i="86"/>
  <c r="J23" i="86"/>
  <c r="J21" i="86"/>
  <c r="J19" i="86"/>
  <c r="J17" i="86"/>
  <c r="J15" i="86"/>
  <c r="J13" i="86"/>
  <c r="J11" i="86"/>
  <c r="J9" i="86"/>
  <c r="H15" i="86" l="1"/>
  <c r="M6" i="87"/>
  <c r="E5" i="102"/>
  <c r="G5" i="96"/>
  <c r="F17" i="98" s="1"/>
  <c r="H17" i="98"/>
  <c r="H20" i="98" s="1"/>
  <c r="L157" i="87"/>
  <c r="L197" i="87"/>
  <c r="H27" i="86"/>
  <c r="L17" i="87"/>
  <c r="L27" i="87"/>
  <c r="L37" i="87"/>
  <c r="L167" i="87"/>
  <c r="L7" i="87"/>
  <c r="L47" i="87"/>
  <c r="L117" i="87"/>
  <c r="L147" i="87"/>
  <c r="L177" i="87"/>
  <c r="L57" i="87"/>
  <c r="L67" i="87"/>
  <c r="L77" i="87"/>
  <c r="L87" i="87"/>
  <c r="L97" i="87"/>
  <c r="L187" i="87"/>
  <c r="L107" i="87"/>
  <c r="L127" i="87"/>
  <c r="L137" i="87"/>
  <c r="E76" i="96"/>
  <c r="D17" i="98"/>
  <c r="E76" i="74"/>
  <c r="E36" i="74"/>
  <c r="E66" i="74"/>
  <c r="E96" i="74"/>
  <c r="E56" i="74"/>
  <c r="F5" i="74"/>
  <c r="E86" i="74"/>
  <c r="E46" i="74"/>
  <c r="H5" i="74"/>
  <c r="E56" i="96"/>
  <c r="E36" i="96"/>
  <c r="E16" i="96"/>
  <c r="E96" i="96"/>
  <c r="E6" i="96"/>
  <c r="E26" i="96"/>
  <c r="E46" i="96"/>
  <c r="E66" i="96"/>
  <c r="E86" i="96"/>
  <c r="E26" i="74"/>
  <c r="G5" i="74"/>
  <c r="E6" i="74"/>
  <c r="E16" i="74"/>
  <c r="I197" i="80"/>
  <c r="I187" i="80"/>
  <c r="I177" i="80"/>
  <c r="I167" i="80"/>
  <c r="I157" i="80"/>
  <c r="I147" i="80"/>
  <c r="I137" i="80"/>
  <c r="I127" i="80"/>
  <c r="I117" i="80"/>
  <c r="I107" i="80"/>
  <c r="I97" i="80"/>
  <c r="I87" i="80"/>
  <c r="I77" i="80"/>
  <c r="I67" i="80"/>
  <c r="I57" i="80"/>
  <c r="I27" i="80"/>
  <c r="K11" i="82"/>
  <c r="F2" i="82"/>
  <c r="L206" i="80"/>
  <c r="D206" i="80"/>
  <c r="L205" i="80"/>
  <c r="L204" i="80"/>
  <c r="L203" i="80"/>
  <c r="L202" i="80"/>
  <c r="L201" i="80"/>
  <c r="L200" i="80"/>
  <c r="L199" i="80"/>
  <c r="L198" i="80"/>
  <c r="I198" i="80"/>
  <c r="O197" i="80"/>
  <c r="N197" i="80"/>
  <c r="M197" i="80"/>
  <c r="J197" i="80"/>
  <c r="L196" i="80"/>
  <c r="D196" i="80"/>
  <c r="L195" i="80"/>
  <c r="L194" i="80"/>
  <c r="L193" i="80"/>
  <c r="L192" i="80"/>
  <c r="L191" i="80"/>
  <c r="L190" i="80"/>
  <c r="L189" i="80"/>
  <c r="L188" i="80"/>
  <c r="I188" i="80"/>
  <c r="O187" i="80"/>
  <c r="N187" i="80"/>
  <c r="M187" i="80"/>
  <c r="J187" i="80"/>
  <c r="L186" i="80"/>
  <c r="D186" i="80"/>
  <c r="L185" i="80"/>
  <c r="L184" i="80"/>
  <c r="L183" i="80"/>
  <c r="L182" i="80"/>
  <c r="L181" i="80"/>
  <c r="L180" i="80"/>
  <c r="L179" i="80"/>
  <c r="L178" i="80"/>
  <c r="I178" i="80"/>
  <c r="O177" i="80"/>
  <c r="N177" i="80"/>
  <c r="M177" i="80"/>
  <c r="J177" i="80"/>
  <c r="L176" i="80"/>
  <c r="D176" i="80"/>
  <c r="L175" i="80"/>
  <c r="L174" i="80"/>
  <c r="L173" i="80"/>
  <c r="L172" i="80"/>
  <c r="L171" i="80"/>
  <c r="L170" i="80"/>
  <c r="L169" i="80"/>
  <c r="L168" i="80"/>
  <c r="I168" i="80"/>
  <c r="O167" i="80"/>
  <c r="N167" i="80"/>
  <c r="M167" i="80"/>
  <c r="J167" i="80"/>
  <c r="L166" i="80"/>
  <c r="D166" i="80"/>
  <c r="L165" i="80"/>
  <c r="L164" i="80"/>
  <c r="L163" i="80"/>
  <c r="L162" i="80"/>
  <c r="L161" i="80"/>
  <c r="L160" i="80"/>
  <c r="L159" i="80"/>
  <c r="L158" i="80"/>
  <c r="I158" i="80"/>
  <c r="O157" i="80"/>
  <c r="N157" i="80"/>
  <c r="M157" i="80"/>
  <c r="J157" i="80"/>
  <c r="L156" i="80"/>
  <c r="D156" i="80"/>
  <c r="L155" i="80"/>
  <c r="L154" i="80"/>
  <c r="L153" i="80"/>
  <c r="L152" i="80"/>
  <c r="L151" i="80"/>
  <c r="L150" i="80"/>
  <c r="L149" i="80"/>
  <c r="L148" i="80"/>
  <c r="I148" i="80"/>
  <c r="O147" i="80"/>
  <c r="N147" i="80"/>
  <c r="M147" i="80"/>
  <c r="J147" i="80"/>
  <c r="L146" i="80"/>
  <c r="D146" i="80"/>
  <c r="L145" i="80"/>
  <c r="L144" i="80"/>
  <c r="L143" i="80"/>
  <c r="L142" i="80"/>
  <c r="L141" i="80"/>
  <c r="L140" i="80"/>
  <c r="L139" i="80"/>
  <c r="L138" i="80"/>
  <c r="I138" i="80"/>
  <c r="O137" i="80"/>
  <c r="N137" i="80"/>
  <c r="M137" i="80"/>
  <c r="J137" i="80"/>
  <c r="L136" i="80"/>
  <c r="D136" i="80"/>
  <c r="L135" i="80"/>
  <c r="L134" i="80"/>
  <c r="L133" i="80"/>
  <c r="L132" i="80"/>
  <c r="L131" i="80"/>
  <c r="L130" i="80"/>
  <c r="L129" i="80"/>
  <c r="L128" i="80"/>
  <c r="I128" i="80"/>
  <c r="O127" i="80"/>
  <c r="N127" i="80"/>
  <c r="M127" i="80"/>
  <c r="J127" i="80"/>
  <c r="L126" i="80"/>
  <c r="D126" i="80"/>
  <c r="L125" i="80"/>
  <c r="L124" i="80"/>
  <c r="L123" i="80"/>
  <c r="L122" i="80"/>
  <c r="L121" i="80"/>
  <c r="L120" i="80"/>
  <c r="L119" i="80"/>
  <c r="L118" i="80"/>
  <c r="I118" i="80"/>
  <c r="O117" i="80"/>
  <c r="N117" i="80"/>
  <c r="M117" i="80"/>
  <c r="J117" i="80"/>
  <c r="L116" i="80"/>
  <c r="D116" i="80"/>
  <c r="L115" i="80"/>
  <c r="L114" i="80"/>
  <c r="L113" i="80"/>
  <c r="L112" i="80"/>
  <c r="L111" i="80"/>
  <c r="L110" i="80"/>
  <c r="L109" i="80"/>
  <c r="L108" i="80"/>
  <c r="I108" i="80"/>
  <c r="O107" i="80"/>
  <c r="N107" i="80"/>
  <c r="M107" i="80"/>
  <c r="J107" i="80"/>
  <c r="L106" i="80"/>
  <c r="D106" i="80"/>
  <c r="L105" i="80"/>
  <c r="L104" i="80"/>
  <c r="L103" i="80"/>
  <c r="L102" i="80"/>
  <c r="L101" i="80"/>
  <c r="L100" i="80"/>
  <c r="L99" i="80"/>
  <c r="L98" i="80"/>
  <c r="I98" i="80"/>
  <c r="O97" i="80"/>
  <c r="N97" i="80"/>
  <c r="M97" i="80"/>
  <c r="J97" i="80"/>
  <c r="L96" i="80"/>
  <c r="D96" i="80"/>
  <c r="L95" i="80"/>
  <c r="L94" i="80"/>
  <c r="L93" i="80"/>
  <c r="L92" i="80"/>
  <c r="L91" i="80"/>
  <c r="L90" i="80"/>
  <c r="L89" i="80"/>
  <c r="L88" i="80"/>
  <c r="I88" i="80"/>
  <c r="O87" i="80"/>
  <c r="N87" i="80"/>
  <c r="M87" i="80"/>
  <c r="J87" i="80"/>
  <c r="L86" i="80"/>
  <c r="D86" i="80"/>
  <c r="L85" i="80"/>
  <c r="L84" i="80"/>
  <c r="L83" i="80"/>
  <c r="L82" i="80"/>
  <c r="L81" i="80"/>
  <c r="L80" i="80"/>
  <c r="L79" i="80"/>
  <c r="L78" i="80"/>
  <c r="I78" i="80"/>
  <c r="O77" i="80"/>
  <c r="N77" i="80"/>
  <c r="M77" i="80"/>
  <c r="J77" i="80"/>
  <c r="L76" i="80"/>
  <c r="D76" i="80"/>
  <c r="L75" i="80"/>
  <c r="L74" i="80"/>
  <c r="L73" i="80"/>
  <c r="L72" i="80"/>
  <c r="L71" i="80"/>
  <c r="L70" i="80"/>
  <c r="L69" i="80"/>
  <c r="L68" i="80"/>
  <c r="I68" i="80"/>
  <c r="O67" i="80"/>
  <c r="N67" i="80"/>
  <c r="M67" i="80"/>
  <c r="J67" i="80"/>
  <c r="L66" i="80"/>
  <c r="D66" i="80"/>
  <c r="L65" i="80"/>
  <c r="L64" i="80"/>
  <c r="L63" i="80"/>
  <c r="L62" i="80"/>
  <c r="L61" i="80"/>
  <c r="L60" i="80"/>
  <c r="L59" i="80"/>
  <c r="L58" i="80"/>
  <c r="I58" i="80"/>
  <c r="O57" i="80"/>
  <c r="N57" i="80"/>
  <c r="M57" i="80"/>
  <c r="J57" i="80"/>
  <c r="L56" i="80"/>
  <c r="D56" i="80"/>
  <c r="L55" i="80"/>
  <c r="L54" i="80"/>
  <c r="L53" i="80"/>
  <c r="L52" i="80"/>
  <c r="L51" i="80"/>
  <c r="L50" i="80"/>
  <c r="L49" i="80"/>
  <c r="L48" i="80"/>
  <c r="I48" i="80"/>
  <c r="O47" i="80"/>
  <c r="N47" i="80"/>
  <c r="N6" i="80" s="1"/>
  <c r="M47" i="80"/>
  <c r="M6" i="80" s="1"/>
  <c r="J47" i="80"/>
  <c r="L46" i="80"/>
  <c r="D46" i="80"/>
  <c r="L45" i="80"/>
  <c r="L44" i="80"/>
  <c r="L43" i="80"/>
  <c r="L42" i="80"/>
  <c r="L41" i="80"/>
  <c r="L40" i="80"/>
  <c r="L39" i="80"/>
  <c r="L38" i="80"/>
  <c r="I38" i="80"/>
  <c r="O37" i="80"/>
  <c r="N37" i="80"/>
  <c r="M37" i="80"/>
  <c r="H13" i="78" s="1"/>
  <c r="J37" i="80"/>
  <c r="L36" i="80"/>
  <c r="D36" i="80"/>
  <c r="L35" i="80"/>
  <c r="L34" i="80"/>
  <c r="L33" i="80"/>
  <c r="L32" i="80"/>
  <c r="L31" i="80"/>
  <c r="L30" i="80"/>
  <c r="L27" i="80" s="1"/>
  <c r="L29" i="80"/>
  <c r="L28" i="80"/>
  <c r="I28" i="80"/>
  <c r="O27" i="80"/>
  <c r="N27" i="80"/>
  <c r="M27" i="80"/>
  <c r="H11" i="78" s="1"/>
  <c r="J27" i="80"/>
  <c r="L26" i="80"/>
  <c r="D26" i="80"/>
  <c r="L25" i="80"/>
  <c r="L24" i="80"/>
  <c r="L23" i="80"/>
  <c r="L22" i="80"/>
  <c r="L21" i="80"/>
  <c r="L20" i="80"/>
  <c r="L19" i="80"/>
  <c r="L18" i="80"/>
  <c r="I18" i="80"/>
  <c r="O17" i="80"/>
  <c r="N17" i="80"/>
  <c r="M17" i="80"/>
  <c r="H9" i="78" s="1"/>
  <c r="J17" i="80"/>
  <c r="L16" i="80"/>
  <c r="D16" i="80"/>
  <c r="L15" i="80"/>
  <c r="L14" i="80"/>
  <c r="L13" i="80"/>
  <c r="L12" i="80"/>
  <c r="L11" i="80"/>
  <c r="L10" i="80"/>
  <c r="L9" i="80"/>
  <c r="L8" i="80"/>
  <c r="I8" i="80"/>
  <c r="O7" i="80"/>
  <c r="N7" i="80"/>
  <c r="M7" i="80"/>
  <c r="J7" i="80"/>
  <c r="J45" i="78"/>
  <c r="J43" i="78"/>
  <c r="J41" i="78"/>
  <c r="J39" i="78"/>
  <c r="J37" i="78"/>
  <c r="J35" i="78"/>
  <c r="J33" i="78"/>
  <c r="J31" i="78"/>
  <c r="J29" i="78"/>
  <c r="J27" i="78"/>
  <c r="J25" i="78"/>
  <c r="J23" i="78"/>
  <c r="J21" i="78"/>
  <c r="J19" i="78"/>
  <c r="J17" i="78"/>
  <c r="J11" i="78"/>
  <c r="J9" i="77"/>
  <c r="J8" i="77"/>
  <c r="G5" i="73"/>
  <c r="D96" i="65"/>
  <c r="D86" i="65"/>
  <c r="D76" i="65"/>
  <c r="D66" i="65"/>
  <c r="D56" i="65"/>
  <c r="D46" i="65"/>
  <c r="D36" i="65"/>
  <c r="D26" i="65"/>
  <c r="D16" i="65"/>
  <c r="D6" i="65"/>
  <c r="E2" i="72"/>
  <c r="O6" i="80" l="1"/>
  <c r="E5" i="96"/>
  <c r="L6" i="87"/>
  <c r="H19" i="78"/>
  <c r="H17" i="78"/>
  <c r="H25" i="78"/>
  <c r="H33" i="78"/>
  <c r="H41" i="78"/>
  <c r="H27" i="78"/>
  <c r="H15" i="78"/>
  <c r="H23" i="78"/>
  <c r="H31" i="78"/>
  <c r="H39" i="78"/>
  <c r="H21" i="78"/>
  <c r="H29" i="78"/>
  <c r="H37" i="78"/>
  <c r="H45" i="78"/>
  <c r="H35" i="78"/>
  <c r="H43" i="78"/>
  <c r="H7" i="78"/>
  <c r="L57" i="80"/>
  <c r="D20" i="98"/>
  <c r="J15" i="78"/>
  <c r="L147" i="80"/>
  <c r="J13" i="78"/>
  <c r="J9" i="78"/>
  <c r="L37" i="80"/>
  <c r="L137" i="80"/>
  <c r="L157" i="80"/>
  <c r="L177" i="80"/>
  <c r="L77" i="80"/>
  <c r="L97" i="80"/>
  <c r="L87" i="80"/>
  <c r="J17" i="98"/>
  <c r="J20" i="98" s="1"/>
  <c r="F20" i="98"/>
  <c r="E5" i="74"/>
  <c r="J7" i="78"/>
  <c r="B10" i="72"/>
  <c r="B12" i="72"/>
  <c r="B14" i="72"/>
  <c r="B8" i="72"/>
  <c r="B9" i="72"/>
  <c r="B13" i="72"/>
  <c r="B7" i="72"/>
  <c r="B11" i="72"/>
  <c r="B12" i="71"/>
  <c r="B8" i="71"/>
  <c r="B11" i="71"/>
  <c r="B7" i="71"/>
  <c r="B14" i="71"/>
  <c r="B10" i="71"/>
  <c r="B13" i="71"/>
  <c r="B9" i="71"/>
  <c r="B6" i="72"/>
  <c r="L7" i="80"/>
  <c r="L17" i="80"/>
  <c r="L167" i="80"/>
  <c r="L47" i="80"/>
  <c r="L67" i="80"/>
  <c r="L107" i="80"/>
  <c r="L117" i="80"/>
  <c r="L127" i="80"/>
  <c r="L187" i="80"/>
  <c r="L197" i="80"/>
  <c r="L6" i="80" l="1"/>
  <c r="B16" i="74"/>
  <c r="C6" i="72"/>
  <c r="C16" i="74" s="1"/>
  <c r="B46" i="74"/>
  <c r="C9" i="72"/>
  <c r="C46" i="74" s="1"/>
  <c r="B56" i="74"/>
  <c r="C10" i="72"/>
  <c r="C56" i="74" s="1"/>
  <c r="B66" i="74"/>
  <c r="C11" i="72"/>
  <c r="C66" i="74" s="1"/>
  <c r="B13" i="73"/>
  <c r="K14" i="73" s="1"/>
  <c r="C8" i="72"/>
  <c r="C36" i="74" s="1"/>
  <c r="B26" i="74"/>
  <c r="C7" i="72"/>
  <c r="C26" i="74" s="1"/>
  <c r="B96" i="74"/>
  <c r="C14" i="72"/>
  <c r="C96" i="74" s="1"/>
  <c r="B86" i="74"/>
  <c r="C13" i="72"/>
  <c r="C86" i="74" s="1"/>
  <c r="B21" i="73"/>
  <c r="K22" i="73" s="1"/>
  <c r="C12" i="72"/>
  <c r="C76" i="74" s="1"/>
  <c r="B25" i="61"/>
  <c r="C14" i="71"/>
  <c r="C96" i="65" s="1"/>
  <c r="B46" i="65"/>
  <c r="C9" i="71"/>
  <c r="C46" i="65" s="1"/>
  <c r="B86" i="65"/>
  <c r="C13" i="71"/>
  <c r="B66" i="65"/>
  <c r="C11" i="71"/>
  <c r="C66" i="65" s="1"/>
  <c r="B21" i="61"/>
  <c r="C12" i="71"/>
  <c r="C76" i="65" s="1"/>
  <c r="B26" i="65"/>
  <c r="C7" i="71"/>
  <c r="C26" i="65" s="1"/>
  <c r="B17" i="61"/>
  <c r="C10" i="71"/>
  <c r="C56" i="65" s="1"/>
  <c r="B13" i="61"/>
  <c r="C8" i="71"/>
  <c r="C36" i="65" s="1"/>
  <c r="B17" i="73"/>
  <c r="B11" i="73"/>
  <c r="K12" i="73" s="1"/>
  <c r="B25" i="73"/>
  <c r="B76" i="65"/>
  <c r="B15" i="73"/>
  <c r="K16" i="73" s="1"/>
  <c r="B9" i="73"/>
  <c r="K10" i="73" s="1"/>
  <c r="B11" i="61"/>
  <c r="B36" i="65"/>
  <c r="B19" i="61"/>
  <c r="B56" i="65"/>
  <c r="B23" i="73"/>
  <c r="K24" i="73" s="1"/>
  <c r="B19" i="73"/>
  <c r="K20" i="73" s="1"/>
  <c r="B76" i="74"/>
  <c r="B36" i="74"/>
  <c r="B15" i="61"/>
  <c r="B96" i="65"/>
  <c r="C86" i="65"/>
  <c r="B23" i="61"/>
  <c r="J21" i="73"/>
  <c r="C21" i="73"/>
  <c r="J22" i="73"/>
  <c r="L21" i="73" s="1"/>
  <c r="J11" i="73"/>
  <c r="J12" i="73"/>
  <c r="L11" i="73" s="1"/>
  <c r="C11" i="73"/>
  <c r="J13" i="73"/>
  <c r="C13" i="73"/>
  <c r="J14" i="73"/>
  <c r="L13" i="73" s="1"/>
  <c r="E2" i="71"/>
  <c r="J17" i="73" l="1"/>
  <c r="K18" i="73"/>
  <c r="J16" i="73"/>
  <c r="L15" i="73" s="1"/>
  <c r="J26" i="73"/>
  <c r="L25" i="73" s="1"/>
  <c r="K26" i="73"/>
  <c r="C17" i="73"/>
  <c r="J17" i="61"/>
  <c r="C21" i="61"/>
  <c r="J25" i="61"/>
  <c r="J14" i="61"/>
  <c r="J26" i="61"/>
  <c r="C17" i="61"/>
  <c r="C25" i="61"/>
  <c r="C13" i="61"/>
  <c r="J13" i="61"/>
  <c r="J18" i="61"/>
  <c r="C25" i="73"/>
  <c r="J18" i="73"/>
  <c r="L17" i="73" s="1"/>
  <c r="J21" i="61"/>
  <c r="J22" i="61"/>
  <c r="J25" i="73"/>
  <c r="J20" i="73"/>
  <c r="L19" i="73" s="1"/>
  <c r="H19" i="73"/>
  <c r="F19" i="73"/>
  <c r="E19" i="73"/>
  <c r="K19" i="73"/>
  <c r="I19" i="73"/>
  <c r="D19" i="73"/>
  <c r="J9" i="73"/>
  <c r="K9" i="73"/>
  <c r="F9" i="73"/>
  <c r="E9" i="73"/>
  <c r="D9" i="73"/>
  <c r="I9" i="73"/>
  <c r="H9" i="73"/>
  <c r="K17" i="73"/>
  <c r="F17" i="73"/>
  <c r="E17" i="73"/>
  <c r="D17" i="73"/>
  <c r="I17" i="73"/>
  <c r="H17" i="73"/>
  <c r="K23" i="73"/>
  <c r="I23" i="73"/>
  <c r="H23" i="73"/>
  <c r="E23" i="73"/>
  <c r="F23" i="73"/>
  <c r="D23" i="73"/>
  <c r="C15" i="73"/>
  <c r="K15" i="73"/>
  <c r="I15" i="73"/>
  <c r="H15" i="73"/>
  <c r="E15" i="73"/>
  <c r="F15" i="73"/>
  <c r="D15" i="73"/>
  <c r="K25" i="73"/>
  <c r="F25" i="73"/>
  <c r="E25" i="73"/>
  <c r="D25" i="73"/>
  <c r="I25" i="73"/>
  <c r="H25" i="73"/>
  <c r="H11" i="73"/>
  <c r="F11" i="73"/>
  <c r="E11" i="73"/>
  <c r="K11" i="73"/>
  <c r="I11" i="73"/>
  <c r="D11" i="73"/>
  <c r="I21" i="73"/>
  <c r="E21" i="73"/>
  <c r="H21" i="73"/>
  <c r="D21" i="73"/>
  <c r="K21" i="73"/>
  <c r="F21" i="73"/>
  <c r="I13" i="73"/>
  <c r="E13" i="73"/>
  <c r="H13" i="73"/>
  <c r="D13" i="73"/>
  <c r="K13" i="73"/>
  <c r="F13" i="73"/>
  <c r="I23" i="61"/>
  <c r="D23" i="61"/>
  <c r="H23" i="61"/>
  <c r="K23" i="61"/>
  <c r="F23" i="61"/>
  <c r="E23" i="61"/>
  <c r="E13" i="61"/>
  <c r="I13" i="61"/>
  <c r="D13" i="61"/>
  <c r="H13" i="61"/>
  <c r="K13" i="61"/>
  <c r="F13" i="61"/>
  <c r="K19" i="61"/>
  <c r="F19" i="61"/>
  <c r="E19" i="61"/>
  <c r="I19" i="61"/>
  <c r="D19" i="61"/>
  <c r="H19" i="61"/>
  <c r="I15" i="61"/>
  <c r="D15" i="61"/>
  <c r="H15" i="61"/>
  <c r="K15" i="61"/>
  <c r="F15" i="61"/>
  <c r="E15" i="61"/>
  <c r="K11" i="61"/>
  <c r="F11" i="61"/>
  <c r="E11" i="61"/>
  <c r="I11" i="61"/>
  <c r="D11" i="61"/>
  <c r="H11" i="61"/>
  <c r="H17" i="61"/>
  <c r="K17" i="61"/>
  <c r="F17" i="61"/>
  <c r="E17" i="61"/>
  <c r="I17" i="61"/>
  <c r="D17" i="61"/>
  <c r="E21" i="61"/>
  <c r="I21" i="61"/>
  <c r="D21" i="61"/>
  <c r="H21" i="61"/>
  <c r="K21" i="61"/>
  <c r="F21" i="61"/>
  <c r="H25" i="61"/>
  <c r="K25" i="61"/>
  <c r="F25" i="61"/>
  <c r="E25" i="61"/>
  <c r="I25" i="61"/>
  <c r="D25" i="61"/>
  <c r="C9" i="73"/>
  <c r="J10" i="73"/>
  <c r="L9" i="73" s="1"/>
  <c r="C19" i="73"/>
  <c r="J15" i="73"/>
  <c r="J24" i="73"/>
  <c r="L23" i="73" s="1"/>
  <c r="C11" i="61"/>
  <c r="J20" i="61"/>
  <c r="J11" i="61"/>
  <c r="J12" i="61"/>
  <c r="J19" i="73"/>
  <c r="J19" i="61"/>
  <c r="C19" i="61"/>
  <c r="J23" i="73"/>
  <c r="C23" i="73"/>
  <c r="C15" i="61"/>
  <c r="C23" i="61"/>
  <c r="J24" i="61"/>
  <c r="J15" i="61"/>
  <c r="J16" i="61"/>
  <c r="J23" i="61"/>
  <c r="L11" i="61" l="1"/>
  <c r="L21" i="61"/>
  <c r="L19" i="61"/>
  <c r="L25" i="61"/>
  <c r="L15" i="61"/>
  <c r="L23" i="61"/>
  <c r="L13" i="61"/>
  <c r="L17" i="61"/>
  <c r="E105" i="65"/>
  <c r="E104" i="65"/>
  <c r="E103" i="65"/>
  <c r="E102" i="65"/>
  <c r="E101" i="65"/>
  <c r="E100" i="65"/>
  <c r="E99" i="65"/>
  <c r="E98" i="65"/>
  <c r="E97" i="65"/>
  <c r="H96" i="65"/>
  <c r="G96" i="65"/>
  <c r="F96" i="65"/>
  <c r="E95" i="65"/>
  <c r="E94" i="65"/>
  <c r="E93" i="65"/>
  <c r="E92" i="65"/>
  <c r="E91" i="65"/>
  <c r="E90" i="65"/>
  <c r="E89" i="65"/>
  <c r="E88" i="65"/>
  <c r="E87" i="65"/>
  <c r="H86" i="65"/>
  <c r="G86" i="65"/>
  <c r="F86" i="65"/>
  <c r="E85" i="65"/>
  <c r="E84" i="65"/>
  <c r="E83" i="65"/>
  <c r="E82" i="65"/>
  <c r="E81" i="65"/>
  <c r="E80" i="65"/>
  <c r="E79" i="65"/>
  <c r="E78" i="65"/>
  <c r="E77" i="65"/>
  <c r="H76" i="65"/>
  <c r="G76" i="65"/>
  <c r="F76" i="65"/>
  <c r="E75" i="65"/>
  <c r="E74" i="65"/>
  <c r="E73" i="65"/>
  <c r="E72" i="65"/>
  <c r="E71" i="65"/>
  <c r="E70" i="65"/>
  <c r="E69" i="65"/>
  <c r="E68" i="65"/>
  <c r="E67" i="65"/>
  <c r="H66" i="65"/>
  <c r="G66" i="65"/>
  <c r="F66" i="65"/>
  <c r="E65" i="65"/>
  <c r="E64" i="65"/>
  <c r="E63" i="65"/>
  <c r="E62" i="65"/>
  <c r="E61" i="65"/>
  <c r="E60" i="65"/>
  <c r="E59" i="65"/>
  <c r="E58" i="65"/>
  <c r="E57" i="65"/>
  <c r="H56" i="65"/>
  <c r="G56" i="65"/>
  <c r="F56" i="65"/>
  <c r="E55" i="65"/>
  <c r="E54" i="65"/>
  <c r="E53" i="65"/>
  <c r="E52" i="65"/>
  <c r="E51" i="65"/>
  <c r="E50" i="65"/>
  <c r="E49" i="65"/>
  <c r="E48" i="65"/>
  <c r="E47" i="65"/>
  <c r="H46" i="65"/>
  <c r="G46" i="65"/>
  <c r="F46" i="65"/>
  <c r="E45" i="65"/>
  <c r="E44" i="65"/>
  <c r="E43" i="65"/>
  <c r="E42" i="65"/>
  <c r="E41" i="65"/>
  <c r="E40" i="65"/>
  <c r="E39" i="65"/>
  <c r="E38" i="65"/>
  <c r="E37" i="65"/>
  <c r="H36" i="65"/>
  <c r="G36" i="65"/>
  <c r="F36" i="65"/>
  <c r="E35" i="65"/>
  <c r="E34" i="65"/>
  <c r="E33" i="65"/>
  <c r="E32" i="65"/>
  <c r="E31" i="65"/>
  <c r="E30" i="65"/>
  <c r="E29" i="65"/>
  <c r="E28" i="65"/>
  <c r="E27" i="65"/>
  <c r="H26" i="65"/>
  <c r="G26" i="65"/>
  <c r="F26" i="65"/>
  <c r="E25" i="65"/>
  <c r="E24" i="65"/>
  <c r="E23" i="65"/>
  <c r="E22" i="65"/>
  <c r="E21" i="65"/>
  <c r="E20" i="65"/>
  <c r="E19" i="65"/>
  <c r="E18" i="65"/>
  <c r="E17" i="65"/>
  <c r="H16" i="65"/>
  <c r="G16" i="65"/>
  <c r="F16" i="65"/>
  <c r="E15" i="65"/>
  <c r="E14" i="65"/>
  <c r="E13" i="65"/>
  <c r="E12" i="65"/>
  <c r="E11" i="65"/>
  <c r="E10" i="65"/>
  <c r="E9" i="65"/>
  <c r="E8" i="65"/>
  <c r="E7" i="65"/>
  <c r="H6" i="65"/>
  <c r="H5" i="65" s="1"/>
  <c r="H20" i="75" s="1"/>
  <c r="G6" i="65"/>
  <c r="G5" i="65" s="1"/>
  <c r="F17" i="75" s="1"/>
  <c r="F20" i="75" s="1"/>
  <c r="F6" i="65"/>
  <c r="G5" i="61"/>
  <c r="J9" i="60"/>
  <c r="J8" i="60"/>
  <c r="E46" i="65" l="1"/>
  <c r="E36" i="65"/>
  <c r="F5" i="65"/>
  <c r="D17" i="75" s="1"/>
  <c r="J17" i="75" s="1"/>
  <c r="J20" i="75" s="1"/>
  <c r="E16" i="65"/>
  <c r="E96" i="65"/>
  <c r="E56" i="65"/>
  <c r="E76" i="65"/>
  <c r="E6" i="65"/>
  <c r="E26" i="65"/>
  <c r="E66" i="65"/>
  <c r="E86" i="65"/>
  <c r="D20" i="75" l="1"/>
  <c r="E5" i="65"/>
  <c r="H20" i="59" l="1"/>
  <c r="J5" i="59"/>
  <c r="H5" i="58" l="1"/>
  <c r="L16" i="55" l="1"/>
  <c r="L15" i="55"/>
  <c r="L14" i="55"/>
  <c r="L13" i="55"/>
  <c r="L12" i="55"/>
  <c r="L11" i="55"/>
  <c r="L10" i="55"/>
  <c r="L9" i="55"/>
  <c r="L8" i="55"/>
  <c r="O7" i="55"/>
  <c r="N7" i="55"/>
  <c r="M7" i="55"/>
  <c r="L26" i="55"/>
  <c r="L25" i="55"/>
  <c r="L24" i="55"/>
  <c r="L23" i="55"/>
  <c r="L22" i="55"/>
  <c r="L21" i="55"/>
  <c r="L20" i="55"/>
  <c r="L19" i="55"/>
  <c r="L17" i="55" s="1"/>
  <c r="L18" i="55"/>
  <c r="O17" i="55"/>
  <c r="N17" i="55"/>
  <c r="M17" i="55"/>
  <c r="H9" i="31" s="1"/>
  <c r="L36" i="55"/>
  <c r="L35" i="55"/>
  <c r="L34" i="55"/>
  <c r="L33" i="55"/>
  <c r="L32" i="55"/>
  <c r="L31" i="55"/>
  <c r="L30" i="55"/>
  <c r="L29" i="55"/>
  <c r="L28" i="55"/>
  <c r="O27" i="55"/>
  <c r="N27" i="55"/>
  <c r="M27" i="55"/>
  <c r="H11" i="31" s="1"/>
  <c r="L45" i="55"/>
  <c r="L44" i="55"/>
  <c r="L43" i="55"/>
  <c r="L42" i="55"/>
  <c r="L41" i="55"/>
  <c r="L40" i="55"/>
  <c r="L39" i="55"/>
  <c r="L38" i="55"/>
  <c r="O37" i="55"/>
  <c r="O6" i="55" s="1"/>
  <c r="N37" i="55"/>
  <c r="N6" i="55" s="1"/>
  <c r="M37" i="55"/>
  <c r="H15" i="31"/>
  <c r="H17" i="31"/>
  <c r="H19" i="31"/>
  <c r="H21" i="31"/>
  <c r="H23" i="31"/>
  <c r="H25" i="31"/>
  <c r="H27" i="31"/>
  <c r="H29" i="31"/>
  <c r="H31" i="31"/>
  <c r="H33" i="31"/>
  <c r="H35" i="31"/>
  <c r="H37" i="31"/>
  <c r="H39" i="31"/>
  <c r="H41" i="31"/>
  <c r="H43" i="31"/>
  <c r="H45" i="31"/>
  <c r="M47" i="57"/>
  <c r="O197" i="57"/>
  <c r="N197" i="57"/>
  <c r="M197" i="57"/>
  <c r="H45" i="56" s="1"/>
  <c r="O187" i="57"/>
  <c r="N187" i="57"/>
  <c r="M187" i="57"/>
  <c r="H43" i="56" s="1"/>
  <c r="O177" i="57"/>
  <c r="N177" i="57"/>
  <c r="M177" i="57"/>
  <c r="H41" i="56" s="1"/>
  <c r="O167" i="57"/>
  <c r="N167" i="57"/>
  <c r="M167" i="57"/>
  <c r="H39" i="56" s="1"/>
  <c r="O157" i="57"/>
  <c r="N157" i="57"/>
  <c r="M157" i="57"/>
  <c r="H37" i="56" s="1"/>
  <c r="O147" i="57"/>
  <c r="N147" i="57"/>
  <c r="M147" i="57"/>
  <c r="H35" i="56" s="1"/>
  <c r="O137" i="57"/>
  <c r="N137" i="57"/>
  <c r="M137" i="57"/>
  <c r="H33" i="56" s="1"/>
  <c r="O127" i="57"/>
  <c r="N127" i="57"/>
  <c r="M127" i="57"/>
  <c r="H31" i="56" s="1"/>
  <c r="O117" i="57"/>
  <c r="N117" i="57"/>
  <c r="M117" i="57"/>
  <c r="H29" i="56" s="1"/>
  <c r="O107" i="57"/>
  <c r="N107" i="57"/>
  <c r="M107" i="57"/>
  <c r="H27" i="56" s="1"/>
  <c r="O97" i="57"/>
  <c r="N97" i="57"/>
  <c r="M97" i="57"/>
  <c r="H25" i="56" s="1"/>
  <c r="O87" i="57"/>
  <c r="N87" i="57"/>
  <c r="M87" i="57"/>
  <c r="H23" i="56" s="1"/>
  <c r="O77" i="57"/>
  <c r="N77" i="57"/>
  <c r="M77" i="57"/>
  <c r="H21" i="56" s="1"/>
  <c r="O67" i="57"/>
  <c r="N67" i="57"/>
  <c r="M67" i="57"/>
  <c r="H19" i="56" s="1"/>
  <c r="O57" i="57"/>
  <c r="N57" i="57"/>
  <c r="M57" i="57"/>
  <c r="H17" i="56" s="1"/>
  <c r="O47" i="57"/>
  <c r="O6" i="57" s="1"/>
  <c r="N47" i="57"/>
  <c r="N6" i="57" s="1"/>
  <c r="O37" i="57"/>
  <c r="N37" i="57"/>
  <c r="M37" i="57"/>
  <c r="H13" i="56" s="1"/>
  <c r="O27" i="57"/>
  <c r="N27" i="57"/>
  <c r="M27" i="57"/>
  <c r="H11" i="56" s="1"/>
  <c r="L8" i="57"/>
  <c r="J7" i="57"/>
  <c r="L206" i="57"/>
  <c r="L205" i="57"/>
  <c r="L204" i="57"/>
  <c r="L203" i="57"/>
  <c r="L202" i="57"/>
  <c r="L201" i="57"/>
  <c r="L200" i="57"/>
  <c r="L199" i="57"/>
  <c r="L198" i="57"/>
  <c r="L196" i="57"/>
  <c r="L195" i="57"/>
  <c r="L194" i="57"/>
  <c r="L193" i="57"/>
  <c r="L192" i="57"/>
  <c r="L191" i="57"/>
  <c r="L190" i="57"/>
  <c r="L189" i="57"/>
  <c r="L188" i="57"/>
  <c r="L186" i="57"/>
  <c r="L185" i="57"/>
  <c r="L184" i="57"/>
  <c r="L183" i="57"/>
  <c r="L182" i="57"/>
  <c r="L181" i="57"/>
  <c r="L180" i="57"/>
  <c r="L179" i="57"/>
  <c r="L178" i="57"/>
  <c r="L176" i="57"/>
  <c r="L175" i="57"/>
  <c r="L174" i="57"/>
  <c r="L173" i="57"/>
  <c r="L172" i="57"/>
  <c r="L171" i="57"/>
  <c r="L170" i="57"/>
  <c r="L169" i="57"/>
  <c r="L168" i="57"/>
  <c r="L166" i="57"/>
  <c r="L165" i="57"/>
  <c r="L164" i="57"/>
  <c r="L163" i="57"/>
  <c r="L162" i="57"/>
  <c r="L161" i="57"/>
  <c r="L160" i="57"/>
  <c r="L159" i="57"/>
  <c r="L158" i="57"/>
  <c r="L156" i="57"/>
  <c r="L155" i="57"/>
  <c r="L154" i="57"/>
  <c r="L153" i="57"/>
  <c r="L152" i="57"/>
  <c r="L151" i="57"/>
  <c r="L150" i="57"/>
  <c r="L149" i="57"/>
  <c r="L148" i="57"/>
  <c r="L146" i="57"/>
  <c r="L145" i="57"/>
  <c r="L144" i="57"/>
  <c r="L143" i="57"/>
  <c r="L142" i="57"/>
  <c r="L141" i="57"/>
  <c r="L140" i="57"/>
  <c r="L139" i="57"/>
  <c r="L138" i="57"/>
  <c r="L136" i="57"/>
  <c r="L135" i="57"/>
  <c r="L134" i="57"/>
  <c r="L133" i="57"/>
  <c r="L132" i="57"/>
  <c r="L131" i="57"/>
  <c r="L130" i="57"/>
  <c r="L129" i="57"/>
  <c r="L128" i="57"/>
  <c r="L126" i="57"/>
  <c r="L125" i="57"/>
  <c r="L124" i="57"/>
  <c r="L123" i="57"/>
  <c r="L122" i="57"/>
  <c r="L121" i="57"/>
  <c r="L120" i="57"/>
  <c r="L119" i="57"/>
  <c r="L118" i="57"/>
  <c r="L116" i="57"/>
  <c r="L115" i="57"/>
  <c r="L114" i="57"/>
  <c r="L113" i="57"/>
  <c r="L112" i="57"/>
  <c r="L111" i="57"/>
  <c r="L110" i="57"/>
  <c r="L109" i="57"/>
  <c r="L108" i="57"/>
  <c r="L106" i="57"/>
  <c r="L105" i="57"/>
  <c r="L104" i="57"/>
  <c r="L103" i="57"/>
  <c r="L102" i="57"/>
  <c r="L101" i="57"/>
  <c r="L100" i="57"/>
  <c r="L99" i="57"/>
  <c r="L98" i="57"/>
  <c r="L96" i="57"/>
  <c r="L95" i="57"/>
  <c r="L94" i="57"/>
  <c r="L93" i="57"/>
  <c r="L92" i="57"/>
  <c r="L91" i="57"/>
  <c r="L90" i="57"/>
  <c r="L89" i="57"/>
  <c r="L88" i="57"/>
  <c r="L86" i="57"/>
  <c r="L85" i="57"/>
  <c r="L84" i="57"/>
  <c r="L83" i="57"/>
  <c r="L82" i="57"/>
  <c r="L81" i="57"/>
  <c r="L80" i="57"/>
  <c r="L79" i="57"/>
  <c r="L78" i="57"/>
  <c r="L76" i="57"/>
  <c r="L75" i="57"/>
  <c r="L74" i="57"/>
  <c r="L73" i="57"/>
  <c r="L72" i="57"/>
  <c r="L71" i="57"/>
  <c r="L70" i="57"/>
  <c r="L69" i="57"/>
  <c r="L68" i="57"/>
  <c r="L66" i="57"/>
  <c r="L65" i="57"/>
  <c r="L64" i="57"/>
  <c r="L63" i="57"/>
  <c r="L62" i="57"/>
  <c r="L61" i="57"/>
  <c r="L60" i="57"/>
  <c r="L59" i="57"/>
  <c r="L58" i="57"/>
  <c r="L56" i="57"/>
  <c r="L55" i="57"/>
  <c r="L54" i="57"/>
  <c r="L53" i="57"/>
  <c r="L52" i="57"/>
  <c r="L51" i="57"/>
  <c r="L50" i="57"/>
  <c r="L49" i="57"/>
  <c r="L48" i="57"/>
  <c r="L46" i="57"/>
  <c r="L45" i="57"/>
  <c r="L44" i="57"/>
  <c r="L43" i="57"/>
  <c r="L42" i="57"/>
  <c r="L41" i="57"/>
  <c r="L40" i="57"/>
  <c r="L39" i="57"/>
  <c r="L38" i="57"/>
  <c r="L37" i="57" s="1"/>
  <c r="L36" i="57"/>
  <c r="L35" i="57"/>
  <c r="L34" i="57"/>
  <c r="L33" i="57"/>
  <c r="L32" i="57"/>
  <c r="L31" i="57"/>
  <c r="L30" i="57"/>
  <c r="L29" i="57"/>
  <c r="L28" i="57"/>
  <c r="L26" i="57"/>
  <c r="L25" i="57"/>
  <c r="L24" i="57"/>
  <c r="L23" i="57"/>
  <c r="L22" i="57"/>
  <c r="L21" i="57"/>
  <c r="L20" i="57"/>
  <c r="L19" i="57"/>
  <c r="L18" i="57"/>
  <c r="O17" i="57"/>
  <c r="N17" i="57"/>
  <c r="M17" i="57"/>
  <c r="H9" i="56" s="1"/>
  <c r="O7" i="57"/>
  <c r="N7" i="57"/>
  <c r="M7" i="57"/>
  <c r="H7" i="56" s="1"/>
  <c r="L16" i="57"/>
  <c r="L15" i="57"/>
  <c r="L14" i="57"/>
  <c r="L13" i="57"/>
  <c r="L12" i="57"/>
  <c r="L11" i="57"/>
  <c r="L10" i="57"/>
  <c r="L9" i="57"/>
  <c r="H206" i="57"/>
  <c r="G206" i="57"/>
  <c r="F206" i="57"/>
  <c r="D206" i="57"/>
  <c r="H205" i="57"/>
  <c r="G205" i="57"/>
  <c r="F205" i="57"/>
  <c r="H204" i="57"/>
  <c r="G204" i="57"/>
  <c r="F204" i="57"/>
  <c r="H203" i="57"/>
  <c r="G203" i="57"/>
  <c r="F203" i="57"/>
  <c r="H202" i="57"/>
  <c r="G202" i="57"/>
  <c r="F202" i="57"/>
  <c r="H201" i="57"/>
  <c r="G201" i="57"/>
  <c r="F201" i="57"/>
  <c r="H200" i="57"/>
  <c r="G200" i="57"/>
  <c r="F200" i="57"/>
  <c r="H199" i="57"/>
  <c r="G199" i="57"/>
  <c r="F199" i="57"/>
  <c r="H198" i="57"/>
  <c r="G198" i="57"/>
  <c r="F198" i="57"/>
  <c r="C197" i="57"/>
  <c r="H196" i="57"/>
  <c r="G196" i="57"/>
  <c r="F196" i="57"/>
  <c r="D196" i="57"/>
  <c r="H195" i="57"/>
  <c r="G195" i="57"/>
  <c r="F195" i="57"/>
  <c r="H194" i="57"/>
  <c r="G194" i="57"/>
  <c r="F194" i="57"/>
  <c r="H193" i="57"/>
  <c r="G193" i="57"/>
  <c r="F193" i="57"/>
  <c r="H192" i="57"/>
  <c r="G192" i="57"/>
  <c r="F192" i="57"/>
  <c r="H191" i="57"/>
  <c r="G191" i="57"/>
  <c r="F191" i="57"/>
  <c r="H190" i="57"/>
  <c r="G190" i="57"/>
  <c r="F190" i="57"/>
  <c r="H189" i="57"/>
  <c r="G189" i="57"/>
  <c r="F189" i="57"/>
  <c r="H188" i="57"/>
  <c r="G188" i="57"/>
  <c r="F188" i="57"/>
  <c r="C187" i="57"/>
  <c r="H186" i="57"/>
  <c r="G186" i="57"/>
  <c r="F186" i="57"/>
  <c r="D186" i="57"/>
  <c r="H185" i="57"/>
  <c r="G185" i="57"/>
  <c r="F185" i="57"/>
  <c r="H184" i="57"/>
  <c r="G184" i="57"/>
  <c r="F184" i="57"/>
  <c r="H183" i="57"/>
  <c r="G183" i="57"/>
  <c r="F183" i="57"/>
  <c r="H182" i="57"/>
  <c r="G182" i="57"/>
  <c r="F182" i="57"/>
  <c r="H181" i="57"/>
  <c r="G181" i="57"/>
  <c r="F181" i="57"/>
  <c r="H180" i="57"/>
  <c r="G180" i="57"/>
  <c r="F180" i="57"/>
  <c r="H179" i="57"/>
  <c r="G179" i="57"/>
  <c r="F179" i="57"/>
  <c r="H178" i="57"/>
  <c r="G178" i="57"/>
  <c r="F178" i="57"/>
  <c r="C177" i="57"/>
  <c r="H176" i="57"/>
  <c r="G176" i="57"/>
  <c r="F176" i="57"/>
  <c r="D176" i="57"/>
  <c r="H175" i="57"/>
  <c r="G175" i="57"/>
  <c r="F175" i="57"/>
  <c r="H174" i="57"/>
  <c r="G174" i="57"/>
  <c r="F174" i="57"/>
  <c r="H173" i="57"/>
  <c r="G173" i="57"/>
  <c r="F173" i="57"/>
  <c r="H172" i="57"/>
  <c r="G172" i="57"/>
  <c r="F172" i="57"/>
  <c r="H171" i="57"/>
  <c r="G171" i="57"/>
  <c r="F171" i="57"/>
  <c r="H170" i="57"/>
  <c r="G170" i="57"/>
  <c r="F170" i="57"/>
  <c r="H169" i="57"/>
  <c r="G169" i="57"/>
  <c r="F169" i="57"/>
  <c r="H168" i="57"/>
  <c r="G168" i="57"/>
  <c r="F168" i="57"/>
  <c r="C167" i="57"/>
  <c r="H166" i="57"/>
  <c r="G166" i="57"/>
  <c r="F166" i="57"/>
  <c r="D166" i="57"/>
  <c r="H165" i="57"/>
  <c r="G165" i="57"/>
  <c r="F165" i="57"/>
  <c r="H164" i="57"/>
  <c r="G164" i="57"/>
  <c r="F164" i="57"/>
  <c r="H163" i="57"/>
  <c r="G163" i="57"/>
  <c r="F163" i="57"/>
  <c r="H162" i="57"/>
  <c r="G162" i="57"/>
  <c r="F162" i="57"/>
  <c r="H161" i="57"/>
  <c r="G161" i="57"/>
  <c r="F161" i="57"/>
  <c r="H160" i="57"/>
  <c r="G160" i="57"/>
  <c r="F160" i="57"/>
  <c r="H159" i="57"/>
  <c r="G159" i="57"/>
  <c r="F159" i="57"/>
  <c r="H158" i="57"/>
  <c r="G158" i="57"/>
  <c r="F158" i="57"/>
  <c r="C157" i="57"/>
  <c r="H156" i="57"/>
  <c r="G156" i="57"/>
  <c r="F156" i="57"/>
  <c r="D156" i="57"/>
  <c r="H155" i="57"/>
  <c r="G155" i="57"/>
  <c r="F155" i="57"/>
  <c r="H154" i="57"/>
  <c r="G154" i="57"/>
  <c r="F154" i="57"/>
  <c r="H153" i="57"/>
  <c r="G153" i="57"/>
  <c r="F153" i="57"/>
  <c r="H152" i="57"/>
  <c r="G152" i="57"/>
  <c r="F152" i="57"/>
  <c r="H151" i="57"/>
  <c r="G151" i="57"/>
  <c r="F151" i="57"/>
  <c r="H150" i="57"/>
  <c r="G150" i="57"/>
  <c r="F150" i="57"/>
  <c r="H149" i="57"/>
  <c r="G149" i="57"/>
  <c r="F149" i="57"/>
  <c r="H148" i="57"/>
  <c r="G148" i="57"/>
  <c r="F148" i="57"/>
  <c r="C147" i="57"/>
  <c r="H146" i="57"/>
  <c r="G146" i="57"/>
  <c r="F146" i="57"/>
  <c r="D146" i="57"/>
  <c r="H145" i="57"/>
  <c r="G145" i="57"/>
  <c r="F145" i="57"/>
  <c r="H144" i="57"/>
  <c r="G144" i="57"/>
  <c r="F144" i="57"/>
  <c r="H143" i="57"/>
  <c r="G143" i="57"/>
  <c r="F143" i="57"/>
  <c r="H142" i="57"/>
  <c r="G142" i="57"/>
  <c r="F142" i="57"/>
  <c r="H141" i="57"/>
  <c r="G141" i="57"/>
  <c r="F141" i="57"/>
  <c r="H140" i="57"/>
  <c r="G140" i="57"/>
  <c r="F140" i="57"/>
  <c r="H139" i="57"/>
  <c r="G139" i="57"/>
  <c r="F139" i="57"/>
  <c r="H138" i="57"/>
  <c r="G138" i="57"/>
  <c r="F138" i="57"/>
  <c r="C137" i="57"/>
  <c r="H136" i="57"/>
  <c r="G136" i="57"/>
  <c r="F136" i="57"/>
  <c r="D136" i="57"/>
  <c r="H135" i="57"/>
  <c r="G135" i="57"/>
  <c r="F135" i="57"/>
  <c r="H134" i="57"/>
  <c r="G134" i="57"/>
  <c r="F134" i="57"/>
  <c r="H133" i="57"/>
  <c r="G133" i="57"/>
  <c r="F133" i="57"/>
  <c r="H132" i="57"/>
  <c r="G132" i="57"/>
  <c r="F132" i="57"/>
  <c r="H131" i="57"/>
  <c r="G131" i="57"/>
  <c r="F131" i="57"/>
  <c r="H130" i="57"/>
  <c r="G130" i="57"/>
  <c r="F130" i="57"/>
  <c r="H129" i="57"/>
  <c r="G129" i="57"/>
  <c r="F129" i="57"/>
  <c r="E129" i="57" s="1"/>
  <c r="H128" i="57"/>
  <c r="G128" i="57"/>
  <c r="F128" i="57"/>
  <c r="C127" i="57"/>
  <c r="H126" i="57"/>
  <c r="G126" i="57"/>
  <c r="F126" i="57"/>
  <c r="D126" i="57"/>
  <c r="H125" i="57"/>
  <c r="G125" i="57"/>
  <c r="F125" i="57"/>
  <c r="H124" i="57"/>
  <c r="G124" i="57"/>
  <c r="F124" i="57"/>
  <c r="H123" i="57"/>
  <c r="G123" i="57"/>
  <c r="F123" i="57"/>
  <c r="H122" i="57"/>
  <c r="G122" i="57"/>
  <c r="F122" i="57"/>
  <c r="H121" i="57"/>
  <c r="G121" i="57"/>
  <c r="F121" i="57"/>
  <c r="H120" i="57"/>
  <c r="G120" i="57"/>
  <c r="F120" i="57"/>
  <c r="H119" i="57"/>
  <c r="G119" i="57"/>
  <c r="F119" i="57"/>
  <c r="H118" i="57"/>
  <c r="G118" i="57"/>
  <c r="F118" i="57"/>
  <c r="C117" i="57"/>
  <c r="H116" i="57"/>
  <c r="G116" i="57"/>
  <c r="F116" i="57"/>
  <c r="D116" i="57"/>
  <c r="H115" i="57"/>
  <c r="G115" i="57"/>
  <c r="F115" i="57"/>
  <c r="H114" i="57"/>
  <c r="G114" i="57"/>
  <c r="F114" i="57"/>
  <c r="H113" i="57"/>
  <c r="G113" i="57"/>
  <c r="F113" i="57"/>
  <c r="H112" i="57"/>
  <c r="G112" i="57"/>
  <c r="F112" i="57"/>
  <c r="H111" i="57"/>
  <c r="G111" i="57"/>
  <c r="F111" i="57"/>
  <c r="H110" i="57"/>
  <c r="G110" i="57"/>
  <c r="F110" i="57"/>
  <c r="H109" i="57"/>
  <c r="G109" i="57"/>
  <c r="F109" i="57"/>
  <c r="H108" i="57"/>
  <c r="G108" i="57"/>
  <c r="F108" i="57"/>
  <c r="C107" i="57"/>
  <c r="H106" i="57"/>
  <c r="G106" i="57"/>
  <c r="F106" i="57"/>
  <c r="D106" i="57"/>
  <c r="H105" i="57"/>
  <c r="G105" i="57"/>
  <c r="F105" i="57"/>
  <c r="H104" i="57"/>
  <c r="G104" i="57"/>
  <c r="F104" i="57"/>
  <c r="H103" i="57"/>
  <c r="G103" i="57"/>
  <c r="F103" i="57"/>
  <c r="H102" i="57"/>
  <c r="G102" i="57"/>
  <c r="F102" i="57"/>
  <c r="H101" i="57"/>
  <c r="G101" i="57"/>
  <c r="F101" i="57"/>
  <c r="H100" i="57"/>
  <c r="G100" i="57"/>
  <c r="F100" i="57"/>
  <c r="H99" i="57"/>
  <c r="G99" i="57"/>
  <c r="F99" i="57"/>
  <c r="H98" i="57"/>
  <c r="G98" i="57"/>
  <c r="F98" i="57"/>
  <c r="C97" i="57"/>
  <c r="H96" i="57"/>
  <c r="G96" i="57"/>
  <c r="F96" i="57"/>
  <c r="D96" i="57"/>
  <c r="H95" i="57"/>
  <c r="G95" i="57"/>
  <c r="F95" i="57"/>
  <c r="H94" i="57"/>
  <c r="G94" i="57"/>
  <c r="F94" i="57"/>
  <c r="H93" i="57"/>
  <c r="G93" i="57"/>
  <c r="F93" i="57"/>
  <c r="H92" i="57"/>
  <c r="G92" i="57"/>
  <c r="F92" i="57"/>
  <c r="H91" i="57"/>
  <c r="G91" i="57"/>
  <c r="F91" i="57"/>
  <c r="H90" i="57"/>
  <c r="G90" i="57"/>
  <c r="F90" i="57"/>
  <c r="H89" i="57"/>
  <c r="G89" i="57"/>
  <c r="F89" i="57"/>
  <c r="H88" i="57"/>
  <c r="G88" i="57"/>
  <c r="F88" i="57"/>
  <c r="C87" i="57"/>
  <c r="H86" i="57"/>
  <c r="G86" i="57"/>
  <c r="F86" i="57"/>
  <c r="D86" i="57"/>
  <c r="H85" i="57"/>
  <c r="G85" i="57"/>
  <c r="F85" i="57"/>
  <c r="H84" i="57"/>
  <c r="G84" i="57"/>
  <c r="F84" i="57"/>
  <c r="H83" i="57"/>
  <c r="G83" i="57"/>
  <c r="F83" i="57"/>
  <c r="H82" i="57"/>
  <c r="G82" i="57"/>
  <c r="F82" i="57"/>
  <c r="H81" i="57"/>
  <c r="G81" i="57"/>
  <c r="F81" i="57"/>
  <c r="H80" i="57"/>
  <c r="G80" i="57"/>
  <c r="F80" i="57"/>
  <c r="H79" i="57"/>
  <c r="G79" i="57"/>
  <c r="F79" i="57"/>
  <c r="H78" i="57"/>
  <c r="G78" i="57"/>
  <c r="F78" i="57"/>
  <c r="C77" i="57"/>
  <c r="H76" i="57"/>
  <c r="G76" i="57"/>
  <c r="F76" i="57"/>
  <c r="D76" i="57"/>
  <c r="H75" i="57"/>
  <c r="G75" i="57"/>
  <c r="F75" i="57"/>
  <c r="H74" i="57"/>
  <c r="G74" i="57"/>
  <c r="F74" i="57"/>
  <c r="H73" i="57"/>
  <c r="G73" i="57"/>
  <c r="F73" i="57"/>
  <c r="H72" i="57"/>
  <c r="G72" i="57"/>
  <c r="F72" i="57"/>
  <c r="H71" i="57"/>
  <c r="G71" i="57"/>
  <c r="F71" i="57"/>
  <c r="H70" i="57"/>
  <c r="G70" i="57"/>
  <c r="F70" i="57"/>
  <c r="H69" i="57"/>
  <c r="G69" i="57"/>
  <c r="F69" i="57"/>
  <c r="H68" i="57"/>
  <c r="G68" i="57"/>
  <c r="F68" i="57"/>
  <c r="C67" i="57"/>
  <c r="H66" i="57"/>
  <c r="G66" i="57"/>
  <c r="F66" i="57"/>
  <c r="D66" i="57"/>
  <c r="H65" i="57"/>
  <c r="G65" i="57"/>
  <c r="F65" i="57"/>
  <c r="H64" i="57"/>
  <c r="G64" i="57"/>
  <c r="F64" i="57"/>
  <c r="H63" i="57"/>
  <c r="G63" i="57"/>
  <c r="F63" i="57"/>
  <c r="H62" i="57"/>
  <c r="G62" i="57"/>
  <c r="F62" i="57"/>
  <c r="H61" i="57"/>
  <c r="G61" i="57"/>
  <c r="F61" i="57"/>
  <c r="H60" i="57"/>
  <c r="G60" i="57"/>
  <c r="F60" i="57"/>
  <c r="H59" i="57"/>
  <c r="G59" i="57"/>
  <c r="F59" i="57"/>
  <c r="H58" i="57"/>
  <c r="G58" i="57"/>
  <c r="F58" i="57"/>
  <c r="C57" i="57"/>
  <c r="H56" i="57"/>
  <c r="G56" i="57"/>
  <c r="F56" i="57"/>
  <c r="D56" i="57"/>
  <c r="H55" i="57"/>
  <c r="G55" i="57"/>
  <c r="F55" i="57"/>
  <c r="H54" i="57"/>
  <c r="G54" i="57"/>
  <c r="F54" i="57"/>
  <c r="H53" i="57"/>
  <c r="G53" i="57"/>
  <c r="F53" i="57"/>
  <c r="H52" i="57"/>
  <c r="G52" i="57"/>
  <c r="F52" i="57"/>
  <c r="H51" i="57"/>
  <c r="G51" i="57"/>
  <c r="F51" i="57"/>
  <c r="H50" i="57"/>
  <c r="G50" i="57"/>
  <c r="F50" i="57"/>
  <c r="H49" i="57"/>
  <c r="G49" i="57"/>
  <c r="F49" i="57"/>
  <c r="H48" i="57"/>
  <c r="G48" i="57"/>
  <c r="F48" i="57"/>
  <c r="C47" i="57"/>
  <c r="H46" i="57"/>
  <c r="G46" i="57"/>
  <c r="F46" i="57"/>
  <c r="D46" i="57"/>
  <c r="H45" i="57"/>
  <c r="G45" i="57"/>
  <c r="F45" i="57"/>
  <c r="H44" i="57"/>
  <c r="G44" i="57"/>
  <c r="F44" i="57"/>
  <c r="H43" i="57"/>
  <c r="G43" i="57"/>
  <c r="F43" i="57"/>
  <c r="H42" i="57"/>
  <c r="G42" i="57"/>
  <c r="F42" i="57"/>
  <c r="H41" i="57"/>
  <c r="G41" i="57"/>
  <c r="F41" i="57"/>
  <c r="H40" i="57"/>
  <c r="G40" i="57"/>
  <c r="F40" i="57"/>
  <c r="H39" i="57"/>
  <c r="G39" i="57"/>
  <c r="F39" i="57"/>
  <c r="H38" i="57"/>
  <c r="G38" i="57"/>
  <c r="C37" i="57"/>
  <c r="H36" i="57"/>
  <c r="G36" i="57"/>
  <c r="F36" i="57"/>
  <c r="D36" i="57"/>
  <c r="H35" i="57"/>
  <c r="G35" i="57"/>
  <c r="F35" i="57"/>
  <c r="H34" i="57"/>
  <c r="G34" i="57"/>
  <c r="F34" i="57"/>
  <c r="H33" i="57"/>
  <c r="G33" i="57"/>
  <c r="F33" i="57"/>
  <c r="H32" i="57"/>
  <c r="G32" i="57"/>
  <c r="F32" i="57"/>
  <c r="H31" i="57"/>
  <c r="G31" i="57"/>
  <c r="F31" i="57"/>
  <c r="H30" i="57"/>
  <c r="G30" i="57"/>
  <c r="F30" i="57"/>
  <c r="H29" i="57"/>
  <c r="G29" i="57"/>
  <c r="F29" i="57"/>
  <c r="H28" i="57"/>
  <c r="G28" i="57"/>
  <c r="F28" i="57"/>
  <c r="C27" i="57"/>
  <c r="H26" i="57"/>
  <c r="G26" i="57"/>
  <c r="F26" i="57"/>
  <c r="D26" i="57"/>
  <c r="H25" i="57"/>
  <c r="G25" i="57"/>
  <c r="F25" i="57"/>
  <c r="H24" i="57"/>
  <c r="G24" i="57"/>
  <c r="F24" i="57"/>
  <c r="H23" i="57"/>
  <c r="G23" i="57"/>
  <c r="F23" i="57"/>
  <c r="H22" i="57"/>
  <c r="G22" i="57"/>
  <c r="F22" i="57"/>
  <c r="H21" i="57"/>
  <c r="G21" i="57"/>
  <c r="F21" i="57"/>
  <c r="H20" i="57"/>
  <c r="G20" i="57"/>
  <c r="F20" i="57"/>
  <c r="H19" i="57"/>
  <c r="G19" i="57"/>
  <c r="F19" i="57"/>
  <c r="H18" i="57"/>
  <c r="G18" i="57"/>
  <c r="F18" i="57"/>
  <c r="C17" i="57"/>
  <c r="H16" i="57"/>
  <c r="G16" i="57"/>
  <c r="F16" i="57"/>
  <c r="D16" i="57"/>
  <c r="H15" i="57"/>
  <c r="G15" i="57"/>
  <c r="F15" i="57"/>
  <c r="H14" i="57"/>
  <c r="G14" i="57"/>
  <c r="F14" i="57"/>
  <c r="H13" i="57"/>
  <c r="G13" i="57"/>
  <c r="F13" i="57"/>
  <c r="H12" i="57"/>
  <c r="G12" i="57"/>
  <c r="F12" i="57"/>
  <c r="H11" i="57"/>
  <c r="G11" i="57"/>
  <c r="F11" i="57"/>
  <c r="H10" i="57"/>
  <c r="G10" i="57"/>
  <c r="F10" i="57"/>
  <c r="H9" i="57"/>
  <c r="G9" i="57"/>
  <c r="F9" i="57"/>
  <c r="H8" i="57"/>
  <c r="G8" i="57"/>
  <c r="F8" i="57"/>
  <c r="C7" i="57"/>
  <c r="I44" i="56"/>
  <c r="J44" i="56" s="1"/>
  <c r="G44" i="56"/>
  <c r="F24" i="70" s="1"/>
  <c r="F44" i="56"/>
  <c r="E24" i="70" s="1"/>
  <c r="E44" i="56"/>
  <c r="D24" i="70" s="1"/>
  <c r="D44" i="56"/>
  <c r="I42" i="56"/>
  <c r="J42" i="56" s="1"/>
  <c r="G42" i="56"/>
  <c r="F23" i="70" s="1"/>
  <c r="F42" i="56"/>
  <c r="E23" i="70" s="1"/>
  <c r="E42" i="56"/>
  <c r="D23" i="70" s="1"/>
  <c r="D42" i="56"/>
  <c r="I40" i="56"/>
  <c r="J40" i="56" s="1"/>
  <c r="G40" i="56"/>
  <c r="F22" i="70" s="1"/>
  <c r="F40" i="56"/>
  <c r="E22" i="70" s="1"/>
  <c r="E40" i="56"/>
  <c r="D22" i="70" s="1"/>
  <c r="D40" i="56"/>
  <c r="I38" i="56"/>
  <c r="J38" i="56" s="1"/>
  <c r="G38" i="56"/>
  <c r="F21" i="70" s="1"/>
  <c r="F38" i="56"/>
  <c r="E21" i="70" s="1"/>
  <c r="E38" i="56"/>
  <c r="D21" i="70" s="1"/>
  <c r="D38" i="56"/>
  <c r="I36" i="56"/>
  <c r="J36" i="56" s="1"/>
  <c r="G36" i="56"/>
  <c r="F20" i="70" s="1"/>
  <c r="F36" i="56"/>
  <c r="E20" i="70" s="1"/>
  <c r="E36" i="56"/>
  <c r="D20" i="70" s="1"/>
  <c r="D36" i="56"/>
  <c r="I34" i="56"/>
  <c r="J34" i="56" s="1"/>
  <c r="G34" i="56"/>
  <c r="F19" i="70" s="1"/>
  <c r="F34" i="56"/>
  <c r="E19" i="70" s="1"/>
  <c r="E34" i="56"/>
  <c r="D19" i="70" s="1"/>
  <c r="D34" i="56"/>
  <c r="I32" i="56"/>
  <c r="J32" i="56" s="1"/>
  <c r="G32" i="56"/>
  <c r="F18" i="70" s="1"/>
  <c r="F32" i="56"/>
  <c r="E18" i="70" s="1"/>
  <c r="E32" i="56"/>
  <c r="D18" i="70" s="1"/>
  <c r="D32" i="56"/>
  <c r="I30" i="56"/>
  <c r="J30" i="56" s="1"/>
  <c r="G30" i="56"/>
  <c r="F17" i="70" s="1"/>
  <c r="F30" i="56"/>
  <c r="E17" i="70" s="1"/>
  <c r="E30" i="56"/>
  <c r="D17" i="70" s="1"/>
  <c r="D30" i="56"/>
  <c r="I28" i="56"/>
  <c r="J28" i="56" s="1"/>
  <c r="G28" i="56"/>
  <c r="F16" i="70" s="1"/>
  <c r="F28" i="56"/>
  <c r="E16" i="70" s="1"/>
  <c r="E28" i="56"/>
  <c r="D16" i="70" s="1"/>
  <c r="D28" i="56"/>
  <c r="I26" i="56"/>
  <c r="J26" i="56" s="1"/>
  <c r="G26" i="56"/>
  <c r="F15" i="70" s="1"/>
  <c r="F26" i="56"/>
  <c r="E15" i="70" s="1"/>
  <c r="E26" i="56"/>
  <c r="D15" i="70" s="1"/>
  <c r="D26" i="56"/>
  <c r="I24" i="56"/>
  <c r="J24" i="56" s="1"/>
  <c r="G24" i="56"/>
  <c r="F14" i="70" s="1"/>
  <c r="F24" i="56"/>
  <c r="E14" i="70" s="1"/>
  <c r="E24" i="56"/>
  <c r="D14" i="70" s="1"/>
  <c r="D24" i="56"/>
  <c r="I22" i="56"/>
  <c r="J22" i="56" s="1"/>
  <c r="G22" i="56"/>
  <c r="F13" i="70" s="1"/>
  <c r="F22" i="56"/>
  <c r="E13" i="70" s="1"/>
  <c r="E22" i="56"/>
  <c r="D13" i="70" s="1"/>
  <c r="D22" i="56"/>
  <c r="I20" i="56"/>
  <c r="J20" i="56" s="1"/>
  <c r="G20" i="56"/>
  <c r="F12" i="70" s="1"/>
  <c r="F20" i="56"/>
  <c r="E12" i="70" s="1"/>
  <c r="E20" i="56"/>
  <c r="D12" i="70" s="1"/>
  <c r="D20" i="56"/>
  <c r="I18" i="56"/>
  <c r="J18" i="56" s="1"/>
  <c r="G18" i="56"/>
  <c r="F11" i="70" s="1"/>
  <c r="F18" i="56"/>
  <c r="E11" i="70" s="1"/>
  <c r="E18" i="56"/>
  <c r="D11" i="70" s="1"/>
  <c r="D18" i="56"/>
  <c r="I16" i="56"/>
  <c r="J16" i="56" s="1"/>
  <c r="G16" i="56"/>
  <c r="F10" i="70" s="1"/>
  <c r="F16" i="56"/>
  <c r="E10" i="70" s="1"/>
  <c r="E16" i="56"/>
  <c r="D10" i="70" s="1"/>
  <c r="D16" i="56"/>
  <c r="I14" i="56"/>
  <c r="J14" i="56" s="1"/>
  <c r="G14" i="56"/>
  <c r="F9" i="70" s="1"/>
  <c r="F14" i="56"/>
  <c r="E9" i="70" s="1"/>
  <c r="E14" i="56"/>
  <c r="D9" i="70" s="1"/>
  <c r="D14" i="56"/>
  <c r="I12" i="56"/>
  <c r="J12" i="56" s="1"/>
  <c r="G12" i="56"/>
  <c r="F8" i="70" s="1"/>
  <c r="F12" i="56"/>
  <c r="E8" i="70" s="1"/>
  <c r="E12" i="56"/>
  <c r="D8" i="70" s="1"/>
  <c r="D12" i="56"/>
  <c r="I10" i="56"/>
  <c r="J10" i="56" s="1"/>
  <c r="G10" i="56"/>
  <c r="F7" i="70" s="1"/>
  <c r="F10" i="56"/>
  <c r="E7" i="70" s="1"/>
  <c r="E10" i="56"/>
  <c r="D7" i="70" s="1"/>
  <c r="D10" i="56"/>
  <c r="I8" i="56"/>
  <c r="G8" i="56"/>
  <c r="F6" i="70" s="1"/>
  <c r="F8" i="56"/>
  <c r="E6" i="70" s="1"/>
  <c r="E8" i="56"/>
  <c r="D6" i="70" s="1"/>
  <c r="D8" i="56"/>
  <c r="C6" i="70" s="1"/>
  <c r="B6" i="70" s="1"/>
  <c r="I6" i="56"/>
  <c r="G6" i="56"/>
  <c r="F5" i="70" s="1"/>
  <c r="F6" i="56"/>
  <c r="E5" i="70" s="1"/>
  <c r="E6" i="56"/>
  <c r="D5" i="70" s="1"/>
  <c r="D6" i="56"/>
  <c r="I198" i="57"/>
  <c r="J197" i="57"/>
  <c r="I188" i="57"/>
  <c r="J187" i="57"/>
  <c r="I178" i="57"/>
  <c r="J177" i="57"/>
  <c r="I168" i="57"/>
  <c r="J167" i="57"/>
  <c r="I158" i="57"/>
  <c r="J157" i="57"/>
  <c r="I148" i="57"/>
  <c r="J147" i="57"/>
  <c r="I138" i="57"/>
  <c r="J137" i="57"/>
  <c r="I128" i="57"/>
  <c r="J127" i="57"/>
  <c r="I118" i="57"/>
  <c r="J117" i="57"/>
  <c r="I108" i="57"/>
  <c r="J107" i="57"/>
  <c r="I98" i="57"/>
  <c r="J97" i="57"/>
  <c r="I88" i="57"/>
  <c r="J87" i="57"/>
  <c r="I78" i="57"/>
  <c r="J77" i="57"/>
  <c r="I68" i="57"/>
  <c r="J67" i="57"/>
  <c r="I58" i="57"/>
  <c r="J57" i="57"/>
  <c r="I48" i="57"/>
  <c r="J47" i="57"/>
  <c r="I38" i="57"/>
  <c r="J37" i="57"/>
  <c r="I28" i="57"/>
  <c r="J27" i="57"/>
  <c r="I18" i="57"/>
  <c r="J17" i="57"/>
  <c r="I8" i="57"/>
  <c r="J45" i="56"/>
  <c r="J43" i="56"/>
  <c r="J41" i="56"/>
  <c r="J39" i="56"/>
  <c r="J37" i="56"/>
  <c r="J35" i="56"/>
  <c r="J33" i="56"/>
  <c r="J31" i="56"/>
  <c r="J29" i="56"/>
  <c r="J27" i="56"/>
  <c r="J25" i="56"/>
  <c r="J23" i="56"/>
  <c r="J21" i="56"/>
  <c r="J19" i="56"/>
  <c r="J17" i="56"/>
  <c r="J15" i="56"/>
  <c r="J13" i="56"/>
  <c r="J11" i="56"/>
  <c r="J9" i="56"/>
  <c r="J7" i="56"/>
  <c r="J6" i="56"/>
  <c r="E6" i="63"/>
  <c r="D6" i="31"/>
  <c r="C5" i="63" s="1"/>
  <c r="B5" i="63" s="1"/>
  <c r="I38" i="55"/>
  <c r="I28" i="55"/>
  <c r="J37" i="55"/>
  <c r="J27" i="55"/>
  <c r="F8" i="55"/>
  <c r="G8" i="55"/>
  <c r="I8" i="55"/>
  <c r="I18" i="55"/>
  <c r="J17" i="55"/>
  <c r="I17" i="55"/>
  <c r="J7" i="55"/>
  <c r="D36" i="55"/>
  <c r="D26" i="55"/>
  <c r="D16" i="55"/>
  <c r="E44" i="55"/>
  <c r="H37" i="55"/>
  <c r="G37" i="55"/>
  <c r="H36" i="55"/>
  <c r="G36" i="55"/>
  <c r="F36" i="55"/>
  <c r="H35" i="55"/>
  <c r="G35" i="55"/>
  <c r="H34" i="55"/>
  <c r="G34" i="55"/>
  <c r="F34" i="55"/>
  <c r="H33" i="55"/>
  <c r="G33" i="55"/>
  <c r="F33" i="55"/>
  <c r="H32" i="55"/>
  <c r="G32" i="55"/>
  <c r="F32" i="55"/>
  <c r="H31" i="55"/>
  <c r="G31" i="55"/>
  <c r="F31" i="55"/>
  <c r="H30" i="55"/>
  <c r="G30" i="55"/>
  <c r="F30" i="55"/>
  <c r="H29" i="55"/>
  <c r="G29" i="55"/>
  <c r="F29" i="55"/>
  <c r="H28" i="55"/>
  <c r="G28" i="55"/>
  <c r="F28" i="55"/>
  <c r="H26" i="55"/>
  <c r="G26" i="55"/>
  <c r="F26" i="55"/>
  <c r="H25" i="55"/>
  <c r="G25" i="55"/>
  <c r="H24" i="55"/>
  <c r="G24" i="55"/>
  <c r="F24" i="55"/>
  <c r="H23" i="55"/>
  <c r="G23" i="55"/>
  <c r="F23" i="55"/>
  <c r="H22" i="55"/>
  <c r="G22" i="55"/>
  <c r="F22" i="55"/>
  <c r="H21" i="55"/>
  <c r="G21" i="55"/>
  <c r="F21" i="55"/>
  <c r="H20" i="55"/>
  <c r="G20" i="55"/>
  <c r="F20" i="55"/>
  <c r="H19" i="55"/>
  <c r="G19" i="55"/>
  <c r="F19" i="55"/>
  <c r="H18" i="55"/>
  <c r="G18" i="55"/>
  <c r="F18" i="55"/>
  <c r="H16" i="55"/>
  <c r="G16" i="55"/>
  <c r="F16" i="55"/>
  <c r="H15" i="55"/>
  <c r="G15" i="55"/>
  <c r="F15" i="55"/>
  <c r="H14" i="55"/>
  <c r="G14" i="55"/>
  <c r="F14" i="55"/>
  <c r="H13" i="55"/>
  <c r="G13" i="55"/>
  <c r="F13" i="55"/>
  <c r="H12" i="55"/>
  <c r="G12" i="55"/>
  <c r="F12" i="55"/>
  <c r="H11" i="55"/>
  <c r="G11" i="55"/>
  <c r="F11" i="55"/>
  <c r="H10" i="55"/>
  <c r="G10" i="55"/>
  <c r="F10" i="55"/>
  <c r="H9" i="55"/>
  <c r="G9" i="55"/>
  <c r="F9" i="55"/>
  <c r="H8" i="55"/>
  <c r="E40" i="55"/>
  <c r="C37" i="55"/>
  <c r="C27" i="55"/>
  <c r="C17" i="55"/>
  <c r="C7" i="55"/>
  <c r="M6" i="57" l="1"/>
  <c r="R12" i="31"/>
  <c r="S12" i="31"/>
  <c r="C8" i="70"/>
  <c r="B8" i="70" s="1"/>
  <c r="B12" i="86" s="1"/>
  <c r="C12" i="70"/>
  <c r="B12" i="70" s="1"/>
  <c r="B20" i="86" s="1"/>
  <c r="C16" i="70"/>
  <c r="B16" i="70" s="1"/>
  <c r="B28" i="86" s="1"/>
  <c r="C20" i="70"/>
  <c r="B20" i="70" s="1"/>
  <c r="B36" i="86" s="1"/>
  <c r="C24" i="70"/>
  <c r="B24" i="70" s="1"/>
  <c r="B44" i="86" s="1"/>
  <c r="C5" i="70"/>
  <c r="B5" i="70" s="1"/>
  <c r="B6" i="86" s="1"/>
  <c r="C9" i="70"/>
  <c r="B9" i="70" s="1"/>
  <c r="B14" i="86" s="1"/>
  <c r="C13" i="70"/>
  <c r="B13" i="70" s="1"/>
  <c r="B22" i="86" s="1"/>
  <c r="C17" i="70"/>
  <c r="B17" i="70" s="1"/>
  <c r="B30" i="86" s="1"/>
  <c r="C21" i="70"/>
  <c r="B21" i="70" s="1"/>
  <c r="B38" i="86" s="1"/>
  <c r="C10" i="70"/>
  <c r="B10" i="70" s="1"/>
  <c r="B16" i="86" s="1"/>
  <c r="C14" i="70"/>
  <c r="B14" i="70" s="1"/>
  <c r="B24" i="86" s="1"/>
  <c r="C18" i="70"/>
  <c r="B18" i="70" s="1"/>
  <c r="B32" i="86" s="1"/>
  <c r="C22" i="70"/>
  <c r="B22" i="70" s="1"/>
  <c r="B40" i="86" s="1"/>
  <c r="C7" i="70"/>
  <c r="B7" i="70" s="1"/>
  <c r="B10" i="86" s="1"/>
  <c r="C11" i="70"/>
  <c r="B11" i="70" s="1"/>
  <c r="B18" i="86" s="1"/>
  <c r="C15" i="70"/>
  <c r="B15" i="70" s="1"/>
  <c r="B26" i="86" s="1"/>
  <c r="C19" i="70"/>
  <c r="B19" i="70" s="1"/>
  <c r="B34" i="86" s="1"/>
  <c r="C23" i="70"/>
  <c r="B23" i="70" s="1"/>
  <c r="B42" i="86" s="1"/>
  <c r="E206" i="57"/>
  <c r="H7" i="31"/>
  <c r="M6" i="55"/>
  <c r="E34" i="57"/>
  <c r="E149" i="57"/>
  <c r="E45" i="57"/>
  <c r="E85" i="57"/>
  <c r="E86" i="57"/>
  <c r="E126" i="57"/>
  <c r="E154" i="57"/>
  <c r="E161" i="57"/>
  <c r="E165" i="57"/>
  <c r="E190" i="57"/>
  <c r="E194" i="57"/>
  <c r="E201" i="57"/>
  <c r="E31" i="57"/>
  <c r="E35" i="57"/>
  <c r="L67" i="57"/>
  <c r="L107" i="57"/>
  <c r="H13" i="31"/>
  <c r="E116" i="57"/>
  <c r="E162" i="57"/>
  <c r="E173" i="57"/>
  <c r="H15" i="56"/>
  <c r="E53" i="57"/>
  <c r="E61" i="57"/>
  <c r="E65" i="57"/>
  <c r="E82" i="57"/>
  <c r="E89" i="57"/>
  <c r="E93" i="57"/>
  <c r="E106" i="57"/>
  <c r="E144" i="57"/>
  <c r="E185" i="57"/>
  <c r="H197" i="57"/>
  <c r="S44" i="56" s="1"/>
  <c r="E19" i="57"/>
  <c r="E23" i="57"/>
  <c r="H187" i="57"/>
  <c r="S42" i="56" s="1"/>
  <c r="F57" i="57"/>
  <c r="E98" i="57"/>
  <c r="E138" i="57"/>
  <c r="E142" i="57"/>
  <c r="E178" i="57"/>
  <c r="E182" i="57"/>
  <c r="E189" i="57"/>
  <c r="E193" i="57"/>
  <c r="E50" i="57"/>
  <c r="E54" i="57"/>
  <c r="E66" i="57"/>
  <c r="E90" i="57"/>
  <c r="E94" i="57"/>
  <c r="E105" i="57"/>
  <c r="E134" i="57"/>
  <c r="E146" i="57"/>
  <c r="L27" i="55"/>
  <c r="E113" i="57"/>
  <c r="L27" i="57"/>
  <c r="L147" i="57"/>
  <c r="L187" i="57"/>
  <c r="H127" i="57"/>
  <c r="S30" i="56" s="1"/>
  <c r="E170" i="57"/>
  <c r="E181" i="57"/>
  <c r="E10" i="57"/>
  <c r="E14" i="57"/>
  <c r="E122" i="57"/>
  <c r="E133" i="57"/>
  <c r="E169" i="57"/>
  <c r="F197" i="57"/>
  <c r="E70" i="57"/>
  <c r="E74" i="57"/>
  <c r="E81" i="57"/>
  <c r="E114" i="57"/>
  <c r="E121" i="57"/>
  <c r="E125" i="57"/>
  <c r="L77" i="57"/>
  <c r="L117" i="57"/>
  <c r="L157" i="57"/>
  <c r="L197" i="57"/>
  <c r="L47" i="57"/>
  <c r="L87" i="57"/>
  <c r="L127" i="57"/>
  <c r="L167" i="57"/>
  <c r="L57" i="57"/>
  <c r="L97" i="57"/>
  <c r="L137" i="57"/>
  <c r="L177" i="57"/>
  <c r="E18" i="55"/>
  <c r="E19" i="55"/>
  <c r="E23" i="55"/>
  <c r="E13" i="55"/>
  <c r="E22" i="55"/>
  <c r="E28" i="55"/>
  <c r="E32" i="55"/>
  <c r="E36" i="55"/>
  <c r="E26" i="55"/>
  <c r="E9" i="55"/>
  <c r="F7" i="55"/>
  <c r="E11" i="55"/>
  <c r="E15" i="55"/>
  <c r="E20" i="55"/>
  <c r="E21" i="55"/>
  <c r="E24" i="55"/>
  <c r="E29" i="55"/>
  <c r="E33" i="55"/>
  <c r="E9" i="57"/>
  <c r="E13" i="57"/>
  <c r="E20" i="57"/>
  <c r="E21" i="57"/>
  <c r="E24" i="57"/>
  <c r="E25" i="57"/>
  <c r="E26" i="57"/>
  <c r="E28" i="57"/>
  <c r="E29" i="57"/>
  <c r="E33" i="57"/>
  <c r="E39" i="57"/>
  <c r="E40" i="57"/>
  <c r="F37" i="57"/>
  <c r="E43" i="57"/>
  <c r="E44" i="57"/>
  <c r="G47" i="57"/>
  <c r="E55" i="57"/>
  <c r="E56" i="57"/>
  <c r="G57" i="57"/>
  <c r="R16" i="56" s="1"/>
  <c r="E60" i="57"/>
  <c r="E63" i="57"/>
  <c r="E64" i="57"/>
  <c r="E68" i="57"/>
  <c r="E71" i="57"/>
  <c r="E72" i="57"/>
  <c r="E75" i="57"/>
  <c r="G77" i="57"/>
  <c r="R20" i="56" s="1"/>
  <c r="H77" i="57"/>
  <c r="S20" i="56" s="1"/>
  <c r="E83" i="57"/>
  <c r="E84" i="57"/>
  <c r="E88" i="57"/>
  <c r="E92" i="57"/>
  <c r="E95" i="57"/>
  <c r="E96" i="57"/>
  <c r="E99" i="57"/>
  <c r="E100" i="57"/>
  <c r="E103" i="57"/>
  <c r="E104" i="57"/>
  <c r="E108" i="57"/>
  <c r="G107" i="57"/>
  <c r="R26" i="56" s="1"/>
  <c r="E112" i="57"/>
  <c r="E115" i="57"/>
  <c r="E120" i="57"/>
  <c r="E131" i="57"/>
  <c r="E132" i="57"/>
  <c r="E136" i="57"/>
  <c r="E139" i="57"/>
  <c r="E140" i="57"/>
  <c r="E143" i="57"/>
  <c r="E148" i="57"/>
  <c r="E151" i="57"/>
  <c r="E152" i="57"/>
  <c r="E155" i="57"/>
  <c r="E156" i="57"/>
  <c r="E159" i="57"/>
  <c r="H157" i="57"/>
  <c r="S36" i="56" s="1"/>
  <c r="E164" i="57"/>
  <c r="G167" i="57"/>
  <c r="R38" i="56" s="1"/>
  <c r="E172" i="57"/>
  <c r="E175" i="57"/>
  <c r="E176" i="57"/>
  <c r="E180" i="57"/>
  <c r="E192" i="57"/>
  <c r="E195" i="57"/>
  <c r="E196" i="57"/>
  <c r="E199" i="57"/>
  <c r="E200" i="57"/>
  <c r="E203" i="57"/>
  <c r="E204" i="57"/>
  <c r="L7" i="57"/>
  <c r="L17" i="57"/>
  <c r="E30" i="57"/>
  <c r="E46" i="57"/>
  <c r="E49" i="57"/>
  <c r="G147" i="57"/>
  <c r="R34" i="56" s="1"/>
  <c r="E205" i="57"/>
  <c r="E36" i="57"/>
  <c r="E11" i="57"/>
  <c r="E16" i="57"/>
  <c r="E25" i="55"/>
  <c r="I7" i="87"/>
  <c r="L37" i="55"/>
  <c r="E42" i="55"/>
  <c r="L7" i="55"/>
  <c r="L6" i="55" s="1"/>
  <c r="E58" i="57"/>
  <c r="H87" i="57"/>
  <c r="S22" i="56" s="1"/>
  <c r="E51" i="57"/>
  <c r="E42" i="57"/>
  <c r="H107" i="57"/>
  <c r="S26" i="56" s="1"/>
  <c r="E160" i="57"/>
  <c r="E188" i="57"/>
  <c r="E38" i="55"/>
  <c r="F37" i="55"/>
  <c r="F97" i="57"/>
  <c r="G157" i="57"/>
  <c r="R36" i="56" s="1"/>
  <c r="E171" i="57"/>
  <c r="H177" i="57"/>
  <c r="S40" i="56" s="1"/>
  <c r="G67" i="57"/>
  <c r="R18" i="56" s="1"/>
  <c r="E111" i="57"/>
  <c r="H117" i="57"/>
  <c r="S28" i="56" s="1"/>
  <c r="E128" i="57"/>
  <c r="E38" i="57"/>
  <c r="G37" i="57"/>
  <c r="R12" i="56" s="1"/>
  <c r="E8" i="57"/>
  <c r="G7" i="57"/>
  <c r="R6" i="56" s="1"/>
  <c r="F27" i="57"/>
  <c r="E32" i="57"/>
  <c r="H27" i="57"/>
  <c r="S10" i="56" s="1"/>
  <c r="E41" i="57"/>
  <c r="H47" i="57"/>
  <c r="E48" i="57"/>
  <c r="E52" i="57"/>
  <c r="E59" i="57"/>
  <c r="E158" i="57"/>
  <c r="F157" i="57"/>
  <c r="E62" i="57"/>
  <c r="H57" i="57"/>
  <c r="S16" i="56" s="1"/>
  <c r="H7" i="57"/>
  <c r="S6" i="56" s="1"/>
  <c r="E12" i="57"/>
  <c r="F7" i="57"/>
  <c r="H17" i="57"/>
  <c r="S8" i="56" s="1"/>
  <c r="E18" i="57"/>
  <c r="G27" i="57"/>
  <c r="R10" i="56" s="1"/>
  <c r="F47" i="57"/>
  <c r="E73" i="57"/>
  <c r="F67" i="57"/>
  <c r="E179" i="57"/>
  <c r="F177" i="57"/>
  <c r="E15" i="57"/>
  <c r="F17" i="57"/>
  <c r="E22" i="57"/>
  <c r="G17" i="57"/>
  <c r="R8" i="56" s="1"/>
  <c r="H37" i="57"/>
  <c r="S12" i="56" s="1"/>
  <c r="E118" i="57"/>
  <c r="F117" i="57"/>
  <c r="G127" i="57"/>
  <c r="R30" i="56" s="1"/>
  <c r="E69" i="57"/>
  <c r="E78" i="57"/>
  <c r="F77" i="57"/>
  <c r="G87" i="57"/>
  <c r="R22" i="56" s="1"/>
  <c r="E119" i="57"/>
  <c r="E130" i="57"/>
  <c r="H137" i="57"/>
  <c r="S32" i="56" s="1"/>
  <c r="E141" i="57"/>
  <c r="E150" i="57"/>
  <c r="F147" i="57"/>
  <c r="E163" i="57"/>
  <c r="H67" i="57"/>
  <c r="S18" i="56" s="1"/>
  <c r="E76" i="57"/>
  <c r="E79" i="57"/>
  <c r="E80" i="57"/>
  <c r="E91" i="57"/>
  <c r="H97" i="57"/>
  <c r="S24" i="56" s="1"/>
  <c r="E101" i="57"/>
  <c r="E102" i="57"/>
  <c r="E109" i="57"/>
  <c r="E110" i="57"/>
  <c r="F107" i="57"/>
  <c r="G117" i="57"/>
  <c r="R28" i="56" s="1"/>
  <c r="E123" i="57"/>
  <c r="E124" i="57"/>
  <c r="E135" i="57"/>
  <c r="F137" i="57"/>
  <c r="E145" i="57"/>
  <c r="H147" i="57"/>
  <c r="S34" i="56" s="1"/>
  <c r="E153" i="57"/>
  <c r="E166" i="57"/>
  <c r="E168" i="57"/>
  <c r="H167" i="57"/>
  <c r="S38" i="56" s="1"/>
  <c r="E174" i="57"/>
  <c r="F87" i="57"/>
  <c r="G97" i="57"/>
  <c r="R24" i="56" s="1"/>
  <c r="F127" i="57"/>
  <c r="G137" i="57"/>
  <c r="R32" i="56" s="1"/>
  <c r="F167" i="57"/>
  <c r="G177" i="57"/>
  <c r="R40" i="56" s="1"/>
  <c r="E186" i="57"/>
  <c r="G187" i="57"/>
  <c r="R42" i="56" s="1"/>
  <c r="E198" i="57"/>
  <c r="E183" i="57"/>
  <c r="E184" i="57"/>
  <c r="E191" i="57"/>
  <c r="E202" i="57"/>
  <c r="F187" i="57"/>
  <c r="G197" i="57"/>
  <c r="R44" i="56" s="1"/>
  <c r="E8" i="55"/>
  <c r="H7" i="55"/>
  <c r="H27" i="55"/>
  <c r="S10" i="31" s="1"/>
  <c r="F27" i="55"/>
  <c r="E31" i="55"/>
  <c r="E34" i="55"/>
  <c r="E35" i="55"/>
  <c r="E39" i="55"/>
  <c r="E41" i="55"/>
  <c r="E43" i="55"/>
  <c r="E45" i="55"/>
  <c r="E12" i="55"/>
  <c r="E16" i="55"/>
  <c r="G27" i="55"/>
  <c r="R10" i="31" s="1"/>
  <c r="E10" i="55"/>
  <c r="E14" i="55"/>
  <c r="E30" i="55"/>
  <c r="F17" i="55"/>
  <c r="G17" i="55"/>
  <c r="R8" i="31" s="1"/>
  <c r="H17" i="55"/>
  <c r="S8" i="31" s="1"/>
  <c r="G7" i="55"/>
  <c r="G6" i="55" s="1"/>
  <c r="H6" i="55" l="1"/>
  <c r="L6" i="57"/>
  <c r="F6" i="55"/>
  <c r="H6" i="57"/>
  <c r="S14" i="56"/>
  <c r="S5" i="56" s="1"/>
  <c r="R14" i="56"/>
  <c r="R5" i="56" s="1"/>
  <c r="G6" i="57"/>
  <c r="Q18" i="86"/>
  <c r="B67" i="87"/>
  <c r="O18" i="86"/>
  <c r="C18" i="86"/>
  <c r="Q24" i="86"/>
  <c r="C24" i="86"/>
  <c r="O24" i="86"/>
  <c r="B97" i="87"/>
  <c r="Q22" i="86"/>
  <c r="O22" i="86"/>
  <c r="C22" i="86"/>
  <c r="B87" i="87"/>
  <c r="Q36" i="86"/>
  <c r="C36" i="86"/>
  <c r="B157" i="87"/>
  <c r="O36" i="86"/>
  <c r="Q42" i="86"/>
  <c r="B187" i="87"/>
  <c r="O42" i="86"/>
  <c r="C42" i="86"/>
  <c r="Q10" i="86"/>
  <c r="B27" i="87"/>
  <c r="O10" i="86"/>
  <c r="C10" i="86"/>
  <c r="Q16" i="86"/>
  <c r="C16" i="86"/>
  <c r="O16" i="86"/>
  <c r="B57" i="87"/>
  <c r="Q14" i="86"/>
  <c r="O14" i="86"/>
  <c r="C14" i="86"/>
  <c r="B47" i="87"/>
  <c r="Q28" i="86"/>
  <c r="B117" i="87"/>
  <c r="C28" i="86"/>
  <c r="O28" i="86"/>
  <c r="Q34" i="86"/>
  <c r="B147" i="87"/>
  <c r="O34" i="86"/>
  <c r="C34" i="86"/>
  <c r="Q40" i="86"/>
  <c r="B177" i="87"/>
  <c r="O40" i="86"/>
  <c r="C40" i="86"/>
  <c r="Q38" i="86"/>
  <c r="O38" i="86"/>
  <c r="C38" i="86"/>
  <c r="B167" i="87"/>
  <c r="Q6" i="86"/>
  <c r="P6" i="86"/>
  <c r="C6" i="86"/>
  <c r="O6" i="86"/>
  <c r="B7" i="87"/>
  <c r="Q20" i="86"/>
  <c r="B77" i="87"/>
  <c r="C20" i="86"/>
  <c r="O20" i="86"/>
  <c r="Q26" i="86"/>
  <c r="B107" i="87"/>
  <c r="O26" i="86"/>
  <c r="C26" i="86"/>
  <c r="Q32" i="86"/>
  <c r="B137" i="87"/>
  <c r="O32" i="86"/>
  <c r="C32" i="86"/>
  <c r="Q30" i="86"/>
  <c r="O30" i="86"/>
  <c r="C30" i="86"/>
  <c r="B127" i="87"/>
  <c r="Q44" i="86"/>
  <c r="B197" i="87"/>
  <c r="C44" i="86"/>
  <c r="O44" i="86"/>
  <c r="Q12" i="86"/>
  <c r="B37" i="87"/>
  <c r="C12" i="86"/>
  <c r="O12" i="86"/>
  <c r="F6" i="57"/>
  <c r="E17" i="55"/>
  <c r="E27" i="57"/>
  <c r="R6" i="31"/>
  <c r="S6" i="31"/>
  <c r="S5" i="31" s="1"/>
  <c r="E7" i="55"/>
  <c r="E187" i="57"/>
  <c r="E87" i="57"/>
  <c r="E27" i="55"/>
  <c r="B5" i="72"/>
  <c r="C5" i="72" s="1"/>
  <c r="B8" i="86"/>
  <c r="Q8" i="86" s="1"/>
  <c r="E137" i="57"/>
  <c r="E57" i="57"/>
  <c r="E37" i="55"/>
  <c r="I24" i="86"/>
  <c r="E24" i="86"/>
  <c r="G24" i="86"/>
  <c r="D24" i="86"/>
  <c r="C97" i="87" s="1"/>
  <c r="F24" i="86"/>
  <c r="I16" i="86"/>
  <c r="E16" i="86"/>
  <c r="G16" i="86"/>
  <c r="F16" i="86"/>
  <c r="D16" i="86"/>
  <c r="C57" i="87" s="1"/>
  <c r="I40" i="86"/>
  <c r="E40" i="86"/>
  <c r="G40" i="86"/>
  <c r="D40" i="86"/>
  <c r="C177" i="87" s="1"/>
  <c r="F40" i="86"/>
  <c r="I32" i="86"/>
  <c r="E32" i="86"/>
  <c r="F32" i="86"/>
  <c r="D32" i="86"/>
  <c r="C137" i="87" s="1"/>
  <c r="G32" i="86"/>
  <c r="E38" i="86"/>
  <c r="G38" i="86"/>
  <c r="F38" i="86"/>
  <c r="I38" i="86"/>
  <c r="D38" i="86"/>
  <c r="C167" i="87" s="1"/>
  <c r="D30" i="86"/>
  <c r="C127" i="87" s="1"/>
  <c r="I30" i="86"/>
  <c r="G30" i="86"/>
  <c r="E30" i="86"/>
  <c r="F30" i="86"/>
  <c r="E22" i="86"/>
  <c r="G22" i="86"/>
  <c r="D22" i="86"/>
  <c r="C87" i="87" s="1"/>
  <c r="I22" i="86"/>
  <c r="F22" i="86"/>
  <c r="D14" i="86"/>
  <c r="C47" i="87" s="1"/>
  <c r="I14" i="86"/>
  <c r="F14" i="86"/>
  <c r="E14" i="86"/>
  <c r="G14" i="86"/>
  <c r="F44" i="86"/>
  <c r="D44" i="86"/>
  <c r="I44" i="86"/>
  <c r="G44" i="86"/>
  <c r="E44" i="86"/>
  <c r="F28" i="86"/>
  <c r="G28" i="86"/>
  <c r="E28" i="86"/>
  <c r="D28" i="86"/>
  <c r="C117" i="87" s="1"/>
  <c r="I28" i="86"/>
  <c r="F20" i="86"/>
  <c r="G20" i="86"/>
  <c r="E20" i="86"/>
  <c r="D20" i="86"/>
  <c r="C77" i="87" s="1"/>
  <c r="I20" i="86"/>
  <c r="F12" i="86"/>
  <c r="D12" i="86"/>
  <c r="C37" i="87" s="1"/>
  <c r="I12" i="86"/>
  <c r="E12" i="86"/>
  <c r="G12" i="86"/>
  <c r="F36" i="86"/>
  <c r="E36" i="86"/>
  <c r="D36" i="86"/>
  <c r="C157" i="87" s="1"/>
  <c r="I36" i="86"/>
  <c r="G36" i="86"/>
  <c r="E42" i="86"/>
  <c r="F42" i="86"/>
  <c r="D42" i="86"/>
  <c r="C187" i="87" s="1"/>
  <c r="G42" i="86"/>
  <c r="I42" i="86"/>
  <c r="F34" i="86"/>
  <c r="G34" i="86"/>
  <c r="I34" i="86"/>
  <c r="E34" i="86"/>
  <c r="D34" i="86"/>
  <c r="C147" i="87" s="1"/>
  <c r="E26" i="86"/>
  <c r="D26" i="86"/>
  <c r="C107" i="87" s="1"/>
  <c r="F26" i="86"/>
  <c r="G26" i="86"/>
  <c r="I26" i="86"/>
  <c r="D18" i="86"/>
  <c r="C67" i="87" s="1"/>
  <c r="G18" i="86"/>
  <c r="I18" i="86"/>
  <c r="F18" i="86"/>
  <c r="E18" i="86"/>
  <c r="F10" i="86"/>
  <c r="D10" i="86"/>
  <c r="C27" i="87" s="1"/>
  <c r="I10" i="86"/>
  <c r="G10" i="86"/>
  <c r="E10" i="86"/>
  <c r="E6" i="86"/>
  <c r="G6" i="86"/>
  <c r="D6" i="86"/>
  <c r="C7" i="87" s="1"/>
  <c r="I6" i="86"/>
  <c r="F6" i="86"/>
  <c r="E197" i="57"/>
  <c r="E97" i="57"/>
  <c r="E127" i="57"/>
  <c r="E77" i="57"/>
  <c r="E147" i="57"/>
  <c r="E67" i="57"/>
  <c r="E17" i="57"/>
  <c r="E47" i="57"/>
  <c r="E177" i="57"/>
  <c r="E167" i="57"/>
  <c r="E107" i="57"/>
  <c r="E117" i="57"/>
  <c r="E7" i="57"/>
  <c r="E157" i="57"/>
  <c r="E37" i="57"/>
  <c r="H8" i="49" l="1"/>
  <c r="G8" i="75" s="1"/>
  <c r="R5" i="31"/>
  <c r="F8" i="49" s="1"/>
  <c r="F8" i="75" s="1"/>
  <c r="C197" i="87"/>
  <c r="E6" i="55"/>
  <c r="Q5" i="86"/>
  <c r="E6" i="57"/>
  <c r="E683" i="87"/>
  <c r="E284" i="87"/>
  <c r="E466" i="87"/>
  <c r="E262" i="87"/>
  <c r="E261" i="87"/>
  <c r="E463" i="87"/>
  <c r="E672" i="87"/>
  <c r="E673" i="87"/>
  <c r="E269" i="87"/>
  <c r="E276" i="87"/>
  <c r="E653" i="87"/>
  <c r="E452" i="87"/>
  <c r="E500" i="87"/>
  <c r="E506" i="87"/>
  <c r="E303" i="87"/>
  <c r="G747" i="87"/>
  <c r="R154" i="86" s="1"/>
  <c r="E349" i="87"/>
  <c r="E760" i="87"/>
  <c r="E361" i="87"/>
  <c r="E562" i="87"/>
  <c r="E404" i="87"/>
  <c r="E782" i="87"/>
  <c r="E725" i="87"/>
  <c r="E789" i="87"/>
  <c r="E713" i="87"/>
  <c r="E630" i="87"/>
  <c r="E636" i="87"/>
  <c r="E629" i="87"/>
  <c r="E433" i="87"/>
  <c r="E432" i="87"/>
  <c r="E434" i="87"/>
  <c r="E430" i="87"/>
  <c r="E435" i="87"/>
  <c r="E236" i="87"/>
  <c r="E229" i="87"/>
  <c r="E232" i="87"/>
  <c r="R50" i="86"/>
  <c r="E764" i="87"/>
  <c r="E563" i="87"/>
  <c r="E561" i="87"/>
  <c r="E680" i="87"/>
  <c r="E686" i="87"/>
  <c r="E486" i="87"/>
  <c r="E804" i="87"/>
  <c r="G135" i="87"/>
  <c r="F186" i="87"/>
  <c r="E665" i="87"/>
  <c r="E464" i="87"/>
  <c r="E263" i="87"/>
  <c r="E646" i="87"/>
  <c r="E643" i="87"/>
  <c r="E642" i="87"/>
  <c r="E640" i="87"/>
  <c r="E442" i="87"/>
  <c r="E445" i="87"/>
  <c r="E441" i="87"/>
  <c r="E244" i="87"/>
  <c r="E240" i="87"/>
  <c r="E246" i="87"/>
  <c r="E243" i="87"/>
  <c r="H237" i="87"/>
  <c r="S52" i="86" s="1"/>
  <c r="E690" i="87"/>
  <c r="E496" i="87"/>
  <c r="E292" i="87"/>
  <c r="E295" i="87"/>
  <c r="E612" i="87"/>
  <c r="E615" i="87"/>
  <c r="E611" i="87"/>
  <c r="E412" i="87"/>
  <c r="E415" i="87"/>
  <c r="E411" i="87"/>
  <c r="E215" i="87"/>
  <c r="E211" i="87"/>
  <c r="E214" i="87"/>
  <c r="E210" i="87"/>
  <c r="E676" i="87"/>
  <c r="E669" i="87"/>
  <c r="E475" i="87"/>
  <c r="E474" i="87"/>
  <c r="E525" i="87"/>
  <c r="E321" i="87"/>
  <c r="E453" i="87"/>
  <c r="E449" i="87"/>
  <c r="E255" i="87"/>
  <c r="E251" i="87"/>
  <c r="E254" i="87"/>
  <c r="E250" i="87"/>
  <c r="E706" i="87"/>
  <c r="E705" i="87"/>
  <c r="E699" i="87"/>
  <c r="E703" i="87"/>
  <c r="E504" i="87"/>
  <c r="E503" i="87"/>
  <c r="E306" i="87"/>
  <c r="E299" i="87"/>
  <c r="G36" i="87"/>
  <c r="F30" i="87"/>
  <c r="G33" i="87"/>
  <c r="G34" i="87"/>
  <c r="G30" i="87"/>
  <c r="H32" i="87"/>
  <c r="H33" i="87"/>
  <c r="F32" i="87"/>
  <c r="F34" i="87"/>
  <c r="F33" i="87"/>
  <c r="F31" i="87"/>
  <c r="F36" i="87"/>
  <c r="H36" i="87"/>
  <c r="H34" i="87"/>
  <c r="H30" i="87"/>
  <c r="H205" i="87"/>
  <c r="H206" i="87"/>
  <c r="G198" i="87"/>
  <c r="H203" i="87"/>
  <c r="H199" i="87"/>
  <c r="G202" i="87"/>
  <c r="F205" i="87"/>
  <c r="F200" i="87"/>
  <c r="F201" i="87"/>
  <c r="F198" i="87"/>
  <c r="G201" i="87"/>
  <c r="F199" i="87"/>
  <c r="H198" i="87"/>
  <c r="H201" i="87"/>
  <c r="G205" i="87"/>
  <c r="G206" i="87"/>
  <c r="H200" i="87"/>
  <c r="G199" i="87"/>
  <c r="H202" i="87"/>
  <c r="G203" i="87"/>
  <c r="G200" i="87"/>
  <c r="G204" i="87"/>
  <c r="F203" i="87"/>
  <c r="F202" i="87"/>
  <c r="F206" i="87"/>
  <c r="H204" i="87"/>
  <c r="F204" i="87"/>
  <c r="J44" i="86"/>
  <c r="G192" i="87"/>
  <c r="F189" i="87"/>
  <c r="F193" i="87"/>
  <c r="H192" i="87"/>
  <c r="F192" i="87"/>
  <c r="G191" i="87"/>
  <c r="H188" i="87"/>
  <c r="H195" i="87"/>
  <c r="G189" i="87"/>
  <c r="G195" i="87"/>
  <c r="H190" i="87"/>
  <c r="F196" i="87"/>
  <c r="H196" i="87"/>
  <c r="H189" i="87"/>
  <c r="G196" i="87"/>
  <c r="H193" i="87"/>
  <c r="F194" i="87"/>
  <c r="F195" i="87"/>
  <c r="G194" i="87"/>
  <c r="F190" i="87"/>
  <c r="F188" i="87"/>
  <c r="F191" i="87"/>
  <c r="G193" i="87"/>
  <c r="G190" i="87"/>
  <c r="G188" i="87"/>
  <c r="H191" i="87"/>
  <c r="H194" i="87"/>
  <c r="J42" i="86"/>
  <c r="H181" i="87"/>
  <c r="G186" i="87"/>
  <c r="H182" i="87"/>
  <c r="G183" i="87"/>
  <c r="F185" i="87"/>
  <c r="G180" i="87"/>
  <c r="G182" i="87"/>
  <c r="H178" i="87"/>
  <c r="H186" i="87"/>
  <c r="F183" i="87"/>
  <c r="F179" i="87"/>
  <c r="F180" i="87"/>
  <c r="H183" i="87"/>
  <c r="G181" i="87"/>
  <c r="G178" i="87"/>
  <c r="H179" i="87"/>
  <c r="F178" i="87"/>
  <c r="F184" i="87"/>
  <c r="H180" i="87"/>
  <c r="H185" i="87"/>
  <c r="J40" i="86"/>
  <c r="F182" i="87"/>
  <c r="H184" i="87"/>
  <c r="F181" i="87"/>
  <c r="G179" i="87"/>
  <c r="G184" i="87"/>
  <c r="G185" i="87"/>
  <c r="F176" i="87"/>
  <c r="F171" i="87"/>
  <c r="G175" i="87"/>
  <c r="G172" i="87"/>
  <c r="G173" i="87"/>
  <c r="G174" i="87"/>
  <c r="F169" i="87"/>
  <c r="H174" i="87"/>
  <c r="H170" i="87"/>
  <c r="F174" i="87"/>
  <c r="H168" i="87"/>
  <c r="F170" i="87"/>
  <c r="F168" i="87"/>
  <c r="G170" i="87"/>
  <c r="G169" i="87"/>
  <c r="H171" i="87"/>
  <c r="H172" i="87"/>
  <c r="G168" i="87"/>
  <c r="G171" i="87"/>
  <c r="G176" i="87"/>
  <c r="H169" i="87"/>
  <c r="F173" i="87"/>
  <c r="H175" i="87"/>
  <c r="H176" i="87"/>
  <c r="H173" i="87"/>
  <c r="F175" i="87"/>
  <c r="F172" i="87"/>
  <c r="J38" i="86"/>
  <c r="G164" i="87"/>
  <c r="F158" i="87"/>
  <c r="F166" i="87"/>
  <c r="H166" i="87"/>
  <c r="G161" i="87"/>
  <c r="F164" i="87"/>
  <c r="H162" i="87"/>
  <c r="H161" i="87"/>
  <c r="F162" i="87"/>
  <c r="F159" i="87"/>
  <c r="G166" i="87"/>
  <c r="F161" i="87"/>
  <c r="F165" i="87"/>
  <c r="H163" i="87"/>
  <c r="F160" i="87"/>
  <c r="G162" i="87"/>
  <c r="F163" i="87"/>
  <c r="H160" i="87"/>
  <c r="G165" i="87"/>
  <c r="G160" i="87"/>
  <c r="H165" i="87"/>
  <c r="G163" i="87"/>
  <c r="H159" i="87"/>
  <c r="H158" i="87"/>
  <c r="H164" i="87"/>
  <c r="G159" i="87"/>
  <c r="G158" i="87"/>
  <c r="J36" i="86"/>
  <c r="G148" i="87"/>
  <c r="H154" i="87"/>
  <c r="H151" i="87"/>
  <c r="H148" i="87"/>
  <c r="G155" i="87"/>
  <c r="G149" i="87"/>
  <c r="H152" i="87"/>
  <c r="F154" i="87"/>
  <c r="H153" i="87"/>
  <c r="G150" i="87"/>
  <c r="G154" i="87"/>
  <c r="G156" i="87"/>
  <c r="H155" i="87"/>
  <c r="F150" i="87"/>
  <c r="F152" i="87"/>
  <c r="H149" i="87"/>
  <c r="F156" i="87"/>
  <c r="F149" i="87"/>
  <c r="F153" i="87"/>
  <c r="H156" i="87"/>
  <c r="G151" i="87"/>
  <c r="G153" i="87"/>
  <c r="G152" i="87"/>
  <c r="F155" i="87"/>
  <c r="F151" i="87"/>
  <c r="H150" i="87"/>
  <c r="F148" i="87"/>
  <c r="J34" i="86"/>
  <c r="F146" i="87"/>
  <c r="F141" i="87"/>
  <c r="F142" i="87"/>
  <c r="H138" i="87"/>
  <c r="H146" i="87"/>
  <c r="G145" i="87"/>
  <c r="H140" i="87"/>
  <c r="H139" i="87"/>
  <c r="F140" i="87"/>
  <c r="H141" i="87"/>
  <c r="G142" i="87"/>
  <c r="G138" i="87"/>
  <c r="G144" i="87"/>
  <c r="F143" i="87"/>
  <c r="G140" i="87"/>
  <c r="H145" i="87"/>
  <c r="F138" i="87"/>
  <c r="H144" i="87"/>
  <c r="F144" i="87"/>
  <c r="F145" i="87"/>
  <c r="G139" i="87"/>
  <c r="F139" i="87"/>
  <c r="G146" i="87"/>
  <c r="H142" i="87"/>
  <c r="G141" i="87"/>
  <c r="H143" i="87"/>
  <c r="G143" i="87"/>
  <c r="J32" i="86"/>
  <c r="H128" i="87"/>
  <c r="F129" i="87"/>
  <c r="H129" i="87"/>
  <c r="J30" i="86"/>
  <c r="G136" i="87"/>
  <c r="G129" i="87"/>
  <c r="F133" i="87"/>
  <c r="G134" i="87"/>
  <c r="G130" i="87"/>
  <c r="G131" i="87"/>
  <c r="F136" i="87"/>
  <c r="F128" i="87"/>
  <c r="F130" i="87"/>
  <c r="H132" i="87"/>
  <c r="H133" i="87"/>
  <c r="H136" i="87"/>
  <c r="F132" i="87"/>
  <c r="G133" i="87"/>
  <c r="H135" i="87"/>
  <c r="G128" i="87"/>
  <c r="H130" i="87"/>
  <c r="H131" i="87"/>
  <c r="F135" i="87"/>
  <c r="G132" i="87"/>
  <c r="F131" i="87"/>
  <c r="H134" i="87"/>
  <c r="F134" i="87"/>
  <c r="F126" i="87"/>
  <c r="F121" i="87"/>
  <c r="H121" i="87"/>
  <c r="G118" i="87"/>
  <c r="G126" i="87"/>
  <c r="H125" i="87"/>
  <c r="F125" i="87"/>
  <c r="F124" i="87"/>
  <c r="G120" i="87"/>
  <c r="H118" i="87"/>
  <c r="H124" i="87"/>
  <c r="F123" i="87"/>
  <c r="G125" i="87"/>
  <c r="G124" i="87"/>
  <c r="G119" i="87"/>
  <c r="G123" i="87"/>
  <c r="H120" i="87"/>
  <c r="G122" i="87"/>
  <c r="F119" i="87"/>
  <c r="H119" i="87"/>
  <c r="H123" i="87"/>
  <c r="F122" i="87"/>
  <c r="H122" i="87"/>
  <c r="F118" i="87"/>
  <c r="F120" i="87"/>
  <c r="G121" i="87"/>
  <c r="H126" i="87"/>
  <c r="J28" i="86"/>
  <c r="F114" i="87"/>
  <c r="F111" i="87"/>
  <c r="H116" i="87"/>
  <c r="H110" i="87"/>
  <c r="G108" i="87"/>
  <c r="H108" i="87"/>
  <c r="G116" i="87"/>
  <c r="G115" i="87"/>
  <c r="G112" i="87"/>
  <c r="F108" i="87"/>
  <c r="H112" i="87"/>
  <c r="F110" i="87"/>
  <c r="G109" i="87"/>
  <c r="H115" i="87"/>
  <c r="G113" i="87"/>
  <c r="F112" i="87"/>
  <c r="G111" i="87"/>
  <c r="G114" i="87"/>
  <c r="H111" i="87"/>
  <c r="F113" i="87"/>
  <c r="F115" i="87"/>
  <c r="G110" i="87"/>
  <c r="H113" i="87"/>
  <c r="F109" i="87"/>
  <c r="F116" i="87"/>
  <c r="H114" i="87"/>
  <c r="H109" i="87"/>
  <c r="J26" i="86"/>
  <c r="G106" i="87"/>
  <c r="F99" i="87"/>
  <c r="G101" i="87"/>
  <c r="H100" i="87"/>
  <c r="G102" i="87"/>
  <c r="G100" i="87"/>
  <c r="F106" i="87"/>
  <c r="H102" i="87"/>
  <c r="F102" i="87"/>
  <c r="H103" i="87"/>
  <c r="F103" i="87"/>
  <c r="G104" i="87"/>
  <c r="H101" i="87"/>
  <c r="G98" i="87"/>
  <c r="H99" i="87"/>
  <c r="F98" i="87"/>
  <c r="F100" i="87"/>
  <c r="G99" i="87"/>
  <c r="F105" i="87"/>
  <c r="H105" i="87"/>
  <c r="H98" i="87"/>
  <c r="G105" i="87"/>
  <c r="H104" i="87"/>
  <c r="F104" i="87"/>
  <c r="F101" i="87"/>
  <c r="H106" i="87"/>
  <c r="G103" i="87"/>
  <c r="J24" i="86"/>
  <c r="H96" i="87"/>
  <c r="F92" i="87"/>
  <c r="H89" i="87"/>
  <c r="F96" i="87"/>
  <c r="G96" i="87"/>
  <c r="H91" i="87"/>
  <c r="G95" i="87"/>
  <c r="H88" i="87"/>
  <c r="F89" i="87"/>
  <c r="F95" i="87"/>
  <c r="G91" i="87"/>
  <c r="G88" i="87"/>
  <c r="F90" i="87"/>
  <c r="H90" i="87"/>
  <c r="G89" i="87"/>
  <c r="F91" i="87"/>
  <c r="H94" i="87"/>
  <c r="H93" i="87"/>
  <c r="G94" i="87"/>
  <c r="F94" i="87"/>
  <c r="G93" i="87"/>
  <c r="F93" i="87"/>
  <c r="H95" i="87"/>
  <c r="F88" i="87"/>
  <c r="E88" i="87" s="1"/>
  <c r="H92" i="87"/>
  <c r="G90" i="87"/>
  <c r="G92" i="87"/>
  <c r="J22" i="86"/>
  <c r="F82" i="87"/>
  <c r="G85" i="87"/>
  <c r="H83" i="87"/>
  <c r="F85" i="87"/>
  <c r="F83" i="87"/>
  <c r="H86" i="87"/>
  <c r="G86" i="87"/>
  <c r="G82" i="87"/>
  <c r="F86" i="87"/>
  <c r="F80" i="87"/>
  <c r="G84" i="87"/>
  <c r="H84" i="87"/>
  <c r="F78" i="87"/>
  <c r="F81" i="87"/>
  <c r="G78" i="87"/>
  <c r="F84" i="87"/>
  <c r="G83" i="87"/>
  <c r="H85" i="87"/>
  <c r="H78" i="87"/>
  <c r="F79" i="87"/>
  <c r="G79" i="87"/>
  <c r="H82" i="87"/>
  <c r="H81" i="87"/>
  <c r="G81" i="87"/>
  <c r="H80" i="87"/>
  <c r="H79" i="87"/>
  <c r="G80" i="87"/>
  <c r="J20" i="86"/>
  <c r="F70" i="87"/>
  <c r="G71" i="87"/>
  <c r="G73" i="87"/>
  <c r="G69" i="87"/>
  <c r="H76" i="87"/>
  <c r="F75" i="87"/>
  <c r="H73" i="87"/>
  <c r="G75" i="87"/>
  <c r="G68" i="87"/>
  <c r="H69" i="87"/>
  <c r="G76" i="87"/>
  <c r="F68" i="87"/>
  <c r="G72" i="87"/>
  <c r="H74" i="87"/>
  <c r="F71" i="87"/>
  <c r="H70" i="87"/>
  <c r="F76" i="87"/>
  <c r="H72" i="87"/>
  <c r="F73" i="87"/>
  <c r="E73" i="87" s="1"/>
  <c r="F69" i="87"/>
  <c r="G70" i="87"/>
  <c r="F72" i="87"/>
  <c r="H71" i="87"/>
  <c r="F74" i="87"/>
  <c r="G74" i="87"/>
  <c r="H68" i="87"/>
  <c r="H75" i="87"/>
  <c r="J18" i="86"/>
  <c r="H66" i="87"/>
  <c r="H65" i="87"/>
  <c r="H60" i="87"/>
  <c r="G66" i="87"/>
  <c r="F60" i="87"/>
  <c r="H58" i="87"/>
  <c r="G62" i="87"/>
  <c r="F62" i="87"/>
  <c r="H61" i="87"/>
  <c r="F58" i="87"/>
  <c r="F63" i="87"/>
  <c r="G65" i="87"/>
  <c r="F61" i="87"/>
  <c r="G59" i="87"/>
  <c r="F59" i="87"/>
  <c r="G60" i="87"/>
  <c r="H63" i="87"/>
  <c r="H59" i="87"/>
  <c r="G58" i="87"/>
  <c r="F66" i="87"/>
  <c r="H64" i="87"/>
  <c r="H62" i="87"/>
  <c r="F64" i="87"/>
  <c r="G64" i="87"/>
  <c r="F65" i="87"/>
  <c r="G63" i="87"/>
  <c r="G61" i="87"/>
  <c r="J16" i="86"/>
  <c r="G48" i="87"/>
  <c r="G50" i="87"/>
  <c r="H53" i="87"/>
  <c r="F55" i="87"/>
  <c r="F56" i="87"/>
  <c r="G54" i="87"/>
  <c r="G55" i="87"/>
  <c r="G52" i="87"/>
  <c r="G56" i="87"/>
  <c r="G49" i="87"/>
  <c r="H56" i="87"/>
  <c r="H52" i="87"/>
  <c r="H48" i="87"/>
  <c r="H49" i="87"/>
  <c r="F53" i="87"/>
  <c r="F51" i="87"/>
  <c r="F48" i="87"/>
  <c r="E48" i="87" s="1"/>
  <c r="H54" i="87"/>
  <c r="H55" i="87"/>
  <c r="F54" i="87"/>
  <c r="G53" i="87"/>
  <c r="G51" i="87"/>
  <c r="F50" i="87"/>
  <c r="H51" i="87"/>
  <c r="H50" i="87"/>
  <c r="F52" i="87"/>
  <c r="F49" i="87"/>
  <c r="J14" i="86"/>
  <c r="G43" i="87"/>
  <c r="G46" i="87"/>
  <c r="H43" i="87"/>
  <c r="F40" i="87"/>
  <c r="F43" i="87"/>
  <c r="G39" i="87"/>
  <c r="H41" i="87"/>
  <c r="F42" i="87"/>
  <c r="F45" i="87"/>
  <c r="G38" i="87"/>
  <c r="G41" i="87"/>
  <c r="G44" i="87"/>
  <c r="H38" i="87"/>
  <c r="F38" i="87"/>
  <c r="H42" i="87"/>
  <c r="H44" i="87"/>
  <c r="G40" i="87"/>
  <c r="F41" i="87"/>
  <c r="H45" i="87"/>
  <c r="G42" i="87"/>
  <c r="F39" i="87"/>
  <c r="H40" i="87"/>
  <c r="F44" i="87"/>
  <c r="H46" i="87"/>
  <c r="H39" i="87"/>
  <c r="G45" i="87"/>
  <c r="F46" i="87"/>
  <c r="J12" i="86"/>
  <c r="G32" i="87"/>
  <c r="F35" i="87"/>
  <c r="F29" i="87"/>
  <c r="F28" i="87"/>
  <c r="G28" i="87"/>
  <c r="G31" i="87"/>
  <c r="G35" i="87"/>
  <c r="J10" i="86"/>
  <c r="H29" i="87"/>
  <c r="H35" i="87"/>
  <c r="G29" i="87"/>
  <c r="H28" i="87"/>
  <c r="H31" i="87"/>
  <c r="M6" i="86"/>
  <c r="M5" i="86" s="1"/>
  <c r="N6" i="86"/>
  <c r="N5" i="86" s="1"/>
  <c r="O8" i="86"/>
  <c r="B17" i="87"/>
  <c r="C8" i="86"/>
  <c r="E33" i="87"/>
  <c r="J6" i="86"/>
  <c r="E159" i="87"/>
  <c r="H16" i="87"/>
  <c r="F11" i="87"/>
  <c r="F16" i="87"/>
  <c r="G9" i="87"/>
  <c r="H12" i="87"/>
  <c r="F12" i="87"/>
  <c r="H11" i="87"/>
  <c r="G12" i="87"/>
  <c r="G13" i="87"/>
  <c r="F14" i="87"/>
  <c r="H8" i="87"/>
  <c r="H13" i="87"/>
  <c r="H14" i="87"/>
  <c r="F10" i="87"/>
  <c r="G11" i="87"/>
  <c r="H10" i="87"/>
  <c r="F9" i="87"/>
  <c r="H15" i="87"/>
  <c r="F15" i="87"/>
  <c r="G16" i="87"/>
  <c r="F13" i="87"/>
  <c r="G15" i="87"/>
  <c r="G8" i="87"/>
  <c r="F8" i="87"/>
  <c r="H9" i="87"/>
  <c r="G10" i="87"/>
  <c r="G14" i="87"/>
  <c r="E41" i="87"/>
  <c r="E34" i="87"/>
  <c r="E30" i="87"/>
  <c r="B6" i="74"/>
  <c r="B7" i="73"/>
  <c r="K8" i="73" s="1"/>
  <c r="C6" i="74"/>
  <c r="H9" i="75" l="1"/>
  <c r="E191" i="87"/>
  <c r="E569" i="87"/>
  <c r="E320" i="87"/>
  <c r="F127" i="87"/>
  <c r="E351" i="87"/>
  <c r="E554" i="87"/>
  <c r="E281" i="87"/>
  <c r="E390" i="87"/>
  <c r="E771" i="87"/>
  <c r="E721" i="87"/>
  <c r="E583" i="87"/>
  <c r="E386" i="87"/>
  <c r="E604" i="87"/>
  <c r="E761" i="87"/>
  <c r="E565" i="87"/>
  <c r="E582" i="87"/>
  <c r="E581" i="87"/>
  <c r="E586" i="87"/>
  <c r="E601" i="87"/>
  <c r="E803" i="87"/>
  <c r="E766" i="87"/>
  <c r="E290" i="87"/>
  <c r="E272" i="87"/>
  <c r="E471" i="87"/>
  <c r="E661" i="87"/>
  <c r="E605" i="87"/>
  <c r="E401" i="87"/>
  <c r="E800" i="87"/>
  <c r="E521" i="87"/>
  <c r="E600" i="87"/>
  <c r="E324" i="87"/>
  <c r="E723" i="87"/>
  <c r="E343" i="87"/>
  <c r="E85" i="87"/>
  <c r="E136" i="87"/>
  <c r="E593" i="87"/>
  <c r="E792" i="87"/>
  <c r="E331" i="87"/>
  <c r="E731" i="87"/>
  <c r="E543" i="87"/>
  <c r="E353" i="87"/>
  <c r="E551" i="87"/>
  <c r="E550" i="87"/>
  <c r="E302" i="87"/>
  <c r="H497" i="87"/>
  <c r="S104" i="86" s="1"/>
  <c r="E499" i="87"/>
  <c r="E701" i="87"/>
  <c r="H447" i="87"/>
  <c r="S94" i="86" s="1"/>
  <c r="E456" i="87"/>
  <c r="E649" i="87"/>
  <c r="E654" i="87"/>
  <c r="E650" i="87"/>
  <c r="E291" i="87"/>
  <c r="G487" i="87"/>
  <c r="R102" i="86" s="1"/>
  <c r="E493" i="87"/>
  <c r="E694" i="87"/>
  <c r="G267" i="87"/>
  <c r="R58" i="86" s="1"/>
  <c r="E273" i="87"/>
  <c r="E470" i="87"/>
  <c r="G257" i="87"/>
  <c r="R56" i="86" s="1"/>
  <c r="E265" i="87"/>
  <c r="E460" i="87"/>
  <c r="H277" i="87"/>
  <c r="S60" i="86" s="1"/>
  <c r="E685" i="87"/>
  <c r="E61" i="87"/>
  <c r="E74" i="87"/>
  <c r="E335" i="87"/>
  <c r="E732" i="87"/>
  <c r="E364" i="87"/>
  <c r="H347" i="87"/>
  <c r="S74" i="86" s="1"/>
  <c r="E354" i="87"/>
  <c r="H297" i="87"/>
  <c r="S64" i="86" s="1"/>
  <c r="E400" i="87"/>
  <c r="E806" i="87"/>
  <c r="E573" i="87"/>
  <c r="E775" i="87"/>
  <c r="G377" i="87"/>
  <c r="R80" i="86" s="1"/>
  <c r="G77" i="87"/>
  <c r="R20" i="86" s="1"/>
  <c r="E70" i="87"/>
  <c r="E93" i="87"/>
  <c r="E202" i="87"/>
  <c r="E135" i="87"/>
  <c r="E259" i="87"/>
  <c r="E68" i="87"/>
  <c r="E79" i="87"/>
  <c r="E90" i="87"/>
  <c r="E120" i="87"/>
  <c r="E49" i="87"/>
  <c r="E53" i="87"/>
  <c r="E59" i="87"/>
  <c r="E62" i="87"/>
  <c r="E91" i="87"/>
  <c r="E95" i="87"/>
  <c r="E99" i="87"/>
  <c r="E199" i="87"/>
  <c r="E710" i="87"/>
  <c r="E50" i="87"/>
  <c r="E92" i="87"/>
  <c r="E89" i="87"/>
  <c r="E325" i="87"/>
  <c r="E55" i="87"/>
  <c r="E82" i="87"/>
  <c r="G87" i="87"/>
  <c r="R22" i="86" s="1"/>
  <c r="E182" i="87"/>
  <c r="H387" i="87"/>
  <c r="S82" i="86" s="1"/>
  <c r="E596" i="87"/>
  <c r="E796" i="87"/>
  <c r="E532" i="87"/>
  <c r="E735" i="87"/>
  <c r="E339" i="87"/>
  <c r="E342" i="87"/>
  <c r="E541" i="87"/>
  <c r="E742" i="87"/>
  <c r="G57" i="87"/>
  <c r="R16" i="86" s="1"/>
  <c r="E80" i="87"/>
  <c r="E83" i="87"/>
  <c r="E143" i="87"/>
  <c r="F147" i="87"/>
  <c r="E150" i="87"/>
  <c r="E185" i="87"/>
  <c r="E194" i="87"/>
  <c r="F87" i="87"/>
  <c r="E58" i="87"/>
  <c r="E76" i="87"/>
  <c r="E396" i="87"/>
  <c r="E394" i="87"/>
  <c r="E793" i="87"/>
  <c r="E749" i="87"/>
  <c r="K7" i="73"/>
  <c r="K5" i="73" s="1"/>
  <c r="I7" i="73"/>
  <c r="I5" i="73" s="1"/>
  <c r="H7" i="73"/>
  <c r="H5" i="73" s="1"/>
  <c r="E7" i="73"/>
  <c r="F7" i="73"/>
  <c r="F5" i="73" s="1"/>
  <c r="D7" i="73"/>
  <c r="F47" i="87"/>
  <c r="F77" i="87"/>
  <c r="E316" i="87"/>
  <c r="E533" i="87"/>
  <c r="E536" i="87"/>
  <c r="H337" i="87"/>
  <c r="S72" i="86" s="1"/>
  <c r="E340" i="87"/>
  <c r="E540" i="87"/>
  <c r="E375" i="87"/>
  <c r="E774" i="87"/>
  <c r="E770" i="87"/>
  <c r="E719" i="87"/>
  <c r="E350" i="87"/>
  <c r="E36" i="87"/>
  <c r="E56" i="87"/>
  <c r="E163" i="87"/>
  <c r="E204" i="87"/>
  <c r="H587" i="87"/>
  <c r="S122" i="86" s="1"/>
  <c r="E590" i="87"/>
  <c r="E594" i="87"/>
  <c r="E745" i="87"/>
  <c r="E572" i="87"/>
  <c r="E576" i="87"/>
  <c r="E522" i="87"/>
  <c r="E116" i="87"/>
  <c r="E140" i="87"/>
  <c r="E158" i="87"/>
  <c r="E160" i="87"/>
  <c r="E166" i="87"/>
  <c r="E176" i="87"/>
  <c r="E183" i="87"/>
  <c r="E188" i="87"/>
  <c r="E189" i="87"/>
  <c r="E393" i="87"/>
  <c r="E389" i="87"/>
  <c r="E128" i="87"/>
  <c r="E145" i="87"/>
  <c r="E141" i="87"/>
  <c r="E152" i="87"/>
  <c r="E173" i="87"/>
  <c r="E205" i="87"/>
  <c r="E589" i="87"/>
  <c r="E332" i="87"/>
  <c r="G527" i="87"/>
  <c r="R110" i="86" s="1"/>
  <c r="E529" i="87"/>
  <c r="H537" i="87"/>
  <c r="S112" i="86" s="1"/>
  <c r="E544" i="87"/>
  <c r="E405" i="87"/>
  <c r="E799" i="87"/>
  <c r="E360" i="87"/>
  <c r="E763" i="87"/>
  <c r="E555" i="87"/>
  <c r="E752" i="87"/>
  <c r="E198" i="87"/>
  <c r="H797" i="87"/>
  <c r="S164" i="86" s="1"/>
  <c r="E109" i="87"/>
  <c r="E304" i="87"/>
  <c r="E305" i="87"/>
  <c r="G697" i="87"/>
  <c r="R144" i="86" s="1"/>
  <c r="E252" i="87"/>
  <c r="E249" i="87"/>
  <c r="E454" i="87"/>
  <c r="E455" i="87"/>
  <c r="E395" i="87"/>
  <c r="E591" i="87"/>
  <c r="E592" i="87"/>
  <c r="E794" i="87"/>
  <c r="E795" i="87"/>
  <c r="E318" i="87"/>
  <c r="R68" i="86"/>
  <c r="E326" i="87"/>
  <c r="E519" i="87"/>
  <c r="E718" i="87"/>
  <c r="F717" i="87"/>
  <c r="G717" i="87"/>
  <c r="R148" i="86" s="1"/>
  <c r="E274" i="87"/>
  <c r="E275" i="87"/>
  <c r="F467" i="87"/>
  <c r="E468" i="87"/>
  <c r="G467" i="87"/>
  <c r="R98" i="86" s="1"/>
  <c r="E476" i="87"/>
  <c r="E668" i="87"/>
  <c r="F667" i="87"/>
  <c r="H207" i="87"/>
  <c r="S46" i="86" s="1"/>
  <c r="E213" i="87"/>
  <c r="E414" i="87"/>
  <c r="H607" i="87"/>
  <c r="S126" i="86" s="1"/>
  <c r="E613" i="87"/>
  <c r="E610" i="87"/>
  <c r="E371" i="87"/>
  <c r="E372" i="87"/>
  <c r="E369" i="87"/>
  <c r="G567" i="87"/>
  <c r="R118" i="86" s="1"/>
  <c r="F767" i="87"/>
  <c r="E768" i="87"/>
  <c r="E772" i="87"/>
  <c r="E769" i="87"/>
  <c r="G287" i="87"/>
  <c r="R62" i="86" s="1"/>
  <c r="E296" i="87"/>
  <c r="E492" i="87"/>
  <c r="E489" i="87"/>
  <c r="E488" i="87"/>
  <c r="F487" i="87"/>
  <c r="G687" i="87"/>
  <c r="R142" i="86" s="1"/>
  <c r="F687" i="87"/>
  <c r="E688" i="87"/>
  <c r="H687" i="87"/>
  <c r="S142" i="86" s="1"/>
  <c r="E693" i="87"/>
  <c r="E239" i="87"/>
  <c r="E238" i="87"/>
  <c r="F237" i="87"/>
  <c r="G237" i="87"/>
  <c r="R52" i="86" s="1"/>
  <c r="H437" i="87"/>
  <c r="S92" i="86" s="1"/>
  <c r="E443" i="87"/>
  <c r="E440" i="87"/>
  <c r="H637" i="87"/>
  <c r="S132" i="86" s="1"/>
  <c r="E258" i="87"/>
  <c r="F257" i="87"/>
  <c r="E266" i="87"/>
  <c r="E459" i="87"/>
  <c r="E458" i="87"/>
  <c r="F457" i="87"/>
  <c r="G457" i="87"/>
  <c r="R96" i="86" s="1"/>
  <c r="H657" i="87"/>
  <c r="S136" i="86" s="1"/>
  <c r="E663" i="87"/>
  <c r="E382" i="87"/>
  <c r="E379" i="87"/>
  <c r="E378" i="87"/>
  <c r="F377" i="87"/>
  <c r="H577" i="87"/>
  <c r="S120" i="86" s="1"/>
  <c r="G777" i="87"/>
  <c r="R160" i="86" s="1"/>
  <c r="E785" i="87"/>
  <c r="E784" i="87"/>
  <c r="E334" i="87"/>
  <c r="H527" i="87"/>
  <c r="S110" i="86" s="1"/>
  <c r="E530" i="87"/>
  <c r="E531" i="87"/>
  <c r="E734" i="87"/>
  <c r="H597" i="87"/>
  <c r="S124" i="86" s="1"/>
  <c r="E603" i="87"/>
  <c r="E798" i="87"/>
  <c r="F797" i="87"/>
  <c r="G797" i="87"/>
  <c r="R164" i="86" s="1"/>
  <c r="E280" i="87"/>
  <c r="E481" i="87"/>
  <c r="E482" i="87"/>
  <c r="E479" i="87"/>
  <c r="E682" i="87"/>
  <c r="E344" i="87"/>
  <c r="E345" i="87"/>
  <c r="E546" i="87"/>
  <c r="G737" i="87"/>
  <c r="R152" i="86" s="1"/>
  <c r="E741" i="87"/>
  <c r="E739" i="87"/>
  <c r="E365" i="87"/>
  <c r="H357" i="87"/>
  <c r="S76" i="86" s="1"/>
  <c r="E363" i="87"/>
  <c r="E564" i="87"/>
  <c r="H757" i="87"/>
  <c r="S156" i="86" s="1"/>
  <c r="E355" i="87"/>
  <c r="H547" i="87"/>
  <c r="S114" i="86" s="1"/>
  <c r="E553" i="87"/>
  <c r="H747" i="87"/>
  <c r="S154" i="86" s="1"/>
  <c r="E754" i="87"/>
  <c r="E755" i="87"/>
  <c r="S50" i="86"/>
  <c r="E233" i="87"/>
  <c r="E230" i="87"/>
  <c r="E231" i="87"/>
  <c r="H627" i="87"/>
  <c r="S130" i="86" s="1"/>
  <c r="E633" i="87"/>
  <c r="E631" i="87"/>
  <c r="E632" i="87"/>
  <c r="E309" i="87"/>
  <c r="E308" i="87"/>
  <c r="F307" i="87"/>
  <c r="G307" i="87"/>
  <c r="R66" i="86" s="1"/>
  <c r="F507" i="87"/>
  <c r="E508" i="87"/>
  <c r="G507" i="87"/>
  <c r="R106" i="86" s="1"/>
  <c r="E516" i="87"/>
  <c r="E714" i="87"/>
  <c r="F707" i="87"/>
  <c r="E708" i="87"/>
  <c r="G27" i="87"/>
  <c r="R10" i="86" s="1"/>
  <c r="F27" i="87"/>
  <c r="E46" i="87"/>
  <c r="E44" i="87"/>
  <c r="E45" i="87"/>
  <c r="E42" i="87"/>
  <c r="H47" i="87"/>
  <c r="S14" i="86" s="1"/>
  <c r="E54" i="87"/>
  <c r="G47" i="87"/>
  <c r="R14" i="86" s="1"/>
  <c r="E65" i="87"/>
  <c r="E64" i="87"/>
  <c r="E81" i="87"/>
  <c r="E86" i="87"/>
  <c r="E94" i="87"/>
  <c r="E101" i="87"/>
  <c r="E138" i="87"/>
  <c r="E300" i="87"/>
  <c r="E301" i="87"/>
  <c r="E505" i="87"/>
  <c r="E698" i="87"/>
  <c r="F697" i="87"/>
  <c r="G247" i="87"/>
  <c r="R54" i="86" s="1"/>
  <c r="E450" i="87"/>
  <c r="E451" i="87"/>
  <c r="H647" i="87"/>
  <c r="S134" i="86" s="1"/>
  <c r="E655" i="87"/>
  <c r="E391" i="87"/>
  <c r="E392" i="87"/>
  <c r="E588" i="87"/>
  <c r="F587" i="87"/>
  <c r="G587" i="87"/>
  <c r="R122" i="86" s="1"/>
  <c r="G787" i="87"/>
  <c r="R162" i="86" s="1"/>
  <c r="H787" i="87"/>
  <c r="S162" i="86" s="1"/>
  <c r="E790" i="87"/>
  <c r="E791" i="87"/>
  <c r="E518" i="87"/>
  <c r="F517" i="87"/>
  <c r="G517" i="87"/>
  <c r="R108" i="86" s="1"/>
  <c r="E526" i="87"/>
  <c r="H717" i="87"/>
  <c r="S148" i="86" s="1"/>
  <c r="H267" i="87"/>
  <c r="S58" i="86" s="1"/>
  <c r="E270" i="87"/>
  <c r="E271" i="87"/>
  <c r="E212" i="87"/>
  <c r="E209" i="87"/>
  <c r="H407" i="87"/>
  <c r="S86" i="86" s="1"/>
  <c r="E413" i="87"/>
  <c r="E410" i="87"/>
  <c r="E609" i="87"/>
  <c r="E368" i="87"/>
  <c r="F367" i="87"/>
  <c r="G367" i="87"/>
  <c r="R78" i="86" s="1"/>
  <c r="E376" i="87"/>
  <c r="E574" i="87"/>
  <c r="E575" i="87"/>
  <c r="G767" i="87"/>
  <c r="R158" i="86" s="1"/>
  <c r="E776" i="87"/>
  <c r="F287" i="87"/>
  <c r="E288" i="87"/>
  <c r="E689" i="87"/>
  <c r="E439" i="87"/>
  <c r="F637" i="87"/>
  <c r="E638" i="87"/>
  <c r="E639" i="87"/>
  <c r="E644" i="87"/>
  <c r="H257" i="87"/>
  <c r="S56" i="86" s="1"/>
  <c r="E264" i="87"/>
  <c r="E662" i="87"/>
  <c r="E659" i="87"/>
  <c r="E578" i="87"/>
  <c r="F577" i="87"/>
  <c r="G577" i="87"/>
  <c r="R120" i="86" s="1"/>
  <c r="E584" i="87"/>
  <c r="E585" i="87"/>
  <c r="H777" i="87"/>
  <c r="S160" i="86" s="1"/>
  <c r="E783" i="87"/>
  <c r="E780" i="87"/>
  <c r="H327" i="87"/>
  <c r="S70" i="86" s="1"/>
  <c r="E333" i="87"/>
  <c r="E330" i="87"/>
  <c r="E528" i="87"/>
  <c r="F527" i="87"/>
  <c r="H727" i="87"/>
  <c r="S150" i="86" s="1"/>
  <c r="E733" i="87"/>
  <c r="H397" i="87"/>
  <c r="S84" i="86" s="1"/>
  <c r="E403" i="87"/>
  <c r="E602" i="87"/>
  <c r="E599" i="87"/>
  <c r="E283" i="87"/>
  <c r="E285" i="87"/>
  <c r="E478" i="87"/>
  <c r="F477" i="87"/>
  <c r="G477" i="87"/>
  <c r="R100" i="86" s="1"/>
  <c r="E678" i="87"/>
  <c r="F677" i="87"/>
  <c r="G677" i="87"/>
  <c r="R140" i="86" s="1"/>
  <c r="E341" i="87"/>
  <c r="E545" i="87"/>
  <c r="E738" i="87"/>
  <c r="F737" i="87"/>
  <c r="E746" i="87"/>
  <c r="E362" i="87"/>
  <c r="E359" i="87"/>
  <c r="H557" i="87"/>
  <c r="S116" i="86" s="1"/>
  <c r="E560" i="87"/>
  <c r="E765" i="87"/>
  <c r="E352" i="87"/>
  <c r="E552" i="87"/>
  <c r="E549" i="87"/>
  <c r="E750" i="87"/>
  <c r="E751" i="87"/>
  <c r="E228" i="87"/>
  <c r="H427" i="87"/>
  <c r="S90" i="86" s="1"/>
  <c r="E628" i="87"/>
  <c r="F627" i="87"/>
  <c r="G627" i="87"/>
  <c r="R130" i="86" s="1"/>
  <c r="G707" i="87"/>
  <c r="R146" i="86" s="1"/>
  <c r="H707" i="87"/>
  <c r="S146" i="86" s="1"/>
  <c r="E298" i="87"/>
  <c r="F297" i="87"/>
  <c r="E501" i="87"/>
  <c r="E502" i="87"/>
  <c r="H697" i="87"/>
  <c r="S144" i="86" s="1"/>
  <c r="E704" i="87"/>
  <c r="F247" i="87"/>
  <c r="E248" i="87"/>
  <c r="E256" i="87"/>
  <c r="E448" i="87"/>
  <c r="F447" i="87"/>
  <c r="E656" i="87"/>
  <c r="E651" i="87"/>
  <c r="E652" i="87"/>
  <c r="E388" i="87"/>
  <c r="F387" i="87"/>
  <c r="G387" i="87"/>
  <c r="R82" i="86" s="1"/>
  <c r="E788" i="87"/>
  <c r="F787" i="87"/>
  <c r="S68" i="86"/>
  <c r="E323" i="87"/>
  <c r="E524" i="87"/>
  <c r="E724" i="87"/>
  <c r="E726" i="87"/>
  <c r="E268" i="87"/>
  <c r="F267" i="87"/>
  <c r="H467" i="87"/>
  <c r="S98" i="86" s="1"/>
  <c r="E473" i="87"/>
  <c r="E674" i="87"/>
  <c r="E675" i="87"/>
  <c r="F207" i="87"/>
  <c r="E208" i="87"/>
  <c r="G207" i="87"/>
  <c r="R46" i="86" s="1"/>
  <c r="E216" i="87"/>
  <c r="E409" i="87"/>
  <c r="E608" i="87"/>
  <c r="F607" i="87"/>
  <c r="G607" i="87"/>
  <c r="R126" i="86" s="1"/>
  <c r="E616" i="87"/>
  <c r="E374" i="87"/>
  <c r="H567" i="87"/>
  <c r="S118" i="86" s="1"/>
  <c r="E570" i="87"/>
  <c r="E571" i="87"/>
  <c r="H287" i="87"/>
  <c r="S62" i="86" s="1"/>
  <c r="E293" i="87"/>
  <c r="E494" i="87"/>
  <c r="E495" i="87"/>
  <c r="E692" i="87"/>
  <c r="E695" i="87"/>
  <c r="E696" i="87"/>
  <c r="E245" i="87"/>
  <c r="E438" i="87"/>
  <c r="F437" i="87"/>
  <c r="G437" i="87"/>
  <c r="R92" i="86" s="1"/>
  <c r="E446" i="87"/>
  <c r="E645" i="87"/>
  <c r="E260" i="87"/>
  <c r="E465" i="87"/>
  <c r="F657" i="87"/>
  <c r="E658" i="87"/>
  <c r="G657" i="87"/>
  <c r="R136" i="86" s="1"/>
  <c r="E666" i="87"/>
  <c r="E384" i="87"/>
  <c r="E385" i="87"/>
  <c r="E580" i="87"/>
  <c r="E781" i="87"/>
  <c r="E779" i="87"/>
  <c r="E329" i="87"/>
  <c r="G727" i="87"/>
  <c r="R150" i="86" s="1"/>
  <c r="F727" i="87"/>
  <c r="E728" i="87"/>
  <c r="E729" i="87"/>
  <c r="E402" i="87"/>
  <c r="E399" i="87"/>
  <c r="F597" i="87"/>
  <c r="E598" i="87"/>
  <c r="G597" i="87"/>
  <c r="R124" i="86" s="1"/>
  <c r="E606" i="87"/>
  <c r="E805" i="87"/>
  <c r="E282" i="87"/>
  <c r="E484" i="87"/>
  <c r="E679" i="87"/>
  <c r="E338" i="87"/>
  <c r="F337" i="87"/>
  <c r="E542" i="87"/>
  <c r="E744" i="87"/>
  <c r="F357" i="87"/>
  <c r="E358" i="87"/>
  <c r="G357" i="87"/>
  <c r="R76" i="86" s="1"/>
  <c r="E366" i="87"/>
  <c r="E559" i="87"/>
  <c r="E762" i="87"/>
  <c r="E348" i="87"/>
  <c r="F347" i="87"/>
  <c r="G347" i="87"/>
  <c r="R74" i="86" s="1"/>
  <c r="F547" i="87"/>
  <c r="E548" i="87"/>
  <c r="G547" i="87"/>
  <c r="R114" i="86" s="1"/>
  <c r="E556" i="87"/>
  <c r="E748" i="87"/>
  <c r="F747" i="87"/>
  <c r="F427" i="87"/>
  <c r="E428" i="87"/>
  <c r="E429" i="87"/>
  <c r="E314" i="87"/>
  <c r="E315" i="87"/>
  <c r="E514" i="87"/>
  <c r="E515" i="87"/>
  <c r="H507" i="87"/>
  <c r="S106" i="86" s="1"/>
  <c r="E513" i="87"/>
  <c r="E709" i="87"/>
  <c r="E715" i="87"/>
  <c r="G297" i="87"/>
  <c r="R64" i="86" s="1"/>
  <c r="E498" i="87"/>
  <c r="F497" i="87"/>
  <c r="G497" i="87"/>
  <c r="R104" i="86" s="1"/>
  <c r="E702" i="87"/>
  <c r="E700" i="87"/>
  <c r="H247" i="87"/>
  <c r="S54" i="86" s="1"/>
  <c r="E253" i="87"/>
  <c r="G447" i="87"/>
  <c r="R94" i="86" s="1"/>
  <c r="E648" i="87"/>
  <c r="F647" i="87"/>
  <c r="G647" i="87"/>
  <c r="R134" i="86" s="1"/>
  <c r="E595" i="87"/>
  <c r="E322" i="87"/>
  <c r="E319" i="87"/>
  <c r="H517" i="87"/>
  <c r="S108" i="86" s="1"/>
  <c r="E523" i="87"/>
  <c r="E520" i="87"/>
  <c r="E720" i="87"/>
  <c r="E722" i="87"/>
  <c r="E472" i="87"/>
  <c r="E469" i="87"/>
  <c r="G667" i="87"/>
  <c r="R138" i="86" s="1"/>
  <c r="H667" i="87"/>
  <c r="S138" i="86" s="1"/>
  <c r="E670" i="87"/>
  <c r="E671" i="87"/>
  <c r="E408" i="87"/>
  <c r="F407" i="87"/>
  <c r="G407" i="87"/>
  <c r="R86" i="86" s="1"/>
  <c r="E416" i="87"/>
  <c r="E614" i="87"/>
  <c r="H367" i="87"/>
  <c r="S78" i="86" s="1"/>
  <c r="E373" i="87"/>
  <c r="E370" i="87"/>
  <c r="E568" i="87"/>
  <c r="F567" i="87"/>
  <c r="H767" i="87"/>
  <c r="S158" i="86" s="1"/>
  <c r="E773" i="87"/>
  <c r="E289" i="87"/>
  <c r="E294" i="87"/>
  <c r="H487" i="87"/>
  <c r="S102" i="86" s="1"/>
  <c r="E490" i="87"/>
  <c r="E491" i="87"/>
  <c r="E691" i="87"/>
  <c r="E241" i="87"/>
  <c r="E242" i="87"/>
  <c r="E444" i="87"/>
  <c r="G637" i="87"/>
  <c r="R132" i="86" s="1"/>
  <c r="E641" i="87"/>
  <c r="H457" i="87"/>
  <c r="S96" i="86" s="1"/>
  <c r="E461" i="87"/>
  <c r="E462" i="87"/>
  <c r="E660" i="87"/>
  <c r="E664" i="87"/>
  <c r="H377" i="87"/>
  <c r="S80" i="86" s="1"/>
  <c r="E383" i="87"/>
  <c r="E380" i="87"/>
  <c r="E381" i="87"/>
  <c r="E579" i="87"/>
  <c r="E778" i="87"/>
  <c r="F777" i="87"/>
  <c r="E786" i="87"/>
  <c r="E328" i="87"/>
  <c r="F327" i="87"/>
  <c r="G327" i="87"/>
  <c r="R70" i="86" s="1"/>
  <c r="E336" i="87"/>
  <c r="E534" i="87"/>
  <c r="E535" i="87"/>
  <c r="E730" i="87"/>
  <c r="E736" i="87"/>
  <c r="F397" i="87"/>
  <c r="E398" i="87"/>
  <c r="G397" i="87"/>
  <c r="R84" i="86" s="1"/>
  <c r="E406" i="87"/>
  <c r="E801" i="87"/>
  <c r="E802" i="87"/>
  <c r="E286" i="87"/>
  <c r="E279" i="87"/>
  <c r="E278" i="87"/>
  <c r="F277" i="87"/>
  <c r="G277" i="87"/>
  <c r="R60" i="86" s="1"/>
  <c r="E485" i="87"/>
  <c r="H477" i="87"/>
  <c r="S100" i="86" s="1"/>
  <c r="E483" i="87"/>
  <c r="E480" i="87"/>
  <c r="E681" i="87"/>
  <c r="H677" i="87"/>
  <c r="S140" i="86" s="1"/>
  <c r="E684" i="87"/>
  <c r="G337" i="87"/>
  <c r="R72" i="86" s="1"/>
  <c r="E346" i="87"/>
  <c r="E539" i="87"/>
  <c r="E538" i="87"/>
  <c r="F537" i="87"/>
  <c r="G537" i="87"/>
  <c r="R112" i="86" s="1"/>
  <c r="H737" i="87"/>
  <c r="S152" i="86" s="1"/>
  <c r="E743" i="87"/>
  <c r="E740" i="87"/>
  <c r="E558" i="87"/>
  <c r="F557" i="87"/>
  <c r="G557" i="87"/>
  <c r="R116" i="86" s="1"/>
  <c r="E566" i="87"/>
  <c r="E759" i="87"/>
  <c r="F757" i="87"/>
  <c r="E758" i="87"/>
  <c r="G757" i="87"/>
  <c r="R156" i="86" s="1"/>
  <c r="E356" i="87"/>
  <c r="E756" i="87"/>
  <c r="E753" i="87"/>
  <c r="E234" i="87"/>
  <c r="E235" i="87"/>
  <c r="E431" i="87"/>
  <c r="G427" i="87"/>
  <c r="R90" i="86" s="1"/>
  <c r="E436" i="87"/>
  <c r="E634" i="87"/>
  <c r="E635" i="87"/>
  <c r="H307" i="87"/>
  <c r="S66" i="86" s="1"/>
  <c r="E313" i="87"/>
  <c r="E310" i="87"/>
  <c r="E311" i="87"/>
  <c r="E312" i="87"/>
  <c r="E510" i="87"/>
  <c r="E511" i="87"/>
  <c r="E512" i="87"/>
  <c r="E509" i="87"/>
  <c r="E712" i="87"/>
  <c r="E716" i="87"/>
  <c r="E711" i="87"/>
  <c r="E84" i="87"/>
  <c r="E38" i="87"/>
  <c r="H97" i="87"/>
  <c r="S24" i="86" s="1"/>
  <c r="G107" i="87"/>
  <c r="R26" i="86" s="1"/>
  <c r="E123" i="87"/>
  <c r="E63" i="87"/>
  <c r="E66" i="87"/>
  <c r="H67" i="87"/>
  <c r="S18" i="86" s="1"/>
  <c r="F67" i="87"/>
  <c r="E69" i="87"/>
  <c r="E75" i="87"/>
  <c r="G67" i="87"/>
  <c r="R18" i="86" s="1"/>
  <c r="H87" i="87"/>
  <c r="S22" i="86" s="1"/>
  <c r="E96" i="87"/>
  <c r="E146" i="87"/>
  <c r="E170" i="87"/>
  <c r="E174" i="87"/>
  <c r="Q4" i="70"/>
  <c r="E113" i="87"/>
  <c r="E110" i="87"/>
  <c r="F107" i="87"/>
  <c r="E126" i="87"/>
  <c r="E119" i="87"/>
  <c r="E124" i="87"/>
  <c r="E134" i="87"/>
  <c r="E133" i="87"/>
  <c r="E139" i="87"/>
  <c r="E151" i="87"/>
  <c r="E153" i="87"/>
  <c r="H157" i="87"/>
  <c r="S36" i="86" s="1"/>
  <c r="E172" i="87"/>
  <c r="H177" i="87"/>
  <c r="S40" i="86" s="1"/>
  <c r="E178" i="87"/>
  <c r="E200" i="87"/>
  <c r="P4" i="70"/>
  <c r="E103" i="87"/>
  <c r="O4" i="70"/>
  <c r="E201" i="87"/>
  <c r="E29" i="87"/>
  <c r="E28" i="87"/>
  <c r="E39" i="87"/>
  <c r="E31" i="87"/>
  <c r="E32" i="87"/>
  <c r="E35" i="87"/>
  <c r="E149" i="87"/>
  <c r="F37" i="87"/>
  <c r="G37" i="87"/>
  <c r="R12" i="86" s="1"/>
  <c r="E51" i="87"/>
  <c r="H57" i="87"/>
  <c r="S16" i="86" s="1"/>
  <c r="F57" i="87"/>
  <c r="H77" i="87"/>
  <c r="S20" i="86" s="1"/>
  <c r="E78" i="87"/>
  <c r="H137" i="87"/>
  <c r="S32" i="86" s="1"/>
  <c r="E155" i="87"/>
  <c r="F157" i="87"/>
  <c r="G167" i="87"/>
  <c r="R38" i="86" s="1"/>
  <c r="H167" i="87"/>
  <c r="S38" i="86" s="1"/>
  <c r="E169" i="87"/>
  <c r="E175" i="87"/>
  <c r="E195" i="87"/>
  <c r="E71" i="87"/>
  <c r="E40" i="87"/>
  <c r="H37" i="87"/>
  <c r="S12" i="86" s="1"/>
  <c r="E72" i="87"/>
  <c r="H27" i="87"/>
  <c r="S10" i="86" s="1"/>
  <c r="E104" i="87"/>
  <c r="E98" i="87"/>
  <c r="E102" i="87"/>
  <c r="E100" i="87"/>
  <c r="E115" i="87"/>
  <c r="E111" i="87"/>
  <c r="E112" i="87"/>
  <c r="E108" i="87"/>
  <c r="E114" i="87"/>
  <c r="G117" i="87"/>
  <c r="R28" i="86" s="1"/>
  <c r="E122" i="87"/>
  <c r="H117" i="87"/>
  <c r="S28" i="86" s="1"/>
  <c r="E125" i="87"/>
  <c r="E131" i="87"/>
  <c r="H127" i="87"/>
  <c r="S30" i="86" s="1"/>
  <c r="E132" i="87"/>
  <c r="G127" i="87"/>
  <c r="R30" i="86" s="1"/>
  <c r="E129" i="87"/>
  <c r="E144" i="87"/>
  <c r="E154" i="87"/>
  <c r="E148" i="87"/>
  <c r="E162" i="87"/>
  <c r="G157" i="87"/>
  <c r="R36" i="86" s="1"/>
  <c r="E168" i="87"/>
  <c r="E171" i="87"/>
  <c r="E179" i="87"/>
  <c r="E181" i="87"/>
  <c r="E186" i="87"/>
  <c r="E203" i="87"/>
  <c r="E52" i="87"/>
  <c r="E43" i="87"/>
  <c r="E60" i="87"/>
  <c r="G197" i="87"/>
  <c r="R44" i="86" s="1"/>
  <c r="E106" i="87"/>
  <c r="H107" i="87"/>
  <c r="S26" i="86" s="1"/>
  <c r="F117" i="87"/>
  <c r="E130" i="87"/>
  <c r="G137" i="87"/>
  <c r="R32" i="86" s="1"/>
  <c r="E142" i="87"/>
  <c r="E156" i="87"/>
  <c r="E165" i="87"/>
  <c r="E164" i="87"/>
  <c r="E184" i="87"/>
  <c r="F177" i="87"/>
  <c r="E180" i="87"/>
  <c r="E206" i="87"/>
  <c r="F197" i="87"/>
  <c r="H197" i="87"/>
  <c r="S44" i="86" s="1"/>
  <c r="E105" i="87"/>
  <c r="G97" i="87"/>
  <c r="R24" i="86" s="1"/>
  <c r="E192" i="87"/>
  <c r="F137" i="87"/>
  <c r="E161" i="87"/>
  <c r="H147" i="87"/>
  <c r="S34" i="86" s="1"/>
  <c r="G177" i="87"/>
  <c r="R40" i="86" s="1"/>
  <c r="F97" i="87"/>
  <c r="G147" i="87"/>
  <c r="R34" i="86" s="1"/>
  <c r="E118" i="87"/>
  <c r="F167" i="87"/>
  <c r="E121" i="87"/>
  <c r="G187" i="87"/>
  <c r="R42" i="86" s="1"/>
  <c r="F187" i="87"/>
  <c r="H187" i="87"/>
  <c r="S42" i="86" s="1"/>
  <c r="E196" i="87"/>
  <c r="E190" i="87"/>
  <c r="E193" i="87"/>
  <c r="E13" i="87"/>
  <c r="F8" i="86"/>
  <c r="G8" i="86"/>
  <c r="D8" i="86"/>
  <c r="C17" i="87" s="1"/>
  <c r="I8" i="86"/>
  <c r="I5" i="86" s="1"/>
  <c r="E8" i="86"/>
  <c r="E12" i="87"/>
  <c r="E11" i="87"/>
  <c r="E10" i="87"/>
  <c r="E14" i="87"/>
  <c r="E9" i="87"/>
  <c r="F7" i="87"/>
  <c r="E8" i="87"/>
  <c r="J8" i="73"/>
  <c r="C7" i="73"/>
  <c r="J7" i="73"/>
  <c r="J5" i="73" s="1"/>
  <c r="G7" i="87"/>
  <c r="R6" i="86" s="1"/>
  <c r="E15" i="87"/>
  <c r="H7" i="87"/>
  <c r="S6" i="86" s="1"/>
  <c r="E16" i="87"/>
  <c r="D2" i="35"/>
  <c r="E317" i="87" l="1"/>
  <c r="E227" i="87"/>
  <c r="E77" i="87"/>
  <c r="E647" i="87"/>
  <c r="E497" i="87"/>
  <c r="E447" i="87"/>
  <c r="E87" i="87"/>
  <c r="E47" i="87"/>
  <c r="E57" i="87"/>
  <c r="E619" i="87"/>
  <c r="G617" i="87"/>
  <c r="R128" i="86" s="1"/>
  <c r="E225" i="87"/>
  <c r="E27" i="87"/>
  <c r="E67" i="87"/>
  <c r="E37" i="87"/>
  <c r="E537" i="87"/>
  <c r="E387" i="87"/>
  <c r="E787" i="87"/>
  <c r="E557" i="87"/>
  <c r="E527" i="87"/>
  <c r="E587" i="87"/>
  <c r="E797" i="87"/>
  <c r="E257" i="87"/>
  <c r="E717" i="87"/>
  <c r="E137" i="87"/>
  <c r="E277" i="87"/>
  <c r="E327" i="87"/>
  <c r="E567" i="87"/>
  <c r="E407" i="87"/>
  <c r="E427" i="87"/>
  <c r="E337" i="87"/>
  <c r="E727" i="87"/>
  <c r="E677" i="87"/>
  <c r="E577" i="87"/>
  <c r="E367" i="87"/>
  <c r="E237" i="87"/>
  <c r="E687" i="87"/>
  <c r="E487" i="87"/>
  <c r="E667" i="87"/>
  <c r="E547" i="87"/>
  <c r="E347" i="87"/>
  <c r="E267" i="87"/>
  <c r="E297" i="87"/>
  <c r="E517" i="87"/>
  <c r="E697" i="87"/>
  <c r="E707" i="87"/>
  <c r="E377" i="87"/>
  <c r="E622" i="87"/>
  <c r="E425" i="87"/>
  <c r="E424" i="87"/>
  <c r="E457" i="87"/>
  <c r="E757" i="87"/>
  <c r="E397" i="87"/>
  <c r="E777" i="87"/>
  <c r="E747" i="87"/>
  <c r="E357" i="87"/>
  <c r="E597" i="87"/>
  <c r="E657" i="87"/>
  <c r="E437" i="87"/>
  <c r="E607" i="87"/>
  <c r="E207" i="87"/>
  <c r="E247" i="87"/>
  <c r="E627" i="87"/>
  <c r="E737" i="87"/>
  <c r="E477" i="87"/>
  <c r="E637" i="87"/>
  <c r="E287" i="87"/>
  <c r="E507" i="87"/>
  <c r="E307" i="87"/>
  <c r="E767" i="87"/>
  <c r="E467" i="87"/>
  <c r="E177" i="87"/>
  <c r="E127" i="87"/>
  <c r="E147" i="87"/>
  <c r="E167" i="87"/>
  <c r="E197" i="87"/>
  <c r="E157" i="87"/>
  <c r="E187" i="87"/>
  <c r="E117" i="87"/>
  <c r="E107" i="87"/>
  <c r="E97" i="87"/>
  <c r="H26" i="87"/>
  <c r="G23" i="87"/>
  <c r="H23" i="87"/>
  <c r="G26" i="87"/>
  <c r="H25" i="87"/>
  <c r="H24" i="87"/>
  <c r="F23" i="87"/>
  <c r="F24" i="87"/>
  <c r="H21" i="87"/>
  <c r="G24" i="87"/>
  <c r="F22" i="87"/>
  <c r="G22" i="87"/>
  <c r="F20" i="87"/>
  <c r="F21" i="87"/>
  <c r="F25" i="87"/>
  <c r="G18" i="87"/>
  <c r="H18" i="87"/>
  <c r="G21" i="87"/>
  <c r="F18" i="87"/>
  <c r="F26" i="87"/>
  <c r="G25" i="87"/>
  <c r="H19" i="87"/>
  <c r="H22" i="87"/>
  <c r="F19" i="87"/>
  <c r="G20" i="87"/>
  <c r="H20" i="87"/>
  <c r="G19" i="87"/>
  <c r="J8" i="86"/>
  <c r="J5" i="86"/>
  <c r="J6" i="73"/>
  <c r="L5" i="73" s="1"/>
  <c r="L7" i="73"/>
  <c r="E7" i="87"/>
  <c r="E626" i="87" l="1"/>
  <c r="E26" i="87"/>
  <c r="E224" i="87"/>
  <c r="F417" i="87"/>
  <c r="E418" i="87"/>
  <c r="E426" i="87"/>
  <c r="E618" i="87"/>
  <c r="F617" i="87"/>
  <c r="H217" i="87"/>
  <c r="S48" i="86" s="1"/>
  <c r="E223" i="87"/>
  <c r="E220" i="87"/>
  <c r="E221" i="87"/>
  <c r="E222" i="87"/>
  <c r="E219" i="87"/>
  <c r="H417" i="87"/>
  <c r="S88" i="86" s="1"/>
  <c r="E423" i="87"/>
  <c r="E421" i="87"/>
  <c r="E422" i="87"/>
  <c r="E624" i="87"/>
  <c r="E625" i="87"/>
  <c r="E218" i="87"/>
  <c r="F217" i="87"/>
  <c r="G217" i="87"/>
  <c r="R48" i="86" s="1"/>
  <c r="E226" i="87"/>
  <c r="E420" i="87"/>
  <c r="E419" i="87"/>
  <c r="G417" i="87"/>
  <c r="R88" i="86" s="1"/>
  <c r="H617" i="87"/>
  <c r="S128" i="86" s="1"/>
  <c r="E623" i="87"/>
  <c r="E620" i="87"/>
  <c r="E621" i="87"/>
  <c r="E21" i="87"/>
  <c r="E18" i="87"/>
  <c r="E25" i="87"/>
  <c r="E23" i="87"/>
  <c r="H17" i="87"/>
  <c r="G17" i="87"/>
  <c r="F17" i="87"/>
  <c r="F6" i="87" s="1"/>
  <c r="E19" i="87"/>
  <c r="E24" i="87"/>
  <c r="E22" i="87"/>
  <c r="E20" i="87"/>
  <c r="F2" i="49"/>
  <c r="K11" i="49"/>
  <c r="G6" i="87" l="1"/>
  <c r="R8" i="86"/>
  <c r="R5" i="86" s="1"/>
  <c r="H6" i="87"/>
  <c r="S8" i="86"/>
  <c r="S5" i="86" s="1"/>
  <c r="E417" i="87"/>
  <c r="E217" i="87"/>
  <c r="E617" i="87"/>
  <c r="E17" i="87"/>
  <c r="E6" i="87" s="1"/>
  <c r="E29" i="49"/>
  <c r="E21" i="49"/>
  <c r="F24" i="63"/>
  <c r="E24" i="63"/>
  <c r="D24" i="63"/>
  <c r="F23" i="63"/>
  <c r="E23" i="63"/>
  <c r="D23" i="63"/>
  <c r="F22" i="63"/>
  <c r="E22" i="63"/>
  <c r="D22" i="63"/>
  <c r="F21" i="63"/>
  <c r="E21" i="63"/>
  <c r="D21" i="63"/>
  <c r="F20" i="63"/>
  <c r="E20" i="63"/>
  <c r="D20" i="63"/>
  <c r="F19" i="63"/>
  <c r="E19" i="63"/>
  <c r="D19" i="63"/>
  <c r="F18" i="63"/>
  <c r="E18" i="63"/>
  <c r="D18" i="63"/>
  <c r="F17" i="63"/>
  <c r="E17" i="63"/>
  <c r="D17" i="63"/>
  <c r="F16" i="63"/>
  <c r="E16" i="63"/>
  <c r="D16" i="63"/>
  <c r="F15" i="63"/>
  <c r="E15" i="63"/>
  <c r="D15" i="63"/>
  <c r="D44" i="31"/>
  <c r="C24" i="63" s="1"/>
  <c r="B24" i="63" s="1"/>
  <c r="B44" i="78" s="1"/>
  <c r="D42" i="31"/>
  <c r="C23" i="63" s="1"/>
  <c r="B23" i="63" s="1"/>
  <c r="B42" i="78" s="1"/>
  <c r="D40" i="31"/>
  <c r="C22" i="63" s="1"/>
  <c r="B22" i="63" s="1"/>
  <c r="B40" i="78" s="1"/>
  <c r="D38" i="31"/>
  <c r="C21" i="63" s="1"/>
  <c r="B21" i="63" s="1"/>
  <c r="B38" i="78" s="1"/>
  <c r="D36" i="31"/>
  <c r="C20" i="63" s="1"/>
  <c r="B20" i="63" s="1"/>
  <c r="B36" i="78" s="1"/>
  <c r="D34" i="31"/>
  <c r="C19" i="63" s="1"/>
  <c r="B19" i="63" s="1"/>
  <c r="B34" i="78" s="1"/>
  <c r="D32" i="31"/>
  <c r="C18" i="63" s="1"/>
  <c r="B18" i="63" s="1"/>
  <c r="B32" i="78" s="1"/>
  <c r="D30" i="31"/>
  <c r="C17" i="63" s="1"/>
  <c r="B17" i="63" s="1"/>
  <c r="B30" i="78" s="1"/>
  <c r="D28" i="31"/>
  <c r="C16" i="63" s="1"/>
  <c r="B16" i="63" s="1"/>
  <c r="B28" i="78" s="1"/>
  <c r="D26" i="31"/>
  <c r="C15" i="63" s="1"/>
  <c r="B15" i="63" s="1"/>
  <c r="B26" i="78" s="1"/>
  <c r="F14" i="63"/>
  <c r="E14" i="63"/>
  <c r="D14" i="63"/>
  <c r="F13" i="63"/>
  <c r="E13" i="63"/>
  <c r="D13" i="63"/>
  <c r="F12" i="63"/>
  <c r="E12" i="63"/>
  <c r="D12" i="63"/>
  <c r="F11" i="63"/>
  <c r="E11" i="63"/>
  <c r="D11" i="63"/>
  <c r="F10" i="63"/>
  <c r="E10" i="63"/>
  <c r="D10" i="63"/>
  <c r="F9" i="63"/>
  <c r="E9" i="63"/>
  <c r="D9" i="63"/>
  <c r="F8" i="63"/>
  <c r="E8" i="63"/>
  <c r="D8" i="63"/>
  <c r="F7" i="63"/>
  <c r="E7" i="63"/>
  <c r="D7" i="63"/>
  <c r="D24" i="31"/>
  <c r="C14" i="63" s="1"/>
  <c r="B14" i="63" s="1"/>
  <c r="B24" i="78" s="1"/>
  <c r="D22" i="31"/>
  <c r="C13" i="63" s="1"/>
  <c r="B13" i="63" s="1"/>
  <c r="B22" i="78" s="1"/>
  <c r="D20" i="31"/>
  <c r="C12" i="63" s="1"/>
  <c r="B12" i="63" s="1"/>
  <c r="B20" i="78" s="1"/>
  <c r="D18" i="31"/>
  <c r="C11" i="63" s="1"/>
  <c r="B11" i="63" s="1"/>
  <c r="B18" i="78" s="1"/>
  <c r="D16" i="31"/>
  <c r="C10" i="63" s="1"/>
  <c r="B10" i="63" s="1"/>
  <c r="B16" i="78" s="1"/>
  <c r="D14" i="31"/>
  <c r="C9" i="63" s="1"/>
  <c r="B9" i="63" s="1"/>
  <c r="B14" i="78" s="1"/>
  <c r="I47" i="80" s="1"/>
  <c r="D12" i="31"/>
  <c r="C8" i="63" s="1"/>
  <c r="B8" i="63" s="1"/>
  <c r="B12" i="78" s="1"/>
  <c r="I37" i="80" s="1"/>
  <c r="D10" i="31"/>
  <c r="C7" i="63" s="1"/>
  <c r="B7" i="63" s="1"/>
  <c r="B10" i="78" s="1"/>
  <c r="D8" i="31"/>
  <c r="C6" i="63" s="1"/>
  <c r="I44" i="31"/>
  <c r="I42" i="31"/>
  <c r="I40" i="31"/>
  <c r="I38" i="31"/>
  <c r="I36" i="31"/>
  <c r="I34" i="31"/>
  <c r="I32" i="31"/>
  <c r="I30" i="31"/>
  <c r="I28" i="31"/>
  <c r="I26" i="31"/>
  <c r="I24" i="31"/>
  <c r="I22" i="31"/>
  <c r="I20" i="31"/>
  <c r="I18" i="31"/>
  <c r="I16" i="31"/>
  <c r="I14" i="31"/>
  <c r="I12" i="31"/>
  <c r="N12" i="31" s="1"/>
  <c r="I10" i="31"/>
  <c r="N10" i="31" s="1"/>
  <c r="F6" i="63"/>
  <c r="D6" i="63"/>
  <c r="I8" i="31"/>
  <c r="J45" i="31"/>
  <c r="J43" i="31"/>
  <c r="J41" i="31"/>
  <c r="J39" i="31"/>
  <c r="J37" i="31"/>
  <c r="J35" i="31"/>
  <c r="J33" i="31"/>
  <c r="J31" i="31"/>
  <c r="J29" i="31"/>
  <c r="J27" i="31"/>
  <c r="J25" i="31"/>
  <c r="J23" i="31"/>
  <c r="J21" i="31"/>
  <c r="J19" i="31"/>
  <c r="J17" i="31"/>
  <c r="J15" i="31"/>
  <c r="J13" i="31"/>
  <c r="J11" i="31"/>
  <c r="J9" i="31"/>
  <c r="O10" i="78" l="1"/>
  <c r="C10" i="78"/>
  <c r="B27" i="80"/>
  <c r="O12" i="78"/>
  <c r="C12" i="78"/>
  <c r="B37" i="80"/>
  <c r="O14" i="78"/>
  <c r="O16" i="78"/>
  <c r="O18" i="78"/>
  <c r="O26" i="78"/>
  <c r="O34" i="78"/>
  <c r="O42" i="78"/>
  <c r="O20" i="78"/>
  <c r="O28" i="78"/>
  <c r="O36" i="78"/>
  <c r="O44" i="78"/>
  <c r="O22" i="78"/>
  <c r="O30" i="78"/>
  <c r="O38" i="78"/>
  <c r="O24" i="78"/>
  <c r="O32" i="78"/>
  <c r="O40" i="78"/>
  <c r="C26" i="78"/>
  <c r="B107" i="80"/>
  <c r="B187" i="80"/>
  <c r="C42" i="78"/>
  <c r="C18" i="78"/>
  <c r="B67" i="80"/>
  <c r="C34" i="78"/>
  <c r="B147" i="80"/>
  <c r="B77" i="80"/>
  <c r="C20" i="78"/>
  <c r="B117" i="80"/>
  <c r="C28" i="78"/>
  <c r="B157" i="80"/>
  <c r="C36" i="78"/>
  <c r="B197" i="80"/>
  <c r="C44" i="78"/>
  <c r="C14" i="78"/>
  <c r="B47" i="80"/>
  <c r="B167" i="80"/>
  <c r="C38" i="78"/>
  <c r="C22" i="78"/>
  <c r="B87" i="80"/>
  <c r="B127" i="80"/>
  <c r="C30" i="78"/>
  <c r="B6" i="63"/>
  <c r="B57" i="80"/>
  <c r="C16" i="78"/>
  <c r="B97" i="80"/>
  <c r="C24" i="78"/>
  <c r="C32" i="78"/>
  <c r="B137" i="80"/>
  <c r="C40" i="78"/>
  <c r="B177" i="80"/>
  <c r="J7" i="31"/>
  <c r="F5" i="63"/>
  <c r="E5" i="63"/>
  <c r="D5" i="63"/>
  <c r="I6" i="31"/>
  <c r="D26" i="35"/>
  <c r="D19" i="35"/>
  <c r="I18" i="98" l="1"/>
  <c r="B8" i="78"/>
  <c r="I17" i="80" s="1"/>
  <c r="B6" i="71"/>
  <c r="C6" i="71" s="1"/>
  <c r="G12" i="78"/>
  <c r="I12" i="78"/>
  <c r="N12" i="78" s="1"/>
  <c r="F12" i="78"/>
  <c r="D12" i="78"/>
  <c r="C37" i="80" s="1"/>
  <c r="E12" i="78"/>
  <c r="F10" i="78"/>
  <c r="E10" i="78"/>
  <c r="G10" i="78"/>
  <c r="D10" i="78"/>
  <c r="C27" i="80" s="1"/>
  <c r="I10" i="78"/>
  <c r="N6" i="31"/>
  <c r="N5" i="31" s="1"/>
  <c r="E24" i="78"/>
  <c r="D24" i="78"/>
  <c r="C97" i="80" s="1"/>
  <c r="G24" i="78"/>
  <c r="I24" i="78"/>
  <c r="F24" i="78"/>
  <c r="D38" i="78"/>
  <c r="C167" i="80" s="1"/>
  <c r="I38" i="78"/>
  <c r="F38" i="78"/>
  <c r="E38" i="78"/>
  <c r="G38" i="78"/>
  <c r="D18" i="78"/>
  <c r="C67" i="80" s="1"/>
  <c r="F18" i="78"/>
  <c r="I18" i="78"/>
  <c r="G18" i="78"/>
  <c r="E18" i="78"/>
  <c r="G26" i="78"/>
  <c r="E26" i="78"/>
  <c r="D26" i="78"/>
  <c r="C107" i="80" s="1"/>
  <c r="F26" i="78"/>
  <c r="I26" i="78"/>
  <c r="I40" i="78"/>
  <c r="E40" i="78"/>
  <c r="G40" i="78"/>
  <c r="D40" i="78"/>
  <c r="C177" i="80" s="1"/>
  <c r="F40" i="78"/>
  <c r="D22" i="78"/>
  <c r="C87" i="80" s="1"/>
  <c r="E22" i="78"/>
  <c r="F22" i="78"/>
  <c r="G22" i="78"/>
  <c r="I22" i="78"/>
  <c r="G36" i="78"/>
  <c r="F36" i="78"/>
  <c r="D36" i="78"/>
  <c r="C157" i="80" s="1"/>
  <c r="E36" i="78"/>
  <c r="I36" i="78"/>
  <c r="F20" i="78"/>
  <c r="D20" i="78"/>
  <c r="C77" i="80" s="1"/>
  <c r="G20" i="78"/>
  <c r="E20" i="78"/>
  <c r="I20" i="78"/>
  <c r="F42" i="78"/>
  <c r="I42" i="78"/>
  <c r="E42" i="78"/>
  <c r="G42" i="78"/>
  <c r="D42" i="78"/>
  <c r="C187" i="80" s="1"/>
  <c r="D16" i="78"/>
  <c r="C57" i="80" s="1"/>
  <c r="G16" i="78"/>
  <c r="F16" i="78"/>
  <c r="I16" i="78"/>
  <c r="E16" i="78"/>
  <c r="F30" i="78"/>
  <c r="E30" i="78"/>
  <c r="D30" i="78"/>
  <c r="C127" i="80" s="1"/>
  <c r="G30" i="78"/>
  <c r="I30" i="78"/>
  <c r="F34" i="78"/>
  <c r="I34" i="78"/>
  <c r="E34" i="78"/>
  <c r="G34" i="78"/>
  <c r="D34" i="78"/>
  <c r="C147" i="80" s="1"/>
  <c r="F32" i="78"/>
  <c r="I32" i="78"/>
  <c r="G32" i="78"/>
  <c r="E32" i="78"/>
  <c r="D32" i="78"/>
  <c r="C137" i="80" s="1"/>
  <c r="G14" i="78"/>
  <c r="I14" i="78"/>
  <c r="E14" i="78"/>
  <c r="D14" i="78"/>
  <c r="C47" i="80" s="1"/>
  <c r="F14" i="78"/>
  <c r="D44" i="78"/>
  <c r="C197" i="80" s="1"/>
  <c r="F44" i="78"/>
  <c r="E44" i="78"/>
  <c r="I44" i="78"/>
  <c r="G44" i="78"/>
  <c r="D28" i="78"/>
  <c r="C117" i="80" s="1"/>
  <c r="E28" i="78"/>
  <c r="G28" i="78"/>
  <c r="I28" i="78"/>
  <c r="F28" i="78"/>
  <c r="H2" i="30"/>
  <c r="C196" i="40"/>
  <c r="C186" i="40"/>
  <c r="C176" i="40"/>
  <c r="C166" i="40"/>
  <c r="C156" i="40"/>
  <c r="C146" i="40"/>
  <c r="C136" i="40"/>
  <c r="C126" i="40"/>
  <c r="C116" i="40"/>
  <c r="C106" i="40"/>
  <c r="C96" i="40"/>
  <c r="C86" i="40"/>
  <c r="C76" i="40"/>
  <c r="C66" i="40"/>
  <c r="C56" i="40"/>
  <c r="C46" i="40"/>
  <c r="C36" i="40"/>
  <c r="C26" i="40"/>
  <c r="C16" i="40"/>
  <c r="C6" i="40"/>
  <c r="E205" i="40"/>
  <c r="E204" i="40"/>
  <c r="E203" i="40"/>
  <c r="E202" i="40"/>
  <c r="E201" i="40"/>
  <c r="E200" i="40"/>
  <c r="E199" i="40"/>
  <c r="E198" i="40"/>
  <c r="E197" i="40"/>
  <c r="H196" i="40"/>
  <c r="G196" i="40"/>
  <c r="F196" i="40"/>
  <c r="J46" i="39" s="1"/>
  <c r="E195" i="40"/>
  <c r="E194" i="40"/>
  <c r="E193" i="40"/>
  <c r="E192" i="40"/>
  <c r="E191" i="40"/>
  <c r="E190" i="40"/>
  <c r="E189" i="40"/>
  <c r="E188" i="40"/>
  <c r="E187" i="40"/>
  <c r="H186" i="40"/>
  <c r="G186" i="40"/>
  <c r="F186" i="40"/>
  <c r="J44" i="39" s="1"/>
  <c r="E185" i="40"/>
  <c r="E184" i="40"/>
  <c r="E183" i="40"/>
  <c r="E182" i="40"/>
  <c r="E181" i="40"/>
  <c r="E180" i="40"/>
  <c r="E179" i="40"/>
  <c r="E178" i="40"/>
  <c r="E177" i="40"/>
  <c r="H176" i="40"/>
  <c r="G176" i="40"/>
  <c r="F176" i="40"/>
  <c r="J42" i="39" s="1"/>
  <c r="E175" i="40"/>
  <c r="E174" i="40"/>
  <c r="E173" i="40"/>
  <c r="E172" i="40"/>
  <c r="E171" i="40"/>
  <c r="E170" i="40"/>
  <c r="E169" i="40"/>
  <c r="E168" i="40"/>
  <c r="E167" i="40"/>
  <c r="H166" i="40"/>
  <c r="G166" i="40"/>
  <c r="F166" i="40"/>
  <c r="J40" i="39" s="1"/>
  <c r="E165" i="40"/>
  <c r="E164" i="40"/>
  <c r="E163" i="40"/>
  <c r="E162" i="40"/>
  <c r="E161" i="40"/>
  <c r="E160" i="40"/>
  <c r="E159" i="40"/>
  <c r="E158" i="40"/>
  <c r="E157" i="40"/>
  <c r="H156" i="40"/>
  <c r="G156" i="40"/>
  <c r="F156" i="40"/>
  <c r="J38" i="39" s="1"/>
  <c r="E155" i="40"/>
  <c r="E154" i="40"/>
  <c r="E153" i="40"/>
  <c r="E152" i="40"/>
  <c r="E151" i="40"/>
  <c r="E150" i="40"/>
  <c r="E149" i="40"/>
  <c r="E148" i="40"/>
  <c r="E147" i="40"/>
  <c r="H146" i="40"/>
  <c r="G146" i="40"/>
  <c r="F146" i="40"/>
  <c r="J36" i="39" s="1"/>
  <c r="E145" i="40"/>
  <c r="E144" i="40"/>
  <c r="E143" i="40"/>
  <c r="E142" i="40"/>
  <c r="E141" i="40"/>
  <c r="E140" i="40"/>
  <c r="E139" i="40"/>
  <c r="E138" i="40"/>
  <c r="E137" i="40"/>
  <c r="H136" i="40"/>
  <c r="G136" i="40"/>
  <c r="F136" i="40"/>
  <c r="J34" i="39" s="1"/>
  <c r="E135" i="40"/>
  <c r="E134" i="40"/>
  <c r="E133" i="40"/>
  <c r="E132" i="40"/>
  <c r="E131" i="40"/>
  <c r="E130" i="40"/>
  <c r="E129" i="40"/>
  <c r="E128" i="40"/>
  <c r="E127" i="40"/>
  <c r="H126" i="40"/>
  <c r="G126" i="40"/>
  <c r="F126" i="40"/>
  <c r="J32" i="39" s="1"/>
  <c r="E125" i="40"/>
  <c r="E124" i="40"/>
  <c r="E123" i="40"/>
  <c r="E122" i="40"/>
  <c r="E121" i="40"/>
  <c r="E120" i="40"/>
  <c r="E119" i="40"/>
  <c r="E118" i="40"/>
  <c r="E117" i="40"/>
  <c r="H116" i="40"/>
  <c r="G116" i="40"/>
  <c r="F116" i="40"/>
  <c r="J30" i="39" s="1"/>
  <c r="E115" i="40"/>
  <c r="E114" i="40"/>
  <c r="E113" i="40"/>
  <c r="E112" i="40"/>
  <c r="E111" i="40"/>
  <c r="E110" i="40"/>
  <c r="E109" i="40"/>
  <c r="E108" i="40"/>
  <c r="E107" i="40"/>
  <c r="H106" i="40"/>
  <c r="G106" i="40"/>
  <c r="F106" i="40"/>
  <c r="J28" i="39" s="1"/>
  <c r="E105" i="40"/>
  <c r="E104" i="40"/>
  <c r="E103" i="40"/>
  <c r="E102" i="40"/>
  <c r="E101" i="40"/>
  <c r="E100" i="40"/>
  <c r="E99" i="40"/>
  <c r="E98" i="40"/>
  <c r="E97" i="40"/>
  <c r="H96" i="40"/>
  <c r="G96" i="40"/>
  <c r="F96" i="40"/>
  <c r="J26" i="39" s="1"/>
  <c r="E95" i="40"/>
  <c r="E94" i="40"/>
  <c r="E93" i="40"/>
  <c r="E92" i="40"/>
  <c r="E91" i="40"/>
  <c r="E90" i="40"/>
  <c r="E89" i="40"/>
  <c r="E88" i="40"/>
  <c r="E87" i="40"/>
  <c r="H86" i="40"/>
  <c r="G86" i="40"/>
  <c r="F86" i="40"/>
  <c r="J24" i="39" s="1"/>
  <c r="E85" i="40"/>
  <c r="E84" i="40"/>
  <c r="E83" i="40"/>
  <c r="E82" i="40"/>
  <c r="E81" i="40"/>
  <c r="E80" i="40"/>
  <c r="E79" i="40"/>
  <c r="E78" i="40"/>
  <c r="E77" i="40"/>
  <c r="H76" i="40"/>
  <c r="G76" i="40"/>
  <c r="F76" i="40"/>
  <c r="J22" i="39" s="1"/>
  <c r="E75" i="40"/>
  <c r="E74" i="40"/>
  <c r="E73" i="40"/>
  <c r="E72" i="40"/>
  <c r="E71" i="40"/>
  <c r="E70" i="40"/>
  <c r="E69" i="40"/>
  <c r="E68" i="40"/>
  <c r="E67" i="40"/>
  <c r="H66" i="40"/>
  <c r="G66" i="40"/>
  <c r="F66" i="40"/>
  <c r="J20" i="39" s="1"/>
  <c r="E65" i="40"/>
  <c r="E64" i="40"/>
  <c r="E63" i="40"/>
  <c r="E62" i="40"/>
  <c r="E61" i="40"/>
  <c r="E60" i="40"/>
  <c r="E59" i="40"/>
  <c r="E58" i="40"/>
  <c r="E57" i="40"/>
  <c r="H56" i="40"/>
  <c r="G56" i="40"/>
  <c r="F56" i="40"/>
  <c r="J18" i="39" s="1"/>
  <c r="E55" i="40"/>
  <c r="E54" i="40"/>
  <c r="E53" i="40"/>
  <c r="E52" i="40"/>
  <c r="E51" i="40"/>
  <c r="E50" i="40"/>
  <c r="E49" i="40"/>
  <c r="E48" i="40"/>
  <c r="E47" i="40"/>
  <c r="H46" i="40"/>
  <c r="H5" i="40" s="1"/>
  <c r="G46" i="40"/>
  <c r="F46" i="40"/>
  <c r="J16" i="39" s="1"/>
  <c r="E45" i="40"/>
  <c r="E44" i="40"/>
  <c r="E43" i="40"/>
  <c r="E42" i="40"/>
  <c r="E41" i="40"/>
  <c r="E40" i="40"/>
  <c r="E39" i="40"/>
  <c r="E38" i="40"/>
  <c r="E37" i="40"/>
  <c r="H36" i="40"/>
  <c r="G36" i="40"/>
  <c r="F36" i="40"/>
  <c r="J14" i="39" s="1"/>
  <c r="E35" i="40"/>
  <c r="E34" i="40"/>
  <c r="E33" i="40"/>
  <c r="E32" i="40"/>
  <c r="E31" i="40"/>
  <c r="E30" i="40"/>
  <c r="E29" i="40"/>
  <c r="E28" i="40"/>
  <c r="E27" i="40"/>
  <c r="H26" i="40"/>
  <c r="G26" i="40"/>
  <c r="F26" i="40"/>
  <c r="J12" i="39" s="1"/>
  <c r="E25" i="40"/>
  <c r="E24" i="40"/>
  <c r="E23" i="40"/>
  <c r="E22" i="40"/>
  <c r="E21" i="40"/>
  <c r="E20" i="40"/>
  <c r="E19" i="40"/>
  <c r="E18" i="40"/>
  <c r="E17" i="40"/>
  <c r="H16" i="40"/>
  <c r="G16" i="40"/>
  <c r="F16" i="40"/>
  <c r="J10" i="39" s="1"/>
  <c r="E15" i="40"/>
  <c r="E14" i="40"/>
  <c r="E13" i="40"/>
  <c r="E12" i="40"/>
  <c r="E11" i="40"/>
  <c r="E10" i="40"/>
  <c r="E9" i="40"/>
  <c r="E8" i="40"/>
  <c r="E7" i="40"/>
  <c r="H6" i="40"/>
  <c r="G6" i="40"/>
  <c r="F6" i="40"/>
  <c r="F5" i="40" s="1"/>
  <c r="G5" i="40" l="1"/>
  <c r="J6" i="39"/>
  <c r="E599" i="80"/>
  <c r="E669" i="80"/>
  <c r="E495" i="80"/>
  <c r="E699" i="80"/>
  <c r="E499" i="80"/>
  <c r="E636" i="80"/>
  <c r="E632" i="80"/>
  <c r="E655" i="80"/>
  <c r="E450" i="80"/>
  <c r="E449" i="80"/>
  <c r="E740" i="80"/>
  <c r="E546" i="80"/>
  <c r="E542" i="80"/>
  <c r="E744" i="80"/>
  <c r="E733" i="80"/>
  <c r="E729" i="80"/>
  <c r="G727" i="80"/>
  <c r="R150" i="78" s="1"/>
  <c r="E796" i="80"/>
  <c r="E790" i="80"/>
  <c r="E589" i="80"/>
  <c r="E591" i="80"/>
  <c r="E680" i="80"/>
  <c r="E683" i="80"/>
  <c r="E679" i="80"/>
  <c r="E561" i="80"/>
  <c r="E642" i="80"/>
  <c r="E640" i="80"/>
  <c r="E441" i="80"/>
  <c r="E439" i="80"/>
  <c r="E723" i="80"/>
  <c r="E725" i="80"/>
  <c r="E554" i="80"/>
  <c r="G205" i="80"/>
  <c r="E405" i="80"/>
  <c r="E270" i="80"/>
  <c r="E264" i="80"/>
  <c r="E292" i="80"/>
  <c r="E332" i="80"/>
  <c r="E386" i="80"/>
  <c r="L71" i="39"/>
  <c r="L135" i="39"/>
  <c r="L103" i="39"/>
  <c r="L91" i="39"/>
  <c r="L59" i="39"/>
  <c r="L127" i="39"/>
  <c r="L95" i="39"/>
  <c r="L63" i="39"/>
  <c r="L75" i="39"/>
  <c r="L139" i="39"/>
  <c r="L107" i="39"/>
  <c r="L77" i="39"/>
  <c r="L109" i="39"/>
  <c r="L141" i="39"/>
  <c r="L57" i="39"/>
  <c r="L89" i="39"/>
  <c r="L61" i="39"/>
  <c r="L93" i="39"/>
  <c r="L65" i="39"/>
  <c r="L129" i="39"/>
  <c r="L97" i="39"/>
  <c r="L131" i="39"/>
  <c r="L99" i="39"/>
  <c r="L67" i="39"/>
  <c r="L69" i="39"/>
  <c r="L133" i="39"/>
  <c r="L101" i="39"/>
  <c r="L137" i="39"/>
  <c r="L105" i="39"/>
  <c r="L73" i="39"/>
  <c r="H206" i="80"/>
  <c r="G204" i="80"/>
  <c r="H199" i="80"/>
  <c r="G202" i="80"/>
  <c r="G203" i="80"/>
  <c r="G206" i="80"/>
  <c r="F199" i="80"/>
  <c r="F201" i="80"/>
  <c r="H202" i="80"/>
  <c r="F203" i="80"/>
  <c r="H203" i="80"/>
  <c r="H200" i="80"/>
  <c r="H201" i="80"/>
  <c r="H204" i="80"/>
  <c r="F206" i="80"/>
  <c r="G198" i="80"/>
  <c r="F200" i="80"/>
  <c r="F204" i="80"/>
  <c r="E204" i="80" s="1"/>
  <c r="G201" i="80"/>
  <c r="H198" i="80"/>
  <c r="H205" i="80"/>
  <c r="J44" i="78"/>
  <c r="Q44" i="78"/>
  <c r="F202" i="80"/>
  <c r="F205" i="80"/>
  <c r="G199" i="80"/>
  <c r="F198" i="80"/>
  <c r="G200" i="80"/>
  <c r="G191" i="80"/>
  <c r="H189" i="80"/>
  <c r="G188" i="80"/>
  <c r="F189" i="80"/>
  <c r="F192" i="80"/>
  <c r="H196" i="80"/>
  <c r="H190" i="80"/>
  <c r="F190" i="80"/>
  <c r="F194" i="80"/>
  <c r="G195" i="80"/>
  <c r="F191" i="80"/>
  <c r="F196" i="80"/>
  <c r="G192" i="80"/>
  <c r="F188" i="80"/>
  <c r="H188" i="80"/>
  <c r="H193" i="80"/>
  <c r="G193" i="80"/>
  <c r="H194" i="80"/>
  <c r="G189" i="80"/>
  <c r="H191" i="80"/>
  <c r="H192" i="80"/>
  <c r="G190" i="80"/>
  <c r="G194" i="80"/>
  <c r="G196" i="80"/>
  <c r="H195" i="80"/>
  <c r="F195" i="80"/>
  <c r="F193" i="80"/>
  <c r="J42" i="78"/>
  <c r="Q42" i="78"/>
  <c r="G179" i="80"/>
  <c r="G180" i="80"/>
  <c r="F181" i="80"/>
  <c r="H181" i="80"/>
  <c r="F183" i="80"/>
  <c r="F179" i="80"/>
  <c r="G183" i="80"/>
  <c r="G182" i="80"/>
  <c r="G186" i="80"/>
  <c r="H180" i="80"/>
  <c r="G185" i="80"/>
  <c r="F186" i="80"/>
  <c r="F184" i="80"/>
  <c r="F182" i="80"/>
  <c r="H185" i="80"/>
  <c r="G178" i="80"/>
  <c r="H182" i="80"/>
  <c r="F180" i="80"/>
  <c r="H183" i="80"/>
  <c r="H186" i="80"/>
  <c r="H184" i="80"/>
  <c r="H179" i="80"/>
  <c r="H178" i="80"/>
  <c r="F178" i="80"/>
  <c r="G184" i="80"/>
  <c r="G181" i="80"/>
  <c r="F185" i="80"/>
  <c r="J40" i="78"/>
  <c r="Q40" i="78"/>
  <c r="H174" i="80"/>
  <c r="H168" i="80"/>
  <c r="F170" i="80"/>
  <c r="H170" i="80"/>
  <c r="G170" i="80"/>
  <c r="G172" i="80"/>
  <c r="H171" i="80"/>
  <c r="F171" i="80"/>
  <c r="F172" i="80"/>
  <c r="H169" i="80"/>
  <c r="F169" i="80"/>
  <c r="F173" i="80"/>
  <c r="F176" i="80"/>
  <c r="G171" i="80"/>
  <c r="F175" i="80"/>
  <c r="G176" i="80"/>
  <c r="H173" i="80"/>
  <c r="G175" i="80"/>
  <c r="F168" i="80"/>
  <c r="H172" i="80"/>
  <c r="H175" i="80"/>
  <c r="H176" i="80"/>
  <c r="G169" i="80"/>
  <c r="G168" i="80"/>
  <c r="G173" i="80"/>
  <c r="G174" i="80"/>
  <c r="F174" i="80"/>
  <c r="J38" i="78"/>
  <c r="Q38" i="78"/>
  <c r="G158" i="80"/>
  <c r="F166" i="80"/>
  <c r="G165" i="80"/>
  <c r="H160" i="80"/>
  <c r="G160" i="80"/>
  <c r="G159" i="80"/>
  <c r="F162" i="80"/>
  <c r="H164" i="80"/>
  <c r="F161" i="80"/>
  <c r="H165" i="80"/>
  <c r="G166" i="80"/>
  <c r="H159" i="80"/>
  <c r="H161" i="80"/>
  <c r="F159" i="80"/>
  <c r="H166" i="80"/>
  <c r="F163" i="80"/>
  <c r="G162" i="80"/>
  <c r="H158" i="80"/>
  <c r="G164" i="80"/>
  <c r="F164" i="80"/>
  <c r="H163" i="80"/>
  <c r="G163" i="80"/>
  <c r="F158" i="80"/>
  <c r="G161" i="80"/>
  <c r="F165" i="80"/>
  <c r="F160" i="80"/>
  <c r="H162" i="80"/>
  <c r="J36" i="78"/>
  <c r="Q36" i="78"/>
  <c r="H155" i="80"/>
  <c r="F151" i="80"/>
  <c r="G154" i="80"/>
  <c r="G156" i="80"/>
  <c r="F153" i="80"/>
  <c r="H150" i="80"/>
  <c r="H148" i="80"/>
  <c r="H153" i="80"/>
  <c r="G153" i="80"/>
  <c r="H149" i="80"/>
  <c r="F148" i="80"/>
  <c r="F155" i="80"/>
  <c r="H152" i="80"/>
  <c r="F150" i="80"/>
  <c r="F156" i="80"/>
  <c r="F154" i="80"/>
  <c r="H154" i="80"/>
  <c r="G148" i="80"/>
  <c r="F152" i="80"/>
  <c r="H156" i="80"/>
  <c r="G150" i="80"/>
  <c r="F149" i="80"/>
  <c r="G149" i="80"/>
  <c r="G152" i="80"/>
  <c r="G155" i="80"/>
  <c r="G151" i="80"/>
  <c r="H151" i="80"/>
  <c r="J34" i="78"/>
  <c r="Q34" i="78"/>
  <c r="H144" i="80"/>
  <c r="G143" i="80"/>
  <c r="G145" i="80"/>
  <c r="F140" i="80"/>
  <c r="F138" i="80"/>
  <c r="F145" i="80"/>
  <c r="G144" i="80"/>
  <c r="G138" i="80"/>
  <c r="H140" i="80"/>
  <c r="F144" i="80"/>
  <c r="H142" i="80"/>
  <c r="H146" i="80"/>
  <c r="F146" i="80"/>
  <c r="F141" i="80"/>
  <c r="F142" i="80"/>
  <c r="H139" i="80"/>
  <c r="G139" i="80"/>
  <c r="H141" i="80"/>
  <c r="G142" i="80"/>
  <c r="H138" i="80"/>
  <c r="H145" i="80"/>
  <c r="H143" i="80"/>
  <c r="G140" i="80"/>
  <c r="F139" i="80"/>
  <c r="G146" i="80"/>
  <c r="G141" i="80"/>
  <c r="F143" i="80"/>
  <c r="J32" i="78"/>
  <c r="Q32" i="78"/>
  <c r="G135" i="80"/>
  <c r="H134" i="80"/>
  <c r="G132" i="80"/>
  <c r="H131" i="80"/>
  <c r="G129" i="80"/>
  <c r="F131" i="80"/>
  <c r="F132" i="80"/>
  <c r="G128" i="80"/>
  <c r="F130" i="80"/>
  <c r="F136" i="80"/>
  <c r="H130" i="80"/>
  <c r="H133" i="80"/>
  <c r="H128" i="80"/>
  <c r="H136" i="80"/>
  <c r="G130" i="80"/>
  <c r="G134" i="80"/>
  <c r="F129" i="80"/>
  <c r="F135" i="80"/>
  <c r="G133" i="80"/>
  <c r="H129" i="80"/>
  <c r="F133" i="80"/>
  <c r="F134" i="80"/>
  <c r="F128" i="80"/>
  <c r="H132" i="80"/>
  <c r="H135" i="80"/>
  <c r="G131" i="80"/>
  <c r="G136" i="80"/>
  <c r="J30" i="78"/>
  <c r="Q30" i="78"/>
  <c r="G119" i="80"/>
  <c r="F123" i="80"/>
  <c r="H125" i="80"/>
  <c r="F126" i="80"/>
  <c r="G125" i="80"/>
  <c r="H124" i="80"/>
  <c r="H121" i="80"/>
  <c r="H122" i="80"/>
  <c r="H119" i="80"/>
  <c r="H120" i="80"/>
  <c r="F121" i="80"/>
  <c r="G120" i="80"/>
  <c r="H126" i="80"/>
  <c r="F120" i="80"/>
  <c r="G124" i="80"/>
  <c r="G121" i="80"/>
  <c r="F118" i="80"/>
  <c r="H123" i="80"/>
  <c r="F122" i="80"/>
  <c r="F125" i="80"/>
  <c r="G118" i="80"/>
  <c r="G123" i="80"/>
  <c r="G122" i="80"/>
  <c r="F119" i="80"/>
  <c r="H118" i="80"/>
  <c r="F124" i="80"/>
  <c r="G126" i="80"/>
  <c r="J28" i="78"/>
  <c r="Q28" i="78"/>
  <c r="G110" i="80"/>
  <c r="G114" i="80"/>
  <c r="G108" i="80"/>
  <c r="H111" i="80"/>
  <c r="H110" i="80"/>
  <c r="F114" i="80"/>
  <c r="F108" i="80"/>
  <c r="G116" i="80"/>
  <c r="F115" i="80"/>
  <c r="G112" i="80"/>
  <c r="F112" i="80"/>
  <c r="F111" i="80"/>
  <c r="H116" i="80"/>
  <c r="G113" i="80"/>
  <c r="F113" i="80"/>
  <c r="H112" i="80"/>
  <c r="G111" i="80"/>
  <c r="H115" i="80"/>
  <c r="G109" i="80"/>
  <c r="H114" i="80"/>
  <c r="F110" i="80"/>
  <c r="E110" i="80" s="1"/>
  <c r="H109" i="80"/>
  <c r="F116" i="80"/>
  <c r="G115" i="80"/>
  <c r="H108" i="80"/>
  <c r="F109" i="80"/>
  <c r="H113" i="80"/>
  <c r="J26" i="78"/>
  <c r="Q26" i="78"/>
  <c r="H102" i="80"/>
  <c r="G104" i="80"/>
  <c r="F98" i="80"/>
  <c r="F101" i="80"/>
  <c r="F99" i="80"/>
  <c r="G103" i="80"/>
  <c r="F103" i="80"/>
  <c r="F102" i="80"/>
  <c r="H98" i="80"/>
  <c r="F106" i="80"/>
  <c r="H101" i="80"/>
  <c r="F100" i="80"/>
  <c r="H100" i="80"/>
  <c r="F104" i="80"/>
  <c r="H104" i="80"/>
  <c r="H99" i="80"/>
  <c r="G105" i="80"/>
  <c r="G99" i="80"/>
  <c r="G98" i="80"/>
  <c r="G101" i="80"/>
  <c r="H103" i="80"/>
  <c r="F105" i="80"/>
  <c r="G106" i="80"/>
  <c r="H105" i="80"/>
  <c r="H106" i="80"/>
  <c r="G102" i="80"/>
  <c r="G100" i="80"/>
  <c r="J24" i="78"/>
  <c r="Q24" i="78"/>
  <c r="H91" i="80"/>
  <c r="F93" i="80"/>
  <c r="F92" i="80"/>
  <c r="H93" i="80"/>
  <c r="F96" i="80"/>
  <c r="F90" i="80"/>
  <c r="H89" i="80"/>
  <c r="H95" i="80"/>
  <c r="H90" i="80"/>
  <c r="G93" i="80"/>
  <c r="H94" i="80"/>
  <c r="F94" i="80"/>
  <c r="F95" i="80"/>
  <c r="G89" i="80"/>
  <c r="H88" i="80"/>
  <c r="F88" i="80"/>
  <c r="F91" i="80"/>
  <c r="H92" i="80"/>
  <c r="H96" i="80"/>
  <c r="G96" i="80"/>
  <c r="G91" i="80"/>
  <c r="G90" i="80"/>
  <c r="G92" i="80"/>
  <c r="G94" i="80"/>
  <c r="G95" i="80"/>
  <c r="G88" i="80"/>
  <c r="F89" i="80"/>
  <c r="J22" i="78"/>
  <c r="Q22" i="78"/>
  <c r="H83" i="80"/>
  <c r="G81" i="80"/>
  <c r="F84" i="80"/>
  <c r="H86" i="80"/>
  <c r="G79" i="80"/>
  <c r="H78" i="80"/>
  <c r="H80" i="80"/>
  <c r="F81" i="80"/>
  <c r="H84" i="80"/>
  <c r="G86" i="80"/>
  <c r="F79" i="80"/>
  <c r="F86" i="80"/>
  <c r="G78" i="80"/>
  <c r="G80" i="80"/>
  <c r="F83" i="80"/>
  <c r="H85" i="80"/>
  <c r="G85" i="80"/>
  <c r="F85" i="80"/>
  <c r="F78" i="80"/>
  <c r="F82" i="80"/>
  <c r="H82" i="80"/>
  <c r="H81" i="80"/>
  <c r="G83" i="80"/>
  <c r="G84" i="80"/>
  <c r="F80" i="80"/>
  <c r="H79" i="80"/>
  <c r="G82" i="80"/>
  <c r="J20" i="78"/>
  <c r="Q20" i="78"/>
  <c r="F74" i="80"/>
  <c r="F71" i="80"/>
  <c r="G69" i="80"/>
  <c r="G75" i="80"/>
  <c r="F69" i="80"/>
  <c r="G70" i="80"/>
  <c r="G71" i="80"/>
  <c r="F68" i="80"/>
  <c r="H74" i="80"/>
  <c r="G73" i="80"/>
  <c r="H68" i="80"/>
  <c r="H72" i="80"/>
  <c r="F75" i="80"/>
  <c r="H71" i="80"/>
  <c r="G74" i="80"/>
  <c r="H75" i="80"/>
  <c r="H76" i="80"/>
  <c r="G68" i="80"/>
  <c r="H70" i="80"/>
  <c r="G72" i="80"/>
  <c r="F76" i="80"/>
  <c r="G76" i="80"/>
  <c r="F72" i="80"/>
  <c r="H73" i="80"/>
  <c r="F70" i="80"/>
  <c r="H69" i="80"/>
  <c r="F73" i="80"/>
  <c r="J18" i="78"/>
  <c r="Q18" i="78"/>
  <c r="G59" i="80"/>
  <c r="G64" i="80"/>
  <c r="F60" i="80"/>
  <c r="F66" i="80"/>
  <c r="H65" i="80"/>
  <c r="H59" i="80"/>
  <c r="H60" i="80"/>
  <c r="H64" i="80"/>
  <c r="F58" i="80"/>
  <c r="G58" i="80"/>
  <c r="G65" i="80"/>
  <c r="F61" i="80"/>
  <c r="G63" i="80"/>
  <c r="F65" i="80"/>
  <c r="G62" i="80"/>
  <c r="H61" i="80"/>
  <c r="G66" i="80"/>
  <c r="H58" i="80"/>
  <c r="H62" i="80"/>
  <c r="G61" i="80"/>
  <c r="H66" i="80"/>
  <c r="F64" i="80"/>
  <c r="F62" i="80"/>
  <c r="E62" i="80" s="1"/>
  <c r="F59" i="80"/>
  <c r="H63" i="80"/>
  <c r="F63" i="80"/>
  <c r="G60" i="80"/>
  <c r="E60" i="80" s="1"/>
  <c r="J16" i="78"/>
  <c r="Q16" i="78"/>
  <c r="B17" i="80"/>
  <c r="C8" i="78"/>
  <c r="G8" i="78" s="1"/>
  <c r="O8" i="78"/>
  <c r="B9" i="61"/>
  <c r="B16" i="65"/>
  <c r="Q14" i="78"/>
  <c r="N14" i="78"/>
  <c r="Q12" i="78"/>
  <c r="Q10" i="78"/>
  <c r="G33" i="80"/>
  <c r="F28" i="80"/>
  <c r="H31" i="80"/>
  <c r="G35" i="80"/>
  <c r="F30" i="80"/>
  <c r="G32" i="80"/>
  <c r="H29" i="80"/>
  <c r="F32" i="80"/>
  <c r="H35" i="80"/>
  <c r="G30" i="80"/>
  <c r="F34" i="80"/>
  <c r="H28" i="80"/>
  <c r="G36" i="80"/>
  <c r="F36" i="80"/>
  <c r="H30" i="80"/>
  <c r="G34" i="80"/>
  <c r="F29" i="80"/>
  <c r="H32" i="80"/>
  <c r="H33" i="80"/>
  <c r="F31" i="80"/>
  <c r="H34" i="80"/>
  <c r="G29" i="80"/>
  <c r="F33" i="80"/>
  <c r="H36" i="80"/>
  <c r="G31" i="80"/>
  <c r="G28" i="80"/>
  <c r="F35" i="80"/>
  <c r="G46" i="80"/>
  <c r="F41" i="80"/>
  <c r="H44" i="80"/>
  <c r="G39" i="80"/>
  <c r="F43" i="80"/>
  <c r="G45" i="80"/>
  <c r="H42" i="80"/>
  <c r="F45" i="80"/>
  <c r="H39" i="80"/>
  <c r="G43" i="80"/>
  <c r="F38" i="80"/>
  <c r="H41" i="80"/>
  <c r="F40" i="80"/>
  <c r="H46" i="80"/>
  <c r="H43" i="80"/>
  <c r="G38" i="80"/>
  <c r="F42" i="80"/>
  <c r="H45" i="80"/>
  <c r="G40" i="80"/>
  <c r="F44" i="80"/>
  <c r="G41" i="80"/>
  <c r="G42" i="80"/>
  <c r="F46" i="80"/>
  <c r="H40" i="80"/>
  <c r="G44" i="80"/>
  <c r="F39" i="80"/>
  <c r="H38" i="80"/>
  <c r="H10" i="56"/>
  <c r="H12" i="56"/>
  <c r="L13" i="39"/>
  <c r="H14" i="56"/>
  <c r="L15" i="39"/>
  <c r="H16" i="56"/>
  <c r="L17" i="39"/>
  <c r="H18" i="56"/>
  <c r="L19" i="39"/>
  <c r="H20" i="56"/>
  <c r="L21" i="39"/>
  <c r="H22" i="56"/>
  <c r="L23" i="39"/>
  <c r="H24" i="56"/>
  <c r="L25" i="39"/>
  <c r="H26" i="56"/>
  <c r="L27" i="39"/>
  <c r="H28" i="56"/>
  <c r="L29" i="39"/>
  <c r="H30" i="56"/>
  <c r="L31" i="39"/>
  <c r="H32" i="56"/>
  <c r="L33" i="39"/>
  <c r="H34" i="56"/>
  <c r="L35" i="39"/>
  <c r="H36" i="56"/>
  <c r="L37" i="39"/>
  <c r="H38" i="56"/>
  <c r="L39" i="39"/>
  <c r="H40" i="56"/>
  <c r="L41" i="39"/>
  <c r="H42" i="56"/>
  <c r="L43" i="39"/>
  <c r="H44" i="56"/>
  <c r="L45" i="39"/>
  <c r="H8" i="56"/>
  <c r="L9" i="39"/>
  <c r="H6" i="56"/>
  <c r="H6" i="86" s="1"/>
  <c r="L7" i="39"/>
  <c r="E161" i="80"/>
  <c r="E180" i="80"/>
  <c r="E185" i="80"/>
  <c r="B5" i="71"/>
  <c r="C5" i="71" s="1"/>
  <c r="E143" i="80"/>
  <c r="E156" i="80"/>
  <c r="E119" i="80"/>
  <c r="E141" i="80"/>
  <c r="E142" i="80"/>
  <c r="H49" i="80"/>
  <c r="G55" i="80"/>
  <c r="F52" i="80"/>
  <c r="F51" i="80"/>
  <c r="H48" i="80"/>
  <c r="H55" i="80"/>
  <c r="H56" i="80"/>
  <c r="G53" i="80"/>
  <c r="F50" i="80"/>
  <c r="H51" i="80"/>
  <c r="H54" i="80"/>
  <c r="G52" i="80"/>
  <c r="F53" i="80"/>
  <c r="G51" i="80"/>
  <c r="F48" i="80"/>
  <c r="H53" i="80"/>
  <c r="F49" i="80"/>
  <c r="G49" i="80"/>
  <c r="F56" i="80"/>
  <c r="H52" i="80"/>
  <c r="F55" i="80"/>
  <c r="G54" i="80"/>
  <c r="G48" i="80"/>
  <c r="G56" i="80"/>
  <c r="F54" i="80"/>
  <c r="H50" i="80"/>
  <c r="G50" i="80"/>
  <c r="C16" i="65"/>
  <c r="J8" i="56"/>
  <c r="E186" i="40"/>
  <c r="J43" i="39" s="1"/>
  <c r="E146" i="40"/>
  <c r="J35" i="39" s="1"/>
  <c r="E156" i="40"/>
  <c r="J37" i="39" s="1"/>
  <c r="E66" i="40"/>
  <c r="J19" i="39" s="1"/>
  <c r="E126" i="40"/>
  <c r="J31" i="39" s="1"/>
  <c r="E26" i="40"/>
  <c r="J11" i="39" s="1"/>
  <c r="E56" i="40"/>
  <c r="J17" i="39" s="1"/>
  <c r="E6" i="40"/>
  <c r="E96" i="40"/>
  <c r="J25" i="39" s="1"/>
  <c r="E166" i="40"/>
  <c r="J39" i="39" s="1"/>
  <c r="E196" i="40"/>
  <c r="J45" i="39" s="1"/>
  <c r="E36" i="40"/>
  <c r="J13" i="39" s="1"/>
  <c r="E46" i="40"/>
  <c r="J15" i="39" s="1"/>
  <c r="E136" i="40"/>
  <c r="J33" i="39" s="1"/>
  <c r="E176" i="40"/>
  <c r="J41" i="39" s="1"/>
  <c r="E106" i="40"/>
  <c r="J27" i="39" s="1"/>
  <c r="E16" i="40"/>
  <c r="J9" i="39" s="1"/>
  <c r="E76" i="40"/>
  <c r="J21" i="39" s="1"/>
  <c r="E86" i="40"/>
  <c r="J23" i="39" s="1"/>
  <c r="E116" i="40"/>
  <c r="J29" i="39" s="1"/>
  <c r="E11" i="38"/>
  <c r="H56" i="38"/>
  <c r="G56" i="38"/>
  <c r="F56" i="38"/>
  <c r="C10" i="36"/>
  <c r="E8" i="78" l="1"/>
  <c r="E129" i="80"/>
  <c r="E91" i="80"/>
  <c r="E198" i="80"/>
  <c r="E148" i="80"/>
  <c r="E325" i="80"/>
  <c r="E322" i="80"/>
  <c r="E391" i="80"/>
  <c r="E306" i="80"/>
  <c r="G367" i="80"/>
  <c r="R78" i="78" s="1"/>
  <c r="E369" i="80"/>
  <c r="E376" i="80"/>
  <c r="E311" i="80"/>
  <c r="E289" i="80"/>
  <c r="E275" i="80"/>
  <c r="E585" i="80"/>
  <c r="E782" i="80"/>
  <c r="E751" i="80"/>
  <c r="E754" i="80"/>
  <c r="E752" i="80"/>
  <c r="E525" i="80"/>
  <c r="E603" i="80"/>
  <c r="E205" i="80"/>
  <c r="E199" i="80"/>
  <c r="E650" i="80"/>
  <c r="E492" i="80"/>
  <c r="E765" i="80"/>
  <c r="E786" i="80"/>
  <c r="H327" i="80"/>
  <c r="S70" i="78" s="1"/>
  <c r="E344" i="80"/>
  <c r="G247" i="80"/>
  <c r="R54" i="78" s="1"/>
  <c r="E116" i="80"/>
  <c r="G487" i="80"/>
  <c r="R102" i="78" s="1"/>
  <c r="E472" i="80"/>
  <c r="E602" i="80"/>
  <c r="E86" i="80"/>
  <c r="E535" i="80"/>
  <c r="E108" i="80"/>
  <c r="E135" i="80"/>
  <c r="E109" i="80"/>
  <c r="E633" i="80"/>
  <c r="E772" i="80"/>
  <c r="E801" i="80"/>
  <c r="E506" i="80"/>
  <c r="E571" i="80"/>
  <c r="E665" i="80"/>
  <c r="E662" i="80"/>
  <c r="E673" i="80"/>
  <c r="E584" i="80"/>
  <c r="E780" i="80"/>
  <c r="E526" i="80"/>
  <c r="G687" i="80"/>
  <c r="R142" i="78" s="1"/>
  <c r="G397" i="80"/>
  <c r="R84" i="78" s="1"/>
  <c r="E118" i="80"/>
  <c r="E475" i="80"/>
  <c r="E242" i="80"/>
  <c r="E130" i="80"/>
  <c r="E351" i="80"/>
  <c r="E241" i="80"/>
  <c r="E281" i="80"/>
  <c r="E339" i="80"/>
  <c r="E331" i="80"/>
  <c r="E295" i="80"/>
  <c r="E274" i="80"/>
  <c r="E401" i="80"/>
  <c r="E583" i="80"/>
  <c r="E482" i="80"/>
  <c r="E701" i="80"/>
  <c r="E503" i="80"/>
  <c r="E703" i="80"/>
  <c r="E575" i="80"/>
  <c r="E572" i="80"/>
  <c r="H487" i="80"/>
  <c r="S102" i="78" s="1"/>
  <c r="E692" i="80"/>
  <c r="G667" i="80"/>
  <c r="R138" i="78" s="1"/>
  <c r="H597" i="80"/>
  <c r="S124" i="78" s="1"/>
  <c r="C9" i="61"/>
  <c r="H9" i="61"/>
  <c r="K9" i="61"/>
  <c r="F9" i="61"/>
  <c r="E9" i="61"/>
  <c r="I9" i="61"/>
  <c r="D9" i="61"/>
  <c r="E74" i="80"/>
  <c r="G87" i="80"/>
  <c r="R22" i="78" s="1"/>
  <c r="E192" i="80"/>
  <c r="E201" i="80"/>
  <c r="G627" i="80"/>
  <c r="R130" i="78" s="1"/>
  <c r="G707" i="80"/>
  <c r="R146" i="78" s="1"/>
  <c r="E716" i="80"/>
  <c r="F8" i="78"/>
  <c r="E510" i="80"/>
  <c r="E455" i="80"/>
  <c r="E712" i="80"/>
  <c r="H44" i="86"/>
  <c r="P44" i="86" s="1"/>
  <c r="H42" i="86"/>
  <c r="H40" i="86"/>
  <c r="H38" i="86"/>
  <c r="H36" i="86"/>
  <c r="H34" i="86"/>
  <c r="H32" i="86"/>
  <c r="P32" i="86" s="1"/>
  <c r="H30" i="86"/>
  <c r="H28" i="86"/>
  <c r="H26" i="86"/>
  <c r="H24" i="86"/>
  <c r="H22" i="86"/>
  <c r="H20" i="86"/>
  <c r="H18" i="86"/>
  <c r="H16" i="86"/>
  <c r="H14" i="86"/>
  <c r="H12" i="86"/>
  <c r="H10" i="86"/>
  <c r="J5" i="39"/>
  <c r="H8" i="86"/>
  <c r="E336" i="80"/>
  <c r="E256" i="80"/>
  <c r="E235" i="80"/>
  <c r="E556" i="80"/>
  <c r="E456" i="80"/>
  <c r="E362" i="80"/>
  <c r="E574" i="80"/>
  <c r="E774" i="80"/>
  <c r="E775" i="80"/>
  <c r="E776" i="80"/>
  <c r="E713" i="80"/>
  <c r="E696" i="80"/>
  <c r="E461" i="80"/>
  <c r="E666" i="80"/>
  <c r="E476" i="80"/>
  <c r="E671" i="80"/>
  <c r="G597" i="80"/>
  <c r="R124" i="78" s="1"/>
  <c r="E600" i="80"/>
  <c r="E799" i="80"/>
  <c r="E321" i="80"/>
  <c r="E361" i="80"/>
  <c r="E282" i="80"/>
  <c r="E395" i="80"/>
  <c r="G337" i="80"/>
  <c r="R72" i="78" s="1"/>
  <c r="E340" i="80"/>
  <c r="E249" i="80"/>
  <c r="E234" i="80"/>
  <c r="E299" i="80"/>
  <c r="E300" i="80"/>
  <c r="E373" i="80"/>
  <c r="E266" i="80"/>
  <c r="E726" i="80"/>
  <c r="E443" i="80"/>
  <c r="H637" i="80"/>
  <c r="S132" i="78" s="1"/>
  <c r="E646" i="80"/>
  <c r="E761" i="80"/>
  <c r="E763" i="80"/>
  <c r="E762" i="80"/>
  <c r="E485" i="80"/>
  <c r="E686" i="80"/>
  <c r="E595" i="80"/>
  <c r="E794" i="80"/>
  <c r="E793" i="80"/>
  <c r="E536" i="80"/>
  <c r="E732" i="80"/>
  <c r="G537" i="80"/>
  <c r="R112" i="78" s="1"/>
  <c r="H537" i="80"/>
  <c r="S112" i="78" s="1"/>
  <c r="E543" i="80"/>
  <c r="E544" i="80"/>
  <c r="E742" i="80"/>
  <c r="E453" i="80"/>
  <c r="E454" i="80"/>
  <c r="E654" i="80"/>
  <c r="E656" i="80"/>
  <c r="E509" i="80"/>
  <c r="E493" i="80"/>
  <c r="E463" i="80"/>
  <c r="E660" i="80"/>
  <c r="E474" i="80"/>
  <c r="E383" i="80"/>
  <c r="E355" i="80"/>
  <c r="E245" i="80"/>
  <c r="E285" i="80"/>
  <c r="G277" i="80"/>
  <c r="R60" i="78" s="1"/>
  <c r="E390" i="80"/>
  <c r="E335" i="80"/>
  <c r="E343" i="80"/>
  <c r="E252" i="80"/>
  <c r="H297" i="80"/>
  <c r="S64" i="78" s="1"/>
  <c r="G297" i="80"/>
  <c r="R64" i="78" s="1"/>
  <c r="H367" i="80"/>
  <c r="S78" i="78" s="1"/>
  <c r="E314" i="80"/>
  <c r="E315" i="80"/>
  <c r="G287" i="80"/>
  <c r="R62" i="78" s="1"/>
  <c r="E259" i="80"/>
  <c r="E402" i="80"/>
  <c r="E82" i="80"/>
  <c r="E103" i="80"/>
  <c r="E145" i="80"/>
  <c r="E172" i="80"/>
  <c r="E384" i="80"/>
  <c r="E781" i="80"/>
  <c r="E555" i="80"/>
  <c r="E749" i="80"/>
  <c r="F87" i="80"/>
  <c r="E136" i="80"/>
  <c r="E154" i="80"/>
  <c r="E163" i="80"/>
  <c r="E379" i="80"/>
  <c r="E365" i="80"/>
  <c r="E394" i="80"/>
  <c r="G327" i="80"/>
  <c r="R70" i="78" s="1"/>
  <c r="E329" i="80"/>
  <c r="E333" i="80"/>
  <c r="E253" i="80"/>
  <c r="E303" i="80"/>
  <c r="E304" i="80"/>
  <c r="E263" i="80"/>
  <c r="E260" i="80"/>
  <c r="H577" i="80"/>
  <c r="S120" i="78" s="1"/>
  <c r="E578" i="80"/>
  <c r="F577" i="80"/>
  <c r="H777" i="80"/>
  <c r="S160" i="78" s="1"/>
  <c r="E548" i="80"/>
  <c r="F547" i="80"/>
  <c r="E552" i="80"/>
  <c r="G577" i="80"/>
  <c r="R120" i="78" s="1"/>
  <c r="E579" i="80"/>
  <c r="E783" i="80"/>
  <c r="E785" i="80"/>
  <c r="E784" i="80"/>
  <c r="E549" i="80"/>
  <c r="G547" i="80"/>
  <c r="R114" i="78" s="1"/>
  <c r="E750" i="80"/>
  <c r="H747" i="80"/>
  <c r="S154" i="78" s="1"/>
  <c r="E753" i="80"/>
  <c r="E520" i="80"/>
  <c r="E522" i="80"/>
  <c r="E519" i="80"/>
  <c r="G437" i="80"/>
  <c r="R92" i="78" s="1"/>
  <c r="E446" i="80"/>
  <c r="H437" i="80"/>
  <c r="S92" i="78" s="1"/>
  <c r="E445" i="80"/>
  <c r="E639" i="80"/>
  <c r="E644" i="80"/>
  <c r="E645" i="80"/>
  <c r="E564" i="80"/>
  <c r="E565" i="80"/>
  <c r="H557" i="80"/>
  <c r="S116" i="78" s="1"/>
  <c r="E563" i="80"/>
  <c r="E759" i="80"/>
  <c r="G757" i="80"/>
  <c r="R156" i="78" s="1"/>
  <c r="E484" i="80"/>
  <c r="H477" i="80"/>
  <c r="S100" i="78" s="1"/>
  <c r="E479" i="80"/>
  <c r="E481" i="80"/>
  <c r="E483" i="80"/>
  <c r="E685" i="80"/>
  <c r="E678" i="80"/>
  <c r="F677" i="80"/>
  <c r="E684" i="80"/>
  <c r="G587" i="80"/>
  <c r="R122" i="78" s="1"/>
  <c r="H587" i="80"/>
  <c r="S122" i="78" s="1"/>
  <c r="E593" i="80"/>
  <c r="E792" i="80"/>
  <c r="E789" i="80"/>
  <c r="E795" i="80"/>
  <c r="E531" i="80"/>
  <c r="H727" i="80"/>
  <c r="S150" i="78" s="1"/>
  <c r="E728" i="80"/>
  <c r="F727" i="80"/>
  <c r="E539" i="80"/>
  <c r="E540" i="80"/>
  <c r="E545" i="80"/>
  <c r="E741" i="80"/>
  <c r="H737" i="80"/>
  <c r="S152" i="78" s="1"/>
  <c r="G737" i="80"/>
  <c r="R152" i="78" s="1"/>
  <c r="E435" i="80"/>
  <c r="H427" i="80"/>
  <c r="S90" i="78" s="1"/>
  <c r="E433" i="80"/>
  <c r="E432" i="80"/>
  <c r="E630" i="80"/>
  <c r="E629" i="80"/>
  <c r="E634" i="80"/>
  <c r="E635" i="80"/>
  <c r="H497" i="80"/>
  <c r="S104" i="78" s="1"/>
  <c r="G497" i="80"/>
  <c r="R104" i="78" s="1"/>
  <c r="E706" i="80"/>
  <c r="E705" i="80"/>
  <c r="E501" i="80"/>
  <c r="E698" i="80"/>
  <c r="F697" i="80"/>
  <c r="G697" i="80"/>
  <c r="R144" i="78" s="1"/>
  <c r="E568" i="80"/>
  <c r="F567" i="80"/>
  <c r="G567" i="80"/>
  <c r="R118" i="78" s="1"/>
  <c r="E576" i="80"/>
  <c r="E769" i="80"/>
  <c r="E508" i="80"/>
  <c r="F507" i="80"/>
  <c r="E512" i="80"/>
  <c r="E710" i="80"/>
  <c r="F707" i="80"/>
  <c r="E708" i="80"/>
  <c r="E491" i="80"/>
  <c r="E489" i="80"/>
  <c r="E694" i="80"/>
  <c r="E689" i="80"/>
  <c r="E464" i="80"/>
  <c r="E465" i="80"/>
  <c r="E459" i="80"/>
  <c r="E659" i="80"/>
  <c r="E672" i="80"/>
  <c r="E469" i="80"/>
  <c r="E470" i="80"/>
  <c r="H667" i="80"/>
  <c r="S138" i="78" s="1"/>
  <c r="E675" i="80"/>
  <c r="E604" i="80"/>
  <c r="H797" i="80"/>
  <c r="S164" i="78" s="1"/>
  <c r="E803" i="80"/>
  <c r="E800" i="80"/>
  <c r="G517" i="80"/>
  <c r="R108" i="78" s="1"/>
  <c r="E718" i="80"/>
  <c r="F717" i="80"/>
  <c r="E724" i="80"/>
  <c r="E444" i="80"/>
  <c r="E641" i="80"/>
  <c r="E562" i="80"/>
  <c r="E559" i="80"/>
  <c r="E766" i="80"/>
  <c r="E478" i="80"/>
  <c r="F477" i="80"/>
  <c r="H677" i="80"/>
  <c r="S140" i="78" s="1"/>
  <c r="E682" i="80"/>
  <c r="F587" i="80"/>
  <c r="E588" i="80"/>
  <c r="G787" i="80"/>
  <c r="R162" i="78" s="1"/>
  <c r="E791" i="80"/>
  <c r="H527" i="80"/>
  <c r="S110" i="78" s="1"/>
  <c r="E533" i="80"/>
  <c r="E534" i="80"/>
  <c r="E541" i="80"/>
  <c r="F737" i="80"/>
  <c r="E738" i="80"/>
  <c r="H647" i="80"/>
  <c r="S134" i="78" s="1"/>
  <c r="E653" i="80"/>
  <c r="E428" i="80"/>
  <c r="F427" i="80"/>
  <c r="E429" i="80"/>
  <c r="E434" i="80"/>
  <c r="E504" i="80"/>
  <c r="E498" i="80"/>
  <c r="F497" i="80"/>
  <c r="H697" i="80"/>
  <c r="S144" i="78" s="1"/>
  <c r="G767" i="80"/>
  <c r="R158" i="78" s="1"/>
  <c r="E513" i="80"/>
  <c r="G507" i="80"/>
  <c r="R106" i="78" s="1"/>
  <c r="H707" i="80"/>
  <c r="S146" i="78" s="1"/>
  <c r="E496" i="80"/>
  <c r="E695" i="80"/>
  <c r="E658" i="80"/>
  <c r="F657" i="80"/>
  <c r="F457" i="80"/>
  <c r="E458" i="80"/>
  <c r="E462" i="80"/>
  <c r="E466" i="80"/>
  <c r="G657" i="80"/>
  <c r="R136" i="78" s="1"/>
  <c r="E674" i="80"/>
  <c r="E798" i="80"/>
  <c r="F797" i="80"/>
  <c r="E802" i="80"/>
  <c r="E582" i="80"/>
  <c r="E580" i="80"/>
  <c r="E581" i="80"/>
  <c r="E586" i="80"/>
  <c r="E779" i="80"/>
  <c r="E778" i="80"/>
  <c r="F777" i="80"/>
  <c r="G777" i="80"/>
  <c r="R160" i="78" s="1"/>
  <c r="E553" i="80"/>
  <c r="H547" i="80"/>
  <c r="S114" i="78" s="1"/>
  <c r="E550" i="80"/>
  <c r="E551" i="80"/>
  <c r="F747" i="80"/>
  <c r="E748" i="80"/>
  <c r="G747" i="80"/>
  <c r="R154" i="78" s="1"/>
  <c r="E755" i="80"/>
  <c r="E756" i="80"/>
  <c r="E524" i="80"/>
  <c r="E521" i="80"/>
  <c r="E721" i="80"/>
  <c r="E719" i="80"/>
  <c r="H717" i="80"/>
  <c r="S148" i="78" s="1"/>
  <c r="E720" i="80"/>
  <c r="E722" i="80"/>
  <c r="E442" i="80"/>
  <c r="E440" i="80"/>
  <c r="F437" i="80"/>
  <c r="E438" i="80"/>
  <c r="E643" i="80"/>
  <c r="E638" i="80"/>
  <c r="F637" i="80"/>
  <c r="G637" i="80"/>
  <c r="R132" i="78" s="1"/>
  <c r="E560" i="80"/>
  <c r="F557" i="80"/>
  <c r="E558" i="80"/>
  <c r="G557" i="80"/>
  <c r="R116" i="78" s="1"/>
  <c r="E566" i="80"/>
  <c r="E758" i="80"/>
  <c r="F757" i="80"/>
  <c r="E764" i="80"/>
  <c r="G477" i="80"/>
  <c r="R100" i="78" s="1"/>
  <c r="E480" i="80"/>
  <c r="E681" i="80"/>
  <c r="E486" i="80"/>
  <c r="G677" i="80"/>
  <c r="R140" i="78" s="1"/>
  <c r="E592" i="80"/>
  <c r="E590" i="80"/>
  <c r="E596" i="80"/>
  <c r="F787" i="80"/>
  <c r="E788" i="80"/>
  <c r="E532" i="80"/>
  <c r="E529" i="80"/>
  <c r="E530" i="80"/>
  <c r="E736" i="80"/>
  <c r="E730" i="80"/>
  <c r="E734" i="80"/>
  <c r="E735" i="80"/>
  <c r="E538" i="80"/>
  <c r="F537" i="80"/>
  <c r="E746" i="80"/>
  <c r="E745" i="80"/>
  <c r="E739" i="80"/>
  <c r="H447" i="80"/>
  <c r="S94" i="78" s="1"/>
  <c r="E451" i="80"/>
  <c r="E452" i="80"/>
  <c r="E651" i="80"/>
  <c r="E652" i="80"/>
  <c r="E649" i="80"/>
  <c r="E431" i="80"/>
  <c r="E436" i="80"/>
  <c r="E430" i="80"/>
  <c r="E631" i="80"/>
  <c r="E502" i="80"/>
  <c r="E500" i="80"/>
  <c r="E704" i="80"/>
  <c r="H567" i="80"/>
  <c r="S118" i="78" s="1"/>
  <c r="E573" i="80"/>
  <c r="E570" i="80"/>
  <c r="E770" i="80"/>
  <c r="E771" i="80"/>
  <c r="H507" i="80"/>
  <c r="S106" i="78" s="1"/>
  <c r="E516" i="80"/>
  <c r="E514" i="80"/>
  <c r="E515" i="80"/>
  <c r="E714" i="80"/>
  <c r="E709" i="80"/>
  <c r="E715" i="80"/>
  <c r="E488" i="80"/>
  <c r="F487" i="80"/>
  <c r="E494" i="80"/>
  <c r="E690" i="80"/>
  <c r="E691" i="80"/>
  <c r="E460" i="80"/>
  <c r="G457" i="80"/>
  <c r="R96" i="78" s="1"/>
  <c r="E661" i="80"/>
  <c r="E664" i="80"/>
  <c r="E471" i="80"/>
  <c r="G467" i="80"/>
  <c r="R98" i="78" s="1"/>
  <c r="E670" i="80"/>
  <c r="E668" i="80"/>
  <c r="F667" i="80"/>
  <c r="E805" i="80"/>
  <c r="E606" i="80"/>
  <c r="E601" i="80"/>
  <c r="E806" i="80"/>
  <c r="G797" i="80"/>
  <c r="R164" i="78" s="1"/>
  <c r="F517" i="80"/>
  <c r="E518" i="80"/>
  <c r="H517" i="80"/>
  <c r="S108" i="78" s="1"/>
  <c r="E523" i="80"/>
  <c r="G717" i="80"/>
  <c r="R148" i="78" s="1"/>
  <c r="H757" i="80"/>
  <c r="S156" i="78" s="1"/>
  <c r="E760" i="80"/>
  <c r="E594" i="80"/>
  <c r="H787" i="80"/>
  <c r="S162" i="78" s="1"/>
  <c r="E528" i="80"/>
  <c r="F527" i="80"/>
  <c r="G527" i="80"/>
  <c r="R110" i="78" s="1"/>
  <c r="E731" i="80"/>
  <c r="E743" i="80"/>
  <c r="E448" i="80"/>
  <c r="F447" i="80"/>
  <c r="G447" i="80"/>
  <c r="R94" i="78" s="1"/>
  <c r="F647" i="80"/>
  <c r="E648" i="80"/>
  <c r="G647" i="80"/>
  <c r="R134" i="78" s="1"/>
  <c r="G427" i="80"/>
  <c r="R90" i="78" s="1"/>
  <c r="F627" i="80"/>
  <c r="E628" i="80"/>
  <c r="H627" i="80"/>
  <c r="S130" i="78" s="1"/>
  <c r="E505" i="80"/>
  <c r="E702" i="80"/>
  <c r="E700" i="80"/>
  <c r="E569" i="80"/>
  <c r="F767" i="80"/>
  <c r="E768" i="80"/>
  <c r="H767" i="80"/>
  <c r="S158" i="78" s="1"/>
  <c r="E773" i="80"/>
  <c r="E511" i="80"/>
  <c r="E711" i="80"/>
  <c r="E490" i="80"/>
  <c r="F687" i="80"/>
  <c r="E688" i="80"/>
  <c r="H687" i="80"/>
  <c r="S142" i="78" s="1"/>
  <c r="E693" i="80"/>
  <c r="H457" i="80"/>
  <c r="S96" i="78" s="1"/>
  <c r="H657" i="80"/>
  <c r="S136" i="78" s="1"/>
  <c r="E663" i="80"/>
  <c r="E468" i="80"/>
  <c r="F467" i="80"/>
  <c r="H467" i="80"/>
  <c r="S98" i="78" s="1"/>
  <c r="E473" i="80"/>
  <c r="E676" i="80"/>
  <c r="E598" i="80"/>
  <c r="F597" i="80"/>
  <c r="E605" i="80"/>
  <c r="E804" i="80"/>
  <c r="E385" i="80"/>
  <c r="F347" i="80"/>
  <c r="E348" i="80"/>
  <c r="H347" i="80"/>
  <c r="S74" i="78" s="1"/>
  <c r="E353" i="80"/>
  <c r="H317" i="80"/>
  <c r="S68" i="78" s="1"/>
  <c r="E323" i="80"/>
  <c r="E320" i="80"/>
  <c r="H237" i="80"/>
  <c r="S52" i="78" s="1"/>
  <c r="E243" i="80"/>
  <c r="E240" i="80"/>
  <c r="G357" i="80"/>
  <c r="R76" i="78" s="1"/>
  <c r="E359" i="80"/>
  <c r="E286" i="80"/>
  <c r="F387" i="80"/>
  <c r="E388" i="80"/>
  <c r="E392" i="80"/>
  <c r="E389" i="80"/>
  <c r="E330" i="80"/>
  <c r="E230" i="80"/>
  <c r="E298" i="80"/>
  <c r="F297" i="80"/>
  <c r="E368" i="80"/>
  <c r="F367" i="80"/>
  <c r="H307" i="80"/>
  <c r="S66" i="78" s="1"/>
  <c r="E313" i="80"/>
  <c r="H287" i="80"/>
  <c r="S62" i="78" s="1"/>
  <c r="E291" i="80"/>
  <c r="E294" i="80"/>
  <c r="H257" i="80"/>
  <c r="S56" i="78" s="1"/>
  <c r="E406" i="80"/>
  <c r="E381" i="80"/>
  <c r="E382" i="80"/>
  <c r="E350" i="80"/>
  <c r="E352" i="80"/>
  <c r="E349" i="80"/>
  <c r="E319" i="80"/>
  <c r="E326" i="80"/>
  <c r="E239" i="80"/>
  <c r="E358" i="80"/>
  <c r="F357" i="80"/>
  <c r="E366" i="80"/>
  <c r="E278" i="80"/>
  <c r="F277" i="80"/>
  <c r="E284" i="80"/>
  <c r="G387" i="80"/>
  <c r="R82" i="78" s="1"/>
  <c r="E396" i="80"/>
  <c r="E328" i="80"/>
  <c r="F327" i="80"/>
  <c r="H337" i="80"/>
  <c r="S72" i="78" s="1"/>
  <c r="E345" i="80"/>
  <c r="E342" i="80"/>
  <c r="E254" i="80"/>
  <c r="E255" i="80"/>
  <c r="E236" i="80"/>
  <c r="E312" i="80"/>
  <c r="E309" i="80"/>
  <c r="E288" i="80"/>
  <c r="F287" i="80"/>
  <c r="E296" i="80"/>
  <c r="E265" i="80"/>
  <c r="H267" i="80"/>
  <c r="S58" i="78" s="1"/>
  <c r="E273" i="80"/>
  <c r="E404" i="80"/>
  <c r="E64" i="80"/>
  <c r="E92" i="80"/>
  <c r="E101" i="80"/>
  <c r="E175" i="80"/>
  <c r="E169" i="80"/>
  <c r="E178" i="80"/>
  <c r="E181" i="80"/>
  <c r="E193" i="80"/>
  <c r="H377" i="80"/>
  <c r="S80" i="78" s="1"/>
  <c r="E378" i="80"/>
  <c r="F377" i="80"/>
  <c r="G377" i="80"/>
  <c r="R80" i="78" s="1"/>
  <c r="G347" i="80"/>
  <c r="R74" i="78" s="1"/>
  <c r="E356" i="80"/>
  <c r="G317" i="80"/>
  <c r="R68" i="78" s="1"/>
  <c r="E238" i="80"/>
  <c r="F237" i="80"/>
  <c r="G237" i="80"/>
  <c r="R52" i="78" s="1"/>
  <c r="E246" i="80"/>
  <c r="E364" i="80"/>
  <c r="H277" i="80"/>
  <c r="S60" i="78" s="1"/>
  <c r="E283" i="80"/>
  <c r="E280" i="80"/>
  <c r="E346" i="80"/>
  <c r="E341" i="80"/>
  <c r="H247" i="80"/>
  <c r="S54" i="78" s="1"/>
  <c r="E250" i="80"/>
  <c r="E251" i="80"/>
  <c r="E231" i="80"/>
  <c r="E229" i="80"/>
  <c r="E232" i="80"/>
  <c r="E305" i="80"/>
  <c r="E302" i="80"/>
  <c r="E372" i="80"/>
  <c r="E374" i="80"/>
  <c r="E375" i="80"/>
  <c r="E310" i="80"/>
  <c r="F307" i="80"/>
  <c r="E308" i="80"/>
  <c r="G307" i="80"/>
  <c r="R66" i="78" s="1"/>
  <c r="E316" i="80"/>
  <c r="E261" i="80"/>
  <c r="E262" i="80"/>
  <c r="E271" i="80"/>
  <c r="E272" i="80"/>
  <c r="E269" i="80"/>
  <c r="H397" i="80"/>
  <c r="S84" i="78" s="1"/>
  <c r="E403" i="80"/>
  <c r="E400" i="80"/>
  <c r="E104" i="80"/>
  <c r="E380" i="80"/>
  <c r="E354" i="80"/>
  <c r="E318" i="80"/>
  <c r="F317" i="80"/>
  <c r="E324" i="80"/>
  <c r="E244" i="80"/>
  <c r="H357" i="80"/>
  <c r="S76" i="78" s="1"/>
  <c r="E363" i="80"/>
  <c r="E360" i="80"/>
  <c r="E279" i="80"/>
  <c r="H387" i="80"/>
  <c r="S82" i="78" s="1"/>
  <c r="E393" i="80"/>
  <c r="E334" i="80"/>
  <c r="E338" i="80"/>
  <c r="F337" i="80"/>
  <c r="E248" i="80"/>
  <c r="F247" i="80"/>
  <c r="H227" i="80"/>
  <c r="S50" i="78" s="1"/>
  <c r="F227" i="80"/>
  <c r="E228" i="80"/>
  <c r="G227" i="80"/>
  <c r="R50" i="78" s="1"/>
  <c r="E233" i="80"/>
  <c r="E301" i="80"/>
  <c r="E370" i="80"/>
  <c r="E371" i="80"/>
  <c r="E290" i="80"/>
  <c r="E293" i="80"/>
  <c r="E258" i="80"/>
  <c r="F257" i="80"/>
  <c r="G257" i="80"/>
  <c r="R56" i="78" s="1"/>
  <c r="F267" i="80"/>
  <c r="E268" i="80"/>
  <c r="G267" i="80"/>
  <c r="R58" i="78" s="1"/>
  <c r="E276" i="80"/>
  <c r="E398" i="80"/>
  <c r="F397" i="80"/>
  <c r="E399" i="80"/>
  <c r="F57" i="80"/>
  <c r="H67" i="80"/>
  <c r="S18" i="78" s="1"/>
  <c r="E73" i="80"/>
  <c r="E70" i="80"/>
  <c r="F67" i="80"/>
  <c r="F77" i="80"/>
  <c r="E79" i="80"/>
  <c r="H77" i="80"/>
  <c r="S20" i="78" s="1"/>
  <c r="E84" i="80"/>
  <c r="E96" i="80"/>
  <c r="E88" i="80"/>
  <c r="E95" i="80"/>
  <c r="E93" i="80"/>
  <c r="E106" i="80"/>
  <c r="E105" i="80"/>
  <c r="E98" i="80"/>
  <c r="E99" i="80"/>
  <c r="H107" i="80"/>
  <c r="E113" i="80"/>
  <c r="E112" i="80"/>
  <c r="E114" i="80"/>
  <c r="E126" i="80"/>
  <c r="E121" i="80"/>
  <c r="E125" i="80"/>
  <c r="E134" i="80"/>
  <c r="E133" i="80"/>
  <c r="E131" i="80"/>
  <c r="E140" i="80"/>
  <c r="F147" i="80"/>
  <c r="E150" i="80"/>
  <c r="E158" i="80"/>
  <c r="G157" i="80"/>
  <c r="R36" i="78" s="1"/>
  <c r="G167" i="80"/>
  <c r="R38" i="78" s="1"/>
  <c r="E176" i="80"/>
  <c r="E171" i="80"/>
  <c r="E195" i="80"/>
  <c r="H147" i="80"/>
  <c r="E173" i="80"/>
  <c r="G187" i="80"/>
  <c r="E194" i="80"/>
  <c r="E111" i="80"/>
  <c r="E122" i="80"/>
  <c r="E146" i="80"/>
  <c r="E186" i="80"/>
  <c r="E183" i="80"/>
  <c r="E179" i="80"/>
  <c r="E196" i="80"/>
  <c r="G197" i="80"/>
  <c r="E71" i="80"/>
  <c r="E128" i="80"/>
  <c r="E160" i="80"/>
  <c r="H97" i="80"/>
  <c r="G97" i="80"/>
  <c r="E78" i="80"/>
  <c r="F167" i="80"/>
  <c r="H137" i="80"/>
  <c r="G107" i="80"/>
  <c r="E190" i="80"/>
  <c r="E89" i="80"/>
  <c r="E66" i="80"/>
  <c r="H197" i="80"/>
  <c r="E75" i="80"/>
  <c r="E85" i="80"/>
  <c r="F127" i="80"/>
  <c r="E174" i="80"/>
  <c r="E63" i="80"/>
  <c r="G57" i="80"/>
  <c r="G67" i="80"/>
  <c r="E83" i="80"/>
  <c r="E94" i="80"/>
  <c r="G117" i="80"/>
  <c r="G127" i="80"/>
  <c r="F137" i="80"/>
  <c r="G147" i="80"/>
  <c r="E151" i="80"/>
  <c r="E162" i="80"/>
  <c r="H167" i="80"/>
  <c r="H177" i="80"/>
  <c r="E184" i="80"/>
  <c r="F187" i="80"/>
  <c r="H187" i="80"/>
  <c r="F197" i="80"/>
  <c r="E206" i="80"/>
  <c r="E59" i="80"/>
  <c r="E61" i="80"/>
  <c r="E76" i="80"/>
  <c r="E69" i="80"/>
  <c r="E81" i="80"/>
  <c r="H87" i="80"/>
  <c r="E100" i="80"/>
  <c r="E102" i="80"/>
  <c r="E115" i="80"/>
  <c r="E124" i="80"/>
  <c r="H117" i="80"/>
  <c r="E123" i="80"/>
  <c r="E132" i="80"/>
  <c r="E139" i="80"/>
  <c r="G137" i="80"/>
  <c r="E152" i="80"/>
  <c r="E153" i="80"/>
  <c r="E168" i="80"/>
  <c r="E170" i="80"/>
  <c r="F177" i="80"/>
  <c r="E182" i="80"/>
  <c r="E191" i="80"/>
  <c r="E200" i="80"/>
  <c r="E202" i="80"/>
  <c r="E65" i="80"/>
  <c r="H57" i="80"/>
  <c r="E72" i="80"/>
  <c r="E80" i="80"/>
  <c r="E90" i="80"/>
  <c r="F97" i="80"/>
  <c r="F117" i="80"/>
  <c r="E144" i="80"/>
  <c r="E155" i="80"/>
  <c r="H127" i="80"/>
  <c r="F107" i="80"/>
  <c r="E138" i="80"/>
  <c r="E164" i="80"/>
  <c r="G77" i="80"/>
  <c r="E203" i="80"/>
  <c r="E188" i="80"/>
  <c r="G177" i="80"/>
  <c r="E58" i="80"/>
  <c r="E68" i="80"/>
  <c r="E149" i="80"/>
  <c r="E189" i="80"/>
  <c r="D8" i="78"/>
  <c r="C17" i="80" s="1"/>
  <c r="G26" i="80" s="1"/>
  <c r="E120" i="80"/>
  <c r="E5" i="40"/>
  <c r="H157" i="80"/>
  <c r="F157" i="80"/>
  <c r="E165" i="80"/>
  <c r="E166" i="80"/>
  <c r="E159" i="80"/>
  <c r="L11" i="39"/>
  <c r="L5" i="39"/>
  <c r="I8" i="78"/>
  <c r="N8" i="78" s="1"/>
  <c r="J10" i="61"/>
  <c r="L9" i="61" s="1"/>
  <c r="J9" i="61"/>
  <c r="E46" i="80"/>
  <c r="E39" i="80"/>
  <c r="H37" i="80"/>
  <c r="S12" i="78" s="1"/>
  <c r="G27" i="80"/>
  <c r="R10" i="78" s="1"/>
  <c r="E35" i="80"/>
  <c r="E33" i="80"/>
  <c r="E44" i="80"/>
  <c r="E42" i="80"/>
  <c r="G37" i="80"/>
  <c r="R12" i="78" s="1"/>
  <c r="E40" i="80"/>
  <c r="F37" i="80"/>
  <c r="E38" i="80"/>
  <c r="E45" i="80"/>
  <c r="E43" i="80"/>
  <c r="E41" i="80"/>
  <c r="E31" i="80"/>
  <c r="E29" i="80"/>
  <c r="E36" i="80"/>
  <c r="H27" i="80"/>
  <c r="S10" i="78" s="1"/>
  <c r="E34" i="80"/>
  <c r="E32" i="80"/>
  <c r="E30" i="80"/>
  <c r="E28" i="80"/>
  <c r="F27" i="80"/>
  <c r="H16" i="31"/>
  <c r="J18" i="27"/>
  <c r="L17" i="27" s="1"/>
  <c r="E51" i="80"/>
  <c r="G47" i="80"/>
  <c r="E56" i="80"/>
  <c r="E48" i="80"/>
  <c r="F47" i="80"/>
  <c r="E52" i="80"/>
  <c r="B7" i="61"/>
  <c r="B6" i="65"/>
  <c r="E54" i="80"/>
  <c r="E55" i="80"/>
  <c r="E49" i="80"/>
  <c r="E53" i="80"/>
  <c r="E50" i="80"/>
  <c r="H47" i="80"/>
  <c r="S14" i="78" s="1"/>
  <c r="E8" i="35"/>
  <c r="D8" i="35"/>
  <c r="C8" i="35"/>
  <c r="C7" i="27"/>
  <c r="C6" i="36"/>
  <c r="B5" i="28"/>
  <c r="C5" i="28"/>
  <c r="E257" i="80" l="1"/>
  <c r="E247" i="80"/>
  <c r="E447" i="80"/>
  <c r="E167" i="80"/>
  <c r="E557" i="80"/>
  <c r="E197" i="80"/>
  <c r="I7" i="61"/>
  <c r="D7" i="61"/>
  <c r="H7" i="61"/>
  <c r="K7" i="61"/>
  <c r="F7" i="61"/>
  <c r="E7" i="61"/>
  <c r="P42" i="86"/>
  <c r="P40" i="86"/>
  <c r="P38" i="86"/>
  <c r="P36" i="86"/>
  <c r="P34" i="86"/>
  <c r="P30" i="86"/>
  <c r="P28" i="86"/>
  <c r="P26" i="86"/>
  <c r="P24" i="86"/>
  <c r="P22" i="86"/>
  <c r="P20" i="86"/>
  <c r="P18" i="86"/>
  <c r="P16" i="86"/>
  <c r="P14" i="86"/>
  <c r="P12" i="86"/>
  <c r="P10" i="86"/>
  <c r="P8" i="86"/>
  <c r="E537" i="80"/>
  <c r="E787" i="80"/>
  <c r="F19" i="80"/>
  <c r="S26" i="78"/>
  <c r="E337" i="80"/>
  <c r="E627" i="80"/>
  <c r="E647" i="80"/>
  <c r="E97" i="80"/>
  <c r="E307" i="80"/>
  <c r="E767" i="80"/>
  <c r="E527" i="80"/>
  <c r="F21" i="80"/>
  <c r="E517" i="80"/>
  <c r="E667" i="80"/>
  <c r="E487" i="80"/>
  <c r="E437" i="80"/>
  <c r="E427" i="80"/>
  <c r="E477" i="80"/>
  <c r="E717" i="80"/>
  <c r="E507" i="80"/>
  <c r="E697" i="80"/>
  <c r="E677" i="80"/>
  <c r="E687" i="80"/>
  <c r="E567" i="80"/>
  <c r="E727" i="80"/>
  <c r="H22" i="80"/>
  <c r="E625" i="80"/>
  <c r="E624" i="80"/>
  <c r="E620" i="80"/>
  <c r="E623" i="80"/>
  <c r="E597" i="80"/>
  <c r="E757" i="80"/>
  <c r="E637" i="80"/>
  <c r="E747" i="80"/>
  <c r="E777" i="80"/>
  <c r="E797" i="80"/>
  <c r="E657" i="80"/>
  <c r="E577" i="80"/>
  <c r="H24" i="80"/>
  <c r="G24" i="80"/>
  <c r="E467" i="80"/>
  <c r="E457" i="80"/>
  <c r="E497" i="80"/>
  <c r="E737" i="80"/>
  <c r="E587" i="80"/>
  <c r="E707" i="80"/>
  <c r="E547" i="80"/>
  <c r="E237" i="80"/>
  <c r="E327" i="80"/>
  <c r="E357" i="80"/>
  <c r="E387" i="80"/>
  <c r="E277" i="80"/>
  <c r="E367" i="80"/>
  <c r="E347" i="80"/>
  <c r="G19" i="80"/>
  <c r="E267" i="80"/>
  <c r="E227" i="80"/>
  <c r="E377" i="80"/>
  <c r="E287" i="80"/>
  <c r="F23" i="80"/>
  <c r="E219" i="80"/>
  <c r="E57" i="80"/>
  <c r="E397" i="80"/>
  <c r="E317" i="80"/>
  <c r="E297" i="80"/>
  <c r="E157" i="80"/>
  <c r="F26" i="80"/>
  <c r="G22" i="80"/>
  <c r="F24" i="80"/>
  <c r="G20" i="80"/>
  <c r="H25" i="80"/>
  <c r="F22" i="80"/>
  <c r="G18" i="80"/>
  <c r="H23" i="80"/>
  <c r="F20" i="80"/>
  <c r="G25" i="80"/>
  <c r="H21" i="80"/>
  <c r="E77" i="80"/>
  <c r="E67" i="80"/>
  <c r="R28" i="78"/>
  <c r="R16" i="78"/>
  <c r="S32" i="78"/>
  <c r="S24" i="78"/>
  <c r="R44" i="78"/>
  <c r="H20" i="80"/>
  <c r="H18" i="80"/>
  <c r="R14" i="78"/>
  <c r="F18" i="80"/>
  <c r="G23" i="80"/>
  <c r="H19" i="80"/>
  <c r="F25" i="80"/>
  <c r="G21" i="80"/>
  <c r="H26" i="80"/>
  <c r="R32" i="78"/>
  <c r="S28" i="78"/>
  <c r="S40" i="78"/>
  <c r="R34" i="78"/>
  <c r="R42" i="78"/>
  <c r="S34" i="78"/>
  <c r="R20" i="78"/>
  <c r="S30" i="78"/>
  <c r="S16" i="78"/>
  <c r="S22" i="78"/>
  <c r="S42" i="78"/>
  <c r="S38" i="78"/>
  <c r="S44" i="78"/>
  <c r="E127" i="80"/>
  <c r="S36" i="78"/>
  <c r="R40" i="78"/>
  <c r="R30" i="78"/>
  <c r="R18" i="78"/>
  <c r="R26" i="78"/>
  <c r="R24" i="78"/>
  <c r="E107" i="80"/>
  <c r="E147" i="80"/>
  <c r="E137" i="80"/>
  <c r="E117" i="80"/>
  <c r="E177" i="80"/>
  <c r="E87" i="80"/>
  <c r="E187" i="80"/>
  <c r="Q8" i="78"/>
  <c r="J16" i="31"/>
  <c r="H16" i="78"/>
  <c r="P16" i="78" s="1"/>
  <c r="E27" i="80"/>
  <c r="Q5" i="32"/>
  <c r="P5" i="32"/>
  <c r="E37" i="80"/>
  <c r="B5" i="99"/>
  <c r="B7" i="57"/>
  <c r="B6" i="56"/>
  <c r="B6" i="40"/>
  <c r="B5" i="90"/>
  <c r="B5" i="92" s="1"/>
  <c r="B7" i="55"/>
  <c r="B6" i="31"/>
  <c r="E47" i="80"/>
  <c r="J8" i="61"/>
  <c r="J6" i="61" s="1"/>
  <c r="J7" i="61"/>
  <c r="J5" i="61" s="1"/>
  <c r="F8" i="35"/>
  <c r="E7" i="27"/>
  <c r="E24" i="80" l="1"/>
  <c r="E26" i="80"/>
  <c r="E18" i="80"/>
  <c r="E25" i="80"/>
  <c r="E22" i="80"/>
  <c r="E23" i="80"/>
  <c r="E20" i="80"/>
  <c r="E626" i="80"/>
  <c r="E223" i="80"/>
  <c r="E424" i="80"/>
  <c r="E619" i="80"/>
  <c r="E621" i="80"/>
  <c r="B5" i="110"/>
  <c r="B5" i="113" s="1"/>
  <c r="C5" i="110"/>
  <c r="D5" i="110"/>
  <c r="E5" i="110"/>
  <c r="E21" i="80"/>
  <c r="G17" i="80"/>
  <c r="R8" i="78" s="1"/>
  <c r="E19" i="80"/>
  <c r="H17" i="80"/>
  <c r="S8" i="78" s="1"/>
  <c r="P5" i="86"/>
  <c r="F17" i="80"/>
  <c r="E421" i="80"/>
  <c r="H617" i="80"/>
  <c r="S128" i="78" s="1"/>
  <c r="E222" i="80"/>
  <c r="E224" i="80"/>
  <c r="E420" i="80"/>
  <c r="E618" i="80"/>
  <c r="F617" i="80"/>
  <c r="E422" i="80"/>
  <c r="H417" i="80"/>
  <c r="S88" i="78" s="1"/>
  <c r="E423" i="80"/>
  <c r="G417" i="80"/>
  <c r="R88" i="78" s="1"/>
  <c r="E419" i="80"/>
  <c r="E622" i="80"/>
  <c r="F417" i="80"/>
  <c r="E418" i="80"/>
  <c r="E425" i="80"/>
  <c r="E426" i="80"/>
  <c r="G617" i="80"/>
  <c r="R128" i="78" s="1"/>
  <c r="H217" i="80"/>
  <c r="S48" i="78" s="1"/>
  <c r="E220" i="80"/>
  <c r="E225" i="80"/>
  <c r="E221" i="80"/>
  <c r="G217" i="80"/>
  <c r="R48" i="78" s="1"/>
  <c r="E226" i="80"/>
  <c r="F217" i="80"/>
  <c r="E218" i="80"/>
  <c r="N5" i="99"/>
  <c r="N5" i="90"/>
  <c r="R5" i="90" s="1"/>
  <c r="B5" i="106"/>
  <c r="B5" i="109" s="1"/>
  <c r="Q6" i="31"/>
  <c r="O6" i="31"/>
  <c r="Q6" i="56"/>
  <c r="P6" i="56"/>
  <c r="O6" i="56"/>
  <c r="I8" i="35"/>
  <c r="B7" i="56"/>
  <c r="I7" i="57" s="1"/>
  <c r="C6" i="56"/>
  <c r="B7" i="101"/>
  <c r="B5" i="100"/>
  <c r="F5" i="99"/>
  <c r="E5" i="99"/>
  <c r="G5" i="99"/>
  <c r="D5" i="99"/>
  <c r="C5" i="99"/>
  <c r="B7" i="31"/>
  <c r="I7" i="55" s="1"/>
  <c r="C6" i="31"/>
  <c r="B7" i="94"/>
  <c r="E17" i="80" l="1"/>
  <c r="T5" i="99"/>
  <c r="P5" i="99"/>
  <c r="S5" i="99"/>
  <c r="O5" i="99"/>
  <c r="Q5" i="99"/>
  <c r="R5" i="99"/>
  <c r="H5" i="86"/>
  <c r="P5" i="90"/>
  <c r="D5" i="113"/>
  <c r="E217" i="80"/>
  <c r="E417" i="80"/>
  <c r="E617" i="80"/>
  <c r="K8" i="101"/>
  <c r="I7" i="101"/>
  <c r="K6" i="111" s="1"/>
  <c r="H7" i="101"/>
  <c r="I6" i="111" s="1"/>
  <c r="F7" i="101"/>
  <c r="F6" i="111" s="1"/>
  <c r="K7" i="101"/>
  <c r="E7" i="101"/>
  <c r="E6" i="111" s="1"/>
  <c r="C5" i="113"/>
  <c r="E5" i="113"/>
  <c r="C7" i="101"/>
  <c r="C6" i="111" s="1"/>
  <c r="D7" i="101"/>
  <c r="K6" i="73"/>
  <c r="B6" i="111"/>
  <c r="G6" i="111" s="1"/>
  <c r="B6" i="107"/>
  <c r="B6" i="102"/>
  <c r="C5" i="100"/>
  <c r="C6" i="102" s="1"/>
  <c r="J7" i="101"/>
  <c r="J8" i="101"/>
  <c r="B6" i="96"/>
  <c r="C196" i="38"/>
  <c r="C186" i="38"/>
  <c r="C176" i="38"/>
  <c r="C166" i="38"/>
  <c r="C156" i="38"/>
  <c r="C146" i="38"/>
  <c r="C136" i="38"/>
  <c r="E205" i="38"/>
  <c r="E204" i="38"/>
  <c r="E203" i="38"/>
  <c r="E202" i="38"/>
  <c r="E201" i="38"/>
  <c r="E200" i="38"/>
  <c r="E199" i="38"/>
  <c r="E198" i="38"/>
  <c r="E197" i="38"/>
  <c r="H196" i="38"/>
  <c r="G196" i="38"/>
  <c r="F196" i="38"/>
  <c r="E195" i="38"/>
  <c r="E194" i="38"/>
  <c r="E193" i="38"/>
  <c r="E192" i="38"/>
  <c r="E191" i="38"/>
  <c r="E190" i="38"/>
  <c r="E189" i="38"/>
  <c r="E188" i="38"/>
  <c r="E187" i="38"/>
  <c r="H186" i="38"/>
  <c r="G186" i="38"/>
  <c r="F186" i="38"/>
  <c r="E185" i="38"/>
  <c r="E184" i="38"/>
  <c r="E183" i="38"/>
  <c r="E182" i="38"/>
  <c r="E181" i="38"/>
  <c r="E180" i="38"/>
  <c r="E179" i="38"/>
  <c r="E178" i="38"/>
  <c r="E177" i="38"/>
  <c r="H176" i="38"/>
  <c r="G176" i="38"/>
  <c r="F176" i="38"/>
  <c r="E175" i="38"/>
  <c r="E174" i="38"/>
  <c r="E173" i="38"/>
  <c r="E172" i="38"/>
  <c r="E171" i="38"/>
  <c r="E170" i="38"/>
  <c r="E169" i="38"/>
  <c r="E168" i="38"/>
  <c r="E167" i="38"/>
  <c r="H166" i="38"/>
  <c r="G166" i="38"/>
  <c r="F166" i="38"/>
  <c r="E165" i="38"/>
  <c r="E164" i="38"/>
  <c r="E163" i="38"/>
  <c r="E162" i="38"/>
  <c r="E161" i="38"/>
  <c r="E160" i="38"/>
  <c r="E159" i="38"/>
  <c r="E158" i="38"/>
  <c r="E157" i="38"/>
  <c r="H156" i="38"/>
  <c r="G156" i="38"/>
  <c r="F156" i="38"/>
  <c r="E155" i="38"/>
  <c r="E154" i="38"/>
  <c r="E153" i="38"/>
  <c r="E152" i="38"/>
  <c r="E151" i="38"/>
  <c r="E150" i="38"/>
  <c r="E149" i="38"/>
  <c r="E148" i="38"/>
  <c r="E147" i="38"/>
  <c r="H146" i="38"/>
  <c r="G146" i="38"/>
  <c r="F146" i="38"/>
  <c r="E145" i="38"/>
  <c r="E144" i="38"/>
  <c r="E143" i="38"/>
  <c r="E142" i="38"/>
  <c r="E141" i="38"/>
  <c r="E140" i="38"/>
  <c r="E139" i="38"/>
  <c r="E138" i="38"/>
  <c r="E137" i="38"/>
  <c r="H136" i="38"/>
  <c r="G136" i="38"/>
  <c r="F136" i="38"/>
  <c r="C126" i="38"/>
  <c r="C116" i="38"/>
  <c r="C106" i="38"/>
  <c r="C96" i="38"/>
  <c r="C86" i="38"/>
  <c r="C76" i="38"/>
  <c r="C66" i="38"/>
  <c r="E135" i="38"/>
  <c r="E134" i="38"/>
  <c r="E133" i="38"/>
  <c r="E132" i="38"/>
  <c r="E131" i="38"/>
  <c r="E130" i="38"/>
  <c r="E129" i="38"/>
  <c r="E128" i="38"/>
  <c r="E127" i="38"/>
  <c r="H126" i="38"/>
  <c r="G126" i="38"/>
  <c r="F126" i="38"/>
  <c r="E125" i="38"/>
  <c r="E124" i="38"/>
  <c r="E123" i="38"/>
  <c r="E122" i="38"/>
  <c r="E121" i="38"/>
  <c r="E120" i="38"/>
  <c r="E119" i="38"/>
  <c r="E118" i="38"/>
  <c r="E117" i="38"/>
  <c r="H116" i="38"/>
  <c r="G116" i="38"/>
  <c r="F116" i="38"/>
  <c r="E115" i="38"/>
  <c r="E114" i="38"/>
  <c r="E113" i="38"/>
  <c r="E112" i="38"/>
  <c r="E111" i="38"/>
  <c r="E110" i="38"/>
  <c r="E109" i="38"/>
  <c r="E108" i="38"/>
  <c r="E107" i="38"/>
  <c r="H106" i="38"/>
  <c r="G106" i="38"/>
  <c r="F106" i="38"/>
  <c r="E105" i="38"/>
  <c r="E104" i="38"/>
  <c r="E103" i="38"/>
  <c r="E102" i="38"/>
  <c r="E101" i="38"/>
  <c r="E100" i="38"/>
  <c r="E99" i="38"/>
  <c r="E98" i="38"/>
  <c r="E97" i="38"/>
  <c r="H96" i="38"/>
  <c r="G96" i="38"/>
  <c r="F96" i="38"/>
  <c r="E95" i="38"/>
  <c r="E94" i="38"/>
  <c r="E93" i="38"/>
  <c r="E92" i="38"/>
  <c r="E91" i="38"/>
  <c r="E90" i="38"/>
  <c r="E89" i="38"/>
  <c r="E88" i="38"/>
  <c r="E87" i="38"/>
  <c r="H86" i="38"/>
  <c r="G86" i="38"/>
  <c r="F86" i="38"/>
  <c r="J24" i="27" s="1"/>
  <c r="L23" i="27" s="1"/>
  <c r="E85" i="38"/>
  <c r="E84" i="38"/>
  <c r="E83" i="38"/>
  <c r="E82" i="38"/>
  <c r="E81" i="38"/>
  <c r="E80" i="38"/>
  <c r="E79" i="38"/>
  <c r="E78" i="38"/>
  <c r="E77" i="38"/>
  <c r="H76" i="38"/>
  <c r="G76" i="38"/>
  <c r="F76" i="38"/>
  <c r="J22" i="27" s="1"/>
  <c r="L21" i="27" s="1"/>
  <c r="E75" i="38"/>
  <c r="E74" i="38"/>
  <c r="E73" i="38"/>
  <c r="E72" i="38"/>
  <c r="E71" i="38"/>
  <c r="E70" i="38"/>
  <c r="E69" i="38"/>
  <c r="E68" i="38"/>
  <c r="E67" i="38"/>
  <c r="H66" i="38"/>
  <c r="G66" i="38"/>
  <c r="F66" i="38"/>
  <c r="J20" i="27" s="1"/>
  <c r="L19" i="27" s="1"/>
  <c r="C56" i="38"/>
  <c r="E65" i="38"/>
  <c r="E64" i="38"/>
  <c r="E63" i="38"/>
  <c r="E62" i="38"/>
  <c r="E61" i="38"/>
  <c r="E60" i="38"/>
  <c r="E59" i="38"/>
  <c r="E58" i="38"/>
  <c r="E57" i="38"/>
  <c r="C46" i="38"/>
  <c r="E55" i="38"/>
  <c r="E54" i="38"/>
  <c r="E53" i="38"/>
  <c r="E52" i="38"/>
  <c r="E51" i="38"/>
  <c r="E50" i="38"/>
  <c r="E49" i="38"/>
  <c r="E48" i="38"/>
  <c r="E47" i="38"/>
  <c r="H46" i="38"/>
  <c r="G46" i="38"/>
  <c r="F46" i="38"/>
  <c r="J16" i="27" s="1"/>
  <c r="L15" i="27" s="1"/>
  <c r="C36" i="38"/>
  <c r="C26" i="38"/>
  <c r="E45" i="38"/>
  <c r="E44" i="38"/>
  <c r="E43" i="38"/>
  <c r="E42" i="38"/>
  <c r="E41" i="38"/>
  <c r="E40" i="38"/>
  <c r="E39" i="38"/>
  <c r="E38" i="38"/>
  <c r="E37" i="38"/>
  <c r="H36" i="38"/>
  <c r="G36" i="38"/>
  <c r="F36" i="38"/>
  <c r="E35" i="38"/>
  <c r="E34" i="38"/>
  <c r="E33" i="38"/>
  <c r="E32" i="38"/>
  <c r="E31" i="38"/>
  <c r="E30" i="38"/>
  <c r="E29" i="38"/>
  <c r="E28" i="38"/>
  <c r="E27" i="38"/>
  <c r="H26" i="38"/>
  <c r="G26" i="38"/>
  <c r="F26" i="38"/>
  <c r="H16" i="38"/>
  <c r="G16" i="38"/>
  <c r="F16" i="38"/>
  <c r="J10" i="27" s="1"/>
  <c r="L9" i="27" s="1"/>
  <c r="H6" i="38"/>
  <c r="G6" i="38"/>
  <c r="E25" i="38"/>
  <c r="E24" i="38"/>
  <c r="E23" i="38"/>
  <c r="E22" i="38"/>
  <c r="E21" i="38"/>
  <c r="E20" i="38"/>
  <c r="E19" i="38"/>
  <c r="E18" i="38"/>
  <c r="E17" i="38"/>
  <c r="C16" i="38"/>
  <c r="C6" i="38"/>
  <c r="F6" i="38"/>
  <c r="E15" i="38"/>
  <c r="E8" i="38"/>
  <c r="E9" i="38"/>
  <c r="E10" i="38"/>
  <c r="E12" i="38"/>
  <c r="E13" i="38"/>
  <c r="E14" i="38"/>
  <c r="E7" i="38"/>
  <c r="B6" i="38"/>
  <c r="E45" i="27"/>
  <c r="E43" i="27"/>
  <c r="E41" i="27"/>
  <c r="E39" i="27"/>
  <c r="E37" i="27"/>
  <c r="E35" i="27"/>
  <c r="E33" i="27"/>
  <c r="E31" i="27"/>
  <c r="E29" i="27"/>
  <c r="E27" i="27"/>
  <c r="E25" i="27"/>
  <c r="E23" i="27"/>
  <c r="E21" i="27"/>
  <c r="E19" i="27"/>
  <c r="E17" i="27"/>
  <c r="E15" i="27"/>
  <c r="E13" i="27"/>
  <c r="E11" i="27"/>
  <c r="E9" i="27"/>
  <c r="D45" i="27"/>
  <c r="D43" i="27"/>
  <c r="D41" i="27"/>
  <c r="D39" i="27"/>
  <c r="D37" i="27"/>
  <c r="D35" i="27"/>
  <c r="D33" i="27"/>
  <c r="D31" i="27"/>
  <c r="D29" i="27"/>
  <c r="D27" i="27"/>
  <c r="D25" i="27"/>
  <c r="D23" i="27"/>
  <c r="D21" i="27"/>
  <c r="D19" i="27"/>
  <c r="D17" i="27"/>
  <c r="D15" i="27"/>
  <c r="D13" i="27"/>
  <c r="D11" i="27"/>
  <c r="D9" i="27"/>
  <c r="D7" i="27"/>
  <c r="C45" i="27"/>
  <c r="C43" i="27"/>
  <c r="C41" i="27"/>
  <c r="C39" i="27"/>
  <c r="C37" i="27"/>
  <c r="C35" i="27"/>
  <c r="C33" i="27"/>
  <c r="C31" i="27"/>
  <c r="C29" i="27"/>
  <c r="C27" i="27"/>
  <c r="C25" i="27"/>
  <c r="C23" i="27"/>
  <c r="C21" i="27"/>
  <c r="C19" i="27"/>
  <c r="C17" i="27"/>
  <c r="C15" i="27"/>
  <c r="C13" i="27"/>
  <c r="C11" i="27"/>
  <c r="C9" i="27"/>
  <c r="B7" i="27"/>
  <c r="H5" i="38" l="1"/>
  <c r="F5" i="38"/>
  <c r="G5" i="38"/>
  <c r="D6" i="111"/>
  <c r="J26" i="27"/>
  <c r="L25" i="27" s="1"/>
  <c r="L89" i="27"/>
  <c r="J28" i="27"/>
  <c r="L59" i="27"/>
  <c r="L91" i="27"/>
  <c r="J30" i="27"/>
  <c r="L93" i="27"/>
  <c r="L61" i="27"/>
  <c r="J32" i="27"/>
  <c r="L127" i="27"/>
  <c r="L95" i="27"/>
  <c r="J34" i="27"/>
  <c r="L65" i="27"/>
  <c r="L129" i="27"/>
  <c r="L97" i="27"/>
  <c r="J36" i="27"/>
  <c r="L67" i="27"/>
  <c r="L131" i="27"/>
  <c r="L99" i="27"/>
  <c r="J38" i="27"/>
  <c r="L69" i="27"/>
  <c r="L133" i="27"/>
  <c r="L101" i="27"/>
  <c r="J40" i="27"/>
  <c r="L71" i="27"/>
  <c r="L135" i="27"/>
  <c r="J42" i="27"/>
  <c r="L137" i="27"/>
  <c r="L105" i="27"/>
  <c r="L73" i="27"/>
  <c r="J44" i="27"/>
  <c r="L75" i="27"/>
  <c r="L139" i="27"/>
  <c r="L107" i="27"/>
  <c r="J46" i="27"/>
  <c r="L141" i="27"/>
  <c r="L109" i="27"/>
  <c r="L77" i="27"/>
  <c r="H6" i="112"/>
  <c r="H10" i="31"/>
  <c r="H10" i="78" s="1"/>
  <c r="J12" i="27"/>
  <c r="L11" i="27" s="1"/>
  <c r="J8" i="27"/>
  <c r="H6" i="31"/>
  <c r="L7" i="101"/>
  <c r="M10" i="31"/>
  <c r="J14" i="27"/>
  <c r="L13" i="27" s="1"/>
  <c r="H8" i="31"/>
  <c r="H8" i="78" s="1"/>
  <c r="M8" i="78" s="1"/>
  <c r="H12" i="31"/>
  <c r="H12" i="78" s="1"/>
  <c r="M12" i="78" s="1"/>
  <c r="H18" i="31"/>
  <c r="H20" i="31"/>
  <c r="H22" i="31"/>
  <c r="H24" i="31"/>
  <c r="H26" i="31"/>
  <c r="H28" i="31"/>
  <c r="H30" i="31"/>
  <c r="H14" i="31"/>
  <c r="H32" i="31"/>
  <c r="H34" i="31"/>
  <c r="H36" i="31"/>
  <c r="H38" i="31"/>
  <c r="H40" i="31"/>
  <c r="H42" i="31"/>
  <c r="H44" i="31"/>
  <c r="E176" i="38"/>
  <c r="J41" i="27" s="1"/>
  <c r="E146" i="38"/>
  <c r="J35" i="27" s="1"/>
  <c r="E136" i="38"/>
  <c r="J33" i="27" s="1"/>
  <c r="E166" i="38"/>
  <c r="J39" i="27" s="1"/>
  <c r="E186" i="38"/>
  <c r="J43" i="27" s="1"/>
  <c r="E26" i="38"/>
  <c r="J11" i="27" s="1"/>
  <c r="E36" i="38"/>
  <c r="E106" i="38"/>
  <c r="J27" i="27" s="1"/>
  <c r="E126" i="38"/>
  <c r="J31" i="27" s="1"/>
  <c r="E156" i="38"/>
  <c r="J37" i="27" s="1"/>
  <c r="E66" i="38"/>
  <c r="J19" i="27" s="1"/>
  <c r="E196" i="38"/>
  <c r="J45" i="27" s="1"/>
  <c r="E76" i="38"/>
  <c r="J21" i="27" s="1"/>
  <c r="E116" i="38"/>
  <c r="J29" i="27" s="1"/>
  <c r="E86" i="38"/>
  <c r="J23" i="27" s="1"/>
  <c r="E96" i="38"/>
  <c r="J25" i="27" s="1"/>
  <c r="E46" i="38"/>
  <c r="J15" i="27" s="1"/>
  <c r="E56" i="38"/>
  <c r="J17" i="27" s="1"/>
  <c r="E6" i="38"/>
  <c r="E16" i="38"/>
  <c r="J9" i="27" s="1"/>
  <c r="C14" i="28"/>
  <c r="C24" i="36"/>
  <c r="C23" i="36"/>
  <c r="C22" i="36"/>
  <c r="C21" i="36"/>
  <c r="C20" i="36"/>
  <c r="C19" i="36"/>
  <c r="C18" i="36"/>
  <c r="C17" i="36"/>
  <c r="C16" i="36"/>
  <c r="C15" i="36"/>
  <c r="C14" i="36"/>
  <c r="C13" i="36"/>
  <c r="C12" i="36"/>
  <c r="C11" i="36"/>
  <c r="C9" i="36"/>
  <c r="C8" i="36"/>
  <c r="C5" i="36"/>
  <c r="B5" i="36"/>
  <c r="C24" i="28"/>
  <c r="C23" i="28"/>
  <c r="C22" i="28"/>
  <c r="C21" i="28"/>
  <c r="C20" i="28"/>
  <c r="C19" i="28"/>
  <c r="C18" i="28"/>
  <c r="C17" i="28"/>
  <c r="C16" i="28"/>
  <c r="C15" i="28"/>
  <c r="C13" i="28"/>
  <c r="C12" i="28"/>
  <c r="C11" i="28"/>
  <c r="C10" i="28"/>
  <c r="C9" i="28"/>
  <c r="C8" i="28"/>
  <c r="C7" i="28"/>
  <c r="C6" i="28"/>
  <c r="B10" i="1"/>
  <c r="E5" i="38" l="1"/>
  <c r="B57" i="55"/>
  <c r="Q10" i="1"/>
  <c r="P10" i="1"/>
  <c r="J6" i="27"/>
  <c r="L5" i="27" s="1"/>
  <c r="P5" i="1"/>
  <c r="J22" i="31"/>
  <c r="H22" i="78"/>
  <c r="P22" i="78" s="1"/>
  <c r="J20" i="31"/>
  <c r="H20" i="78"/>
  <c r="P20" i="78" s="1"/>
  <c r="J18" i="31"/>
  <c r="H18" i="78"/>
  <c r="P18" i="78" s="1"/>
  <c r="J38" i="31"/>
  <c r="H38" i="78"/>
  <c r="P38" i="78" s="1"/>
  <c r="J24" i="31"/>
  <c r="H24" i="78"/>
  <c r="P24" i="78" s="1"/>
  <c r="L39" i="27"/>
  <c r="L37" i="27"/>
  <c r="L35" i="27"/>
  <c r="L33" i="27"/>
  <c r="J44" i="31"/>
  <c r="H44" i="78"/>
  <c r="P44" i="78" s="1"/>
  <c r="J36" i="31"/>
  <c r="H36" i="78"/>
  <c r="P36" i="78" s="1"/>
  <c r="J30" i="31"/>
  <c r="H30" i="78"/>
  <c r="P30" i="78" s="1"/>
  <c r="L45" i="27"/>
  <c r="L43" i="27"/>
  <c r="L41" i="27"/>
  <c r="L27" i="27"/>
  <c r="J42" i="31"/>
  <c r="H42" i="78"/>
  <c r="P42" i="78" s="1"/>
  <c r="J34" i="31"/>
  <c r="H34" i="78"/>
  <c r="P34" i="78" s="1"/>
  <c r="J28" i="31"/>
  <c r="H28" i="78"/>
  <c r="P28" i="78" s="1"/>
  <c r="L29" i="27"/>
  <c r="J40" i="31"/>
  <c r="H40" i="78"/>
  <c r="P40" i="78" s="1"/>
  <c r="J32" i="31"/>
  <c r="H32" i="78"/>
  <c r="P32" i="78" s="1"/>
  <c r="J26" i="31"/>
  <c r="H26" i="78"/>
  <c r="P26" i="78" s="1"/>
  <c r="L31" i="27"/>
  <c r="J7" i="27"/>
  <c r="J10" i="31"/>
  <c r="P10" i="78"/>
  <c r="J10" i="78"/>
  <c r="P12" i="78"/>
  <c r="J12" i="78"/>
  <c r="P8" i="78"/>
  <c r="J8" i="78"/>
  <c r="M6" i="31"/>
  <c r="J6" i="31"/>
  <c r="Q5" i="90"/>
  <c r="P6" i="31"/>
  <c r="L7" i="27"/>
  <c r="O5" i="90"/>
  <c r="B10" i="90"/>
  <c r="B16" i="31"/>
  <c r="B56" i="38"/>
  <c r="B17" i="27"/>
  <c r="B10" i="28"/>
  <c r="Q7" i="32"/>
  <c r="P7" i="32"/>
  <c r="B7" i="99"/>
  <c r="B27" i="57"/>
  <c r="B10" i="56"/>
  <c r="B26" i="40"/>
  <c r="B7" i="36"/>
  <c r="J12" i="31"/>
  <c r="M12" i="31"/>
  <c r="J8" i="31"/>
  <c r="J14" i="31"/>
  <c r="H14" i="78"/>
  <c r="M14" i="78" s="1"/>
  <c r="J13" i="27"/>
  <c r="E7" i="35"/>
  <c r="H11" i="49"/>
  <c r="G11" i="75" s="1"/>
  <c r="D7" i="35"/>
  <c r="F11" i="49"/>
  <c r="F11" i="75" s="1"/>
  <c r="C7" i="35"/>
  <c r="B24" i="1"/>
  <c r="B23" i="1"/>
  <c r="B22" i="1"/>
  <c r="B21" i="1"/>
  <c r="B20" i="1"/>
  <c r="B19" i="1"/>
  <c r="B18" i="1"/>
  <c r="B17" i="1"/>
  <c r="B16" i="1"/>
  <c r="B15" i="1"/>
  <c r="B14" i="1"/>
  <c r="B13" i="1"/>
  <c r="B12" i="1"/>
  <c r="B11" i="1"/>
  <c r="B9" i="1"/>
  <c r="B8" i="1"/>
  <c r="B7" i="1"/>
  <c r="B6" i="1"/>
  <c r="K20" i="61" l="1"/>
  <c r="K12" i="61"/>
  <c r="K22" i="61"/>
  <c r="K14" i="61"/>
  <c r="K16" i="61"/>
  <c r="K24" i="61"/>
  <c r="K18" i="61"/>
  <c r="K26" i="61"/>
  <c r="K10" i="61"/>
  <c r="K8" i="61"/>
  <c r="J5" i="27"/>
  <c r="M5" i="31"/>
  <c r="B7" i="110"/>
  <c r="C7" i="110"/>
  <c r="D7" i="110"/>
  <c r="E7" i="110"/>
  <c r="B187" i="55"/>
  <c r="Q23" i="1"/>
  <c r="P23" i="1"/>
  <c r="C10" i="90"/>
  <c r="B10" i="92"/>
  <c r="C10" i="92" s="1"/>
  <c r="B97" i="55"/>
  <c r="Q14" i="1"/>
  <c r="P14" i="1"/>
  <c r="B177" i="55"/>
  <c r="Q22" i="1"/>
  <c r="P22" i="1"/>
  <c r="Q6" i="1"/>
  <c r="P6" i="1"/>
  <c r="B147" i="55"/>
  <c r="Q19" i="1"/>
  <c r="P19" i="1"/>
  <c r="B77" i="55"/>
  <c r="Q12" i="1"/>
  <c r="P12" i="1"/>
  <c r="B157" i="55"/>
  <c r="Q20" i="1"/>
  <c r="P20" i="1"/>
  <c r="B47" i="55"/>
  <c r="Q9" i="1"/>
  <c r="P9" i="1"/>
  <c r="B67" i="55"/>
  <c r="Q11" i="1"/>
  <c r="P11" i="1"/>
  <c r="B107" i="55"/>
  <c r="Q15" i="1"/>
  <c r="P15" i="1"/>
  <c r="Q7" i="1"/>
  <c r="P7" i="1"/>
  <c r="B117" i="55"/>
  <c r="Q16" i="1"/>
  <c r="P16" i="1"/>
  <c r="B197" i="55"/>
  <c r="Q24" i="1"/>
  <c r="P24" i="1"/>
  <c r="Q8" i="1"/>
  <c r="P8" i="1"/>
  <c r="B87" i="55"/>
  <c r="Q13" i="1"/>
  <c r="P13" i="1"/>
  <c r="B127" i="55"/>
  <c r="Q17" i="1"/>
  <c r="P17" i="1"/>
  <c r="B167" i="55"/>
  <c r="Q21" i="1"/>
  <c r="P21" i="1"/>
  <c r="B137" i="55"/>
  <c r="Q18" i="1"/>
  <c r="P18" i="1"/>
  <c r="B7" i="113"/>
  <c r="B10" i="106"/>
  <c r="B10" i="109" s="1"/>
  <c r="D19" i="49"/>
  <c r="I19" i="49" s="1"/>
  <c r="D27" i="49"/>
  <c r="D20" i="49"/>
  <c r="I20" i="49" s="1"/>
  <c r="D28" i="49"/>
  <c r="J14" i="78"/>
  <c r="P14" i="78"/>
  <c r="B11" i="90"/>
  <c r="B18" i="31"/>
  <c r="B66" i="38"/>
  <c r="B19" i="27"/>
  <c r="B11" i="28"/>
  <c r="B12" i="90"/>
  <c r="B20" i="31"/>
  <c r="B76" i="38"/>
  <c r="B21" i="27"/>
  <c r="B12" i="28"/>
  <c r="B13" i="90"/>
  <c r="B22" i="31"/>
  <c r="B86" i="38"/>
  <c r="B23" i="27"/>
  <c r="B13" i="28"/>
  <c r="B14" i="90"/>
  <c r="B24" i="31"/>
  <c r="B96" i="38"/>
  <c r="B25" i="27"/>
  <c r="B14" i="28"/>
  <c r="B106" i="96"/>
  <c r="B15" i="90"/>
  <c r="B26" i="31"/>
  <c r="B106" i="38"/>
  <c r="B27" i="27"/>
  <c r="B15" i="28"/>
  <c r="B116" i="96"/>
  <c r="B16" i="90"/>
  <c r="B28" i="31"/>
  <c r="B116" i="38"/>
  <c r="B29" i="27"/>
  <c r="B16" i="28"/>
  <c r="B126" i="96"/>
  <c r="B17" i="90"/>
  <c r="B30" i="31"/>
  <c r="B126" i="38"/>
  <c r="B31" i="27"/>
  <c r="B17" i="28"/>
  <c r="B136" i="96"/>
  <c r="B18" i="90"/>
  <c r="B32" i="31"/>
  <c r="B136" i="38"/>
  <c r="B33" i="27"/>
  <c r="B18" i="28"/>
  <c r="B146" i="96"/>
  <c r="B19" i="90"/>
  <c r="B34" i="31"/>
  <c r="B146" i="38"/>
  <c r="B35" i="27"/>
  <c r="B19" i="28"/>
  <c r="B156" i="96"/>
  <c r="B20" i="90"/>
  <c r="B36" i="31"/>
  <c r="B156" i="38"/>
  <c r="B37" i="27"/>
  <c r="B20" i="28"/>
  <c r="B166" i="96"/>
  <c r="B21" i="90"/>
  <c r="B38" i="31"/>
  <c r="B166" i="38"/>
  <c r="B39" i="27"/>
  <c r="B21" i="28"/>
  <c r="B176" i="96"/>
  <c r="B22" i="90"/>
  <c r="B40" i="31"/>
  <c r="B176" i="38"/>
  <c r="B41" i="27"/>
  <c r="B22" i="28"/>
  <c r="B186" i="96"/>
  <c r="B23" i="90"/>
  <c r="B42" i="31"/>
  <c r="B186" i="38"/>
  <c r="B43" i="27"/>
  <c r="B23" i="28"/>
  <c r="B196" i="96"/>
  <c r="B24" i="90"/>
  <c r="B44" i="31"/>
  <c r="B196" i="38"/>
  <c r="B45" i="27"/>
  <c r="B24" i="28"/>
  <c r="Q6" i="32"/>
  <c r="P6" i="32"/>
  <c r="Q8" i="32"/>
  <c r="P8" i="32"/>
  <c r="B8" i="99"/>
  <c r="B37" i="57"/>
  <c r="B12" i="56"/>
  <c r="B36" i="40"/>
  <c r="B8" i="36"/>
  <c r="Q9" i="32"/>
  <c r="P9" i="32"/>
  <c r="B9" i="99"/>
  <c r="B47" i="57"/>
  <c r="B14" i="56"/>
  <c r="B46" i="40"/>
  <c r="B9" i="36"/>
  <c r="Q10" i="32"/>
  <c r="P10" i="32"/>
  <c r="B10" i="99"/>
  <c r="B57" i="57"/>
  <c r="B16" i="56"/>
  <c r="B56" i="40"/>
  <c r="B10" i="36"/>
  <c r="Q11" i="32"/>
  <c r="P11" i="32"/>
  <c r="B11" i="99"/>
  <c r="B67" i="57"/>
  <c r="B18" i="56"/>
  <c r="B66" i="40"/>
  <c r="B11" i="36"/>
  <c r="Q12" i="32"/>
  <c r="P12" i="32"/>
  <c r="B12" i="99"/>
  <c r="B77" i="57"/>
  <c r="B20" i="56"/>
  <c r="B76" i="40"/>
  <c r="B12" i="36"/>
  <c r="Q13" i="32"/>
  <c r="P13" i="32"/>
  <c r="B13" i="99"/>
  <c r="B87" i="57"/>
  <c r="B22" i="56"/>
  <c r="B86" i="40"/>
  <c r="B13" i="36"/>
  <c r="Q14" i="32"/>
  <c r="P14" i="32"/>
  <c r="B14" i="99"/>
  <c r="B97" i="57"/>
  <c r="B24" i="56"/>
  <c r="B96" i="40"/>
  <c r="B14" i="36"/>
  <c r="Q15" i="32"/>
  <c r="P15" i="32"/>
  <c r="B106" i="102"/>
  <c r="B15" i="99"/>
  <c r="B107" i="57"/>
  <c r="B26" i="56"/>
  <c r="B106" i="40"/>
  <c r="B15" i="36"/>
  <c r="Q16" i="32"/>
  <c r="P16" i="32"/>
  <c r="B116" i="102"/>
  <c r="B16" i="99"/>
  <c r="B117" i="57"/>
  <c r="B28" i="56"/>
  <c r="B116" i="40"/>
  <c r="B16" i="36"/>
  <c r="Q17" i="32"/>
  <c r="P17" i="32"/>
  <c r="B126" i="102"/>
  <c r="B17" i="99"/>
  <c r="B127" i="57"/>
  <c r="B30" i="56"/>
  <c r="B126" i="40"/>
  <c r="B17" i="36"/>
  <c r="Q18" i="32"/>
  <c r="P18" i="32"/>
  <c r="B136" i="102"/>
  <c r="B18" i="99"/>
  <c r="B137" i="57"/>
  <c r="B32" i="56"/>
  <c r="B136" i="40"/>
  <c r="B18" i="36"/>
  <c r="Q19" i="32"/>
  <c r="P19" i="32"/>
  <c r="B146" i="102"/>
  <c r="B19" i="99"/>
  <c r="B147" i="57"/>
  <c r="B34" i="56"/>
  <c r="B146" i="40"/>
  <c r="B19" i="36"/>
  <c r="Q20" i="32"/>
  <c r="P20" i="32"/>
  <c r="B156" i="102"/>
  <c r="B20" i="99"/>
  <c r="B157" i="57"/>
  <c r="B36" i="56"/>
  <c r="B156" i="40"/>
  <c r="B20" i="36"/>
  <c r="Q21" i="32"/>
  <c r="P21" i="32"/>
  <c r="B166" i="102"/>
  <c r="B21" i="99"/>
  <c r="B167" i="57"/>
  <c r="B38" i="56"/>
  <c r="B166" i="40"/>
  <c r="B21" i="36"/>
  <c r="Q22" i="32"/>
  <c r="P22" i="32"/>
  <c r="B176" i="102"/>
  <c r="B22" i="99"/>
  <c r="B177" i="57"/>
  <c r="B40" i="56"/>
  <c r="B176" i="40"/>
  <c r="B22" i="36"/>
  <c r="Q23" i="32"/>
  <c r="P23" i="32"/>
  <c r="B186" i="102"/>
  <c r="B23" i="99"/>
  <c r="B187" i="57"/>
  <c r="B42" i="56"/>
  <c r="B186" i="40"/>
  <c r="B23" i="36"/>
  <c r="Q24" i="32"/>
  <c r="P24" i="32"/>
  <c r="B196" i="102"/>
  <c r="B24" i="99"/>
  <c r="B197" i="57"/>
  <c r="B44" i="56"/>
  <c r="B196" i="40"/>
  <c r="B24" i="36"/>
  <c r="Q10" i="56"/>
  <c r="P10" i="56"/>
  <c r="O10" i="56"/>
  <c r="B11" i="56"/>
  <c r="I27" i="57" s="1"/>
  <c r="C10" i="56"/>
  <c r="N7" i="99"/>
  <c r="G7" i="99"/>
  <c r="F7" i="99"/>
  <c r="E7" i="99"/>
  <c r="D7" i="99"/>
  <c r="C7" i="99"/>
  <c r="B11" i="101"/>
  <c r="B7" i="100"/>
  <c r="Q16" i="31"/>
  <c r="P16" i="31"/>
  <c r="O16" i="31"/>
  <c r="B17" i="31"/>
  <c r="C16" i="31"/>
  <c r="N10" i="90"/>
  <c r="G10" i="90"/>
  <c r="F10" i="90"/>
  <c r="E10" i="90"/>
  <c r="D10" i="90"/>
  <c r="H17" i="94" s="1"/>
  <c r="I11" i="107" s="1"/>
  <c r="B17" i="94"/>
  <c r="C8" i="82"/>
  <c r="C11" i="82" s="1"/>
  <c r="C18" i="82" s="1"/>
  <c r="C8" i="75"/>
  <c r="G8" i="82"/>
  <c r="G11" i="82" s="1"/>
  <c r="C20" i="82" s="1"/>
  <c r="G8" i="49"/>
  <c r="G11" i="49" s="1"/>
  <c r="C20" i="49" s="1"/>
  <c r="E8" i="82"/>
  <c r="E11" i="82" s="1"/>
  <c r="C19" i="82" s="1"/>
  <c r="E8" i="49"/>
  <c r="E11" i="49" s="1"/>
  <c r="C19" i="49" s="1"/>
  <c r="B6" i="36"/>
  <c r="B6" i="99"/>
  <c r="B17" i="57"/>
  <c r="B8" i="56"/>
  <c r="B16" i="40"/>
  <c r="B7" i="90"/>
  <c r="B7" i="92" s="1"/>
  <c r="B27" i="55"/>
  <c r="B10" i="31"/>
  <c r="B26" i="38"/>
  <c r="B11" i="27"/>
  <c r="B7" i="28"/>
  <c r="B8" i="90"/>
  <c r="B37" i="55"/>
  <c r="B12" i="31"/>
  <c r="B13" i="27"/>
  <c r="B36" i="38"/>
  <c r="B8" i="28"/>
  <c r="B9" i="90"/>
  <c r="B14" i="31"/>
  <c r="B15" i="27"/>
  <c r="B46" i="38"/>
  <c r="B9" i="28"/>
  <c r="B6" i="90"/>
  <c r="B6" i="92" s="1"/>
  <c r="B17" i="55"/>
  <c r="B8" i="31"/>
  <c r="B9" i="27"/>
  <c r="B16" i="38"/>
  <c r="B6" i="28"/>
  <c r="C8" i="98"/>
  <c r="F7" i="35"/>
  <c r="B24" i="110" l="1"/>
  <c r="C24" i="110"/>
  <c r="D24" i="110"/>
  <c r="E24" i="110"/>
  <c r="B23" i="110"/>
  <c r="C23" i="110"/>
  <c r="D23" i="110"/>
  <c r="E23" i="110"/>
  <c r="B22" i="110"/>
  <c r="C22" i="110"/>
  <c r="D22" i="110"/>
  <c r="E22" i="110"/>
  <c r="B21" i="110"/>
  <c r="C21" i="110"/>
  <c r="D21" i="110"/>
  <c r="E21" i="110"/>
  <c r="B20" i="110"/>
  <c r="C20" i="110"/>
  <c r="D20" i="110"/>
  <c r="E20" i="110"/>
  <c r="B19" i="110"/>
  <c r="C19" i="110"/>
  <c r="D19" i="110"/>
  <c r="E19" i="110"/>
  <c r="B18" i="110"/>
  <c r="C18" i="110"/>
  <c r="D18" i="110"/>
  <c r="E18" i="110"/>
  <c r="B17" i="110"/>
  <c r="C17" i="110"/>
  <c r="D17" i="110"/>
  <c r="E17" i="110"/>
  <c r="B16" i="110"/>
  <c r="C16" i="110"/>
  <c r="D16" i="110"/>
  <c r="E16" i="110"/>
  <c r="B15" i="110"/>
  <c r="C15" i="110"/>
  <c r="D15" i="110"/>
  <c r="E15" i="110"/>
  <c r="B14" i="110"/>
  <c r="C14" i="110"/>
  <c r="D14" i="110"/>
  <c r="E14" i="110"/>
  <c r="B10" i="110"/>
  <c r="C10" i="110"/>
  <c r="D10" i="110"/>
  <c r="E10" i="110"/>
  <c r="B11" i="110"/>
  <c r="C11" i="110"/>
  <c r="D11" i="110"/>
  <c r="E11" i="110"/>
  <c r="B6" i="110"/>
  <c r="C6" i="110"/>
  <c r="D6" i="110"/>
  <c r="E6" i="110"/>
  <c r="P7" i="99"/>
  <c r="T7" i="99"/>
  <c r="R7" i="99"/>
  <c r="O7" i="99"/>
  <c r="Q7" i="99"/>
  <c r="S7" i="99"/>
  <c r="B12" i="110"/>
  <c r="C12" i="110"/>
  <c r="D12" i="110"/>
  <c r="E12" i="110"/>
  <c r="B8" i="110"/>
  <c r="C8" i="110"/>
  <c r="D8" i="110"/>
  <c r="E8" i="110"/>
  <c r="B13" i="110"/>
  <c r="C13" i="110"/>
  <c r="D13" i="110"/>
  <c r="E13" i="110"/>
  <c r="B9" i="110"/>
  <c r="C9" i="110"/>
  <c r="D9" i="110"/>
  <c r="E9" i="110"/>
  <c r="C23" i="90"/>
  <c r="B23" i="92"/>
  <c r="C23" i="92" s="1"/>
  <c r="C19" i="90"/>
  <c r="B19" i="92"/>
  <c r="C19" i="92" s="1"/>
  <c r="C15" i="90"/>
  <c r="B15" i="92"/>
  <c r="C15" i="92" s="1"/>
  <c r="C9" i="90"/>
  <c r="B9" i="92"/>
  <c r="C11" i="90"/>
  <c r="B11" i="92"/>
  <c r="C11" i="92" s="1"/>
  <c r="C21" i="90"/>
  <c r="B21" i="92"/>
  <c r="C21" i="92" s="1"/>
  <c r="C17" i="90"/>
  <c r="B17" i="92"/>
  <c r="C17" i="92" s="1"/>
  <c r="C12" i="90"/>
  <c r="B12" i="92"/>
  <c r="C12" i="92" s="1"/>
  <c r="C24" i="90"/>
  <c r="B24" i="92"/>
  <c r="C24" i="92" s="1"/>
  <c r="C22" i="90"/>
  <c r="B22" i="92"/>
  <c r="C22" i="92" s="1"/>
  <c r="C20" i="90"/>
  <c r="B20" i="92"/>
  <c r="C20" i="92" s="1"/>
  <c r="C18" i="90"/>
  <c r="B18" i="92"/>
  <c r="C18" i="92" s="1"/>
  <c r="C16" i="90"/>
  <c r="B16" i="92"/>
  <c r="C16" i="92" s="1"/>
  <c r="C14" i="90"/>
  <c r="B14" i="92"/>
  <c r="C14" i="92" s="1"/>
  <c r="C8" i="90"/>
  <c r="B8" i="92"/>
  <c r="C8" i="92" s="1"/>
  <c r="C13" i="90"/>
  <c r="B13" i="92"/>
  <c r="C13" i="92" s="1"/>
  <c r="D11" i="101"/>
  <c r="I17" i="94"/>
  <c r="K11" i="107" s="1"/>
  <c r="D17" i="94"/>
  <c r="C7" i="113"/>
  <c r="F11" i="101"/>
  <c r="F8" i="111" s="1"/>
  <c r="K12" i="101"/>
  <c r="H11" i="101"/>
  <c r="I8" i="111" s="1"/>
  <c r="I11" i="101"/>
  <c r="K8" i="111" s="1"/>
  <c r="E11" i="101"/>
  <c r="K11" i="101"/>
  <c r="E7" i="113"/>
  <c r="C11" i="101"/>
  <c r="D7" i="113"/>
  <c r="E17" i="94"/>
  <c r="K17" i="94"/>
  <c r="F17" i="94"/>
  <c r="F11" i="107" s="1"/>
  <c r="K18" i="94"/>
  <c r="C10" i="106"/>
  <c r="C10" i="109" s="1"/>
  <c r="P4" i="32"/>
  <c r="Q4" i="32"/>
  <c r="D10" i="106"/>
  <c r="D10" i="109" s="1"/>
  <c r="E10" i="106"/>
  <c r="E10" i="109" s="1"/>
  <c r="C17" i="94"/>
  <c r="C11" i="107" s="1"/>
  <c r="Q4" i="1"/>
  <c r="P4" i="1"/>
  <c r="B13" i="113"/>
  <c r="B12" i="113"/>
  <c r="B11" i="113"/>
  <c r="B10" i="113"/>
  <c r="B9" i="113"/>
  <c r="B8" i="113"/>
  <c r="B8" i="111"/>
  <c r="G8" i="111" s="1"/>
  <c r="N6" i="99"/>
  <c r="B6" i="113"/>
  <c r="D8" i="111"/>
  <c r="B15" i="113"/>
  <c r="B22" i="113"/>
  <c r="B18" i="113"/>
  <c r="B14" i="113"/>
  <c r="B19" i="113"/>
  <c r="B21" i="113"/>
  <c r="B17" i="113"/>
  <c r="B23" i="113"/>
  <c r="B24" i="113"/>
  <c r="B20" i="113"/>
  <c r="B16" i="113"/>
  <c r="N6" i="90"/>
  <c r="Q6" i="90" s="1"/>
  <c r="S6" i="90" s="1"/>
  <c r="B6" i="106"/>
  <c r="B6" i="109" s="1"/>
  <c r="B12" i="106"/>
  <c r="B12" i="109" s="1"/>
  <c r="N9" i="90"/>
  <c r="R9" i="90" s="1"/>
  <c r="B9" i="106"/>
  <c r="B9" i="109" s="1"/>
  <c r="N7" i="90"/>
  <c r="T7" i="90" s="1"/>
  <c r="B7" i="106"/>
  <c r="B7" i="109" s="1"/>
  <c r="B11" i="107"/>
  <c r="G11" i="107" s="1"/>
  <c r="B13" i="106"/>
  <c r="B13" i="109" s="1"/>
  <c r="D11" i="107"/>
  <c r="N8" i="90"/>
  <c r="T8" i="90" s="1"/>
  <c r="B8" i="106"/>
  <c r="B8" i="109" s="1"/>
  <c r="E11" i="107"/>
  <c r="B11" i="106"/>
  <c r="B11" i="109" s="1"/>
  <c r="B24" i="106"/>
  <c r="B24" i="109" s="1"/>
  <c r="B23" i="106"/>
  <c r="B23" i="109" s="1"/>
  <c r="B22" i="106"/>
  <c r="B22" i="109" s="1"/>
  <c r="B21" i="106"/>
  <c r="B21" i="109" s="1"/>
  <c r="B20" i="106"/>
  <c r="B20" i="109" s="1"/>
  <c r="B19" i="106"/>
  <c r="B19" i="109" s="1"/>
  <c r="B18" i="106"/>
  <c r="B18" i="109" s="1"/>
  <c r="B17" i="106"/>
  <c r="B17" i="109" s="1"/>
  <c r="B16" i="106"/>
  <c r="B16" i="109" s="1"/>
  <c r="B15" i="106"/>
  <c r="B15" i="109" s="1"/>
  <c r="B14" i="106"/>
  <c r="B14" i="109" s="1"/>
  <c r="K5" i="61"/>
  <c r="I8" i="49"/>
  <c r="I11" i="49" s="1"/>
  <c r="H19" i="49"/>
  <c r="H20" i="49"/>
  <c r="I28" i="49"/>
  <c r="H28" i="49"/>
  <c r="I27" i="49"/>
  <c r="H27" i="49"/>
  <c r="C24" i="35"/>
  <c r="C17" i="35"/>
  <c r="C18" i="35"/>
  <c r="C25" i="35"/>
  <c r="C16" i="35"/>
  <c r="C23" i="35"/>
  <c r="K6" i="61"/>
  <c r="G20" i="49"/>
  <c r="F20" i="49"/>
  <c r="F19" i="49"/>
  <c r="G19" i="49"/>
  <c r="Q8" i="31"/>
  <c r="P8" i="31"/>
  <c r="O8" i="31"/>
  <c r="Q14" i="31"/>
  <c r="P14" i="31"/>
  <c r="O14" i="31"/>
  <c r="T9" i="90"/>
  <c r="Q12" i="31"/>
  <c r="P12" i="31"/>
  <c r="O12" i="31"/>
  <c r="Q8" i="90"/>
  <c r="Q10" i="31"/>
  <c r="P10" i="31"/>
  <c r="O10" i="31"/>
  <c r="R7" i="90"/>
  <c r="Q7" i="90"/>
  <c r="Q8" i="56"/>
  <c r="P8" i="56"/>
  <c r="O8" i="56"/>
  <c r="C56" i="96"/>
  <c r="B56" i="96"/>
  <c r="J18" i="94"/>
  <c r="L17" i="94" s="1"/>
  <c r="J17" i="94"/>
  <c r="T10" i="90"/>
  <c r="S10" i="90"/>
  <c r="R10" i="90"/>
  <c r="Q10" i="90"/>
  <c r="O10" i="90"/>
  <c r="P10" i="90"/>
  <c r="C7" i="100"/>
  <c r="C26" i="102" s="1"/>
  <c r="B26" i="102"/>
  <c r="J11" i="101"/>
  <c r="J12" i="101"/>
  <c r="L11" i="101" s="1"/>
  <c r="Q44" i="56"/>
  <c r="P44" i="56"/>
  <c r="O44" i="56"/>
  <c r="B45" i="56"/>
  <c r="I197" i="57" s="1"/>
  <c r="C44" i="56"/>
  <c r="N24" i="99"/>
  <c r="G24" i="99"/>
  <c r="F24" i="99"/>
  <c r="E24" i="99"/>
  <c r="D24" i="99"/>
  <c r="K45" i="101" s="1"/>
  <c r="C24" i="99"/>
  <c r="B45" i="101"/>
  <c r="B24" i="100"/>
  <c r="Q42" i="56"/>
  <c r="P42" i="56"/>
  <c r="O42" i="56"/>
  <c r="B43" i="56"/>
  <c r="I187" i="57" s="1"/>
  <c r="C42" i="56"/>
  <c r="N23" i="99"/>
  <c r="G23" i="99"/>
  <c r="F23" i="99"/>
  <c r="E23" i="99"/>
  <c r="D23" i="99"/>
  <c r="I43" i="101" s="1"/>
  <c r="K24" i="111" s="1"/>
  <c r="C23" i="99"/>
  <c r="B43" i="101"/>
  <c r="B23" i="100"/>
  <c r="Q40" i="56"/>
  <c r="P40" i="56"/>
  <c r="O40" i="56"/>
  <c r="B41" i="56"/>
  <c r="I177" i="57" s="1"/>
  <c r="C40" i="56"/>
  <c r="N22" i="99"/>
  <c r="G22" i="99"/>
  <c r="F22" i="99"/>
  <c r="E22" i="99"/>
  <c r="D22" i="99"/>
  <c r="H41" i="101" s="1"/>
  <c r="I23" i="111" s="1"/>
  <c r="C22" i="99"/>
  <c r="B41" i="101"/>
  <c r="B22" i="100"/>
  <c r="B39" i="56"/>
  <c r="I167" i="57" s="1"/>
  <c r="Q38" i="56"/>
  <c r="P38" i="56"/>
  <c r="O38" i="56"/>
  <c r="C38" i="56"/>
  <c r="N21" i="99"/>
  <c r="G21" i="99"/>
  <c r="F21" i="99"/>
  <c r="E21" i="99"/>
  <c r="D21" i="99"/>
  <c r="H39" i="101" s="1"/>
  <c r="I22" i="111" s="1"/>
  <c r="C21" i="99"/>
  <c r="B39" i="101"/>
  <c r="B21" i="100"/>
  <c r="Q36" i="56"/>
  <c r="P36" i="56"/>
  <c r="O36" i="56"/>
  <c r="B37" i="56"/>
  <c r="I157" i="57" s="1"/>
  <c r="C36" i="56"/>
  <c r="N20" i="99"/>
  <c r="G20" i="99"/>
  <c r="F20" i="99"/>
  <c r="E20" i="99"/>
  <c r="D20" i="99"/>
  <c r="C20" i="99"/>
  <c r="B37" i="101"/>
  <c r="B20" i="100"/>
  <c r="Q34" i="56"/>
  <c r="P34" i="56"/>
  <c r="O34" i="56"/>
  <c r="B35" i="56"/>
  <c r="I147" i="57" s="1"/>
  <c r="C34" i="56"/>
  <c r="N19" i="99"/>
  <c r="G19" i="99"/>
  <c r="F19" i="99"/>
  <c r="E19" i="99"/>
  <c r="D19" i="99"/>
  <c r="K35" i="101" s="1"/>
  <c r="C19" i="99"/>
  <c r="B35" i="101"/>
  <c r="B19" i="100"/>
  <c r="Q32" i="56"/>
  <c r="P32" i="56"/>
  <c r="O32" i="56"/>
  <c r="B33" i="56"/>
  <c r="I137" i="57" s="1"/>
  <c r="C32" i="56"/>
  <c r="N18" i="99"/>
  <c r="G18" i="99"/>
  <c r="F18" i="99"/>
  <c r="E18" i="99"/>
  <c r="D18" i="99"/>
  <c r="K33" i="101" s="1"/>
  <c r="C18" i="99"/>
  <c r="B33" i="101"/>
  <c r="B18" i="100"/>
  <c r="B31" i="56"/>
  <c r="I127" i="57" s="1"/>
  <c r="Q30" i="56"/>
  <c r="P30" i="56"/>
  <c r="O30" i="56"/>
  <c r="C30" i="56"/>
  <c r="N17" i="99"/>
  <c r="G17" i="99"/>
  <c r="F17" i="99"/>
  <c r="E17" i="99"/>
  <c r="D17" i="99"/>
  <c r="C17" i="99"/>
  <c r="B31" i="101"/>
  <c r="B17" i="100"/>
  <c r="Q28" i="56"/>
  <c r="P28" i="56"/>
  <c r="O28" i="56"/>
  <c r="B29" i="56"/>
  <c r="I117" i="57" s="1"/>
  <c r="C28" i="56"/>
  <c r="N16" i="99"/>
  <c r="G16" i="99"/>
  <c r="F16" i="99"/>
  <c r="E16" i="99"/>
  <c r="D16" i="99"/>
  <c r="C16" i="99"/>
  <c r="B29" i="101"/>
  <c r="B16" i="100"/>
  <c r="Q26" i="56"/>
  <c r="P26" i="56"/>
  <c r="O26" i="56"/>
  <c r="B27" i="56"/>
  <c r="I107" i="57" s="1"/>
  <c r="C26" i="56"/>
  <c r="N15" i="99"/>
  <c r="G15" i="99"/>
  <c r="F15" i="99"/>
  <c r="E15" i="99"/>
  <c r="D15" i="99"/>
  <c r="C15" i="99"/>
  <c r="B27" i="101"/>
  <c r="B15" i="100"/>
  <c r="Q24" i="56"/>
  <c r="P24" i="56"/>
  <c r="O24" i="56"/>
  <c r="B25" i="56"/>
  <c r="I97" i="57" s="1"/>
  <c r="C24" i="56"/>
  <c r="N14" i="99"/>
  <c r="G14" i="99"/>
  <c r="F14" i="99"/>
  <c r="E14" i="99"/>
  <c r="D14" i="99"/>
  <c r="C14" i="99"/>
  <c r="B25" i="101"/>
  <c r="B14" i="100"/>
  <c r="B23" i="56"/>
  <c r="I87" i="57" s="1"/>
  <c r="Q22" i="56"/>
  <c r="P22" i="56"/>
  <c r="O22" i="56"/>
  <c r="C22" i="56"/>
  <c r="N13" i="99"/>
  <c r="G13" i="99"/>
  <c r="F13" i="99"/>
  <c r="E13" i="99"/>
  <c r="D13" i="99"/>
  <c r="C13" i="99"/>
  <c r="B23" i="101"/>
  <c r="B13" i="100"/>
  <c r="Q20" i="56"/>
  <c r="P20" i="56"/>
  <c r="O20" i="56"/>
  <c r="B21" i="56"/>
  <c r="I77" i="57" s="1"/>
  <c r="C20" i="56"/>
  <c r="N12" i="99"/>
  <c r="G12" i="99"/>
  <c r="F12" i="99"/>
  <c r="E12" i="99"/>
  <c r="D12" i="99"/>
  <c r="K22" i="101" s="1"/>
  <c r="C12" i="99"/>
  <c r="B21" i="101"/>
  <c r="B12" i="100"/>
  <c r="Q18" i="56"/>
  <c r="P18" i="56"/>
  <c r="O18" i="56"/>
  <c r="B19" i="56"/>
  <c r="I67" i="57" s="1"/>
  <c r="C18" i="56"/>
  <c r="N11" i="99"/>
  <c r="G11" i="99"/>
  <c r="F11" i="99"/>
  <c r="E11" i="99"/>
  <c r="D11" i="99"/>
  <c r="I19" i="101" s="1"/>
  <c r="K12" i="111" s="1"/>
  <c r="C11" i="99"/>
  <c r="B19" i="101"/>
  <c r="B11" i="100"/>
  <c r="Q16" i="56"/>
  <c r="P16" i="56"/>
  <c r="O16" i="56"/>
  <c r="B17" i="56"/>
  <c r="I57" i="57" s="1"/>
  <c r="C16" i="56"/>
  <c r="N10" i="99"/>
  <c r="G10" i="99"/>
  <c r="F10" i="99"/>
  <c r="E10" i="99"/>
  <c r="D10" i="99"/>
  <c r="C10" i="99"/>
  <c r="B17" i="101"/>
  <c r="B10" i="100"/>
  <c r="B15" i="56"/>
  <c r="I47" i="57" s="1"/>
  <c r="Q14" i="56"/>
  <c r="P14" i="56"/>
  <c r="O14" i="56"/>
  <c r="C14" i="56"/>
  <c r="N9" i="99"/>
  <c r="G9" i="99"/>
  <c r="F9" i="99"/>
  <c r="E9" i="99"/>
  <c r="D9" i="99"/>
  <c r="C9" i="99"/>
  <c r="B15" i="101"/>
  <c r="B9" i="100"/>
  <c r="Q12" i="56"/>
  <c r="P12" i="56"/>
  <c r="O12" i="56"/>
  <c r="B13" i="56"/>
  <c r="I37" i="57" s="1"/>
  <c r="C12" i="56"/>
  <c r="N8" i="99"/>
  <c r="G8" i="99"/>
  <c r="F8" i="99"/>
  <c r="E8" i="99"/>
  <c r="D8" i="99"/>
  <c r="D8" i="113" s="1"/>
  <c r="C8" i="99"/>
  <c r="B13" i="101"/>
  <c r="B8" i="100"/>
  <c r="Q44" i="31"/>
  <c r="P44" i="31"/>
  <c r="O44" i="31"/>
  <c r="B45" i="31"/>
  <c r="C44" i="31"/>
  <c r="N24" i="90"/>
  <c r="G24" i="90"/>
  <c r="F24" i="90"/>
  <c r="E24" i="90"/>
  <c r="D24" i="90"/>
  <c r="H45" i="94" s="1"/>
  <c r="I25" i="107" s="1"/>
  <c r="B45" i="94"/>
  <c r="Q42" i="31"/>
  <c r="P42" i="31"/>
  <c r="O42" i="31"/>
  <c r="B43" i="31"/>
  <c r="C42" i="31"/>
  <c r="N23" i="90"/>
  <c r="G23" i="90"/>
  <c r="F23" i="90"/>
  <c r="E23" i="90"/>
  <c r="D23" i="90"/>
  <c r="K44" i="94" s="1"/>
  <c r="B43" i="94"/>
  <c r="Q40" i="31"/>
  <c r="P40" i="31"/>
  <c r="O40" i="31"/>
  <c r="B41" i="31"/>
  <c r="C40" i="31"/>
  <c r="N22" i="90"/>
  <c r="G22" i="90"/>
  <c r="F22" i="90"/>
  <c r="E22" i="90"/>
  <c r="D22" i="90"/>
  <c r="H41" i="94" s="1"/>
  <c r="I23" i="107" s="1"/>
  <c r="B41" i="94"/>
  <c r="Q38" i="31"/>
  <c r="P38" i="31"/>
  <c r="O38" i="31"/>
  <c r="B39" i="31"/>
  <c r="C38" i="31"/>
  <c r="N21" i="90"/>
  <c r="G21" i="90"/>
  <c r="F21" i="90"/>
  <c r="E21" i="90"/>
  <c r="D21" i="90"/>
  <c r="H39" i="94" s="1"/>
  <c r="I22" i="107" s="1"/>
  <c r="B39" i="94"/>
  <c r="Q36" i="31"/>
  <c r="P36" i="31"/>
  <c r="O36" i="31"/>
  <c r="B37" i="31"/>
  <c r="C36" i="31"/>
  <c r="N20" i="90"/>
  <c r="G20" i="90"/>
  <c r="F20" i="90"/>
  <c r="E20" i="90"/>
  <c r="D20" i="90"/>
  <c r="I37" i="94" s="1"/>
  <c r="K21" i="107" s="1"/>
  <c r="B37" i="94"/>
  <c r="Q34" i="31"/>
  <c r="P34" i="31"/>
  <c r="O34" i="31"/>
  <c r="B35" i="31"/>
  <c r="C34" i="31"/>
  <c r="N19" i="90"/>
  <c r="G19" i="90"/>
  <c r="F19" i="90"/>
  <c r="E19" i="90"/>
  <c r="D19" i="90"/>
  <c r="B35" i="94"/>
  <c r="Q32" i="31"/>
  <c r="P32" i="31"/>
  <c r="O32" i="31"/>
  <c r="B33" i="31"/>
  <c r="C32" i="31"/>
  <c r="N18" i="90"/>
  <c r="G18" i="90"/>
  <c r="F18" i="90"/>
  <c r="E18" i="90"/>
  <c r="D18" i="90"/>
  <c r="K33" i="94" s="1"/>
  <c r="B33" i="94"/>
  <c r="Q30" i="31"/>
  <c r="P30" i="31"/>
  <c r="O30" i="31"/>
  <c r="B31" i="31"/>
  <c r="C30" i="31"/>
  <c r="N17" i="90"/>
  <c r="G17" i="90"/>
  <c r="F17" i="90"/>
  <c r="E17" i="90"/>
  <c r="D17" i="90"/>
  <c r="B31" i="94"/>
  <c r="Q28" i="31"/>
  <c r="P28" i="31"/>
  <c r="O28" i="31"/>
  <c r="B29" i="31"/>
  <c r="C28" i="31"/>
  <c r="N16" i="90"/>
  <c r="G16" i="90"/>
  <c r="F16" i="90"/>
  <c r="E16" i="90"/>
  <c r="D16" i="90"/>
  <c r="B29" i="94"/>
  <c r="Q26" i="31"/>
  <c r="P26" i="31"/>
  <c r="O26" i="31"/>
  <c r="B27" i="31"/>
  <c r="C26" i="31"/>
  <c r="N15" i="90"/>
  <c r="G15" i="90"/>
  <c r="F15" i="90"/>
  <c r="E15" i="90"/>
  <c r="D15" i="90"/>
  <c r="B27" i="94"/>
  <c r="Q24" i="31"/>
  <c r="P24" i="31"/>
  <c r="O24" i="31"/>
  <c r="B25" i="31"/>
  <c r="C24" i="31"/>
  <c r="N14" i="90"/>
  <c r="G14" i="90"/>
  <c r="F14" i="90"/>
  <c r="E14" i="90"/>
  <c r="D14" i="90"/>
  <c r="K25" i="94" s="1"/>
  <c r="B25" i="94"/>
  <c r="Q22" i="31"/>
  <c r="P22" i="31"/>
  <c r="O22" i="31"/>
  <c r="B23" i="31"/>
  <c r="C22" i="31"/>
  <c r="N13" i="90"/>
  <c r="G13" i="90"/>
  <c r="F13" i="90"/>
  <c r="E13" i="90"/>
  <c r="D13" i="90"/>
  <c r="H23" i="94" s="1"/>
  <c r="I14" i="107" s="1"/>
  <c r="B23" i="94"/>
  <c r="Q20" i="31"/>
  <c r="P20" i="31"/>
  <c r="O20" i="31"/>
  <c r="B21" i="31"/>
  <c r="C20" i="31"/>
  <c r="N12" i="90"/>
  <c r="G12" i="90"/>
  <c r="F12" i="90"/>
  <c r="E12" i="90"/>
  <c r="D12" i="90"/>
  <c r="K22" i="94" s="1"/>
  <c r="B21" i="94"/>
  <c r="Q18" i="31"/>
  <c r="P18" i="31"/>
  <c r="O18" i="31"/>
  <c r="B19" i="31"/>
  <c r="C18" i="31"/>
  <c r="N11" i="90"/>
  <c r="G11" i="90"/>
  <c r="F11" i="90"/>
  <c r="E11" i="90"/>
  <c r="D11" i="90"/>
  <c r="K20" i="94" s="1"/>
  <c r="B19" i="94"/>
  <c r="C21" i="82"/>
  <c r="I8" i="82"/>
  <c r="B9" i="56"/>
  <c r="I17" i="57" s="1"/>
  <c r="C8" i="56"/>
  <c r="B9" i="101"/>
  <c r="B6" i="100"/>
  <c r="D6" i="99"/>
  <c r="F6" i="99"/>
  <c r="C6" i="99"/>
  <c r="G6" i="99"/>
  <c r="E6" i="99"/>
  <c r="B9" i="94"/>
  <c r="D6" i="90"/>
  <c r="H9" i="94" s="1"/>
  <c r="I7" i="107" s="1"/>
  <c r="F6" i="90"/>
  <c r="G6" i="90"/>
  <c r="E6" i="90"/>
  <c r="C6" i="90"/>
  <c r="C9" i="94" s="1"/>
  <c r="B15" i="31"/>
  <c r="C14" i="31"/>
  <c r="B13" i="94"/>
  <c r="D8" i="90"/>
  <c r="I13" i="94" s="1"/>
  <c r="K9" i="107" s="1"/>
  <c r="G8" i="90"/>
  <c r="F8" i="90"/>
  <c r="E8" i="90"/>
  <c r="D13" i="94" s="1"/>
  <c r="B11" i="31"/>
  <c r="I27" i="55" s="1"/>
  <c r="C10" i="31"/>
  <c r="G17" i="75"/>
  <c r="G20" i="75" s="1"/>
  <c r="C17" i="75"/>
  <c r="B9" i="31"/>
  <c r="C8" i="31"/>
  <c r="B15" i="94"/>
  <c r="E9" i="90"/>
  <c r="D9" i="90"/>
  <c r="K16" i="94" s="1"/>
  <c r="F9" i="90"/>
  <c r="G9" i="90"/>
  <c r="B13" i="31"/>
  <c r="I37" i="55" s="1"/>
  <c r="C12" i="31"/>
  <c r="B11" i="94"/>
  <c r="D7" i="90"/>
  <c r="I11" i="94" s="1"/>
  <c r="K8" i="107" s="1"/>
  <c r="C7" i="90"/>
  <c r="G7" i="90"/>
  <c r="F7" i="90"/>
  <c r="E7" i="90"/>
  <c r="C11" i="98"/>
  <c r="I7" i="35"/>
  <c r="C11" i="49"/>
  <c r="C18" i="49" s="1"/>
  <c r="D11" i="94" l="1"/>
  <c r="D8" i="107" s="1"/>
  <c r="C7" i="92"/>
  <c r="C6" i="92"/>
  <c r="O9" i="90"/>
  <c r="S9" i="90"/>
  <c r="P9" i="90"/>
  <c r="C9" i="92"/>
  <c r="C46" i="96" s="1"/>
  <c r="P5" i="56"/>
  <c r="Q5" i="56"/>
  <c r="P7" i="90"/>
  <c r="S7" i="90"/>
  <c r="O7" i="90"/>
  <c r="T9" i="99"/>
  <c r="R9" i="99"/>
  <c r="P9" i="99"/>
  <c r="O9" i="99"/>
  <c r="Q9" i="99"/>
  <c r="S9" i="99"/>
  <c r="T13" i="99"/>
  <c r="R13" i="99"/>
  <c r="P13" i="99"/>
  <c r="O13" i="99"/>
  <c r="Q13" i="99"/>
  <c r="S13" i="99"/>
  <c r="T17" i="99"/>
  <c r="R17" i="99"/>
  <c r="P17" i="99"/>
  <c r="O17" i="99"/>
  <c r="Q17" i="99"/>
  <c r="S17" i="99"/>
  <c r="R21" i="99"/>
  <c r="P21" i="99"/>
  <c r="T21" i="99"/>
  <c r="O21" i="99"/>
  <c r="Q21" i="99"/>
  <c r="S21" i="99"/>
  <c r="P6" i="99"/>
  <c r="T6" i="99"/>
  <c r="R6" i="99"/>
  <c r="O6" i="99"/>
  <c r="Q6" i="99"/>
  <c r="S6" i="99"/>
  <c r="P10" i="99"/>
  <c r="T10" i="99"/>
  <c r="R10" i="99"/>
  <c r="O10" i="99"/>
  <c r="Q10" i="99"/>
  <c r="S10" i="99"/>
  <c r="T14" i="99"/>
  <c r="R14" i="99"/>
  <c r="P14" i="99"/>
  <c r="O14" i="99"/>
  <c r="Q14" i="99"/>
  <c r="S14" i="99"/>
  <c r="T18" i="99"/>
  <c r="R18" i="99"/>
  <c r="P18" i="99"/>
  <c r="O18" i="99"/>
  <c r="Q18" i="99"/>
  <c r="S18" i="99"/>
  <c r="B21" i="111"/>
  <c r="T22" i="99"/>
  <c r="R22" i="99"/>
  <c r="P22" i="99"/>
  <c r="O22" i="99"/>
  <c r="Q22" i="99"/>
  <c r="S22" i="99"/>
  <c r="P11" i="99"/>
  <c r="T11" i="99"/>
  <c r="R11" i="99"/>
  <c r="O11" i="99"/>
  <c r="Q11" i="99"/>
  <c r="S11" i="99"/>
  <c r="P15" i="99"/>
  <c r="R15" i="99"/>
  <c r="T15" i="99"/>
  <c r="O15" i="99"/>
  <c r="Q15" i="99"/>
  <c r="S15" i="99"/>
  <c r="T19" i="99"/>
  <c r="R19" i="99"/>
  <c r="P19" i="99"/>
  <c r="O19" i="99"/>
  <c r="Q19" i="99"/>
  <c r="S19" i="99"/>
  <c r="T23" i="99"/>
  <c r="P23" i="99"/>
  <c r="R23" i="99"/>
  <c r="O23" i="99"/>
  <c r="Q23" i="99"/>
  <c r="S23" i="99"/>
  <c r="R8" i="99"/>
  <c r="P8" i="99"/>
  <c r="T8" i="99"/>
  <c r="O8" i="99"/>
  <c r="Q8" i="99"/>
  <c r="S8" i="99"/>
  <c r="R12" i="99"/>
  <c r="P12" i="99"/>
  <c r="T12" i="99"/>
  <c r="O12" i="99"/>
  <c r="Q12" i="99"/>
  <c r="S12" i="99"/>
  <c r="R16" i="99"/>
  <c r="P16" i="99"/>
  <c r="T16" i="99"/>
  <c r="O16" i="99"/>
  <c r="Q16" i="99"/>
  <c r="S16" i="99"/>
  <c r="P20" i="99"/>
  <c r="R20" i="99"/>
  <c r="T20" i="99"/>
  <c r="O20" i="99"/>
  <c r="Q20" i="99"/>
  <c r="S20" i="99"/>
  <c r="P24" i="99"/>
  <c r="T24" i="99"/>
  <c r="S24" i="99"/>
  <c r="R24" i="99"/>
  <c r="O24" i="99"/>
  <c r="Q24" i="99"/>
  <c r="P5" i="31"/>
  <c r="H5" i="31" s="1"/>
  <c r="Q5" i="31"/>
  <c r="I5" i="31" s="1"/>
  <c r="J5" i="31" s="1"/>
  <c r="B21" i="107"/>
  <c r="F45" i="101"/>
  <c r="F25" i="111" s="1"/>
  <c r="H45" i="101"/>
  <c r="I25" i="111" s="1"/>
  <c r="I45" i="101"/>
  <c r="K25" i="111" s="1"/>
  <c r="H21" i="101"/>
  <c r="I13" i="111" s="1"/>
  <c r="K46" i="101"/>
  <c r="R8" i="90"/>
  <c r="P8" i="90"/>
  <c r="S8" i="90"/>
  <c r="R6" i="90"/>
  <c r="F39" i="94"/>
  <c r="F22" i="107" s="1"/>
  <c r="O8" i="90"/>
  <c r="P6" i="90"/>
  <c r="T6" i="90"/>
  <c r="Q9" i="90"/>
  <c r="O6" i="90"/>
  <c r="C18" i="100"/>
  <c r="H43" i="101"/>
  <c r="I24" i="111" s="1"/>
  <c r="F33" i="101"/>
  <c r="F19" i="111" s="1"/>
  <c r="K34" i="101"/>
  <c r="K40" i="94"/>
  <c r="E39" i="94"/>
  <c r="C11" i="106"/>
  <c r="C11" i="109" s="1"/>
  <c r="H43" i="94"/>
  <c r="I24" i="107" s="1"/>
  <c r="H33" i="94"/>
  <c r="I19" i="107" s="1"/>
  <c r="E33" i="94"/>
  <c r="I39" i="94"/>
  <c r="K22" i="107" s="1"/>
  <c r="K44" i="101"/>
  <c r="E43" i="101"/>
  <c r="C24" i="100"/>
  <c r="F43" i="101"/>
  <c r="F24" i="111" s="1"/>
  <c r="I21" i="101"/>
  <c r="K13" i="111" s="1"/>
  <c r="I33" i="101"/>
  <c r="K19" i="111" s="1"/>
  <c r="E33" i="101"/>
  <c r="E19" i="111" s="1"/>
  <c r="D43" i="101"/>
  <c r="C8" i="111"/>
  <c r="D21" i="101"/>
  <c r="K21" i="101"/>
  <c r="E13" i="113"/>
  <c r="I39" i="101"/>
  <c r="K22" i="111" s="1"/>
  <c r="E45" i="101"/>
  <c r="D45" i="101"/>
  <c r="E8" i="111"/>
  <c r="E9" i="113"/>
  <c r="F21" i="101"/>
  <c r="F13" i="111" s="1"/>
  <c r="E14" i="113"/>
  <c r="F35" i="101"/>
  <c r="F20" i="111" s="1"/>
  <c r="K39" i="101"/>
  <c r="D33" i="101"/>
  <c r="I35" i="101"/>
  <c r="K20" i="111" s="1"/>
  <c r="D35" i="101"/>
  <c r="C20" i="113"/>
  <c r="D39" i="101"/>
  <c r="D22" i="111" s="1"/>
  <c r="K40" i="101"/>
  <c r="E39" i="101"/>
  <c r="C19" i="100"/>
  <c r="E35" i="101"/>
  <c r="E20" i="111" s="1"/>
  <c r="K42" i="94"/>
  <c r="E41" i="94"/>
  <c r="E23" i="107" s="1"/>
  <c r="I43" i="94"/>
  <c r="K24" i="107" s="1"/>
  <c r="F41" i="94"/>
  <c r="F23" i="107" s="1"/>
  <c r="E23" i="94"/>
  <c r="I41" i="94"/>
  <c r="K23" i="107" s="1"/>
  <c r="H19" i="94"/>
  <c r="I12" i="107" s="1"/>
  <c r="K41" i="94"/>
  <c r="D41" i="94"/>
  <c r="H25" i="94"/>
  <c r="I15" i="107" s="1"/>
  <c r="F45" i="94"/>
  <c r="F25" i="107" s="1"/>
  <c r="K26" i="94"/>
  <c r="E25" i="94"/>
  <c r="E15" i="107" s="1"/>
  <c r="E19" i="106"/>
  <c r="E19" i="109" s="1"/>
  <c r="K39" i="94"/>
  <c r="D39" i="94"/>
  <c r="K43" i="94"/>
  <c r="D43" i="94"/>
  <c r="F25" i="94"/>
  <c r="F15" i="107" s="1"/>
  <c r="D25" i="94"/>
  <c r="D15" i="107" s="1"/>
  <c r="F43" i="94"/>
  <c r="F24" i="107" s="1"/>
  <c r="E43" i="94"/>
  <c r="D23" i="101"/>
  <c r="C17" i="113"/>
  <c r="C22" i="100"/>
  <c r="E6" i="113"/>
  <c r="D13" i="101"/>
  <c r="I15" i="101"/>
  <c r="K10" i="111" s="1"/>
  <c r="E23" i="101"/>
  <c r="K23" i="101"/>
  <c r="I41" i="101"/>
  <c r="K23" i="111" s="1"/>
  <c r="D41" i="101"/>
  <c r="D23" i="111" s="1"/>
  <c r="H23" i="101"/>
  <c r="I14" i="111" s="1"/>
  <c r="D15" i="101"/>
  <c r="I23" i="101"/>
  <c r="K14" i="111" s="1"/>
  <c r="I13" i="101"/>
  <c r="K9" i="111" s="1"/>
  <c r="D11" i="113"/>
  <c r="F23" i="101"/>
  <c r="F14" i="111" s="1"/>
  <c r="E16" i="113"/>
  <c r="D31" i="101"/>
  <c r="D18" i="111" s="1"/>
  <c r="K41" i="101"/>
  <c r="D9" i="101"/>
  <c r="D7" i="111" s="1"/>
  <c r="K9" i="101"/>
  <c r="H13" i="101"/>
  <c r="I9" i="111" s="1"/>
  <c r="H15" i="101"/>
  <c r="I10" i="111" s="1"/>
  <c r="H19" i="101"/>
  <c r="I12" i="111" s="1"/>
  <c r="C12" i="113"/>
  <c r="C19" i="113"/>
  <c r="F41" i="101"/>
  <c r="F23" i="111" s="1"/>
  <c r="E13" i="101"/>
  <c r="E9" i="111" s="1"/>
  <c r="K13" i="101"/>
  <c r="E15" i="101"/>
  <c r="K15" i="101"/>
  <c r="E10" i="113"/>
  <c r="E19" i="101"/>
  <c r="K19" i="101"/>
  <c r="D19" i="101"/>
  <c r="E21" i="101"/>
  <c r="E13" i="111" s="1"/>
  <c r="K24" i="101"/>
  <c r="C15" i="113"/>
  <c r="D29" i="101"/>
  <c r="H31" i="101"/>
  <c r="I18" i="111" s="1"/>
  <c r="C9" i="101"/>
  <c r="E9" i="101"/>
  <c r="E7" i="111" s="1"/>
  <c r="F13" i="101"/>
  <c r="F9" i="111" s="1"/>
  <c r="K14" i="101"/>
  <c r="F15" i="101"/>
  <c r="F10" i="111" s="1"/>
  <c r="K16" i="101"/>
  <c r="F19" i="101"/>
  <c r="F12" i="111" s="1"/>
  <c r="K20" i="101"/>
  <c r="I29" i="101"/>
  <c r="K17" i="111" s="1"/>
  <c r="I31" i="101"/>
  <c r="K18" i="111" s="1"/>
  <c r="C18" i="113"/>
  <c r="E21" i="113"/>
  <c r="E41" i="101"/>
  <c r="K42" i="101"/>
  <c r="C23" i="100"/>
  <c r="E24" i="113"/>
  <c r="F25" i="101"/>
  <c r="F15" i="111" s="1"/>
  <c r="E27" i="101"/>
  <c r="E16" i="111" s="1"/>
  <c r="K27" i="101"/>
  <c r="E29" i="101"/>
  <c r="E17" i="111" s="1"/>
  <c r="K29" i="101"/>
  <c r="E31" i="101"/>
  <c r="E18" i="111" s="1"/>
  <c r="K31" i="101"/>
  <c r="K36" i="101"/>
  <c r="D15" i="113"/>
  <c r="D27" i="101"/>
  <c r="D16" i="111" s="1"/>
  <c r="I27" i="101"/>
  <c r="K16" i="111" s="1"/>
  <c r="K26" i="101"/>
  <c r="F27" i="101"/>
  <c r="F16" i="111" s="1"/>
  <c r="K28" i="101"/>
  <c r="C16" i="100"/>
  <c r="F29" i="101"/>
  <c r="F17" i="111" s="1"/>
  <c r="K30" i="101"/>
  <c r="C17" i="100"/>
  <c r="F31" i="101"/>
  <c r="F18" i="111" s="1"/>
  <c r="H33" i="101"/>
  <c r="I19" i="111" s="1"/>
  <c r="H35" i="101"/>
  <c r="I20" i="111" s="1"/>
  <c r="C21" i="100"/>
  <c r="D21" i="113"/>
  <c r="F39" i="101"/>
  <c r="F22" i="111" s="1"/>
  <c r="C21" i="113"/>
  <c r="H27" i="101"/>
  <c r="I16" i="111" s="1"/>
  <c r="H29" i="101"/>
  <c r="I17" i="111" s="1"/>
  <c r="E22" i="113"/>
  <c r="E23" i="113"/>
  <c r="K43" i="101"/>
  <c r="C24" i="113"/>
  <c r="D24" i="113"/>
  <c r="C45" i="101"/>
  <c r="C23" i="113"/>
  <c r="C43" i="101"/>
  <c r="D23" i="113"/>
  <c r="C22" i="113"/>
  <c r="C41" i="101"/>
  <c r="D22" i="113"/>
  <c r="C39" i="101"/>
  <c r="E37" i="101"/>
  <c r="K37" i="101"/>
  <c r="C20" i="100"/>
  <c r="F37" i="101"/>
  <c r="F21" i="111" s="1"/>
  <c r="K38" i="101"/>
  <c r="D20" i="113"/>
  <c r="D37" i="101"/>
  <c r="I37" i="101"/>
  <c r="K21" i="111" s="1"/>
  <c r="C37" i="101"/>
  <c r="E20" i="113"/>
  <c r="H37" i="101"/>
  <c r="I21" i="111" s="1"/>
  <c r="C35" i="101"/>
  <c r="D19" i="113"/>
  <c r="E19" i="113"/>
  <c r="C33" i="101"/>
  <c r="E18" i="113"/>
  <c r="D18" i="113"/>
  <c r="C31" i="101"/>
  <c r="D17" i="113"/>
  <c r="K32" i="101"/>
  <c r="E17" i="113"/>
  <c r="C29" i="101"/>
  <c r="D16" i="113"/>
  <c r="C16" i="113"/>
  <c r="C27" i="101"/>
  <c r="E15" i="113"/>
  <c r="C15" i="100"/>
  <c r="H25" i="101"/>
  <c r="I15" i="111" s="1"/>
  <c r="D14" i="113"/>
  <c r="C14" i="113"/>
  <c r="D25" i="101"/>
  <c r="D15" i="111" s="1"/>
  <c r="I25" i="101"/>
  <c r="K15" i="111" s="1"/>
  <c r="C25" i="101"/>
  <c r="E25" i="101"/>
  <c r="E15" i="111" s="1"/>
  <c r="K25" i="101"/>
  <c r="D13" i="113"/>
  <c r="C23" i="101"/>
  <c r="C13" i="113"/>
  <c r="C21" i="101"/>
  <c r="C13" i="111" s="1"/>
  <c r="D12" i="113"/>
  <c r="E12" i="113"/>
  <c r="E11" i="113"/>
  <c r="C19" i="101"/>
  <c r="C12" i="111" s="1"/>
  <c r="C11" i="113"/>
  <c r="F17" i="101"/>
  <c r="F11" i="111" s="1"/>
  <c r="K18" i="101"/>
  <c r="H17" i="101"/>
  <c r="I11" i="111" s="1"/>
  <c r="D10" i="113"/>
  <c r="D17" i="101"/>
  <c r="I17" i="101"/>
  <c r="K11" i="111" s="1"/>
  <c r="C17" i="101"/>
  <c r="E17" i="101"/>
  <c r="E11" i="111" s="1"/>
  <c r="K17" i="101"/>
  <c r="C10" i="113"/>
  <c r="C15" i="101"/>
  <c r="C10" i="111" s="1"/>
  <c r="D9" i="113"/>
  <c r="C9" i="113"/>
  <c r="E8" i="113"/>
  <c r="C13" i="101"/>
  <c r="C8" i="113"/>
  <c r="F9" i="101"/>
  <c r="F7" i="111" s="1"/>
  <c r="K10" i="101"/>
  <c r="D6" i="113"/>
  <c r="H9" i="101"/>
  <c r="I7" i="111" s="1"/>
  <c r="C6" i="113"/>
  <c r="I9" i="101"/>
  <c r="K7" i="111" s="1"/>
  <c r="D24" i="106"/>
  <c r="D24" i="109" s="1"/>
  <c r="I19" i="94"/>
  <c r="K12" i="107" s="1"/>
  <c r="H21" i="94"/>
  <c r="I13" i="107" s="1"/>
  <c r="I23" i="94"/>
  <c r="K14" i="107" s="1"/>
  <c r="D37" i="94"/>
  <c r="D23" i="94"/>
  <c r="D14" i="107" s="1"/>
  <c r="D19" i="94"/>
  <c r="D12" i="107" s="1"/>
  <c r="K19" i="94"/>
  <c r="I21" i="94"/>
  <c r="K13" i="107" s="1"/>
  <c r="K23" i="94"/>
  <c r="F19" i="94"/>
  <c r="F12" i="107" s="1"/>
  <c r="E19" i="94"/>
  <c r="E12" i="107" s="1"/>
  <c r="I25" i="94"/>
  <c r="K15" i="107" s="1"/>
  <c r="C15" i="106"/>
  <c r="C15" i="109" s="1"/>
  <c r="H35" i="94"/>
  <c r="I20" i="107" s="1"/>
  <c r="D19" i="106"/>
  <c r="D19" i="109" s="1"/>
  <c r="D23" i="106"/>
  <c r="D23" i="109" s="1"/>
  <c r="D45" i="94"/>
  <c r="I45" i="94"/>
  <c r="K25" i="107" s="1"/>
  <c r="I35" i="94"/>
  <c r="K20" i="107" s="1"/>
  <c r="E45" i="94"/>
  <c r="E25" i="107" s="1"/>
  <c r="K45" i="94"/>
  <c r="E21" i="94"/>
  <c r="E13" i="107" s="1"/>
  <c r="K21" i="94"/>
  <c r="D21" i="94"/>
  <c r="F23" i="94"/>
  <c r="F14" i="107" s="1"/>
  <c r="K24" i="94"/>
  <c r="H27" i="94"/>
  <c r="I16" i="107" s="1"/>
  <c r="E35" i="94"/>
  <c r="E20" i="107" s="1"/>
  <c r="K35" i="94"/>
  <c r="F21" i="94"/>
  <c r="F13" i="107" s="1"/>
  <c r="I27" i="94"/>
  <c r="K16" i="107" s="1"/>
  <c r="F35" i="94"/>
  <c r="F20" i="107" s="1"/>
  <c r="D11" i="106"/>
  <c r="D11" i="109" s="1"/>
  <c r="C12" i="106"/>
  <c r="C12" i="109" s="1"/>
  <c r="D13" i="106"/>
  <c r="D13" i="109" s="1"/>
  <c r="F27" i="94"/>
  <c r="F16" i="107" s="1"/>
  <c r="K28" i="94"/>
  <c r="D17" i="106"/>
  <c r="D17" i="109" s="1"/>
  <c r="D33" i="94"/>
  <c r="D19" i="107" s="1"/>
  <c r="K46" i="94"/>
  <c r="C18" i="106"/>
  <c r="C18" i="109" s="1"/>
  <c r="C13" i="94"/>
  <c r="E27" i="94"/>
  <c r="E16" i="107" s="1"/>
  <c r="K27" i="94"/>
  <c r="D15" i="106"/>
  <c r="D15" i="109" s="1"/>
  <c r="E16" i="106"/>
  <c r="E16" i="109" s="1"/>
  <c r="I33" i="94"/>
  <c r="K19" i="107" s="1"/>
  <c r="K36" i="94"/>
  <c r="C27" i="94"/>
  <c r="H29" i="94"/>
  <c r="I17" i="107" s="1"/>
  <c r="C22" i="106"/>
  <c r="C22" i="109" s="1"/>
  <c r="C14" i="106"/>
  <c r="C14" i="109" s="1"/>
  <c r="F33" i="94"/>
  <c r="F19" i="107" s="1"/>
  <c r="K34" i="94"/>
  <c r="D20" i="106"/>
  <c r="D20" i="109" s="1"/>
  <c r="C21" i="106"/>
  <c r="C21" i="109" s="1"/>
  <c r="D16" i="106"/>
  <c r="D16" i="109" s="1"/>
  <c r="C19" i="106"/>
  <c r="C19" i="109" s="1"/>
  <c r="E24" i="106"/>
  <c r="E24" i="109" s="1"/>
  <c r="C24" i="106"/>
  <c r="C24" i="109" s="1"/>
  <c r="C45" i="94"/>
  <c r="C25" i="107" s="1"/>
  <c r="C23" i="106"/>
  <c r="C23" i="109" s="1"/>
  <c r="E23" i="106"/>
  <c r="E23" i="109" s="1"/>
  <c r="C43" i="94"/>
  <c r="C24" i="107" s="1"/>
  <c r="E22" i="106"/>
  <c r="E22" i="109" s="1"/>
  <c r="D22" i="106"/>
  <c r="D22" i="109" s="1"/>
  <c r="C41" i="94"/>
  <c r="C23" i="107" s="1"/>
  <c r="D21" i="106"/>
  <c r="D21" i="109" s="1"/>
  <c r="E21" i="106"/>
  <c r="E21" i="109" s="1"/>
  <c r="C39" i="94"/>
  <c r="C37" i="94"/>
  <c r="E37" i="94"/>
  <c r="K37" i="94"/>
  <c r="E20" i="106"/>
  <c r="E20" i="109" s="1"/>
  <c r="F37" i="94"/>
  <c r="F21" i="107" s="1"/>
  <c r="K38" i="94"/>
  <c r="C20" i="106"/>
  <c r="C20" i="109" s="1"/>
  <c r="H37" i="94"/>
  <c r="I21" i="107" s="1"/>
  <c r="D35" i="94"/>
  <c r="C35" i="94"/>
  <c r="C33" i="94"/>
  <c r="C19" i="107" s="1"/>
  <c r="D18" i="106"/>
  <c r="D18" i="109" s="1"/>
  <c r="E18" i="106"/>
  <c r="E18" i="109" s="1"/>
  <c r="D31" i="94"/>
  <c r="D18" i="107" s="1"/>
  <c r="C31" i="94"/>
  <c r="C18" i="107" s="1"/>
  <c r="E31" i="94"/>
  <c r="E18" i="107" s="1"/>
  <c r="K31" i="94"/>
  <c r="E17" i="106"/>
  <c r="E17" i="109" s="1"/>
  <c r="F31" i="94"/>
  <c r="F18" i="107" s="1"/>
  <c r="K32" i="94"/>
  <c r="I31" i="94"/>
  <c r="K18" i="107" s="1"/>
  <c r="C17" i="106"/>
  <c r="C17" i="109" s="1"/>
  <c r="H31" i="94"/>
  <c r="I18" i="107" s="1"/>
  <c r="C16" i="106"/>
  <c r="C16" i="109" s="1"/>
  <c r="D29" i="94"/>
  <c r="D17" i="107" s="1"/>
  <c r="I29" i="94"/>
  <c r="K17" i="107" s="1"/>
  <c r="E29" i="94"/>
  <c r="E17" i="107" s="1"/>
  <c r="K29" i="94"/>
  <c r="C29" i="94"/>
  <c r="C17" i="107" s="1"/>
  <c r="F29" i="94"/>
  <c r="F17" i="107" s="1"/>
  <c r="K30" i="94"/>
  <c r="E15" i="106"/>
  <c r="E15" i="109" s="1"/>
  <c r="D27" i="94"/>
  <c r="D16" i="107" s="1"/>
  <c r="D14" i="106"/>
  <c r="D14" i="109" s="1"/>
  <c r="E14" i="106"/>
  <c r="E14" i="109" s="1"/>
  <c r="C25" i="94"/>
  <c r="C13" i="106"/>
  <c r="C13" i="109" s="1"/>
  <c r="E13" i="106"/>
  <c r="E13" i="109" s="1"/>
  <c r="C23" i="94"/>
  <c r="D12" i="106"/>
  <c r="D12" i="109" s="1"/>
  <c r="E12" i="106"/>
  <c r="E12" i="109" s="1"/>
  <c r="C21" i="94"/>
  <c r="C19" i="94"/>
  <c r="E11" i="106"/>
  <c r="E11" i="109" s="1"/>
  <c r="C9" i="106"/>
  <c r="C9" i="109" s="1"/>
  <c r="E9" i="106"/>
  <c r="E9" i="109" s="1"/>
  <c r="D9" i="106"/>
  <c r="D9" i="109" s="1"/>
  <c r="C8" i="106"/>
  <c r="C8" i="109" s="1"/>
  <c r="D8" i="106"/>
  <c r="D8" i="109" s="1"/>
  <c r="E8" i="106"/>
  <c r="E8" i="109" s="1"/>
  <c r="C7" i="106"/>
  <c r="C7" i="109" s="1"/>
  <c r="E7" i="106"/>
  <c r="E7" i="109" s="1"/>
  <c r="D7" i="106"/>
  <c r="D7" i="109" s="1"/>
  <c r="D6" i="106"/>
  <c r="D6" i="109" s="1"/>
  <c r="E6" i="106"/>
  <c r="E6" i="109" s="1"/>
  <c r="C6" i="106"/>
  <c r="C6" i="109" s="1"/>
  <c r="D9" i="111"/>
  <c r="C9" i="111"/>
  <c r="B10" i="111"/>
  <c r="G10" i="111" s="1"/>
  <c r="E12" i="111"/>
  <c r="D13" i="111"/>
  <c r="B14" i="111"/>
  <c r="G14" i="111" s="1"/>
  <c r="B7" i="111"/>
  <c r="G7" i="111" s="1"/>
  <c r="B11" i="111"/>
  <c r="G11" i="111" s="1"/>
  <c r="D14" i="111"/>
  <c r="C7" i="111"/>
  <c r="D11" i="111"/>
  <c r="C11" i="111"/>
  <c r="B12" i="111"/>
  <c r="G12" i="111" s="1"/>
  <c r="E14" i="111"/>
  <c r="B9" i="111"/>
  <c r="G9" i="111" s="1"/>
  <c r="D12" i="111"/>
  <c r="B13" i="111"/>
  <c r="G13" i="111" s="1"/>
  <c r="C16" i="111"/>
  <c r="B17" i="111"/>
  <c r="G17" i="111" s="1"/>
  <c r="D20" i="111"/>
  <c r="G21" i="111"/>
  <c r="E23" i="111"/>
  <c r="D24" i="111"/>
  <c r="B25" i="111"/>
  <c r="G25" i="111" s="1"/>
  <c r="D17" i="111"/>
  <c r="B18" i="111"/>
  <c r="G18" i="111" s="1"/>
  <c r="B22" i="111"/>
  <c r="G22" i="111" s="1"/>
  <c r="E24" i="111"/>
  <c r="D25" i="111"/>
  <c r="C25" i="111"/>
  <c r="B15" i="111"/>
  <c r="G15" i="111" s="1"/>
  <c r="B19" i="111"/>
  <c r="G19" i="111" s="1"/>
  <c r="E21" i="111"/>
  <c r="B23" i="111"/>
  <c r="G23" i="111" s="1"/>
  <c r="C15" i="111"/>
  <c r="B16" i="111"/>
  <c r="G16" i="111" s="1"/>
  <c r="D19" i="111"/>
  <c r="B20" i="111"/>
  <c r="G20" i="111" s="1"/>
  <c r="E22" i="111"/>
  <c r="B24" i="111"/>
  <c r="G24" i="111" s="1"/>
  <c r="B10" i="107"/>
  <c r="G10" i="107" s="1"/>
  <c r="D9" i="107"/>
  <c r="B9" i="107"/>
  <c r="G9" i="107" s="1"/>
  <c r="C7" i="107"/>
  <c r="B12" i="107"/>
  <c r="G12" i="107" s="1"/>
  <c r="E14" i="107"/>
  <c r="B8" i="107"/>
  <c r="G8" i="107" s="1"/>
  <c r="B7" i="107"/>
  <c r="B13" i="107"/>
  <c r="G13" i="107" s="1"/>
  <c r="D13" i="107"/>
  <c r="B14" i="107"/>
  <c r="G14" i="107" s="1"/>
  <c r="B15" i="107"/>
  <c r="G15" i="107" s="1"/>
  <c r="B19" i="107"/>
  <c r="G19" i="107" s="1"/>
  <c r="B23" i="107"/>
  <c r="G23" i="107" s="1"/>
  <c r="B16" i="107"/>
  <c r="G16" i="107" s="1"/>
  <c r="B20" i="107"/>
  <c r="G20" i="107" s="1"/>
  <c r="E22" i="107"/>
  <c r="D23" i="107"/>
  <c r="B24" i="107"/>
  <c r="G24" i="107" s="1"/>
  <c r="B17" i="107"/>
  <c r="G17" i="107" s="1"/>
  <c r="E19" i="107"/>
  <c r="G21" i="107"/>
  <c r="D24" i="107"/>
  <c r="B25" i="107"/>
  <c r="G25" i="107" s="1"/>
  <c r="B18" i="107"/>
  <c r="G18" i="107" s="1"/>
  <c r="B22" i="107"/>
  <c r="G22" i="107" s="1"/>
  <c r="E24" i="107"/>
  <c r="K15" i="94"/>
  <c r="D9" i="94"/>
  <c r="I11" i="82"/>
  <c r="E13" i="94"/>
  <c r="K11" i="94"/>
  <c r="K12" i="94"/>
  <c r="E11" i="94"/>
  <c r="H15" i="94"/>
  <c r="I10" i="107" s="1"/>
  <c r="I15" i="94"/>
  <c r="K10" i="107" s="1"/>
  <c r="C15" i="94"/>
  <c r="F15" i="94"/>
  <c r="F10" i="107" s="1"/>
  <c r="E15" i="94"/>
  <c r="E9" i="94"/>
  <c r="K14" i="94"/>
  <c r="K13" i="94"/>
  <c r="H13" i="94"/>
  <c r="I9" i="107" s="1"/>
  <c r="F11" i="94"/>
  <c r="F8" i="107" s="1"/>
  <c r="H11" i="94"/>
  <c r="I8" i="107" s="1"/>
  <c r="C11" i="94"/>
  <c r="I9" i="94"/>
  <c r="K7" i="107" s="1"/>
  <c r="K10" i="94"/>
  <c r="K9" i="94"/>
  <c r="F9" i="94"/>
  <c r="F7" i="107" s="1"/>
  <c r="C28" i="82"/>
  <c r="F25" i="35"/>
  <c r="E25" i="35"/>
  <c r="C28" i="49"/>
  <c r="F18" i="35"/>
  <c r="E18" i="35"/>
  <c r="F17" i="35"/>
  <c r="E17" i="35"/>
  <c r="C27" i="82"/>
  <c r="F24" i="35"/>
  <c r="E24" i="35"/>
  <c r="C27" i="49"/>
  <c r="C26" i="82"/>
  <c r="F23" i="35"/>
  <c r="F26" i="35" s="1"/>
  <c r="E23" i="35"/>
  <c r="E26" i="35" s="1"/>
  <c r="C26" i="49"/>
  <c r="C29" i="49" s="1"/>
  <c r="C26" i="35"/>
  <c r="F16" i="35"/>
  <c r="E16" i="35"/>
  <c r="D15" i="94"/>
  <c r="F13" i="94"/>
  <c r="F9" i="107" s="1"/>
  <c r="C66" i="96"/>
  <c r="B66" i="96"/>
  <c r="J20" i="94"/>
  <c r="L19" i="94" s="1"/>
  <c r="J19" i="94"/>
  <c r="T11" i="90"/>
  <c r="S11" i="90"/>
  <c r="R11" i="90"/>
  <c r="Q11" i="90"/>
  <c r="O11" i="90"/>
  <c r="P11" i="90"/>
  <c r="C76" i="96"/>
  <c r="B76" i="96"/>
  <c r="J22" i="94"/>
  <c r="L21" i="94" s="1"/>
  <c r="J21" i="94"/>
  <c r="T12" i="90"/>
  <c r="S12" i="90"/>
  <c r="R12" i="90"/>
  <c r="Q12" i="90"/>
  <c r="O12" i="90"/>
  <c r="P12" i="90"/>
  <c r="C86" i="96"/>
  <c r="B86" i="96"/>
  <c r="J24" i="94"/>
  <c r="L23" i="94" s="1"/>
  <c r="J23" i="94"/>
  <c r="T13" i="90"/>
  <c r="S13" i="90"/>
  <c r="R13" i="90"/>
  <c r="Q13" i="90"/>
  <c r="O13" i="90"/>
  <c r="P13" i="90"/>
  <c r="C96" i="96"/>
  <c r="B96" i="96"/>
  <c r="J26" i="94"/>
  <c r="L25" i="94" s="1"/>
  <c r="J25" i="94"/>
  <c r="T14" i="90"/>
  <c r="S14" i="90"/>
  <c r="R14" i="90"/>
  <c r="Q14" i="90"/>
  <c r="O14" i="90"/>
  <c r="P14" i="90"/>
  <c r="J27" i="94"/>
  <c r="J28" i="94"/>
  <c r="L27" i="94" s="1"/>
  <c r="T15" i="90"/>
  <c r="S15" i="90"/>
  <c r="R15" i="90"/>
  <c r="Q15" i="90"/>
  <c r="O15" i="90"/>
  <c r="P15" i="90"/>
  <c r="J29" i="94"/>
  <c r="J30" i="94"/>
  <c r="L29" i="94" s="1"/>
  <c r="T16" i="90"/>
  <c r="S16" i="90"/>
  <c r="R16" i="90"/>
  <c r="Q16" i="90"/>
  <c r="O16" i="90"/>
  <c r="P16" i="90"/>
  <c r="J31" i="94"/>
  <c r="J32" i="94"/>
  <c r="L31" i="94" s="1"/>
  <c r="T17" i="90"/>
  <c r="S17" i="90"/>
  <c r="R17" i="90"/>
  <c r="Q17" i="90"/>
  <c r="O17" i="90"/>
  <c r="P17" i="90"/>
  <c r="J34" i="94"/>
  <c r="L33" i="94" s="1"/>
  <c r="J33" i="94"/>
  <c r="T18" i="90"/>
  <c r="S18" i="90"/>
  <c r="R18" i="90"/>
  <c r="Q18" i="90"/>
  <c r="O18" i="90"/>
  <c r="P18" i="90"/>
  <c r="J36" i="94"/>
  <c r="L35" i="94" s="1"/>
  <c r="J35" i="94"/>
  <c r="T19" i="90"/>
  <c r="S19" i="90"/>
  <c r="R19" i="90"/>
  <c r="Q19" i="90"/>
  <c r="O19" i="90"/>
  <c r="P19" i="90"/>
  <c r="J38" i="94"/>
  <c r="L37" i="94" s="1"/>
  <c r="J37" i="94"/>
  <c r="T20" i="90"/>
  <c r="S20" i="90"/>
  <c r="R20" i="90"/>
  <c r="Q20" i="90"/>
  <c r="O20" i="90"/>
  <c r="P20" i="90"/>
  <c r="J40" i="94"/>
  <c r="L39" i="94" s="1"/>
  <c r="J39" i="94"/>
  <c r="T21" i="90"/>
  <c r="S21" i="90"/>
  <c r="R21" i="90"/>
  <c r="Q21" i="90"/>
  <c r="O21" i="90"/>
  <c r="P21" i="90"/>
  <c r="J42" i="94"/>
  <c r="L41" i="94" s="1"/>
  <c r="J41" i="94"/>
  <c r="T22" i="90"/>
  <c r="S22" i="90"/>
  <c r="R22" i="90"/>
  <c r="Q22" i="90"/>
  <c r="O22" i="90"/>
  <c r="P22" i="90"/>
  <c r="J44" i="94"/>
  <c r="L43" i="94" s="1"/>
  <c r="J43" i="94"/>
  <c r="T23" i="90"/>
  <c r="S23" i="90"/>
  <c r="R23" i="90"/>
  <c r="Q23" i="90"/>
  <c r="O23" i="90"/>
  <c r="P23" i="90"/>
  <c r="J46" i="94"/>
  <c r="L45" i="94" s="1"/>
  <c r="J45" i="94"/>
  <c r="T24" i="90"/>
  <c r="S24" i="90"/>
  <c r="R24" i="90"/>
  <c r="Q24" i="90"/>
  <c r="O24" i="90"/>
  <c r="P24" i="90"/>
  <c r="C8" i="100"/>
  <c r="C36" i="102" s="1"/>
  <c r="B36" i="102"/>
  <c r="J14" i="101"/>
  <c r="L13" i="101" s="1"/>
  <c r="J13" i="101"/>
  <c r="C9" i="100"/>
  <c r="C46" i="102" s="1"/>
  <c r="B46" i="102"/>
  <c r="J15" i="101"/>
  <c r="J16" i="101"/>
  <c r="L15" i="101" s="1"/>
  <c r="C10" i="100"/>
  <c r="C56" i="102" s="1"/>
  <c r="B56" i="102"/>
  <c r="J17" i="101"/>
  <c r="J18" i="101"/>
  <c r="L17" i="101" s="1"/>
  <c r="C11" i="100"/>
  <c r="C66" i="102" s="1"/>
  <c r="B66" i="102"/>
  <c r="J19" i="101"/>
  <c r="J20" i="101"/>
  <c r="L19" i="101" s="1"/>
  <c r="C12" i="100"/>
  <c r="C76" i="102" s="1"/>
  <c r="B76" i="102"/>
  <c r="J22" i="101"/>
  <c r="L21" i="101" s="1"/>
  <c r="J21" i="101"/>
  <c r="C13" i="100"/>
  <c r="C86" i="102" s="1"/>
  <c r="B86" i="102"/>
  <c r="J23" i="101"/>
  <c r="J24" i="101"/>
  <c r="L23" i="101" s="1"/>
  <c r="C14" i="100"/>
  <c r="C96" i="102" s="1"/>
  <c r="B96" i="102"/>
  <c r="J25" i="101"/>
  <c r="J26" i="101"/>
  <c r="L25" i="101" s="1"/>
  <c r="J27" i="101"/>
  <c r="J28" i="101"/>
  <c r="J30" i="101"/>
  <c r="L29" i="101" s="1"/>
  <c r="J29" i="101"/>
  <c r="J31" i="101"/>
  <c r="J32" i="101"/>
  <c r="L31" i="101" s="1"/>
  <c r="J33" i="101"/>
  <c r="J34" i="101"/>
  <c r="L33" i="101" s="1"/>
  <c r="J35" i="101"/>
  <c r="J36" i="101"/>
  <c r="L35" i="101" s="1"/>
  <c r="J38" i="101"/>
  <c r="L37" i="101" s="1"/>
  <c r="J37" i="101"/>
  <c r="J39" i="101"/>
  <c r="J40" i="101"/>
  <c r="L39" i="101" s="1"/>
  <c r="J41" i="101"/>
  <c r="J42" i="101"/>
  <c r="L41" i="101" s="1"/>
  <c r="J43" i="101"/>
  <c r="J44" i="101"/>
  <c r="L43" i="101" s="1"/>
  <c r="J46" i="101"/>
  <c r="L45" i="101" s="1"/>
  <c r="J45" i="101"/>
  <c r="H5" i="56"/>
  <c r="I5" i="56"/>
  <c r="J5" i="56" s="1"/>
  <c r="B16" i="102"/>
  <c r="C6" i="100"/>
  <c r="C16" i="102" s="1"/>
  <c r="J9" i="101"/>
  <c r="J10" i="101"/>
  <c r="B26" i="96"/>
  <c r="C26" i="96"/>
  <c r="B46" i="96"/>
  <c r="C20" i="75"/>
  <c r="B36" i="96"/>
  <c r="C36" i="96"/>
  <c r="E17" i="75"/>
  <c r="E20" i="75" s="1"/>
  <c r="J16" i="94"/>
  <c r="L15" i="94" s="1"/>
  <c r="J15" i="94"/>
  <c r="J10" i="94"/>
  <c r="J9" i="94"/>
  <c r="J11" i="94"/>
  <c r="J12" i="94"/>
  <c r="L11" i="94" s="1"/>
  <c r="J13" i="94"/>
  <c r="J14" i="94"/>
  <c r="L13" i="94" s="1"/>
  <c r="B16" i="96"/>
  <c r="C16" i="96"/>
  <c r="C21" i="49"/>
  <c r="C19" i="35"/>
  <c r="K21" i="30"/>
  <c r="G7" i="107" l="1"/>
  <c r="M405" i="108"/>
  <c r="N405" i="108" s="1"/>
  <c r="L398" i="108"/>
  <c r="M390" i="108"/>
  <c r="N390" i="108" s="1"/>
  <c r="L381" i="108"/>
  <c r="M373" i="108"/>
  <c r="N373" i="108" s="1"/>
  <c r="L366" i="108"/>
  <c r="M358" i="108"/>
  <c r="N358" i="108" s="1"/>
  <c r="L349" i="108"/>
  <c r="M341" i="108"/>
  <c r="N341" i="108" s="1"/>
  <c r="L334" i="108"/>
  <c r="M326" i="108"/>
  <c r="N326" i="108" s="1"/>
  <c r="L317" i="108"/>
  <c r="M309" i="108"/>
  <c r="N309" i="108" s="1"/>
  <c r="L302" i="108"/>
  <c r="M294" i="108"/>
  <c r="N294" i="108" s="1"/>
  <c r="L285" i="108"/>
  <c r="M277" i="108"/>
  <c r="N277" i="108" s="1"/>
  <c r="L270" i="108"/>
  <c r="M262" i="108"/>
  <c r="N262" i="108" s="1"/>
  <c r="L253" i="108"/>
  <c r="L405" i="108"/>
  <c r="M397" i="108"/>
  <c r="N397" i="108" s="1"/>
  <c r="L390" i="108"/>
  <c r="M382" i="108"/>
  <c r="N382" i="108" s="1"/>
  <c r="L373" i="108"/>
  <c r="M365" i="108"/>
  <c r="N365" i="108" s="1"/>
  <c r="L358" i="108"/>
  <c r="M350" i="108"/>
  <c r="N350" i="108" s="1"/>
  <c r="L401" i="108"/>
  <c r="M393" i="108"/>
  <c r="N393" i="108" s="1"/>
  <c r="L386" i="108"/>
  <c r="M378" i="108"/>
  <c r="N378" i="108" s="1"/>
  <c r="L369" i="108"/>
  <c r="M361" i="108"/>
  <c r="N361" i="108" s="1"/>
  <c r="L354" i="108"/>
  <c r="M346" i="108"/>
  <c r="N346" i="108" s="1"/>
  <c r="L337" i="108"/>
  <c r="M329" i="108"/>
  <c r="N329" i="108" s="1"/>
  <c r="L322" i="108"/>
  <c r="M400" i="108"/>
  <c r="N400" i="108" s="1"/>
  <c r="L391" i="108"/>
  <c r="M383" i="108"/>
  <c r="N383" i="108" s="1"/>
  <c r="L376" i="108"/>
  <c r="M368" i="108"/>
  <c r="N368" i="108" s="1"/>
  <c r="L359" i="108"/>
  <c r="M351" i="108"/>
  <c r="N351" i="108" s="1"/>
  <c r="L344" i="108"/>
  <c r="M336" i="108"/>
  <c r="N336" i="108" s="1"/>
  <c r="L327" i="108"/>
  <c r="M319" i="108"/>
  <c r="N319" i="108" s="1"/>
  <c r="L312" i="108"/>
  <c r="M304" i="108"/>
  <c r="N304" i="108" s="1"/>
  <c r="L295" i="108"/>
  <c r="M287" i="108"/>
  <c r="N287" i="108" s="1"/>
  <c r="L280" i="108"/>
  <c r="M272" i="108"/>
  <c r="N272" i="108" s="1"/>
  <c r="M335" i="108"/>
  <c r="N335" i="108" s="1"/>
  <c r="M312" i="108"/>
  <c r="N312" i="108" s="1"/>
  <c r="M297" i="108"/>
  <c r="N297" i="108" s="1"/>
  <c r="M282" i="108"/>
  <c r="N282" i="108" s="1"/>
  <c r="L265" i="108"/>
  <c r="M254" i="108"/>
  <c r="N254" i="108" s="1"/>
  <c r="L245" i="108"/>
  <c r="M237" i="108"/>
  <c r="N237" i="108" s="1"/>
  <c r="L230" i="108"/>
  <c r="M222" i="108"/>
  <c r="N222" i="108" s="1"/>
  <c r="L213" i="108"/>
  <c r="M205" i="108"/>
  <c r="N205" i="108" s="1"/>
  <c r="L198" i="108"/>
  <c r="M190" i="108"/>
  <c r="N190" i="108" s="1"/>
  <c r="L181" i="108"/>
  <c r="M173" i="108"/>
  <c r="N173" i="108" s="1"/>
  <c r="L166" i="108"/>
  <c r="M158" i="108"/>
  <c r="N158" i="108" s="1"/>
  <c r="L149" i="108"/>
  <c r="M141" i="108"/>
  <c r="N141" i="108" s="1"/>
  <c r="L134" i="108"/>
  <c r="M318" i="108"/>
  <c r="N318" i="108" s="1"/>
  <c r="M299" i="108"/>
  <c r="N299" i="108" s="1"/>
  <c r="M284" i="108"/>
  <c r="N284" i="108" s="1"/>
  <c r="M269" i="108"/>
  <c r="N269" i="108" s="1"/>
  <c r="M256" i="108"/>
  <c r="N256" i="108" s="1"/>
  <c r="M246" i="108"/>
  <c r="N246" i="108" s="1"/>
  <c r="L237" i="108"/>
  <c r="M229" i="108"/>
  <c r="N229" i="108" s="1"/>
  <c r="M403" i="108"/>
  <c r="N403" i="108" s="1"/>
  <c r="L396" i="108"/>
  <c r="M388" i="108"/>
  <c r="N388" i="108" s="1"/>
  <c r="L379" i="108"/>
  <c r="M371" i="108"/>
  <c r="N371" i="108" s="1"/>
  <c r="L364" i="108"/>
  <c r="M356" i="108"/>
  <c r="N356" i="108" s="1"/>
  <c r="L347" i="108"/>
  <c r="M339" i="108"/>
  <c r="N339" i="108" s="1"/>
  <c r="L332" i="108"/>
  <c r="M324" i="108"/>
  <c r="N324" i="108" s="1"/>
  <c r="L315" i="108"/>
  <c r="M307" i="108"/>
  <c r="N307" i="108" s="1"/>
  <c r="L300" i="108"/>
  <c r="M292" i="108"/>
  <c r="N292" i="108" s="1"/>
  <c r="L283" i="108"/>
  <c r="M275" i="108"/>
  <c r="N275" i="108" s="1"/>
  <c r="L268" i="108"/>
  <c r="M260" i="108"/>
  <c r="N260" i="108" s="1"/>
  <c r="L251" i="108"/>
  <c r="L403" i="108"/>
  <c r="M395" i="108"/>
  <c r="N395" i="108" s="1"/>
  <c r="L388" i="108"/>
  <c r="M380" i="108"/>
  <c r="N380" i="108" s="1"/>
  <c r="L371" i="108"/>
  <c r="M363" i="108"/>
  <c r="N363" i="108" s="1"/>
  <c r="L356" i="108"/>
  <c r="M348" i="108"/>
  <c r="N348" i="108" s="1"/>
  <c r="L399" i="108"/>
  <c r="M391" i="108"/>
  <c r="N391" i="108" s="1"/>
  <c r="L384" i="108"/>
  <c r="M376" i="108"/>
  <c r="N376" i="108" s="1"/>
  <c r="L367" i="108"/>
  <c r="M359" i="108"/>
  <c r="N359" i="108" s="1"/>
  <c r="L352" i="108"/>
  <c r="M344" i="108"/>
  <c r="N344" i="108" s="1"/>
  <c r="L335" i="108"/>
  <c r="M327" i="108"/>
  <c r="N327" i="108" s="1"/>
  <c r="L320" i="108"/>
  <c r="M398" i="108"/>
  <c r="N398" i="108" s="1"/>
  <c r="L389" i="108"/>
  <c r="M381" i="108"/>
  <c r="N381" i="108" s="1"/>
  <c r="L374" i="108"/>
  <c r="M366" i="108"/>
  <c r="N366" i="108" s="1"/>
  <c r="L357" i="108"/>
  <c r="M349" i="108"/>
  <c r="N349" i="108" s="1"/>
  <c r="L342" i="108"/>
  <c r="M334" i="108"/>
  <c r="N334" i="108" s="1"/>
  <c r="L325" i="108"/>
  <c r="M317" i="108"/>
  <c r="N317" i="108" s="1"/>
  <c r="L310" i="108"/>
  <c r="M302" i="108"/>
  <c r="N302" i="108" s="1"/>
  <c r="L293" i="108"/>
  <c r="M285" i="108"/>
  <c r="N285" i="108" s="1"/>
  <c r="L278" i="108"/>
  <c r="M270" i="108"/>
  <c r="N270" i="108" s="1"/>
  <c r="L328" i="108"/>
  <c r="M308" i="108"/>
  <c r="N308" i="108" s="1"/>
  <c r="M293" i="108"/>
  <c r="N293" i="108" s="1"/>
  <c r="M278" i="108"/>
  <c r="N278" i="108" s="1"/>
  <c r="L262" i="108"/>
  <c r="L252" i="108"/>
  <c r="L243" i="108"/>
  <c r="M235" i="108"/>
  <c r="N235" i="108" s="1"/>
  <c r="L228" i="108"/>
  <c r="M220" i="108"/>
  <c r="N220" i="108" s="1"/>
  <c r="L211" i="108"/>
  <c r="M203" i="108"/>
  <c r="N203" i="108" s="1"/>
  <c r="L196" i="108"/>
  <c r="M188" i="108"/>
  <c r="N188" i="108" s="1"/>
  <c r="L179" i="108"/>
  <c r="M171" i="108"/>
  <c r="N171" i="108" s="1"/>
  <c r="L164" i="108"/>
  <c r="M156" i="108"/>
  <c r="N156" i="108" s="1"/>
  <c r="L147" i="108"/>
  <c r="M139" i="108"/>
  <c r="N139" i="108" s="1"/>
  <c r="L341" i="108"/>
  <c r="L311" i="108"/>
  <c r="L296" i="108"/>
  <c r="L281" i="108"/>
  <c r="L264" i="108"/>
  <c r="L254" i="108"/>
  <c r="M244" i="108"/>
  <c r="N244" i="108" s="1"/>
  <c r="L235" i="108"/>
  <c r="M227" i="108"/>
  <c r="N227" i="108" s="1"/>
  <c r="L402" i="108"/>
  <c r="M394" i="108"/>
  <c r="N394" i="108" s="1"/>
  <c r="L385" i="108"/>
  <c r="M377" i="108"/>
  <c r="N377" i="108" s="1"/>
  <c r="L370" i="108"/>
  <c r="M362" i="108"/>
  <c r="N362" i="108" s="1"/>
  <c r="L353" i="108"/>
  <c r="M345" i="108"/>
  <c r="N345" i="108" s="1"/>
  <c r="L338" i="108"/>
  <c r="M330" i="108"/>
  <c r="N330" i="108" s="1"/>
  <c r="L321" i="108"/>
  <c r="M313" i="108"/>
  <c r="N313" i="108" s="1"/>
  <c r="L306" i="108"/>
  <c r="M298" i="108"/>
  <c r="N298" i="108" s="1"/>
  <c r="L289" i="108"/>
  <c r="M281" i="108"/>
  <c r="N281" i="108" s="1"/>
  <c r="L274" i="108"/>
  <c r="M266" i="108"/>
  <c r="N266" i="108" s="1"/>
  <c r="L257" i="108"/>
  <c r="M249" i="108"/>
  <c r="N249" i="108" s="1"/>
  <c r="M401" i="108"/>
  <c r="N401" i="108" s="1"/>
  <c r="L394" i="108"/>
  <c r="M386" i="108"/>
  <c r="N386" i="108" s="1"/>
  <c r="L377" i="108"/>
  <c r="M369" i="108"/>
  <c r="N369" i="108" s="1"/>
  <c r="L362" i="108"/>
  <c r="M354" i="108"/>
  <c r="N354" i="108" s="1"/>
  <c r="L345" i="108"/>
  <c r="L397" i="108"/>
  <c r="M389" i="108"/>
  <c r="N389" i="108" s="1"/>
  <c r="L382" i="108"/>
  <c r="M374" i="108"/>
  <c r="N374" i="108" s="1"/>
  <c r="L365" i="108"/>
  <c r="M357" i="108"/>
  <c r="N357" i="108" s="1"/>
  <c r="L350" i="108"/>
  <c r="M342" i="108"/>
  <c r="N342" i="108" s="1"/>
  <c r="L333" i="108"/>
  <c r="M325" i="108"/>
  <c r="N325" i="108" s="1"/>
  <c r="L404" i="108"/>
  <c r="M396" i="108"/>
  <c r="N396" i="108" s="1"/>
  <c r="L387" i="108"/>
  <c r="M379" i="108"/>
  <c r="N379" i="108" s="1"/>
  <c r="L372" i="108"/>
  <c r="M364" i="108"/>
  <c r="N364" i="108" s="1"/>
  <c r="L355" i="108"/>
  <c r="M347" i="108"/>
  <c r="N347" i="108" s="1"/>
  <c r="L340" i="108"/>
  <c r="M332" i="108"/>
  <c r="N332" i="108" s="1"/>
  <c r="L323" i="108"/>
  <c r="M315" i="108"/>
  <c r="N315" i="108" s="1"/>
  <c r="L308" i="108"/>
  <c r="M300" i="108"/>
  <c r="N300" i="108" s="1"/>
  <c r="L291" i="108"/>
  <c r="M283" i="108"/>
  <c r="N283" i="108" s="1"/>
  <c r="L276" i="108"/>
  <c r="M268" i="108"/>
  <c r="N268" i="108" s="1"/>
  <c r="M320" i="108"/>
  <c r="N320" i="108" s="1"/>
  <c r="L305" i="108"/>
  <c r="L290" i="108"/>
  <c r="L271" i="108"/>
  <c r="M259" i="108"/>
  <c r="N259" i="108" s="1"/>
  <c r="L250" i="108"/>
  <c r="M241" i="108"/>
  <c r="N241" i="108" s="1"/>
  <c r="L234" i="108"/>
  <c r="M226" i="108"/>
  <c r="N226" i="108" s="1"/>
  <c r="L217" i="108"/>
  <c r="M209" i="108"/>
  <c r="N209" i="108" s="1"/>
  <c r="L202" i="108"/>
  <c r="M194" i="108"/>
  <c r="N194" i="108" s="1"/>
  <c r="L400" i="108"/>
  <c r="M392" i="108"/>
  <c r="N392" i="108" s="1"/>
  <c r="L383" i="108"/>
  <c r="M375" i="108"/>
  <c r="N375" i="108" s="1"/>
  <c r="L368" i="108"/>
  <c r="M360" i="108"/>
  <c r="N360" i="108" s="1"/>
  <c r="L351" i="108"/>
  <c r="M343" i="108"/>
  <c r="N343" i="108" s="1"/>
  <c r="L336" i="108"/>
  <c r="M328" i="108"/>
  <c r="N328" i="108" s="1"/>
  <c r="L319" i="108"/>
  <c r="M311" i="108"/>
  <c r="N311" i="108" s="1"/>
  <c r="L304" i="108"/>
  <c r="M296" i="108"/>
  <c r="N296" i="108" s="1"/>
  <c r="L287" i="108"/>
  <c r="L255" i="108"/>
  <c r="M384" i="108"/>
  <c r="N384" i="108" s="1"/>
  <c r="M352" i="108"/>
  <c r="N352" i="108" s="1"/>
  <c r="L380" i="108"/>
  <c r="L348" i="108"/>
  <c r="M402" i="108"/>
  <c r="N402" i="108" s="1"/>
  <c r="M370" i="108"/>
  <c r="N370" i="108" s="1"/>
  <c r="M338" i="108"/>
  <c r="N338" i="108" s="1"/>
  <c r="M306" i="108"/>
  <c r="N306" i="108" s="1"/>
  <c r="M274" i="108"/>
  <c r="N274" i="108" s="1"/>
  <c r="L286" i="108"/>
  <c r="M239" i="108"/>
  <c r="N239" i="108" s="1"/>
  <c r="M207" i="108"/>
  <c r="N207" i="108" s="1"/>
  <c r="L183" i="108"/>
  <c r="L168" i="108"/>
  <c r="L151" i="108"/>
  <c r="L136" i="108"/>
  <c r="M303" i="108"/>
  <c r="N303" i="108" s="1"/>
  <c r="M273" i="108"/>
  <c r="N273" i="108" s="1"/>
  <c r="L249" i="108"/>
  <c r="M231" i="108"/>
  <c r="N231" i="108" s="1"/>
  <c r="L220" i="108"/>
  <c r="M212" i="108"/>
  <c r="N212" i="108" s="1"/>
  <c r="L203" i="108"/>
  <c r="M195" i="108"/>
  <c r="N195" i="108" s="1"/>
  <c r="L188" i="108"/>
  <c r="M180" i="108"/>
  <c r="N180" i="108" s="1"/>
  <c r="L171" i="108"/>
  <c r="M163" i="108"/>
  <c r="N163" i="108" s="1"/>
  <c r="L156" i="108"/>
  <c r="M148" i="108"/>
  <c r="N148" i="108" s="1"/>
  <c r="L139" i="108"/>
  <c r="M331" i="108"/>
  <c r="N331" i="108" s="1"/>
  <c r="M310" i="108"/>
  <c r="N310" i="108" s="1"/>
  <c r="M291" i="108"/>
  <c r="N291" i="108" s="1"/>
  <c r="M276" i="108"/>
  <c r="N276" i="108" s="1"/>
  <c r="M263" i="108"/>
  <c r="N263" i="108" s="1"/>
  <c r="M253" i="108"/>
  <c r="N253" i="108" s="1"/>
  <c r="M242" i="108"/>
  <c r="N242" i="108" s="1"/>
  <c r="L233" i="108"/>
  <c r="M225" i="108"/>
  <c r="N225" i="108" s="1"/>
  <c r="L218" i="108"/>
  <c r="M210" i="108"/>
  <c r="N210" i="108" s="1"/>
  <c r="L201" i="108"/>
  <c r="M193" i="108"/>
  <c r="N193" i="108" s="1"/>
  <c r="L186" i="108"/>
  <c r="M178" i="108"/>
  <c r="N178" i="108" s="1"/>
  <c r="L169" i="108"/>
  <c r="M161" i="108"/>
  <c r="N161" i="108" s="1"/>
  <c r="L154" i="108"/>
  <c r="M146" i="108"/>
  <c r="N146" i="108" s="1"/>
  <c r="L330" i="108"/>
  <c r="L309" i="108"/>
  <c r="L294" i="108"/>
  <c r="L275" i="108"/>
  <c r="L263" i="108"/>
  <c r="M252" i="108"/>
  <c r="N252" i="108" s="1"/>
  <c r="M243" i="108"/>
  <c r="N243" i="108" s="1"/>
  <c r="L236" i="108"/>
  <c r="M228" i="108"/>
  <c r="N228" i="108" s="1"/>
  <c r="L219" i="108"/>
  <c r="M211" i="108"/>
  <c r="N211" i="108" s="1"/>
  <c r="L204" i="108"/>
  <c r="M196" i="108"/>
  <c r="N196" i="108" s="1"/>
  <c r="L187" i="108"/>
  <c r="M179" i="108"/>
  <c r="N179" i="108" s="1"/>
  <c r="L172" i="108"/>
  <c r="M164" i="108"/>
  <c r="N164" i="108" s="1"/>
  <c r="L155" i="108"/>
  <c r="M147" i="108"/>
  <c r="N147" i="108" s="1"/>
  <c r="M140" i="108"/>
  <c r="N140" i="108" s="1"/>
  <c r="L130" i="108"/>
  <c r="M122" i="108"/>
  <c r="N122" i="108" s="1"/>
  <c r="L113" i="108"/>
  <c r="M105" i="108"/>
  <c r="N105" i="108" s="1"/>
  <c r="L98" i="108"/>
  <c r="M90" i="108"/>
  <c r="N90" i="108" s="1"/>
  <c r="L81" i="108"/>
  <c r="M73" i="108"/>
  <c r="N73" i="108" s="1"/>
  <c r="M65" i="108"/>
  <c r="N65" i="108" s="1"/>
  <c r="L56" i="108"/>
  <c r="L49" i="108"/>
  <c r="M41" i="108"/>
  <c r="N41" i="108" s="1"/>
  <c r="M32" i="108"/>
  <c r="N32" i="108" s="1"/>
  <c r="M279" i="108"/>
  <c r="N279" i="108" s="1"/>
  <c r="M247" i="108"/>
  <c r="N247" i="108" s="1"/>
  <c r="L375" i="108"/>
  <c r="M404" i="108"/>
  <c r="N404" i="108" s="1"/>
  <c r="M372" i="108"/>
  <c r="N372" i="108" s="1"/>
  <c r="M340" i="108"/>
  <c r="N340" i="108" s="1"/>
  <c r="L393" i="108"/>
  <c r="L361" i="108"/>
  <c r="L329" i="108"/>
  <c r="L297" i="108"/>
  <c r="L343" i="108"/>
  <c r="L267" i="108"/>
  <c r="L232" i="108"/>
  <c r="L200" i="108"/>
  <c r="M177" i="108"/>
  <c r="N177" i="108" s="1"/>
  <c r="M162" i="108"/>
  <c r="N162" i="108" s="1"/>
  <c r="M145" i="108"/>
  <c r="N145" i="108" s="1"/>
  <c r="M333" i="108"/>
  <c r="N333" i="108" s="1"/>
  <c r="L292" i="108"/>
  <c r="M261" i="108"/>
  <c r="N261" i="108" s="1"/>
  <c r="L241" i="108"/>
  <c r="L226" i="108"/>
  <c r="M218" i="108"/>
  <c r="N218" i="108" s="1"/>
  <c r="L209" i="108"/>
  <c r="M201" i="108"/>
  <c r="N201" i="108" s="1"/>
  <c r="L194" i="108"/>
  <c r="M186" i="108"/>
  <c r="N186" i="108" s="1"/>
  <c r="L177" i="108"/>
  <c r="M169" i="108"/>
  <c r="N169" i="108" s="1"/>
  <c r="L162" i="108"/>
  <c r="M154" i="108"/>
  <c r="N154" i="108" s="1"/>
  <c r="L145" i="108"/>
  <c r="M137" i="108"/>
  <c r="N137" i="108" s="1"/>
  <c r="L324" i="108"/>
  <c r="L303" i="108"/>
  <c r="L288" i="108"/>
  <c r="L273" i="108"/>
  <c r="L261" i="108"/>
  <c r="M248" i="108"/>
  <c r="N248" i="108" s="1"/>
  <c r="M240" i="108"/>
  <c r="N240" i="108" s="1"/>
  <c r="L231" i="108"/>
  <c r="M223" i="108"/>
  <c r="N223" i="108" s="1"/>
  <c r="L216" i="108"/>
  <c r="M208" i="108"/>
  <c r="N208" i="108" s="1"/>
  <c r="L199" i="108"/>
  <c r="M191" i="108"/>
  <c r="N191" i="108" s="1"/>
  <c r="L184" i="108"/>
  <c r="M176" i="108"/>
  <c r="N176" i="108" s="1"/>
  <c r="L167" i="108"/>
  <c r="M159" i="108"/>
  <c r="N159" i="108" s="1"/>
  <c r="L152" i="108"/>
  <c r="M144" i="108"/>
  <c r="N144" i="108" s="1"/>
  <c r="M322" i="108"/>
  <c r="N322" i="108" s="1"/>
  <c r="M305" i="108"/>
  <c r="N305" i="108" s="1"/>
  <c r="M290" i="108"/>
  <c r="N290" i="108" s="1"/>
  <c r="M271" i="108"/>
  <c r="N271" i="108" s="1"/>
  <c r="L260" i="108"/>
  <c r="M250" i="108"/>
  <c r="N250" i="108" s="1"/>
  <c r="L242" i="108"/>
  <c r="M234" i="108"/>
  <c r="N234" i="108" s="1"/>
  <c r="L225" i="108"/>
  <c r="M217" i="108"/>
  <c r="N217" i="108" s="1"/>
  <c r="L210" i="108"/>
  <c r="M202" i="108"/>
  <c r="N202" i="108" s="1"/>
  <c r="L193" i="108"/>
  <c r="M185" i="108"/>
  <c r="N185" i="108" s="1"/>
  <c r="L178" i="108"/>
  <c r="M170" i="108"/>
  <c r="N170" i="108" s="1"/>
  <c r="L161" i="108"/>
  <c r="M153" i="108"/>
  <c r="N153" i="108" s="1"/>
  <c r="L146" i="108"/>
  <c r="L137" i="108"/>
  <c r="L128" i="108"/>
  <c r="M120" i="108"/>
  <c r="N120" i="108" s="1"/>
  <c r="L111" i="108"/>
  <c r="M103" i="108"/>
  <c r="N103" i="108" s="1"/>
  <c r="L96" i="108"/>
  <c r="M88" i="108"/>
  <c r="N88" i="108" s="1"/>
  <c r="L79" i="108"/>
  <c r="M71" i="108"/>
  <c r="N71" i="108" s="1"/>
  <c r="M63" i="108"/>
  <c r="N63" i="108" s="1"/>
  <c r="M54" i="108"/>
  <c r="N54" i="108" s="1"/>
  <c r="L47" i="108"/>
  <c r="L38" i="108"/>
  <c r="M30" i="108"/>
  <c r="N30" i="108" s="1"/>
  <c r="M23" i="108"/>
  <c r="N23" i="108" s="1"/>
  <c r="L272" i="108"/>
  <c r="M399" i="108"/>
  <c r="N399" i="108" s="1"/>
  <c r="M367" i="108"/>
  <c r="N367" i="108" s="1"/>
  <c r="L395" i="108"/>
  <c r="L363" i="108"/>
  <c r="L331" i="108"/>
  <c r="M385" i="108"/>
  <c r="N385" i="108" s="1"/>
  <c r="M353" i="108"/>
  <c r="N353" i="108" s="1"/>
  <c r="M321" i="108"/>
  <c r="N321" i="108" s="1"/>
  <c r="M289" i="108"/>
  <c r="N289" i="108" s="1"/>
  <c r="L316" i="108"/>
  <c r="M257" i="108"/>
  <c r="N257" i="108" s="1"/>
  <c r="M224" i="108"/>
  <c r="N224" i="108" s="1"/>
  <c r="M192" i="108"/>
  <c r="N192" i="108" s="1"/>
  <c r="M175" i="108"/>
  <c r="N175" i="108" s="1"/>
  <c r="M160" i="108"/>
  <c r="N160" i="108" s="1"/>
  <c r="M143" i="108"/>
  <c r="N143" i="108" s="1"/>
  <c r="L326" i="108"/>
  <c r="M288" i="108"/>
  <c r="N288" i="108" s="1"/>
  <c r="L259" i="108"/>
  <c r="L239" i="108"/>
  <c r="L224" i="108"/>
  <c r="M216" i="108"/>
  <c r="N216" i="108" s="1"/>
  <c r="L207" i="108"/>
  <c r="M199" i="108"/>
  <c r="N199" i="108" s="1"/>
  <c r="L192" i="108"/>
  <c r="M184" i="108"/>
  <c r="N184" i="108" s="1"/>
  <c r="L175" i="108"/>
  <c r="M167" i="108"/>
  <c r="N167" i="108" s="1"/>
  <c r="L160" i="108"/>
  <c r="M152" i="108"/>
  <c r="N152" i="108" s="1"/>
  <c r="L143" i="108"/>
  <c r="M135" i="108"/>
  <c r="N135" i="108" s="1"/>
  <c r="L318" i="108"/>
  <c r="L299" i="108"/>
  <c r="L284" i="108"/>
  <c r="L269" i="108"/>
  <c r="M258" i="108"/>
  <c r="N258" i="108" s="1"/>
  <c r="L246" i="108"/>
  <c r="M238" i="108"/>
  <c r="N238" i="108" s="1"/>
  <c r="L229" i="108"/>
  <c r="M221" i="108"/>
  <c r="N221" i="108" s="1"/>
  <c r="L214" i="108"/>
  <c r="M206" i="108"/>
  <c r="N206" i="108" s="1"/>
  <c r="L197" i="108"/>
  <c r="M189" i="108"/>
  <c r="N189" i="108" s="1"/>
  <c r="L182" i="108"/>
  <c r="M174" i="108"/>
  <c r="N174" i="108" s="1"/>
  <c r="L165" i="108"/>
  <c r="M157" i="108"/>
  <c r="N157" i="108" s="1"/>
  <c r="L150" i="108"/>
  <c r="M142" i="108"/>
  <c r="N142" i="108" s="1"/>
  <c r="M316" i="108"/>
  <c r="N316" i="108" s="1"/>
  <c r="M301" i="108"/>
  <c r="N301" i="108" s="1"/>
  <c r="M286" i="108"/>
  <c r="N286" i="108" s="1"/>
  <c r="M267" i="108"/>
  <c r="N267" i="108" s="1"/>
  <c r="L258" i="108"/>
  <c r="L248" i="108"/>
  <c r="L240" i="108"/>
  <c r="M232" i="108"/>
  <c r="N232" i="108" s="1"/>
  <c r="L223" i="108"/>
  <c r="M215" i="108"/>
  <c r="N215" i="108" s="1"/>
  <c r="L208" i="108"/>
  <c r="M200" i="108"/>
  <c r="N200" i="108" s="1"/>
  <c r="L191" i="108"/>
  <c r="M183" i="108"/>
  <c r="N183" i="108" s="1"/>
  <c r="L176" i="108"/>
  <c r="M168" i="108"/>
  <c r="N168" i="108" s="1"/>
  <c r="L159" i="108"/>
  <c r="M151" i="108"/>
  <c r="N151" i="108" s="1"/>
  <c r="L144" i="108"/>
  <c r="M133" i="108"/>
  <c r="N133" i="108" s="1"/>
  <c r="L126" i="108"/>
  <c r="M118" i="108"/>
  <c r="N118" i="108" s="1"/>
  <c r="L109" i="108"/>
  <c r="M101" i="108"/>
  <c r="N101" i="108" s="1"/>
  <c r="L94" i="108"/>
  <c r="M86" i="108"/>
  <c r="N86" i="108" s="1"/>
  <c r="L77" i="108"/>
  <c r="M69" i="108"/>
  <c r="N69" i="108" s="1"/>
  <c r="L60" i="108"/>
  <c r="L53" i="108"/>
  <c r="M45" i="108"/>
  <c r="N45" i="108" s="1"/>
  <c r="M36" i="108"/>
  <c r="N36" i="108" s="1"/>
  <c r="L29" i="108"/>
  <c r="M264" i="108"/>
  <c r="N264" i="108" s="1"/>
  <c r="L392" i="108"/>
  <c r="L360" i="108"/>
  <c r="M387" i="108"/>
  <c r="N387" i="108" s="1"/>
  <c r="M355" i="108"/>
  <c r="N355" i="108" s="1"/>
  <c r="M323" i="108"/>
  <c r="N323" i="108" s="1"/>
  <c r="L378" i="108"/>
  <c r="L346" i="108"/>
  <c r="L314" i="108"/>
  <c r="L282" i="108"/>
  <c r="L301" i="108"/>
  <c r="L247" i="108"/>
  <c r="L215" i="108"/>
  <c r="L185" i="108"/>
  <c r="L170" i="108"/>
  <c r="L153" i="108"/>
  <c r="L138" i="108"/>
  <c r="L307" i="108"/>
  <c r="L277" i="108"/>
  <c r="M251" i="108"/>
  <c r="N251" i="108" s="1"/>
  <c r="M233" i="108"/>
  <c r="N233" i="108" s="1"/>
  <c r="L222" i="108"/>
  <c r="M214" i="108"/>
  <c r="N214" i="108" s="1"/>
  <c r="L205" i="108"/>
  <c r="M197" i="108"/>
  <c r="N197" i="108" s="1"/>
  <c r="L190" i="108"/>
  <c r="M182" i="108"/>
  <c r="N182" i="108" s="1"/>
  <c r="L173" i="108"/>
  <c r="M165" i="108"/>
  <c r="N165" i="108" s="1"/>
  <c r="L158" i="108"/>
  <c r="M150" i="108"/>
  <c r="N150" i="108" s="1"/>
  <c r="L141" i="108"/>
  <c r="L339" i="108"/>
  <c r="M314" i="108"/>
  <c r="N314" i="108" s="1"/>
  <c r="M295" i="108"/>
  <c r="N295" i="108" s="1"/>
  <c r="M280" i="108"/>
  <c r="N280" i="108" s="1"/>
  <c r="L266" i="108"/>
  <c r="L256" i="108"/>
  <c r="L244" i="108"/>
  <c r="M236" i="108"/>
  <c r="N236" i="108" s="1"/>
  <c r="L227" i="108"/>
  <c r="M219" i="108"/>
  <c r="N219" i="108" s="1"/>
  <c r="L212" i="108"/>
  <c r="M204" i="108"/>
  <c r="N204" i="108" s="1"/>
  <c r="L195" i="108"/>
  <c r="M187" i="108"/>
  <c r="N187" i="108" s="1"/>
  <c r="L180" i="108"/>
  <c r="M172" i="108"/>
  <c r="N172" i="108" s="1"/>
  <c r="L163" i="108"/>
  <c r="M155" i="108"/>
  <c r="N155" i="108" s="1"/>
  <c r="L148" i="108"/>
  <c r="M337" i="108"/>
  <c r="N337" i="108" s="1"/>
  <c r="L313" i="108"/>
  <c r="L298" i="108"/>
  <c r="L279" i="108"/>
  <c r="M265" i="108"/>
  <c r="N265" i="108" s="1"/>
  <c r="M255" i="108"/>
  <c r="N255" i="108" s="1"/>
  <c r="M245" i="108"/>
  <c r="N245" i="108" s="1"/>
  <c r="L238" i="108"/>
  <c r="M230" i="108"/>
  <c r="N230" i="108" s="1"/>
  <c r="L221" i="108"/>
  <c r="M213" i="108"/>
  <c r="N213" i="108" s="1"/>
  <c r="L206" i="108"/>
  <c r="M198" i="108"/>
  <c r="N198" i="108" s="1"/>
  <c r="L189" i="108"/>
  <c r="M181" i="108"/>
  <c r="N181" i="108" s="1"/>
  <c r="L174" i="108"/>
  <c r="M166" i="108"/>
  <c r="N166" i="108" s="1"/>
  <c r="L157" i="108"/>
  <c r="M149" i="108"/>
  <c r="N149" i="108" s="1"/>
  <c r="L142" i="108"/>
  <c r="M131" i="108"/>
  <c r="N131" i="108" s="1"/>
  <c r="L124" i="108"/>
  <c r="M116" i="108"/>
  <c r="N116" i="108" s="1"/>
  <c r="L107" i="108"/>
  <c r="M99" i="108"/>
  <c r="N99" i="108" s="1"/>
  <c r="L92" i="108"/>
  <c r="M84" i="108"/>
  <c r="N84" i="108" s="1"/>
  <c r="L75" i="108"/>
  <c r="M67" i="108"/>
  <c r="N67" i="108" s="1"/>
  <c r="L58" i="108"/>
  <c r="L51" i="108"/>
  <c r="M43" i="108"/>
  <c r="N43" i="108" s="1"/>
  <c r="M34" i="108"/>
  <c r="N34" i="108" s="1"/>
  <c r="L27" i="108"/>
  <c r="L25" i="108"/>
  <c r="L14" i="108"/>
  <c r="J399" i="108"/>
  <c r="K399" i="108" s="1"/>
  <c r="I392" i="108"/>
  <c r="J384" i="108"/>
  <c r="K384" i="108" s="1"/>
  <c r="M136" i="108"/>
  <c r="N136" i="108" s="1"/>
  <c r="M127" i="108"/>
  <c r="N127" i="108" s="1"/>
  <c r="L120" i="108"/>
  <c r="M112" i="108"/>
  <c r="N112" i="108" s="1"/>
  <c r="L103" i="108"/>
  <c r="M95" i="108"/>
  <c r="N95" i="108" s="1"/>
  <c r="L88" i="108"/>
  <c r="M80" i="108"/>
  <c r="N80" i="108" s="1"/>
  <c r="L71" i="108"/>
  <c r="L63" i="108"/>
  <c r="L54" i="108"/>
  <c r="M46" i="108"/>
  <c r="N46" i="108" s="1"/>
  <c r="M39" i="108"/>
  <c r="N39" i="108" s="1"/>
  <c r="L30" i="108"/>
  <c r="L23" i="108"/>
  <c r="M15" i="108"/>
  <c r="N15" i="108" s="1"/>
  <c r="M6" i="108"/>
  <c r="I397" i="108"/>
  <c r="J389" i="108"/>
  <c r="K389" i="108" s="1"/>
  <c r="I382" i="108"/>
  <c r="L129" i="108"/>
  <c r="M121" i="108"/>
  <c r="N121" i="108" s="1"/>
  <c r="L114" i="108"/>
  <c r="M106" i="108"/>
  <c r="N106" i="108" s="1"/>
  <c r="L97" i="108"/>
  <c r="M89" i="108"/>
  <c r="N89" i="108" s="1"/>
  <c r="L82" i="108"/>
  <c r="M74" i="108"/>
  <c r="N74" i="108" s="1"/>
  <c r="M66" i="108"/>
  <c r="N66" i="108" s="1"/>
  <c r="L59" i="108"/>
  <c r="L50" i="108"/>
  <c r="M42" i="108"/>
  <c r="N42" i="108" s="1"/>
  <c r="M35" i="108"/>
  <c r="N35" i="108" s="1"/>
  <c r="L26" i="108"/>
  <c r="L19" i="108"/>
  <c r="M11" i="108"/>
  <c r="N11" i="108" s="1"/>
  <c r="I402" i="108"/>
  <c r="J394" i="108"/>
  <c r="K394" i="108" s="1"/>
  <c r="I385" i="108"/>
  <c r="M138" i="108"/>
  <c r="N138" i="108" s="1"/>
  <c r="M128" i="108"/>
  <c r="N128" i="108" s="1"/>
  <c r="L119" i="108"/>
  <c r="M111" i="108"/>
  <c r="N111" i="108" s="1"/>
  <c r="L104" i="108"/>
  <c r="M96" i="108"/>
  <c r="N96" i="108" s="1"/>
  <c r="L87" i="108"/>
  <c r="M79" i="108"/>
  <c r="N79" i="108" s="1"/>
  <c r="L72" i="108"/>
  <c r="L64" i="108"/>
  <c r="M56" i="108"/>
  <c r="N56" i="108" s="1"/>
  <c r="M49" i="108"/>
  <c r="N49" i="108" s="1"/>
  <c r="L40" i="108"/>
  <c r="L33" i="108"/>
  <c r="M25" i="108"/>
  <c r="N25" i="108" s="1"/>
  <c r="M16" i="108"/>
  <c r="N16" i="108" s="1"/>
  <c r="L9" i="108"/>
  <c r="J401" i="108"/>
  <c r="K401" i="108" s="1"/>
  <c r="I394" i="108"/>
  <c r="J386" i="108"/>
  <c r="K386" i="108" s="1"/>
  <c r="J378" i="108"/>
  <c r="K378" i="108" s="1"/>
  <c r="I369" i="108"/>
  <c r="J361" i="108"/>
  <c r="K361" i="108" s="1"/>
  <c r="I354" i="108"/>
  <c r="J346" i="108"/>
  <c r="K346" i="108" s="1"/>
  <c r="I337" i="108"/>
  <c r="J329" i="108"/>
  <c r="K329" i="108" s="1"/>
  <c r="I322" i="108"/>
  <c r="J314" i="108"/>
  <c r="K314" i="108" s="1"/>
  <c r="I305" i="108"/>
  <c r="J297" i="108"/>
  <c r="K297" i="108" s="1"/>
  <c r="J290" i="108"/>
  <c r="K290" i="108" s="1"/>
  <c r="I281" i="108"/>
  <c r="I274" i="108"/>
  <c r="J266" i="108"/>
  <c r="K266" i="108" s="1"/>
  <c r="J257" i="108"/>
  <c r="K257" i="108" s="1"/>
  <c r="I250" i="108"/>
  <c r="J242" i="108"/>
  <c r="K242" i="108" s="1"/>
  <c r="I233" i="108"/>
  <c r="J225" i="108"/>
  <c r="K225" i="108" s="1"/>
  <c r="I218" i="108"/>
  <c r="J210" i="108"/>
  <c r="K210" i="108" s="1"/>
  <c r="J372" i="108"/>
  <c r="K372" i="108" s="1"/>
  <c r="I363" i="108"/>
  <c r="J355" i="108"/>
  <c r="K355" i="108" s="1"/>
  <c r="I348" i="108"/>
  <c r="J340" i="108"/>
  <c r="K340" i="108" s="1"/>
  <c r="I331" i="108"/>
  <c r="J323" i="108"/>
  <c r="K323" i="108" s="1"/>
  <c r="I316" i="108"/>
  <c r="J308" i="108"/>
  <c r="K308" i="108" s="1"/>
  <c r="I299" i="108"/>
  <c r="I292" i="108"/>
  <c r="J284" i="108"/>
  <c r="K284" i="108" s="1"/>
  <c r="J275" i="108"/>
  <c r="K275" i="108" s="1"/>
  <c r="I268" i="108"/>
  <c r="I259" i="108"/>
  <c r="J251" i="108"/>
  <c r="K251" i="108" s="1"/>
  <c r="I244" i="108"/>
  <c r="J236" i="108"/>
  <c r="K236" i="108" s="1"/>
  <c r="I227" i="108"/>
  <c r="I372" i="108"/>
  <c r="J364" i="108"/>
  <c r="K364" i="108" s="1"/>
  <c r="I355" i="108"/>
  <c r="J347" i="108"/>
  <c r="K347" i="108" s="1"/>
  <c r="I340" i="108"/>
  <c r="J332" i="108"/>
  <c r="K332" i="108" s="1"/>
  <c r="I323" i="108"/>
  <c r="J315" i="108"/>
  <c r="K315" i="108" s="1"/>
  <c r="I308" i="108"/>
  <c r="J300" i="108"/>
  <c r="K300" i="108" s="1"/>
  <c r="J291" i="108"/>
  <c r="K291" i="108" s="1"/>
  <c r="I284" i="108"/>
  <c r="I275" i="108"/>
  <c r="J267" i="108"/>
  <c r="K267" i="108" s="1"/>
  <c r="J260" i="108"/>
  <c r="K260" i="108" s="1"/>
  <c r="I251" i="108"/>
  <c r="J243" i="108"/>
  <c r="K243" i="108" s="1"/>
  <c r="I236" i="108"/>
  <c r="J228" i="108"/>
  <c r="K228" i="108" s="1"/>
  <c r="J371" i="108"/>
  <c r="K371" i="108" s="1"/>
  <c r="I364" i="108"/>
  <c r="J356" i="108"/>
  <c r="K356" i="108" s="1"/>
  <c r="I347" i="108"/>
  <c r="J339" i="108"/>
  <c r="K339" i="108" s="1"/>
  <c r="I332" i="108"/>
  <c r="J324" i="108"/>
  <c r="K324" i="108" s="1"/>
  <c r="I315" i="108"/>
  <c r="J307" i="108"/>
  <c r="K307" i="108" s="1"/>
  <c r="I300" i="108"/>
  <c r="I291" i="108"/>
  <c r="J283" i="108"/>
  <c r="K283" i="108" s="1"/>
  <c r="J276" i="108"/>
  <c r="K276" i="108" s="1"/>
  <c r="I267" i="108"/>
  <c r="I260" i="108"/>
  <c r="J252" i="108"/>
  <c r="K252" i="108" s="1"/>
  <c r="I243" i="108"/>
  <c r="J235" i="108"/>
  <c r="K235" i="108" s="1"/>
  <c r="I228" i="108"/>
  <c r="J220" i="108"/>
  <c r="K220" i="108" s="1"/>
  <c r="I214" i="108"/>
  <c r="I206" i="108"/>
  <c r="J198" i="108"/>
  <c r="K198" i="108" s="1"/>
  <c r="J189" i="108"/>
  <c r="K189" i="108" s="1"/>
  <c r="I182" i="108"/>
  <c r="J174" i="108"/>
  <c r="K174" i="108" s="1"/>
  <c r="I165" i="108"/>
  <c r="J157" i="108"/>
  <c r="K157" i="108" s="1"/>
  <c r="I150" i="108"/>
  <c r="J142" i="108"/>
  <c r="K142" i="108" s="1"/>
  <c r="I133" i="108"/>
  <c r="I125" i="108"/>
  <c r="I118" i="108"/>
  <c r="J110" i="108"/>
  <c r="K110" i="108" s="1"/>
  <c r="J101" i="108"/>
  <c r="K101" i="108" s="1"/>
  <c r="J94" i="108"/>
  <c r="K94" i="108" s="1"/>
  <c r="J85" i="108"/>
  <c r="K85" i="108" s="1"/>
  <c r="J78" i="108"/>
  <c r="K78" i="108" s="1"/>
  <c r="J69" i="108"/>
  <c r="K69" i="108" s="1"/>
  <c r="J62" i="108"/>
  <c r="K62" i="108" s="1"/>
  <c r="I54" i="108"/>
  <c r="I45" i="108"/>
  <c r="I38" i="108"/>
  <c r="I29" i="108"/>
  <c r="I22" i="108"/>
  <c r="L20" i="108"/>
  <c r="M12" i="108"/>
  <c r="N12" i="108" s="1"/>
  <c r="I405" i="108"/>
  <c r="J397" i="108"/>
  <c r="K397" i="108" s="1"/>
  <c r="I390" i="108"/>
  <c r="J382" i="108"/>
  <c r="K382" i="108" s="1"/>
  <c r="L133" i="108"/>
  <c r="M125" i="108"/>
  <c r="N125" i="108" s="1"/>
  <c r="L118" i="108"/>
  <c r="M110" i="108"/>
  <c r="N110" i="108" s="1"/>
  <c r="L101" i="108"/>
  <c r="M93" i="108"/>
  <c r="N93" i="108" s="1"/>
  <c r="L86" i="108"/>
  <c r="M78" i="108"/>
  <c r="N78" i="108" s="1"/>
  <c r="L69" i="108"/>
  <c r="M61" i="108"/>
  <c r="N61" i="108" s="1"/>
  <c r="M52" i="108"/>
  <c r="N52" i="108" s="1"/>
  <c r="L45" i="108"/>
  <c r="L36" i="108"/>
  <c r="M28" i="108"/>
  <c r="N28" i="108" s="1"/>
  <c r="M21" i="108"/>
  <c r="N21" i="108" s="1"/>
  <c r="L12" i="108"/>
  <c r="J404" i="108"/>
  <c r="K404" i="108" s="1"/>
  <c r="I395" i="108"/>
  <c r="J387" i="108"/>
  <c r="K387" i="108" s="1"/>
  <c r="I380" i="108"/>
  <c r="L127" i="108"/>
  <c r="M119" i="108"/>
  <c r="N119" i="108" s="1"/>
  <c r="L112" i="108"/>
  <c r="M104" i="108"/>
  <c r="N104" i="108" s="1"/>
  <c r="L95" i="108"/>
  <c r="M87" i="108"/>
  <c r="N87" i="108" s="1"/>
  <c r="L80" i="108"/>
  <c r="M72" i="108"/>
  <c r="N72" i="108" s="1"/>
  <c r="M64" i="108"/>
  <c r="N64" i="108" s="1"/>
  <c r="L57" i="108"/>
  <c r="L48" i="108"/>
  <c r="M40" i="108"/>
  <c r="N40" i="108" s="1"/>
  <c r="M33" i="108"/>
  <c r="N33" i="108" s="1"/>
  <c r="L24" i="108"/>
  <c r="L17" i="108"/>
  <c r="M9" i="108"/>
  <c r="N9" i="108" s="1"/>
  <c r="J400" i="108"/>
  <c r="K400" i="108" s="1"/>
  <c r="I391" i="108"/>
  <c r="J383" i="108"/>
  <c r="K383" i="108" s="1"/>
  <c r="M134" i="108"/>
  <c r="N134" i="108" s="1"/>
  <c r="M126" i="108"/>
  <c r="N126" i="108" s="1"/>
  <c r="L117" i="108"/>
  <c r="M109" i="108"/>
  <c r="N109" i="108" s="1"/>
  <c r="L102" i="108"/>
  <c r="M94" i="108"/>
  <c r="N94" i="108" s="1"/>
  <c r="L85" i="108"/>
  <c r="M77" i="108"/>
  <c r="N77" i="108" s="1"/>
  <c r="L70" i="108"/>
  <c r="L62" i="108"/>
  <c r="L55" i="108"/>
  <c r="M47" i="108"/>
  <c r="N47" i="108" s="1"/>
  <c r="M38" i="108"/>
  <c r="N38" i="108" s="1"/>
  <c r="L31" i="108"/>
  <c r="L22" i="108"/>
  <c r="M14" i="108"/>
  <c r="N14" i="108" s="1"/>
  <c r="M7" i="108"/>
  <c r="N7" i="108" s="1"/>
  <c r="I400" i="108"/>
  <c r="J392" i="108"/>
  <c r="K392" i="108" s="1"/>
  <c r="I383" i="108"/>
  <c r="I375" i="108"/>
  <c r="I367" i="108"/>
  <c r="J359" i="108"/>
  <c r="K359" i="108" s="1"/>
  <c r="I352" i="108"/>
  <c r="J344" i="108"/>
  <c r="K344" i="108" s="1"/>
  <c r="I335" i="108"/>
  <c r="J327" i="108"/>
  <c r="K327" i="108" s="1"/>
  <c r="I320" i="108"/>
  <c r="J312" i="108"/>
  <c r="K312" i="108" s="1"/>
  <c r="I303" i="108"/>
  <c r="I296" i="108"/>
  <c r="J288" i="108"/>
  <c r="K288" i="108" s="1"/>
  <c r="J279" i="108"/>
  <c r="K279" i="108" s="1"/>
  <c r="I272" i="108"/>
  <c r="I263" i="108"/>
  <c r="J255" i="108"/>
  <c r="K255" i="108" s="1"/>
  <c r="I248" i="108"/>
  <c r="J240" i="108"/>
  <c r="K240" i="108" s="1"/>
  <c r="I231" i="108"/>
  <c r="J223" i="108"/>
  <c r="K223" i="108" s="1"/>
  <c r="I216" i="108"/>
  <c r="I378" i="108"/>
  <c r="J370" i="108"/>
  <c r="K370" i="108" s="1"/>
  <c r="I361" i="108"/>
  <c r="J353" i="108"/>
  <c r="K353" i="108" s="1"/>
  <c r="I346" i="108"/>
  <c r="J338" i="108"/>
  <c r="K338" i="108" s="1"/>
  <c r="I329" i="108"/>
  <c r="J321" i="108"/>
  <c r="K321" i="108" s="1"/>
  <c r="I314" i="108"/>
  <c r="J306" i="108"/>
  <c r="K306" i="108" s="1"/>
  <c r="I297" i="108"/>
  <c r="I290" i="108"/>
  <c r="J282" i="108"/>
  <c r="K282" i="108" s="1"/>
  <c r="J273" i="108"/>
  <c r="K273" i="108" s="1"/>
  <c r="I266" i="108"/>
  <c r="I257" i="108"/>
  <c r="J249" i="108"/>
  <c r="K249" i="108" s="1"/>
  <c r="I242" i="108"/>
  <c r="J234" i="108"/>
  <c r="K234" i="108" s="1"/>
  <c r="J377" i="108"/>
  <c r="K377" i="108" s="1"/>
  <c r="I370" i="108"/>
  <c r="J362" i="108"/>
  <c r="K362" i="108" s="1"/>
  <c r="I353" i="108"/>
  <c r="J345" i="108"/>
  <c r="K345" i="108" s="1"/>
  <c r="I338" i="108"/>
  <c r="J330" i="108"/>
  <c r="K330" i="108" s="1"/>
  <c r="I321" i="108"/>
  <c r="J313" i="108"/>
  <c r="K313" i="108" s="1"/>
  <c r="I306" i="108"/>
  <c r="J298" i="108"/>
  <c r="K298" i="108" s="1"/>
  <c r="J289" i="108"/>
  <c r="K289" i="108" s="1"/>
  <c r="I282" i="108"/>
  <c r="I273" i="108"/>
  <c r="J265" i="108"/>
  <c r="K265" i="108" s="1"/>
  <c r="J258" i="108"/>
  <c r="K258" i="108" s="1"/>
  <c r="I249" i="108"/>
  <c r="J241" i="108"/>
  <c r="K241" i="108" s="1"/>
  <c r="I234" i="108"/>
  <c r="I377" i="108"/>
  <c r="J369" i="108"/>
  <c r="K369" i="108" s="1"/>
  <c r="I362" i="108"/>
  <c r="J354" i="108"/>
  <c r="K354" i="108" s="1"/>
  <c r="I345" i="108"/>
  <c r="J337" i="108"/>
  <c r="K337" i="108" s="1"/>
  <c r="I330" i="108"/>
  <c r="J322" i="108"/>
  <c r="K322" i="108" s="1"/>
  <c r="I313" i="108"/>
  <c r="J305" i="108"/>
  <c r="K305" i="108" s="1"/>
  <c r="I298" i="108"/>
  <c r="I289" i="108"/>
  <c r="J281" i="108"/>
  <c r="K281" i="108" s="1"/>
  <c r="J274" i="108"/>
  <c r="K274" i="108" s="1"/>
  <c r="I265" i="108"/>
  <c r="I258" i="108"/>
  <c r="J250" i="108"/>
  <c r="K250" i="108" s="1"/>
  <c r="I241" i="108"/>
  <c r="J233" i="108"/>
  <c r="K233" i="108" s="1"/>
  <c r="I226" i="108"/>
  <c r="J226" i="108"/>
  <c r="K226" i="108" s="1"/>
  <c r="J211" i="108"/>
  <c r="K211" i="108" s="1"/>
  <c r="I204" i="108"/>
  <c r="J196" i="108"/>
  <c r="K196" i="108" s="1"/>
  <c r="J187" i="108"/>
  <c r="K187" i="108" s="1"/>
  <c r="I180" i="108"/>
  <c r="J172" i="108"/>
  <c r="K172" i="108" s="1"/>
  <c r="I163" i="108"/>
  <c r="J155" i="108"/>
  <c r="K155" i="108" s="1"/>
  <c r="I148" i="108"/>
  <c r="J140" i="108"/>
  <c r="K140" i="108" s="1"/>
  <c r="I131" i="108"/>
  <c r="J123" i="108"/>
  <c r="K123" i="108" s="1"/>
  <c r="I116" i="108"/>
  <c r="I107" i="108"/>
  <c r="I100" i="108"/>
  <c r="I91" i="108"/>
  <c r="I84" i="108"/>
  <c r="I75" i="108"/>
  <c r="I68" i="108"/>
  <c r="I59" i="108"/>
  <c r="I52" i="108"/>
  <c r="I43" i="108"/>
  <c r="I36" i="108"/>
  <c r="I27" i="108"/>
  <c r="L18" i="108"/>
  <c r="M10" i="108"/>
  <c r="N10" i="108" s="1"/>
  <c r="I403" i="108"/>
  <c r="J395" i="108"/>
  <c r="K395" i="108" s="1"/>
  <c r="I388" i="108"/>
  <c r="J380" i="108"/>
  <c r="K380" i="108" s="1"/>
  <c r="L131" i="108"/>
  <c r="M123" i="108"/>
  <c r="N123" i="108" s="1"/>
  <c r="L116" i="108"/>
  <c r="M108" i="108"/>
  <c r="N108" i="108" s="1"/>
  <c r="L99" i="108"/>
  <c r="M91" i="108"/>
  <c r="N91" i="108" s="1"/>
  <c r="L84" i="108"/>
  <c r="M76" i="108"/>
  <c r="N76" i="108" s="1"/>
  <c r="L67" i="108"/>
  <c r="M59" i="108"/>
  <c r="N59" i="108" s="1"/>
  <c r="M50" i="108"/>
  <c r="N50" i="108" s="1"/>
  <c r="L43" i="108"/>
  <c r="L34" i="108"/>
  <c r="M26" i="108"/>
  <c r="N26" i="108" s="1"/>
  <c r="M19" i="108"/>
  <c r="N19" i="108" s="1"/>
  <c r="L10" i="108"/>
  <c r="J402" i="108"/>
  <c r="K402" i="108" s="1"/>
  <c r="I393" i="108"/>
  <c r="J385" i="108"/>
  <c r="K385" i="108" s="1"/>
  <c r="L135" i="108"/>
  <c r="L125" i="108"/>
  <c r="M117" i="108"/>
  <c r="N117" i="108" s="1"/>
  <c r="L110" i="108"/>
  <c r="M102" i="108"/>
  <c r="N102" i="108" s="1"/>
  <c r="L93" i="108"/>
  <c r="M85" i="108"/>
  <c r="N85" i="108" s="1"/>
  <c r="L78" i="108"/>
  <c r="M70" i="108"/>
  <c r="N70" i="108" s="1"/>
  <c r="M62" i="108"/>
  <c r="N62" i="108" s="1"/>
  <c r="M55" i="108"/>
  <c r="N55" i="108" s="1"/>
  <c r="L46" i="108"/>
  <c r="L39" i="108"/>
  <c r="M31" i="108"/>
  <c r="N31" i="108" s="1"/>
  <c r="M22" i="108"/>
  <c r="N22" i="108" s="1"/>
  <c r="L15" i="108"/>
  <c r="J398" i="108"/>
  <c r="K398" i="108" s="1"/>
  <c r="I389" i="108"/>
  <c r="J381" i="108"/>
  <c r="K381" i="108" s="1"/>
  <c r="L132" i="108"/>
  <c r="M124" i="108"/>
  <c r="N124" i="108" s="1"/>
  <c r="L115" i="108"/>
  <c r="L16" i="108"/>
  <c r="M8" i="108"/>
  <c r="N8" i="108" s="1"/>
  <c r="I401" i="108"/>
  <c r="J393" i="108"/>
  <c r="K393" i="108" s="1"/>
  <c r="I386" i="108"/>
  <c r="L140" i="108"/>
  <c r="M129" i="108"/>
  <c r="N129" i="108" s="1"/>
  <c r="L122" i="108"/>
  <c r="M114" i="108"/>
  <c r="N114" i="108" s="1"/>
  <c r="L105" i="108"/>
  <c r="M97" i="108"/>
  <c r="N97" i="108" s="1"/>
  <c r="L90" i="108"/>
  <c r="M82" i="108"/>
  <c r="N82" i="108" s="1"/>
  <c r="L73" i="108"/>
  <c r="L65" i="108"/>
  <c r="M57" i="108"/>
  <c r="N57" i="108" s="1"/>
  <c r="M48" i="108"/>
  <c r="N48" i="108" s="1"/>
  <c r="L41" i="108"/>
  <c r="L32" i="108"/>
  <c r="M24" i="108"/>
  <c r="N24" i="108" s="1"/>
  <c r="M17" i="108"/>
  <c r="N17" i="108" s="1"/>
  <c r="L8" i="108"/>
  <c r="I399" i="108"/>
  <c r="J391" i="108"/>
  <c r="K391" i="108" s="1"/>
  <c r="I384" i="108"/>
  <c r="M132" i="108"/>
  <c r="N132" i="108" s="1"/>
  <c r="L123" i="108"/>
  <c r="M115" i="108"/>
  <c r="N115" i="108" s="1"/>
  <c r="L108" i="108"/>
  <c r="L76" i="108"/>
  <c r="M44" i="108"/>
  <c r="N44" i="108" s="1"/>
  <c r="M13" i="108"/>
  <c r="N13" i="108" s="1"/>
  <c r="J379" i="108"/>
  <c r="K379" i="108" s="1"/>
  <c r="M107" i="108"/>
  <c r="N107" i="108" s="1"/>
  <c r="M92" i="108"/>
  <c r="N92" i="108" s="1"/>
  <c r="M75" i="108"/>
  <c r="N75" i="108" s="1"/>
  <c r="M60" i="108"/>
  <c r="N60" i="108" s="1"/>
  <c r="L44" i="108"/>
  <c r="M29" i="108"/>
  <c r="N29" i="108" s="1"/>
  <c r="L13" i="108"/>
  <c r="I398" i="108"/>
  <c r="I381" i="108"/>
  <c r="J365" i="108"/>
  <c r="K365" i="108" s="1"/>
  <c r="J350" i="108"/>
  <c r="K350" i="108" s="1"/>
  <c r="J333" i="108"/>
  <c r="K333" i="108" s="1"/>
  <c r="J318" i="108"/>
  <c r="K318" i="108" s="1"/>
  <c r="J301" i="108"/>
  <c r="K301" i="108" s="1"/>
  <c r="I285" i="108"/>
  <c r="J270" i="108"/>
  <c r="K270" i="108" s="1"/>
  <c r="I254" i="108"/>
  <c r="I237" i="108"/>
  <c r="I222" i="108"/>
  <c r="J376" i="108"/>
  <c r="K376" i="108" s="1"/>
  <c r="I359" i="108"/>
  <c r="I344" i="108"/>
  <c r="I327" i="108"/>
  <c r="I312" i="108"/>
  <c r="J295" i="108"/>
  <c r="K295" i="108" s="1"/>
  <c r="I279" i="108"/>
  <c r="J264" i="108"/>
  <c r="K264" i="108" s="1"/>
  <c r="J247" i="108"/>
  <c r="K247" i="108" s="1"/>
  <c r="J232" i="108"/>
  <c r="K232" i="108" s="1"/>
  <c r="I368" i="108"/>
  <c r="I351" i="108"/>
  <c r="I336" i="108"/>
  <c r="I319" i="108"/>
  <c r="I304" i="108"/>
  <c r="J287" i="108"/>
  <c r="K287" i="108" s="1"/>
  <c r="I271" i="108"/>
  <c r="J256" i="108"/>
  <c r="K256" i="108" s="1"/>
  <c r="J239" i="108"/>
  <c r="K239" i="108" s="1"/>
  <c r="J375" i="108"/>
  <c r="K375" i="108" s="1"/>
  <c r="I360" i="108"/>
  <c r="I343" i="108"/>
  <c r="I328" i="108"/>
  <c r="I311" i="108"/>
  <c r="J296" i="108"/>
  <c r="K296" i="108" s="1"/>
  <c r="I280" i="108"/>
  <c r="J263" i="108"/>
  <c r="K263" i="108" s="1"/>
  <c r="J248" i="108"/>
  <c r="K248" i="108" s="1"/>
  <c r="J231" i="108"/>
  <c r="K231" i="108" s="1"/>
  <c r="I219" i="108"/>
  <c r="I202" i="108"/>
  <c r="J185" i="108"/>
  <c r="K185" i="108" s="1"/>
  <c r="J170" i="108"/>
  <c r="K170" i="108" s="1"/>
  <c r="J153" i="108"/>
  <c r="K153" i="108" s="1"/>
  <c r="J138" i="108"/>
  <c r="K138" i="108" s="1"/>
  <c r="J121" i="108"/>
  <c r="K121" i="108" s="1"/>
  <c r="I105" i="108"/>
  <c r="I89" i="108"/>
  <c r="I73" i="108"/>
  <c r="J57" i="108"/>
  <c r="K57" i="108" s="1"/>
  <c r="J41" i="108"/>
  <c r="K41" i="108" s="1"/>
  <c r="J25" i="108"/>
  <c r="K25" i="108" s="1"/>
  <c r="J16" i="108"/>
  <c r="K16" i="108" s="1"/>
  <c r="J7" i="108"/>
  <c r="G400" i="108"/>
  <c r="H400" i="108" s="1"/>
  <c r="G391" i="108"/>
  <c r="H391" i="108" s="1"/>
  <c r="G384" i="108"/>
  <c r="H384" i="108" s="1"/>
  <c r="G375" i="108"/>
  <c r="H375" i="108" s="1"/>
  <c r="G368" i="108"/>
  <c r="H368" i="108" s="1"/>
  <c r="G359" i="108"/>
  <c r="H359" i="108" s="1"/>
  <c r="F352" i="108"/>
  <c r="F343" i="108"/>
  <c r="F334" i="108"/>
  <c r="G326" i="108"/>
  <c r="H326" i="108" s="1"/>
  <c r="G317" i="108"/>
  <c r="H317" i="108" s="1"/>
  <c r="J221" i="108"/>
  <c r="K221" i="108" s="1"/>
  <c r="I211" i="108"/>
  <c r="J201" i="108"/>
  <c r="K201" i="108" s="1"/>
  <c r="I194" i="108"/>
  <c r="I185" i="108"/>
  <c r="J177" i="108"/>
  <c r="K177" i="108" s="1"/>
  <c r="I170" i="108"/>
  <c r="M100" i="108"/>
  <c r="N100" i="108" s="1"/>
  <c r="M68" i="108"/>
  <c r="N68" i="108" s="1"/>
  <c r="M37" i="108"/>
  <c r="N37" i="108" s="1"/>
  <c r="I404" i="108"/>
  <c r="M130" i="108"/>
  <c r="N130" i="108" s="1"/>
  <c r="L106" i="108"/>
  <c r="L89" i="108"/>
  <c r="L74" i="108"/>
  <c r="M58" i="108"/>
  <c r="N58" i="108" s="1"/>
  <c r="L42" i="108"/>
  <c r="M27" i="108"/>
  <c r="N27" i="108" s="1"/>
  <c r="L11" i="108"/>
  <c r="I396" i="108"/>
  <c r="I379" i="108"/>
  <c r="J363" i="108"/>
  <c r="K363" i="108" s="1"/>
  <c r="J348" i="108"/>
  <c r="K348" i="108" s="1"/>
  <c r="J331" i="108"/>
  <c r="K331" i="108" s="1"/>
  <c r="J316" i="108"/>
  <c r="K316" i="108" s="1"/>
  <c r="J299" i="108"/>
  <c r="K299" i="108" s="1"/>
  <c r="I283" i="108"/>
  <c r="J268" i="108"/>
  <c r="K268" i="108" s="1"/>
  <c r="I252" i="108"/>
  <c r="I235" i="108"/>
  <c r="I220" i="108"/>
  <c r="J374" i="108"/>
  <c r="K374" i="108" s="1"/>
  <c r="J357" i="108"/>
  <c r="K357" i="108" s="1"/>
  <c r="J342" i="108"/>
  <c r="K342" i="108" s="1"/>
  <c r="J325" i="108"/>
  <c r="K325" i="108" s="1"/>
  <c r="J310" i="108"/>
  <c r="K310" i="108" s="1"/>
  <c r="I294" i="108"/>
  <c r="J277" i="108"/>
  <c r="K277" i="108" s="1"/>
  <c r="I261" i="108"/>
  <c r="I246" i="108"/>
  <c r="I229" i="108"/>
  <c r="J366" i="108"/>
  <c r="K366" i="108" s="1"/>
  <c r="J349" i="108"/>
  <c r="K349" i="108" s="1"/>
  <c r="J334" i="108"/>
  <c r="K334" i="108" s="1"/>
  <c r="J317" i="108"/>
  <c r="K317" i="108" s="1"/>
  <c r="J302" i="108"/>
  <c r="K302" i="108" s="1"/>
  <c r="I286" i="108"/>
  <c r="J269" i="108"/>
  <c r="K269" i="108" s="1"/>
  <c r="I253" i="108"/>
  <c r="I238" i="108"/>
  <c r="J373" i="108"/>
  <c r="K373" i="108" s="1"/>
  <c r="J358" i="108"/>
  <c r="K358" i="108" s="1"/>
  <c r="J341" i="108"/>
  <c r="K341" i="108" s="1"/>
  <c r="J326" i="108"/>
  <c r="K326" i="108" s="1"/>
  <c r="J309" i="108"/>
  <c r="K309" i="108" s="1"/>
  <c r="I293" i="108"/>
  <c r="J278" i="108"/>
  <c r="K278" i="108" s="1"/>
  <c r="I262" i="108"/>
  <c r="I245" i="108"/>
  <c r="I230" i="108"/>
  <c r="J216" i="108"/>
  <c r="K216" i="108" s="1"/>
  <c r="I200" i="108"/>
  <c r="J183" i="108"/>
  <c r="K183" i="108" s="1"/>
  <c r="J168" i="108"/>
  <c r="K168" i="108" s="1"/>
  <c r="J151" i="108"/>
  <c r="K151" i="108" s="1"/>
  <c r="J136" i="108"/>
  <c r="K136" i="108" s="1"/>
  <c r="I120" i="108"/>
  <c r="J103" i="108"/>
  <c r="K103" i="108" s="1"/>
  <c r="J87" i="108"/>
  <c r="K87" i="108" s="1"/>
  <c r="J71" i="108"/>
  <c r="K71" i="108" s="1"/>
  <c r="J55" i="108"/>
  <c r="K55" i="108" s="1"/>
  <c r="J39" i="108"/>
  <c r="K39" i="108" s="1"/>
  <c r="J23" i="108"/>
  <c r="K23" i="108" s="1"/>
  <c r="I13" i="108"/>
  <c r="G405" i="108"/>
  <c r="H405" i="108" s="1"/>
  <c r="G398" i="108"/>
  <c r="H398" i="108" s="1"/>
  <c r="G389" i="108"/>
  <c r="H389" i="108" s="1"/>
  <c r="G382" i="108"/>
  <c r="H382" i="108" s="1"/>
  <c r="G373" i="108"/>
  <c r="H373" i="108" s="1"/>
  <c r="G366" i="108"/>
  <c r="H366" i="108" s="1"/>
  <c r="G357" i="108"/>
  <c r="H357" i="108" s="1"/>
  <c r="G350" i="108"/>
  <c r="H350" i="108" s="1"/>
  <c r="F341" i="108"/>
  <c r="F332" i="108"/>
  <c r="F323" i="108"/>
  <c r="G315" i="108"/>
  <c r="H315" i="108" s="1"/>
  <c r="J218" i="108"/>
  <c r="K218" i="108" s="1"/>
  <c r="I207" i="108"/>
  <c r="J199" i="108"/>
  <c r="K199" i="108" s="1"/>
  <c r="J192" i="108"/>
  <c r="K192" i="108" s="1"/>
  <c r="I183" i="108"/>
  <c r="J175" i="108"/>
  <c r="K175" i="108" s="1"/>
  <c r="I168" i="108"/>
  <c r="J160" i="108"/>
  <c r="K160" i="108" s="1"/>
  <c r="I151" i="108"/>
  <c r="J143" i="108"/>
  <c r="K143" i="108" s="1"/>
  <c r="I136" i="108"/>
  <c r="J128" i="108"/>
  <c r="K128" i="108" s="1"/>
  <c r="J119" i="108"/>
  <c r="K119" i="108" s="1"/>
  <c r="I112" i="108"/>
  <c r="I103" i="108"/>
  <c r="I96" i="108"/>
  <c r="I87" i="108"/>
  <c r="I80" i="108"/>
  <c r="I71" i="108"/>
  <c r="I64" i="108"/>
  <c r="I57" i="108"/>
  <c r="I50" i="108"/>
  <c r="I41" i="108"/>
  <c r="I34" i="108"/>
  <c r="I25" i="108"/>
  <c r="I18" i="108"/>
  <c r="I9" i="108"/>
  <c r="G401" i="108"/>
  <c r="H401" i="108" s="1"/>
  <c r="G394" i="108"/>
  <c r="H394" i="108" s="1"/>
  <c r="G385" i="108"/>
  <c r="H385" i="108" s="1"/>
  <c r="G378" i="108"/>
  <c r="H378" i="108" s="1"/>
  <c r="G369" i="108"/>
  <c r="H369" i="108" s="1"/>
  <c r="G362" i="108"/>
  <c r="H362" i="108" s="1"/>
  <c r="L91" i="108"/>
  <c r="L61" i="108"/>
  <c r="L28" i="108"/>
  <c r="J396" i="108"/>
  <c r="K396" i="108" s="1"/>
  <c r="L121" i="108"/>
  <c r="L100" i="108"/>
  <c r="L83" i="108"/>
  <c r="L68" i="108"/>
  <c r="M53" i="108"/>
  <c r="N53" i="108" s="1"/>
  <c r="L37" i="108"/>
  <c r="M20" i="108"/>
  <c r="N20" i="108" s="1"/>
  <c r="J405" i="108"/>
  <c r="K405" i="108" s="1"/>
  <c r="J390" i="108"/>
  <c r="K390" i="108" s="1"/>
  <c r="I373" i="108"/>
  <c r="I358" i="108"/>
  <c r="I341" i="108"/>
  <c r="I326" i="108"/>
  <c r="I309" i="108"/>
  <c r="J294" i="108"/>
  <c r="K294" i="108" s="1"/>
  <c r="I278" i="108"/>
  <c r="J261" i="108"/>
  <c r="K261" i="108" s="1"/>
  <c r="J246" i="108"/>
  <c r="K246" i="108" s="1"/>
  <c r="J229" i="108"/>
  <c r="K229" i="108" s="1"/>
  <c r="J214" i="108"/>
  <c r="K214" i="108" s="1"/>
  <c r="J368" i="108"/>
  <c r="K368" i="108" s="1"/>
  <c r="J351" i="108"/>
  <c r="K351" i="108" s="1"/>
  <c r="J336" i="108"/>
  <c r="K336" i="108" s="1"/>
  <c r="J319" i="108"/>
  <c r="K319" i="108" s="1"/>
  <c r="J304" i="108"/>
  <c r="K304" i="108" s="1"/>
  <c r="I288" i="108"/>
  <c r="J271" i="108"/>
  <c r="K271" i="108" s="1"/>
  <c r="I255" i="108"/>
  <c r="I240" i="108"/>
  <c r="I376" i="108"/>
  <c r="J360" i="108"/>
  <c r="K360" i="108" s="1"/>
  <c r="J343" i="108"/>
  <c r="K343" i="108" s="1"/>
  <c r="J328" i="108"/>
  <c r="K328" i="108" s="1"/>
  <c r="J311" i="108"/>
  <c r="K311" i="108" s="1"/>
  <c r="I295" i="108"/>
  <c r="J280" i="108"/>
  <c r="K280" i="108" s="1"/>
  <c r="I264" i="108"/>
  <c r="I247" i="108"/>
  <c r="I232" i="108"/>
  <c r="J367" i="108"/>
  <c r="K367" i="108" s="1"/>
  <c r="J352" i="108"/>
  <c r="K352" i="108" s="1"/>
  <c r="J335" i="108"/>
  <c r="K335" i="108" s="1"/>
  <c r="J320" i="108"/>
  <c r="K320" i="108" s="1"/>
  <c r="J303" i="108"/>
  <c r="K303" i="108" s="1"/>
  <c r="I287" i="108"/>
  <c r="J272" i="108"/>
  <c r="K272" i="108" s="1"/>
  <c r="I256" i="108"/>
  <c r="I239" i="108"/>
  <c r="I224" i="108"/>
  <c r="I209" i="108"/>
  <c r="J194" i="108"/>
  <c r="K194" i="108" s="1"/>
  <c r="I178" i="108"/>
  <c r="I161" i="108"/>
  <c r="I146" i="108"/>
  <c r="I129" i="108"/>
  <c r="I114" i="108"/>
  <c r="I98" i="108"/>
  <c r="I82" i="108"/>
  <c r="I66" i="108"/>
  <c r="J50" i="108"/>
  <c r="K50" i="108" s="1"/>
  <c r="J34" i="108"/>
  <c r="K34" i="108" s="1"/>
  <c r="I20" i="108"/>
  <c r="I11" i="108"/>
  <c r="F404" i="108"/>
  <c r="F395" i="108"/>
  <c r="F388" i="108"/>
  <c r="F379" i="108"/>
  <c r="F372" i="108"/>
  <c r="F363" i="108"/>
  <c r="F356" i="108"/>
  <c r="G348" i="108"/>
  <c r="H348" i="108" s="1"/>
  <c r="G339" i="108"/>
  <c r="H339" i="108" s="1"/>
  <c r="F330" i="108"/>
  <c r="F321" i="108"/>
  <c r="G313" i="108"/>
  <c r="H313" i="108" s="1"/>
  <c r="J215" i="108"/>
  <c r="K215" i="108" s="1"/>
  <c r="J205" i="108"/>
  <c r="K205" i="108" s="1"/>
  <c r="I198" i="108"/>
  <c r="I189" i="108"/>
  <c r="J181" i="108"/>
  <c r="K181" i="108" s="1"/>
  <c r="I174" i="108"/>
  <c r="M83" i="108"/>
  <c r="N83" i="108" s="1"/>
  <c r="L52" i="108"/>
  <c r="L21" i="108"/>
  <c r="I387" i="108"/>
  <c r="M113" i="108"/>
  <c r="N113" i="108" s="1"/>
  <c r="M98" i="108"/>
  <c r="N98" i="108" s="1"/>
  <c r="M81" i="108"/>
  <c r="N81" i="108" s="1"/>
  <c r="L66" i="108"/>
  <c r="M51" i="108"/>
  <c r="N51" i="108" s="1"/>
  <c r="L35" i="108"/>
  <c r="M18" i="108"/>
  <c r="N18" i="108" s="1"/>
  <c r="J403" i="108"/>
  <c r="K403" i="108" s="1"/>
  <c r="J388" i="108"/>
  <c r="K388" i="108" s="1"/>
  <c r="I371" i="108"/>
  <c r="I356" i="108"/>
  <c r="I339" i="108"/>
  <c r="I324" i="108"/>
  <c r="I307" i="108"/>
  <c r="J292" i="108"/>
  <c r="K292" i="108" s="1"/>
  <c r="I276" i="108"/>
  <c r="J259" i="108"/>
  <c r="K259" i="108" s="1"/>
  <c r="J244" i="108"/>
  <c r="K244" i="108" s="1"/>
  <c r="J227" i="108"/>
  <c r="K227" i="108" s="1"/>
  <c r="J212" i="108"/>
  <c r="K212" i="108" s="1"/>
  <c r="I365" i="108"/>
  <c r="I350" i="108"/>
  <c r="I333" i="108"/>
  <c r="I318" i="108"/>
  <c r="I301" i="108"/>
  <c r="J286" i="108"/>
  <c r="K286" i="108" s="1"/>
  <c r="I270" i="108"/>
  <c r="J253" i="108"/>
  <c r="K253" i="108" s="1"/>
  <c r="J238" i="108"/>
  <c r="K238" i="108" s="1"/>
  <c r="I374" i="108"/>
  <c r="I357" i="108"/>
  <c r="I342" i="108"/>
  <c r="I325" i="108"/>
  <c r="I310" i="108"/>
  <c r="J293" i="108"/>
  <c r="K293" i="108" s="1"/>
  <c r="I277" i="108"/>
  <c r="J262" i="108"/>
  <c r="K262" i="108" s="1"/>
  <c r="J245" i="108"/>
  <c r="K245" i="108" s="1"/>
  <c r="J230" i="108"/>
  <c r="K230" i="108" s="1"/>
  <c r="I366" i="108"/>
  <c r="I349" i="108"/>
  <c r="I334" i="108"/>
  <c r="I317" i="108"/>
  <c r="I302" i="108"/>
  <c r="J285" i="108"/>
  <c r="K285" i="108" s="1"/>
  <c r="I269" i="108"/>
  <c r="J254" i="108"/>
  <c r="K254" i="108" s="1"/>
  <c r="J237" i="108"/>
  <c r="K237" i="108" s="1"/>
  <c r="J222" i="108"/>
  <c r="K222" i="108" s="1"/>
  <c r="J207" i="108"/>
  <c r="K207" i="108" s="1"/>
  <c r="I191" i="108"/>
  <c r="I127" i="108"/>
  <c r="J64" i="108"/>
  <c r="K64" i="108" s="1"/>
  <c r="J9" i="108"/>
  <c r="K9" i="108" s="1"/>
  <c r="F377" i="108"/>
  <c r="G346" i="108"/>
  <c r="H346" i="108" s="1"/>
  <c r="I225" i="108"/>
  <c r="I187" i="108"/>
  <c r="J164" i="108"/>
  <c r="K164" i="108" s="1"/>
  <c r="I153" i="108"/>
  <c r="I142" i="108"/>
  <c r="J132" i="108"/>
  <c r="K132" i="108" s="1"/>
  <c r="I121" i="108"/>
  <c r="I110" i="108"/>
  <c r="J99" i="108"/>
  <c r="K99" i="108" s="1"/>
  <c r="J90" i="108"/>
  <c r="K90" i="108" s="1"/>
  <c r="I78" i="108"/>
  <c r="J67" i="108"/>
  <c r="K67" i="108" s="1"/>
  <c r="J58" i="108"/>
  <c r="K58" i="108" s="1"/>
  <c r="I48" i="108"/>
  <c r="J37" i="108"/>
  <c r="K37" i="108" s="1"/>
  <c r="J28" i="108"/>
  <c r="K28" i="108" s="1"/>
  <c r="I16" i="108"/>
  <c r="F405" i="108"/>
  <c r="G396" i="108"/>
  <c r="H396" i="108" s="1"/>
  <c r="F384" i="108"/>
  <c r="F373" i="108"/>
  <c r="G364" i="108"/>
  <c r="H364" i="108" s="1"/>
  <c r="G353" i="108"/>
  <c r="H353" i="108" s="1"/>
  <c r="G344" i="108"/>
  <c r="H344" i="108" s="1"/>
  <c r="G335" i="108"/>
  <c r="H335" i="108" s="1"/>
  <c r="F328" i="108"/>
  <c r="G320" i="108"/>
  <c r="H320" i="108" s="1"/>
  <c r="I221" i="108"/>
  <c r="I210" i="108"/>
  <c r="I201" i="108"/>
  <c r="J193" i="108"/>
  <c r="K193" i="108" s="1"/>
  <c r="J186" i="108"/>
  <c r="K186" i="108" s="1"/>
  <c r="I177" i="108"/>
  <c r="J169" i="108"/>
  <c r="K169" i="108" s="1"/>
  <c r="I162" i="108"/>
  <c r="J154" i="108"/>
  <c r="K154" i="108" s="1"/>
  <c r="I145" i="108"/>
  <c r="J137" i="108"/>
  <c r="K137" i="108" s="1"/>
  <c r="I130" i="108"/>
  <c r="J122" i="108"/>
  <c r="K122" i="108" s="1"/>
  <c r="I113" i="108"/>
  <c r="I106" i="108"/>
  <c r="I97" i="108"/>
  <c r="I90" i="108"/>
  <c r="I81" i="108"/>
  <c r="I74" i="108"/>
  <c r="I65" i="108"/>
  <c r="I58" i="108"/>
  <c r="J49" i="108"/>
  <c r="K49" i="108" s="1"/>
  <c r="J42" i="108"/>
  <c r="K42" i="108" s="1"/>
  <c r="J33" i="108"/>
  <c r="K33" i="108" s="1"/>
  <c r="J26" i="108"/>
  <c r="K26" i="108" s="1"/>
  <c r="J17" i="108"/>
  <c r="K17" i="108" s="1"/>
  <c r="J10" i="108"/>
  <c r="K10" i="108" s="1"/>
  <c r="F401" i="108"/>
  <c r="F394" i="108"/>
  <c r="F385" i="108"/>
  <c r="F378" i="108"/>
  <c r="F369" i="108"/>
  <c r="F362" i="108"/>
  <c r="F353" i="108"/>
  <c r="G345" i="108"/>
  <c r="H345" i="108" s="1"/>
  <c r="G338" i="108"/>
  <c r="H338" i="108" s="1"/>
  <c r="F331" i="108"/>
  <c r="F324" i="108"/>
  <c r="G316" i="108"/>
  <c r="H316" i="108" s="1"/>
  <c r="I217" i="108"/>
  <c r="J206" i="108"/>
  <c r="K206" i="108" s="1"/>
  <c r="I197" i="108"/>
  <c r="I190" i="108"/>
  <c r="J182" i="108"/>
  <c r="K182" i="108" s="1"/>
  <c r="I173" i="108"/>
  <c r="J165" i="108"/>
  <c r="K165" i="108" s="1"/>
  <c r="I158" i="108"/>
  <c r="J150" i="108"/>
  <c r="K150" i="108" s="1"/>
  <c r="I141" i="108"/>
  <c r="J133" i="108"/>
  <c r="K133" i="108" s="1"/>
  <c r="J125" i="108"/>
  <c r="K125" i="108" s="1"/>
  <c r="J118" i="108"/>
  <c r="K118" i="108" s="1"/>
  <c r="I109" i="108"/>
  <c r="I102" i="108"/>
  <c r="I93" i="108"/>
  <c r="I86" i="108"/>
  <c r="I77" i="108"/>
  <c r="I70" i="108"/>
  <c r="I61" i="108"/>
  <c r="J52" i="108"/>
  <c r="K52" i="108" s="1"/>
  <c r="J43" i="108"/>
  <c r="K43" i="108" s="1"/>
  <c r="I176" i="108"/>
  <c r="J112" i="108"/>
  <c r="K112" i="108" s="1"/>
  <c r="J48" i="108"/>
  <c r="K48" i="108" s="1"/>
  <c r="F402" i="108"/>
  <c r="F370" i="108"/>
  <c r="G337" i="108"/>
  <c r="H337" i="108" s="1"/>
  <c r="J213" i="108"/>
  <c r="K213" i="108" s="1"/>
  <c r="J179" i="108"/>
  <c r="K179" i="108" s="1"/>
  <c r="J162" i="108"/>
  <c r="K162" i="108" s="1"/>
  <c r="J149" i="108"/>
  <c r="K149" i="108" s="1"/>
  <c r="I140" i="108"/>
  <c r="J130" i="108"/>
  <c r="K130" i="108" s="1"/>
  <c r="J117" i="108"/>
  <c r="K117" i="108" s="1"/>
  <c r="J108" i="108"/>
  <c r="K108" i="108" s="1"/>
  <c r="J97" i="108"/>
  <c r="K97" i="108" s="1"/>
  <c r="I85" i="108"/>
  <c r="J76" i="108"/>
  <c r="K76" i="108" s="1"/>
  <c r="J65" i="108"/>
  <c r="K65" i="108" s="1"/>
  <c r="I55" i="108"/>
  <c r="J46" i="108"/>
  <c r="K46" i="108" s="1"/>
  <c r="J35" i="108"/>
  <c r="K35" i="108" s="1"/>
  <c r="I23" i="108"/>
  <c r="J14" i="108"/>
  <c r="K14" i="108" s="1"/>
  <c r="G403" i="108"/>
  <c r="H403" i="108" s="1"/>
  <c r="F391" i="108"/>
  <c r="F382" i="108"/>
  <c r="G371" i="108"/>
  <c r="H371" i="108" s="1"/>
  <c r="F359" i="108"/>
  <c r="F350" i="108"/>
  <c r="G342" i="108"/>
  <c r="H342" i="108" s="1"/>
  <c r="G333" i="108"/>
  <c r="H333" i="108" s="1"/>
  <c r="F326" i="108"/>
  <c r="F319" i="108"/>
  <c r="J217" i="108"/>
  <c r="K217" i="108" s="1"/>
  <c r="J208" i="108"/>
  <c r="K208" i="108" s="1"/>
  <c r="I199" i="108"/>
  <c r="I192" i="108"/>
  <c r="J184" i="108"/>
  <c r="K184" i="108" s="1"/>
  <c r="I175" i="108"/>
  <c r="J167" i="108"/>
  <c r="K167" i="108" s="1"/>
  <c r="I160" i="108"/>
  <c r="J152" i="108"/>
  <c r="K152" i="108" s="1"/>
  <c r="I143" i="108"/>
  <c r="J135" i="108"/>
  <c r="K135" i="108" s="1"/>
  <c r="I128" i="108"/>
  <c r="I119" i="108"/>
  <c r="J111" i="108"/>
  <c r="K111" i="108" s="1"/>
  <c r="J104" i="108"/>
  <c r="K104" i="108" s="1"/>
  <c r="J95" i="108"/>
  <c r="K95" i="108" s="1"/>
  <c r="J88" i="108"/>
  <c r="K88" i="108" s="1"/>
  <c r="J79" i="108"/>
  <c r="K79" i="108" s="1"/>
  <c r="J72" i="108"/>
  <c r="K72" i="108" s="1"/>
  <c r="J63" i="108"/>
  <c r="K63" i="108" s="1"/>
  <c r="J56" i="108"/>
  <c r="K56" i="108" s="1"/>
  <c r="J47" i="108"/>
  <c r="K47" i="108" s="1"/>
  <c r="J40" i="108"/>
  <c r="K40" i="108" s="1"/>
  <c r="J31" i="108"/>
  <c r="K31" i="108" s="1"/>
  <c r="J24" i="108"/>
  <c r="K24" i="108" s="1"/>
  <c r="J15" i="108"/>
  <c r="K15" i="108" s="1"/>
  <c r="J8" i="108"/>
  <c r="G399" i="108"/>
  <c r="H399" i="108" s="1"/>
  <c r="G392" i="108"/>
  <c r="H392" i="108" s="1"/>
  <c r="G383" i="108"/>
  <c r="H383" i="108" s="1"/>
  <c r="G376" i="108"/>
  <c r="H376" i="108" s="1"/>
  <c r="G367" i="108"/>
  <c r="H367" i="108" s="1"/>
  <c r="G360" i="108"/>
  <c r="H360" i="108" s="1"/>
  <c r="G351" i="108"/>
  <c r="H351" i="108" s="1"/>
  <c r="F344" i="108"/>
  <c r="G336" i="108"/>
  <c r="H336" i="108" s="1"/>
  <c r="F329" i="108"/>
  <c r="F322" i="108"/>
  <c r="G314" i="108"/>
  <c r="H314" i="108" s="1"/>
  <c r="I212" i="108"/>
  <c r="J204" i="108"/>
  <c r="K204" i="108" s="1"/>
  <c r="I195" i="108"/>
  <c r="I188" i="108"/>
  <c r="J180" i="108"/>
  <c r="K180" i="108" s="1"/>
  <c r="I171" i="108"/>
  <c r="J163" i="108"/>
  <c r="K163" i="108" s="1"/>
  <c r="I156" i="108"/>
  <c r="J148" i="108"/>
  <c r="K148" i="108" s="1"/>
  <c r="I139" i="108"/>
  <c r="J131" i="108"/>
  <c r="K131" i="108" s="1"/>
  <c r="I124" i="108"/>
  <c r="J116" i="108"/>
  <c r="K116" i="108" s="1"/>
  <c r="J107" i="108"/>
  <c r="K107" i="108" s="1"/>
  <c r="J100" i="108"/>
  <c r="K100" i="108" s="1"/>
  <c r="J91" i="108"/>
  <c r="K91" i="108" s="1"/>
  <c r="J84" i="108"/>
  <c r="K84" i="108" s="1"/>
  <c r="J75" i="108"/>
  <c r="K75" i="108" s="1"/>
  <c r="J68" i="108"/>
  <c r="K68" i="108" s="1"/>
  <c r="J59" i="108"/>
  <c r="K59" i="108" s="1"/>
  <c r="I49" i="108"/>
  <c r="I42" i="108"/>
  <c r="I159" i="108"/>
  <c r="J96" i="108"/>
  <c r="K96" i="108" s="1"/>
  <c r="J32" i="108"/>
  <c r="K32" i="108" s="1"/>
  <c r="F393" i="108"/>
  <c r="F361" i="108"/>
  <c r="G328" i="108"/>
  <c r="H328" i="108" s="1"/>
  <c r="J203" i="108"/>
  <c r="K203" i="108" s="1"/>
  <c r="I172" i="108"/>
  <c r="I157" i="108"/>
  <c r="J147" i="108"/>
  <c r="K147" i="108" s="1"/>
  <c r="I138" i="108"/>
  <c r="J126" i="108"/>
  <c r="K126" i="108" s="1"/>
  <c r="J115" i="108"/>
  <c r="K115" i="108" s="1"/>
  <c r="J106" i="108"/>
  <c r="K106" i="108" s="1"/>
  <c r="I94" i="108"/>
  <c r="J83" i="108"/>
  <c r="K83" i="108" s="1"/>
  <c r="J74" i="108"/>
  <c r="K74" i="108" s="1"/>
  <c r="I62" i="108"/>
  <c r="J53" i="108"/>
  <c r="K53" i="108" s="1"/>
  <c r="J44" i="108"/>
  <c r="K44" i="108" s="1"/>
  <c r="I32" i="108"/>
  <c r="J21" i="108"/>
  <c r="K21" i="108" s="1"/>
  <c r="J12" i="108"/>
  <c r="K12" i="108" s="1"/>
  <c r="F400" i="108"/>
  <c r="F389" i="108"/>
  <c r="G380" i="108"/>
  <c r="H380" i="108" s="1"/>
  <c r="F368" i="108"/>
  <c r="F357" i="108"/>
  <c r="F348" i="108"/>
  <c r="F339" i="108"/>
  <c r="G331" i="108"/>
  <c r="H331" i="108" s="1"/>
  <c r="G324" i="108"/>
  <c r="H324" i="108" s="1"/>
  <c r="F317" i="108"/>
  <c r="I215" i="108"/>
  <c r="I205" i="108"/>
  <c r="J197" i="108"/>
  <c r="K197" i="108" s="1"/>
  <c r="J190" i="108"/>
  <c r="K190" i="108" s="1"/>
  <c r="I181" i="108"/>
  <c r="J173" i="108"/>
  <c r="K173" i="108" s="1"/>
  <c r="I166" i="108"/>
  <c r="J158" i="108"/>
  <c r="K158" i="108" s="1"/>
  <c r="I149" i="108"/>
  <c r="J141" i="108"/>
  <c r="K141" i="108" s="1"/>
  <c r="I134" i="108"/>
  <c r="I126" i="108"/>
  <c r="I117" i="108"/>
  <c r="J109" i="108"/>
  <c r="K109" i="108" s="1"/>
  <c r="J102" i="108"/>
  <c r="K102" i="108" s="1"/>
  <c r="J93" i="108"/>
  <c r="K93" i="108" s="1"/>
  <c r="J86" i="108"/>
  <c r="K86" i="108" s="1"/>
  <c r="J77" i="108"/>
  <c r="K77" i="108" s="1"/>
  <c r="J70" i="108"/>
  <c r="K70" i="108" s="1"/>
  <c r="J61" i="108"/>
  <c r="K61" i="108" s="1"/>
  <c r="I53" i="108"/>
  <c r="I46" i="108"/>
  <c r="I37" i="108"/>
  <c r="I30" i="108"/>
  <c r="I21" i="108"/>
  <c r="I14" i="108"/>
  <c r="J6" i="108"/>
  <c r="F13" i="133" s="1"/>
  <c r="G397" i="108"/>
  <c r="H397" i="108" s="1"/>
  <c r="G390" i="108"/>
  <c r="H390" i="108" s="1"/>
  <c r="G381" i="108"/>
  <c r="H381" i="108" s="1"/>
  <c r="G374" i="108"/>
  <c r="H374" i="108" s="1"/>
  <c r="G365" i="108"/>
  <c r="H365" i="108" s="1"/>
  <c r="G358" i="108"/>
  <c r="H358" i="108" s="1"/>
  <c r="G349" i="108"/>
  <c r="H349" i="108" s="1"/>
  <c r="F342" i="108"/>
  <c r="F335" i="108"/>
  <c r="G327" i="108"/>
  <c r="H327" i="108" s="1"/>
  <c r="F320" i="108"/>
  <c r="I223" i="108"/>
  <c r="J209" i="108"/>
  <c r="K209" i="108" s="1"/>
  <c r="J202" i="108"/>
  <c r="K202" i="108" s="1"/>
  <c r="I193" i="108"/>
  <c r="I186" i="108"/>
  <c r="J178" i="108"/>
  <c r="K178" i="108" s="1"/>
  <c r="I169" i="108"/>
  <c r="J161" i="108"/>
  <c r="K161" i="108" s="1"/>
  <c r="I154" i="108"/>
  <c r="J146" i="108"/>
  <c r="K146" i="108" s="1"/>
  <c r="I137" i="108"/>
  <c r="J129" i="108"/>
  <c r="K129" i="108" s="1"/>
  <c r="I122" i="108"/>
  <c r="J114" i="108"/>
  <c r="K114" i="108" s="1"/>
  <c r="J105" i="108"/>
  <c r="K105" i="108" s="1"/>
  <c r="I144" i="108"/>
  <c r="J80" i="108"/>
  <c r="K80" i="108" s="1"/>
  <c r="J18" i="108"/>
  <c r="K18" i="108" s="1"/>
  <c r="F386" i="108"/>
  <c r="F354" i="108"/>
  <c r="G319" i="108"/>
  <c r="H319" i="108" s="1"/>
  <c r="I196" i="108"/>
  <c r="J166" i="108"/>
  <c r="K166" i="108" s="1"/>
  <c r="I155" i="108"/>
  <c r="J145" i="108"/>
  <c r="K145" i="108" s="1"/>
  <c r="J134" i="108"/>
  <c r="K134" i="108" s="1"/>
  <c r="I123" i="108"/>
  <c r="J113" i="108"/>
  <c r="K113" i="108" s="1"/>
  <c r="I101" i="108"/>
  <c r="J92" i="108"/>
  <c r="K92" i="108" s="1"/>
  <c r="J81" i="108"/>
  <c r="K81" i="108" s="1"/>
  <c r="I69" i="108"/>
  <c r="J60" i="108"/>
  <c r="K60" i="108" s="1"/>
  <c r="J51" i="108"/>
  <c r="K51" i="108" s="1"/>
  <c r="I39" i="108"/>
  <c r="J30" i="108"/>
  <c r="K30" i="108" s="1"/>
  <c r="J19" i="108"/>
  <c r="K19" i="108" s="1"/>
  <c r="F398" i="108"/>
  <c r="G387" i="108"/>
  <c r="H387" i="108" s="1"/>
  <c r="F375" i="108"/>
  <c r="F366" i="108"/>
  <c r="G355" i="108"/>
  <c r="H355" i="108" s="1"/>
  <c r="F346" i="108"/>
  <c r="F337" i="108"/>
  <c r="G329" i="108"/>
  <c r="H329" i="108" s="1"/>
  <c r="G322" i="108"/>
  <c r="H322" i="108" s="1"/>
  <c r="J224" i="108"/>
  <c r="K224" i="108" s="1"/>
  <c r="I213" i="108"/>
  <c r="I203" i="108"/>
  <c r="J195" i="108"/>
  <c r="K195" i="108" s="1"/>
  <c r="J188" i="108"/>
  <c r="K188" i="108" s="1"/>
  <c r="I179" i="108"/>
  <c r="J171" i="108"/>
  <c r="K171" i="108" s="1"/>
  <c r="I164" i="108"/>
  <c r="J156" i="108"/>
  <c r="K156" i="108" s="1"/>
  <c r="I147" i="108"/>
  <c r="J139" i="108"/>
  <c r="K139" i="108" s="1"/>
  <c r="I132" i="108"/>
  <c r="J124" i="108"/>
  <c r="K124" i="108" s="1"/>
  <c r="I115" i="108"/>
  <c r="I108" i="108"/>
  <c r="I99" i="108"/>
  <c r="I92" i="108"/>
  <c r="I83" i="108"/>
  <c r="I76" i="108"/>
  <c r="I67" i="108"/>
  <c r="I60" i="108"/>
  <c r="I51" i="108"/>
  <c r="I44" i="108"/>
  <c r="I35" i="108"/>
  <c r="I28" i="108"/>
  <c r="I19" i="108"/>
  <c r="I12" i="108"/>
  <c r="F403" i="108"/>
  <c r="F396" i="108"/>
  <c r="F387" i="108"/>
  <c r="F380" i="108"/>
  <c r="F371" i="108"/>
  <c r="F364" i="108"/>
  <c r="F355" i="108"/>
  <c r="G347" i="108"/>
  <c r="H347" i="108" s="1"/>
  <c r="G340" i="108"/>
  <c r="H340" i="108" s="1"/>
  <c r="F333" i="108"/>
  <c r="G325" i="108"/>
  <c r="H325" i="108" s="1"/>
  <c r="G318" i="108"/>
  <c r="H318" i="108" s="1"/>
  <c r="J219" i="108"/>
  <c r="K219" i="108" s="1"/>
  <c r="I208" i="108"/>
  <c r="J200" i="108"/>
  <c r="K200" i="108" s="1"/>
  <c r="J191" i="108"/>
  <c r="K191" i="108" s="1"/>
  <c r="I184" i="108"/>
  <c r="J176" i="108"/>
  <c r="K176" i="108" s="1"/>
  <c r="I167" i="108"/>
  <c r="J159" i="108"/>
  <c r="K159" i="108" s="1"/>
  <c r="I152" i="108"/>
  <c r="J144" i="108"/>
  <c r="K144" i="108" s="1"/>
  <c r="I135" i="108"/>
  <c r="J127" i="108"/>
  <c r="K127" i="108" s="1"/>
  <c r="J120" i="108"/>
  <c r="K120" i="108" s="1"/>
  <c r="I111" i="108"/>
  <c r="I104" i="108"/>
  <c r="I88" i="108"/>
  <c r="I72" i="108"/>
  <c r="J54" i="108"/>
  <c r="K54" i="108" s="1"/>
  <c r="J38" i="108"/>
  <c r="K38" i="108" s="1"/>
  <c r="J29" i="108"/>
  <c r="K29" i="108" s="1"/>
  <c r="J22" i="108"/>
  <c r="K22" i="108" s="1"/>
  <c r="J13" i="108"/>
  <c r="K13" i="108" s="1"/>
  <c r="F397" i="108"/>
  <c r="F390" i="108"/>
  <c r="F381" i="108"/>
  <c r="F374" i="108"/>
  <c r="F365" i="108"/>
  <c r="F358" i="108"/>
  <c r="F351" i="108"/>
  <c r="G343" i="108"/>
  <c r="H343" i="108" s="1"/>
  <c r="F336" i="108"/>
  <c r="G321" i="108"/>
  <c r="H321" i="108" s="1"/>
  <c r="F307" i="108"/>
  <c r="F300" i="108"/>
  <c r="F293" i="108"/>
  <c r="F284" i="108"/>
  <c r="G275" i="108"/>
  <c r="H275" i="108" s="1"/>
  <c r="G268" i="108"/>
  <c r="H268" i="108" s="1"/>
  <c r="G261" i="108"/>
  <c r="H261" i="108" s="1"/>
  <c r="F251" i="108"/>
  <c r="G242" i="108"/>
  <c r="H242" i="108" s="1"/>
  <c r="F232" i="108"/>
  <c r="F225" i="108"/>
  <c r="F218" i="108"/>
  <c r="G211" i="108"/>
  <c r="H211" i="108" s="1"/>
  <c r="G204" i="108"/>
  <c r="H204" i="108" s="1"/>
  <c r="G197" i="108"/>
  <c r="H197" i="108" s="1"/>
  <c r="F187" i="108"/>
  <c r="G178" i="108"/>
  <c r="H178" i="108" s="1"/>
  <c r="F168" i="108"/>
  <c r="F161" i="108"/>
  <c r="F154" i="108"/>
  <c r="G147" i="108"/>
  <c r="H147" i="108" s="1"/>
  <c r="G140" i="108"/>
  <c r="H140" i="108" s="1"/>
  <c r="G133" i="108"/>
  <c r="H133" i="108" s="1"/>
  <c r="F123" i="108"/>
  <c r="G114" i="108"/>
  <c r="H114" i="108" s="1"/>
  <c r="F104" i="108"/>
  <c r="F97" i="108"/>
  <c r="F90" i="108"/>
  <c r="G83" i="108"/>
  <c r="H83" i="108" s="1"/>
  <c r="G76" i="108"/>
  <c r="H76" i="108" s="1"/>
  <c r="G69" i="108"/>
  <c r="H69" i="108" s="1"/>
  <c r="F62" i="108"/>
  <c r="F53" i="108"/>
  <c r="F46" i="108"/>
  <c r="F37" i="108"/>
  <c r="F30" i="108"/>
  <c r="F312" i="108"/>
  <c r="F303" i="108"/>
  <c r="F294" i="108"/>
  <c r="F287" i="108"/>
  <c r="G278" i="108"/>
  <c r="H278" i="108" s="1"/>
  <c r="G269" i="108"/>
  <c r="H269" i="108" s="1"/>
  <c r="G262" i="108"/>
  <c r="H262" i="108" s="1"/>
  <c r="F256" i="108"/>
  <c r="F249" i="108"/>
  <c r="G240" i="108"/>
  <c r="H240" i="108" s="1"/>
  <c r="G231" i="108"/>
  <c r="H231" i="108" s="1"/>
  <c r="F221" i="108"/>
  <c r="G212" i="108"/>
  <c r="H212" i="108" s="1"/>
  <c r="G205" i="108"/>
  <c r="H205" i="108" s="1"/>
  <c r="G198" i="108"/>
  <c r="H198" i="108" s="1"/>
  <c r="F192" i="108"/>
  <c r="F185" i="108"/>
  <c r="G176" i="108"/>
  <c r="H176" i="108" s="1"/>
  <c r="G167" i="108"/>
  <c r="H167" i="108" s="1"/>
  <c r="F157" i="108"/>
  <c r="G148" i="108"/>
  <c r="H148" i="108" s="1"/>
  <c r="G141" i="108"/>
  <c r="H141" i="108" s="1"/>
  <c r="G134" i="108"/>
  <c r="H134" i="108" s="1"/>
  <c r="F128" i="108"/>
  <c r="F121" i="108"/>
  <c r="G112" i="108"/>
  <c r="H112" i="108" s="1"/>
  <c r="G103" i="108"/>
  <c r="H103" i="108" s="1"/>
  <c r="F93" i="108"/>
  <c r="G84" i="108"/>
  <c r="H84" i="108" s="1"/>
  <c r="G77" i="108"/>
  <c r="H77" i="108" s="1"/>
  <c r="G70" i="108"/>
  <c r="H70" i="108" s="1"/>
  <c r="G63" i="108"/>
  <c r="H63" i="108" s="1"/>
  <c r="F325" i="108"/>
  <c r="G309" i="108"/>
  <c r="H309" i="108" s="1"/>
  <c r="G302" i="108"/>
  <c r="H302" i="108" s="1"/>
  <c r="F292" i="108"/>
  <c r="F285" i="108"/>
  <c r="F278" i="108"/>
  <c r="F269" i="108"/>
  <c r="G260" i="108"/>
  <c r="H260" i="108" s="1"/>
  <c r="G253" i="108"/>
  <c r="H253" i="108" s="1"/>
  <c r="G246" i="108"/>
  <c r="H246" i="108" s="1"/>
  <c r="F240" i="108"/>
  <c r="F233" i="108"/>
  <c r="G224" i="108"/>
  <c r="H224" i="108" s="1"/>
  <c r="G215" i="108"/>
  <c r="H215" i="108" s="1"/>
  <c r="F205" i="108"/>
  <c r="G196" i="108"/>
  <c r="H196" i="108" s="1"/>
  <c r="G189" i="108"/>
  <c r="H189" i="108" s="1"/>
  <c r="G182" i="108"/>
  <c r="H182" i="108" s="1"/>
  <c r="F176" i="108"/>
  <c r="F169" i="108"/>
  <c r="G160" i="108"/>
  <c r="H160" i="108" s="1"/>
  <c r="G151" i="108"/>
  <c r="H151" i="108" s="1"/>
  <c r="F141" i="108"/>
  <c r="G132" i="108"/>
  <c r="H132" i="108" s="1"/>
  <c r="G125" i="108"/>
  <c r="H125" i="108" s="1"/>
  <c r="G118" i="108"/>
  <c r="H118" i="108" s="1"/>
  <c r="F112" i="108"/>
  <c r="F105" i="108"/>
  <c r="G96" i="108"/>
  <c r="H96" i="108" s="1"/>
  <c r="G87" i="108"/>
  <c r="H87" i="108" s="1"/>
  <c r="F77" i="108"/>
  <c r="G68" i="108"/>
  <c r="H68" i="108" s="1"/>
  <c r="G59" i="108"/>
  <c r="H59" i="108" s="1"/>
  <c r="G52" i="108"/>
  <c r="H52" i="108" s="1"/>
  <c r="G43" i="108"/>
  <c r="H43" i="108" s="1"/>
  <c r="G36" i="108"/>
  <c r="H36" i="108" s="1"/>
  <c r="G27" i="108"/>
  <c r="H27" i="108" s="1"/>
  <c r="G323" i="108"/>
  <c r="H323" i="108" s="1"/>
  <c r="G307" i="108"/>
  <c r="H307" i="108" s="1"/>
  <c r="G300" i="108"/>
  <c r="H300" i="108" s="1"/>
  <c r="G293" i="108"/>
  <c r="H293" i="108" s="1"/>
  <c r="G284" i="108"/>
  <c r="H284" i="108" s="1"/>
  <c r="G277" i="108"/>
  <c r="H277" i="108" s="1"/>
  <c r="G270" i="108"/>
  <c r="H270" i="108" s="1"/>
  <c r="F260" i="108"/>
  <c r="G251" i="108"/>
  <c r="H251" i="108" s="1"/>
  <c r="F243" i="108"/>
  <c r="F236" i="108"/>
  <c r="F229" i="108"/>
  <c r="F222" i="108"/>
  <c r="F215" i="108"/>
  <c r="G206" i="108"/>
  <c r="H206" i="108" s="1"/>
  <c r="F196" i="108"/>
  <c r="G187" i="108"/>
  <c r="H187" i="108" s="1"/>
  <c r="F179" i="108"/>
  <c r="F172" i="108"/>
  <c r="F165" i="108"/>
  <c r="F158" i="108"/>
  <c r="F151" i="108"/>
  <c r="G142" i="108"/>
  <c r="H142" i="108" s="1"/>
  <c r="F132" i="108"/>
  <c r="G123" i="108"/>
  <c r="H123" i="108" s="1"/>
  <c r="F115" i="108"/>
  <c r="F108" i="108"/>
  <c r="F101" i="108"/>
  <c r="F94" i="108"/>
  <c r="F87" i="108"/>
  <c r="G78" i="108"/>
  <c r="H78" i="108" s="1"/>
  <c r="F68" i="108"/>
  <c r="F59" i="108"/>
  <c r="G48" i="108"/>
  <c r="H48" i="108" s="1"/>
  <c r="G30" i="108"/>
  <c r="H30" i="108" s="1"/>
  <c r="G18" i="108"/>
  <c r="H18" i="108" s="1"/>
  <c r="G9" i="108"/>
  <c r="H9" i="108" s="1"/>
  <c r="F51" i="108"/>
  <c r="F33" i="108"/>
  <c r="G21" i="108"/>
  <c r="H21" i="108" s="1"/>
  <c r="G14" i="108"/>
  <c r="H14" i="108" s="1"/>
  <c r="G53" i="108"/>
  <c r="H53" i="108" s="1"/>
  <c r="G39" i="108"/>
  <c r="H39" i="108" s="1"/>
  <c r="G23" i="108"/>
  <c r="H23" i="108" s="1"/>
  <c r="F16" i="108"/>
  <c r="J98" i="108"/>
  <c r="K98" i="108" s="1"/>
  <c r="J82" i="108"/>
  <c r="K82" i="108" s="1"/>
  <c r="J66" i="108"/>
  <c r="K66" i="108" s="1"/>
  <c r="I47" i="108"/>
  <c r="J36" i="108"/>
  <c r="K36" i="108" s="1"/>
  <c r="J27" i="108"/>
  <c r="K27" i="108" s="1"/>
  <c r="J20" i="108"/>
  <c r="K20" i="108" s="1"/>
  <c r="J11" i="108"/>
  <c r="K11" i="108" s="1"/>
  <c r="G404" i="108"/>
  <c r="H404" i="108" s="1"/>
  <c r="G395" i="108"/>
  <c r="H395" i="108" s="1"/>
  <c r="G388" i="108"/>
  <c r="H388" i="108" s="1"/>
  <c r="G379" i="108"/>
  <c r="H379" i="108" s="1"/>
  <c r="G372" i="108"/>
  <c r="H372" i="108" s="1"/>
  <c r="G363" i="108"/>
  <c r="H363" i="108" s="1"/>
  <c r="G356" i="108"/>
  <c r="H356" i="108" s="1"/>
  <c r="F349" i="108"/>
  <c r="G341" i="108"/>
  <c r="H341" i="108" s="1"/>
  <c r="G334" i="108"/>
  <c r="H334" i="108" s="1"/>
  <c r="F315" i="108"/>
  <c r="F305" i="108"/>
  <c r="F298" i="108"/>
  <c r="F291" i="108"/>
  <c r="G282" i="108"/>
  <c r="H282" i="108" s="1"/>
  <c r="G273" i="108"/>
  <c r="H273" i="108" s="1"/>
  <c r="G266" i="108"/>
  <c r="H266" i="108" s="1"/>
  <c r="F258" i="108"/>
  <c r="G249" i="108"/>
  <c r="H249" i="108" s="1"/>
  <c r="F239" i="108"/>
  <c r="F230" i="108"/>
  <c r="G223" i="108"/>
  <c r="H223" i="108" s="1"/>
  <c r="G216" i="108"/>
  <c r="H216" i="108" s="1"/>
  <c r="G209" i="108"/>
  <c r="H209" i="108" s="1"/>
  <c r="G202" i="108"/>
  <c r="H202" i="108" s="1"/>
  <c r="F194" i="108"/>
  <c r="G185" i="108"/>
  <c r="H185" i="108" s="1"/>
  <c r="F175" i="108"/>
  <c r="F166" i="108"/>
  <c r="G159" i="108"/>
  <c r="H159" i="108" s="1"/>
  <c r="G152" i="108"/>
  <c r="H152" i="108" s="1"/>
  <c r="G145" i="108"/>
  <c r="H145" i="108" s="1"/>
  <c r="G138" i="108"/>
  <c r="H138" i="108" s="1"/>
  <c r="F130" i="108"/>
  <c r="G121" i="108"/>
  <c r="H121" i="108" s="1"/>
  <c r="F111" i="108"/>
  <c r="F102" i="108"/>
  <c r="G95" i="108"/>
  <c r="H95" i="108" s="1"/>
  <c r="G88" i="108"/>
  <c r="H88" i="108" s="1"/>
  <c r="G81" i="108"/>
  <c r="H81" i="108" s="1"/>
  <c r="G74" i="108"/>
  <c r="H74" i="108" s="1"/>
  <c r="G67" i="108"/>
  <c r="H67" i="108" s="1"/>
  <c r="G60" i="108"/>
  <c r="H60" i="108" s="1"/>
  <c r="G51" i="108"/>
  <c r="H51" i="108" s="1"/>
  <c r="G44" i="108"/>
  <c r="H44" i="108" s="1"/>
  <c r="G35" i="108"/>
  <c r="H35" i="108" s="1"/>
  <c r="G28" i="108"/>
  <c r="H28" i="108" s="1"/>
  <c r="F310" i="108"/>
  <c r="F301" i="108"/>
  <c r="G292" i="108"/>
  <c r="H292" i="108" s="1"/>
  <c r="G285" i="108"/>
  <c r="H285" i="108" s="1"/>
  <c r="F275" i="108"/>
  <c r="F268" i="108"/>
  <c r="F261" i="108"/>
  <c r="F254" i="108"/>
  <c r="F247" i="108"/>
  <c r="G238" i="108"/>
  <c r="H238" i="108" s="1"/>
  <c r="F228" i="108"/>
  <c r="G219" i="108"/>
  <c r="H219" i="108" s="1"/>
  <c r="F211" i="108"/>
  <c r="F204" i="108"/>
  <c r="F197" i="108"/>
  <c r="F190" i="108"/>
  <c r="F183" i="108"/>
  <c r="G174" i="108"/>
  <c r="H174" i="108" s="1"/>
  <c r="F164" i="108"/>
  <c r="G155" i="108"/>
  <c r="H155" i="108" s="1"/>
  <c r="F147" i="108"/>
  <c r="F140" i="108"/>
  <c r="F133" i="108"/>
  <c r="F126" i="108"/>
  <c r="F119" i="108"/>
  <c r="G110" i="108"/>
  <c r="H110" i="108" s="1"/>
  <c r="F100" i="108"/>
  <c r="G91" i="108"/>
  <c r="H91" i="108" s="1"/>
  <c r="F83" i="108"/>
  <c r="F76" i="108"/>
  <c r="F69" i="108"/>
  <c r="G61" i="108"/>
  <c r="H61" i="108" s="1"/>
  <c r="F318" i="108"/>
  <c r="F308" i="108"/>
  <c r="F299" i="108"/>
  <c r="F290" i="108"/>
  <c r="G283" i="108"/>
  <c r="H283" i="108" s="1"/>
  <c r="G276" i="108"/>
  <c r="H276" i="108" s="1"/>
  <c r="G267" i="108"/>
  <c r="H267" i="108" s="1"/>
  <c r="F259" i="108"/>
  <c r="F252" i="108"/>
  <c r="F245" i="108"/>
  <c r="F238" i="108"/>
  <c r="F231" i="108"/>
  <c r="G222" i="108"/>
  <c r="H222" i="108" s="1"/>
  <c r="F212" i="108"/>
  <c r="G203" i="108"/>
  <c r="H203" i="108" s="1"/>
  <c r="F195" i="108"/>
  <c r="F188" i="108"/>
  <c r="F181" i="108"/>
  <c r="F174" i="108"/>
  <c r="F167" i="108"/>
  <c r="G158" i="108"/>
  <c r="H158" i="108" s="1"/>
  <c r="F148" i="108"/>
  <c r="G139" i="108"/>
  <c r="H139" i="108" s="1"/>
  <c r="F131" i="108"/>
  <c r="F124" i="108"/>
  <c r="F117" i="108"/>
  <c r="F110" i="108"/>
  <c r="F103" i="108"/>
  <c r="G94" i="108"/>
  <c r="H94" i="108" s="1"/>
  <c r="F84" i="108"/>
  <c r="G75" i="108"/>
  <c r="H75" i="108" s="1"/>
  <c r="G66" i="108"/>
  <c r="H66" i="108" s="1"/>
  <c r="G57" i="108"/>
  <c r="H57" i="108" s="1"/>
  <c r="G50" i="108"/>
  <c r="H50" i="108" s="1"/>
  <c r="G41" i="108"/>
  <c r="H41" i="108" s="1"/>
  <c r="G34" i="108"/>
  <c r="H34" i="108" s="1"/>
  <c r="G25" i="108"/>
  <c r="H25" i="108" s="1"/>
  <c r="F316" i="108"/>
  <c r="G305" i="108"/>
  <c r="H305" i="108" s="1"/>
  <c r="G298" i="108"/>
  <c r="H298" i="108" s="1"/>
  <c r="G291" i="108"/>
  <c r="H291" i="108" s="1"/>
  <c r="F283" i="108"/>
  <c r="F276" i="108"/>
  <c r="F267" i="108"/>
  <c r="G258" i="108"/>
  <c r="H258" i="108" s="1"/>
  <c r="F248" i="108"/>
  <c r="F241" i="108"/>
  <c r="F234" i="108"/>
  <c r="G227" i="108"/>
  <c r="H227" i="108" s="1"/>
  <c r="G220" i="108"/>
  <c r="H220" i="108" s="1"/>
  <c r="G213" i="108"/>
  <c r="H213" i="108" s="1"/>
  <c r="F203" i="108"/>
  <c r="G194" i="108"/>
  <c r="H194" i="108" s="1"/>
  <c r="F184" i="108"/>
  <c r="F177" i="108"/>
  <c r="F170" i="108"/>
  <c r="G163" i="108"/>
  <c r="H163" i="108" s="1"/>
  <c r="G156" i="108"/>
  <c r="H156" i="108" s="1"/>
  <c r="G149" i="108"/>
  <c r="H149" i="108" s="1"/>
  <c r="F139" i="108"/>
  <c r="G130" i="108"/>
  <c r="H130" i="108" s="1"/>
  <c r="F120" i="108"/>
  <c r="F113" i="108"/>
  <c r="F106" i="108"/>
  <c r="G99" i="108"/>
  <c r="H99" i="108" s="1"/>
  <c r="G92" i="108"/>
  <c r="H92" i="108" s="1"/>
  <c r="G85" i="108"/>
  <c r="H85" i="108" s="1"/>
  <c r="F75" i="108"/>
  <c r="F66" i="108"/>
  <c r="F57" i="108"/>
  <c r="F41" i="108"/>
  <c r="F27" i="108"/>
  <c r="F15" i="108"/>
  <c r="F8" i="108"/>
  <c r="G47" i="108"/>
  <c r="H47" i="108" s="1"/>
  <c r="G29" i="108"/>
  <c r="H29" i="108" s="1"/>
  <c r="F20" i="108"/>
  <c r="F11" i="108"/>
  <c r="F50" i="108"/>
  <c r="F36" i="108"/>
  <c r="F21" i="108"/>
  <c r="F14" i="108"/>
  <c r="G56" i="108"/>
  <c r="H56" i="108" s="1"/>
  <c r="I95" i="108"/>
  <c r="I79" i="108"/>
  <c r="I63" i="108"/>
  <c r="J45" i="108"/>
  <c r="K45" i="108" s="1"/>
  <c r="I33" i="108"/>
  <c r="I26" i="108"/>
  <c r="I17" i="108"/>
  <c r="I10" i="108"/>
  <c r="G402" i="108"/>
  <c r="H402" i="108" s="1"/>
  <c r="G393" i="108"/>
  <c r="H393" i="108" s="1"/>
  <c r="G386" i="108"/>
  <c r="H386" i="108" s="1"/>
  <c r="G377" i="108"/>
  <c r="H377" i="108" s="1"/>
  <c r="G370" i="108"/>
  <c r="H370" i="108" s="1"/>
  <c r="G361" i="108"/>
  <c r="H361" i="108" s="1"/>
  <c r="G354" i="108"/>
  <c r="H354" i="108" s="1"/>
  <c r="F347" i="108"/>
  <c r="F340" i="108"/>
  <c r="G332" i="108"/>
  <c r="H332" i="108" s="1"/>
  <c r="G312" i="108"/>
  <c r="H312" i="108" s="1"/>
  <c r="G303" i="108"/>
  <c r="H303" i="108" s="1"/>
  <c r="G296" i="108"/>
  <c r="H296" i="108" s="1"/>
  <c r="G289" i="108"/>
  <c r="H289" i="108" s="1"/>
  <c r="F279" i="108"/>
  <c r="F272" i="108"/>
  <c r="F265" i="108"/>
  <c r="G256" i="108"/>
  <c r="H256" i="108" s="1"/>
  <c r="G247" i="108"/>
  <c r="H247" i="108" s="1"/>
  <c r="F237" i="108"/>
  <c r="G228" i="108"/>
  <c r="H228" i="108" s="1"/>
  <c r="G221" i="108"/>
  <c r="H221" i="108" s="1"/>
  <c r="G214" i="108"/>
  <c r="H214" i="108" s="1"/>
  <c r="F208" i="108"/>
  <c r="F201" i="108"/>
  <c r="G192" i="108"/>
  <c r="H192" i="108" s="1"/>
  <c r="G183" i="108"/>
  <c r="H183" i="108" s="1"/>
  <c r="F173" i="108"/>
  <c r="G164" i="108"/>
  <c r="H164" i="108" s="1"/>
  <c r="G157" i="108"/>
  <c r="H157" i="108" s="1"/>
  <c r="G150" i="108"/>
  <c r="H150" i="108" s="1"/>
  <c r="F144" i="108"/>
  <c r="F137" i="108"/>
  <c r="G128" i="108"/>
  <c r="H128" i="108" s="1"/>
  <c r="G119" i="108"/>
  <c r="H119" i="108" s="1"/>
  <c r="F109" i="108"/>
  <c r="G100" i="108"/>
  <c r="H100" i="108" s="1"/>
  <c r="G93" i="108"/>
  <c r="H93" i="108" s="1"/>
  <c r="G86" i="108"/>
  <c r="H86" i="108" s="1"/>
  <c r="F80" i="108"/>
  <c r="F73" i="108"/>
  <c r="G65" i="108"/>
  <c r="H65" i="108" s="1"/>
  <c r="G58" i="108"/>
  <c r="H58" i="108" s="1"/>
  <c r="G49" i="108"/>
  <c r="H49" i="108" s="1"/>
  <c r="G42" i="108"/>
  <c r="H42" i="108" s="1"/>
  <c r="G33" i="108"/>
  <c r="H33" i="108" s="1"/>
  <c r="F327" i="108"/>
  <c r="G308" i="108"/>
  <c r="H308" i="108" s="1"/>
  <c r="G299" i="108"/>
  <c r="H299" i="108" s="1"/>
  <c r="G290" i="108"/>
  <c r="H290" i="108" s="1"/>
  <c r="F282" i="108"/>
  <c r="F273" i="108"/>
  <c r="F266" i="108"/>
  <c r="G259" i="108"/>
  <c r="H259" i="108" s="1"/>
  <c r="G252" i="108"/>
  <c r="H252" i="108" s="1"/>
  <c r="G245" i="108"/>
  <c r="H245" i="108" s="1"/>
  <c r="F235" i="108"/>
  <c r="G226" i="108"/>
  <c r="H226" i="108" s="1"/>
  <c r="F216" i="108"/>
  <c r="F209" i="108"/>
  <c r="F202" i="108"/>
  <c r="G195" i="108"/>
  <c r="H195" i="108" s="1"/>
  <c r="G188" i="108"/>
  <c r="H188" i="108" s="1"/>
  <c r="G181" i="108"/>
  <c r="H181" i="108" s="1"/>
  <c r="F171" i="108"/>
  <c r="G162" i="108"/>
  <c r="H162" i="108" s="1"/>
  <c r="F152" i="108"/>
  <c r="F145" i="108"/>
  <c r="F138" i="108"/>
  <c r="G131" i="108"/>
  <c r="H131" i="108" s="1"/>
  <c r="G124" i="108"/>
  <c r="H124" i="108" s="1"/>
  <c r="G117" i="108"/>
  <c r="H117" i="108" s="1"/>
  <c r="F107" i="108"/>
  <c r="G98" i="108"/>
  <c r="H98" i="108" s="1"/>
  <c r="F88" i="108"/>
  <c r="F81" i="108"/>
  <c r="F74" i="108"/>
  <c r="F67" i="108"/>
  <c r="F60" i="108"/>
  <c r="F313" i="108"/>
  <c r="F306" i="108"/>
  <c r="G297" i="108"/>
  <c r="H297" i="108" s="1"/>
  <c r="G288" i="108"/>
  <c r="H288" i="108" s="1"/>
  <c r="G281" i="108"/>
  <c r="H281" i="108" s="1"/>
  <c r="G274" i="108"/>
  <c r="H274" i="108" s="1"/>
  <c r="F264" i="108"/>
  <c r="F257" i="108"/>
  <c r="F250" i="108"/>
  <c r="G243" i="108"/>
  <c r="H243" i="108" s="1"/>
  <c r="G236" i="108"/>
  <c r="H236" i="108" s="1"/>
  <c r="G229" i="108"/>
  <c r="H229" i="108" s="1"/>
  <c r="F219" i="108"/>
  <c r="G210" i="108"/>
  <c r="H210" i="108" s="1"/>
  <c r="F200" i="108"/>
  <c r="F193" i="108"/>
  <c r="F186" i="108"/>
  <c r="G179" i="108"/>
  <c r="H179" i="108" s="1"/>
  <c r="G172" i="108"/>
  <c r="H172" i="108" s="1"/>
  <c r="G165" i="108"/>
  <c r="H165" i="108" s="1"/>
  <c r="F155" i="108"/>
  <c r="G146" i="108"/>
  <c r="H146" i="108" s="1"/>
  <c r="F136" i="108"/>
  <c r="F129" i="108"/>
  <c r="F122" i="108"/>
  <c r="G115" i="108"/>
  <c r="H115" i="108" s="1"/>
  <c r="G108" i="108"/>
  <c r="H108" i="108" s="1"/>
  <c r="G101" i="108"/>
  <c r="H101" i="108" s="1"/>
  <c r="F91" i="108"/>
  <c r="G82" i="108"/>
  <c r="H82" i="108" s="1"/>
  <c r="F72" i="108"/>
  <c r="F63" i="108"/>
  <c r="F56" i="108"/>
  <c r="F47" i="108"/>
  <c r="F40" i="108"/>
  <c r="F31" i="108"/>
  <c r="F24" i="108"/>
  <c r="F311" i="108"/>
  <c r="F304" i="108"/>
  <c r="F297" i="108"/>
  <c r="F288" i="108"/>
  <c r="F281" i="108"/>
  <c r="F274" i="108"/>
  <c r="G265" i="108"/>
  <c r="H265" i="108" s="1"/>
  <c r="F255" i="108"/>
  <c r="F246" i="108"/>
  <c r="G239" i="108"/>
  <c r="H239" i="108" s="1"/>
  <c r="G232" i="108"/>
  <c r="H232" i="108" s="1"/>
  <c r="G225" i="108"/>
  <c r="H225" i="108" s="1"/>
  <c r="G218" i="108"/>
  <c r="H218" i="108" s="1"/>
  <c r="F210" i="108"/>
  <c r="G201" i="108"/>
  <c r="H201" i="108" s="1"/>
  <c r="F191" i="108"/>
  <c r="F182" i="108"/>
  <c r="G175" i="108"/>
  <c r="H175" i="108" s="1"/>
  <c r="G168" i="108"/>
  <c r="H168" i="108" s="1"/>
  <c r="G161" i="108"/>
  <c r="H161" i="108" s="1"/>
  <c r="G154" i="108"/>
  <c r="H154" i="108" s="1"/>
  <c r="F146" i="108"/>
  <c r="G137" i="108"/>
  <c r="H137" i="108" s="1"/>
  <c r="F127" i="108"/>
  <c r="F118" i="108"/>
  <c r="G111" i="108"/>
  <c r="H111" i="108" s="1"/>
  <c r="G104" i="108"/>
  <c r="H104" i="108" s="1"/>
  <c r="J89" i="108"/>
  <c r="K89" i="108" s="1"/>
  <c r="J73" i="108"/>
  <c r="K73" i="108" s="1"/>
  <c r="I56" i="108"/>
  <c r="I40" i="108"/>
  <c r="I31" i="108"/>
  <c r="I24" i="108"/>
  <c r="I15" i="108"/>
  <c r="I8" i="108"/>
  <c r="F399" i="108"/>
  <c r="F392" i="108"/>
  <c r="F383" i="108"/>
  <c r="F376" i="108"/>
  <c r="F367" i="108"/>
  <c r="F360" i="108"/>
  <c r="G352" i="108"/>
  <c r="H352" i="108" s="1"/>
  <c r="F345" i="108"/>
  <c r="F338" i="108"/>
  <c r="G330" i="108"/>
  <c r="H330" i="108" s="1"/>
  <c r="G310" i="108"/>
  <c r="H310" i="108" s="1"/>
  <c r="G301" i="108"/>
  <c r="H301" i="108" s="1"/>
  <c r="G294" i="108"/>
  <c r="H294" i="108" s="1"/>
  <c r="G287" i="108"/>
  <c r="H287" i="108" s="1"/>
  <c r="F277" i="108"/>
  <c r="F270" i="108"/>
  <c r="F263" i="108"/>
  <c r="G254" i="108"/>
  <c r="H254" i="108" s="1"/>
  <c r="F244" i="108"/>
  <c r="G235" i="108"/>
  <c r="H235" i="108" s="1"/>
  <c r="F227" i="108"/>
  <c r="F220" i="108"/>
  <c r="F213" i="108"/>
  <c r="F206" i="108"/>
  <c r="F199" i="108"/>
  <c r="G190" i="108"/>
  <c r="H190" i="108" s="1"/>
  <c r="F180" i="108"/>
  <c r="G171" i="108"/>
  <c r="H171" i="108" s="1"/>
  <c r="F163" i="108"/>
  <c r="F156" i="108"/>
  <c r="F149" i="108"/>
  <c r="F142" i="108"/>
  <c r="F135" i="108"/>
  <c r="G126" i="108"/>
  <c r="H126" i="108" s="1"/>
  <c r="F116" i="108"/>
  <c r="G107" i="108"/>
  <c r="H107" i="108" s="1"/>
  <c r="F99" i="108"/>
  <c r="F92" i="108"/>
  <c r="F85" i="108"/>
  <c r="F78" i="108"/>
  <c r="F71" i="108"/>
  <c r="F64" i="108"/>
  <c r="F55" i="108"/>
  <c r="F48" i="108"/>
  <c r="F39" i="108"/>
  <c r="F32" i="108"/>
  <c r="F314" i="108"/>
  <c r="G306" i="108"/>
  <c r="H306" i="108" s="1"/>
  <c r="F296" i="108"/>
  <c r="F289" i="108"/>
  <c r="G280" i="108"/>
  <c r="H280" i="108" s="1"/>
  <c r="G271" i="108"/>
  <c r="H271" i="108" s="1"/>
  <c r="G264" i="108"/>
  <c r="H264" i="108" s="1"/>
  <c r="G257" i="108"/>
  <c r="H257" i="108" s="1"/>
  <c r="G250" i="108"/>
  <c r="H250" i="108" s="1"/>
  <c r="F242" i="108"/>
  <c r="G233" i="108"/>
  <c r="H233" i="108" s="1"/>
  <c r="F223" i="108"/>
  <c r="F214" i="108"/>
  <c r="G207" i="108"/>
  <c r="H207" i="108" s="1"/>
  <c r="G200" i="108"/>
  <c r="H200" i="108" s="1"/>
  <c r="G193" i="108"/>
  <c r="H193" i="108" s="1"/>
  <c r="G186" i="108"/>
  <c r="H186" i="108" s="1"/>
  <c r="F178" i="108"/>
  <c r="G169" i="108"/>
  <c r="H169" i="108" s="1"/>
  <c r="F159" i="108"/>
  <c r="F150" i="108"/>
  <c r="G143" i="108"/>
  <c r="H143" i="108" s="1"/>
  <c r="G136" i="108"/>
  <c r="H136" i="108" s="1"/>
  <c r="G129" i="108"/>
  <c r="H129" i="108" s="1"/>
  <c r="G122" i="108"/>
  <c r="H122" i="108" s="1"/>
  <c r="F114" i="108"/>
  <c r="G105" i="108"/>
  <c r="H105" i="108" s="1"/>
  <c r="F95" i="108"/>
  <c r="F86" i="108"/>
  <c r="G79" i="108"/>
  <c r="H79" i="108" s="1"/>
  <c r="G72" i="108"/>
  <c r="H72" i="108" s="1"/>
  <c r="F65" i="108"/>
  <c r="F58" i="108"/>
  <c r="G311" i="108"/>
  <c r="H311" i="108" s="1"/>
  <c r="G304" i="108"/>
  <c r="H304" i="108" s="1"/>
  <c r="G295" i="108"/>
  <c r="H295" i="108" s="1"/>
  <c r="G286" i="108"/>
  <c r="H286" i="108" s="1"/>
  <c r="F280" i="108"/>
  <c r="F271" i="108"/>
  <c r="F262" i="108"/>
  <c r="G255" i="108"/>
  <c r="H255" i="108" s="1"/>
  <c r="G248" i="108"/>
  <c r="H248" i="108" s="1"/>
  <c r="G241" i="108"/>
  <c r="H241" i="108" s="1"/>
  <c r="G234" i="108"/>
  <c r="H234" i="108" s="1"/>
  <c r="F226" i="108"/>
  <c r="G217" i="108"/>
  <c r="H217" i="108" s="1"/>
  <c r="F207" i="108"/>
  <c r="F198" i="108"/>
  <c r="G191" i="108"/>
  <c r="H191" i="108" s="1"/>
  <c r="G184" i="108"/>
  <c r="H184" i="108" s="1"/>
  <c r="G177" i="108"/>
  <c r="H177" i="108" s="1"/>
  <c r="G170" i="108"/>
  <c r="H170" i="108" s="1"/>
  <c r="F162" i="108"/>
  <c r="G153" i="108"/>
  <c r="H153" i="108" s="1"/>
  <c r="F143" i="108"/>
  <c r="F134" i="108"/>
  <c r="G127" i="108"/>
  <c r="H127" i="108" s="1"/>
  <c r="G120" i="108"/>
  <c r="H120" i="108" s="1"/>
  <c r="G113" i="108"/>
  <c r="H113" i="108" s="1"/>
  <c r="G106" i="108"/>
  <c r="H106" i="108" s="1"/>
  <c r="F98" i="108"/>
  <c r="G89" i="108"/>
  <c r="H89" i="108" s="1"/>
  <c r="F79" i="108"/>
  <c r="F70" i="108"/>
  <c r="F61" i="108"/>
  <c r="F54" i="108"/>
  <c r="F45" i="108"/>
  <c r="F38" i="108"/>
  <c r="F29" i="108"/>
  <c r="F22" i="108"/>
  <c r="F309" i="108"/>
  <c r="F302" i="108"/>
  <c r="F295" i="108"/>
  <c r="F286" i="108"/>
  <c r="G279" i="108"/>
  <c r="H279" i="108" s="1"/>
  <c r="G272" i="108"/>
  <c r="H272" i="108" s="1"/>
  <c r="G263" i="108"/>
  <c r="H263" i="108" s="1"/>
  <c r="F253" i="108"/>
  <c r="G244" i="108"/>
  <c r="H244" i="108" s="1"/>
  <c r="G237" i="108"/>
  <c r="H237" i="108" s="1"/>
  <c r="G230" i="108"/>
  <c r="H230" i="108" s="1"/>
  <c r="F224" i="108"/>
  <c r="F217" i="108"/>
  <c r="G208" i="108"/>
  <c r="H208" i="108" s="1"/>
  <c r="G199" i="108"/>
  <c r="H199" i="108" s="1"/>
  <c r="F189" i="108"/>
  <c r="G180" i="108"/>
  <c r="H180" i="108" s="1"/>
  <c r="G173" i="108"/>
  <c r="H173" i="108" s="1"/>
  <c r="G166" i="108"/>
  <c r="H166" i="108" s="1"/>
  <c r="F160" i="108"/>
  <c r="F153" i="108"/>
  <c r="G144" i="108"/>
  <c r="H144" i="108" s="1"/>
  <c r="G135" i="108"/>
  <c r="H135" i="108" s="1"/>
  <c r="F125" i="108"/>
  <c r="G116" i="108"/>
  <c r="H116" i="108" s="1"/>
  <c r="G109" i="108"/>
  <c r="H109" i="108" s="1"/>
  <c r="G102" i="108"/>
  <c r="H102" i="108" s="1"/>
  <c r="F96" i="108"/>
  <c r="F89" i="108"/>
  <c r="G80" i="108"/>
  <c r="H80" i="108" s="1"/>
  <c r="G71" i="108"/>
  <c r="H71" i="108" s="1"/>
  <c r="G62" i="108"/>
  <c r="H62" i="108" s="1"/>
  <c r="F52" i="108"/>
  <c r="F34" i="108"/>
  <c r="G20" i="108"/>
  <c r="H20" i="108" s="1"/>
  <c r="G11" i="108"/>
  <c r="H11" i="108" s="1"/>
  <c r="G54" i="108"/>
  <c r="H54" i="108" s="1"/>
  <c r="G40" i="108"/>
  <c r="H40" i="108" s="1"/>
  <c r="G24" i="108"/>
  <c r="H24" i="108" s="1"/>
  <c r="G16" i="108"/>
  <c r="H16" i="108" s="1"/>
  <c r="G7" i="108"/>
  <c r="F43" i="108"/>
  <c r="F26" i="108"/>
  <c r="G17" i="108"/>
  <c r="H17" i="108" s="1"/>
  <c r="G97" i="108"/>
  <c r="H97" i="108" s="1"/>
  <c r="G64" i="108"/>
  <c r="H64" i="108" s="1"/>
  <c r="F13" i="108"/>
  <c r="F18" i="108"/>
  <c r="G19" i="108"/>
  <c r="H19" i="108" s="1"/>
  <c r="F49" i="108"/>
  <c r="F35" i="108"/>
  <c r="F23" i="108"/>
  <c r="G13" i="108"/>
  <c r="H13" i="108" s="1"/>
  <c r="G6" i="108"/>
  <c r="D13" i="133" s="1"/>
  <c r="D399" i="108"/>
  <c r="D391" i="108"/>
  <c r="D383" i="108"/>
  <c r="D375" i="108"/>
  <c r="D367" i="108"/>
  <c r="D359" i="108"/>
  <c r="D351" i="108"/>
  <c r="D343" i="108"/>
  <c r="D335" i="108"/>
  <c r="D327" i="108"/>
  <c r="D319" i="108"/>
  <c r="D311" i="108"/>
  <c r="D303" i="108"/>
  <c r="D295" i="108"/>
  <c r="D287" i="108"/>
  <c r="D279" i="108"/>
  <c r="D271" i="108"/>
  <c r="D263" i="108"/>
  <c r="D255" i="108"/>
  <c r="D247" i="108"/>
  <c r="D239" i="108"/>
  <c r="D231" i="108"/>
  <c r="D223" i="108"/>
  <c r="D215" i="108"/>
  <c r="D207" i="108"/>
  <c r="D199" i="108"/>
  <c r="D191" i="108"/>
  <c r="D183" i="108"/>
  <c r="D175" i="108"/>
  <c r="D167" i="108"/>
  <c r="D159" i="108"/>
  <c r="D151" i="108"/>
  <c r="D143" i="108"/>
  <c r="D135" i="108"/>
  <c r="D127" i="108"/>
  <c r="D119" i="108"/>
  <c r="D111" i="108"/>
  <c r="D103" i="108"/>
  <c r="D95" i="108"/>
  <c r="D87" i="108"/>
  <c r="D79" i="108"/>
  <c r="C403" i="108"/>
  <c r="C395" i="108"/>
  <c r="C387" i="108"/>
  <c r="C379" i="108"/>
  <c r="C371" i="108"/>
  <c r="C363" i="108"/>
  <c r="C355" i="108"/>
  <c r="C347" i="108"/>
  <c r="C339" i="108"/>
  <c r="C331" i="108"/>
  <c r="C323" i="108"/>
  <c r="C315" i="108"/>
  <c r="C307" i="108"/>
  <c r="C299" i="108"/>
  <c r="C291" i="108"/>
  <c r="C283" i="108"/>
  <c r="C275" i="108"/>
  <c r="C267" i="108"/>
  <c r="C259" i="108"/>
  <c r="C251" i="108"/>
  <c r="C243" i="108"/>
  <c r="C235" i="108"/>
  <c r="C227" i="108"/>
  <c r="C219" i="108"/>
  <c r="C211" i="108"/>
  <c r="C203" i="108"/>
  <c r="C195" i="108"/>
  <c r="C187" i="108"/>
  <c r="C179" i="108"/>
  <c r="C171" i="108"/>
  <c r="C163" i="108"/>
  <c r="C155" i="108"/>
  <c r="C147" i="108"/>
  <c r="C139" i="108"/>
  <c r="C131" i="108"/>
  <c r="C123" i="108"/>
  <c r="C115" i="108"/>
  <c r="C107" i="108"/>
  <c r="C99" i="108"/>
  <c r="C91" i="108"/>
  <c r="C83" i="108"/>
  <c r="C75" i="108"/>
  <c r="C67" i="108"/>
  <c r="D398" i="108"/>
  <c r="D390" i="108"/>
  <c r="D382" i="108"/>
  <c r="G90" i="108"/>
  <c r="H90" i="108" s="1"/>
  <c r="G55" i="108"/>
  <c r="H55" i="108" s="1"/>
  <c r="F9" i="108"/>
  <c r="G12" i="108"/>
  <c r="H12" i="108" s="1"/>
  <c r="G45" i="108"/>
  <c r="H45" i="108" s="1"/>
  <c r="G31" i="108"/>
  <c r="H31" i="108" s="1"/>
  <c r="F19" i="108"/>
  <c r="F12" i="108"/>
  <c r="D405" i="108"/>
  <c r="D397" i="108"/>
  <c r="D389" i="108"/>
  <c r="D381" i="108"/>
  <c r="D373" i="108"/>
  <c r="D365" i="108"/>
  <c r="D357" i="108"/>
  <c r="D349" i="108"/>
  <c r="D341" i="108"/>
  <c r="D333" i="108"/>
  <c r="D325" i="108"/>
  <c r="D317" i="108"/>
  <c r="D309" i="108"/>
  <c r="D301" i="108"/>
  <c r="D293" i="108"/>
  <c r="D285" i="108"/>
  <c r="D277" i="108"/>
  <c r="D269" i="108"/>
  <c r="D261" i="108"/>
  <c r="D253" i="108"/>
  <c r="D245" i="108"/>
  <c r="D237" i="108"/>
  <c r="D229" i="108"/>
  <c r="D221" i="108"/>
  <c r="D213" i="108"/>
  <c r="D205" i="108"/>
  <c r="D197" i="108"/>
  <c r="D189" i="108"/>
  <c r="D181" i="108"/>
  <c r="D173" i="108"/>
  <c r="D165" i="108"/>
  <c r="D157" i="108"/>
  <c r="D149" i="108"/>
  <c r="D141" i="108"/>
  <c r="D133" i="108"/>
  <c r="D125" i="108"/>
  <c r="D117" i="108"/>
  <c r="D109" i="108"/>
  <c r="D101" i="108"/>
  <c r="D93" i="108"/>
  <c r="D85" i="108"/>
  <c r="D77" i="108"/>
  <c r="C401" i="108"/>
  <c r="C393" i="108"/>
  <c r="C385" i="108"/>
  <c r="C377" i="108"/>
  <c r="C369" i="108"/>
  <c r="C361" i="108"/>
  <c r="C353" i="108"/>
  <c r="C345" i="108"/>
  <c r="C337" i="108"/>
  <c r="C329" i="108"/>
  <c r="C321" i="108"/>
  <c r="C313" i="108"/>
  <c r="C305" i="108"/>
  <c r="C297" i="108"/>
  <c r="C289" i="108"/>
  <c r="C281" i="108"/>
  <c r="C273" i="108"/>
  <c r="C265" i="108"/>
  <c r="C257" i="108"/>
  <c r="C249" i="108"/>
  <c r="C241" i="108"/>
  <c r="C233" i="108"/>
  <c r="C225" i="108"/>
  <c r="C217" i="108"/>
  <c r="C209" i="108"/>
  <c r="C201" i="108"/>
  <c r="C193" i="108"/>
  <c r="C185" i="108"/>
  <c r="C177" i="108"/>
  <c r="C169" i="108"/>
  <c r="C161" i="108"/>
  <c r="C153" i="108"/>
  <c r="C145" i="108"/>
  <c r="C137" i="108"/>
  <c r="C129" i="108"/>
  <c r="C121" i="108"/>
  <c r="C113" i="108"/>
  <c r="C105" i="108"/>
  <c r="C97" i="108"/>
  <c r="C89" i="108"/>
  <c r="C81" i="108"/>
  <c r="C73" i="108"/>
  <c r="D404" i="108"/>
  <c r="D396" i="108"/>
  <c r="D388" i="108"/>
  <c r="D380" i="108"/>
  <c r="D372" i="108"/>
  <c r="D364" i="108"/>
  <c r="D356" i="108"/>
  <c r="D348" i="108"/>
  <c r="D340" i="108"/>
  <c r="D332" i="108"/>
  <c r="D324" i="108"/>
  <c r="D316" i="108"/>
  <c r="D308" i="108"/>
  <c r="D300" i="108"/>
  <c r="D292" i="108"/>
  <c r="D284" i="108"/>
  <c r="D276" i="108"/>
  <c r="D268" i="108"/>
  <c r="D260" i="108"/>
  <c r="D252" i="108"/>
  <c r="D244" i="108"/>
  <c r="D236" i="108"/>
  <c r="D228" i="108"/>
  <c r="D220" i="108"/>
  <c r="D212" i="108"/>
  <c r="D204" i="108"/>
  <c r="D196" i="108"/>
  <c r="D188" i="108"/>
  <c r="D180" i="108"/>
  <c r="D172" i="108"/>
  <c r="D164" i="108"/>
  <c r="D156" i="108"/>
  <c r="D148" i="108"/>
  <c r="D140" i="108"/>
  <c r="D132" i="108"/>
  <c r="D124" i="108"/>
  <c r="D116" i="108"/>
  <c r="D108" i="108"/>
  <c r="D100" i="108"/>
  <c r="D92" i="108"/>
  <c r="D84" i="108"/>
  <c r="D76" i="108"/>
  <c r="C398" i="108"/>
  <c r="C390" i="108"/>
  <c r="C382" i="108"/>
  <c r="C374" i="108"/>
  <c r="C366" i="108"/>
  <c r="C358" i="108"/>
  <c r="C350" i="108"/>
  <c r="C342" i="108"/>
  <c r="C334" i="108"/>
  <c r="C326" i="108"/>
  <c r="C318" i="108"/>
  <c r="C310" i="108"/>
  <c r="C302" i="108"/>
  <c r="C294" i="108"/>
  <c r="C286" i="108"/>
  <c r="C278" i="108"/>
  <c r="C270" i="108"/>
  <c r="C262" i="108"/>
  <c r="C254" i="108"/>
  <c r="C246" i="108"/>
  <c r="C238" i="108"/>
  <c r="C230" i="108"/>
  <c r="C222" i="108"/>
  <c r="C214" i="108"/>
  <c r="C206" i="108"/>
  <c r="C198" i="108"/>
  <c r="C190" i="108"/>
  <c r="C182" i="108"/>
  <c r="C174" i="108"/>
  <c r="C166" i="108"/>
  <c r="C158" i="108"/>
  <c r="C150" i="108"/>
  <c r="C142" i="108"/>
  <c r="C134" i="108"/>
  <c r="C126" i="108"/>
  <c r="C118" i="108"/>
  <c r="F82" i="108"/>
  <c r="G37" i="108"/>
  <c r="H37" i="108" s="1"/>
  <c r="F44" i="108"/>
  <c r="G46" i="108"/>
  <c r="H46" i="108" s="1"/>
  <c r="G10" i="108"/>
  <c r="H10" i="108" s="1"/>
  <c r="F42" i="108"/>
  <c r="F28" i="108"/>
  <c r="F17" i="108"/>
  <c r="F10" i="108"/>
  <c r="D403" i="108"/>
  <c r="D395" i="108"/>
  <c r="D387" i="108"/>
  <c r="D379" i="108"/>
  <c r="D371" i="108"/>
  <c r="D363" i="108"/>
  <c r="D355" i="108"/>
  <c r="D347" i="108"/>
  <c r="D339" i="108"/>
  <c r="D331" i="108"/>
  <c r="D323" i="108"/>
  <c r="D315" i="108"/>
  <c r="D307" i="108"/>
  <c r="D299" i="108"/>
  <c r="D291" i="108"/>
  <c r="D283" i="108"/>
  <c r="G73" i="108"/>
  <c r="H73" i="108" s="1"/>
  <c r="G22" i="108"/>
  <c r="H22" i="108" s="1"/>
  <c r="G26" i="108"/>
  <c r="H26" i="108" s="1"/>
  <c r="G32" i="108"/>
  <c r="H32" i="108" s="1"/>
  <c r="G38" i="108"/>
  <c r="H38" i="108" s="1"/>
  <c r="F25" i="108"/>
  <c r="G15" i="108"/>
  <c r="H15" i="108" s="1"/>
  <c r="G8" i="108"/>
  <c r="H8" i="108" s="1"/>
  <c r="D401" i="108"/>
  <c r="D393" i="108"/>
  <c r="D385" i="108"/>
  <c r="D377" i="108"/>
  <c r="D369" i="108"/>
  <c r="D361" i="108"/>
  <c r="D353" i="108"/>
  <c r="D345" i="108"/>
  <c r="D337" i="108"/>
  <c r="D329" i="108"/>
  <c r="D321" i="108"/>
  <c r="D313" i="108"/>
  <c r="D305" i="108"/>
  <c r="D297" i="108"/>
  <c r="D289" i="108"/>
  <c r="D281" i="108"/>
  <c r="D273" i="108"/>
  <c r="D265" i="108"/>
  <c r="D257" i="108"/>
  <c r="D249" i="108"/>
  <c r="D241" i="108"/>
  <c r="D233" i="108"/>
  <c r="D225" i="108"/>
  <c r="D217" i="108"/>
  <c r="D209" i="108"/>
  <c r="D201" i="108"/>
  <c r="D193" i="108"/>
  <c r="D185" i="108"/>
  <c r="D177" i="108"/>
  <c r="D169" i="108"/>
  <c r="D161" i="108"/>
  <c r="D153" i="108"/>
  <c r="D145" i="108"/>
  <c r="D137" i="108"/>
  <c r="D129" i="108"/>
  <c r="D121" i="108"/>
  <c r="D113" i="108"/>
  <c r="D105" i="108"/>
  <c r="D97" i="108"/>
  <c r="D89" i="108"/>
  <c r="D81" i="108"/>
  <c r="C405" i="108"/>
  <c r="C397" i="108"/>
  <c r="C389" i="108"/>
  <c r="C381" i="108"/>
  <c r="C373" i="108"/>
  <c r="C365" i="108"/>
  <c r="C357" i="108"/>
  <c r="C349" i="108"/>
  <c r="C341" i="108"/>
  <c r="C333" i="108"/>
  <c r="C325" i="108"/>
  <c r="C317" i="108"/>
  <c r="C309" i="108"/>
  <c r="C301" i="108"/>
  <c r="C293" i="108"/>
  <c r="C285" i="108"/>
  <c r="C277" i="108"/>
  <c r="C269" i="108"/>
  <c r="C261" i="108"/>
  <c r="C253" i="108"/>
  <c r="C245" i="108"/>
  <c r="C237" i="108"/>
  <c r="C229" i="108"/>
  <c r="C221" i="108"/>
  <c r="C213" i="108"/>
  <c r="C205" i="108"/>
  <c r="C197" i="108"/>
  <c r="C189" i="108"/>
  <c r="C181" i="108"/>
  <c r="C173" i="108"/>
  <c r="C165" i="108"/>
  <c r="C157" i="108"/>
  <c r="C149" i="108"/>
  <c r="C141" i="108"/>
  <c r="C133" i="108"/>
  <c r="C125" i="108"/>
  <c r="C117" i="108"/>
  <c r="C109" i="108"/>
  <c r="C101" i="108"/>
  <c r="C93" i="108"/>
  <c r="C85" i="108"/>
  <c r="C77" i="108"/>
  <c r="C69" i="108"/>
  <c r="D400" i="108"/>
  <c r="D392" i="108"/>
  <c r="D384" i="108"/>
  <c r="D376" i="108"/>
  <c r="D368" i="108"/>
  <c r="D360" i="108"/>
  <c r="D352" i="108"/>
  <c r="D344" i="108"/>
  <c r="D336" i="108"/>
  <c r="D328" i="108"/>
  <c r="D320" i="108"/>
  <c r="D312" i="108"/>
  <c r="D304" i="108"/>
  <c r="D296" i="108"/>
  <c r="D288" i="108"/>
  <c r="D280" i="108"/>
  <c r="D272" i="108"/>
  <c r="D264" i="108"/>
  <c r="D256" i="108"/>
  <c r="D248" i="108"/>
  <c r="D240" i="108"/>
  <c r="D232" i="108"/>
  <c r="D224" i="108"/>
  <c r="D216" i="108"/>
  <c r="D208" i="108"/>
  <c r="D200" i="108"/>
  <c r="D192" i="108"/>
  <c r="D184" i="108"/>
  <c r="D176" i="108"/>
  <c r="D168" i="108"/>
  <c r="D160" i="108"/>
  <c r="D152" i="108"/>
  <c r="D144" i="108"/>
  <c r="D136" i="108"/>
  <c r="D128" i="108"/>
  <c r="D120" i="108"/>
  <c r="D112" i="108"/>
  <c r="D104" i="108"/>
  <c r="D96" i="108"/>
  <c r="D88" i="108"/>
  <c r="D80" i="108"/>
  <c r="C402" i="108"/>
  <c r="C394" i="108"/>
  <c r="C386" i="108"/>
  <c r="C378" i="108"/>
  <c r="C370" i="108"/>
  <c r="C362" i="108"/>
  <c r="C354" i="108"/>
  <c r="C346" i="108"/>
  <c r="C338" i="108"/>
  <c r="C330" i="108"/>
  <c r="C322" i="108"/>
  <c r="C314" i="108"/>
  <c r="C306" i="108"/>
  <c r="C298" i="108"/>
  <c r="C290" i="108"/>
  <c r="C282" i="108"/>
  <c r="C274" i="108"/>
  <c r="C266" i="108"/>
  <c r="C258" i="108"/>
  <c r="C250" i="108"/>
  <c r="C242" i="108"/>
  <c r="C234" i="108"/>
  <c r="C226" i="108"/>
  <c r="C218" i="108"/>
  <c r="C210" i="108"/>
  <c r="C202" i="108"/>
  <c r="C194" i="108"/>
  <c r="C186" i="108"/>
  <c r="C178" i="108"/>
  <c r="C170" i="108"/>
  <c r="C162" i="108"/>
  <c r="C154" i="108"/>
  <c r="C146" i="108"/>
  <c r="C138" i="108"/>
  <c r="C130" i="108"/>
  <c r="C122" i="108"/>
  <c r="D275" i="108"/>
  <c r="D243" i="108"/>
  <c r="D211" i="108"/>
  <c r="D179" i="108"/>
  <c r="D147" i="108"/>
  <c r="D115" i="108"/>
  <c r="D83" i="108"/>
  <c r="C383" i="108"/>
  <c r="C351" i="108"/>
  <c r="C319" i="108"/>
  <c r="C287" i="108"/>
  <c r="C255" i="108"/>
  <c r="C223" i="108"/>
  <c r="C191" i="108"/>
  <c r="C159" i="108"/>
  <c r="C127" i="108"/>
  <c r="C95" i="108"/>
  <c r="D402" i="108"/>
  <c r="D374" i="108"/>
  <c r="D358" i="108"/>
  <c r="D342" i="108"/>
  <c r="D310" i="108"/>
  <c r="D294" i="108"/>
  <c r="D278" i="108"/>
  <c r="D262" i="108"/>
  <c r="D230" i="108"/>
  <c r="D214" i="108"/>
  <c r="D182" i="108"/>
  <c r="D150" i="108"/>
  <c r="D118" i="108"/>
  <c r="D86" i="108"/>
  <c r="C384" i="108"/>
  <c r="C368" i="108"/>
  <c r="C336" i="108"/>
  <c r="C304" i="108"/>
  <c r="C272" i="108"/>
  <c r="C240" i="108"/>
  <c r="C224" i="108"/>
  <c r="C192" i="108"/>
  <c r="C160" i="108"/>
  <c r="C128" i="108"/>
  <c r="C106" i="108"/>
  <c r="C98" i="108"/>
  <c r="C82" i="108"/>
  <c r="D64" i="108"/>
  <c r="D48" i="108"/>
  <c r="D40" i="108"/>
  <c r="D24" i="108"/>
  <c r="D8" i="108"/>
  <c r="C60" i="108"/>
  <c r="C44" i="108"/>
  <c r="C36" i="108"/>
  <c r="C20" i="108"/>
  <c r="D73" i="108"/>
  <c r="D55" i="108"/>
  <c r="D47" i="108"/>
  <c r="D31" i="108"/>
  <c r="D15" i="108"/>
  <c r="D7" i="108"/>
  <c r="C57" i="108"/>
  <c r="C41" i="108"/>
  <c r="C33" i="108"/>
  <c r="C17" i="108"/>
  <c r="D267" i="108"/>
  <c r="D235" i="108"/>
  <c r="D203" i="108"/>
  <c r="D171" i="108"/>
  <c r="D139" i="108"/>
  <c r="D107" i="108"/>
  <c r="D75" i="108"/>
  <c r="C375" i="108"/>
  <c r="C343" i="108"/>
  <c r="C311" i="108"/>
  <c r="C279" i="108"/>
  <c r="C247" i="108"/>
  <c r="C215" i="108"/>
  <c r="C183" i="108"/>
  <c r="C151" i="108"/>
  <c r="C119" i="108"/>
  <c r="C87" i="108"/>
  <c r="D394" i="108"/>
  <c r="D370" i="108"/>
  <c r="D354" i="108"/>
  <c r="D338" i="108"/>
  <c r="D322" i="108"/>
  <c r="D306" i="108"/>
  <c r="D290" i="108"/>
  <c r="D274" i="108"/>
  <c r="D258" i="108"/>
  <c r="D242" i="108"/>
  <c r="D226" i="108"/>
  <c r="D210" i="108"/>
  <c r="D194" i="108"/>
  <c r="D178" i="108"/>
  <c r="D162" i="108"/>
  <c r="D146" i="108"/>
  <c r="D130" i="108"/>
  <c r="D114" i="108"/>
  <c r="D98" i="108"/>
  <c r="D82" i="108"/>
  <c r="C396" i="108"/>
  <c r="C380" i="108"/>
  <c r="C364" i="108"/>
  <c r="C348" i="108"/>
  <c r="C332" i="108"/>
  <c r="C316" i="108"/>
  <c r="C300" i="108"/>
  <c r="C284" i="108"/>
  <c r="C268" i="108"/>
  <c r="C252" i="108"/>
  <c r="C236" i="108"/>
  <c r="C220" i="108"/>
  <c r="C204" i="108"/>
  <c r="C188" i="108"/>
  <c r="C172" i="108"/>
  <c r="C156" i="108"/>
  <c r="C140" i="108"/>
  <c r="C124" i="108"/>
  <c r="C112" i="108"/>
  <c r="C104" i="108"/>
  <c r="C96" i="108"/>
  <c r="C88" i="108"/>
  <c r="C80" i="108"/>
  <c r="C72" i="108"/>
  <c r="D62" i="108"/>
  <c r="D54" i="108"/>
  <c r="D46" i="108"/>
  <c r="D38" i="108"/>
  <c r="D30" i="108"/>
  <c r="D22" i="108"/>
  <c r="D14" i="108"/>
  <c r="D6" i="108"/>
  <c r="C66" i="108"/>
  <c r="C58" i="108"/>
  <c r="C50" i="108"/>
  <c r="C42" i="108"/>
  <c r="C34" i="108"/>
  <c r="C26" i="108"/>
  <c r="C18" i="108"/>
  <c r="C10" i="108"/>
  <c r="D70" i="108"/>
  <c r="D61" i="108"/>
  <c r="D53" i="108"/>
  <c r="D45" i="108"/>
  <c r="D37" i="108"/>
  <c r="D29" i="108"/>
  <c r="D21" i="108"/>
  <c r="D13" i="108"/>
  <c r="D72" i="108"/>
  <c r="C63" i="108"/>
  <c r="C55" i="108"/>
  <c r="C47" i="108"/>
  <c r="C39" i="108"/>
  <c r="C31" i="108"/>
  <c r="C23" i="108"/>
  <c r="C15" i="108"/>
  <c r="C7" i="108"/>
  <c r="C70" i="108"/>
  <c r="D259" i="108"/>
  <c r="D227" i="108"/>
  <c r="D195" i="108"/>
  <c r="D163" i="108"/>
  <c r="D131" i="108"/>
  <c r="D99" i="108"/>
  <c r="C399" i="108"/>
  <c r="C367" i="108"/>
  <c r="C335" i="108"/>
  <c r="C303" i="108"/>
  <c r="C271" i="108"/>
  <c r="C239" i="108"/>
  <c r="C207" i="108"/>
  <c r="C175" i="108"/>
  <c r="C143" i="108"/>
  <c r="C111" i="108"/>
  <c r="C79" i="108"/>
  <c r="D386" i="108"/>
  <c r="D366" i="108"/>
  <c r="D350" i="108"/>
  <c r="D334" i="108"/>
  <c r="D318" i="108"/>
  <c r="D302" i="108"/>
  <c r="D286" i="108"/>
  <c r="D270" i="108"/>
  <c r="D254" i="108"/>
  <c r="D238" i="108"/>
  <c r="D222" i="108"/>
  <c r="D206" i="108"/>
  <c r="D190" i="108"/>
  <c r="D174" i="108"/>
  <c r="D158" i="108"/>
  <c r="D142" i="108"/>
  <c r="D126" i="108"/>
  <c r="D110" i="108"/>
  <c r="D94" i="108"/>
  <c r="D78" i="108"/>
  <c r="C392" i="108"/>
  <c r="C376" i="108"/>
  <c r="C360" i="108"/>
  <c r="C344" i="108"/>
  <c r="C328" i="108"/>
  <c r="C312" i="108"/>
  <c r="C296" i="108"/>
  <c r="C280" i="108"/>
  <c r="C264" i="108"/>
  <c r="C248" i="108"/>
  <c r="C232" i="108"/>
  <c r="C216" i="108"/>
  <c r="C200" i="108"/>
  <c r="C184" i="108"/>
  <c r="C168" i="108"/>
  <c r="C152" i="108"/>
  <c r="C136" i="108"/>
  <c r="C120" i="108"/>
  <c r="C110" i="108"/>
  <c r="C102" i="108"/>
  <c r="C94" i="108"/>
  <c r="C86" i="108"/>
  <c r="C78" i="108"/>
  <c r="D69" i="108"/>
  <c r="D60" i="108"/>
  <c r="D52" i="108"/>
  <c r="D44" i="108"/>
  <c r="D36" i="108"/>
  <c r="D28" i="108"/>
  <c r="D20" i="108"/>
  <c r="D12" i="108"/>
  <c r="C74" i="108"/>
  <c r="C64" i="108"/>
  <c r="C56" i="108"/>
  <c r="C48" i="108"/>
  <c r="C40" i="108"/>
  <c r="C32" i="108"/>
  <c r="C24" i="108"/>
  <c r="C16" i="108"/>
  <c r="C68" i="108"/>
  <c r="D59" i="108"/>
  <c r="D43" i="108"/>
  <c r="D27" i="108"/>
  <c r="D11" i="108"/>
  <c r="C53" i="108"/>
  <c r="C37" i="108"/>
  <c r="C21" i="108"/>
  <c r="D251" i="108"/>
  <c r="D219" i="108"/>
  <c r="D187" i="108"/>
  <c r="D155" i="108"/>
  <c r="D123" i="108"/>
  <c r="D91" i="108"/>
  <c r="C391" i="108"/>
  <c r="C359" i="108"/>
  <c r="C327" i="108"/>
  <c r="C295" i="108"/>
  <c r="C263" i="108"/>
  <c r="C231" i="108"/>
  <c r="C199" i="108"/>
  <c r="C167" i="108"/>
  <c r="C135" i="108"/>
  <c r="C103" i="108"/>
  <c r="C71" i="108"/>
  <c r="D378" i="108"/>
  <c r="D362" i="108"/>
  <c r="D346" i="108"/>
  <c r="D330" i="108"/>
  <c r="D314" i="108"/>
  <c r="D298" i="108"/>
  <c r="D282" i="108"/>
  <c r="D266" i="108"/>
  <c r="D250" i="108"/>
  <c r="D234" i="108"/>
  <c r="D218" i="108"/>
  <c r="D202" i="108"/>
  <c r="D186" i="108"/>
  <c r="D170" i="108"/>
  <c r="D154" i="108"/>
  <c r="D138" i="108"/>
  <c r="D122" i="108"/>
  <c r="D106" i="108"/>
  <c r="D90" i="108"/>
  <c r="C404" i="108"/>
  <c r="C388" i="108"/>
  <c r="C372" i="108"/>
  <c r="C356" i="108"/>
  <c r="C340" i="108"/>
  <c r="C324" i="108"/>
  <c r="C308" i="108"/>
  <c r="C292" i="108"/>
  <c r="C276" i="108"/>
  <c r="C260" i="108"/>
  <c r="C244" i="108"/>
  <c r="C228" i="108"/>
  <c r="C212" i="108"/>
  <c r="C196" i="108"/>
  <c r="C180" i="108"/>
  <c r="C164" i="108"/>
  <c r="C148" i="108"/>
  <c r="C132" i="108"/>
  <c r="C116" i="108"/>
  <c r="C108" i="108"/>
  <c r="C100" i="108"/>
  <c r="C92" i="108"/>
  <c r="C84" i="108"/>
  <c r="C76" i="108"/>
  <c r="D66" i="108"/>
  <c r="D58" i="108"/>
  <c r="D50" i="108"/>
  <c r="D42" i="108"/>
  <c r="D34" i="108"/>
  <c r="D26" i="108"/>
  <c r="D18" i="108"/>
  <c r="D10" i="108"/>
  <c r="D71" i="108"/>
  <c r="C62" i="108"/>
  <c r="C54" i="108"/>
  <c r="C46" i="108"/>
  <c r="C38" i="108"/>
  <c r="C30" i="108"/>
  <c r="C22" i="108"/>
  <c r="C14" i="108"/>
  <c r="C6" i="108"/>
  <c r="D65" i="108"/>
  <c r="D57" i="108"/>
  <c r="D49" i="108"/>
  <c r="D41" i="108"/>
  <c r="D33" i="108"/>
  <c r="D25" i="108"/>
  <c r="D17" i="108"/>
  <c r="D9" i="108"/>
  <c r="D67" i="108"/>
  <c r="C59" i="108"/>
  <c r="C51" i="108"/>
  <c r="C43" i="108"/>
  <c r="C35" i="108"/>
  <c r="C27" i="108"/>
  <c r="C19" i="108"/>
  <c r="C11" i="108"/>
  <c r="D326" i="108"/>
  <c r="D246" i="108"/>
  <c r="D198" i="108"/>
  <c r="D166" i="108"/>
  <c r="D134" i="108"/>
  <c r="D102" i="108"/>
  <c r="C400" i="108"/>
  <c r="C352" i="108"/>
  <c r="C320" i="108"/>
  <c r="C288" i="108"/>
  <c r="C256" i="108"/>
  <c r="C208" i="108"/>
  <c r="C176" i="108"/>
  <c r="C144" i="108"/>
  <c r="C114" i="108"/>
  <c r="C90" i="108"/>
  <c r="D74" i="108"/>
  <c r="D56" i="108"/>
  <c r="D32" i="108"/>
  <c r="D16" i="108"/>
  <c r="D68" i="108"/>
  <c r="C52" i="108"/>
  <c r="C28" i="108"/>
  <c r="C12" i="108"/>
  <c r="D63" i="108"/>
  <c r="D39" i="108"/>
  <c r="D23" i="108"/>
  <c r="C65" i="108"/>
  <c r="C49" i="108"/>
  <c r="C25" i="108"/>
  <c r="C9" i="108"/>
  <c r="C8" i="108"/>
  <c r="D51" i="108"/>
  <c r="D35" i="108"/>
  <c r="D19" i="108"/>
  <c r="C61" i="108"/>
  <c r="C45" i="108"/>
  <c r="C29" i="108"/>
  <c r="C13" i="108"/>
  <c r="D21" i="111"/>
  <c r="C23" i="111"/>
  <c r="E25" i="111"/>
  <c r="E10" i="111"/>
  <c r="C12" i="107"/>
  <c r="E21" i="107"/>
  <c r="D21" i="107"/>
  <c r="C29" i="82"/>
  <c r="I5" i="111"/>
  <c r="K5" i="111"/>
  <c r="F5" i="111"/>
  <c r="C21" i="111"/>
  <c r="G5" i="111"/>
  <c r="C21" i="107"/>
  <c r="C19" i="111"/>
  <c r="C14" i="111"/>
  <c r="C22" i="111"/>
  <c r="C20" i="107"/>
  <c r="C14" i="107"/>
  <c r="C24" i="111"/>
  <c r="D25" i="107"/>
  <c r="C13" i="107"/>
  <c r="C16" i="107"/>
  <c r="K5" i="101"/>
  <c r="C17" i="111"/>
  <c r="C20" i="111"/>
  <c r="H5" i="101"/>
  <c r="C18" i="111"/>
  <c r="K6" i="101"/>
  <c r="D20" i="107"/>
  <c r="D22" i="107"/>
  <c r="D10" i="111"/>
  <c r="F5" i="101"/>
  <c r="I5" i="101"/>
  <c r="C22" i="107"/>
  <c r="C15" i="107"/>
  <c r="C9" i="107"/>
  <c r="E7" i="107"/>
  <c r="E10" i="107"/>
  <c r="E9" i="107"/>
  <c r="C8" i="107"/>
  <c r="E8" i="107"/>
  <c r="D10" i="107"/>
  <c r="C10" i="107"/>
  <c r="D7" i="107"/>
  <c r="L27" i="101"/>
  <c r="J6" i="101"/>
  <c r="L5" i="101" s="1"/>
  <c r="J5" i="101"/>
  <c r="F19" i="35"/>
  <c r="G27" i="49"/>
  <c r="F27" i="49"/>
  <c r="G28" i="49"/>
  <c r="F28" i="49"/>
  <c r="E8" i="75"/>
  <c r="D8" i="49"/>
  <c r="I17" i="75"/>
  <c r="I20" i="75" s="1"/>
  <c r="L9" i="101"/>
  <c r="L9" i="94"/>
  <c r="E19" i="35"/>
  <c r="F12" i="133" l="1"/>
  <c r="F34" i="133" s="1"/>
  <c r="H7" i="108"/>
  <c r="D12" i="133"/>
  <c r="D34" i="133" s="1"/>
  <c r="K8" i="108"/>
  <c r="J5" i="108"/>
  <c r="G5" i="108"/>
  <c r="H6" i="108"/>
  <c r="M5" i="108"/>
  <c r="N6" i="108"/>
  <c r="D8" i="75"/>
  <c r="L5" i="112"/>
  <c r="I5" i="112"/>
  <c r="F5" i="112"/>
  <c r="G5" i="112"/>
  <c r="D10" i="75"/>
  <c r="C19" i="98"/>
  <c r="D11" i="49"/>
  <c r="E10" i="75" s="1"/>
  <c r="H10" i="75" s="1"/>
  <c r="J8" i="49"/>
  <c r="J11" i="49" s="1"/>
  <c r="H8" i="75"/>
  <c r="B6" i="78"/>
  <c r="I5" i="61"/>
  <c r="H5" i="61"/>
  <c r="F5" i="61"/>
  <c r="H5" i="112" l="1"/>
  <c r="H5" i="108"/>
  <c r="N5" i="108"/>
  <c r="K5" i="108"/>
  <c r="E11" i="75"/>
  <c r="D11" i="75"/>
  <c r="H11" i="75"/>
  <c r="D18" i="49"/>
  <c r="D26" i="49"/>
  <c r="F5" i="90"/>
  <c r="D5" i="90"/>
  <c r="G5" i="90"/>
  <c r="E5" i="90"/>
  <c r="C5" i="90"/>
  <c r="O6" i="78"/>
  <c r="C6" i="65"/>
  <c r="C7" i="61"/>
  <c r="C6" i="78"/>
  <c r="D6" i="78" s="1"/>
  <c r="I7" i="80"/>
  <c r="B7" i="80"/>
  <c r="L7" i="61"/>
  <c r="L5" i="61"/>
  <c r="C5" i="92" l="1"/>
  <c r="F29" i="58"/>
  <c r="G29" i="58"/>
  <c r="D5" i="106"/>
  <c r="D5" i="109" s="1"/>
  <c r="E5" i="106"/>
  <c r="E5" i="109" s="1"/>
  <c r="C5" i="106"/>
  <c r="C5" i="109" s="1"/>
  <c r="I26" i="49"/>
  <c r="I29" i="49" s="1"/>
  <c r="H26" i="49"/>
  <c r="H29" i="49" s="1"/>
  <c r="G26" i="49"/>
  <c r="G29" i="49" s="1"/>
  <c r="F26" i="49"/>
  <c r="F29" i="49" s="1"/>
  <c r="D29" i="49"/>
  <c r="C7" i="94"/>
  <c r="F18" i="49"/>
  <c r="F21" i="49" s="1"/>
  <c r="I18" i="49"/>
  <c r="I21" i="49" s="1"/>
  <c r="G18" i="49"/>
  <c r="G21" i="49" s="1"/>
  <c r="H18" i="49"/>
  <c r="H21" i="49" s="1"/>
  <c r="D21" i="49"/>
  <c r="K8" i="94"/>
  <c r="K6" i="94" s="1"/>
  <c r="K7" i="94"/>
  <c r="K5" i="94" s="1"/>
  <c r="I7" i="94"/>
  <c r="H7" i="94"/>
  <c r="F7" i="94"/>
  <c r="E7" i="94"/>
  <c r="D7" i="94"/>
  <c r="J7" i="94"/>
  <c r="J5" i="94" s="1"/>
  <c r="J8" i="94"/>
  <c r="J6" i="94" s="1"/>
  <c r="C6" i="96"/>
  <c r="E6" i="78"/>
  <c r="I6" i="78"/>
  <c r="G6" i="78"/>
  <c r="C7" i="80"/>
  <c r="F6" i="78"/>
  <c r="H6" i="78"/>
  <c r="S5" i="90" s="1"/>
  <c r="E8" i="98" l="1"/>
  <c r="D8" i="98" s="1"/>
  <c r="E610" i="80"/>
  <c r="E413" i="80"/>
  <c r="E211" i="80"/>
  <c r="F5" i="94"/>
  <c r="F6" i="107"/>
  <c r="F5" i="107" s="1"/>
  <c r="H5" i="94"/>
  <c r="I6" i="107"/>
  <c r="D6" i="107"/>
  <c r="I5" i="94"/>
  <c r="K6" i="107"/>
  <c r="C6" i="107"/>
  <c r="E6" i="107"/>
  <c r="Q6" i="78"/>
  <c r="Q5" i="78" s="1"/>
  <c r="T5" i="90"/>
  <c r="L7" i="94"/>
  <c r="L5" i="94"/>
  <c r="M6" i="78"/>
  <c r="M5" i="78" s="1"/>
  <c r="P6" i="78"/>
  <c r="N6" i="78"/>
  <c r="N5" i="78" s="1"/>
  <c r="F13" i="80"/>
  <c r="F15" i="80"/>
  <c r="H16" i="80"/>
  <c r="G11" i="80"/>
  <c r="G12" i="80"/>
  <c r="G13" i="80"/>
  <c r="F8" i="80"/>
  <c r="H11" i="80"/>
  <c r="H13" i="80"/>
  <c r="G15" i="80"/>
  <c r="F10" i="80"/>
  <c r="H9" i="80"/>
  <c r="F12" i="80"/>
  <c r="H15" i="80"/>
  <c r="G10" i="80"/>
  <c r="F11" i="80"/>
  <c r="F14" i="80"/>
  <c r="H8" i="80"/>
  <c r="F16" i="80"/>
  <c r="H10" i="80"/>
  <c r="G14" i="80"/>
  <c r="F9" i="80"/>
  <c r="G8" i="80"/>
  <c r="H12" i="80"/>
  <c r="G16" i="80"/>
  <c r="H14" i="80"/>
  <c r="G9" i="80"/>
  <c r="J6" i="78"/>
  <c r="K5" i="107" l="1"/>
  <c r="L7" i="108"/>
  <c r="L6" i="108"/>
  <c r="I5" i="107"/>
  <c r="I6" i="108"/>
  <c r="I7" i="108"/>
  <c r="E613" i="80"/>
  <c r="P5" i="78"/>
  <c r="H5" i="78" s="1"/>
  <c r="E614" i="80"/>
  <c r="E609" i="80"/>
  <c r="E411" i="80"/>
  <c r="E409" i="80"/>
  <c r="E212" i="80"/>
  <c r="H407" i="80"/>
  <c r="S86" i="78" s="1"/>
  <c r="E415" i="80"/>
  <c r="E414" i="80"/>
  <c r="H607" i="80"/>
  <c r="S126" i="78" s="1"/>
  <c r="E616" i="80"/>
  <c r="E608" i="80"/>
  <c r="F607" i="80"/>
  <c r="E412" i="80"/>
  <c r="E416" i="80"/>
  <c r="E408" i="80"/>
  <c r="F407" i="80"/>
  <c r="E410" i="80"/>
  <c r="G407" i="80"/>
  <c r="R86" i="78" s="1"/>
  <c r="G607" i="80"/>
  <c r="R126" i="78" s="1"/>
  <c r="E615" i="80"/>
  <c r="E612" i="80"/>
  <c r="E611" i="80"/>
  <c r="E215" i="80"/>
  <c r="H207" i="80"/>
  <c r="S46" i="78" s="1"/>
  <c r="E213" i="80"/>
  <c r="E216" i="80"/>
  <c r="E214" i="80"/>
  <c r="E209" i="80"/>
  <c r="E208" i="80"/>
  <c r="F207" i="80"/>
  <c r="G207" i="80"/>
  <c r="R46" i="78" s="1"/>
  <c r="E210" i="80"/>
  <c r="I5" i="78"/>
  <c r="J5" i="78" s="1"/>
  <c r="G6" i="107"/>
  <c r="E11" i="80"/>
  <c r="E16" i="80"/>
  <c r="G7" i="80"/>
  <c r="G6" i="80" s="1"/>
  <c r="E10" i="80"/>
  <c r="F7" i="80"/>
  <c r="E8" i="80"/>
  <c r="E9" i="80"/>
  <c r="E15" i="80"/>
  <c r="H7" i="80"/>
  <c r="S6" i="78" s="1"/>
  <c r="E14" i="80"/>
  <c r="E12" i="80"/>
  <c r="E13" i="80"/>
  <c r="L5" i="108" l="1"/>
  <c r="G5" i="107"/>
  <c r="F7" i="108"/>
  <c r="C12" i="133" s="1"/>
  <c r="F6" i="108"/>
  <c r="E12" i="133"/>
  <c r="K7" i="108"/>
  <c r="E13" i="133"/>
  <c r="K6" i="108"/>
  <c r="I5" i="108"/>
  <c r="S5" i="78"/>
  <c r="G8" i="98" s="1"/>
  <c r="G11" i="98" s="1"/>
  <c r="F6" i="80"/>
  <c r="E21" i="119"/>
  <c r="K18" i="119"/>
  <c r="K21" i="119" s="1"/>
  <c r="F18" i="58"/>
  <c r="D21" i="58"/>
  <c r="F21" i="58" s="1"/>
  <c r="G18" i="58"/>
  <c r="D8" i="82"/>
  <c r="D11" i="82" s="1"/>
  <c r="D18" i="82" s="1"/>
  <c r="H6" i="80"/>
  <c r="E407" i="80"/>
  <c r="E607" i="80"/>
  <c r="E207" i="80"/>
  <c r="J17" i="59"/>
  <c r="R6" i="78"/>
  <c r="C17" i="98"/>
  <c r="E11" i="98"/>
  <c r="D11" i="98"/>
  <c r="E7" i="80"/>
  <c r="E34" i="133" l="1"/>
  <c r="C13" i="133"/>
  <c r="C34" i="133" s="1"/>
  <c r="F5" i="108"/>
  <c r="E6" i="80"/>
  <c r="H8" i="82"/>
  <c r="H11" i="82" s="1"/>
  <c r="R5" i="78"/>
  <c r="F8" i="98" s="1"/>
  <c r="L18" i="119"/>
  <c r="L21" i="119"/>
  <c r="D26" i="82"/>
  <c r="H26" i="82" s="1"/>
  <c r="I17" i="59"/>
  <c r="G17" i="59"/>
  <c r="F18" i="82"/>
  <c r="H18" i="82"/>
  <c r="I18" i="82"/>
  <c r="G18" i="82"/>
  <c r="C20" i="98"/>
  <c r="G17" i="98" l="1"/>
  <c r="G20" i="98" s="1"/>
  <c r="F11" i="98"/>
  <c r="H8" i="98"/>
  <c r="F8" i="82"/>
  <c r="G26" i="82"/>
  <c r="I26" i="82"/>
  <c r="F26" i="82"/>
  <c r="K17" i="59"/>
  <c r="J20" i="59"/>
  <c r="K20" i="59" s="1"/>
  <c r="I20" i="59"/>
  <c r="G20" i="59"/>
  <c r="D28" i="82"/>
  <c r="D20" i="82"/>
  <c r="E17" i="98" l="1"/>
  <c r="F11" i="82"/>
  <c r="I19" i="98" s="1"/>
  <c r="J8" i="82"/>
  <c r="J11" i="82" s="1"/>
  <c r="D21" i="119"/>
  <c r="H11" i="98"/>
  <c r="F20" i="82"/>
  <c r="G20" i="82"/>
  <c r="I20" i="82"/>
  <c r="H20" i="82"/>
  <c r="F28" i="82"/>
  <c r="I28" i="82"/>
  <c r="G28" i="82"/>
  <c r="H28" i="82"/>
  <c r="D27" i="82" l="1"/>
  <c r="D19" i="82"/>
  <c r="D30" i="58"/>
  <c r="F30" i="58" s="1"/>
  <c r="G27" i="58"/>
  <c r="F27" i="58"/>
  <c r="E20" i="98"/>
  <c r="I17" i="98"/>
  <c r="I20" i="98" s="1"/>
  <c r="I19" i="82" l="1"/>
  <c r="I21" i="82" s="1"/>
  <c r="G19" i="82"/>
  <c r="G21" i="82" s="1"/>
  <c r="H19" i="82"/>
  <c r="H21" i="82" s="1"/>
  <c r="D21" i="82"/>
  <c r="F19" i="82"/>
  <c r="F21" i="82" s="1"/>
  <c r="G27" i="82"/>
  <c r="G29" i="82" s="1"/>
  <c r="I27" i="82"/>
  <c r="I29" i="82" s="1"/>
  <c r="H27" i="82"/>
  <c r="H29" i="82" s="1"/>
  <c r="F27" i="82"/>
  <c r="F29" i="82" s="1"/>
  <c r="D29" i="82"/>
  <c r="I2" i="116"/>
  <c r="F2" i="58"/>
</calcChain>
</file>

<file path=xl/comments1.xml><?xml version="1.0" encoding="utf-8"?>
<comments xmlns="http://schemas.openxmlformats.org/spreadsheetml/2006/main">
  <authors>
    <author>作成者</author>
  </authors>
  <commentList>
    <comment ref="D18" authorId="0" shapeId="0">
      <text>
        <r>
          <rPr>
            <b/>
            <sz val="9"/>
            <color indexed="81"/>
            <rFont val="MS P ゴシック"/>
            <family val="3"/>
            <charset val="128"/>
          </rPr>
          <t xml:space="preserve">(1)、(2)、(3)について
</t>
        </r>
        <r>
          <rPr>
            <sz val="9"/>
            <color indexed="81"/>
            <rFont val="MS P ゴシック"/>
            <family val="3"/>
            <charset val="128"/>
          </rPr>
          <t>PR活動、販促活動、戦略活動のうち申請しない活動ページは提出不要です。</t>
        </r>
      </text>
    </comment>
  </commentList>
</comments>
</file>

<file path=xl/comments10.xml><?xml version="1.0" encoding="utf-8"?>
<comments xmlns="http://schemas.openxmlformats.org/spreadsheetml/2006/main">
  <authors>
    <author>作成者</author>
  </authors>
  <commentList>
    <comment ref="A20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1.xml><?xml version="1.0" encoding="utf-8"?>
<comments xmlns="http://schemas.openxmlformats.org/spreadsheetml/2006/main">
  <authors>
    <author>作成者</author>
  </authors>
  <commentList>
    <comment ref="D18" authorId="0" shapeId="0">
      <text>
        <r>
          <rPr>
            <b/>
            <sz val="9"/>
            <color indexed="81"/>
            <rFont val="MS P ゴシック"/>
            <family val="3"/>
            <charset val="128"/>
          </rPr>
          <t xml:space="preserve">(1)、(2)、(3)について
</t>
        </r>
        <r>
          <rPr>
            <sz val="9"/>
            <color indexed="81"/>
            <rFont val="MS P ゴシック"/>
            <family val="3"/>
            <charset val="128"/>
          </rPr>
          <t>PR活動、販促活動、戦略活動のうち申請しない活動ページは提出不要です。</t>
        </r>
      </text>
    </comment>
  </commentList>
</comments>
</file>

<file path=xl/comments12.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3.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4.xml><?xml version="1.0" encoding="utf-8"?>
<comments xmlns="http://schemas.openxmlformats.org/spreadsheetml/2006/main">
  <authors>
    <author>作成者</author>
  </authors>
  <commentList>
    <comment ref="C19" authorId="0" shapeId="0">
      <text>
        <r>
          <rPr>
            <b/>
            <sz val="9"/>
            <color indexed="81"/>
            <rFont val="MS P ゴシック"/>
            <family val="3"/>
            <charset val="128"/>
          </rPr>
          <t>上期中に終了した活動部分の採択額を入力してください。</t>
        </r>
      </text>
    </comment>
  </commentList>
</comments>
</file>

<file path=xl/comments15.xml><?xml version="1.0" encoding="utf-8"?>
<comments xmlns="http://schemas.openxmlformats.org/spreadsheetml/2006/main">
  <authors>
    <author>作成者</author>
  </authors>
  <commentList>
    <comment ref="D19" authorId="0" shapeId="0">
      <text>
        <r>
          <rPr>
            <b/>
            <sz val="9"/>
            <color indexed="81"/>
            <rFont val="MS P ゴシック"/>
            <family val="3"/>
            <charset val="128"/>
          </rPr>
          <t xml:space="preserve">(1)、(2)、(3)について
</t>
        </r>
        <r>
          <rPr>
            <sz val="9"/>
            <color indexed="81"/>
            <rFont val="MS P ゴシック"/>
            <family val="3"/>
            <charset val="128"/>
          </rPr>
          <t>PR活動、販促活動、戦略活動のうち申請しない活動ページは提出不要です。</t>
        </r>
      </text>
    </comment>
  </commentList>
</comments>
</file>

<file path=xl/comments16.xml><?xml version="1.0" encoding="utf-8"?>
<comments xmlns="http://schemas.openxmlformats.org/spreadsheetml/2006/main">
  <authors>
    <author>作成者</author>
  </authors>
  <commentList>
    <comment ref="H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7.xml><?xml version="1.0" encoding="utf-8"?>
<comments xmlns="http://schemas.openxmlformats.org/spreadsheetml/2006/main">
  <authors>
    <author>作成者</author>
  </authors>
  <commentList>
    <comment ref="H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8.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19.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xml><?xml version="1.0" encoding="utf-8"?>
<comments xmlns="http://schemas.openxmlformats.org/spreadsheetml/2006/main">
  <authors>
    <author>作成者</author>
  </authors>
  <commentList>
    <comment ref="B4" authorId="0" shapeId="0">
      <text>
        <r>
          <rPr>
            <sz val="10"/>
            <color indexed="81"/>
            <rFont val="MS P ゴシック"/>
            <family val="3"/>
            <charset val="128"/>
          </rPr>
          <t xml:space="preserve">【記載の注意点】
本申請事業において
1.何を（対象品目）どのようにＰＲ・販促するのかという詳細
2.数値目標
　ＰＲ：出展・開催等の来場者数、参加数見込、
　　　　リーチ・コンバージョン数（広告）等
　販促：商談数、成約見込み額
3.見込輸出額
上記３点を漏らさず記載してください。
</t>
        </r>
      </text>
    </comment>
  </commentList>
</comments>
</file>

<file path=xl/comments20.xml><?xml version="1.0" encoding="utf-8"?>
<comments xmlns="http://schemas.openxmlformats.org/spreadsheetml/2006/main">
  <authors>
    <author>作成者</author>
  </authors>
  <commentList>
    <comment ref="A4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1.xml><?xml version="1.0" encoding="utf-8"?>
<comments xmlns="http://schemas.openxmlformats.org/spreadsheetml/2006/main">
  <authors>
    <author>作成者</author>
  </authors>
  <commentList>
    <comment ref="A4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2.xml><?xml version="1.0" encoding="utf-8"?>
<comments xmlns="http://schemas.openxmlformats.org/spreadsheetml/2006/main">
  <authors>
    <author>作成者</author>
  </authors>
  <commentList>
    <comment ref="A20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3.xml><?xml version="1.0" encoding="utf-8"?>
<comments xmlns="http://schemas.openxmlformats.org/spreadsheetml/2006/main">
  <authors>
    <author>作成者</author>
  </authors>
  <commentList>
    <comment ref="A20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4.xml><?xml version="1.0" encoding="utf-8"?>
<comments xmlns="http://schemas.openxmlformats.org/spreadsheetml/2006/main">
  <authors>
    <author>作成者</author>
  </authors>
  <commentList>
    <comment ref="A4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5.xml><?xml version="1.0" encoding="utf-8"?>
<comments xmlns="http://schemas.openxmlformats.org/spreadsheetml/2006/main">
  <authors>
    <author>作成者</author>
  </authors>
  <commentList>
    <comment ref="A4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6.xml><?xml version="1.0" encoding="utf-8"?>
<comments xmlns="http://schemas.openxmlformats.org/spreadsheetml/2006/main">
  <authors>
    <author>作成者</author>
  </authors>
  <commentList>
    <comment ref="A20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7.xml><?xml version="1.0" encoding="utf-8"?>
<comments xmlns="http://schemas.openxmlformats.org/spreadsheetml/2006/main">
  <authors>
    <author>作成者</author>
  </authors>
  <commentList>
    <comment ref="A20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8.xml><?xml version="1.0" encoding="utf-8"?>
<comments xmlns="http://schemas.openxmlformats.org/spreadsheetml/2006/main">
  <authors>
    <author>作成者</author>
  </authors>
  <commentList>
    <comment ref="A4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29.xml><?xml version="1.0" encoding="utf-8"?>
<comments xmlns="http://schemas.openxmlformats.org/spreadsheetml/2006/main">
  <authors>
    <author>作成者</author>
  </authors>
  <commentList>
    <comment ref="A4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マウスで45と166をドラッグして右クリックし、メニューの中から「再表示」を選択します。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xml><?xml version="1.0" encoding="utf-8"?>
<comments xmlns="http://schemas.openxmlformats.org/spreadsheetml/2006/main">
  <authors>
    <author>作成者</author>
  </authors>
  <commentList>
    <comment ref="D3" authorId="0" shapeId="0">
      <text>
        <r>
          <rPr>
            <sz val="10"/>
            <color indexed="81"/>
            <rFont val="MS P ゴシック"/>
            <family val="3"/>
            <charset val="128"/>
          </rPr>
          <t xml:space="preserve">【「実施国・地域」記載の注意点】
１ヵ国ずつ記載（実行戦略に沿ったものか確認のため）
</t>
        </r>
        <r>
          <rPr>
            <b/>
            <sz val="10"/>
            <color indexed="81"/>
            <rFont val="MS P ゴシック"/>
            <family val="3"/>
            <charset val="128"/>
          </rPr>
          <t>例：東アジア　×、中国・香港・韓国等　×、</t>
        </r>
        <r>
          <rPr>
            <b/>
            <sz val="10"/>
            <color indexed="10"/>
            <rFont val="MS P ゴシック"/>
            <family val="3"/>
            <charset val="128"/>
          </rPr>
          <t>香港　〇</t>
        </r>
        <r>
          <rPr>
            <b/>
            <sz val="10"/>
            <color indexed="81"/>
            <rFont val="MS P ゴシック"/>
            <family val="3"/>
            <charset val="128"/>
          </rPr>
          <t>、</t>
        </r>
        <r>
          <rPr>
            <b/>
            <sz val="10"/>
            <color indexed="10"/>
            <rFont val="MS P ゴシック"/>
            <family val="3"/>
            <charset val="128"/>
          </rPr>
          <t>米国　〇</t>
        </r>
      </text>
    </comment>
    <comment ref="F3" authorId="0" shapeId="0">
      <text>
        <r>
          <rPr>
            <sz val="10"/>
            <color indexed="81"/>
            <rFont val="MS P ゴシック"/>
            <family val="3"/>
            <charset val="128"/>
          </rPr>
          <t xml:space="preserve">【「品目」記載の注意点】
１品目ごと記載（実行戦略に沿ったものか確認のため）
</t>
        </r>
        <r>
          <rPr>
            <b/>
            <sz val="10"/>
            <color indexed="81"/>
            <rFont val="MS P ゴシック"/>
            <family val="3"/>
            <charset val="128"/>
          </rPr>
          <t>例：畜産物　×、日本産食材　×、</t>
        </r>
        <r>
          <rPr>
            <b/>
            <sz val="10"/>
            <color indexed="10"/>
            <rFont val="MS P ゴシック"/>
            <family val="3"/>
            <charset val="128"/>
          </rPr>
          <t>牛肉　〇</t>
        </r>
        <r>
          <rPr>
            <b/>
            <sz val="10"/>
            <color indexed="81"/>
            <rFont val="MS P ゴシック"/>
            <family val="3"/>
            <charset val="128"/>
          </rPr>
          <t>、</t>
        </r>
        <r>
          <rPr>
            <b/>
            <sz val="10"/>
            <color indexed="10"/>
            <rFont val="MS P ゴシック"/>
            <family val="3"/>
            <charset val="128"/>
          </rPr>
          <t>ぶり　〇</t>
        </r>
      </text>
    </comment>
    <comment ref="I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0.xml><?xml version="1.0" encoding="utf-8"?>
<comments xmlns="http://schemas.openxmlformats.org/spreadsheetml/2006/main">
  <authors>
    <author>作成者</author>
  </authors>
  <commentList>
    <comment ref="A20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1.xml><?xml version="1.0" encoding="utf-8"?>
<comments xmlns="http://schemas.openxmlformats.org/spreadsheetml/2006/main">
  <authors>
    <author>作成者</author>
  </authors>
  <commentList>
    <comment ref="A20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マウスで206と807をドラッグして右クリックし、メニューの中から「再表示」を選択します。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2.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3.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4.xml><?xml version="1.0" encoding="utf-8"?>
<comments xmlns="http://schemas.openxmlformats.org/spreadsheetml/2006/main">
  <authors>
    <author>作成者</author>
  </authors>
  <commentList>
    <comment ref="J4" authorId="0" shapeId="0">
      <text>
        <r>
          <rPr>
            <sz val="9"/>
            <color indexed="81"/>
            <rFont val="MS P ゴシック"/>
            <family val="3"/>
            <charset val="128"/>
          </rPr>
          <t>実績額は令和４年度終了後に入力してください。</t>
        </r>
      </text>
    </comment>
    <comment ref="L4" authorId="0" shapeId="0">
      <text>
        <r>
          <rPr>
            <sz val="9"/>
            <color indexed="81"/>
            <rFont val="MS P ゴシック"/>
            <family val="3"/>
            <charset val="128"/>
          </rPr>
          <t>実績額は令和５年度終了後に入力してください。</t>
        </r>
      </text>
    </comment>
    <comment ref="A2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5.xml><?xml version="1.0" encoding="utf-8"?>
<comments xmlns="http://schemas.openxmlformats.org/spreadsheetml/2006/main">
  <authors>
    <author>作成者</author>
  </authors>
  <commentList>
    <comment ref="J4" authorId="0" shapeId="0">
      <text>
        <r>
          <rPr>
            <sz val="9"/>
            <color indexed="81"/>
            <rFont val="MS P ゴシック"/>
            <family val="3"/>
            <charset val="128"/>
          </rPr>
          <t>実績額は令和４年度終了後に入力してください。</t>
        </r>
      </text>
    </comment>
    <comment ref="L4" authorId="0" shapeId="0">
      <text>
        <r>
          <rPr>
            <sz val="9"/>
            <color indexed="81"/>
            <rFont val="MS P ゴシック"/>
            <family val="3"/>
            <charset val="128"/>
          </rPr>
          <t>実績額は令和５年度終了後に入力してください。</t>
        </r>
      </text>
    </comment>
    <comment ref="A2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6.xml><?xml version="1.0" encoding="utf-8"?>
<comments xmlns="http://schemas.openxmlformats.org/spreadsheetml/2006/main">
  <authors>
    <author>作成者</author>
  </authors>
  <commentList>
    <comment ref="F3" authorId="0" shapeId="0">
      <text>
        <r>
          <rPr>
            <sz val="9"/>
            <color indexed="81"/>
            <rFont val="MS P ゴシック"/>
            <family val="3"/>
            <charset val="128"/>
          </rPr>
          <t>Ｒ４年度、Ｒ５年度は非表示になっています。列を「再表示」で該当年度の入力ができます。</t>
        </r>
      </text>
    </comment>
    <comment ref="A2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 ref="A18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 ref="A26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 ref="A34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7.xml><?xml version="1.0" encoding="utf-8"?>
<comments xmlns="http://schemas.openxmlformats.org/spreadsheetml/2006/main">
  <authors>
    <author>作成者</author>
  </authors>
  <commentList>
    <comment ref="F3" authorId="0" shapeId="0">
      <text>
        <r>
          <rPr>
            <sz val="9"/>
            <color indexed="81"/>
            <rFont val="MS P ゴシック"/>
            <family val="3"/>
            <charset val="128"/>
          </rPr>
          <t>Ｒ４年度、Ｒ５年度は非表示になっています。列を「再表示」で該当年度の入力ができます。</t>
        </r>
      </text>
    </comment>
    <comment ref="A25"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 ref="A18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 ref="A26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 ref="A34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マウスで25と86をドラッグして右クリックし、メニューの中から「再表示」を選択します。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8.xml><?xml version="1.0" encoding="utf-8"?>
<comments xmlns="http://schemas.openxmlformats.org/spreadsheetml/2006/main">
  <authors>
    <author>作成者</author>
  </authors>
  <commentLis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39.xml><?xml version="1.0" encoding="utf-8"?>
<comments xmlns="http://schemas.openxmlformats.org/spreadsheetml/2006/main">
  <authors>
    <author>作成者</author>
  </authors>
  <commentList>
    <comment ref="A24"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4.xml><?xml version="1.0" encoding="utf-8"?>
<comments xmlns="http://schemas.openxmlformats.org/spreadsheetml/2006/main">
  <authors>
    <author>作成者</author>
  </authors>
  <commentList>
    <comment ref="D3" authorId="0" shapeId="0">
      <text>
        <r>
          <rPr>
            <sz val="10"/>
            <color indexed="81"/>
            <rFont val="MS P ゴシック"/>
            <family val="3"/>
            <charset val="128"/>
          </rPr>
          <t xml:space="preserve">【「実施国・地域」記載の注意点】
１ヵ国ずつ記載（実行戦略に沿ったものか確認のため）
</t>
        </r>
        <r>
          <rPr>
            <b/>
            <sz val="10"/>
            <color indexed="81"/>
            <rFont val="MS P ゴシック"/>
            <family val="3"/>
            <charset val="128"/>
          </rPr>
          <t>例：東アジア　×、中国・香港・韓国等　×、</t>
        </r>
        <r>
          <rPr>
            <b/>
            <sz val="10"/>
            <color indexed="10"/>
            <rFont val="MS P ゴシック"/>
            <family val="3"/>
            <charset val="128"/>
          </rPr>
          <t>香港　〇</t>
        </r>
        <r>
          <rPr>
            <b/>
            <sz val="10"/>
            <color indexed="81"/>
            <rFont val="MS P ゴシック"/>
            <family val="3"/>
            <charset val="128"/>
          </rPr>
          <t>、</t>
        </r>
        <r>
          <rPr>
            <b/>
            <sz val="10"/>
            <color indexed="10"/>
            <rFont val="MS P ゴシック"/>
            <family val="3"/>
            <charset val="128"/>
          </rPr>
          <t>米国　〇</t>
        </r>
      </text>
    </comment>
    <comment ref="F3" authorId="0" shapeId="0">
      <text>
        <r>
          <rPr>
            <sz val="10"/>
            <color indexed="81"/>
            <rFont val="MS P ゴシック"/>
            <family val="3"/>
            <charset val="128"/>
          </rPr>
          <t xml:space="preserve">【「品目」記載の注意点】
１品目ごと記載（実行戦略に沿ったものか確認のため）
</t>
        </r>
        <r>
          <rPr>
            <b/>
            <sz val="10"/>
            <color indexed="81"/>
            <rFont val="MS P ゴシック"/>
            <family val="3"/>
            <charset val="128"/>
          </rPr>
          <t>例：畜産物　×、日本産食材　×、</t>
        </r>
        <r>
          <rPr>
            <b/>
            <sz val="10"/>
            <color indexed="10"/>
            <rFont val="MS P ゴシック"/>
            <family val="3"/>
            <charset val="128"/>
          </rPr>
          <t>牛肉　〇</t>
        </r>
        <r>
          <rPr>
            <b/>
            <sz val="10"/>
            <color indexed="81"/>
            <rFont val="MS P ゴシック"/>
            <family val="3"/>
            <charset val="128"/>
          </rPr>
          <t>、</t>
        </r>
        <r>
          <rPr>
            <b/>
            <sz val="10"/>
            <color indexed="10"/>
            <rFont val="MS P ゴシック"/>
            <family val="3"/>
            <charset val="128"/>
          </rPr>
          <t>ぶり　〇</t>
        </r>
      </text>
    </comment>
    <comment ref="I3" authorId="0" shapeId="0">
      <text>
        <r>
          <rPr>
            <sz val="10"/>
            <color indexed="81"/>
            <rFont val="MS P ゴシック"/>
            <family val="3"/>
            <charset val="128"/>
          </rPr>
          <t>【「具体的な内容」の記載の注意点】
1.どこで（具体的な開催地・店名）、計〇ヶ所（複数の場合）
2.誰に対し（活動の対象（〇社○○名等）
3.どのように実施し
4.どのくらいの結果を見込むか
これらを記載してください。</t>
        </r>
      </text>
    </comment>
    <comment ref="A24" authorId="0" shapeId="0">
      <text>
        <r>
          <rPr>
            <b/>
            <sz val="11"/>
            <color indexed="12"/>
            <rFont val="MS P ゴシック"/>
            <family val="3"/>
            <charset val="128"/>
          </rPr>
          <t>販促㉒以降は非表示になっています。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5.xml><?xml version="1.0" encoding="utf-8"?>
<comments xmlns="http://schemas.openxmlformats.org/spreadsheetml/2006/main">
  <authors>
    <author>作成者</author>
  </authors>
  <commentList>
    <comment ref="D3" authorId="0" shapeId="0">
      <text>
        <r>
          <rPr>
            <sz val="10"/>
            <color indexed="81"/>
            <rFont val="MS P ゴシック"/>
            <family val="3"/>
            <charset val="128"/>
          </rPr>
          <t>【記載の注意点】
開催日時・期間（〇年〇月中旬から２週間など）、
それに向けての準備スケジュールが、いつ・なに（企画、手配、交渉等）を行うか分かるように、
フォロースケジュールを書き込むように記載してください。</t>
        </r>
      </text>
    </comment>
    <comment ref="A24"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6.xml><?xml version="1.0" encoding="utf-8"?>
<comments xmlns="http://schemas.openxmlformats.org/spreadsheetml/2006/main">
  <authors>
    <author>作成者</author>
  </authors>
  <commentList>
    <comment ref="D3" authorId="0" shapeId="0">
      <text>
        <r>
          <rPr>
            <sz val="10"/>
            <color indexed="81"/>
            <rFont val="MS P ゴシック"/>
            <family val="3"/>
            <charset val="128"/>
          </rPr>
          <t>【記載の注意点】
開催日時・期間（〇年〇月中旬から２週間など）、
それに向けての準備スケジュールが、いつ・なに（企画、手配、交渉等）を行うか分かるように、
フォロースケジュールを書き込むように記載してください。</t>
        </r>
      </text>
    </comment>
    <comment ref="A24" authorId="0" shapeId="0">
      <text>
        <r>
          <rPr>
            <b/>
            <sz val="11"/>
            <color indexed="12"/>
            <rFont val="MS P ゴシック"/>
            <family val="3"/>
            <charset val="128"/>
          </rPr>
          <t>販促㉒以降は非表示になっています。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マウスで24と85をドラッグして右クリックし、メニューの中から「再表示」を選択します。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7.xml><?xml version="1.0" encoding="utf-8"?>
<comments xmlns="http://schemas.openxmlformats.org/spreadsheetml/2006/main">
  <authors>
    <author>作成者</author>
  </authors>
  <commentList>
    <comment ref="A46"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8.xml><?xml version="1.0" encoding="utf-8"?>
<comments xmlns="http://schemas.openxmlformats.org/spreadsheetml/2006/main">
  <authors>
    <author>作成者</author>
  </authors>
  <commentList>
    <comment ref="A46" authorId="0" shapeId="0">
      <text>
        <r>
          <rPr>
            <b/>
            <sz val="11"/>
            <color indexed="12"/>
            <rFont val="MS P ゴシック"/>
            <family val="3"/>
            <charset val="128"/>
          </rPr>
          <t>販促㉑以降は非表示になっています。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マウスで46と167をドラッグして右クリックし、メニューの中から「再表示」を選択します。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comments9.xml><?xml version="1.0" encoding="utf-8"?>
<comments xmlns="http://schemas.openxmlformats.org/spreadsheetml/2006/main">
  <authors>
    <author>作成者</author>
  </authors>
  <commentList>
    <comment ref="A205" authorId="0" shapeId="0">
      <text>
        <r>
          <rPr>
            <b/>
            <sz val="11"/>
            <color indexed="12"/>
            <rFont val="MS P ゴシック"/>
            <family val="3"/>
            <charset val="128"/>
          </rPr>
          <t>PR㉑以降は非表示になっています。</t>
        </r>
        <r>
          <rPr>
            <sz val="11"/>
            <color indexed="12"/>
            <rFont val="MS P ゴシック"/>
            <family val="3"/>
            <charset val="128"/>
          </rPr>
          <t xml:space="preserve">
</t>
        </r>
        <r>
          <rPr>
            <b/>
            <sz val="11"/>
            <color indexed="12"/>
            <rFont val="MS P ゴシック"/>
            <family val="3"/>
            <charset val="128"/>
          </rPr>
          <t xml:space="preserve">
[再表示するには]</t>
        </r>
        <r>
          <rPr>
            <sz val="11"/>
            <color indexed="12"/>
            <rFont val="MS P ゴシック"/>
            <family val="3"/>
            <charset val="128"/>
          </rPr>
          <t xml:space="preserve">
　マウスで205と806をドラッグして右クリックし、メニューの中から「再表示」を選択します。
</t>
        </r>
        <r>
          <rPr>
            <b/>
            <sz val="11"/>
            <color indexed="12"/>
            <rFont val="MS P ゴシック"/>
            <family val="3"/>
            <charset val="128"/>
          </rPr>
          <t xml:space="preserve">
[非表示にするには]</t>
        </r>
        <r>
          <rPr>
            <sz val="11"/>
            <color indexed="12"/>
            <rFont val="MS P ゴシック"/>
            <family val="3"/>
            <charset val="128"/>
          </rPr>
          <t xml:space="preserve">
　隠したい行番号をドラッグして右クリックし、メニューの中から「非表示」を選択します。</t>
        </r>
      </text>
    </comment>
  </commentList>
</comments>
</file>

<file path=xl/sharedStrings.xml><?xml version="1.0" encoding="utf-8"?>
<sst xmlns="http://schemas.openxmlformats.org/spreadsheetml/2006/main" count="13827" uniqueCount="938">
  <si>
    <t>★目的別使用申請様式チャート図</t>
    <rPh sb="1" eb="3">
      <t>モクテキ</t>
    </rPh>
    <rPh sb="3" eb="4">
      <t>ベツ</t>
    </rPh>
    <rPh sb="4" eb="6">
      <t>シヨウ</t>
    </rPh>
    <rPh sb="6" eb="8">
      <t>シンセイ</t>
    </rPh>
    <rPh sb="8" eb="10">
      <t>ヨウシキ</t>
    </rPh>
    <rPh sb="14" eb="15">
      <t>ズ</t>
    </rPh>
    <phoneticPr fontId="1"/>
  </si>
  <si>
    <t>下記図をクリック(👆)すると様式にジャンプします</t>
    <rPh sb="0" eb="2">
      <t>カキ</t>
    </rPh>
    <rPh sb="2" eb="3">
      <t>ズ</t>
    </rPh>
    <rPh sb="15" eb="17">
      <t>ヨウシキ</t>
    </rPh>
    <phoneticPr fontId="1"/>
  </si>
  <si>
    <t>※様式①、②、⑤、⑥、⑦にはもくじがあり、</t>
    <rPh sb="1" eb="3">
      <t>ヨウシキ</t>
    </rPh>
    <phoneticPr fontId="1"/>
  </si>
  <si>
    <t>　目次シート下部からこの図に戻ることができます</t>
    <rPh sb="12" eb="13">
      <t>ズ</t>
    </rPh>
    <rPh sb="14" eb="15">
      <t>モド</t>
    </rPh>
    <phoneticPr fontId="1"/>
  </si>
  <si>
    <r>
      <rPr>
        <sz val="14"/>
        <color theme="0"/>
        <rFont val="ＭＳ 明朝"/>
        <family val="1"/>
        <charset val="128"/>
      </rPr>
      <t>目　次　・　チェックリスト</t>
    </r>
    <rPh sb="0" eb="1">
      <t>メ</t>
    </rPh>
    <rPh sb="2" eb="3">
      <t>ツギ</t>
    </rPh>
    <phoneticPr fontId="1"/>
  </si>
  <si>
    <r>
      <rPr>
        <sz val="11"/>
        <rFont val="ＭＳ 明朝"/>
        <family val="1"/>
        <charset val="128"/>
      </rPr>
      <t>申請者
確認欄</t>
    </r>
    <rPh sb="0" eb="3">
      <t>シンセイシャ</t>
    </rPh>
    <rPh sb="4" eb="6">
      <t>カクニン</t>
    </rPh>
    <rPh sb="6" eb="7">
      <t>ラン</t>
    </rPh>
    <phoneticPr fontId="1"/>
  </si>
  <si>
    <r>
      <rPr>
        <sz val="11"/>
        <rFont val="ＭＳ 明朝"/>
        <family val="1"/>
        <charset val="128"/>
      </rPr>
      <t>ジェトロ
確認欄</t>
    </r>
    <rPh sb="5" eb="7">
      <t>カクニン</t>
    </rPh>
    <rPh sb="7" eb="8">
      <t>ラン</t>
    </rPh>
    <phoneticPr fontId="1"/>
  </si>
  <si>
    <r>
      <rPr>
        <sz val="11"/>
        <rFont val="ＭＳ 明朝"/>
        <family val="1"/>
        <charset val="128"/>
      </rPr>
      <t>備考</t>
    </r>
    <rPh sb="0" eb="2">
      <t>ビコウ</t>
    </rPh>
    <phoneticPr fontId="1"/>
  </si>
  <si>
    <r>
      <rPr>
        <sz val="11"/>
        <rFont val="ＭＳ 明朝"/>
        <family val="1"/>
        <charset val="128"/>
      </rPr>
      <t>様式第１号</t>
    </r>
    <phoneticPr fontId="1"/>
  </si>
  <si>
    <r>
      <rPr>
        <sz val="11"/>
        <rFont val="ＭＳ 明朝"/>
        <family val="1"/>
        <charset val="128"/>
      </rPr>
      <t>（別添１）</t>
    </r>
    <rPh sb="1" eb="3">
      <t>ベッテン</t>
    </rPh>
    <phoneticPr fontId="1"/>
  </si>
  <si>
    <r>
      <rPr>
        <u/>
        <sz val="11"/>
        <color theme="10"/>
        <rFont val="ＭＳ 明朝"/>
        <family val="1"/>
        <charset val="128"/>
      </rPr>
      <t>１．</t>
    </r>
    <phoneticPr fontId="1"/>
  </si>
  <si>
    <r>
      <rPr>
        <u/>
        <sz val="11"/>
        <color theme="10"/>
        <rFont val="ＭＳ 明朝"/>
        <family val="1"/>
        <charset val="128"/>
      </rPr>
      <t>事業実施者の概要</t>
    </r>
    <rPh sb="0" eb="2">
      <t>ジギョウ</t>
    </rPh>
    <rPh sb="2" eb="4">
      <t>ジッシ</t>
    </rPh>
    <rPh sb="4" eb="5">
      <t>シャ</t>
    </rPh>
    <rPh sb="6" eb="8">
      <t>ガイヨウ</t>
    </rPh>
    <phoneticPr fontId="1"/>
  </si>
  <si>
    <r>
      <rPr>
        <u/>
        <sz val="11"/>
        <color theme="10"/>
        <rFont val="ＭＳ 明朝"/>
        <family val="1"/>
        <charset val="128"/>
      </rPr>
      <t>２．</t>
    </r>
    <phoneticPr fontId="1"/>
  </si>
  <si>
    <r>
      <rPr>
        <u/>
        <sz val="11"/>
        <color theme="10"/>
        <rFont val="ＭＳ 明朝"/>
        <family val="1"/>
        <charset val="128"/>
      </rPr>
      <t>申請事業の目的</t>
    </r>
    <rPh sb="0" eb="2">
      <t>シンセイ</t>
    </rPh>
    <rPh sb="2" eb="4">
      <t>ジギョウ</t>
    </rPh>
    <rPh sb="5" eb="7">
      <t>モクテキ</t>
    </rPh>
    <phoneticPr fontId="1"/>
  </si>
  <si>
    <r>
      <rPr>
        <u/>
        <sz val="11"/>
        <color theme="10"/>
        <rFont val="ＭＳ 明朝"/>
        <family val="1"/>
        <charset val="128"/>
      </rPr>
      <t>３．</t>
    </r>
    <phoneticPr fontId="1"/>
  </si>
  <si>
    <r>
      <rPr>
        <u/>
        <sz val="11"/>
        <color theme="10"/>
        <rFont val="ＭＳ 明朝"/>
        <family val="1"/>
        <charset val="128"/>
      </rPr>
      <t>申請事業の実施体制</t>
    </r>
    <rPh sb="0" eb="2">
      <t>シンセイ</t>
    </rPh>
    <rPh sb="2" eb="4">
      <t>ジギョウ</t>
    </rPh>
    <rPh sb="5" eb="7">
      <t>ジッシ</t>
    </rPh>
    <rPh sb="7" eb="9">
      <t>タイセイ</t>
    </rPh>
    <phoneticPr fontId="1"/>
  </si>
  <si>
    <r>
      <rPr>
        <u/>
        <sz val="11"/>
        <color theme="10"/>
        <rFont val="ＭＳ 明朝"/>
        <family val="1"/>
        <charset val="128"/>
      </rPr>
      <t>４．</t>
    </r>
    <phoneticPr fontId="1"/>
  </si>
  <si>
    <t>(1)</t>
    <phoneticPr fontId="1"/>
  </si>
  <si>
    <r>
      <rPr>
        <u/>
        <sz val="11"/>
        <color theme="10"/>
        <rFont val="ＭＳ 明朝"/>
        <family val="1"/>
        <charset val="128"/>
      </rPr>
      <t>申請事業の内容（ＰＲ活動）</t>
    </r>
    <rPh sb="0" eb="2">
      <t>シンセイ</t>
    </rPh>
    <rPh sb="2" eb="4">
      <t>ジギョウ</t>
    </rPh>
    <rPh sb="5" eb="7">
      <t>ナイヨウ</t>
    </rPh>
    <rPh sb="10" eb="12">
      <t>カツドウ</t>
    </rPh>
    <phoneticPr fontId="1"/>
  </si>
  <si>
    <t>(2)</t>
    <phoneticPr fontId="1"/>
  </si>
  <si>
    <r>
      <rPr>
        <u/>
        <sz val="11"/>
        <color theme="10"/>
        <rFont val="ＭＳ 明朝"/>
        <family val="1"/>
        <charset val="128"/>
      </rPr>
      <t>申請事業の内容（販売促進活動）</t>
    </r>
    <rPh sb="0" eb="2">
      <t>シンセイ</t>
    </rPh>
    <rPh sb="2" eb="4">
      <t>ジギョウ</t>
    </rPh>
    <rPh sb="5" eb="7">
      <t>ナイヨウ</t>
    </rPh>
    <rPh sb="8" eb="10">
      <t>ハンバイ</t>
    </rPh>
    <rPh sb="10" eb="12">
      <t>ソクシン</t>
    </rPh>
    <rPh sb="12" eb="14">
      <t>カツドウ</t>
    </rPh>
    <phoneticPr fontId="1"/>
  </si>
  <si>
    <r>
      <rPr>
        <u/>
        <sz val="11"/>
        <color theme="10"/>
        <rFont val="ＭＳ 明朝"/>
        <family val="1"/>
        <charset val="128"/>
      </rPr>
      <t>５．</t>
    </r>
    <phoneticPr fontId="1"/>
  </si>
  <si>
    <r>
      <rPr>
        <u/>
        <sz val="11"/>
        <color theme="10"/>
        <rFont val="ＭＳ 明朝"/>
        <family val="1"/>
        <charset val="128"/>
      </rPr>
      <t>事業のスケジュール（ＰＲ活動）</t>
    </r>
    <rPh sb="0" eb="2">
      <t>ジギョウ</t>
    </rPh>
    <rPh sb="12" eb="14">
      <t>カツドウ</t>
    </rPh>
    <phoneticPr fontId="1"/>
  </si>
  <si>
    <r>
      <rPr>
        <u/>
        <sz val="11"/>
        <color theme="10"/>
        <rFont val="ＭＳ 明朝"/>
        <family val="1"/>
        <charset val="128"/>
      </rPr>
      <t>事業のスケジュール（販売促進活動）</t>
    </r>
    <rPh sb="0" eb="2">
      <t>ジギョウ</t>
    </rPh>
    <rPh sb="10" eb="12">
      <t>ハンバイ</t>
    </rPh>
    <rPh sb="12" eb="14">
      <t>ソクシン</t>
    </rPh>
    <rPh sb="14" eb="16">
      <t>カツドウ</t>
    </rPh>
    <phoneticPr fontId="1"/>
  </si>
  <si>
    <r>
      <rPr>
        <u/>
        <sz val="11"/>
        <color theme="10"/>
        <rFont val="ＭＳ 明朝"/>
        <family val="1"/>
        <charset val="128"/>
      </rPr>
      <t>６．</t>
    </r>
    <phoneticPr fontId="1"/>
  </si>
  <si>
    <r>
      <rPr>
        <u/>
        <sz val="11"/>
        <color theme="10"/>
        <rFont val="ＭＳ 明朝"/>
        <family val="1"/>
        <charset val="128"/>
      </rPr>
      <t>成果目標（ＰＲ活動）</t>
    </r>
    <rPh sb="0" eb="2">
      <t>セイカ</t>
    </rPh>
    <rPh sb="2" eb="4">
      <t>モクヒョウ</t>
    </rPh>
    <rPh sb="7" eb="9">
      <t>カツドウ</t>
    </rPh>
    <phoneticPr fontId="1"/>
  </si>
  <si>
    <r>
      <rPr>
        <u/>
        <sz val="11"/>
        <color theme="10"/>
        <rFont val="ＭＳ 明朝"/>
        <family val="1"/>
        <charset val="128"/>
      </rPr>
      <t>成果目標（販売促進活動）</t>
    </r>
    <rPh sb="0" eb="2">
      <t>セイカ</t>
    </rPh>
    <rPh sb="2" eb="4">
      <t>モクヒョウ</t>
    </rPh>
    <rPh sb="5" eb="7">
      <t>ハンバイ</t>
    </rPh>
    <rPh sb="7" eb="9">
      <t>ソクシン</t>
    </rPh>
    <rPh sb="9" eb="11">
      <t>カツドウ</t>
    </rPh>
    <phoneticPr fontId="1"/>
  </si>
  <si>
    <r>
      <rPr>
        <u/>
        <sz val="11"/>
        <color theme="10"/>
        <rFont val="ＭＳ 明朝"/>
        <family val="1"/>
        <charset val="128"/>
      </rPr>
      <t>７．</t>
    </r>
    <phoneticPr fontId="1"/>
  </si>
  <si>
    <r>
      <rPr>
        <u/>
        <sz val="11"/>
        <color theme="10"/>
        <rFont val="ＭＳ 明朝"/>
        <family val="1"/>
        <charset val="128"/>
      </rPr>
      <t>積算内訳（ＰＲ活動）</t>
    </r>
    <rPh sb="0" eb="2">
      <t>セキサン</t>
    </rPh>
    <rPh sb="2" eb="4">
      <t>ウチワケ</t>
    </rPh>
    <rPh sb="7" eb="9">
      <t>カツドウ</t>
    </rPh>
    <phoneticPr fontId="1"/>
  </si>
  <si>
    <r>
      <rPr>
        <u/>
        <sz val="11"/>
        <color theme="10"/>
        <rFont val="ＭＳ 明朝"/>
        <family val="1"/>
        <charset val="128"/>
      </rPr>
      <t>積算内訳（販売促進活動）</t>
    </r>
    <rPh sb="0" eb="2">
      <t>セキサン</t>
    </rPh>
    <rPh sb="2" eb="4">
      <t>ウチワケ</t>
    </rPh>
    <rPh sb="5" eb="7">
      <t>ハンバイ</t>
    </rPh>
    <rPh sb="7" eb="9">
      <t>ソクシン</t>
    </rPh>
    <rPh sb="9" eb="11">
      <t>カツドウ</t>
    </rPh>
    <phoneticPr fontId="1"/>
  </si>
  <si>
    <r>
      <rPr>
        <u/>
        <sz val="11"/>
        <color theme="10"/>
        <rFont val="ＭＳ 明朝"/>
        <family val="1"/>
        <charset val="128"/>
      </rPr>
      <t>８．</t>
    </r>
    <phoneticPr fontId="1"/>
  </si>
  <si>
    <r>
      <rPr>
        <u/>
        <sz val="11"/>
        <color theme="10"/>
        <rFont val="ＭＳ 明朝"/>
        <family val="1"/>
        <charset val="128"/>
      </rPr>
      <t>添付資料</t>
    </r>
    <rPh sb="0" eb="2">
      <t>テンプ</t>
    </rPh>
    <rPh sb="2" eb="4">
      <t>シリョウ</t>
    </rPh>
    <phoneticPr fontId="1"/>
  </si>
  <si>
    <r>
      <rPr>
        <sz val="11"/>
        <rFont val="ＭＳ 明朝"/>
        <family val="1"/>
        <charset val="128"/>
      </rPr>
      <t>①</t>
    </r>
    <phoneticPr fontId="1"/>
  </si>
  <si>
    <r>
      <rPr>
        <sz val="11"/>
        <rFont val="ＭＳ 明朝"/>
        <family val="1"/>
        <charset val="128"/>
      </rPr>
      <t>積算根拠資料（単価の分かるもの）</t>
    </r>
    <rPh sb="0" eb="2">
      <t>セキサン</t>
    </rPh>
    <rPh sb="2" eb="4">
      <t>コンキョ</t>
    </rPh>
    <rPh sb="4" eb="6">
      <t>シリョウ</t>
    </rPh>
    <rPh sb="7" eb="9">
      <t>タンカ</t>
    </rPh>
    <rPh sb="10" eb="11">
      <t>ワ</t>
    </rPh>
    <phoneticPr fontId="1"/>
  </si>
  <si>
    <r>
      <rPr>
        <sz val="11"/>
        <rFont val="ＭＳ 明朝"/>
        <family val="1"/>
        <charset val="128"/>
      </rPr>
      <t>②</t>
    </r>
    <phoneticPr fontId="1"/>
  </si>
  <si>
    <r>
      <rPr>
        <sz val="11"/>
        <rFont val="ＭＳ 明朝"/>
        <family val="1"/>
        <charset val="128"/>
      </rPr>
      <t>自己負担金の内訳明細</t>
    </r>
    <rPh sb="0" eb="2">
      <t>ジコ</t>
    </rPh>
    <rPh sb="2" eb="4">
      <t>フタン</t>
    </rPh>
    <rPh sb="4" eb="5">
      <t>キン</t>
    </rPh>
    <rPh sb="6" eb="8">
      <t>ウチワケ</t>
    </rPh>
    <rPh sb="8" eb="10">
      <t>メイサイ</t>
    </rPh>
    <phoneticPr fontId="1"/>
  </si>
  <si>
    <r>
      <rPr>
        <sz val="11"/>
        <rFont val="ＭＳ 明朝"/>
        <family val="1"/>
        <charset val="128"/>
      </rPr>
      <t>③</t>
    </r>
    <phoneticPr fontId="1"/>
  </si>
  <si>
    <r>
      <rPr>
        <sz val="11"/>
        <rFont val="ＭＳ 明朝"/>
        <family val="1"/>
        <charset val="128"/>
      </rPr>
      <t>委託先選定時相見積もり書、委託契約書（案）</t>
    </r>
    <rPh sb="0" eb="3">
      <t>イタクサキ</t>
    </rPh>
    <rPh sb="3" eb="5">
      <t>センテイ</t>
    </rPh>
    <rPh sb="5" eb="6">
      <t>ジ</t>
    </rPh>
    <rPh sb="6" eb="9">
      <t>アイミツ</t>
    </rPh>
    <rPh sb="11" eb="12">
      <t>ショ</t>
    </rPh>
    <rPh sb="13" eb="15">
      <t>イタク</t>
    </rPh>
    <rPh sb="15" eb="18">
      <t>ケイヤクショ</t>
    </rPh>
    <rPh sb="19" eb="20">
      <t>アン</t>
    </rPh>
    <phoneticPr fontId="1"/>
  </si>
  <si>
    <r>
      <rPr>
        <sz val="11"/>
        <rFont val="ＭＳ 明朝"/>
        <family val="1"/>
        <charset val="128"/>
      </rPr>
      <t>④</t>
    </r>
    <phoneticPr fontId="1"/>
  </si>
  <si>
    <r>
      <rPr>
        <sz val="11"/>
        <rFont val="ＭＳ 明朝"/>
        <family val="1"/>
        <charset val="128"/>
      </rPr>
      <t>事業実施者の定款、沿革、直近３か年の決算報告書</t>
    </r>
    <rPh sb="0" eb="2">
      <t>ジギョウ</t>
    </rPh>
    <rPh sb="2" eb="4">
      <t>ジッシ</t>
    </rPh>
    <rPh sb="4" eb="5">
      <t>シャ</t>
    </rPh>
    <rPh sb="6" eb="8">
      <t>テイカン</t>
    </rPh>
    <rPh sb="9" eb="11">
      <t>エンカク</t>
    </rPh>
    <rPh sb="12" eb="14">
      <t>チョッキン</t>
    </rPh>
    <rPh sb="16" eb="17">
      <t>ネン</t>
    </rPh>
    <rPh sb="18" eb="20">
      <t>ケッサン</t>
    </rPh>
    <rPh sb="20" eb="23">
      <t>ホウコクショ</t>
    </rPh>
    <phoneticPr fontId="1"/>
  </si>
  <si>
    <r>
      <rPr>
        <sz val="11"/>
        <rFont val="ＭＳ 明朝"/>
        <family val="1"/>
        <charset val="128"/>
      </rPr>
      <t>⑤</t>
    </r>
    <phoneticPr fontId="1"/>
  </si>
  <si>
    <r>
      <rPr>
        <sz val="11"/>
        <rFont val="ＭＳ 明朝"/>
        <family val="1"/>
        <charset val="128"/>
      </rPr>
      <t>その他</t>
    </r>
    <rPh sb="2" eb="3">
      <t>タ</t>
    </rPh>
    <phoneticPr fontId="1"/>
  </si>
  <si>
    <r>
      <rPr>
        <sz val="11"/>
        <rFont val="ＭＳ 明朝"/>
        <family val="1"/>
        <charset val="128"/>
      </rPr>
      <t>（別添２）</t>
    </r>
    <rPh sb="1" eb="3">
      <t>ベッテン</t>
    </rPh>
    <phoneticPr fontId="1"/>
  </si>
  <si>
    <r>
      <rPr>
        <u/>
        <sz val="11"/>
        <color theme="10"/>
        <rFont val="ＭＳ 明朝"/>
        <family val="1"/>
        <charset val="128"/>
      </rPr>
      <t>Ⅱ．補助金交付申請書</t>
    </r>
    <rPh sb="2" eb="5">
      <t>ホジョキン</t>
    </rPh>
    <rPh sb="5" eb="7">
      <t>コウフ</t>
    </rPh>
    <rPh sb="7" eb="10">
      <t>シンセイショ</t>
    </rPh>
    <phoneticPr fontId="1"/>
  </si>
  <si>
    <r>
      <rPr>
        <sz val="11"/>
        <color theme="1"/>
        <rFont val="ＭＳ 明朝"/>
        <family val="1"/>
        <charset val="128"/>
      </rPr>
      <t>１．</t>
    </r>
    <phoneticPr fontId="1"/>
  </si>
  <si>
    <r>
      <rPr>
        <sz val="11"/>
        <color theme="1"/>
        <rFont val="ＭＳ 明朝"/>
        <family val="1"/>
        <charset val="128"/>
      </rPr>
      <t>補助金の申請額および経費配分と負担区分</t>
    </r>
    <rPh sb="0" eb="3">
      <t>ホジョキン</t>
    </rPh>
    <rPh sb="4" eb="7">
      <t>シンセイガク</t>
    </rPh>
    <rPh sb="10" eb="12">
      <t>ケイヒ</t>
    </rPh>
    <rPh sb="12" eb="14">
      <t>ハイブン</t>
    </rPh>
    <rPh sb="15" eb="17">
      <t>フタン</t>
    </rPh>
    <rPh sb="17" eb="19">
      <t>クブン</t>
    </rPh>
    <phoneticPr fontId="1"/>
  </si>
  <si>
    <r>
      <rPr>
        <sz val="11"/>
        <color theme="1"/>
        <rFont val="ＭＳ 明朝"/>
        <family val="1"/>
        <charset val="128"/>
      </rPr>
      <t>２．</t>
    </r>
    <phoneticPr fontId="1"/>
  </si>
  <si>
    <r>
      <rPr>
        <sz val="11"/>
        <color theme="1"/>
        <rFont val="ＭＳ 明朝"/>
        <family val="1"/>
        <charset val="128"/>
      </rPr>
      <t>収支予算</t>
    </r>
    <rPh sb="0" eb="2">
      <t>シュウシ</t>
    </rPh>
    <rPh sb="2" eb="4">
      <t>ヨサン</t>
    </rPh>
    <phoneticPr fontId="1"/>
  </si>
  <si>
    <r>
      <rPr>
        <sz val="11"/>
        <rFont val="ＭＳ 明朝"/>
        <family val="1"/>
        <charset val="128"/>
      </rPr>
      <t>収入の部</t>
    </r>
    <rPh sb="0" eb="2">
      <t>シュウニュウ</t>
    </rPh>
    <rPh sb="3" eb="4">
      <t>ブ</t>
    </rPh>
    <phoneticPr fontId="1"/>
  </si>
  <si>
    <r>
      <rPr>
        <sz val="11"/>
        <rFont val="ＭＳ 明朝"/>
        <family val="1"/>
        <charset val="128"/>
      </rPr>
      <t>支出の部</t>
    </r>
    <rPh sb="0" eb="2">
      <t>シシュツ</t>
    </rPh>
    <rPh sb="3" eb="4">
      <t>ブ</t>
    </rPh>
    <phoneticPr fontId="1"/>
  </si>
  <si>
    <r>
      <rPr>
        <sz val="11"/>
        <color theme="1"/>
        <rFont val="ＭＳ 明朝"/>
        <family val="1"/>
        <charset val="128"/>
      </rPr>
      <t>３．</t>
    </r>
    <phoneticPr fontId="1"/>
  </si>
  <si>
    <r>
      <rPr>
        <sz val="11"/>
        <color theme="1"/>
        <rFont val="ＭＳ 明朝"/>
        <family val="1"/>
        <charset val="128"/>
      </rPr>
      <t>補助事業の完了予定年月日</t>
    </r>
    <rPh sb="0" eb="2">
      <t>ホジョ</t>
    </rPh>
    <rPh sb="2" eb="4">
      <t>ジギョウ</t>
    </rPh>
    <rPh sb="5" eb="7">
      <t>カンリョウ</t>
    </rPh>
    <rPh sb="7" eb="9">
      <t>ヨテイ</t>
    </rPh>
    <rPh sb="9" eb="12">
      <t>ネンガッピ</t>
    </rPh>
    <phoneticPr fontId="1"/>
  </si>
  <si>
    <r>
      <rPr>
        <sz val="11"/>
        <rFont val="ＭＳ 明朝"/>
        <family val="1"/>
        <charset val="128"/>
      </rPr>
      <t>４．</t>
    </r>
    <phoneticPr fontId="1"/>
  </si>
  <si>
    <r>
      <rPr>
        <sz val="11"/>
        <rFont val="ＭＳ 明朝"/>
        <family val="1"/>
        <charset val="128"/>
      </rPr>
      <t>事業実施者の定款（定款のない団体はこれに準するもの）</t>
    </r>
    <rPh sb="0" eb="2">
      <t>ジギョウ</t>
    </rPh>
    <rPh sb="2" eb="4">
      <t>ジッシ</t>
    </rPh>
    <rPh sb="4" eb="5">
      <t>シャ</t>
    </rPh>
    <rPh sb="6" eb="8">
      <t>テイカン</t>
    </rPh>
    <rPh sb="9" eb="11">
      <t>テイカン</t>
    </rPh>
    <rPh sb="14" eb="16">
      <t>ダンタイ</t>
    </rPh>
    <rPh sb="20" eb="21">
      <t>ジュン</t>
    </rPh>
    <phoneticPr fontId="1"/>
  </si>
  <si>
    <r>
      <rPr>
        <sz val="11"/>
        <rFont val="ＭＳ 明朝"/>
        <family val="1"/>
        <charset val="128"/>
      </rPr>
      <t>事業実施者の当該事業年度の実施計画及び収支予算</t>
    </r>
    <rPh sb="0" eb="2">
      <t>ジギョウ</t>
    </rPh>
    <rPh sb="2" eb="4">
      <t>ジッシ</t>
    </rPh>
    <rPh sb="4" eb="5">
      <t>シャ</t>
    </rPh>
    <rPh sb="6" eb="8">
      <t>トウガイ</t>
    </rPh>
    <rPh sb="8" eb="10">
      <t>ジギョウ</t>
    </rPh>
    <rPh sb="10" eb="12">
      <t>ネンド</t>
    </rPh>
    <rPh sb="13" eb="15">
      <t>ジッシ</t>
    </rPh>
    <rPh sb="15" eb="17">
      <t>ケイカク</t>
    </rPh>
    <rPh sb="17" eb="18">
      <t>オヨ</t>
    </rPh>
    <rPh sb="19" eb="21">
      <t>シュウシ</t>
    </rPh>
    <rPh sb="21" eb="23">
      <t>ヨサン</t>
    </rPh>
    <phoneticPr fontId="1"/>
  </si>
  <si>
    <r>
      <rPr>
        <sz val="11"/>
        <rFont val="ＭＳ 明朝"/>
        <family val="1"/>
        <charset val="128"/>
      </rPr>
      <t>（これらの定めのない団体はこれらに準するもの）</t>
    </r>
    <rPh sb="5" eb="6">
      <t>サダ</t>
    </rPh>
    <rPh sb="10" eb="12">
      <t>ダンタイ</t>
    </rPh>
    <rPh sb="17" eb="18">
      <t>ジュン</t>
    </rPh>
    <phoneticPr fontId="1"/>
  </si>
  <si>
    <r>
      <rPr>
        <u/>
        <sz val="11"/>
        <color theme="10"/>
        <rFont val="ＭＳ 明朝"/>
        <family val="1"/>
        <charset val="128"/>
      </rPr>
      <t>★目的別使用申請様式チャート図に戻る</t>
    </r>
    <rPh sb="16" eb="17">
      <t>モド</t>
    </rPh>
    <phoneticPr fontId="1"/>
  </si>
  <si>
    <r>
      <rPr>
        <sz val="12"/>
        <rFont val="ＭＳ 明朝"/>
        <family val="1"/>
        <charset val="128"/>
      </rPr>
      <t>日付を入力してください</t>
    </r>
    <rPh sb="0" eb="2">
      <t>ヒヅケ</t>
    </rPh>
    <rPh sb="3" eb="5">
      <t>ニュウリョク</t>
    </rPh>
    <phoneticPr fontId="1"/>
  </si>
  <si>
    <r>
      <rPr>
        <sz val="14"/>
        <rFont val="ＭＳ 明朝"/>
        <family val="1"/>
        <charset val="128"/>
      </rPr>
      <t>独立行政法人日本貿易振興機構理事長　殿</t>
    </r>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</si>
  <si>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r>
      <rPr>
        <sz val="12"/>
        <rFont val="ＭＳ 明朝"/>
        <family val="1"/>
        <charset val="128"/>
      </rPr>
      <t>名　　　　称</t>
    </r>
    <rPh sb="0" eb="1">
      <t>メイ</t>
    </rPh>
    <rPh sb="5" eb="6">
      <t>ショウ</t>
    </rPh>
    <phoneticPr fontId="1"/>
  </si>
  <si>
    <r>
      <rPr>
        <sz val="12"/>
        <rFont val="ＭＳ 明朝"/>
        <family val="1"/>
        <charset val="128"/>
      </rPr>
      <t>代表者氏名</t>
    </r>
    <rPh sb="0" eb="3">
      <t>ダイヒョウシャ</t>
    </rPh>
    <rPh sb="3" eb="5">
      <t>シメイ</t>
    </rPh>
    <phoneticPr fontId="1"/>
  </si>
  <si>
    <t>実施計画書</t>
    <phoneticPr fontId="1" type="Hiragana"/>
  </si>
  <si>
    <t>１．事業実施者の概要</t>
    <rPh sb="2" eb="4">
      <t>ジギョウ</t>
    </rPh>
    <rPh sb="4" eb="6">
      <t>ジッシ</t>
    </rPh>
    <rPh sb="6" eb="7">
      <t>シャ</t>
    </rPh>
    <rPh sb="8" eb="10">
      <t>ガイヨウ</t>
    </rPh>
    <phoneticPr fontId="1"/>
  </si>
  <si>
    <t>（５）設立目的</t>
    <rPh sb="3" eb="5">
      <t>セツリツ</t>
    </rPh>
    <rPh sb="5" eb="7">
      <t>モクテキ</t>
    </rPh>
    <phoneticPr fontId="1"/>
  </si>
  <si>
    <t>（１）事業実施者の名称</t>
    <rPh sb="3" eb="5">
      <t>ジギョウ</t>
    </rPh>
    <rPh sb="5" eb="7">
      <t>ジッシ</t>
    </rPh>
    <rPh sb="7" eb="8">
      <t>シャ</t>
    </rPh>
    <rPh sb="9" eb="11">
      <t>メイショウ</t>
    </rPh>
    <phoneticPr fontId="1"/>
  </si>
  <si>
    <t>ふりがな</t>
    <phoneticPr fontId="1"/>
  </si>
  <si>
    <t>事業実施者名</t>
    <rPh sb="0" eb="2">
      <t>ジギョウ</t>
    </rPh>
    <rPh sb="2" eb="4">
      <t>ジッシ</t>
    </rPh>
    <rPh sb="4" eb="5">
      <t>シャ</t>
    </rPh>
    <rPh sb="5" eb="6">
      <t>メイ</t>
    </rPh>
    <phoneticPr fontId="1"/>
  </si>
  <si>
    <t>（２）主たる事務所の所在地</t>
    <rPh sb="3" eb="4">
      <t>シュ</t>
    </rPh>
    <rPh sb="6" eb="8">
      <t>ジム</t>
    </rPh>
    <rPh sb="8" eb="9">
      <t>ショ</t>
    </rPh>
    <rPh sb="10" eb="13">
      <t>ショザイチ</t>
    </rPh>
    <phoneticPr fontId="1"/>
  </si>
  <si>
    <t>〒</t>
    <phoneticPr fontId="1"/>
  </si>
  <si>
    <t>所在地</t>
    <rPh sb="0" eb="3">
      <t>ショザイチ</t>
    </rPh>
    <phoneticPr fontId="1"/>
  </si>
  <si>
    <t>（３）代表者の役職名及び氏名</t>
    <rPh sb="3" eb="6">
      <t>ダイヒョウシャ</t>
    </rPh>
    <rPh sb="7" eb="10">
      <t>ヤクショクメイ</t>
    </rPh>
    <rPh sb="10" eb="11">
      <t>オヨ</t>
    </rPh>
    <rPh sb="12" eb="14">
      <t>シメイ</t>
    </rPh>
    <phoneticPr fontId="1"/>
  </si>
  <si>
    <t>役職</t>
    <rPh sb="0" eb="2">
      <t>ヤクショク</t>
    </rPh>
    <phoneticPr fontId="1"/>
  </si>
  <si>
    <t>氏名</t>
    <rPh sb="0" eb="2">
      <t>シメイ</t>
    </rPh>
    <phoneticPr fontId="1"/>
  </si>
  <si>
    <t>（４）事業担当者の連絡先</t>
    <rPh sb="3" eb="5">
      <t>ジギョウ</t>
    </rPh>
    <rPh sb="5" eb="8">
      <t>タントウシャ</t>
    </rPh>
    <rPh sb="9" eb="11">
      <t>レンラク</t>
    </rPh>
    <rPh sb="11" eb="12">
      <t>サキ</t>
    </rPh>
    <phoneticPr fontId="1"/>
  </si>
  <si>
    <t>所属</t>
    <rPh sb="0" eb="2">
      <t>ショゾク</t>
    </rPh>
    <phoneticPr fontId="1"/>
  </si>
  <si>
    <t>役職</t>
    <phoneticPr fontId="1" type="Hiragana"/>
  </si>
  <si>
    <t>氏名</t>
    <rPh sb="0" eb="2">
      <t>しめい</t>
    </rPh>
    <phoneticPr fontId="63" type="Hiragana" alignment="center"/>
  </si>
  <si>
    <t>TEL</t>
    <phoneticPr fontId="1"/>
  </si>
  <si>
    <t>（６）設立年月日</t>
    <rPh sb="3" eb="5">
      <t>セツリツ</t>
    </rPh>
    <rPh sb="5" eb="8">
      <t>ネンガッピ</t>
    </rPh>
    <phoneticPr fontId="1"/>
  </si>
  <si>
    <t>e-mail</t>
    <phoneticPr fontId="1"/>
  </si>
  <si>
    <t>（７）過去の類似・関連事業の実績、実施内容等</t>
    <phoneticPr fontId="1"/>
  </si>
  <si>
    <t>（９）重複申請の有無</t>
    <phoneticPr fontId="1"/>
  </si>
  <si>
    <t>▼をクリックして選択</t>
  </si>
  <si>
    <t xml:space="preserve">
</t>
    <phoneticPr fontId="1" type="Hiragana"/>
  </si>
  <si>
    <t>（８）事業担当者の業績等</t>
    <phoneticPr fontId="1"/>
  </si>
  <si>
    <t>（１０）過去３年以内における補助金等の交付決定の取消や事業実施計画の変更の原因となる行為の有無及びその概要</t>
    <phoneticPr fontId="1"/>
  </si>
  <si>
    <t>２．申請事業の目的</t>
    <rPh sb="2" eb="4">
      <t>シンセイ</t>
    </rPh>
    <rPh sb="4" eb="6">
      <t>ジギョウ</t>
    </rPh>
    <rPh sb="7" eb="9">
      <t>モクテキ</t>
    </rPh>
    <phoneticPr fontId="1"/>
  </si>
  <si>
    <t>（１）申請事業の目的（全申請者対象）</t>
    <rPh sb="3" eb="5">
      <t>シンセイ</t>
    </rPh>
    <rPh sb="5" eb="7">
      <t>ジギョウ</t>
    </rPh>
    <rPh sb="8" eb="10">
      <t>モクテキ</t>
    </rPh>
    <phoneticPr fontId="1"/>
  </si>
  <si>
    <t>（２）過年度からの改善点（過年度申請者）</t>
    <phoneticPr fontId="1"/>
  </si>
  <si>
    <t>３．申請事業の実施体制</t>
    <rPh sb="2" eb="4">
      <t>シンセイ</t>
    </rPh>
    <rPh sb="4" eb="6">
      <t>ジギョウ</t>
    </rPh>
    <rPh sb="7" eb="9">
      <t>ジッシ</t>
    </rPh>
    <rPh sb="9" eb="11">
      <t>タイセイ</t>
    </rPh>
    <phoneticPr fontId="1"/>
  </si>
  <si>
    <t>※記載欄が足りない場合は「行」を追加して調整してください。</t>
    <rPh sb="16" eb="18">
      <t>ツイカ</t>
    </rPh>
    <rPh sb="20" eb="22">
      <t>チョウセイ</t>
    </rPh>
    <phoneticPr fontId="1"/>
  </si>
  <si>
    <t>４．申請事業の内容（PR活動）</t>
    <rPh sb="2" eb="4">
      <t>シンセイ</t>
    </rPh>
    <rPh sb="4" eb="6">
      <t>ジギョウ</t>
    </rPh>
    <rPh sb="7" eb="9">
      <t>ナイヨウ</t>
    </rPh>
    <rPh sb="12" eb="14">
      <t>カツドウ</t>
    </rPh>
    <phoneticPr fontId="1"/>
  </si>
  <si>
    <t>番号</t>
    <rPh sb="0" eb="2">
      <t>バンゴウ</t>
    </rPh>
    <phoneticPr fontId="1"/>
  </si>
  <si>
    <t>活動
（見本市等出展、プロモーション等）</t>
    <rPh sb="0" eb="2">
      <t>カツドウ</t>
    </rPh>
    <rPh sb="4" eb="7">
      <t>ミホンイチ</t>
    </rPh>
    <rPh sb="7" eb="8">
      <t>トウ</t>
    </rPh>
    <rPh sb="8" eb="10">
      <t>シュッテン</t>
    </rPh>
    <rPh sb="18" eb="19">
      <t>ナド</t>
    </rPh>
    <phoneticPr fontId="1"/>
  </si>
  <si>
    <t>実施国
・地域</t>
    <rPh sb="0" eb="2">
      <t>ジッシ</t>
    </rPh>
    <rPh sb="2" eb="3">
      <t>コク</t>
    </rPh>
    <rPh sb="5" eb="7">
      <t>チイキ</t>
    </rPh>
    <phoneticPr fontId="1"/>
  </si>
  <si>
    <t>品目</t>
    <rPh sb="0" eb="2">
      <t>ヒンモク</t>
    </rPh>
    <phoneticPr fontId="1"/>
  </si>
  <si>
    <t>実施年月</t>
    <rPh sb="0" eb="2">
      <t>ジッシ</t>
    </rPh>
    <rPh sb="2" eb="4">
      <t>ネンゲツ</t>
    </rPh>
    <phoneticPr fontId="1"/>
  </si>
  <si>
    <t>具体的な内容</t>
    <rPh sb="0" eb="3">
      <t>グタイテキ</t>
    </rPh>
    <rPh sb="4" eb="6">
      <t>ナイヨウ</t>
    </rPh>
    <phoneticPr fontId="1"/>
  </si>
  <si>
    <t>R3補助金</t>
    <rPh sb="2" eb="5">
      <t>ホジョキン</t>
    </rPh>
    <phoneticPr fontId="1"/>
  </si>
  <si>
    <t>R２補助金</t>
    <rPh sb="2" eb="5">
      <t>ホジョキン</t>
    </rPh>
    <phoneticPr fontId="1"/>
  </si>
  <si>
    <r>
      <rPr>
        <b/>
        <sz val="12"/>
        <color theme="1"/>
        <rFont val="ＭＳ 明朝"/>
        <family val="1"/>
        <charset val="128"/>
      </rPr>
      <t>４．申請事業の内容（販促活動）</t>
    </r>
    <rPh sb="2" eb="4">
      <t>シンセイ</t>
    </rPh>
    <rPh sb="4" eb="6">
      <t>ジギョウ</t>
    </rPh>
    <rPh sb="7" eb="9">
      <t>ナイヨウ</t>
    </rPh>
    <rPh sb="10" eb="12">
      <t>ハンソク</t>
    </rPh>
    <rPh sb="12" eb="14">
      <t>カツドウ</t>
    </rPh>
    <phoneticPr fontId="1"/>
  </si>
  <si>
    <r>
      <rPr>
        <sz val="11"/>
        <color theme="1"/>
        <rFont val="ＭＳ 明朝"/>
        <family val="1"/>
        <charset val="128"/>
      </rPr>
      <t>番号</t>
    </r>
    <rPh sb="0" eb="2">
      <t>バンゴウ</t>
    </rPh>
    <phoneticPr fontId="1"/>
  </si>
  <si>
    <r>
      <rPr>
        <sz val="11"/>
        <color theme="1"/>
        <rFont val="ＭＳ 明朝"/>
        <family val="1"/>
        <charset val="128"/>
      </rPr>
      <t>活動
（見本市等出展、プロモーション等）</t>
    </r>
    <rPh sb="0" eb="2">
      <t>カツドウ</t>
    </rPh>
    <rPh sb="4" eb="7">
      <t>ミホンイチ</t>
    </rPh>
    <rPh sb="7" eb="8">
      <t>トウ</t>
    </rPh>
    <rPh sb="8" eb="10">
      <t>シュッテン</t>
    </rPh>
    <rPh sb="18" eb="19">
      <t>ナド</t>
    </rPh>
    <phoneticPr fontId="1"/>
  </si>
  <si>
    <r>
      <rPr>
        <b/>
        <sz val="12"/>
        <color theme="1"/>
        <rFont val="ＭＳ 明朝"/>
        <family val="1"/>
        <charset val="128"/>
      </rPr>
      <t>５．事業のスケジュール（</t>
    </r>
    <r>
      <rPr>
        <b/>
        <sz val="12"/>
        <color theme="1"/>
        <rFont val="Century"/>
        <family val="1"/>
      </rPr>
      <t>PR</t>
    </r>
    <r>
      <rPr>
        <b/>
        <sz val="12"/>
        <color theme="1"/>
        <rFont val="ＭＳ 明朝"/>
        <family val="1"/>
        <charset val="128"/>
      </rPr>
      <t>活動）</t>
    </r>
    <rPh sb="2" eb="4">
      <t>ジギョウ</t>
    </rPh>
    <rPh sb="14" eb="16">
      <t>カツドウ</t>
    </rPh>
    <phoneticPr fontId="1"/>
  </si>
  <si>
    <r>
      <rPr>
        <sz val="11"/>
        <color theme="1"/>
        <rFont val="ＭＳ 明朝"/>
        <family val="1"/>
        <charset val="128"/>
      </rPr>
      <t>活動</t>
    </r>
    <rPh sb="0" eb="2">
      <t>カツドウ</t>
    </rPh>
    <phoneticPr fontId="1"/>
  </si>
  <si>
    <r>
      <rPr>
        <sz val="11"/>
        <color theme="1"/>
        <rFont val="ＭＳ 明朝"/>
        <family val="1"/>
        <charset val="128"/>
      </rPr>
      <t>令和</t>
    </r>
    <r>
      <rPr>
        <sz val="11"/>
        <color theme="1"/>
        <rFont val="Century"/>
        <family val="1"/>
      </rPr>
      <t>3</t>
    </r>
    <r>
      <rPr>
        <sz val="11"/>
        <color theme="1"/>
        <rFont val="ＭＳ 明朝"/>
        <family val="1"/>
        <charset val="128"/>
      </rPr>
      <t>年</t>
    </r>
    <rPh sb="0" eb="2">
      <t>レイワ</t>
    </rPh>
    <rPh sb="3" eb="4">
      <t>ネン</t>
    </rPh>
    <phoneticPr fontId="1"/>
  </si>
  <si>
    <r>
      <rPr>
        <sz val="11"/>
        <color theme="1"/>
        <rFont val="ＭＳ 明朝"/>
        <family val="1"/>
        <charset val="128"/>
      </rPr>
      <t>令和</t>
    </r>
    <r>
      <rPr>
        <sz val="11"/>
        <color theme="1"/>
        <rFont val="Century"/>
        <family val="1"/>
      </rPr>
      <t>4</t>
    </r>
    <r>
      <rPr>
        <sz val="11"/>
        <color theme="1"/>
        <rFont val="ＭＳ 明朝"/>
        <family val="1"/>
        <charset val="128"/>
      </rPr>
      <t>年</t>
    </r>
    <rPh sb="0" eb="2">
      <t>レイワ</t>
    </rPh>
    <rPh sb="3" eb="4">
      <t>ネン</t>
    </rPh>
    <phoneticPr fontId="1"/>
  </si>
  <si>
    <r>
      <t>4</t>
    </r>
    <r>
      <rPr>
        <sz val="11"/>
        <color theme="1"/>
        <rFont val="ＭＳ 明朝"/>
        <family val="1"/>
        <charset val="128"/>
      </rPr>
      <t>月</t>
    </r>
    <phoneticPr fontId="1"/>
  </si>
  <si>
    <r>
      <t>5</t>
    </r>
    <r>
      <rPr>
        <sz val="11"/>
        <color theme="1"/>
        <rFont val="ＭＳ 明朝"/>
        <family val="1"/>
        <charset val="128"/>
      </rPr>
      <t>月</t>
    </r>
    <phoneticPr fontId="1"/>
  </si>
  <si>
    <r>
      <t>6</t>
    </r>
    <r>
      <rPr>
        <sz val="11"/>
        <color theme="1"/>
        <rFont val="ＭＳ 明朝"/>
        <family val="1"/>
        <charset val="128"/>
      </rPr>
      <t>月</t>
    </r>
    <phoneticPr fontId="1"/>
  </si>
  <si>
    <r>
      <t>7</t>
    </r>
    <r>
      <rPr>
        <sz val="11"/>
        <color theme="1"/>
        <rFont val="ＭＳ 明朝"/>
        <family val="1"/>
        <charset val="128"/>
      </rPr>
      <t>月</t>
    </r>
  </si>
  <si>
    <r>
      <t>8</t>
    </r>
    <r>
      <rPr>
        <sz val="11"/>
        <color theme="1"/>
        <rFont val="ＭＳ 明朝"/>
        <family val="1"/>
        <charset val="128"/>
      </rPr>
      <t>月</t>
    </r>
  </si>
  <si>
    <r>
      <t>9</t>
    </r>
    <r>
      <rPr>
        <sz val="11"/>
        <color theme="1"/>
        <rFont val="ＭＳ 明朝"/>
        <family val="1"/>
        <charset val="128"/>
      </rPr>
      <t>月</t>
    </r>
  </si>
  <si>
    <r>
      <t>10</t>
    </r>
    <r>
      <rPr>
        <sz val="11"/>
        <color theme="1"/>
        <rFont val="ＭＳ 明朝"/>
        <family val="1"/>
        <charset val="128"/>
      </rPr>
      <t>月</t>
    </r>
  </si>
  <si>
    <r>
      <t>11</t>
    </r>
    <r>
      <rPr>
        <sz val="11"/>
        <color theme="1"/>
        <rFont val="ＭＳ 明朝"/>
        <family val="1"/>
        <charset val="128"/>
      </rPr>
      <t>月</t>
    </r>
  </si>
  <si>
    <r>
      <t>12</t>
    </r>
    <r>
      <rPr>
        <sz val="11"/>
        <color theme="1"/>
        <rFont val="ＭＳ 明朝"/>
        <family val="1"/>
        <charset val="128"/>
      </rPr>
      <t>月</t>
    </r>
  </si>
  <si>
    <r>
      <t>1</t>
    </r>
    <r>
      <rPr>
        <sz val="11"/>
        <color theme="1"/>
        <rFont val="ＭＳ 明朝"/>
        <family val="1"/>
        <charset val="128"/>
      </rPr>
      <t>月</t>
    </r>
  </si>
  <si>
    <r>
      <t>2</t>
    </r>
    <r>
      <rPr>
        <sz val="11"/>
        <color theme="1"/>
        <rFont val="ＭＳ 明朝"/>
        <family val="1"/>
        <charset val="128"/>
      </rPr>
      <t>月</t>
    </r>
  </si>
  <si>
    <r>
      <t>3</t>
    </r>
    <r>
      <rPr>
        <sz val="11"/>
        <color theme="1"/>
        <rFont val="ＭＳ 明朝"/>
        <family val="1"/>
        <charset val="128"/>
      </rPr>
      <t>月</t>
    </r>
  </si>
  <si>
    <r>
      <rPr>
        <b/>
        <sz val="12"/>
        <color theme="1"/>
        <rFont val="ＭＳ 明朝"/>
        <family val="1"/>
        <charset val="128"/>
      </rPr>
      <t>５．事業のスケジュール</t>
    </r>
    <r>
      <rPr>
        <b/>
        <sz val="12"/>
        <color theme="1"/>
        <rFont val="Century"/>
        <family val="1"/>
      </rPr>
      <t>(</t>
    </r>
    <r>
      <rPr>
        <b/>
        <sz val="12"/>
        <color theme="1"/>
        <rFont val="ＭＳ 明朝"/>
        <family val="1"/>
        <charset val="128"/>
      </rPr>
      <t>販促活動</t>
    </r>
    <r>
      <rPr>
        <b/>
        <sz val="12"/>
        <color theme="1"/>
        <rFont val="Century"/>
        <family val="1"/>
      </rPr>
      <t>)</t>
    </r>
    <rPh sb="2" eb="4">
      <t>ジギョウ</t>
    </rPh>
    <rPh sb="12" eb="16">
      <t>ハンソクカツドウ</t>
    </rPh>
    <phoneticPr fontId="1"/>
  </si>
  <si>
    <r>
      <rPr>
        <b/>
        <sz val="12"/>
        <color theme="1"/>
        <rFont val="ＭＳ 明朝"/>
        <family val="1"/>
        <charset val="128"/>
      </rPr>
      <t>６．成果目標</t>
    </r>
    <r>
      <rPr>
        <b/>
        <sz val="12"/>
        <color theme="1"/>
        <rFont val="Century"/>
        <family val="1"/>
      </rPr>
      <t>(PR</t>
    </r>
    <r>
      <rPr>
        <b/>
        <sz val="12"/>
        <color theme="1"/>
        <rFont val="ＭＳ 明朝"/>
        <family val="1"/>
        <charset val="128"/>
      </rPr>
      <t>活動</t>
    </r>
    <r>
      <rPr>
        <b/>
        <sz val="12"/>
        <color theme="1"/>
        <rFont val="Century"/>
        <family val="1"/>
      </rPr>
      <t>)</t>
    </r>
    <rPh sb="2" eb="4">
      <t>セイカ</t>
    </rPh>
    <rPh sb="4" eb="6">
      <t>モクヒョウ</t>
    </rPh>
    <rPh sb="9" eb="11">
      <t>カツドウ</t>
    </rPh>
    <phoneticPr fontId="1"/>
  </si>
  <si>
    <t>単位（千円）</t>
    <phoneticPr fontId="1"/>
  </si>
  <si>
    <t>　事業の取組内容</t>
    <phoneticPr fontId="1"/>
  </si>
  <si>
    <t>令和２年度
成果実績</t>
    <rPh sb="0" eb="2">
      <t>レイワ</t>
    </rPh>
    <rPh sb="3" eb="4">
      <t>ネン</t>
    </rPh>
    <rPh sb="4" eb="5">
      <t>ド</t>
    </rPh>
    <rPh sb="6" eb="8">
      <t>セイカ</t>
    </rPh>
    <rPh sb="8" eb="10">
      <t>ジッセキ</t>
    </rPh>
    <phoneticPr fontId="1"/>
  </si>
  <si>
    <r>
      <rPr>
        <b/>
        <sz val="11"/>
        <color theme="1"/>
        <rFont val="ＭＳ 明朝"/>
        <family val="1"/>
        <charset val="128"/>
      </rPr>
      <t>令和３年度
成果目標</t>
    </r>
    <rPh sb="0" eb="2">
      <t>レイワ</t>
    </rPh>
    <rPh sb="3" eb="5">
      <t>ネンド</t>
    </rPh>
    <rPh sb="6" eb="8">
      <t>セイカ</t>
    </rPh>
    <rPh sb="8" eb="10">
      <t>モクヒョウ</t>
    </rPh>
    <phoneticPr fontId="1"/>
  </si>
  <si>
    <r>
      <rPr>
        <sz val="11"/>
        <color theme="1"/>
        <rFont val="ＭＳ 明朝"/>
        <family val="1"/>
        <charset val="128"/>
      </rPr>
      <t>令和４年度
成果目標</t>
    </r>
    <rPh sb="0" eb="2">
      <t>レイワ</t>
    </rPh>
    <rPh sb="3" eb="5">
      <t>ネンド</t>
    </rPh>
    <rPh sb="6" eb="8">
      <t>セイカ</t>
    </rPh>
    <rPh sb="8" eb="10">
      <t>モクヒョウ</t>
    </rPh>
    <phoneticPr fontId="1"/>
  </si>
  <si>
    <r>
      <rPr>
        <sz val="11"/>
        <color theme="1"/>
        <rFont val="ＭＳ 明朝"/>
        <family val="1"/>
        <charset val="128"/>
      </rPr>
      <t>令和５年度
成果目標</t>
    </r>
    <rPh sb="0" eb="2">
      <t>レイワ</t>
    </rPh>
    <rPh sb="3" eb="5">
      <t>ネンド</t>
    </rPh>
    <rPh sb="6" eb="8">
      <t>セイカ</t>
    </rPh>
    <rPh sb="8" eb="10">
      <t>モクヒョウ</t>
    </rPh>
    <phoneticPr fontId="1"/>
  </si>
  <si>
    <r>
      <t>令和3年度
事業費
（</t>
    </r>
    <r>
      <rPr>
        <b/>
        <sz val="11"/>
        <rFont val="ＭＳ 明朝"/>
        <family val="1"/>
        <charset val="128"/>
      </rPr>
      <t>補助金</t>
    </r>
    <r>
      <rPr>
        <b/>
        <sz val="11"/>
        <color theme="1"/>
        <rFont val="ＭＳ 明朝"/>
        <family val="1"/>
        <charset val="128"/>
      </rPr>
      <t>）</t>
    </r>
    <rPh sb="0" eb="2">
      <t>レイワ</t>
    </rPh>
    <rPh sb="3" eb="5">
      <t>ネンド</t>
    </rPh>
    <rPh sb="4" eb="5">
      <t>ド</t>
    </rPh>
    <rPh sb="6" eb="9">
      <t>ジギョウヒ</t>
    </rPh>
    <rPh sb="11" eb="14">
      <t>ホジョキン</t>
    </rPh>
    <phoneticPr fontId="1"/>
  </si>
  <si>
    <r>
      <rPr>
        <sz val="11"/>
        <color theme="1"/>
        <rFont val="ＭＳ 明朝"/>
        <family val="1"/>
        <charset val="128"/>
      </rPr>
      <t>令和</t>
    </r>
    <r>
      <rPr>
        <sz val="11"/>
        <color theme="1"/>
        <rFont val="Century"/>
        <family val="1"/>
      </rPr>
      <t>2</t>
    </r>
    <r>
      <rPr>
        <sz val="11"/>
        <color theme="1"/>
        <rFont val="ＭＳ 明朝"/>
        <family val="1"/>
        <charset val="128"/>
      </rPr>
      <t>年度
事業費
（</t>
    </r>
    <r>
      <rPr>
        <sz val="11"/>
        <rFont val="ＭＳ 明朝"/>
        <family val="1"/>
        <charset val="128"/>
      </rPr>
      <t>補助金</t>
    </r>
    <r>
      <rPr>
        <sz val="11"/>
        <color theme="1"/>
        <rFont val="ＭＳ 明朝"/>
        <family val="1"/>
        <charset val="128"/>
      </rPr>
      <t>）</t>
    </r>
    <rPh sb="0" eb="2">
      <t>レイワ</t>
    </rPh>
    <rPh sb="3" eb="5">
      <t>ネンド</t>
    </rPh>
    <rPh sb="4" eb="5">
      <t>ド</t>
    </rPh>
    <rPh sb="6" eb="9">
      <t>ジギョウヒ</t>
    </rPh>
    <rPh sb="11" eb="14">
      <t>ホジョキン</t>
    </rPh>
    <phoneticPr fontId="1"/>
  </si>
  <si>
    <t>費用
対効果</t>
    <rPh sb="0" eb="2">
      <t>ヒヨウ</t>
    </rPh>
    <rPh sb="3" eb="4">
      <t>タイ</t>
    </rPh>
    <rPh sb="4" eb="6">
      <t>コウカ</t>
    </rPh>
    <phoneticPr fontId="1"/>
  </si>
  <si>
    <t>活動</t>
  </si>
  <si>
    <r>
      <rPr>
        <sz val="11"/>
        <color theme="1"/>
        <rFont val="ＭＳ 明朝"/>
        <family val="1"/>
        <charset val="128"/>
      </rPr>
      <t>実施国
・地域</t>
    </r>
    <rPh sb="0" eb="2">
      <t>ジッシ</t>
    </rPh>
    <rPh sb="2" eb="3">
      <t>コク</t>
    </rPh>
    <rPh sb="5" eb="7">
      <t>チイキ</t>
    </rPh>
    <phoneticPr fontId="1"/>
  </si>
  <si>
    <t>PR活動計</t>
    <rPh sb="2" eb="4">
      <t>カツドウ</t>
    </rPh>
    <rPh sb="4" eb="5">
      <t>ケイ</t>
    </rPh>
    <phoneticPr fontId="1"/>
  </si>
  <si>
    <t>注２：「事業の取組内容」は、活動毎に記載してください。</t>
    <phoneticPr fontId="1"/>
  </si>
  <si>
    <r>
      <rPr>
        <b/>
        <sz val="12"/>
        <color theme="1"/>
        <rFont val="ＭＳ 明朝"/>
        <family val="1"/>
        <charset val="128"/>
      </rPr>
      <t>６．成果目標</t>
    </r>
    <r>
      <rPr>
        <b/>
        <sz val="12"/>
        <color theme="1"/>
        <rFont val="Century"/>
        <family val="1"/>
      </rPr>
      <t>(</t>
    </r>
    <r>
      <rPr>
        <b/>
        <sz val="12"/>
        <color theme="1"/>
        <rFont val="ＭＳ 明朝"/>
        <family val="1"/>
        <charset val="128"/>
      </rPr>
      <t>販促活動</t>
    </r>
    <r>
      <rPr>
        <b/>
        <sz val="12"/>
        <color theme="1"/>
        <rFont val="Century"/>
        <family val="1"/>
      </rPr>
      <t>)</t>
    </r>
    <rPh sb="2" eb="4">
      <t>セイカ</t>
    </rPh>
    <rPh sb="4" eb="6">
      <t>モクヒョウ</t>
    </rPh>
    <rPh sb="7" eb="9">
      <t>ハンソク</t>
    </rPh>
    <rPh sb="9" eb="11">
      <t>カツドウ</t>
    </rPh>
    <phoneticPr fontId="1"/>
  </si>
  <si>
    <t>販売促進活動計</t>
    <rPh sb="0" eb="4">
      <t>ハンバイソクシン</t>
    </rPh>
    <rPh sb="4" eb="6">
      <t>カツドウ</t>
    </rPh>
    <rPh sb="6" eb="7">
      <t>ケイ</t>
    </rPh>
    <phoneticPr fontId="1"/>
  </si>
  <si>
    <r>
      <rPr>
        <b/>
        <sz val="12"/>
        <color theme="1"/>
        <rFont val="ＭＳ 明朝"/>
        <family val="1"/>
        <charset val="128"/>
      </rPr>
      <t>７．積算内訳（</t>
    </r>
    <r>
      <rPr>
        <b/>
        <sz val="12"/>
        <color theme="1"/>
        <rFont val="Century"/>
        <family val="1"/>
      </rPr>
      <t>PR</t>
    </r>
    <r>
      <rPr>
        <b/>
        <sz val="12"/>
        <color theme="1"/>
        <rFont val="ＭＳ 明朝"/>
        <family val="1"/>
        <charset val="128"/>
      </rPr>
      <t>活動）</t>
    </r>
    <rPh sb="2" eb="4">
      <t>セキサン</t>
    </rPh>
    <rPh sb="4" eb="6">
      <t>ウチワケ</t>
    </rPh>
    <rPh sb="9" eb="11">
      <t>カツドウ</t>
    </rPh>
    <phoneticPr fontId="1"/>
  </si>
  <si>
    <t>単位（円）</t>
    <phoneticPr fontId="1"/>
  </si>
  <si>
    <r>
      <rPr>
        <sz val="11"/>
        <color theme="1"/>
        <rFont val="ＭＳ 明朝"/>
        <family val="1"/>
        <charset val="128"/>
      </rPr>
      <t>区分</t>
    </r>
    <r>
      <rPr>
        <sz val="11"/>
        <color theme="1"/>
        <rFont val="Century"/>
        <family val="1"/>
      </rPr>
      <t>/</t>
    </r>
    <r>
      <rPr>
        <sz val="11"/>
        <color theme="1"/>
        <rFont val="ＭＳ 明朝"/>
        <family val="1"/>
        <charset val="128"/>
      </rPr>
      <t>積算経費</t>
    </r>
    <rPh sb="0" eb="2">
      <t>クブン</t>
    </rPh>
    <rPh sb="3" eb="5">
      <t>セキサン</t>
    </rPh>
    <rPh sb="5" eb="7">
      <t>ケイヒ</t>
    </rPh>
    <phoneticPr fontId="1"/>
  </si>
  <si>
    <r>
      <rPr>
        <sz val="11"/>
        <color theme="1"/>
        <rFont val="ＭＳ 明朝"/>
        <family val="1"/>
        <charset val="128"/>
      </rPr>
      <t xml:space="preserve">事業費
</t>
    </r>
    <r>
      <rPr>
        <sz val="10"/>
        <color theme="1"/>
        <rFont val="ＭＳ 明朝"/>
        <family val="1"/>
        <charset val="128"/>
      </rPr>
      <t>（</t>
    </r>
    <r>
      <rPr>
        <sz val="10"/>
        <color theme="1"/>
        <rFont val="Century"/>
        <family val="1"/>
      </rPr>
      <t>A</t>
    </r>
    <r>
      <rPr>
        <sz val="10"/>
        <color theme="1"/>
        <rFont val="ＭＳ 明朝"/>
        <family val="1"/>
        <charset val="128"/>
      </rPr>
      <t>）</t>
    </r>
    <r>
      <rPr>
        <sz val="10"/>
        <color theme="1"/>
        <rFont val="Century"/>
        <family val="1"/>
      </rPr>
      <t>+</t>
    </r>
    <r>
      <rPr>
        <sz val="10"/>
        <color theme="1"/>
        <rFont val="ＭＳ 明朝"/>
        <family val="1"/>
        <charset val="128"/>
      </rPr>
      <t>（</t>
    </r>
    <r>
      <rPr>
        <sz val="10"/>
        <color theme="1"/>
        <rFont val="Century"/>
        <family val="1"/>
      </rPr>
      <t>B</t>
    </r>
    <r>
      <rPr>
        <sz val="10"/>
        <color theme="1"/>
        <rFont val="ＭＳ 明朝"/>
        <family val="1"/>
        <charset val="128"/>
      </rPr>
      <t>）</t>
    </r>
    <r>
      <rPr>
        <sz val="10"/>
        <color theme="1"/>
        <rFont val="Century"/>
        <family val="1"/>
      </rPr>
      <t>+</t>
    </r>
    <r>
      <rPr>
        <sz val="10"/>
        <color theme="1"/>
        <rFont val="ＭＳ 明朝"/>
        <family val="1"/>
        <charset val="128"/>
      </rPr>
      <t>（</t>
    </r>
    <r>
      <rPr>
        <sz val="10"/>
        <color theme="1"/>
        <rFont val="Century"/>
        <family val="1"/>
      </rPr>
      <t>C</t>
    </r>
    <r>
      <rPr>
        <sz val="10"/>
        <color theme="1"/>
        <rFont val="ＭＳ 明朝"/>
        <family val="1"/>
        <charset val="128"/>
      </rPr>
      <t>）</t>
    </r>
    <rPh sb="0" eb="3">
      <t>ジギョウヒ</t>
    </rPh>
    <phoneticPr fontId="1"/>
  </si>
  <si>
    <r>
      <rPr>
        <sz val="11"/>
        <color theme="1"/>
        <rFont val="ＭＳ 明朝"/>
        <family val="1"/>
        <charset val="128"/>
      </rPr>
      <t>負担区分</t>
    </r>
    <rPh sb="0" eb="2">
      <t>フタン</t>
    </rPh>
    <rPh sb="2" eb="4">
      <t>クブン</t>
    </rPh>
    <phoneticPr fontId="1"/>
  </si>
  <si>
    <t>事業委託
①委託先
②委託内容</t>
    <rPh sb="0" eb="2">
      <t>ジギョウ</t>
    </rPh>
    <rPh sb="2" eb="4">
      <t>イタク</t>
    </rPh>
    <phoneticPr fontId="1"/>
  </si>
  <si>
    <r>
      <rPr>
        <sz val="11"/>
        <color theme="1"/>
        <rFont val="ＭＳ 明朝"/>
        <family val="1"/>
        <charset val="128"/>
      </rPr>
      <t>備考</t>
    </r>
    <rPh sb="0" eb="2">
      <t>ビコウ</t>
    </rPh>
    <phoneticPr fontId="1"/>
  </si>
  <si>
    <r>
      <rPr>
        <sz val="11"/>
        <color theme="1"/>
        <rFont val="ＭＳ 明朝"/>
        <family val="1"/>
        <charset val="128"/>
      </rPr>
      <t>補助金（</t>
    </r>
    <r>
      <rPr>
        <sz val="11"/>
        <color theme="1"/>
        <rFont val="Century"/>
        <family val="1"/>
      </rPr>
      <t>A</t>
    </r>
    <r>
      <rPr>
        <sz val="11"/>
        <color theme="1"/>
        <rFont val="ＭＳ 明朝"/>
        <family val="1"/>
        <charset val="128"/>
      </rPr>
      <t>）</t>
    </r>
    <rPh sb="0" eb="3">
      <t>ホジョキン</t>
    </rPh>
    <phoneticPr fontId="1"/>
  </si>
  <si>
    <r>
      <rPr>
        <sz val="11"/>
        <color theme="1"/>
        <rFont val="ＭＳ 明朝"/>
        <family val="1"/>
        <charset val="128"/>
      </rPr>
      <t>自己負担金（</t>
    </r>
    <r>
      <rPr>
        <sz val="11"/>
        <color theme="1"/>
        <rFont val="Century"/>
        <family val="1"/>
      </rPr>
      <t>B</t>
    </r>
    <r>
      <rPr>
        <sz val="11"/>
        <color theme="1"/>
        <rFont val="ＭＳ 明朝"/>
        <family val="1"/>
        <charset val="128"/>
      </rPr>
      <t>）</t>
    </r>
    <rPh sb="0" eb="2">
      <t>ジコ</t>
    </rPh>
    <rPh sb="2" eb="4">
      <t>フタン</t>
    </rPh>
    <rPh sb="4" eb="5">
      <t>キン</t>
    </rPh>
    <phoneticPr fontId="1"/>
  </si>
  <si>
    <r>
      <rPr>
        <sz val="11"/>
        <color theme="1"/>
        <rFont val="ＭＳ 明朝"/>
        <family val="1"/>
        <charset val="128"/>
      </rPr>
      <t>その他（</t>
    </r>
    <r>
      <rPr>
        <sz val="11"/>
        <color theme="1"/>
        <rFont val="Century"/>
        <family val="1"/>
      </rPr>
      <t>C</t>
    </r>
    <r>
      <rPr>
        <sz val="11"/>
        <color theme="1"/>
        <rFont val="ＭＳ 明朝"/>
        <family val="1"/>
        <charset val="128"/>
      </rPr>
      <t>）</t>
    </r>
    <rPh sb="2" eb="3">
      <t>タ</t>
    </rPh>
    <phoneticPr fontId="1"/>
  </si>
  <si>
    <r>
      <t>PR</t>
    </r>
    <r>
      <rPr>
        <b/>
        <sz val="11"/>
        <color theme="1"/>
        <rFont val="ＭＳ 明朝"/>
        <family val="1"/>
        <charset val="128"/>
      </rPr>
      <t>活動計</t>
    </r>
    <rPh sb="2" eb="4">
      <t>カツドウ</t>
    </rPh>
    <rPh sb="4" eb="5">
      <t>ケイ</t>
    </rPh>
    <phoneticPr fontId="1"/>
  </si>
  <si>
    <r>
      <rPr>
        <sz val="11"/>
        <rFont val="ＭＳ 明朝"/>
        <family val="1"/>
        <charset val="128"/>
      </rPr>
      <t>旅費（国内旅費は補助対象外）</t>
    </r>
    <rPh sb="0" eb="2">
      <t>リョヒ</t>
    </rPh>
    <phoneticPr fontId="1"/>
  </si>
  <si>
    <r>
      <rPr>
        <sz val="11"/>
        <rFont val="ＭＳ 明朝"/>
        <family val="1"/>
        <charset val="128"/>
      </rPr>
      <t>謝金</t>
    </r>
    <rPh sb="0" eb="2">
      <t>シャキン</t>
    </rPh>
    <phoneticPr fontId="1"/>
  </si>
  <si>
    <r>
      <rPr>
        <sz val="11"/>
        <rFont val="ＭＳ 明朝"/>
        <family val="1"/>
        <charset val="128"/>
      </rPr>
      <t>業務委託費</t>
    </r>
    <rPh sb="0" eb="2">
      <t>ギョウム</t>
    </rPh>
    <rPh sb="2" eb="4">
      <t>イタク</t>
    </rPh>
    <rPh sb="4" eb="5">
      <t>ヒ</t>
    </rPh>
    <phoneticPr fontId="1"/>
  </si>
  <si>
    <t>賃借料及び使用料</t>
    <rPh sb="0" eb="3">
      <t>チンシャクリョウ</t>
    </rPh>
    <rPh sb="3" eb="4">
      <t>オヨ</t>
    </rPh>
    <rPh sb="5" eb="8">
      <t>シヨウリョウ</t>
    </rPh>
    <phoneticPr fontId="1"/>
  </si>
  <si>
    <r>
      <rPr>
        <sz val="11"/>
        <rFont val="ＭＳ 明朝"/>
        <family val="1"/>
        <charset val="128"/>
      </rPr>
      <t>出展料（国内見本市等は対象外）</t>
    </r>
    <rPh sb="0" eb="2">
      <t>シュッテン</t>
    </rPh>
    <rPh sb="2" eb="3">
      <t>リョウ</t>
    </rPh>
    <phoneticPr fontId="1"/>
  </si>
  <si>
    <r>
      <rPr>
        <sz val="11"/>
        <rFont val="ＭＳ 明朝"/>
        <family val="1"/>
        <charset val="128"/>
      </rPr>
      <t>賃金</t>
    </r>
    <rPh sb="0" eb="2">
      <t>チンギン</t>
    </rPh>
    <phoneticPr fontId="1"/>
  </si>
  <si>
    <r>
      <rPr>
        <sz val="11"/>
        <rFont val="ＭＳ 明朝"/>
        <family val="1"/>
        <charset val="128"/>
      </rPr>
      <t>人件費（民間事業者は対象外）</t>
    </r>
    <rPh sb="0" eb="3">
      <t>ジンケンヒ</t>
    </rPh>
    <rPh sb="4" eb="6">
      <t>ミンカン</t>
    </rPh>
    <rPh sb="6" eb="9">
      <t>ジギョウシャ</t>
    </rPh>
    <rPh sb="10" eb="13">
      <t>タイショウガイ</t>
    </rPh>
    <phoneticPr fontId="1"/>
  </si>
  <si>
    <t>その他（内容：</t>
    <rPh sb="2" eb="3">
      <t>タ</t>
    </rPh>
    <rPh sb="4" eb="6">
      <t>ナイヨウ</t>
    </rPh>
    <phoneticPr fontId="1"/>
  </si>
  <si>
    <t>７．積算内訳（販促活動）</t>
    <rPh sb="2" eb="4">
      <t>セキサン</t>
    </rPh>
    <rPh sb="4" eb="6">
      <t>ウチワケ</t>
    </rPh>
    <rPh sb="7" eb="9">
      <t>ハンソク</t>
    </rPh>
    <rPh sb="9" eb="11">
      <t>カツドウ</t>
    </rPh>
    <phoneticPr fontId="1"/>
  </si>
  <si>
    <t>販売促進活動計</t>
    <rPh sb="0" eb="2">
      <t>ハンバイ</t>
    </rPh>
    <rPh sb="2" eb="4">
      <t>ソクシン</t>
    </rPh>
    <rPh sb="4" eb="6">
      <t>カツドウ</t>
    </rPh>
    <rPh sb="6" eb="7">
      <t>ケイ</t>
    </rPh>
    <phoneticPr fontId="1"/>
  </si>
  <si>
    <t>試食用食材費</t>
    <rPh sb="0" eb="3">
      <t>シショクヨウ</t>
    </rPh>
    <rPh sb="3" eb="5">
      <t>ショクザイ</t>
    </rPh>
    <rPh sb="5" eb="6">
      <t>ヒ</t>
    </rPh>
    <phoneticPr fontId="1"/>
  </si>
  <si>
    <t>８．添付資料</t>
    <phoneticPr fontId="1"/>
  </si>
  <si>
    <t>（１）人件費、謝金、賃金及び旅費については、その単価の根拠資料</t>
    <phoneticPr fontId="1"/>
  </si>
  <si>
    <t>（２）事業費の自己負担金の構成員別負担額及び負担割合（％）を記した資料（様式は任意）</t>
    <phoneticPr fontId="1"/>
  </si>
  <si>
    <t>（３）事業の一部を委託する場合には、その相見積り、委託契約書（案）</t>
    <phoneticPr fontId="1"/>
  </si>
  <si>
    <t>　　　※相見積りを取っていない場合又は最低価格を提示した者のものを積算内訳の根拠としない場合には、その理由を明らかにした資料</t>
    <phoneticPr fontId="1"/>
  </si>
  <si>
    <r>
      <rPr>
        <sz val="11"/>
        <rFont val="ＭＳ 明朝"/>
        <family val="1"/>
        <charset val="128"/>
      </rPr>
      <t>（４）事業実施者の定款（コピーで可）、事業経歴（沿革）、直近</t>
    </r>
    <r>
      <rPr>
        <sz val="11"/>
        <rFont val="Century"/>
        <family val="1"/>
      </rPr>
      <t>3</t>
    </r>
    <r>
      <rPr>
        <sz val="11"/>
        <rFont val="ＭＳ 明朝"/>
        <family val="1"/>
        <charset val="128"/>
      </rPr>
      <t>か年の決算（事業）報告資料</t>
    </r>
    <rPh sb="9" eb="11">
      <t>テイカン</t>
    </rPh>
    <rPh sb="16" eb="17">
      <t>カ</t>
    </rPh>
    <rPh sb="19" eb="21">
      <t>ジギョウ</t>
    </rPh>
    <rPh sb="21" eb="23">
      <t>ケイレキ</t>
    </rPh>
    <rPh sb="24" eb="26">
      <t>エンカク</t>
    </rPh>
    <rPh sb="28" eb="30">
      <t>チョッキン</t>
    </rPh>
    <rPh sb="32" eb="33">
      <t>ネン</t>
    </rPh>
    <rPh sb="34" eb="36">
      <t>ケッサン</t>
    </rPh>
    <rPh sb="37" eb="39">
      <t>ジギョウ</t>
    </rPh>
    <rPh sb="40" eb="42">
      <t>ホウコク</t>
    </rPh>
    <rPh sb="42" eb="44">
      <t>シリョウ</t>
    </rPh>
    <phoneticPr fontId="1"/>
  </si>
  <si>
    <t>　　　※自社ホームページに公開している場合はダウンロード、コピーなどでも可</t>
    <phoneticPr fontId="1"/>
  </si>
  <si>
    <t>（５）その他必要に応じて資料を添付してください。</t>
    <phoneticPr fontId="1"/>
  </si>
  <si>
    <r>
      <rPr>
        <sz val="11"/>
        <color theme="1"/>
        <rFont val="ＭＳ 明朝"/>
        <family val="1"/>
        <charset val="128"/>
      </rPr>
      <t>（対象者のみ提出）</t>
    </r>
    <phoneticPr fontId="1"/>
  </si>
  <si>
    <r>
      <rPr>
        <sz val="14"/>
        <color rgb="FF000000"/>
        <rFont val="ＭＳ 明朝"/>
        <family val="1"/>
        <charset val="128"/>
      </rPr>
      <t>補助金交付申請書</t>
    </r>
    <phoneticPr fontId="1"/>
  </si>
  <si>
    <t>１．補助金の申請額と経費の配分及び負担区分</t>
    <rPh sb="10" eb="12">
      <t>ケイヒ</t>
    </rPh>
    <rPh sb="13" eb="15">
      <t>ハイブン</t>
    </rPh>
    <rPh sb="15" eb="16">
      <t>オヨ</t>
    </rPh>
    <rPh sb="17" eb="19">
      <t>フタン</t>
    </rPh>
    <rPh sb="19" eb="21">
      <t>クブン</t>
    </rPh>
    <phoneticPr fontId="1"/>
  </si>
  <si>
    <r>
      <rPr>
        <sz val="11"/>
        <rFont val="ＭＳ 明朝"/>
        <family val="1"/>
        <charset val="128"/>
      </rPr>
      <t>単位（円）</t>
    </r>
    <rPh sb="0" eb="2">
      <t>タンイ</t>
    </rPh>
    <rPh sb="3" eb="4">
      <t>エン</t>
    </rPh>
    <phoneticPr fontId="1"/>
  </si>
  <si>
    <r>
      <rPr>
        <sz val="11"/>
        <color theme="1"/>
        <rFont val="ＭＳ 明朝"/>
        <family val="1"/>
        <charset val="128"/>
      </rPr>
      <t>活　動</t>
    </r>
    <rPh sb="0" eb="1">
      <t>カツ</t>
    </rPh>
    <rPh sb="2" eb="3">
      <t>ドウ</t>
    </rPh>
    <phoneticPr fontId="1"/>
  </si>
  <si>
    <r>
      <rPr>
        <sz val="11"/>
        <color theme="1"/>
        <rFont val="ＭＳ 明朝"/>
        <family val="1"/>
        <charset val="128"/>
      </rPr>
      <t>負　担　区　分</t>
    </r>
    <phoneticPr fontId="1"/>
  </si>
  <si>
    <r>
      <rPr>
        <sz val="11"/>
        <color theme="1"/>
        <rFont val="ＭＳ 明朝"/>
        <family val="1"/>
        <charset val="128"/>
      </rPr>
      <t xml:space="preserve">事業費
（補助事業に要する経費）
</t>
    </r>
    <r>
      <rPr>
        <sz val="11"/>
        <color theme="1"/>
        <rFont val="Century"/>
        <family val="1"/>
      </rPr>
      <t>(A)</t>
    </r>
    <r>
      <rPr>
        <sz val="11"/>
        <color theme="1"/>
        <rFont val="ＭＳ 明朝"/>
        <family val="1"/>
        <charset val="128"/>
      </rPr>
      <t>＋</t>
    </r>
    <r>
      <rPr>
        <sz val="11"/>
        <color theme="1"/>
        <rFont val="Century"/>
        <family val="1"/>
      </rPr>
      <t>(B)</t>
    </r>
    <r>
      <rPr>
        <sz val="11"/>
        <color theme="1"/>
        <rFont val="ＭＳ 明朝"/>
        <family val="1"/>
        <charset val="128"/>
      </rPr>
      <t>＋</t>
    </r>
    <r>
      <rPr>
        <sz val="11"/>
        <color theme="1"/>
        <rFont val="Century"/>
        <family val="1"/>
      </rPr>
      <t>(C)</t>
    </r>
    <rPh sb="0" eb="3">
      <t>ジギョウヒ</t>
    </rPh>
    <rPh sb="5" eb="7">
      <t>ホジョ</t>
    </rPh>
    <rPh sb="7" eb="9">
      <t>ジギョウ</t>
    </rPh>
    <rPh sb="10" eb="11">
      <t>ヨウ</t>
    </rPh>
    <rPh sb="13" eb="15">
      <t>ケイヒ</t>
    </rPh>
    <phoneticPr fontId="1"/>
  </si>
  <si>
    <r>
      <rPr>
        <b/>
        <sz val="11"/>
        <color theme="1"/>
        <rFont val="ＭＳ 明朝"/>
        <family val="1"/>
        <charset val="128"/>
      </rPr>
      <t>申請額</t>
    </r>
    <r>
      <rPr>
        <sz val="11"/>
        <color theme="1"/>
        <rFont val="Century"/>
        <family val="1"/>
      </rPr>
      <t xml:space="preserve">
(</t>
    </r>
    <r>
      <rPr>
        <sz val="11"/>
        <color theme="1"/>
        <rFont val="ＭＳ 明朝"/>
        <family val="1"/>
        <charset val="128"/>
      </rPr>
      <t>補助金</t>
    </r>
    <r>
      <rPr>
        <sz val="11"/>
        <color theme="1"/>
        <rFont val="Century"/>
        <family val="1"/>
      </rPr>
      <t>)</t>
    </r>
    <r>
      <rPr>
        <sz val="11"/>
        <color theme="1"/>
        <rFont val="ＭＳ 明朝"/>
        <family val="1"/>
        <charset val="128"/>
      </rPr>
      <t xml:space="preserve">
（</t>
    </r>
    <r>
      <rPr>
        <sz val="11"/>
        <color theme="1"/>
        <rFont val="Century"/>
        <family val="1"/>
      </rPr>
      <t>A</t>
    </r>
    <r>
      <rPr>
        <sz val="11"/>
        <color theme="1"/>
        <rFont val="ＭＳ 明朝"/>
        <family val="1"/>
        <charset val="128"/>
      </rPr>
      <t>）</t>
    </r>
    <rPh sb="0" eb="3">
      <t>シンセイガク</t>
    </rPh>
    <phoneticPr fontId="1"/>
  </si>
  <si>
    <r>
      <rPr>
        <sz val="11"/>
        <color theme="1"/>
        <rFont val="ＭＳ 明朝"/>
        <family val="1"/>
        <charset val="128"/>
      </rPr>
      <t>自己負担額
（</t>
    </r>
    <r>
      <rPr>
        <sz val="11"/>
        <color theme="1"/>
        <rFont val="Century"/>
        <family val="1"/>
      </rPr>
      <t>B)</t>
    </r>
    <rPh sb="0" eb="5">
      <t>ジコフタンガク</t>
    </rPh>
    <phoneticPr fontId="1"/>
  </si>
  <si>
    <r>
      <rPr>
        <sz val="11"/>
        <color theme="1"/>
        <rFont val="ＭＳ 明朝"/>
        <family val="1"/>
        <charset val="128"/>
      </rPr>
      <t>その他
（</t>
    </r>
    <r>
      <rPr>
        <sz val="11"/>
        <color theme="1"/>
        <rFont val="Century"/>
        <family val="1"/>
      </rPr>
      <t>C</t>
    </r>
    <r>
      <rPr>
        <sz val="11"/>
        <color theme="1"/>
        <rFont val="ＭＳ 明朝"/>
        <family val="1"/>
        <charset val="128"/>
      </rPr>
      <t>）</t>
    </r>
    <rPh sb="2" eb="3">
      <t>タ</t>
    </rPh>
    <phoneticPr fontId="1"/>
  </si>
  <si>
    <r>
      <t>PR</t>
    </r>
    <r>
      <rPr>
        <sz val="11"/>
        <rFont val="ＭＳ 明朝"/>
        <family val="1"/>
        <charset val="128"/>
      </rPr>
      <t>活動</t>
    </r>
    <rPh sb="2" eb="4">
      <t>カツドウ</t>
    </rPh>
    <phoneticPr fontId="1"/>
  </si>
  <si>
    <t>販売促進活動</t>
    <rPh sb="0" eb="6">
      <t>ハンバイソクシンカツドウ</t>
    </rPh>
    <phoneticPr fontId="1"/>
  </si>
  <si>
    <r>
      <rPr>
        <sz val="11"/>
        <color theme="1"/>
        <rFont val="ＭＳ 明朝"/>
        <family val="1"/>
        <charset val="128"/>
      </rPr>
      <t>合　　計</t>
    </r>
    <rPh sb="0" eb="1">
      <t>ゴウ</t>
    </rPh>
    <rPh sb="3" eb="4">
      <t>ケイ</t>
    </rPh>
    <phoneticPr fontId="1"/>
  </si>
  <si>
    <t>消費税仕入控除額</t>
  </si>
  <si>
    <r>
      <rPr>
        <sz val="11"/>
        <color rgb="FFFFFF00"/>
        <rFont val="ＭＳ 明朝"/>
        <family val="1"/>
        <charset val="128"/>
      </rPr>
      <t>←▼から選択してください。</t>
    </r>
    <rPh sb="4" eb="6">
      <t>せんたく</t>
    </rPh>
    <phoneticPr fontId="1" type="Hiragana"/>
  </si>
  <si>
    <t>２．収支予算</t>
    <rPh sb="2" eb="4">
      <t>シュウシ</t>
    </rPh>
    <rPh sb="4" eb="6">
      <t>ヨサン</t>
    </rPh>
    <phoneticPr fontId="1"/>
  </si>
  <si>
    <t>(1) 収入の部</t>
    <rPh sb="4" eb="6">
      <t>シュウニュウ</t>
    </rPh>
    <rPh sb="7" eb="8">
      <t>ブ</t>
    </rPh>
    <phoneticPr fontId="1"/>
  </si>
  <si>
    <r>
      <rPr>
        <sz val="11"/>
        <rFont val="ＭＳ 明朝"/>
        <family val="1"/>
        <charset val="128"/>
      </rPr>
      <t>単位（円）</t>
    </r>
    <phoneticPr fontId="1"/>
  </si>
  <si>
    <r>
      <rPr>
        <sz val="11"/>
        <color theme="1"/>
        <rFont val="ＭＳ 明朝"/>
        <family val="1"/>
        <charset val="128"/>
      </rPr>
      <t>区　　分</t>
    </r>
    <rPh sb="0" eb="1">
      <t>ク</t>
    </rPh>
    <rPh sb="3" eb="4">
      <t>ブン</t>
    </rPh>
    <phoneticPr fontId="1"/>
  </si>
  <si>
    <r>
      <rPr>
        <sz val="11"/>
        <color theme="1"/>
        <rFont val="ＭＳ 明朝"/>
        <family val="1"/>
        <charset val="128"/>
      </rPr>
      <t>本年度予算額</t>
    </r>
    <phoneticPr fontId="1"/>
  </si>
  <si>
    <r>
      <rPr>
        <sz val="11"/>
        <color theme="1"/>
        <rFont val="ＭＳ 明朝"/>
        <family val="1"/>
        <charset val="128"/>
      </rPr>
      <t>前年度予算額</t>
    </r>
    <rPh sb="0" eb="3">
      <t>ゼンネンド</t>
    </rPh>
    <rPh sb="3" eb="6">
      <t>ヨサンガク</t>
    </rPh>
    <phoneticPr fontId="1"/>
  </si>
  <si>
    <r>
      <rPr>
        <sz val="11"/>
        <color theme="1"/>
        <rFont val="ＭＳ 明朝"/>
        <family val="1"/>
        <charset val="128"/>
      </rPr>
      <t>比　　較</t>
    </r>
    <rPh sb="0" eb="1">
      <t>ヒ</t>
    </rPh>
    <rPh sb="3" eb="4">
      <t>カク</t>
    </rPh>
    <phoneticPr fontId="1"/>
  </si>
  <si>
    <r>
      <rPr>
        <sz val="11"/>
        <color theme="1"/>
        <rFont val="ＭＳ 明朝"/>
        <family val="1"/>
        <charset val="128"/>
      </rPr>
      <t>増加</t>
    </r>
    <rPh sb="0" eb="2">
      <t>ゾウカ</t>
    </rPh>
    <phoneticPr fontId="1"/>
  </si>
  <si>
    <r>
      <rPr>
        <sz val="11"/>
        <color theme="1"/>
        <rFont val="ＭＳ 明朝"/>
        <family val="1"/>
        <charset val="128"/>
      </rPr>
      <t>減少</t>
    </r>
    <rPh sb="0" eb="2">
      <t>ゲンショウ</t>
    </rPh>
    <phoneticPr fontId="1"/>
  </si>
  <si>
    <r>
      <rPr>
        <sz val="11"/>
        <color theme="1"/>
        <rFont val="ＭＳ 明朝"/>
        <family val="1"/>
        <charset val="128"/>
      </rPr>
      <t>補　助　金</t>
    </r>
    <rPh sb="0" eb="1">
      <t>ホ</t>
    </rPh>
    <rPh sb="2" eb="3">
      <t>スケ</t>
    </rPh>
    <rPh sb="4" eb="5">
      <t>キム</t>
    </rPh>
    <phoneticPr fontId="1"/>
  </si>
  <si>
    <r>
      <rPr>
        <sz val="11"/>
        <color theme="1"/>
        <rFont val="ＭＳ 明朝"/>
        <family val="1"/>
        <charset val="128"/>
      </rPr>
      <t>自己負担金</t>
    </r>
    <rPh sb="0" eb="2">
      <t>ジコ</t>
    </rPh>
    <rPh sb="2" eb="4">
      <t>フタン</t>
    </rPh>
    <rPh sb="4" eb="5">
      <t>キン</t>
    </rPh>
    <phoneticPr fontId="1"/>
  </si>
  <si>
    <r>
      <rPr>
        <sz val="11"/>
        <color theme="1"/>
        <rFont val="ＭＳ 明朝"/>
        <family val="1"/>
        <charset val="128"/>
      </rPr>
      <t>そ　の　他</t>
    </r>
    <phoneticPr fontId="1"/>
  </si>
  <si>
    <r>
      <rPr>
        <sz val="11"/>
        <color theme="1"/>
        <rFont val="ＭＳ 明朝"/>
        <family val="1"/>
        <charset val="128"/>
      </rPr>
      <t>合計</t>
    </r>
    <rPh sb="0" eb="2">
      <t>ゴウケイ</t>
    </rPh>
    <phoneticPr fontId="1"/>
  </si>
  <si>
    <t>(2) 支出の部</t>
    <rPh sb="4" eb="6">
      <t>シシュツ</t>
    </rPh>
    <rPh sb="7" eb="8">
      <t>ブ</t>
    </rPh>
    <phoneticPr fontId="1"/>
  </si>
  <si>
    <r>
      <rPr>
        <b/>
        <sz val="11"/>
        <rFont val="ＭＳ 明朝"/>
        <family val="1"/>
        <charset val="128"/>
      </rPr>
      <t>単位（円）</t>
    </r>
    <phoneticPr fontId="1"/>
  </si>
  <si>
    <t>３．補助事業の完了予定年月日</t>
    <rPh sb="9" eb="11">
      <t>ヨテイ</t>
    </rPh>
    <rPh sb="11" eb="14">
      <t>ネンガッピ</t>
    </rPh>
    <phoneticPr fontId="1"/>
  </si>
  <si>
    <t>（注）2022年３月１５日以前を予定してください。</t>
    <rPh sb="7" eb="8">
      <t>ネン</t>
    </rPh>
    <rPh sb="9" eb="10">
      <t>ガツ</t>
    </rPh>
    <rPh sb="12" eb="13">
      <t>ニチ</t>
    </rPh>
    <rPh sb="13" eb="15">
      <t>イゼン</t>
    </rPh>
    <rPh sb="16" eb="18">
      <t>ヨテイ</t>
    </rPh>
    <phoneticPr fontId="1"/>
  </si>
  <si>
    <t>（注）該当する事業についてのみ作成してください。</t>
    <rPh sb="1" eb="2">
      <t>チュウ</t>
    </rPh>
    <rPh sb="3" eb="5">
      <t>ガイトウ</t>
    </rPh>
    <rPh sb="7" eb="9">
      <t>ジギョウ</t>
    </rPh>
    <rPh sb="15" eb="17">
      <t>サクセイ</t>
    </rPh>
    <phoneticPr fontId="1"/>
  </si>
  <si>
    <r>
      <rPr>
        <sz val="12"/>
        <color theme="1"/>
        <rFont val="ＭＳ 明朝"/>
        <family val="1"/>
        <charset val="128"/>
      </rPr>
      <t>４．</t>
    </r>
    <r>
      <rPr>
        <sz val="12"/>
        <color theme="1"/>
        <rFont val="Century"/>
        <family val="1"/>
      </rPr>
      <t xml:space="preserve"> </t>
    </r>
    <r>
      <rPr>
        <sz val="12"/>
        <color theme="1"/>
        <rFont val="ＭＳ 明朝"/>
        <family val="1"/>
        <charset val="128"/>
      </rPr>
      <t>添付書類</t>
    </r>
    <phoneticPr fontId="1"/>
  </si>
  <si>
    <t>　①　事業実施者の定款（定款のない団体にあっては、これに準するもの）</t>
    <rPh sb="3" eb="5">
      <t>ジギョウ</t>
    </rPh>
    <rPh sb="5" eb="8">
      <t>ジッシシャ</t>
    </rPh>
    <rPh sb="9" eb="11">
      <t>テイカン</t>
    </rPh>
    <rPh sb="12" eb="14">
      <t>テイカン</t>
    </rPh>
    <rPh sb="17" eb="19">
      <t>ダンタイ</t>
    </rPh>
    <rPh sb="28" eb="29">
      <t>ジュン</t>
    </rPh>
    <phoneticPr fontId="1"/>
  </si>
  <si>
    <t>　②　事業実施者の当該事業年度の事業計画及び収支予算（これらの定めのない団体にあっては、これらに準するもの）</t>
    <rPh sb="3" eb="5">
      <t>ジギョウ</t>
    </rPh>
    <rPh sb="5" eb="8">
      <t>ジッシシャ</t>
    </rPh>
    <rPh sb="9" eb="11">
      <t>トウガイ</t>
    </rPh>
    <rPh sb="11" eb="13">
      <t>ジギョウ</t>
    </rPh>
    <rPh sb="13" eb="15">
      <t>ネンド</t>
    </rPh>
    <rPh sb="16" eb="18">
      <t>ジギョウ</t>
    </rPh>
    <rPh sb="18" eb="20">
      <t>ケイカク</t>
    </rPh>
    <rPh sb="20" eb="21">
      <t>オヨ</t>
    </rPh>
    <rPh sb="22" eb="24">
      <t>シュウシ</t>
    </rPh>
    <rPh sb="24" eb="26">
      <t>ヨサン</t>
    </rPh>
    <rPh sb="31" eb="32">
      <t>サダ</t>
    </rPh>
    <rPh sb="36" eb="38">
      <t>ダンタイ</t>
    </rPh>
    <phoneticPr fontId="1"/>
  </si>
  <si>
    <r>
      <rPr>
        <sz val="11"/>
        <rFont val="ＭＳ 明朝"/>
        <family val="1"/>
        <charset val="128"/>
      </rPr>
      <t>様式第２号</t>
    </r>
    <phoneticPr fontId="1"/>
  </si>
  <si>
    <r>
      <rPr>
        <u/>
        <sz val="11"/>
        <color theme="10"/>
        <rFont val="ＭＳ 明朝"/>
        <family val="1"/>
        <charset val="128"/>
      </rPr>
      <t>事業実施者の概要　（申請時提出のもの　様式１別添１－１）</t>
    </r>
    <rPh sb="0" eb="2">
      <t>ジギョウ</t>
    </rPh>
    <rPh sb="2" eb="4">
      <t>ジッシ</t>
    </rPh>
    <rPh sb="4" eb="5">
      <t>シャ</t>
    </rPh>
    <rPh sb="6" eb="8">
      <t>ガイヨウ</t>
    </rPh>
    <rPh sb="10" eb="13">
      <t>シンセイジ</t>
    </rPh>
    <rPh sb="13" eb="15">
      <t>テイシュツ</t>
    </rPh>
    <rPh sb="19" eb="21">
      <t>ヨウシキ</t>
    </rPh>
    <rPh sb="22" eb="24">
      <t>ベッテン</t>
    </rPh>
    <phoneticPr fontId="1"/>
  </si>
  <si>
    <r>
      <rPr>
        <u/>
        <sz val="11"/>
        <color theme="10"/>
        <rFont val="ＭＳ 明朝"/>
        <family val="1"/>
        <charset val="128"/>
      </rPr>
      <t>申請事業の目的　　（申請時提出のもの　様式１別添１－２）</t>
    </r>
    <rPh sb="0" eb="2">
      <t>シンセイ</t>
    </rPh>
    <rPh sb="2" eb="4">
      <t>ジギョウ</t>
    </rPh>
    <rPh sb="5" eb="7">
      <t>モクテキ</t>
    </rPh>
    <phoneticPr fontId="1"/>
  </si>
  <si>
    <r>
      <rPr>
        <u/>
        <sz val="11"/>
        <color theme="10"/>
        <rFont val="ＭＳ 明朝"/>
        <family val="1"/>
        <charset val="128"/>
      </rPr>
      <t>申請事業の実施体制（申請時提出のもの　様式１別添１－３）</t>
    </r>
    <rPh sb="0" eb="2">
      <t>シンセイ</t>
    </rPh>
    <rPh sb="2" eb="4">
      <t>ジギョウ</t>
    </rPh>
    <rPh sb="5" eb="7">
      <t>ジッシ</t>
    </rPh>
    <rPh sb="7" eb="9">
      <t>タイセイ</t>
    </rPh>
    <phoneticPr fontId="1"/>
  </si>
  <si>
    <r>
      <rPr>
        <u/>
        <sz val="11"/>
        <color theme="10"/>
        <rFont val="ＭＳ 明朝"/>
        <family val="1"/>
        <charset val="128"/>
      </rPr>
      <t>申請事業の実施状況（ＰＲ活動）</t>
    </r>
    <rPh sb="0" eb="2">
      <t>シンセイ</t>
    </rPh>
    <rPh sb="2" eb="4">
      <t>ジギョウ</t>
    </rPh>
    <rPh sb="5" eb="7">
      <t>ジッシ</t>
    </rPh>
    <rPh sb="7" eb="9">
      <t>ジョウキョウ</t>
    </rPh>
    <rPh sb="12" eb="14">
      <t>カツドウ</t>
    </rPh>
    <phoneticPr fontId="1"/>
  </si>
  <si>
    <r>
      <rPr>
        <u/>
        <sz val="11"/>
        <color theme="10"/>
        <rFont val="ＭＳ 明朝"/>
        <family val="1"/>
        <charset val="128"/>
      </rPr>
      <t>申請事業の実施状況（販売促進活動）</t>
    </r>
    <rPh sb="0" eb="2">
      <t>シンセイ</t>
    </rPh>
    <rPh sb="2" eb="4">
      <t>ジギョウ</t>
    </rPh>
    <rPh sb="5" eb="7">
      <t>ジッシ</t>
    </rPh>
    <rPh sb="7" eb="9">
      <t>ジョウキョウ</t>
    </rPh>
    <rPh sb="10" eb="12">
      <t>ハンバイ</t>
    </rPh>
    <rPh sb="12" eb="14">
      <t>ソクシン</t>
    </rPh>
    <rPh sb="14" eb="16">
      <t>カツドウ</t>
    </rPh>
    <phoneticPr fontId="1"/>
  </si>
  <si>
    <r>
      <rPr>
        <u/>
        <sz val="11"/>
        <color theme="10"/>
        <rFont val="ＭＳ 明朝"/>
        <family val="1"/>
        <charset val="128"/>
      </rPr>
      <t>実施事業のスケジュール（ＰＲ活動）</t>
    </r>
    <rPh sb="0" eb="2">
      <t>ジッシ</t>
    </rPh>
    <rPh sb="2" eb="4">
      <t>ジギョウ</t>
    </rPh>
    <rPh sb="14" eb="16">
      <t>カツドウ</t>
    </rPh>
    <phoneticPr fontId="1"/>
  </si>
  <si>
    <r>
      <rPr>
        <u/>
        <sz val="11"/>
        <color theme="10"/>
        <rFont val="ＭＳ 明朝"/>
        <family val="1"/>
        <charset val="128"/>
      </rPr>
      <t>実施事業のスケジュール（販売促進活動）</t>
    </r>
    <rPh sb="0" eb="2">
      <t>ジッシ</t>
    </rPh>
    <rPh sb="2" eb="4">
      <t>ジギョウ</t>
    </rPh>
    <rPh sb="12" eb="14">
      <t>ハンバイ</t>
    </rPh>
    <rPh sb="14" eb="16">
      <t>ソクシン</t>
    </rPh>
    <rPh sb="16" eb="18">
      <t>カツドウ</t>
    </rPh>
    <phoneticPr fontId="1"/>
  </si>
  <si>
    <r>
      <rPr>
        <u/>
        <sz val="11"/>
        <color theme="10"/>
        <rFont val="ＭＳ 明朝"/>
        <family val="1"/>
        <charset val="128"/>
      </rPr>
      <t>上期実施事業成果報告（ＰＲ活動）</t>
    </r>
    <rPh sb="0" eb="2">
      <t>カミキ</t>
    </rPh>
    <rPh sb="2" eb="4">
      <t>ジッシ</t>
    </rPh>
    <rPh sb="4" eb="6">
      <t>ジギョウ</t>
    </rPh>
    <rPh sb="6" eb="8">
      <t>セイカ</t>
    </rPh>
    <rPh sb="8" eb="10">
      <t>ホウコク</t>
    </rPh>
    <rPh sb="13" eb="15">
      <t>カツドウ</t>
    </rPh>
    <phoneticPr fontId="1"/>
  </si>
  <si>
    <r>
      <rPr>
        <u/>
        <sz val="11"/>
        <color theme="10"/>
        <rFont val="ＭＳ 明朝"/>
        <family val="1"/>
        <charset val="128"/>
      </rPr>
      <t>上期実施事業成果報告（販売促進活動）</t>
    </r>
    <rPh sb="0" eb="2">
      <t>カミキ</t>
    </rPh>
    <rPh sb="2" eb="4">
      <t>ジッシ</t>
    </rPh>
    <rPh sb="4" eb="6">
      <t>ジギョウ</t>
    </rPh>
    <rPh sb="6" eb="8">
      <t>セイカ</t>
    </rPh>
    <rPh sb="8" eb="10">
      <t>ホウコク</t>
    </rPh>
    <rPh sb="11" eb="13">
      <t>ハンバイ</t>
    </rPh>
    <rPh sb="13" eb="15">
      <t>ソクシン</t>
    </rPh>
    <rPh sb="15" eb="17">
      <t>カツドウ</t>
    </rPh>
    <phoneticPr fontId="1"/>
  </si>
  <si>
    <r>
      <rPr>
        <u/>
        <sz val="11"/>
        <color theme="10"/>
        <rFont val="ＭＳ 明朝"/>
        <family val="1"/>
        <charset val="128"/>
      </rPr>
      <t>上期実施事業経費内訳（ＰＲ活動）</t>
    </r>
    <rPh sb="0" eb="2">
      <t>カミキ</t>
    </rPh>
    <rPh sb="2" eb="4">
      <t>ジッシ</t>
    </rPh>
    <rPh sb="4" eb="6">
      <t>ジギョウ</t>
    </rPh>
    <rPh sb="6" eb="8">
      <t>ケイヒ</t>
    </rPh>
    <rPh sb="8" eb="10">
      <t>ウチワケ</t>
    </rPh>
    <rPh sb="13" eb="15">
      <t>カツドウ</t>
    </rPh>
    <phoneticPr fontId="1"/>
  </si>
  <si>
    <r>
      <rPr>
        <u/>
        <sz val="11"/>
        <color theme="10"/>
        <rFont val="ＭＳ 明朝"/>
        <family val="1"/>
        <charset val="128"/>
      </rPr>
      <t>上期実施事業経費内訳（販売促進活動）</t>
    </r>
    <rPh sb="0" eb="2">
      <t>カミキ</t>
    </rPh>
    <rPh sb="2" eb="4">
      <t>ジッシ</t>
    </rPh>
    <rPh sb="4" eb="6">
      <t>ジギョウ</t>
    </rPh>
    <rPh sb="6" eb="8">
      <t>ケイヒ</t>
    </rPh>
    <rPh sb="8" eb="10">
      <t>ウチワケ</t>
    </rPh>
    <rPh sb="11" eb="13">
      <t>ハンバイ</t>
    </rPh>
    <rPh sb="13" eb="15">
      <t>ソクシン</t>
    </rPh>
    <rPh sb="15" eb="17">
      <t>カツドウ</t>
    </rPh>
    <phoneticPr fontId="1"/>
  </si>
  <si>
    <r>
      <rPr>
        <u/>
        <sz val="11"/>
        <color theme="10"/>
        <rFont val="ＭＳ 明朝"/>
        <family val="1"/>
        <charset val="128"/>
      </rPr>
      <t>Ⅱ．＜上期＞実施補助金事業報告書</t>
    </r>
    <rPh sb="3" eb="5">
      <t>カミキ</t>
    </rPh>
    <rPh sb="6" eb="8">
      <t>ジッシ</t>
    </rPh>
    <rPh sb="8" eb="11">
      <t>ホジョキン</t>
    </rPh>
    <rPh sb="11" eb="13">
      <t>ジギョウ</t>
    </rPh>
    <rPh sb="13" eb="16">
      <t>ホウコクショ</t>
    </rPh>
    <phoneticPr fontId="1"/>
  </si>
  <si>
    <r>
      <rPr>
        <sz val="11"/>
        <color theme="1"/>
        <rFont val="ＭＳ 明朝"/>
        <family val="1"/>
        <charset val="128"/>
      </rPr>
      <t>補助金の採択額と経費の配分及び負担区分</t>
    </r>
    <rPh sb="0" eb="3">
      <t>ホジョキン</t>
    </rPh>
    <rPh sb="4" eb="6">
      <t>サイタク</t>
    </rPh>
    <rPh sb="6" eb="7">
      <t>ガク</t>
    </rPh>
    <rPh sb="8" eb="10">
      <t>ケイヒ</t>
    </rPh>
    <rPh sb="11" eb="13">
      <t>ハイブン</t>
    </rPh>
    <rPh sb="13" eb="14">
      <t>オヨ</t>
    </rPh>
    <rPh sb="15" eb="17">
      <t>フタン</t>
    </rPh>
    <rPh sb="17" eb="19">
      <t>クブン</t>
    </rPh>
    <phoneticPr fontId="1"/>
  </si>
  <si>
    <r>
      <rPr>
        <sz val="11"/>
        <color theme="1"/>
        <rFont val="ＭＳ 明朝"/>
        <family val="1"/>
        <charset val="128"/>
      </rPr>
      <t>上期実施事業の採択額と経費内訳</t>
    </r>
    <rPh sb="0" eb="2">
      <t>カミキ</t>
    </rPh>
    <rPh sb="2" eb="4">
      <t>ジッシ</t>
    </rPh>
    <rPh sb="4" eb="6">
      <t>ジギョウ</t>
    </rPh>
    <rPh sb="7" eb="9">
      <t>サイタク</t>
    </rPh>
    <rPh sb="9" eb="10">
      <t>ガク</t>
    </rPh>
    <rPh sb="11" eb="13">
      <t>ケイヒ</t>
    </rPh>
    <rPh sb="13" eb="15">
      <t>ウチワケ</t>
    </rPh>
    <phoneticPr fontId="1"/>
  </si>
  <si>
    <t>４．申請事業の実施状況（PR活動）</t>
    <rPh sb="2" eb="4">
      <t>シンセイ</t>
    </rPh>
    <rPh sb="4" eb="6">
      <t>ジギョウ</t>
    </rPh>
    <rPh sb="7" eb="9">
      <t>ジッシ</t>
    </rPh>
    <rPh sb="9" eb="11">
      <t>ジョウキョウ</t>
    </rPh>
    <rPh sb="14" eb="16">
      <t>カツドウ</t>
    </rPh>
    <phoneticPr fontId="1"/>
  </si>
  <si>
    <t>採択時</t>
    <rPh sb="0" eb="2">
      <t>サイタク</t>
    </rPh>
    <rPh sb="2" eb="3">
      <t>ジ</t>
    </rPh>
    <phoneticPr fontId="1"/>
  </si>
  <si>
    <t>実施
状況</t>
    <rPh sb="0" eb="2">
      <t>ジッシ</t>
    </rPh>
    <rPh sb="3" eb="5">
      <t>ジョウキョウ</t>
    </rPh>
    <phoneticPr fontId="1"/>
  </si>
  <si>
    <t>具体的な内容</t>
    <phoneticPr fontId="1"/>
  </si>
  <si>
    <t>補助</t>
    <rPh sb="0" eb="2">
      <t>ホジョ</t>
    </rPh>
    <phoneticPr fontId="1"/>
  </si>
  <si>
    <t>自己</t>
    <rPh sb="0" eb="2">
      <t>ジコ</t>
    </rPh>
    <phoneticPr fontId="1"/>
  </si>
  <si>
    <t>その他</t>
    <rPh sb="2" eb="3">
      <t>タ</t>
    </rPh>
    <phoneticPr fontId="1"/>
  </si>
  <si>
    <t>上期終了計</t>
    <rPh sb="0" eb="2">
      <t>カミキ</t>
    </rPh>
    <rPh sb="2" eb="4">
      <t>シュウリョウ</t>
    </rPh>
    <rPh sb="4" eb="5">
      <t>ケイ</t>
    </rPh>
    <phoneticPr fontId="1"/>
  </si>
  <si>
    <t>選択</t>
  </si>
  <si>
    <t>４．申請事業の実施状況（販促活動）</t>
    <rPh sb="2" eb="4">
      <t>シンセイ</t>
    </rPh>
    <rPh sb="4" eb="6">
      <t>ジギョウ</t>
    </rPh>
    <rPh sb="7" eb="9">
      <t>ジッシ</t>
    </rPh>
    <rPh sb="9" eb="11">
      <t>ジョウキョウ</t>
    </rPh>
    <rPh sb="12" eb="14">
      <t>ハンソク</t>
    </rPh>
    <rPh sb="14" eb="16">
      <t>カツドウ</t>
    </rPh>
    <phoneticPr fontId="1"/>
  </si>
  <si>
    <t>合計</t>
    <rPh sb="0" eb="2">
      <t>ゴウケイ</t>
    </rPh>
    <phoneticPr fontId="1"/>
  </si>
  <si>
    <t>５．実施事業のスケジュール（PR活動）</t>
    <rPh sb="2" eb="4">
      <t>ジッシ</t>
    </rPh>
    <rPh sb="4" eb="6">
      <t>ジギョウ</t>
    </rPh>
    <phoneticPr fontId="1"/>
  </si>
  <si>
    <t>活動</t>
    <rPh sb="0" eb="2">
      <t>カツドウ</t>
    </rPh>
    <phoneticPr fontId="1"/>
  </si>
  <si>
    <t>令和3年</t>
    <rPh sb="0" eb="2">
      <t>レイワ</t>
    </rPh>
    <rPh sb="3" eb="4">
      <t>ネン</t>
    </rPh>
    <phoneticPr fontId="1"/>
  </si>
  <si>
    <t>令和4年</t>
    <rPh sb="0" eb="2">
      <t>レイワ</t>
    </rPh>
    <rPh sb="3" eb="4">
      <t>ネン</t>
    </rPh>
    <phoneticPr fontId="1"/>
  </si>
  <si>
    <t>4月</t>
    <phoneticPr fontId="1"/>
  </si>
  <si>
    <t>5月</t>
    <phoneticPr fontId="1"/>
  </si>
  <si>
    <t>6月</t>
    <phoneticPr fontId="1"/>
  </si>
  <si>
    <t>7月</t>
  </si>
  <si>
    <t>8月</t>
  </si>
  <si>
    <t>9月</t>
  </si>
  <si>
    <t>10月</t>
  </si>
  <si>
    <t>11月</t>
  </si>
  <si>
    <t>12月</t>
  </si>
  <si>
    <t>1月</t>
  </si>
  <si>
    <t>2月</t>
  </si>
  <si>
    <t>3月</t>
  </si>
  <si>
    <t>５．実施事業のスケジュール（販促活動）</t>
    <rPh sb="2" eb="4">
      <t>ジッシ</t>
    </rPh>
    <rPh sb="4" eb="6">
      <t>ジギョウ</t>
    </rPh>
    <rPh sb="14" eb="16">
      <t>ハンソク</t>
    </rPh>
    <phoneticPr fontId="1"/>
  </si>
  <si>
    <t>６．上期実施事業成果報告(PR活動)</t>
    <rPh sb="2" eb="4">
      <t>カミキ</t>
    </rPh>
    <rPh sb="4" eb="6">
      <t>ジッシ</t>
    </rPh>
    <rPh sb="6" eb="8">
      <t>ジギョウ</t>
    </rPh>
    <rPh sb="8" eb="10">
      <t>セイカ</t>
    </rPh>
    <rPh sb="10" eb="12">
      <t>ホウコク</t>
    </rPh>
    <rPh sb="15" eb="17">
      <t>カツドウ</t>
    </rPh>
    <phoneticPr fontId="1"/>
  </si>
  <si>
    <t>令和３年度
成果実績</t>
    <rPh sb="0" eb="2">
      <t>レイワ</t>
    </rPh>
    <rPh sb="3" eb="5">
      <t>ネンド</t>
    </rPh>
    <rPh sb="6" eb="8">
      <t>セイカ</t>
    </rPh>
    <rPh sb="8" eb="10">
      <t>ジッセキ</t>
    </rPh>
    <phoneticPr fontId="1"/>
  </si>
  <si>
    <t>令和４年度
成果目標</t>
    <rPh sb="0" eb="2">
      <t>レイワ</t>
    </rPh>
    <rPh sb="3" eb="5">
      <t>ネンド</t>
    </rPh>
    <rPh sb="6" eb="8">
      <t>セイカ</t>
    </rPh>
    <rPh sb="8" eb="10">
      <t>モクヒョウ</t>
    </rPh>
    <phoneticPr fontId="1"/>
  </si>
  <si>
    <t>令和５年度
成果目標</t>
    <rPh sb="0" eb="2">
      <t>レイワ</t>
    </rPh>
    <rPh sb="3" eb="5">
      <t>ネンド</t>
    </rPh>
    <rPh sb="6" eb="8">
      <t>セイカ</t>
    </rPh>
    <rPh sb="8" eb="10">
      <t>モクヒョウ</t>
    </rPh>
    <phoneticPr fontId="1"/>
  </si>
  <si>
    <r>
      <t>令和2年度
事業費
（</t>
    </r>
    <r>
      <rPr>
        <sz val="11"/>
        <rFont val="ＭＳ 明朝"/>
        <family val="1"/>
        <charset val="128"/>
      </rPr>
      <t>補助金</t>
    </r>
    <r>
      <rPr>
        <sz val="11"/>
        <color theme="1"/>
        <rFont val="ＭＳ 明朝"/>
        <family val="1"/>
        <charset val="128"/>
      </rPr>
      <t>）</t>
    </r>
    <rPh sb="0" eb="2">
      <t>レイワ</t>
    </rPh>
    <rPh sb="3" eb="5">
      <t>ネンド</t>
    </rPh>
    <rPh sb="4" eb="5">
      <t>ド</t>
    </rPh>
    <rPh sb="6" eb="9">
      <t>ジギョウヒ</t>
    </rPh>
    <rPh sb="11" eb="14">
      <t>ホジョキン</t>
    </rPh>
    <phoneticPr fontId="1"/>
  </si>
  <si>
    <t>６．上期実施事業成果報告(販促活動)</t>
    <rPh sb="2" eb="4">
      <t>カミキ</t>
    </rPh>
    <rPh sb="4" eb="6">
      <t>ジッシ</t>
    </rPh>
    <rPh sb="6" eb="8">
      <t>ジギョウ</t>
    </rPh>
    <rPh sb="8" eb="10">
      <t>セイカ</t>
    </rPh>
    <rPh sb="10" eb="12">
      <t>ホウコク</t>
    </rPh>
    <rPh sb="13" eb="15">
      <t>ハンソク</t>
    </rPh>
    <rPh sb="15" eb="17">
      <t>カツドウ</t>
    </rPh>
    <phoneticPr fontId="1"/>
  </si>
  <si>
    <t>７．上期実施事業経費内訳（PR活動）</t>
    <rPh sb="8" eb="10">
      <t>ケイヒ</t>
    </rPh>
    <rPh sb="10" eb="12">
      <t>ウチワケ</t>
    </rPh>
    <rPh sb="15" eb="17">
      <t>カツドウ</t>
    </rPh>
    <phoneticPr fontId="1"/>
  </si>
  <si>
    <t>区分/積算経費</t>
    <rPh sb="0" eb="2">
      <t>クブン</t>
    </rPh>
    <rPh sb="3" eb="5">
      <t>セキサン</t>
    </rPh>
    <rPh sb="5" eb="7">
      <t>ケイヒ</t>
    </rPh>
    <phoneticPr fontId="1"/>
  </si>
  <si>
    <r>
      <t xml:space="preserve">事業費
</t>
    </r>
    <r>
      <rPr>
        <sz val="10"/>
        <color theme="1"/>
        <rFont val="ＭＳ 明朝"/>
        <family val="1"/>
        <charset val="128"/>
      </rPr>
      <t>（A）+（B）+（C）</t>
    </r>
    <rPh sb="0" eb="3">
      <t>ジギョウヒ</t>
    </rPh>
    <phoneticPr fontId="1"/>
  </si>
  <si>
    <t>負担区分</t>
    <rPh sb="0" eb="2">
      <t>フタン</t>
    </rPh>
    <rPh sb="2" eb="4">
      <t>クブン</t>
    </rPh>
    <phoneticPr fontId="1"/>
  </si>
  <si>
    <t>備考</t>
    <rPh sb="0" eb="2">
      <t>ビコウ</t>
    </rPh>
    <phoneticPr fontId="1"/>
  </si>
  <si>
    <t>補助金（A）</t>
    <rPh sb="0" eb="3">
      <t>ホジョキン</t>
    </rPh>
    <phoneticPr fontId="1"/>
  </si>
  <si>
    <t>自己負担金（B）</t>
    <rPh sb="0" eb="2">
      <t>ジコ</t>
    </rPh>
    <rPh sb="2" eb="4">
      <t>フタン</t>
    </rPh>
    <rPh sb="4" eb="5">
      <t>キン</t>
    </rPh>
    <phoneticPr fontId="1"/>
  </si>
  <si>
    <t>その他（C）</t>
    <rPh sb="2" eb="3">
      <t>タ</t>
    </rPh>
    <phoneticPr fontId="1"/>
  </si>
  <si>
    <t>７．上期実施事業経費内訳（販促活動）</t>
    <rPh sb="13" eb="15">
      <t>ハンソク</t>
    </rPh>
    <rPh sb="15" eb="17">
      <t>カツドウ</t>
    </rPh>
    <phoneticPr fontId="1"/>
  </si>
  <si>
    <t>　＜上期＞　実施補助金事業報告書</t>
    <rPh sb="6" eb="8">
      <t>ジッシ</t>
    </rPh>
    <phoneticPr fontId="1"/>
  </si>
  <si>
    <t>１．補助金の交付予定額と事業費の負担区分</t>
    <rPh sb="6" eb="8">
      <t>コウフ</t>
    </rPh>
    <rPh sb="8" eb="10">
      <t>ヨテイ</t>
    </rPh>
    <rPh sb="12" eb="15">
      <t>ジギョウヒ</t>
    </rPh>
    <rPh sb="16" eb="18">
      <t>フタン</t>
    </rPh>
    <rPh sb="18" eb="20">
      <t>クブン</t>
    </rPh>
    <phoneticPr fontId="1"/>
  </si>
  <si>
    <t>単位（円）</t>
    <rPh sb="0" eb="2">
      <t>タンイ</t>
    </rPh>
    <rPh sb="3" eb="4">
      <t>エン</t>
    </rPh>
    <phoneticPr fontId="1"/>
  </si>
  <si>
    <t>活　動</t>
    <rPh sb="0" eb="1">
      <t>カツ</t>
    </rPh>
    <rPh sb="2" eb="3">
      <t>ドウ</t>
    </rPh>
    <phoneticPr fontId="1"/>
  </si>
  <si>
    <t>負　担　区　分</t>
    <phoneticPr fontId="1"/>
  </si>
  <si>
    <t>事業費
(A)＋(B)＋(C)</t>
    <rPh sb="0" eb="3">
      <t>ジギョウヒ</t>
    </rPh>
    <phoneticPr fontId="1"/>
  </si>
  <si>
    <t>補助金</t>
    <rPh sb="0" eb="3">
      <t>ホジョキン</t>
    </rPh>
    <phoneticPr fontId="1"/>
  </si>
  <si>
    <t>自己負担額
（B)</t>
    <phoneticPr fontId="1"/>
  </si>
  <si>
    <t>その他
（C）</t>
    <phoneticPr fontId="1"/>
  </si>
  <si>
    <t>採択額</t>
    <rPh sb="0" eb="2">
      <t>サイタク</t>
    </rPh>
    <rPh sb="2" eb="3">
      <t>ガク</t>
    </rPh>
    <phoneticPr fontId="1"/>
  </si>
  <si>
    <t>変更申請額
（減額）</t>
    <rPh sb="0" eb="2">
      <t>ヘンコウ</t>
    </rPh>
    <rPh sb="2" eb="4">
      <t>シンセイ</t>
    </rPh>
    <rPh sb="4" eb="5">
      <t>ガク</t>
    </rPh>
    <rPh sb="7" eb="9">
      <t>ゲンガク</t>
    </rPh>
    <phoneticPr fontId="1"/>
  </si>
  <si>
    <t>変更承認額
（A)</t>
    <rPh sb="0" eb="2">
      <t>ヘンコウ</t>
    </rPh>
    <rPh sb="2" eb="4">
      <t>ショウニン</t>
    </rPh>
    <rPh sb="4" eb="5">
      <t>ガク</t>
    </rPh>
    <phoneticPr fontId="1"/>
  </si>
  <si>
    <t>PR活動</t>
    <rPh sb="2" eb="4">
      <t>カツドウ</t>
    </rPh>
    <phoneticPr fontId="1"/>
  </si>
  <si>
    <t>合　　計</t>
    <rPh sb="0" eb="1">
      <t>ゴウ</t>
    </rPh>
    <rPh sb="3" eb="4">
      <t>ケイ</t>
    </rPh>
    <phoneticPr fontId="1"/>
  </si>
  <si>
    <t>２．上期実施事業の採択額と経費内訳</t>
    <rPh sb="2" eb="4">
      <t>カミキ</t>
    </rPh>
    <rPh sb="4" eb="6">
      <t>ジッシ</t>
    </rPh>
    <rPh sb="6" eb="8">
      <t>ジギョウ</t>
    </rPh>
    <rPh sb="9" eb="11">
      <t>サイタク</t>
    </rPh>
    <rPh sb="11" eb="12">
      <t>ガク</t>
    </rPh>
    <rPh sb="13" eb="15">
      <t>ケイヒ</t>
    </rPh>
    <rPh sb="15" eb="17">
      <t>ウチワケ</t>
    </rPh>
    <phoneticPr fontId="1"/>
  </si>
  <si>
    <t>事業費
(採択額
及び申請時）</t>
    <rPh sb="0" eb="3">
      <t>ジギョウヒ</t>
    </rPh>
    <rPh sb="5" eb="7">
      <t>サイタク</t>
    </rPh>
    <rPh sb="7" eb="8">
      <t>ガク</t>
    </rPh>
    <rPh sb="9" eb="10">
      <t>オヨ</t>
    </rPh>
    <rPh sb="11" eb="14">
      <t>シンセイジ</t>
    </rPh>
    <phoneticPr fontId="1"/>
  </si>
  <si>
    <t>実施経費
（積算額）
(A)＋(B)＋(C)</t>
    <rPh sb="0" eb="2">
      <t>ジッシ</t>
    </rPh>
    <rPh sb="2" eb="4">
      <t>ケイヒ</t>
    </rPh>
    <rPh sb="6" eb="8">
      <t>セキサン</t>
    </rPh>
    <rPh sb="8" eb="9">
      <t>ガク</t>
    </rPh>
    <phoneticPr fontId="1"/>
  </si>
  <si>
    <t>備考
（実施経費に対する消費税）</t>
    <rPh sb="0" eb="2">
      <t>ビコウ</t>
    </rPh>
    <rPh sb="4" eb="6">
      <t>ジッシ</t>
    </rPh>
    <rPh sb="6" eb="8">
      <t>ケイヒ</t>
    </rPh>
    <rPh sb="9" eb="10">
      <t>タイ</t>
    </rPh>
    <rPh sb="12" eb="15">
      <t>ショウヒゼイ</t>
    </rPh>
    <phoneticPr fontId="1"/>
  </si>
  <si>
    <t>補助金額</t>
    <rPh sb="0" eb="3">
      <t>ホジョキン</t>
    </rPh>
    <rPh sb="3" eb="4">
      <t>ガク</t>
    </rPh>
    <phoneticPr fontId="1"/>
  </si>
  <si>
    <t>自己負担額</t>
    <rPh sb="0" eb="2">
      <t>ジコ</t>
    </rPh>
    <rPh sb="2" eb="4">
      <t>フタン</t>
    </rPh>
    <rPh sb="4" eb="5">
      <t>ガク</t>
    </rPh>
    <phoneticPr fontId="1"/>
  </si>
  <si>
    <t>積算額
(A)</t>
    <rPh sb="0" eb="2">
      <t>セキサン</t>
    </rPh>
    <rPh sb="2" eb="3">
      <t>ガク</t>
    </rPh>
    <phoneticPr fontId="1"/>
  </si>
  <si>
    <t>申請時</t>
    <rPh sb="0" eb="2">
      <t>シンセイ</t>
    </rPh>
    <rPh sb="2" eb="3">
      <t>ジ</t>
    </rPh>
    <phoneticPr fontId="1"/>
  </si>
  <si>
    <t>積算額
(B)</t>
    <rPh sb="0" eb="2">
      <t>セキサン</t>
    </rPh>
    <rPh sb="2" eb="3">
      <t>ガク</t>
    </rPh>
    <phoneticPr fontId="1"/>
  </si>
  <si>
    <t>積算額
(C)</t>
    <rPh sb="0" eb="2">
      <t>セキサン</t>
    </rPh>
    <rPh sb="2" eb="3">
      <t>ガク</t>
    </rPh>
    <phoneticPr fontId="1"/>
  </si>
  <si>
    <t>←▼から選択してください。</t>
    <rPh sb="4" eb="6">
      <t>せんたく</t>
    </rPh>
    <phoneticPr fontId="1" type="Hiragana"/>
  </si>
  <si>
    <t>３．下期実施予定事業の有無</t>
    <rPh sb="2" eb="4">
      <t>シモキ</t>
    </rPh>
    <rPh sb="4" eb="6">
      <t>ジッシ</t>
    </rPh>
    <rPh sb="6" eb="8">
      <t>ヨテイ</t>
    </rPh>
    <rPh sb="8" eb="10">
      <t>ジギョウ</t>
    </rPh>
    <rPh sb="11" eb="12">
      <t>アリ</t>
    </rPh>
    <rPh sb="12" eb="13">
      <t>ム</t>
    </rPh>
    <phoneticPr fontId="1"/>
  </si>
  <si>
    <t>（クリックしてチェックを入れてください）</t>
    <rPh sb="12" eb="13">
      <t>イ</t>
    </rPh>
    <phoneticPr fontId="1"/>
  </si>
  <si>
    <t>補助金概算払請求書</t>
    <phoneticPr fontId="1"/>
  </si>
  <si>
    <t>日付を入力してください</t>
    <rPh sb="0" eb="2">
      <t>ヒヅケ</t>
    </rPh>
    <rPh sb="3" eb="5">
      <t>ニュウリョク</t>
    </rPh>
    <phoneticPr fontId="1"/>
  </si>
  <si>
    <t>独立行政法人日本貿易振興機構理事長　殿</t>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</si>
  <si>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t>所在地</t>
    <rPh sb="0" eb="1">
      <t>トコロ</t>
    </rPh>
    <rPh sb="1" eb="2">
      <t>ザイ</t>
    </rPh>
    <rPh sb="2" eb="3">
      <t>ジ</t>
    </rPh>
    <phoneticPr fontId="1"/>
  </si>
  <si>
    <t>記</t>
    <rPh sb="0" eb="1">
      <t>キ</t>
    </rPh>
    <phoneticPr fontId="1"/>
  </si>
  <si>
    <t>補助事業に
要する経費</t>
    <rPh sb="0" eb="2">
      <t>ホジョ</t>
    </rPh>
    <rPh sb="2" eb="4">
      <t>ジギョウ</t>
    </rPh>
    <rPh sb="6" eb="7">
      <t>ヨウ</t>
    </rPh>
    <rPh sb="9" eb="11">
      <t>ケイヒ</t>
    </rPh>
    <phoneticPr fontId="1"/>
  </si>
  <si>
    <t>補助金
（Ａ）</t>
    <rPh sb="0" eb="3">
      <t>ホジョキン</t>
    </rPh>
    <phoneticPr fontId="1"/>
  </si>
  <si>
    <t>既受領額
（Ｂ)</t>
    <rPh sb="0" eb="1">
      <t>キ</t>
    </rPh>
    <rPh sb="1" eb="3">
      <t>ジュリョウ</t>
    </rPh>
    <rPh sb="3" eb="4">
      <t>ガク</t>
    </rPh>
    <phoneticPr fontId="1"/>
  </si>
  <si>
    <t>今回請求額
（Ｃ)</t>
    <rPh sb="0" eb="2">
      <t>コンカイ</t>
    </rPh>
    <rPh sb="2" eb="4">
      <t>セイキュウ</t>
    </rPh>
    <rPh sb="4" eb="5">
      <t>ガク</t>
    </rPh>
    <phoneticPr fontId="1"/>
  </si>
  <si>
    <t>残額
(Ａ)-((Ｂ)+(Ｃ))</t>
    <phoneticPr fontId="1"/>
  </si>
  <si>
    <t>備　考</t>
    <rPh sb="0" eb="1">
      <t>ビ</t>
    </rPh>
    <rPh sb="2" eb="3">
      <t>コウ</t>
    </rPh>
    <phoneticPr fontId="1"/>
  </si>
  <si>
    <t>金　額</t>
    <rPh sb="0" eb="1">
      <t>キン</t>
    </rPh>
    <rPh sb="2" eb="3">
      <t>ガク</t>
    </rPh>
    <phoneticPr fontId="1"/>
  </si>
  <si>
    <t>出来高
(%)</t>
    <rPh sb="0" eb="3">
      <t>デキダカ</t>
    </rPh>
    <phoneticPr fontId="1"/>
  </si>
  <si>
    <t>令和●年
●月●日迄
予定出来高
(%)</t>
    <rPh sb="0" eb="2">
      <t>レイワ</t>
    </rPh>
    <rPh sb="3" eb="4">
      <t>ネン</t>
    </rPh>
    <rPh sb="6" eb="7">
      <t>ガツ</t>
    </rPh>
    <rPh sb="8" eb="9">
      <t>ニチ</t>
    </rPh>
    <rPh sb="9" eb="10">
      <t>マデ</t>
    </rPh>
    <rPh sb="11" eb="13">
      <t>ヨテイ</t>
    </rPh>
    <rPh sb="13" eb="16">
      <t>デキダカ</t>
    </rPh>
    <phoneticPr fontId="1"/>
  </si>
  <si>
    <t>販売促進活動</t>
    <rPh sb="0" eb="2">
      <t>ハンバイ</t>
    </rPh>
    <rPh sb="2" eb="4">
      <t>ソクシン</t>
    </rPh>
    <rPh sb="4" eb="6">
      <t>カツドウ</t>
    </rPh>
    <phoneticPr fontId="1"/>
  </si>
  <si>
    <t>計</t>
    <rPh sb="0" eb="1">
      <t>ケイ</t>
    </rPh>
    <phoneticPr fontId="1"/>
  </si>
  <si>
    <t>事業完了予定年月日</t>
    <phoneticPr fontId="1"/>
  </si>
  <si>
    <t>注1</t>
    <rPh sb="0" eb="1">
      <t>チュウ</t>
    </rPh>
    <phoneticPr fontId="1"/>
  </si>
  <si>
    <t>補助事業等により取得した財産等の確認を必要とする場合は、明細書を添付してください。</t>
    <phoneticPr fontId="1"/>
  </si>
  <si>
    <t>注2</t>
    <rPh sb="0" eb="1">
      <t>チュウ</t>
    </rPh>
    <phoneticPr fontId="1"/>
  </si>
  <si>
    <t>補助事業等の実態に応じて必要な事項を追加することができます。</t>
    <phoneticPr fontId="1"/>
  </si>
  <si>
    <t>注3</t>
    <rPh sb="0" eb="1">
      <t>チュウ</t>
    </rPh>
    <phoneticPr fontId="1"/>
  </si>
  <si>
    <t>「区分」の欄には、様式第１号の別添2「Ⅱ経費の配分及び負担区分」に記載された事項について記載してください。</t>
    <phoneticPr fontId="1"/>
  </si>
  <si>
    <t>遂行状況報告書</t>
    <phoneticPr fontId="1"/>
  </si>
  <si>
    <t>事業の遂行状況（令和３年12月末日現在）</t>
    <rPh sb="0" eb="2">
      <t>ジギョウ</t>
    </rPh>
    <rPh sb="3" eb="5">
      <t>スイコウ</t>
    </rPh>
    <rPh sb="5" eb="7">
      <t>ジョウキョウ</t>
    </rPh>
    <rPh sb="8" eb="10">
      <t>レイワ</t>
    </rPh>
    <rPh sb="11" eb="12">
      <t>ネン</t>
    </rPh>
    <rPh sb="14" eb="15">
      <t>ガツ</t>
    </rPh>
    <rPh sb="15" eb="17">
      <t>マツジツ</t>
    </rPh>
    <rPh sb="17" eb="19">
      <t>ゲンザイ</t>
    </rPh>
    <phoneticPr fontId="1"/>
  </si>
  <si>
    <t>令和３年１２月末日までに完了したもの</t>
    <rPh sb="0" eb="2">
      <t>レイワ</t>
    </rPh>
    <rPh sb="3" eb="4">
      <t>ネン</t>
    </rPh>
    <rPh sb="6" eb="7">
      <t>ガツ</t>
    </rPh>
    <rPh sb="7" eb="9">
      <t>マツジツ</t>
    </rPh>
    <rPh sb="12" eb="14">
      <t>カンリョウ</t>
    </rPh>
    <phoneticPr fontId="1"/>
  </si>
  <si>
    <t>令和４年１月１日以降に実施するもの</t>
    <rPh sb="0" eb="2">
      <t>レイワ</t>
    </rPh>
    <rPh sb="3" eb="4">
      <t>ネン</t>
    </rPh>
    <rPh sb="5" eb="6">
      <t>ガツ</t>
    </rPh>
    <rPh sb="7" eb="8">
      <t>ニチ</t>
    </rPh>
    <rPh sb="8" eb="10">
      <t>イコウ</t>
    </rPh>
    <rPh sb="11" eb="13">
      <t>ジッシ</t>
    </rPh>
    <phoneticPr fontId="1"/>
  </si>
  <si>
    <t>金額
（補助金）</t>
    <rPh sb="0" eb="2">
      <t>キンガク</t>
    </rPh>
    <rPh sb="4" eb="7">
      <t>ホジョキン</t>
    </rPh>
    <phoneticPr fontId="1"/>
  </si>
  <si>
    <t>事業完了予定
年月日</t>
    <rPh sb="0" eb="2">
      <t>ジギョウ</t>
    </rPh>
    <rPh sb="2" eb="4">
      <t>カンリョウ</t>
    </rPh>
    <rPh sb="4" eb="6">
      <t>ヨテイ</t>
    </rPh>
    <rPh sb="7" eb="10">
      <t>ネンガッピ</t>
    </rPh>
    <phoneticPr fontId="1"/>
  </si>
  <si>
    <t>事業費</t>
    <rPh sb="0" eb="3">
      <t>ジギョウヒ</t>
    </rPh>
    <phoneticPr fontId="1"/>
  </si>
  <si>
    <t>金額
（事業費）</t>
    <rPh sb="0" eb="2">
      <t>キンガク</t>
    </rPh>
    <rPh sb="4" eb="7">
      <t>ジギョウヒ</t>
    </rPh>
    <phoneticPr fontId="1"/>
  </si>
  <si>
    <t>「補助金」「事業費」の欄には、出来高を金額に換算した額を記載してください。</t>
    <rPh sb="1" eb="4">
      <t>ホジョキン</t>
    </rPh>
    <phoneticPr fontId="1"/>
  </si>
  <si>
    <t>４．申請事業の実施結果（PR活動）</t>
    <rPh sb="2" eb="4">
      <t>シンセイ</t>
    </rPh>
    <rPh sb="4" eb="6">
      <t>ジギョウ</t>
    </rPh>
    <rPh sb="7" eb="9">
      <t>ジッシ</t>
    </rPh>
    <rPh sb="9" eb="11">
      <t>ケッカ</t>
    </rPh>
    <phoneticPr fontId="1"/>
  </si>
  <si>
    <t>承認
変更</t>
    <rPh sb="0" eb="2">
      <t>ショウニン</t>
    </rPh>
    <rPh sb="3" eb="5">
      <t>ヘンコウ</t>
    </rPh>
    <phoneticPr fontId="1"/>
  </si>
  <si>
    <t>申請時</t>
    <rPh sb="0" eb="3">
      <t>シンセイジ</t>
    </rPh>
    <phoneticPr fontId="1"/>
  </si>
  <si>
    <t>上期変更後</t>
    <rPh sb="0" eb="2">
      <t>カミキ</t>
    </rPh>
    <rPh sb="2" eb="4">
      <t>ヘンコウ</t>
    </rPh>
    <rPh sb="4" eb="5">
      <t>ゴ</t>
    </rPh>
    <phoneticPr fontId="1"/>
  </si>
  <si>
    <t>下期変更後</t>
    <rPh sb="0" eb="2">
      <t>シモキ</t>
    </rPh>
    <rPh sb="2" eb="4">
      <t>ヘンコウ</t>
    </rPh>
    <rPh sb="4" eb="5">
      <t>ゴ</t>
    </rPh>
    <phoneticPr fontId="1"/>
  </si>
  <si>
    <t>成果目標</t>
    <rPh sb="0" eb="2">
      <t>セイカ</t>
    </rPh>
    <rPh sb="2" eb="4">
      <t>モクヒョウ</t>
    </rPh>
    <phoneticPr fontId="1"/>
  </si>
  <si>
    <t>４．申請事業の実施結果（販促活動）</t>
    <rPh sb="2" eb="4">
      <t>シンセイ</t>
    </rPh>
    <rPh sb="4" eb="6">
      <t>ジギョウ</t>
    </rPh>
    <rPh sb="7" eb="9">
      <t>ジッシ</t>
    </rPh>
    <rPh sb="9" eb="11">
      <t>ケッカ</t>
    </rPh>
    <rPh sb="12" eb="14">
      <t>ハンソク</t>
    </rPh>
    <phoneticPr fontId="1"/>
  </si>
  <si>
    <t>７．事業経費内訳（PR活動）</t>
    <rPh sb="4" eb="6">
      <t>ケイヒ</t>
    </rPh>
    <rPh sb="6" eb="8">
      <t>ウチワケ</t>
    </rPh>
    <rPh sb="11" eb="13">
      <t>カツドウ</t>
    </rPh>
    <phoneticPr fontId="1"/>
  </si>
  <si>
    <t>７．事業経費内訳（販促活動）</t>
    <rPh sb="4" eb="6">
      <t>ケイヒ</t>
    </rPh>
    <rPh sb="6" eb="8">
      <t>ウチワケ</t>
    </rPh>
    <rPh sb="9" eb="11">
      <t>ハンソク</t>
    </rPh>
    <rPh sb="11" eb="13">
      <t>カツドウ</t>
    </rPh>
    <phoneticPr fontId="1"/>
  </si>
  <si>
    <t>補助金交付申請書</t>
    <phoneticPr fontId="1"/>
  </si>
  <si>
    <t>※報告時に該当者のみ提出してください。</t>
    <rPh sb="1" eb="3">
      <t>ホウコク</t>
    </rPh>
    <rPh sb="3" eb="4">
      <t>ジ</t>
    </rPh>
    <rPh sb="5" eb="8">
      <t>ガイトウシャ</t>
    </rPh>
    <rPh sb="10" eb="12">
      <t>テイシュツ</t>
    </rPh>
    <phoneticPr fontId="1"/>
  </si>
  <si>
    <r>
      <rPr>
        <sz val="11"/>
        <color theme="1"/>
        <rFont val="ＭＳ 明朝"/>
        <family val="1"/>
        <charset val="128"/>
      </rPr>
      <t>①補助対象経費</t>
    </r>
  </si>
  <si>
    <r>
      <rPr>
        <sz val="11"/>
        <color theme="1"/>
        <rFont val="ＭＳ 明朝"/>
        <family val="1"/>
        <charset val="128"/>
      </rPr>
      <t>円</t>
    </r>
  </si>
  <si>
    <r>
      <rPr>
        <sz val="11"/>
        <color theme="1"/>
        <rFont val="ＭＳ 明朝"/>
        <family val="1"/>
        <charset val="128"/>
      </rPr>
      <t>②補助事業の実施により発生した収入</t>
    </r>
  </si>
  <si>
    <r>
      <rPr>
        <sz val="11"/>
        <color theme="1"/>
        <rFont val="ＭＳ 明朝"/>
        <family val="1"/>
        <charset val="128"/>
      </rPr>
      <t>③当該収入を得るに要した費用（補助事業に要した経費を除く。）</t>
    </r>
  </si>
  <si>
    <r>
      <rPr>
        <sz val="11"/>
        <color theme="1"/>
        <rFont val="ＭＳ 明朝"/>
        <family val="1"/>
        <charset val="128"/>
      </rPr>
      <t>④補助事業に要した経費のうち補助対象外経費</t>
    </r>
  </si>
  <si>
    <r>
      <rPr>
        <sz val="11"/>
        <color theme="1"/>
        <rFont val="ＭＳ 明朝"/>
        <family val="1"/>
        <charset val="128"/>
      </rPr>
      <t>⑤補助率</t>
    </r>
  </si>
  <si>
    <r>
      <rPr>
        <sz val="11"/>
        <color theme="1"/>
        <rFont val="ＭＳ 明朝"/>
        <family val="1"/>
        <charset val="128"/>
      </rPr>
      <t>％</t>
    </r>
    <phoneticPr fontId="1"/>
  </si>
  <si>
    <r>
      <rPr>
        <sz val="11"/>
        <color theme="1"/>
        <rFont val="ＭＳ 明朝"/>
        <family val="1"/>
        <charset val="128"/>
      </rPr>
      <t>⑥国庫補助金【</t>
    </r>
    <r>
      <rPr>
        <sz val="11"/>
        <color theme="1"/>
        <rFont val="Century"/>
        <family val="1"/>
      </rPr>
      <t>(</t>
    </r>
    <r>
      <rPr>
        <sz val="11"/>
        <color theme="1"/>
        <rFont val="ＭＳ 明朝"/>
        <family val="1"/>
        <charset val="128"/>
      </rPr>
      <t>①－（②－③）－④）</t>
    </r>
    <r>
      <rPr>
        <sz val="11"/>
        <color theme="1"/>
        <rFont val="Century"/>
        <family val="1"/>
      </rPr>
      <t>×</t>
    </r>
    <r>
      <rPr>
        <sz val="11"/>
        <color theme="1"/>
        <rFont val="ＭＳ 明朝"/>
        <family val="1"/>
        <charset val="128"/>
      </rPr>
      <t>⑤】</t>
    </r>
  </si>
  <si>
    <t>交付予定額
（A)</t>
    <rPh sb="0" eb="2">
      <t>コウフ</t>
    </rPh>
    <rPh sb="2" eb="4">
      <t>ヨテイ</t>
    </rPh>
    <rPh sb="4" eb="5">
      <t>ガク</t>
    </rPh>
    <phoneticPr fontId="1"/>
  </si>
  <si>
    <t>２．補助事業の交付予定額と経費内訳</t>
    <rPh sb="2" eb="4">
      <t>ホジョ</t>
    </rPh>
    <rPh sb="4" eb="6">
      <t>ジギョウ</t>
    </rPh>
    <rPh sb="7" eb="9">
      <t>コウフ</t>
    </rPh>
    <rPh sb="9" eb="11">
      <t>ヨテイ</t>
    </rPh>
    <rPh sb="11" eb="12">
      <t>ガク</t>
    </rPh>
    <rPh sb="13" eb="15">
      <t>ケイヒ</t>
    </rPh>
    <rPh sb="15" eb="17">
      <t>ウチワケ</t>
    </rPh>
    <phoneticPr fontId="1"/>
  </si>
  <si>
    <t>事業費
(交付予定額
及び申請時）</t>
    <rPh sb="0" eb="3">
      <t>ジギョウヒ</t>
    </rPh>
    <rPh sb="5" eb="7">
      <t>コウフ</t>
    </rPh>
    <rPh sb="7" eb="9">
      <t>ヨテイ</t>
    </rPh>
    <rPh sb="9" eb="10">
      <t>ガク</t>
    </rPh>
    <rPh sb="11" eb="12">
      <t>オヨ</t>
    </rPh>
    <rPh sb="13" eb="16">
      <t>シンセイジ</t>
    </rPh>
    <phoneticPr fontId="1"/>
  </si>
  <si>
    <t>交付予定額</t>
    <rPh sb="0" eb="2">
      <t>コウフ</t>
    </rPh>
    <rPh sb="2" eb="4">
      <t>ヨテイ</t>
    </rPh>
    <rPh sb="4" eb="5">
      <t>ガク</t>
    </rPh>
    <phoneticPr fontId="1"/>
  </si>
  <si>
    <t>申請額</t>
    <rPh sb="0" eb="2">
      <t>シンセイ</t>
    </rPh>
    <rPh sb="2" eb="3">
      <t>ガク</t>
    </rPh>
    <phoneticPr fontId="1"/>
  </si>
  <si>
    <t>３．補助事業の完了年月日</t>
    <rPh sb="9" eb="12">
      <t>ネンガッピ</t>
    </rPh>
    <phoneticPr fontId="1"/>
  </si>
  <si>
    <t>入力してください</t>
    <rPh sb="0" eb="2">
      <t>ニュウリョク</t>
    </rPh>
    <phoneticPr fontId="1"/>
  </si>
  <si>
    <r>
      <rPr>
        <sz val="11"/>
        <rFont val="ＭＳ 明朝"/>
        <family val="1"/>
        <charset val="128"/>
      </rPr>
      <t>　　　　事業変更・または中止申請</t>
    </r>
    <rPh sb="4" eb="6">
      <t>ジギョウ</t>
    </rPh>
    <rPh sb="6" eb="8">
      <t>ヘンコウ</t>
    </rPh>
    <rPh sb="12" eb="14">
      <t>チュウシ</t>
    </rPh>
    <rPh sb="14" eb="16">
      <t>シンセイ</t>
    </rPh>
    <phoneticPr fontId="1"/>
  </si>
  <si>
    <r>
      <rPr>
        <sz val="11"/>
        <rFont val="ＭＳ 明朝"/>
        <family val="1"/>
        <charset val="128"/>
      </rPr>
      <t>変更：申請した事業と内容を変更する場合</t>
    </r>
    <rPh sb="0" eb="2">
      <t>ヘンコウ</t>
    </rPh>
    <rPh sb="3" eb="5">
      <t>シンセイ</t>
    </rPh>
    <rPh sb="7" eb="9">
      <t>ジギョウ</t>
    </rPh>
    <rPh sb="10" eb="12">
      <t>ナイヨウ</t>
    </rPh>
    <rPh sb="13" eb="15">
      <t>ヘンコウ</t>
    </rPh>
    <rPh sb="17" eb="19">
      <t>バアイ</t>
    </rPh>
    <phoneticPr fontId="1"/>
  </si>
  <si>
    <r>
      <rPr>
        <sz val="11"/>
        <rFont val="ＭＳ 明朝"/>
        <family val="1"/>
        <charset val="128"/>
      </rPr>
      <t>中止：複数ある事業の一部を中止する場合</t>
    </r>
    <rPh sb="0" eb="2">
      <t>チュウシ</t>
    </rPh>
    <rPh sb="3" eb="5">
      <t>フクスウ</t>
    </rPh>
    <rPh sb="7" eb="9">
      <t>ジギョウ</t>
    </rPh>
    <rPh sb="10" eb="12">
      <t>イチブ</t>
    </rPh>
    <rPh sb="13" eb="15">
      <t>チュウシ</t>
    </rPh>
    <rPh sb="17" eb="19">
      <t>バアイ</t>
    </rPh>
    <phoneticPr fontId="1"/>
  </si>
  <si>
    <r>
      <rPr>
        <sz val="11"/>
        <rFont val="ＭＳ 明朝"/>
        <family val="1"/>
        <charset val="128"/>
      </rPr>
      <t>　　事業廃止申請</t>
    </r>
    <rPh sb="2" eb="4">
      <t>ジギョウ</t>
    </rPh>
    <rPh sb="4" eb="6">
      <t>ハイシ</t>
    </rPh>
    <rPh sb="6" eb="8">
      <t>シンセイ</t>
    </rPh>
    <phoneticPr fontId="1"/>
  </si>
  <si>
    <r>
      <rPr>
        <sz val="11"/>
        <rFont val="ＭＳ 明朝"/>
        <family val="1"/>
        <charset val="128"/>
      </rPr>
      <t>廃止：全事業を取りやめる場合</t>
    </r>
    <rPh sb="0" eb="2">
      <t>ハイシ</t>
    </rPh>
    <rPh sb="3" eb="4">
      <t>ゼン</t>
    </rPh>
    <rPh sb="4" eb="6">
      <t>ジギョウ</t>
    </rPh>
    <rPh sb="7" eb="8">
      <t>ト</t>
    </rPh>
    <rPh sb="12" eb="14">
      <t>バアイ</t>
    </rPh>
    <phoneticPr fontId="1"/>
  </si>
  <si>
    <r>
      <rPr>
        <sz val="11"/>
        <rFont val="ＭＳ 明朝"/>
        <family val="1"/>
        <charset val="128"/>
      </rPr>
      <t>（別添１）</t>
    </r>
    <phoneticPr fontId="1"/>
  </si>
  <si>
    <r>
      <rPr>
        <u/>
        <sz val="11"/>
        <color theme="10"/>
        <rFont val="ＭＳ 明朝"/>
        <family val="1"/>
        <charset val="128"/>
      </rPr>
      <t>９．</t>
    </r>
    <phoneticPr fontId="1"/>
  </si>
  <si>
    <r>
      <rPr>
        <u/>
        <sz val="11"/>
        <color theme="10"/>
        <rFont val="ＭＳ 明朝"/>
        <family val="1"/>
        <charset val="128"/>
      </rPr>
      <t>活動計画変更（変更・中止または廃止）申請時比較表（</t>
    </r>
    <r>
      <rPr>
        <u/>
        <sz val="11"/>
        <color theme="10"/>
        <rFont val="Century"/>
        <family val="1"/>
      </rPr>
      <t>PR</t>
    </r>
    <r>
      <rPr>
        <u/>
        <sz val="11"/>
        <color theme="10"/>
        <rFont val="ＭＳ 明朝"/>
        <family val="1"/>
        <charset val="128"/>
      </rPr>
      <t>活動）</t>
    </r>
    <rPh sb="0" eb="2">
      <t>カツドウ</t>
    </rPh>
    <rPh sb="2" eb="4">
      <t>ケイカク</t>
    </rPh>
    <rPh sb="4" eb="6">
      <t>ヘンコウ</t>
    </rPh>
    <rPh sb="7" eb="9">
      <t>ヘンコウ</t>
    </rPh>
    <rPh sb="10" eb="12">
      <t>チュウシ</t>
    </rPh>
    <rPh sb="15" eb="17">
      <t>ハイシ</t>
    </rPh>
    <rPh sb="18" eb="21">
      <t>シンセイジ</t>
    </rPh>
    <rPh sb="21" eb="23">
      <t>ヒカク</t>
    </rPh>
    <rPh sb="23" eb="24">
      <t>ヒョウ</t>
    </rPh>
    <rPh sb="27" eb="29">
      <t>カツドウ</t>
    </rPh>
    <phoneticPr fontId="1"/>
  </si>
  <si>
    <r>
      <rPr>
        <u/>
        <sz val="11"/>
        <color theme="10"/>
        <rFont val="ＭＳ 明朝"/>
        <family val="1"/>
        <charset val="128"/>
      </rPr>
      <t>活動計画変更（変更・中止または廃止）申請時比較表（販売促進活動）</t>
    </r>
    <rPh sb="25" eb="27">
      <t>ハンバイ</t>
    </rPh>
    <rPh sb="27" eb="29">
      <t>ソクシン</t>
    </rPh>
    <phoneticPr fontId="1"/>
  </si>
  <si>
    <r>
      <rPr>
        <u/>
        <sz val="11"/>
        <color theme="10"/>
        <rFont val="ＭＳ 明朝"/>
        <family val="1"/>
        <charset val="128"/>
      </rPr>
      <t>１０．</t>
    </r>
    <phoneticPr fontId="1"/>
  </si>
  <si>
    <r>
      <rPr>
        <u/>
        <sz val="11"/>
        <color theme="10"/>
        <rFont val="ＭＳ 明朝"/>
        <family val="1"/>
        <charset val="128"/>
      </rPr>
      <t>（変更）積算内訳申請時対比表（</t>
    </r>
    <r>
      <rPr>
        <u/>
        <sz val="11"/>
        <color theme="10"/>
        <rFont val="Century"/>
        <family val="1"/>
      </rPr>
      <t>PR</t>
    </r>
    <r>
      <rPr>
        <u/>
        <sz val="11"/>
        <color theme="10"/>
        <rFont val="ＭＳ 明朝"/>
        <family val="1"/>
        <charset val="128"/>
      </rPr>
      <t>活動）</t>
    </r>
    <rPh sb="8" eb="11">
      <t>シンセイジ</t>
    </rPh>
    <rPh sb="11" eb="13">
      <t>タイヒ</t>
    </rPh>
    <rPh sb="13" eb="14">
      <t>ヒョウ</t>
    </rPh>
    <rPh sb="17" eb="19">
      <t>カツドウ</t>
    </rPh>
    <phoneticPr fontId="1"/>
  </si>
  <si>
    <r>
      <rPr>
        <u/>
        <sz val="11"/>
        <color theme="10"/>
        <rFont val="ＭＳ 明朝"/>
        <family val="1"/>
        <charset val="128"/>
      </rPr>
      <t>（変更）積算内訳申請時対比表（販売促進活動）</t>
    </r>
    <rPh sb="15" eb="17">
      <t>ハンバイ</t>
    </rPh>
    <rPh sb="17" eb="19">
      <t>ソクシン</t>
    </rPh>
    <rPh sb="19" eb="21">
      <t>カツドウ</t>
    </rPh>
    <phoneticPr fontId="1"/>
  </si>
  <si>
    <r>
      <rPr>
        <sz val="11"/>
        <color theme="1"/>
        <rFont val="ＭＳ 明朝"/>
        <family val="1"/>
        <charset val="128"/>
      </rPr>
      <t>添付資料</t>
    </r>
    <rPh sb="0" eb="2">
      <t>テンプ</t>
    </rPh>
    <rPh sb="2" eb="4">
      <t>シリョウ</t>
    </rPh>
    <phoneticPr fontId="1"/>
  </si>
  <si>
    <r>
      <rPr>
        <sz val="11"/>
        <rFont val="ＭＳ 明朝"/>
        <family val="1"/>
        <charset val="128"/>
      </rPr>
      <t>（別添２）</t>
    </r>
    <phoneticPr fontId="1"/>
  </si>
  <si>
    <r>
      <rPr>
        <u/>
        <sz val="11"/>
        <color theme="10"/>
        <rFont val="ＭＳ 明朝"/>
        <family val="1"/>
        <charset val="128"/>
      </rPr>
      <t>Ⅱ．補助金交付変更申請書</t>
    </r>
    <r>
      <rPr>
        <u/>
        <sz val="11"/>
        <color theme="10"/>
        <rFont val="Century"/>
        <family val="1"/>
      </rPr>
      <t xml:space="preserve"> </t>
    </r>
    <r>
      <rPr>
        <u/>
        <sz val="11"/>
        <color theme="10"/>
        <rFont val="ＭＳ 明朝"/>
        <family val="1"/>
        <charset val="128"/>
      </rPr>
      <t>（変更、中止、廃止申請時）</t>
    </r>
    <rPh sb="7" eb="9">
      <t>ヘンコウ</t>
    </rPh>
    <rPh sb="22" eb="25">
      <t>シンセイジ</t>
    </rPh>
    <phoneticPr fontId="1"/>
  </si>
  <si>
    <r>
      <rPr>
        <sz val="11"/>
        <rFont val="ＭＳ 明朝"/>
        <family val="1"/>
        <charset val="128"/>
      </rPr>
      <t>１．</t>
    </r>
  </si>
  <si>
    <r>
      <rPr>
        <sz val="11"/>
        <rFont val="ＭＳ 明朝"/>
        <family val="1"/>
        <charset val="128"/>
      </rPr>
      <t>補助金の申請額および経費配分と負担区分</t>
    </r>
    <rPh sb="0" eb="3">
      <t>ホジョキン</t>
    </rPh>
    <rPh sb="4" eb="7">
      <t>シンセイガク</t>
    </rPh>
    <rPh sb="10" eb="12">
      <t>ケイヒ</t>
    </rPh>
    <rPh sb="12" eb="14">
      <t>ハイブン</t>
    </rPh>
    <rPh sb="15" eb="17">
      <t>フタン</t>
    </rPh>
    <rPh sb="17" eb="19">
      <t>クブン</t>
    </rPh>
    <phoneticPr fontId="1"/>
  </si>
  <si>
    <r>
      <rPr>
        <sz val="11"/>
        <rFont val="ＭＳ 明朝"/>
        <family val="1"/>
        <charset val="128"/>
      </rPr>
      <t>２．</t>
    </r>
  </si>
  <si>
    <r>
      <rPr>
        <sz val="11"/>
        <rFont val="ＭＳ 明朝"/>
        <family val="1"/>
        <charset val="128"/>
      </rPr>
      <t>収支予算</t>
    </r>
    <rPh sb="0" eb="2">
      <t>シュウシ</t>
    </rPh>
    <rPh sb="2" eb="4">
      <t>ヨサン</t>
    </rPh>
    <phoneticPr fontId="1"/>
  </si>
  <si>
    <r>
      <rPr>
        <sz val="11"/>
        <rFont val="ＭＳ 明朝"/>
        <family val="1"/>
        <charset val="128"/>
      </rPr>
      <t>３．</t>
    </r>
  </si>
  <si>
    <r>
      <rPr>
        <sz val="11"/>
        <rFont val="ＭＳ 明朝"/>
        <family val="1"/>
        <charset val="128"/>
      </rPr>
      <t>補助事業の完了予定年月日</t>
    </r>
    <rPh sb="0" eb="2">
      <t>ホジョ</t>
    </rPh>
    <rPh sb="2" eb="4">
      <t>ジギョウ</t>
    </rPh>
    <rPh sb="5" eb="7">
      <t>カンリョウ</t>
    </rPh>
    <rPh sb="7" eb="9">
      <t>ヨテイ</t>
    </rPh>
    <rPh sb="9" eb="12">
      <t>ネンガッピ</t>
    </rPh>
    <phoneticPr fontId="1"/>
  </si>
  <si>
    <t>名　　　　称</t>
    <rPh sb="0" eb="1">
      <t>メイ</t>
    </rPh>
    <rPh sb="5" eb="6">
      <t>ショウ</t>
    </rPh>
    <phoneticPr fontId="1"/>
  </si>
  <si>
    <t>(申請内容選択)</t>
  </si>
  <si>
    <t>▼選択してください</t>
  </si>
  <si>
    <r>
      <rPr>
        <b/>
        <sz val="12"/>
        <color theme="1"/>
        <rFont val="ＭＳ 明朝"/>
        <family val="1"/>
        <charset val="128"/>
      </rPr>
      <t>１．活動計画変更（変更・中止）申請時比較表（</t>
    </r>
    <r>
      <rPr>
        <b/>
        <sz val="12"/>
        <color theme="1"/>
        <rFont val="Century"/>
        <family val="1"/>
      </rPr>
      <t>PR</t>
    </r>
    <r>
      <rPr>
        <b/>
        <sz val="12"/>
        <color theme="1"/>
        <rFont val="ＭＳ 明朝"/>
        <family val="1"/>
        <charset val="128"/>
      </rPr>
      <t>活動）</t>
    </r>
    <rPh sb="2" eb="4">
      <t>カツドウ</t>
    </rPh>
    <rPh sb="15" eb="18">
      <t>シンセイジ</t>
    </rPh>
    <rPh sb="18" eb="20">
      <t>ヒカク</t>
    </rPh>
    <rPh sb="20" eb="21">
      <t>ヒョウ</t>
    </rPh>
    <phoneticPr fontId="1"/>
  </si>
  <si>
    <r>
      <rPr>
        <sz val="11"/>
        <color theme="1"/>
        <rFont val="ＭＳ 明朝"/>
        <family val="1"/>
        <charset val="128"/>
      </rPr>
      <t>単位（円）</t>
    </r>
    <phoneticPr fontId="1"/>
  </si>
  <si>
    <r>
      <rPr>
        <sz val="11"/>
        <color theme="1"/>
        <rFont val="ＭＳ 明朝"/>
        <family val="1"/>
        <charset val="128"/>
      </rPr>
      <t>　</t>
    </r>
    <phoneticPr fontId="1"/>
  </si>
  <si>
    <r>
      <rPr>
        <sz val="11"/>
        <color theme="1"/>
        <rFont val="ＭＳ 明朝"/>
        <family val="1"/>
        <charset val="128"/>
      </rPr>
      <t>変更</t>
    </r>
    <r>
      <rPr>
        <sz val="11"/>
        <color theme="1"/>
        <rFont val="Century"/>
        <family val="1"/>
      </rPr>
      <t xml:space="preserve">/
</t>
    </r>
    <r>
      <rPr>
        <sz val="11"/>
        <color theme="1"/>
        <rFont val="ＭＳ 明朝"/>
        <family val="1"/>
        <charset val="128"/>
      </rPr>
      <t>中止</t>
    </r>
    <rPh sb="0" eb="2">
      <t>ヘンコウ</t>
    </rPh>
    <rPh sb="4" eb="6">
      <t>チュウシ</t>
    </rPh>
    <phoneticPr fontId="1"/>
  </si>
  <si>
    <r>
      <rPr>
        <sz val="11"/>
        <color theme="1"/>
        <rFont val="ＭＳ 明朝"/>
        <family val="1"/>
        <charset val="128"/>
      </rPr>
      <t>　事業の取組内容</t>
    </r>
    <rPh sb="1" eb="3">
      <t>ジギョウ</t>
    </rPh>
    <rPh sb="4" eb="6">
      <t>トリクミ</t>
    </rPh>
    <rPh sb="6" eb="8">
      <t>ナイヨウ</t>
    </rPh>
    <phoneticPr fontId="1"/>
  </si>
  <si>
    <r>
      <rPr>
        <sz val="11"/>
        <color theme="1"/>
        <rFont val="ＭＳ 明朝"/>
        <family val="1"/>
        <charset val="128"/>
      </rPr>
      <t>令和３年度</t>
    </r>
    <phoneticPr fontId="1"/>
  </si>
  <si>
    <r>
      <rPr>
        <sz val="11"/>
        <color theme="1"/>
        <rFont val="ＭＳ 明朝"/>
        <family val="1"/>
        <charset val="128"/>
      </rPr>
      <t>費用対
効果</t>
    </r>
    <rPh sb="0" eb="2">
      <t>ヒヨウ</t>
    </rPh>
    <rPh sb="2" eb="3">
      <t>タイ</t>
    </rPh>
    <rPh sb="4" eb="6">
      <t>コウカ</t>
    </rPh>
    <phoneticPr fontId="1"/>
  </si>
  <si>
    <t>変更申請後</t>
    <rPh sb="0" eb="2">
      <t>ヘンコウ</t>
    </rPh>
    <rPh sb="2" eb="4">
      <t>シンセイ</t>
    </rPh>
    <rPh sb="4" eb="5">
      <t>ゴ</t>
    </rPh>
    <phoneticPr fontId="1"/>
  </si>
  <si>
    <r>
      <rPr>
        <sz val="11"/>
        <color theme="1"/>
        <rFont val="ＭＳ 明朝"/>
        <family val="1"/>
        <charset val="128"/>
      </rPr>
      <t>実施国
・地域</t>
    </r>
    <phoneticPr fontId="1"/>
  </si>
  <si>
    <r>
      <rPr>
        <sz val="11"/>
        <color theme="1"/>
        <rFont val="ＭＳ 明朝"/>
        <family val="1"/>
        <charset val="128"/>
      </rPr>
      <t>品目</t>
    </r>
    <phoneticPr fontId="1"/>
  </si>
  <si>
    <r>
      <rPr>
        <sz val="11"/>
        <color theme="1"/>
        <rFont val="ＭＳ 明朝"/>
        <family val="1"/>
        <charset val="128"/>
      </rPr>
      <t>実施年月</t>
    </r>
    <phoneticPr fontId="1"/>
  </si>
  <si>
    <r>
      <rPr>
        <sz val="11"/>
        <rFont val="ＭＳ 明朝"/>
        <family val="1"/>
        <charset val="128"/>
      </rPr>
      <t>補助金額</t>
    </r>
    <phoneticPr fontId="1"/>
  </si>
  <si>
    <r>
      <rPr>
        <sz val="11"/>
        <color theme="1"/>
        <rFont val="ＭＳ 明朝"/>
        <family val="1"/>
        <charset val="128"/>
      </rPr>
      <t>成果目標</t>
    </r>
    <phoneticPr fontId="1"/>
  </si>
  <si>
    <t>増減</t>
    <rPh sb="0" eb="2">
      <t>ゾウゲン</t>
    </rPh>
    <phoneticPr fontId="1"/>
  </si>
  <si>
    <t>変更・中止後　PR活動計</t>
    <rPh sb="0" eb="2">
      <t>ヘンコウ</t>
    </rPh>
    <rPh sb="3" eb="5">
      <t>チュウシ</t>
    </rPh>
    <rPh sb="5" eb="6">
      <t>ゴ</t>
    </rPh>
    <rPh sb="9" eb="11">
      <t>カツドウ</t>
    </rPh>
    <rPh sb="11" eb="12">
      <t>ケイ</t>
    </rPh>
    <phoneticPr fontId="1"/>
  </si>
  <si>
    <t>１．活動計画変更（変更・中止）申請時比較表（販促活動）</t>
    <rPh sb="2" eb="4">
      <t>カツドウ</t>
    </rPh>
    <rPh sb="15" eb="18">
      <t>シンセイジ</t>
    </rPh>
    <rPh sb="18" eb="20">
      <t>ヒカク</t>
    </rPh>
    <rPh sb="20" eb="21">
      <t>ヒョウ</t>
    </rPh>
    <phoneticPr fontId="1"/>
  </si>
  <si>
    <t>実施年月</t>
    <phoneticPr fontId="1"/>
  </si>
  <si>
    <t>変更・中止後　販売促進活動計</t>
    <rPh sb="0" eb="2">
      <t>ヘンコウ</t>
    </rPh>
    <rPh sb="3" eb="5">
      <t>チュウシ</t>
    </rPh>
    <rPh sb="5" eb="6">
      <t>ゴ</t>
    </rPh>
    <rPh sb="7" eb="9">
      <t>ハンバイ</t>
    </rPh>
    <rPh sb="9" eb="11">
      <t>ソクシン</t>
    </rPh>
    <rPh sb="11" eb="13">
      <t>カツドウ</t>
    </rPh>
    <rPh sb="13" eb="14">
      <t>ケイ</t>
    </rPh>
    <phoneticPr fontId="1"/>
  </si>
  <si>
    <t>２．変更申請活動の積算内訳（PR活動）</t>
    <rPh sb="2" eb="4">
      <t>ヘンコウ</t>
    </rPh>
    <rPh sb="4" eb="6">
      <t>シンセイ</t>
    </rPh>
    <rPh sb="6" eb="8">
      <t>カツドウ</t>
    </rPh>
    <rPh sb="9" eb="11">
      <t>セキサン</t>
    </rPh>
    <rPh sb="11" eb="13">
      <t>ウチワケ</t>
    </rPh>
    <phoneticPr fontId="1"/>
  </si>
  <si>
    <t>申　　請　　時</t>
    <rPh sb="0" eb="1">
      <t>サル</t>
    </rPh>
    <rPh sb="3" eb="4">
      <t>ショウ</t>
    </rPh>
    <rPh sb="6" eb="7">
      <t>トキ</t>
    </rPh>
    <phoneticPr fontId="1"/>
  </si>
  <si>
    <t>変　　更　　　／　　　中　　止</t>
    <rPh sb="0" eb="1">
      <t>ヘン</t>
    </rPh>
    <rPh sb="3" eb="4">
      <t>サラ</t>
    </rPh>
    <rPh sb="11" eb="12">
      <t>ナカ</t>
    </rPh>
    <rPh sb="14" eb="15">
      <t>トメ</t>
    </rPh>
    <phoneticPr fontId="1"/>
  </si>
  <si>
    <r>
      <rPr>
        <sz val="11"/>
        <color theme="1"/>
        <rFont val="ＭＳ 明朝"/>
        <family val="1"/>
        <charset val="128"/>
      </rPr>
      <t xml:space="preserve">事業費
</t>
    </r>
    <r>
      <rPr>
        <sz val="11"/>
        <color theme="1"/>
        <rFont val="Century"/>
        <family val="1"/>
      </rPr>
      <t>(</t>
    </r>
    <r>
      <rPr>
        <sz val="10"/>
        <color theme="1"/>
        <rFont val="Century"/>
        <family val="1"/>
      </rPr>
      <t>A)+(B)+(C)</t>
    </r>
    <rPh sb="0" eb="3">
      <t>ジギョウヒ</t>
    </rPh>
    <phoneticPr fontId="1"/>
  </si>
  <si>
    <r>
      <rPr>
        <sz val="11"/>
        <color theme="1"/>
        <rFont val="ＭＳ 明朝"/>
        <family val="1"/>
        <charset val="128"/>
      </rPr>
      <t xml:space="preserve">補助金
</t>
    </r>
    <r>
      <rPr>
        <sz val="11"/>
        <color theme="1"/>
        <rFont val="Century"/>
        <family val="1"/>
      </rPr>
      <t>(A</t>
    </r>
    <r>
      <rPr>
        <sz val="11"/>
        <color theme="1"/>
        <rFont val="ＭＳ 明朝"/>
        <family val="1"/>
        <charset val="128"/>
      </rPr>
      <t>）</t>
    </r>
    <rPh sb="0" eb="3">
      <t>ホジョキン</t>
    </rPh>
    <phoneticPr fontId="1"/>
  </si>
  <si>
    <t/>
  </si>
  <si>
    <t>２．変更申請活動の積算内訳（販促活動）</t>
    <rPh sb="2" eb="4">
      <t>ヘンコウ</t>
    </rPh>
    <rPh sb="4" eb="6">
      <t>シンセイ</t>
    </rPh>
    <rPh sb="6" eb="8">
      <t>カツドウ</t>
    </rPh>
    <rPh sb="9" eb="11">
      <t>セキサン</t>
    </rPh>
    <rPh sb="11" eb="13">
      <t>ウチワケ</t>
    </rPh>
    <phoneticPr fontId="1"/>
  </si>
  <si>
    <t>補助金交付＜変更＞申請書</t>
    <rPh sb="6" eb="8">
      <t>ヘンコウ</t>
    </rPh>
    <phoneticPr fontId="1"/>
  </si>
  <si>
    <t>事業費
(申請時）</t>
    <rPh sb="0" eb="3">
      <t>ジギョウヒ</t>
    </rPh>
    <rPh sb="5" eb="8">
      <t>シンセイジ</t>
    </rPh>
    <phoneticPr fontId="1"/>
  </si>
  <si>
    <t>事業費
（変更後）
(A)＋(B)＋(C)</t>
    <rPh sb="0" eb="3">
      <t>ジギョウヒ</t>
    </rPh>
    <rPh sb="5" eb="7">
      <t>ヘンコウ</t>
    </rPh>
    <rPh sb="7" eb="8">
      <t>ゴ</t>
    </rPh>
    <phoneticPr fontId="1"/>
  </si>
  <si>
    <t>変更後
（A）</t>
    <rPh sb="0" eb="2">
      <t>ヘンコウ</t>
    </rPh>
    <rPh sb="2" eb="3">
      <t>ゴ</t>
    </rPh>
    <phoneticPr fontId="1"/>
  </si>
  <si>
    <t>変更後
（B)</t>
    <rPh sb="0" eb="2">
      <t>ヘンコウ</t>
    </rPh>
    <rPh sb="2" eb="3">
      <t>ゴ</t>
    </rPh>
    <phoneticPr fontId="1"/>
  </si>
  <si>
    <t>変更後
（C)</t>
    <rPh sb="0" eb="2">
      <t>ヘンコウ</t>
    </rPh>
    <rPh sb="2" eb="3">
      <t>ゴ</t>
    </rPh>
    <phoneticPr fontId="1"/>
  </si>
  <si>
    <t>単位（円）</t>
  </si>
  <si>
    <t>区　　分</t>
    <rPh sb="0" eb="1">
      <t>ク</t>
    </rPh>
    <rPh sb="3" eb="4">
      <t>ブン</t>
    </rPh>
    <phoneticPr fontId="1"/>
  </si>
  <si>
    <t>本年度予算額</t>
    <phoneticPr fontId="1"/>
  </si>
  <si>
    <t>前年度予算額</t>
    <rPh sb="0" eb="3">
      <t>ゼンネンド</t>
    </rPh>
    <rPh sb="3" eb="6">
      <t>ヨサンガク</t>
    </rPh>
    <phoneticPr fontId="1"/>
  </si>
  <si>
    <t>比　　較</t>
    <rPh sb="0" eb="1">
      <t>ヒ</t>
    </rPh>
    <rPh sb="3" eb="4">
      <t>カク</t>
    </rPh>
    <phoneticPr fontId="1"/>
  </si>
  <si>
    <t>増　加</t>
    <rPh sb="0" eb="1">
      <t>ゾウ</t>
    </rPh>
    <rPh sb="2" eb="3">
      <t>カ</t>
    </rPh>
    <phoneticPr fontId="1"/>
  </si>
  <si>
    <t>減　少</t>
    <rPh sb="0" eb="1">
      <t>ゲン</t>
    </rPh>
    <rPh sb="2" eb="3">
      <t>ショウ</t>
    </rPh>
    <phoneticPr fontId="1"/>
  </si>
  <si>
    <t>変更後</t>
    <rPh sb="0" eb="2">
      <t>ヘンコウ</t>
    </rPh>
    <rPh sb="2" eb="3">
      <t>ゴ</t>
    </rPh>
    <phoneticPr fontId="1"/>
  </si>
  <si>
    <t>補　助　金</t>
    <rPh sb="0" eb="1">
      <t>ホ</t>
    </rPh>
    <rPh sb="2" eb="3">
      <t>スケ</t>
    </rPh>
    <rPh sb="4" eb="5">
      <t>キム</t>
    </rPh>
    <phoneticPr fontId="1"/>
  </si>
  <si>
    <t>自己負担金</t>
    <rPh sb="0" eb="2">
      <t>ジコ</t>
    </rPh>
    <rPh sb="2" eb="4">
      <t>フタン</t>
    </rPh>
    <rPh sb="4" eb="5">
      <t>キン</t>
    </rPh>
    <phoneticPr fontId="1"/>
  </si>
  <si>
    <t>そ　の　他</t>
    <phoneticPr fontId="1"/>
  </si>
  <si>
    <t>１．活動計画変更（変更・中止）申請時比較表（PR活動）</t>
    <rPh sb="2" eb="4">
      <t>カツドウ</t>
    </rPh>
    <rPh sb="15" eb="18">
      <t>シンセイジ</t>
    </rPh>
    <rPh sb="18" eb="20">
      <t>ヒカク</t>
    </rPh>
    <rPh sb="20" eb="21">
      <t>ヒョウ</t>
    </rPh>
    <phoneticPr fontId="1"/>
  </si>
  <si>
    <t>　</t>
    <phoneticPr fontId="1"/>
  </si>
  <si>
    <t>変更/
中止</t>
    <rPh sb="0" eb="2">
      <t>ヘンコウ</t>
    </rPh>
    <rPh sb="4" eb="6">
      <t>チュウシ</t>
    </rPh>
    <phoneticPr fontId="1"/>
  </si>
  <si>
    <t>　事業の取組内容</t>
    <rPh sb="1" eb="3">
      <t>ジギョウ</t>
    </rPh>
    <rPh sb="4" eb="6">
      <t>トリクミ</t>
    </rPh>
    <rPh sb="6" eb="8">
      <t>ナイヨウ</t>
    </rPh>
    <phoneticPr fontId="1"/>
  </si>
  <si>
    <t>令和３年度</t>
    <phoneticPr fontId="1"/>
  </si>
  <si>
    <t>費用対
効果</t>
    <rPh sb="0" eb="2">
      <t>ヒヨウ</t>
    </rPh>
    <rPh sb="2" eb="3">
      <t>タイ</t>
    </rPh>
    <rPh sb="4" eb="6">
      <t>コウカ</t>
    </rPh>
    <phoneticPr fontId="1"/>
  </si>
  <si>
    <t>実施国
・地域</t>
    <phoneticPr fontId="1"/>
  </si>
  <si>
    <t>品目</t>
    <phoneticPr fontId="1"/>
  </si>
  <si>
    <t>補助金額</t>
    <phoneticPr fontId="1"/>
  </si>
  <si>
    <t>成果目標</t>
    <phoneticPr fontId="1"/>
  </si>
  <si>
    <t>１．活動計画変更（変更・中止）申請時比較表（販促活動）</t>
    <rPh sb="2" eb="4">
      <t>カツドウ</t>
    </rPh>
    <rPh sb="15" eb="18">
      <t>シンセイジ</t>
    </rPh>
    <rPh sb="18" eb="20">
      <t>ヒカク</t>
    </rPh>
    <rPh sb="20" eb="21">
      <t>ヒョウ</t>
    </rPh>
    <rPh sb="22" eb="24">
      <t>ハンソク</t>
    </rPh>
    <phoneticPr fontId="1"/>
  </si>
  <si>
    <t>申請時または上期中変更・中止申請反映後</t>
    <rPh sb="0" eb="3">
      <t>シンセイジ</t>
    </rPh>
    <rPh sb="6" eb="8">
      <t>カミキ</t>
    </rPh>
    <rPh sb="8" eb="9">
      <t>チュウ</t>
    </rPh>
    <rPh sb="9" eb="11">
      <t>ヘンコウ</t>
    </rPh>
    <rPh sb="12" eb="14">
      <t>チュウシ</t>
    </rPh>
    <rPh sb="14" eb="16">
      <t>シンセイ</t>
    </rPh>
    <rPh sb="16" eb="18">
      <t>ハンエイ</t>
    </rPh>
    <rPh sb="18" eb="19">
      <t>ゴ</t>
    </rPh>
    <phoneticPr fontId="1"/>
  </si>
  <si>
    <t>２．変更申請活動の積算内訳（販促活動）</t>
    <rPh sb="2" eb="4">
      <t>ヘンコウ</t>
    </rPh>
    <rPh sb="4" eb="6">
      <t>シンセイ</t>
    </rPh>
    <rPh sb="6" eb="8">
      <t>カツドウ</t>
    </rPh>
    <rPh sb="9" eb="11">
      <t>セキサン</t>
    </rPh>
    <rPh sb="11" eb="13">
      <t>ウチワケ</t>
    </rPh>
    <rPh sb="14" eb="16">
      <t>ハンソク</t>
    </rPh>
    <phoneticPr fontId="1"/>
  </si>
  <si>
    <r>
      <rPr>
        <sz val="14"/>
        <color rgb="FF000000"/>
        <rFont val="ＭＳ 明朝"/>
        <family val="1"/>
        <charset val="128"/>
      </rPr>
      <t>補助金交付＜変更＞申請書</t>
    </r>
    <rPh sb="6" eb="8">
      <t>ヘンコウ</t>
    </rPh>
    <phoneticPr fontId="1"/>
  </si>
  <si>
    <r>
      <rPr>
        <sz val="11"/>
        <color theme="1"/>
        <rFont val="ＭＳ 明朝"/>
        <family val="1"/>
        <charset val="128"/>
      </rPr>
      <t>変更後</t>
    </r>
    <r>
      <rPr>
        <sz val="11"/>
        <color theme="1"/>
        <rFont val="Century"/>
        <family val="1"/>
      </rPr>
      <t xml:space="preserve">
</t>
    </r>
    <r>
      <rPr>
        <sz val="11"/>
        <color theme="1"/>
        <rFont val="ＭＳ 明朝"/>
        <family val="1"/>
        <charset val="128"/>
      </rPr>
      <t>（</t>
    </r>
    <r>
      <rPr>
        <sz val="11"/>
        <color theme="1"/>
        <rFont val="Century"/>
        <family val="1"/>
      </rPr>
      <t>A</t>
    </r>
    <r>
      <rPr>
        <sz val="11"/>
        <color theme="1"/>
        <rFont val="ＭＳ 明朝"/>
        <family val="1"/>
        <charset val="128"/>
      </rPr>
      <t>）</t>
    </r>
    <rPh sb="0" eb="2">
      <t>ヘンコウ</t>
    </rPh>
    <rPh sb="2" eb="3">
      <t>ゴ</t>
    </rPh>
    <phoneticPr fontId="1"/>
  </si>
  <si>
    <t>申請及び、同補助金の</t>
    <phoneticPr fontId="1"/>
  </si>
  <si>
    <t>自己負担</t>
    <rPh sb="0" eb="2">
      <t>ジコ</t>
    </rPh>
    <rPh sb="2" eb="4">
      <t>フタン</t>
    </rPh>
    <phoneticPr fontId="1"/>
  </si>
  <si>
    <t>その他</t>
    <rPh sb="2" eb="3">
      <t>タ</t>
    </rPh>
    <phoneticPr fontId="1"/>
  </si>
  <si>
    <t>変更後予算比較</t>
    <rPh sb="0" eb="2">
      <t>ヘンコウ</t>
    </rPh>
    <rPh sb="2" eb="3">
      <t>ゴ</t>
    </rPh>
    <rPh sb="3" eb="5">
      <t>ヨサン</t>
    </rPh>
    <rPh sb="5" eb="6">
      <t>ヒ</t>
    </rPh>
    <rPh sb="6" eb="7">
      <t>カク</t>
    </rPh>
    <phoneticPr fontId="1"/>
  </si>
  <si>
    <t>対申請時</t>
    <rPh sb="0" eb="1">
      <t>タイ</t>
    </rPh>
    <rPh sb="1" eb="4">
      <t>シンセイジ</t>
    </rPh>
    <phoneticPr fontId="1"/>
  </si>
  <si>
    <t>対前年度</t>
    <rPh sb="0" eb="1">
      <t>タイ</t>
    </rPh>
    <rPh sb="1" eb="4">
      <t>ゼンネンド</t>
    </rPh>
    <phoneticPr fontId="1"/>
  </si>
  <si>
    <r>
      <rPr>
        <u/>
        <sz val="11"/>
        <color theme="10"/>
        <rFont val="ＭＳ 明朝"/>
        <family val="1"/>
        <charset val="128"/>
      </rPr>
      <t>（別添２）</t>
    </r>
    <phoneticPr fontId="1"/>
  </si>
  <si>
    <r>
      <rPr>
        <u/>
        <sz val="11"/>
        <color theme="10"/>
        <rFont val="ＭＳ 明朝"/>
        <family val="1"/>
        <charset val="128"/>
      </rPr>
      <t>★目的別使用申請様式チャート図に戻る</t>
    </r>
  </si>
  <si>
    <t>増加</t>
    <rPh sb="0" eb="2">
      <t>ゾウカ</t>
    </rPh>
    <phoneticPr fontId="1"/>
  </si>
  <si>
    <t>減少</t>
    <rPh sb="0" eb="2">
      <t>ゲンショウ</t>
    </rPh>
    <phoneticPr fontId="1"/>
  </si>
  <si>
    <r>
      <rPr>
        <sz val="11"/>
        <color theme="1"/>
        <rFont val="ＭＳ 明朝"/>
        <family val="1"/>
        <charset val="128"/>
      </rPr>
      <t>補助金の交付予定額と事業費の負担区分</t>
    </r>
    <rPh sb="0" eb="3">
      <t>ホジョキン</t>
    </rPh>
    <rPh sb="4" eb="6">
      <t>コウフ</t>
    </rPh>
    <rPh sb="6" eb="8">
      <t>ヨテイ</t>
    </rPh>
    <rPh sb="8" eb="9">
      <t>ガク</t>
    </rPh>
    <rPh sb="10" eb="13">
      <t>ジギョウヒ</t>
    </rPh>
    <rPh sb="14" eb="16">
      <t>フタン</t>
    </rPh>
    <rPh sb="16" eb="18">
      <t>クブン</t>
    </rPh>
    <phoneticPr fontId="1"/>
  </si>
  <si>
    <r>
      <rPr>
        <sz val="11"/>
        <color theme="1"/>
        <rFont val="ＭＳ 明朝"/>
        <family val="1"/>
        <charset val="128"/>
      </rPr>
      <t>補助事業の交付予定額と経費内訳</t>
    </r>
    <phoneticPr fontId="1"/>
  </si>
  <si>
    <r>
      <rPr>
        <sz val="11"/>
        <color theme="1"/>
        <rFont val="ＭＳ 明朝"/>
        <family val="1"/>
        <charset val="128"/>
      </rPr>
      <t>補助事業の完了年月日</t>
    </r>
    <rPh sb="0" eb="2">
      <t>ホジョ</t>
    </rPh>
    <rPh sb="2" eb="4">
      <t>ジギョウ</t>
    </rPh>
    <rPh sb="5" eb="7">
      <t>カンリョウ</t>
    </rPh>
    <rPh sb="7" eb="10">
      <t>ネンガッピ</t>
    </rPh>
    <phoneticPr fontId="1"/>
  </si>
  <si>
    <r>
      <rPr>
        <u/>
        <sz val="11"/>
        <color theme="10"/>
        <rFont val="ＭＳ 明朝"/>
        <family val="1"/>
        <charset val="128"/>
      </rPr>
      <t>申請事業の実施結果（販売促進活動）</t>
    </r>
    <rPh sb="0" eb="2">
      <t>シンセイ</t>
    </rPh>
    <rPh sb="2" eb="4">
      <t>ジギョウ</t>
    </rPh>
    <rPh sb="5" eb="7">
      <t>ジッシ</t>
    </rPh>
    <rPh sb="7" eb="9">
      <t>ケッカ</t>
    </rPh>
    <rPh sb="10" eb="12">
      <t>ハンバイ</t>
    </rPh>
    <rPh sb="12" eb="14">
      <t>ソクシン</t>
    </rPh>
    <rPh sb="14" eb="16">
      <t>カツドウ</t>
    </rPh>
    <phoneticPr fontId="1"/>
  </si>
  <si>
    <r>
      <rPr>
        <u/>
        <sz val="11"/>
        <color theme="10"/>
        <rFont val="ＭＳ 明朝"/>
        <family val="1"/>
        <charset val="128"/>
      </rPr>
      <t>実施事業のスケジュール（ＰＲ活動）</t>
    </r>
    <rPh sb="14" eb="16">
      <t>カツドウ</t>
    </rPh>
    <phoneticPr fontId="1"/>
  </si>
  <si>
    <r>
      <rPr>
        <u/>
        <sz val="11"/>
        <color theme="10"/>
        <rFont val="ＭＳ 明朝"/>
        <family val="1"/>
        <charset val="128"/>
      </rPr>
      <t>事業成果報告（ＰＲ活動）</t>
    </r>
    <rPh sb="0" eb="2">
      <t>ジギョウ</t>
    </rPh>
    <rPh sb="2" eb="4">
      <t>セイカ</t>
    </rPh>
    <rPh sb="4" eb="6">
      <t>ホウコク</t>
    </rPh>
    <rPh sb="9" eb="11">
      <t>カツドウ</t>
    </rPh>
    <phoneticPr fontId="1"/>
  </si>
  <si>
    <r>
      <rPr>
        <u/>
        <sz val="11"/>
        <color theme="10"/>
        <rFont val="ＭＳ 明朝"/>
        <family val="1"/>
        <charset val="128"/>
      </rPr>
      <t>事業成果報告（販売促進活動）</t>
    </r>
    <rPh sb="0" eb="2">
      <t>ジギョウ</t>
    </rPh>
    <rPh sb="2" eb="4">
      <t>セイカ</t>
    </rPh>
    <rPh sb="4" eb="6">
      <t>ホウコク</t>
    </rPh>
    <rPh sb="7" eb="9">
      <t>ハンバイ</t>
    </rPh>
    <rPh sb="9" eb="11">
      <t>ソクシン</t>
    </rPh>
    <rPh sb="11" eb="13">
      <t>カツドウ</t>
    </rPh>
    <phoneticPr fontId="1"/>
  </si>
  <si>
    <r>
      <rPr>
        <u/>
        <sz val="11"/>
        <color theme="10"/>
        <rFont val="ＭＳ 明朝"/>
        <family val="1"/>
        <charset val="128"/>
      </rPr>
      <t>事業経費内訳（ＰＲ活動）</t>
    </r>
    <rPh sb="0" eb="2">
      <t>ジギョウ</t>
    </rPh>
    <rPh sb="2" eb="4">
      <t>ケイヒ</t>
    </rPh>
    <rPh sb="4" eb="6">
      <t>ウチワケ</t>
    </rPh>
    <rPh sb="9" eb="11">
      <t>カツドウ</t>
    </rPh>
    <phoneticPr fontId="1"/>
  </si>
  <si>
    <r>
      <rPr>
        <u/>
        <sz val="11"/>
        <color theme="10"/>
        <rFont val="ＭＳ 明朝"/>
        <family val="1"/>
        <charset val="128"/>
      </rPr>
      <t>事業経費内訳（販売促進活動）</t>
    </r>
    <rPh sb="0" eb="2">
      <t>ジギョウ</t>
    </rPh>
    <rPh sb="2" eb="4">
      <t>ケイヒ</t>
    </rPh>
    <rPh sb="4" eb="6">
      <t>ウチワケ</t>
    </rPh>
    <rPh sb="7" eb="9">
      <t>ハンバイ</t>
    </rPh>
    <rPh sb="9" eb="11">
      <t>ソクシン</t>
    </rPh>
    <rPh sb="11" eb="13">
      <t>カツドウ</t>
    </rPh>
    <phoneticPr fontId="1"/>
  </si>
  <si>
    <r>
      <rPr>
        <u/>
        <sz val="11"/>
        <color theme="10"/>
        <rFont val="ＭＳ 明朝"/>
        <family val="1"/>
        <charset val="128"/>
      </rPr>
      <t>申請事業の実施結果（</t>
    </r>
    <r>
      <rPr>
        <u/>
        <sz val="11"/>
        <color theme="10"/>
        <rFont val="Century"/>
        <family val="1"/>
      </rPr>
      <t>PR</t>
    </r>
    <r>
      <rPr>
        <u/>
        <sz val="11"/>
        <color theme="10"/>
        <rFont val="ＭＳ 明朝"/>
        <family val="1"/>
        <charset val="128"/>
      </rPr>
      <t>活動）</t>
    </r>
    <phoneticPr fontId="1"/>
  </si>
  <si>
    <t>注１：目標額の算定方法は商談会等の販売促進活動に取り組む事業参加者（会員企業等）に対して報告を求め、適切に把握の上算出してください（貿易統計等は使用しないでください。）。</t>
    <phoneticPr fontId="1"/>
  </si>
  <si>
    <t>注1：</t>
    <rPh sb="0" eb="1">
      <t>チュウ</t>
    </rPh>
    <phoneticPr fontId="1"/>
  </si>
  <si>
    <t>注2：</t>
    <rPh sb="0" eb="1">
      <t>チュウ</t>
    </rPh>
    <phoneticPr fontId="1"/>
  </si>
  <si>
    <t>注3：</t>
    <rPh sb="0" eb="1">
      <t>チュウ</t>
    </rPh>
    <phoneticPr fontId="1"/>
  </si>
  <si>
    <t>実施要領第3から申請内容ごとに具体的かつ根拠ある事業の内容を記載してください。</t>
    <rPh sb="0" eb="2">
      <t>ジッシ</t>
    </rPh>
    <rPh sb="2" eb="4">
      <t>ヨウリョウ</t>
    </rPh>
    <rPh sb="4" eb="5">
      <t>ダイ</t>
    </rPh>
    <rPh sb="8" eb="10">
      <t>シンセイ</t>
    </rPh>
    <rPh sb="10" eb="12">
      <t>ナイヨウ</t>
    </rPh>
    <rPh sb="15" eb="18">
      <t>グタイテキ</t>
    </rPh>
    <rPh sb="20" eb="22">
      <t>コンキョ</t>
    </rPh>
    <rPh sb="24" eb="26">
      <t>ジギョウ</t>
    </rPh>
    <rPh sb="27" eb="29">
      <t>ナイヨウ</t>
    </rPh>
    <rPh sb="30" eb="32">
      <t>キサイ</t>
    </rPh>
    <phoneticPr fontId="1"/>
  </si>
  <si>
    <t>やむを得ない事情があり交付決定前に事業着手を希望する活動については、「具体的な内容」に活動内容と理由を明記してください。</t>
    <rPh sb="3" eb="4">
      <t>エ</t>
    </rPh>
    <rPh sb="6" eb="8">
      <t>ジジョウ</t>
    </rPh>
    <rPh sb="11" eb="13">
      <t>コウフ</t>
    </rPh>
    <rPh sb="13" eb="15">
      <t>ケッテイ</t>
    </rPh>
    <rPh sb="15" eb="16">
      <t>マエ</t>
    </rPh>
    <rPh sb="17" eb="19">
      <t>ジギョウ</t>
    </rPh>
    <rPh sb="19" eb="21">
      <t>チャクシュ</t>
    </rPh>
    <rPh sb="22" eb="24">
      <t>キボウ</t>
    </rPh>
    <rPh sb="26" eb="28">
      <t>カツドウ</t>
    </rPh>
    <rPh sb="35" eb="38">
      <t>グタイテキ</t>
    </rPh>
    <rPh sb="39" eb="41">
      <t>ナイヨウ</t>
    </rPh>
    <rPh sb="43" eb="45">
      <t>カツドウ</t>
    </rPh>
    <rPh sb="45" eb="47">
      <t>ナイヨウ</t>
    </rPh>
    <rPh sb="48" eb="50">
      <t>リユウ</t>
    </rPh>
    <rPh sb="51" eb="53">
      <t>メイキ</t>
    </rPh>
    <phoneticPr fontId="1"/>
  </si>
  <si>
    <t>検討して認めた場合には別途ご連絡いたします。</t>
    <rPh sb="0" eb="2">
      <t>ケントウ</t>
    </rPh>
    <rPh sb="4" eb="5">
      <t>ミト</t>
    </rPh>
    <rPh sb="7" eb="9">
      <t>バアイ</t>
    </rPh>
    <rPh sb="11" eb="13">
      <t>ベット</t>
    </rPh>
    <rPh sb="14" eb="16">
      <t>レンラク</t>
    </rPh>
    <phoneticPr fontId="1"/>
  </si>
  <si>
    <r>
      <rPr>
        <sz val="10"/>
        <color theme="1"/>
        <rFont val="ＭＳ 明朝"/>
        <family val="1"/>
        <charset val="128"/>
      </rPr>
      <t>目標額の算定方法は、商談会等の販売促進活動に取り組む事業参加者（会員企業等）に対して報告を求め、適切に把握の上算出してください（貿易統計等は使用しないでください。）。</t>
    </r>
    <phoneticPr fontId="1"/>
  </si>
  <si>
    <r>
      <rPr>
        <sz val="10"/>
        <color theme="1"/>
        <rFont val="ＭＳ 明朝"/>
        <family val="1"/>
        <charset val="128"/>
      </rPr>
      <t>「事業の取組内容」は、活動毎に記載してください。</t>
    </r>
    <phoneticPr fontId="1"/>
  </si>
  <si>
    <r>
      <rPr>
        <sz val="10"/>
        <color theme="1"/>
        <rFont val="ＭＳ 明朝"/>
        <family val="1"/>
        <charset val="128"/>
      </rPr>
      <t>注</t>
    </r>
    <r>
      <rPr>
        <sz val="10"/>
        <color theme="1"/>
        <rFont val="Century"/>
        <family val="1"/>
      </rPr>
      <t>1</t>
    </r>
    <r>
      <rPr>
        <sz val="10"/>
        <color theme="1"/>
        <rFont val="ＭＳ 明朝"/>
        <family val="1"/>
        <charset val="128"/>
      </rPr>
      <t>：</t>
    </r>
    <rPh sb="0" eb="1">
      <t>チュウ</t>
    </rPh>
    <phoneticPr fontId="1"/>
  </si>
  <si>
    <r>
      <rPr>
        <sz val="10"/>
        <color theme="1"/>
        <rFont val="ＭＳ 明朝"/>
        <family val="1"/>
        <charset val="128"/>
      </rPr>
      <t>注</t>
    </r>
    <r>
      <rPr>
        <sz val="10"/>
        <color theme="1"/>
        <rFont val="Century"/>
        <family val="1"/>
      </rPr>
      <t>2</t>
    </r>
    <r>
      <rPr>
        <sz val="10"/>
        <color theme="1"/>
        <rFont val="ＭＳ 明朝"/>
        <family val="1"/>
        <charset val="128"/>
      </rPr>
      <t>：</t>
    </r>
    <rPh sb="0" eb="1">
      <t>チュウ</t>
    </rPh>
    <phoneticPr fontId="1"/>
  </si>
  <si>
    <r>
      <rPr>
        <sz val="10"/>
        <color theme="1"/>
        <rFont val="ＭＳ 明朝"/>
        <family val="1"/>
        <charset val="128"/>
      </rPr>
      <t>注</t>
    </r>
    <r>
      <rPr>
        <sz val="10"/>
        <color theme="1"/>
        <rFont val="Century"/>
        <family val="1"/>
      </rPr>
      <t>3</t>
    </r>
    <r>
      <rPr>
        <sz val="10"/>
        <color theme="1"/>
        <rFont val="ＭＳ 明朝"/>
        <family val="1"/>
        <charset val="128"/>
      </rPr>
      <t>：</t>
    </r>
    <rPh sb="0" eb="1">
      <t>チュウ</t>
    </rPh>
    <phoneticPr fontId="1"/>
  </si>
  <si>
    <t>※行・列の幅を変更することは構いませんが、削除・結合はしないでください。</t>
    <rPh sb="1" eb="2">
      <t>ギョウ</t>
    </rPh>
    <rPh sb="3" eb="4">
      <t>レツ</t>
    </rPh>
    <rPh sb="5" eb="6">
      <t>ハバ</t>
    </rPh>
    <rPh sb="7" eb="9">
      <t>ヘンコウ</t>
    </rPh>
    <rPh sb="14" eb="15">
      <t>カマ</t>
    </rPh>
    <rPh sb="21" eb="23">
      <t>サクジョ</t>
    </rPh>
    <rPh sb="24" eb="26">
      <t>ケツゴウ</t>
    </rPh>
    <phoneticPr fontId="1"/>
  </si>
  <si>
    <r>
      <rPr>
        <sz val="10"/>
        <color theme="1"/>
        <rFont val="ＭＳ 明朝"/>
        <family val="1"/>
        <charset val="128"/>
      </rPr>
      <t>人件費、謝金、賃金及び旅費については、その単価の根拠資料を添付してください。（様式は任意）</t>
    </r>
    <phoneticPr fontId="1"/>
  </si>
  <si>
    <r>
      <rPr>
        <sz val="10"/>
        <color theme="1"/>
        <rFont val="ＭＳ 明朝"/>
        <family val="1"/>
        <charset val="128"/>
      </rPr>
      <t>事業の一部を委託する場合は、該当部分の経費が分かるように記載してください。その場合その相見積り、委託契約書（案）を添付してください。また相見積りを取っていない場合又は</t>
    </r>
    <phoneticPr fontId="1"/>
  </si>
  <si>
    <r>
      <rPr>
        <sz val="10"/>
        <color theme="1"/>
        <rFont val="ＭＳ 明朝"/>
        <family val="1"/>
        <charset val="128"/>
      </rPr>
      <t>最低価格を提示した者のものを積算内訳の根拠としない場合には、その理由を明らかにした資料を添付してください。（様式は任意）</t>
    </r>
    <phoneticPr fontId="1"/>
  </si>
  <si>
    <r>
      <rPr>
        <sz val="10"/>
        <color theme="1"/>
        <rFont val="ＭＳ 明朝"/>
        <family val="1"/>
        <charset val="128"/>
      </rPr>
      <t>合計の備考欄には事業実施主体ごとに消費税仕入控除税額を減額した場合は「減額した金額〇〇〇円」を、同税額がない場合は「該当なし」を、同税額が明らかでない場合には</t>
    </r>
    <phoneticPr fontId="1"/>
  </si>
  <si>
    <r>
      <rPr>
        <sz val="10"/>
        <color theme="1"/>
        <rFont val="ＭＳ 明朝"/>
        <family val="1"/>
        <charset val="128"/>
      </rPr>
      <t>「含税額」をそれぞれ記入してください。</t>
    </r>
    <phoneticPr fontId="1"/>
  </si>
  <si>
    <t>フォントサイズを変更するなど見切れが無いように印刷してください。</t>
  </si>
  <si>
    <t>事業者名</t>
    <rPh sb="0" eb="3">
      <t>ジギョウシャ</t>
    </rPh>
    <rPh sb="3" eb="4">
      <t>メイ</t>
    </rPh>
    <phoneticPr fontId="1"/>
  </si>
  <si>
    <t>※１：行・列の幅を変更することは構いませんが、削除・結合はしないでください。</t>
    <rPh sb="3" eb="4">
      <t>ギョウ</t>
    </rPh>
    <rPh sb="5" eb="6">
      <t>レツ</t>
    </rPh>
    <rPh sb="7" eb="8">
      <t>ハバ</t>
    </rPh>
    <rPh sb="9" eb="11">
      <t>ヘンコウ</t>
    </rPh>
    <rPh sb="16" eb="17">
      <t>カマ</t>
    </rPh>
    <rPh sb="23" eb="25">
      <t>サクジョ</t>
    </rPh>
    <rPh sb="26" eb="28">
      <t>ケツゴウ</t>
    </rPh>
    <phoneticPr fontId="1"/>
  </si>
  <si>
    <t>　　　フォントサイズを変更するなど見切れが無いように印刷してください。</t>
    <phoneticPr fontId="1"/>
  </si>
  <si>
    <t>※２：10活動の内訳欄が表示されていますが不要な場合は「行」を「非表示」にして印刷ページを減らせます。</t>
    <rPh sb="5" eb="7">
      <t>カツドウ</t>
    </rPh>
    <rPh sb="8" eb="10">
      <t>ウチワケ</t>
    </rPh>
    <rPh sb="10" eb="11">
      <t>ラン</t>
    </rPh>
    <rPh sb="12" eb="14">
      <t>ヒョウジ</t>
    </rPh>
    <rPh sb="21" eb="23">
      <t>フヨウ</t>
    </rPh>
    <rPh sb="24" eb="26">
      <t>バアイ</t>
    </rPh>
    <rPh sb="28" eb="29">
      <t>ギョウ</t>
    </rPh>
    <rPh sb="32" eb="35">
      <t>ヒヒョウジ</t>
    </rPh>
    <rPh sb="39" eb="41">
      <t>インサツ</t>
    </rPh>
    <rPh sb="45" eb="46">
      <t>ヘ</t>
    </rPh>
    <phoneticPr fontId="1"/>
  </si>
  <si>
    <t>　 　また非表示の欄が10活動分ありますので、10を超える場合は「再表示」で調節してください。</t>
    <rPh sb="5" eb="6">
      <t>ヒ</t>
    </rPh>
    <rPh sb="6" eb="8">
      <t>ヒョウジ</t>
    </rPh>
    <rPh sb="9" eb="10">
      <t>ラン</t>
    </rPh>
    <rPh sb="13" eb="15">
      <t>カツドウ</t>
    </rPh>
    <rPh sb="15" eb="16">
      <t>ブン</t>
    </rPh>
    <rPh sb="26" eb="27">
      <t>コ</t>
    </rPh>
    <rPh sb="29" eb="31">
      <t>バアイ</t>
    </rPh>
    <rPh sb="33" eb="34">
      <t>サイ</t>
    </rPh>
    <rPh sb="34" eb="36">
      <t>ヒョウジ</t>
    </rPh>
    <rPh sb="38" eb="40">
      <t>チョウセツ</t>
    </rPh>
    <phoneticPr fontId="1"/>
  </si>
  <si>
    <t>※２：10活動の報告欄が表示されていますが非表示の欄が10活動分ありますので、</t>
    <rPh sb="5" eb="7">
      <t>カツドウ</t>
    </rPh>
    <rPh sb="8" eb="10">
      <t>ホウコク</t>
    </rPh>
    <rPh sb="10" eb="11">
      <t>ラン</t>
    </rPh>
    <rPh sb="12" eb="14">
      <t>ヒョウジ</t>
    </rPh>
    <phoneticPr fontId="1"/>
  </si>
  <si>
    <t>　　　10を超える場合は「再表示」で調節してください。</t>
    <phoneticPr fontId="1"/>
  </si>
  <si>
    <t>行・列の幅を変更することは構いませんが、削除・結合はしないでください。</t>
    <rPh sb="0" eb="1">
      <t>ギョウ</t>
    </rPh>
    <rPh sb="2" eb="3">
      <t>レツ</t>
    </rPh>
    <rPh sb="4" eb="5">
      <t>ハバ</t>
    </rPh>
    <rPh sb="6" eb="8">
      <t>ヘンコウ</t>
    </rPh>
    <rPh sb="13" eb="14">
      <t>カマ</t>
    </rPh>
    <rPh sb="20" eb="22">
      <t>サクジョ</t>
    </rPh>
    <rPh sb="23" eb="25">
      <t>ケツゴウ</t>
    </rPh>
    <phoneticPr fontId="1"/>
  </si>
  <si>
    <t>フォントサイズを変更するなど見切れが無いように印刷してください。</t>
    <phoneticPr fontId="1"/>
  </si>
  <si>
    <t>※２：10活動の申請欄が表示されていますが非表示の欄が10活動分ありますので、</t>
    <rPh sb="5" eb="7">
      <t>カツドウ</t>
    </rPh>
    <rPh sb="8" eb="10">
      <t>シンセイ</t>
    </rPh>
    <rPh sb="10" eb="11">
      <t>ラン</t>
    </rPh>
    <rPh sb="12" eb="14">
      <t>ヒョウジ</t>
    </rPh>
    <phoneticPr fontId="1"/>
  </si>
  <si>
    <t>※３：申請する活動のスケジュールがあれば10行印刷する必要もありません。</t>
    <rPh sb="3" eb="5">
      <t>シンセイ</t>
    </rPh>
    <rPh sb="7" eb="9">
      <t>カツドウ</t>
    </rPh>
    <rPh sb="22" eb="23">
      <t>ギョウ</t>
    </rPh>
    <rPh sb="23" eb="25">
      <t>インサツ</t>
    </rPh>
    <rPh sb="27" eb="29">
      <t>ヒツヨウ</t>
    </rPh>
    <phoneticPr fontId="1"/>
  </si>
  <si>
    <r>
      <rPr>
        <sz val="14"/>
        <rFont val="ＭＳ 明朝"/>
        <family val="1"/>
        <charset val="128"/>
      </rPr>
      <t>消費税仕入控除税額報告書</t>
    </r>
    <phoneticPr fontId="1"/>
  </si>
  <si>
    <t>金額が証明できる書類など、免税事業者であることを確認できる資料</t>
    <phoneticPr fontId="1"/>
  </si>
  <si>
    <r>
      <rPr>
        <sz val="11"/>
        <rFont val="ＭＳ 明朝"/>
        <family val="1"/>
        <charset val="128"/>
      </rPr>
      <t>（１）</t>
    </r>
    <phoneticPr fontId="1"/>
  </si>
  <si>
    <r>
      <rPr>
        <sz val="11"/>
        <rFont val="ＭＳ 明朝"/>
        <family val="1"/>
        <charset val="128"/>
      </rPr>
      <t>（２）</t>
    </r>
    <phoneticPr fontId="1"/>
  </si>
  <si>
    <t>事業効果の発現に向けた自主取組</t>
    <rPh sb="0" eb="2">
      <t>ジギョウ</t>
    </rPh>
    <rPh sb="2" eb="4">
      <t>コウカ</t>
    </rPh>
    <rPh sb="5" eb="7">
      <t>ハツゲン</t>
    </rPh>
    <rPh sb="8" eb="9">
      <t>ム</t>
    </rPh>
    <rPh sb="11" eb="13">
      <t>ジシュ</t>
    </rPh>
    <rPh sb="13" eb="15">
      <t>トリクミ</t>
    </rPh>
    <phoneticPr fontId="1"/>
  </si>
  <si>
    <t>単位（千円）</t>
    <phoneticPr fontId="1"/>
  </si>
  <si>
    <r>
      <rPr>
        <sz val="11"/>
        <color theme="1"/>
        <rFont val="ＭＳ 明朝"/>
        <family val="1"/>
        <charset val="128"/>
      </rPr>
      <t>令和２年度
実績</t>
    </r>
    <rPh sb="0" eb="2">
      <t>レイワ</t>
    </rPh>
    <rPh sb="3" eb="4">
      <t>ネン</t>
    </rPh>
    <rPh sb="4" eb="5">
      <t>ド</t>
    </rPh>
    <rPh sb="6" eb="8">
      <t>ジッセキ</t>
    </rPh>
    <phoneticPr fontId="1"/>
  </si>
  <si>
    <t>令和４年度</t>
    <phoneticPr fontId="1"/>
  </si>
  <si>
    <t>目標額</t>
    <rPh sb="0" eb="2">
      <t>モクヒョウ</t>
    </rPh>
    <rPh sb="2" eb="3">
      <t>ガク</t>
    </rPh>
    <phoneticPr fontId="1"/>
  </si>
  <si>
    <t>実績額</t>
    <rPh sb="0" eb="3">
      <t>ジッセキガク</t>
    </rPh>
    <phoneticPr fontId="1"/>
  </si>
  <si>
    <t>令和５年度</t>
    <phoneticPr fontId="1"/>
  </si>
  <si>
    <t>達成率</t>
    <rPh sb="0" eb="3">
      <t>タッセイリツ</t>
    </rPh>
    <phoneticPr fontId="1"/>
  </si>
  <si>
    <t>取り組んだ事業の内容毎に成果目標の達成状況を評価し、目標を達成していない場合はその要因と課題を詳細に分析してください。</t>
    <phoneticPr fontId="1"/>
  </si>
  <si>
    <t>また商談を実施した場合は商談件数、成約件数、成約金額などを定量的に盛り込むなど、事業の実施による効果・成果を具体的に記載してください。</t>
    <phoneticPr fontId="1"/>
  </si>
  <si>
    <t>次年度以降の活動方針</t>
    <rPh sb="0" eb="3">
      <t>ジネンド</t>
    </rPh>
    <rPh sb="3" eb="5">
      <t>イコウ</t>
    </rPh>
    <rPh sb="6" eb="8">
      <t>カツドウ</t>
    </rPh>
    <rPh sb="8" eb="10">
      <t>ホウシン</t>
    </rPh>
    <phoneticPr fontId="1"/>
  </si>
  <si>
    <t>評価と要因分析を踏まえた次年度以降の活動方針について、具体的に記載してください。</t>
    <phoneticPr fontId="1"/>
  </si>
  <si>
    <t>要因分析</t>
    <rPh sb="0" eb="4">
      <t>ヨウインブンセキ</t>
    </rPh>
    <phoneticPr fontId="1"/>
  </si>
  <si>
    <t>次年度課題</t>
    <rPh sb="0" eb="3">
      <t>ジネンド</t>
    </rPh>
    <rPh sb="3" eb="5">
      <t>カダイ</t>
    </rPh>
    <phoneticPr fontId="1"/>
  </si>
  <si>
    <r>
      <rPr>
        <sz val="11"/>
        <color theme="1"/>
        <rFont val="ＭＳ 明朝"/>
        <family val="1"/>
        <charset val="128"/>
      </rPr>
      <t>４．</t>
    </r>
    <phoneticPr fontId="1"/>
  </si>
  <si>
    <r>
      <rPr>
        <sz val="11"/>
        <rFont val="ＭＳ 明朝"/>
        <family val="1"/>
        <charset val="128"/>
      </rPr>
      <t>所</t>
    </r>
    <r>
      <rPr>
        <sz val="11"/>
        <rFont val="Century"/>
        <family val="1"/>
      </rPr>
      <t xml:space="preserve"> </t>
    </r>
    <r>
      <rPr>
        <sz val="11"/>
        <rFont val="ＭＳ 明朝"/>
        <family val="1"/>
        <charset val="128"/>
      </rPr>
      <t>　</t>
    </r>
    <r>
      <rPr>
        <sz val="11"/>
        <rFont val="Century"/>
        <family val="1"/>
      </rPr>
      <t xml:space="preserve"> </t>
    </r>
    <r>
      <rPr>
        <sz val="11"/>
        <rFont val="ＭＳ 明朝"/>
        <family val="1"/>
        <charset val="128"/>
      </rPr>
      <t>在</t>
    </r>
    <r>
      <rPr>
        <sz val="11"/>
        <rFont val="Century"/>
        <family val="1"/>
      </rPr>
      <t xml:space="preserve">  </t>
    </r>
    <r>
      <rPr>
        <sz val="11"/>
        <rFont val="ＭＳ 明朝"/>
        <family val="1"/>
        <charset val="128"/>
      </rPr>
      <t>　地</t>
    </r>
    <rPh sb="0" eb="1">
      <t>トコロ</t>
    </rPh>
    <rPh sb="4" eb="5">
      <t>ザイ</t>
    </rPh>
    <rPh sb="8" eb="9">
      <t>ジ</t>
    </rPh>
    <phoneticPr fontId="1"/>
  </si>
  <si>
    <r>
      <rPr>
        <sz val="11"/>
        <rFont val="ＭＳ 明朝"/>
        <family val="1"/>
        <charset val="128"/>
      </rPr>
      <t>名　　　　</t>
    </r>
    <r>
      <rPr>
        <sz val="11"/>
        <rFont val="Century"/>
        <family val="1"/>
      </rPr>
      <t xml:space="preserve">  </t>
    </r>
    <r>
      <rPr>
        <sz val="11"/>
        <rFont val="ＭＳ 明朝"/>
        <family val="1"/>
        <charset val="128"/>
      </rPr>
      <t>称</t>
    </r>
    <rPh sb="0" eb="1">
      <t>メイ</t>
    </rPh>
    <rPh sb="7" eb="8">
      <t>ショウ</t>
    </rPh>
    <phoneticPr fontId="1"/>
  </si>
  <si>
    <r>
      <rPr>
        <sz val="11"/>
        <rFont val="ＭＳ 明朝"/>
        <family val="1"/>
        <charset val="128"/>
      </rPr>
      <t>代</t>
    </r>
    <r>
      <rPr>
        <sz val="11"/>
        <rFont val="Century"/>
        <family val="1"/>
      </rPr>
      <t xml:space="preserve"> </t>
    </r>
    <r>
      <rPr>
        <sz val="11"/>
        <rFont val="ＭＳ 明朝"/>
        <family val="1"/>
        <charset val="128"/>
      </rPr>
      <t>表</t>
    </r>
    <r>
      <rPr>
        <sz val="11"/>
        <rFont val="Century"/>
        <family val="1"/>
      </rPr>
      <t xml:space="preserve"> </t>
    </r>
    <r>
      <rPr>
        <sz val="11"/>
        <rFont val="ＭＳ 明朝"/>
        <family val="1"/>
        <charset val="128"/>
      </rPr>
      <t>者</t>
    </r>
    <r>
      <rPr>
        <sz val="11"/>
        <rFont val="Century"/>
        <family val="1"/>
      </rPr>
      <t xml:space="preserve"> </t>
    </r>
    <r>
      <rPr>
        <sz val="11"/>
        <rFont val="ＭＳ 明朝"/>
        <family val="1"/>
        <charset val="128"/>
      </rPr>
      <t>氏</t>
    </r>
    <r>
      <rPr>
        <sz val="11"/>
        <rFont val="Century"/>
        <family val="1"/>
      </rPr>
      <t xml:space="preserve"> </t>
    </r>
    <r>
      <rPr>
        <sz val="11"/>
        <rFont val="ＭＳ 明朝"/>
        <family val="1"/>
        <charset val="128"/>
      </rPr>
      <t>名</t>
    </r>
    <rPh sb="0" eb="1">
      <t>ダイ</t>
    </rPh>
    <rPh sb="2" eb="3">
      <t>ヒョウ</t>
    </rPh>
    <rPh sb="4" eb="5">
      <t>モノ</t>
    </rPh>
    <rPh sb="6" eb="7">
      <t>シ</t>
    </rPh>
    <rPh sb="8" eb="9">
      <t>ナ</t>
    </rPh>
    <phoneticPr fontId="1"/>
  </si>
  <si>
    <t>下記のとおり報告します。</t>
    <phoneticPr fontId="1"/>
  </si>
  <si>
    <r>
      <rPr>
        <sz val="11"/>
        <rFont val="ＭＳ 明朝"/>
        <family val="1"/>
        <charset val="128"/>
      </rPr>
      <t>記</t>
    </r>
    <rPh sb="0" eb="1">
      <t>キ</t>
    </rPh>
    <phoneticPr fontId="1"/>
  </si>
  <si>
    <r>
      <rPr>
        <sz val="11"/>
        <rFont val="ＭＳ 明朝"/>
        <family val="1"/>
        <charset val="128"/>
      </rPr>
      <t>１．</t>
    </r>
    <phoneticPr fontId="1"/>
  </si>
  <si>
    <r>
      <rPr>
        <sz val="11"/>
        <rFont val="ＭＳ 明朝"/>
        <family val="1"/>
        <charset val="128"/>
      </rPr>
      <t>適正化法第１５条の補助金の額の確定額</t>
    </r>
    <phoneticPr fontId="1"/>
  </si>
  <si>
    <r>
      <rPr>
        <sz val="11"/>
        <rFont val="ＭＳ 明朝"/>
        <family val="1"/>
        <charset val="128"/>
      </rPr>
      <t>金</t>
    </r>
    <rPh sb="0" eb="1">
      <t>キン</t>
    </rPh>
    <phoneticPr fontId="1"/>
  </si>
  <si>
    <r>
      <rPr>
        <sz val="11"/>
        <rFont val="ＭＳ 明朝"/>
        <family val="1"/>
        <charset val="128"/>
      </rPr>
      <t>円</t>
    </r>
    <rPh sb="0" eb="1">
      <t>エン</t>
    </rPh>
    <phoneticPr fontId="1"/>
  </si>
  <si>
    <r>
      <rPr>
        <sz val="11"/>
        <rFont val="ＭＳ 明朝"/>
        <family val="1"/>
        <charset val="128"/>
      </rPr>
      <t>２．</t>
    </r>
    <phoneticPr fontId="1"/>
  </si>
  <si>
    <r>
      <rPr>
        <sz val="11"/>
        <rFont val="ＭＳ 明朝"/>
        <family val="1"/>
        <charset val="128"/>
      </rPr>
      <t>補助金の確定時に減額した消費税仕入控除税額</t>
    </r>
    <r>
      <rPr>
        <sz val="12"/>
        <rFont val="Century"/>
        <family val="1"/>
      </rPr>
      <t/>
    </r>
    <phoneticPr fontId="1"/>
  </si>
  <si>
    <r>
      <rPr>
        <sz val="11"/>
        <rFont val="ＭＳ 明朝"/>
        <family val="1"/>
        <charset val="128"/>
      </rPr>
      <t>３．</t>
    </r>
    <phoneticPr fontId="1"/>
  </si>
  <si>
    <r>
      <rPr>
        <sz val="11"/>
        <rFont val="ＭＳ 明朝"/>
        <family val="1"/>
        <charset val="128"/>
      </rPr>
      <t>消費税及び地方消費税の申告により確定した消費税仕入控除税額</t>
    </r>
    <r>
      <rPr>
        <sz val="12"/>
        <rFont val="Century"/>
        <family val="1"/>
      </rPr>
      <t/>
    </r>
    <phoneticPr fontId="1"/>
  </si>
  <si>
    <r>
      <rPr>
        <sz val="11"/>
        <rFont val="ＭＳ 明朝"/>
        <family val="1"/>
        <charset val="128"/>
      </rPr>
      <t>補助金返還相当額（３の金額から２の金額を減じて得た額）</t>
    </r>
    <phoneticPr fontId="1"/>
  </si>
  <si>
    <r>
      <rPr>
        <sz val="11"/>
        <rFont val="ＭＳ 明朝"/>
        <family val="1"/>
        <charset val="128"/>
      </rPr>
      <t>　</t>
    </r>
    <r>
      <rPr>
        <sz val="11"/>
        <rFont val="Century"/>
        <family val="1"/>
      </rPr>
      <t>(</t>
    </r>
    <r>
      <rPr>
        <sz val="11"/>
        <rFont val="ＭＳ 明朝"/>
        <family val="1"/>
        <charset val="128"/>
      </rPr>
      <t>注</t>
    </r>
    <r>
      <rPr>
        <sz val="11"/>
        <rFont val="Century"/>
        <family val="1"/>
      </rPr>
      <t>)</t>
    </r>
    <r>
      <rPr>
        <sz val="11"/>
        <rFont val="ＭＳ 明朝"/>
        <family val="1"/>
        <charset val="128"/>
      </rPr>
      <t>　記載内容の確認のため、以下の資料を添付してください。</t>
    </r>
    <phoneticPr fontId="1"/>
  </si>
  <si>
    <r>
      <rPr>
        <sz val="11"/>
        <rFont val="ＭＳ 明朝"/>
        <family val="1"/>
        <charset val="128"/>
      </rPr>
      <t>なお、補助事業者が法人格を有しない組合等の場合は、すべての構成員分を添付してください。</t>
    </r>
    <phoneticPr fontId="1"/>
  </si>
  <si>
    <r>
      <rPr>
        <sz val="11"/>
        <rFont val="ＭＳ 明朝"/>
        <family val="1"/>
        <charset val="128"/>
      </rPr>
      <t>ⅰ　消費税確定申告書の写し（税務署の収受印等のあるもの）</t>
    </r>
    <phoneticPr fontId="1"/>
  </si>
  <si>
    <r>
      <rPr>
        <sz val="11"/>
        <rFont val="ＭＳ 明朝"/>
        <family val="1"/>
        <charset val="128"/>
      </rPr>
      <t>ⅱ　付表２「課税売上割合・控除対象仕入税額等の計算表」の写し</t>
    </r>
    <phoneticPr fontId="1"/>
  </si>
  <si>
    <r>
      <rPr>
        <sz val="11"/>
        <rFont val="ＭＳ 明朝"/>
        <family val="1"/>
        <charset val="128"/>
      </rPr>
      <t>ⅲ　様式第１の別添１－</t>
    </r>
    <r>
      <rPr>
        <sz val="11"/>
        <rFont val="Century"/>
        <family val="1"/>
      </rPr>
      <t>7</t>
    </r>
    <r>
      <rPr>
        <sz val="11"/>
        <rFont val="ＭＳ 明朝"/>
        <family val="1"/>
        <charset val="128"/>
      </rPr>
      <t>の金額の積算の内訳（人件費に通勤手当を含む場合は、その内訳を確認できる資料も併せて提出してください）</t>
    </r>
    <phoneticPr fontId="1"/>
  </si>
  <si>
    <r>
      <rPr>
        <sz val="11"/>
        <rFont val="ＭＳ 明朝"/>
        <family val="1"/>
        <charset val="128"/>
      </rPr>
      <t>ⅳ　補助事業者が消費税法第６０条第４項に定める法人等である場合、同項に規定する特定収入の割合を確認できる資料</t>
    </r>
    <phoneticPr fontId="1"/>
  </si>
  <si>
    <r>
      <rPr>
        <sz val="11"/>
        <rFont val="ＭＳ 明朝"/>
        <family val="1"/>
        <charset val="128"/>
      </rPr>
      <t>５．</t>
    </r>
    <phoneticPr fontId="1"/>
  </si>
  <si>
    <r>
      <rPr>
        <sz val="11"/>
        <rFont val="ＭＳ 明朝"/>
        <family val="1"/>
        <charset val="128"/>
      </rPr>
      <t>当該補助金に係る消費税仕入控除税額が明らかにならない場合、その状況を記載してください。</t>
    </r>
    <phoneticPr fontId="1"/>
  </si>
  <si>
    <r>
      <rPr>
        <sz val="11"/>
        <rFont val="ＭＳ 明朝"/>
        <family val="1"/>
        <charset val="128"/>
      </rPr>
      <t>　</t>
    </r>
    <r>
      <rPr>
        <sz val="11"/>
        <rFont val="Century"/>
        <family val="1"/>
      </rPr>
      <t>(</t>
    </r>
    <r>
      <rPr>
        <sz val="11"/>
        <rFont val="ＭＳ 明朝"/>
        <family val="1"/>
        <charset val="128"/>
      </rPr>
      <t>注</t>
    </r>
    <r>
      <rPr>
        <sz val="11"/>
        <rFont val="Century"/>
        <family val="1"/>
      </rPr>
      <t>)</t>
    </r>
    <r>
      <rPr>
        <sz val="11"/>
        <rFont val="ＭＳ 明朝"/>
        <family val="1"/>
        <charset val="128"/>
      </rPr>
      <t>　消費税及び地方消費税の確定申告が完了していない場合にあっては、申告予定時期も記載してください。</t>
    </r>
    <phoneticPr fontId="1"/>
  </si>
  <si>
    <r>
      <rPr>
        <sz val="11"/>
        <rFont val="ＭＳ 明朝"/>
        <family val="1"/>
        <charset val="128"/>
      </rPr>
      <t>６．</t>
    </r>
    <phoneticPr fontId="1"/>
  </si>
  <si>
    <r>
      <rPr>
        <sz val="11"/>
        <rFont val="ＭＳ 明朝"/>
        <family val="1"/>
        <charset val="128"/>
      </rPr>
      <t>当該補助金に係る消費税仕入控除税額がない場合、その理由を記載</t>
    </r>
    <phoneticPr fontId="1"/>
  </si>
  <si>
    <r>
      <rPr>
        <sz val="11"/>
        <rFont val="ＭＳ 明朝"/>
        <family val="1"/>
        <charset val="128"/>
      </rPr>
      <t>ⅰ　免税事業者の場合は、補助事業実施年度の前々年度に係る法人税（個人事業者の場合は所得税）確定申告書の写し（税務署の収受印等の</t>
    </r>
    <phoneticPr fontId="1"/>
  </si>
  <si>
    <r>
      <rPr>
        <sz val="11"/>
        <rFont val="ＭＳ 明朝"/>
        <family val="1"/>
        <charset val="128"/>
      </rPr>
      <t>あるもの）及び損益計算書等、売上高を確認できる資料</t>
    </r>
    <phoneticPr fontId="1"/>
  </si>
  <si>
    <r>
      <rPr>
        <sz val="11"/>
        <rFont val="ＭＳ 明朝"/>
        <family val="1"/>
        <charset val="128"/>
      </rPr>
      <t>ⅱ　新たに設立された法人であって、かつ免税事業者の場合は、設立日、事業年度、事業開始日、事業開始日における資本金又は出資金の</t>
    </r>
    <phoneticPr fontId="1"/>
  </si>
  <si>
    <t>ⅲ　簡易課税制度の適用を受ける事業者の場合は、補助事業実施年度における消費税確定申告書（簡易課税用）の写し（税務署の収受印等の</t>
    <phoneticPr fontId="1"/>
  </si>
  <si>
    <t>あるもの）</t>
    <phoneticPr fontId="1"/>
  </si>
  <si>
    <r>
      <rPr>
        <sz val="11"/>
        <rFont val="ＭＳ 明朝"/>
        <family val="1"/>
        <charset val="128"/>
      </rPr>
      <t>ⅳ　補助事業者が消費税法第６０条第４項に定める法人等である場合は、同項に規定する特定収入の割合を確認できる資料</t>
    </r>
    <phoneticPr fontId="1"/>
  </si>
  <si>
    <r>
      <rPr>
        <sz val="11"/>
        <rFont val="ＭＳ 明朝"/>
        <family val="1"/>
        <charset val="128"/>
      </rPr>
      <t>以　　　上</t>
    </r>
    <phoneticPr fontId="1"/>
  </si>
  <si>
    <t>了承の上届け出します。</t>
    <rPh sb="4" eb="5">
      <t>トド</t>
    </rPh>
    <rPh sb="6" eb="7">
      <t>デ</t>
    </rPh>
    <phoneticPr fontId="1"/>
  </si>
  <si>
    <t>補助金の交付決定を受けるまでの間に、天災地変の自由により当該事業に損失が生じた場合、当該損失は事業</t>
    <rPh sb="0" eb="3">
      <t>ホジョキン</t>
    </rPh>
    <rPh sb="4" eb="6">
      <t>コウフ</t>
    </rPh>
    <rPh sb="6" eb="8">
      <t>ケッテイ</t>
    </rPh>
    <rPh sb="9" eb="10">
      <t>ウ</t>
    </rPh>
    <rPh sb="15" eb="16">
      <t>アイダ</t>
    </rPh>
    <rPh sb="18" eb="20">
      <t>テンサイ</t>
    </rPh>
    <rPh sb="20" eb="22">
      <t>チヘン</t>
    </rPh>
    <rPh sb="23" eb="25">
      <t>ジユウ</t>
    </rPh>
    <rPh sb="28" eb="30">
      <t>トウガイ</t>
    </rPh>
    <rPh sb="30" eb="32">
      <t>ジギョウ</t>
    </rPh>
    <rPh sb="33" eb="35">
      <t>ソンシツ</t>
    </rPh>
    <rPh sb="36" eb="37">
      <t>ショウ</t>
    </rPh>
    <rPh sb="39" eb="41">
      <t>バアイ</t>
    </rPh>
    <rPh sb="42" eb="44">
      <t>トウガイ</t>
    </rPh>
    <rPh sb="44" eb="46">
      <t>ソンシツ</t>
    </rPh>
    <rPh sb="47" eb="49">
      <t>ジギョウ</t>
    </rPh>
    <phoneticPr fontId="1"/>
  </si>
  <si>
    <t>実施主体が負担すること。</t>
    <rPh sb="5" eb="7">
      <t>フタン</t>
    </rPh>
    <phoneticPr fontId="1"/>
  </si>
  <si>
    <t>交付決定を受けた補助金の額が交付申請額、または交付申請予定額に達しない場合においても異議がないこと。</t>
    <rPh sb="0" eb="2">
      <t>コウフ</t>
    </rPh>
    <rPh sb="2" eb="4">
      <t>ケッテイ</t>
    </rPh>
    <rPh sb="5" eb="6">
      <t>ウ</t>
    </rPh>
    <rPh sb="8" eb="11">
      <t>ホジョキン</t>
    </rPh>
    <rPh sb="12" eb="13">
      <t>ガク</t>
    </rPh>
    <rPh sb="14" eb="16">
      <t>コウフ</t>
    </rPh>
    <rPh sb="16" eb="18">
      <t>シンセイ</t>
    </rPh>
    <rPh sb="18" eb="19">
      <t>ガク</t>
    </rPh>
    <rPh sb="23" eb="25">
      <t>コウフ</t>
    </rPh>
    <rPh sb="25" eb="27">
      <t>シンセイ</t>
    </rPh>
    <rPh sb="27" eb="29">
      <t>ヨテイ</t>
    </rPh>
    <rPh sb="29" eb="30">
      <t>ガク</t>
    </rPh>
    <rPh sb="31" eb="32">
      <t>タッ</t>
    </rPh>
    <rPh sb="35" eb="37">
      <t>バアイ</t>
    </rPh>
    <rPh sb="42" eb="44">
      <t>イギ</t>
    </rPh>
    <phoneticPr fontId="1"/>
  </si>
  <si>
    <t>当該事業については着手から補助金の交付決定を受けるまでの間、事業実施計画の変更は行わないこと。</t>
    <rPh sb="0" eb="2">
      <t>トウガイ</t>
    </rPh>
    <rPh sb="2" eb="4">
      <t>ジギョウ</t>
    </rPh>
    <rPh sb="9" eb="11">
      <t>チャクシュ</t>
    </rPh>
    <rPh sb="13" eb="16">
      <t>ホジョキン</t>
    </rPh>
    <rPh sb="17" eb="19">
      <t>コウフ</t>
    </rPh>
    <rPh sb="19" eb="21">
      <t>ケッテイ</t>
    </rPh>
    <rPh sb="22" eb="23">
      <t>ウ</t>
    </rPh>
    <rPh sb="28" eb="29">
      <t>アイダ</t>
    </rPh>
    <rPh sb="30" eb="32">
      <t>ジギョウ</t>
    </rPh>
    <rPh sb="32" eb="34">
      <t>ジッシ</t>
    </rPh>
    <rPh sb="34" eb="36">
      <t>ケイカク</t>
    </rPh>
    <rPh sb="37" eb="39">
      <t>ヘンコウ</t>
    </rPh>
    <rPh sb="40" eb="41">
      <t>オコナ</t>
    </rPh>
    <phoneticPr fontId="1"/>
  </si>
  <si>
    <r>
      <rPr>
        <sz val="11"/>
        <rFont val="ＭＳ 明朝"/>
        <family val="1"/>
        <charset val="128"/>
      </rPr>
      <t>当社（個人である場合は私、団体である場合は当団体）は、補助金の交付の申請をするに当たって、また、補助事業の実施期間内及び完了後においては、</t>
    </r>
    <phoneticPr fontId="1"/>
  </si>
  <si>
    <r>
      <rPr>
        <sz val="11"/>
        <rFont val="ＭＳ 明朝"/>
        <family val="1"/>
        <charset val="128"/>
      </rPr>
      <t>（３）</t>
    </r>
    <phoneticPr fontId="1"/>
  </si>
  <si>
    <r>
      <rPr>
        <sz val="11"/>
        <rFont val="ＭＳ 明朝"/>
        <family val="1"/>
        <charset val="128"/>
      </rPr>
      <t>（４）</t>
    </r>
    <phoneticPr fontId="1"/>
  </si>
  <si>
    <r>
      <rPr>
        <sz val="11"/>
        <rFont val="ＭＳ 明朝"/>
        <family val="1"/>
        <charset val="128"/>
      </rPr>
      <t>役員等が、暴力団又は暴力団員であることを知りながらこれと社会的に非難されるべき関係を有しているとき。</t>
    </r>
    <phoneticPr fontId="1"/>
  </si>
  <si>
    <t>←令和４年度の報告の際はI、J、K列を表示してください。</t>
    <rPh sb="1" eb="3">
      <t>レイワ</t>
    </rPh>
    <rPh sb="4" eb="6">
      <t>ネンド</t>
    </rPh>
    <rPh sb="7" eb="9">
      <t>ホウコク</t>
    </rPh>
    <rPh sb="10" eb="11">
      <t>サイ</t>
    </rPh>
    <rPh sb="17" eb="18">
      <t>レツ</t>
    </rPh>
    <rPh sb="19" eb="21">
      <t>ヒョウジ</t>
    </rPh>
    <phoneticPr fontId="1"/>
  </si>
  <si>
    <t>　令和５年度の報告の際はL、M、N列を表示してください。</t>
    <rPh sb="1" eb="3">
      <t>レイワ</t>
    </rPh>
    <rPh sb="4" eb="6">
      <t>ネンド</t>
    </rPh>
    <rPh sb="7" eb="9">
      <t>ホウコク</t>
    </rPh>
    <rPh sb="10" eb="11">
      <t>サイ</t>
    </rPh>
    <rPh sb="17" eb="18">
      <t>レツ</t>
    </rPh>
    <rPh sb="19" eb="21">
      <t>ヒョウジ</t>
    </rPh>
    <phoneticPr fontId="1"/>
  </si>
  <si>
    <t xml:space="preserve">暴力団排除に関する誓約事項  </t>
    <phoneticPr fontId="1"/>
  </si>
  <si>
    <r>
      <rPr>
        <sz val="11"/>
        <rFont val="ＭＳ 明朝"/>
        <family val="1"/>
        <charset val="128"/>
      </rPr>
      <t>下記のいずれにも該当しないことを誓約いたします。この誓約が虚偽であり、又はこの誓約に反したことにより、当方が不利益を被ることとなっても、</t>
    </r>
    <phoneticPr fontId="1"/>
  </si>
  <si>
    <r>
      <rPr>
        <sz val="11"/>
        <rFont val="ＭＳ 明朝"/>
        <family val="1"/>
        <charset val="128"/>
      </rPr>
      <t>異議は一切申し立てません。</t>
    </r>
    <phoneticPr fontId="1"/>
  </si>
  <si>
    <r>
      <rPr>
        <sz val="11"/>
        <rFont val="ＭＳ 明朝"/>
        <family val="1"/>
        <charset val="128"/>
      </rPr>
      <t>法人等（個人、法人又は団体をいう。）が、暴力団（暴力団員による不当な行為の防止等に関する法律（平成３年法律第７７号）第２条第２号に</t>
    </r>
    <phoneticPr fontId="1"/>
  </si>
  <si>
    <r>
      <rPr>
        <sz val="11"/>
        <rFont val="ＭＳ 明朝"/>
        <family val="1"/>
        <charset val="128"/>
      </rPr>
      <t>規定する暴力団をいう。以下同じ。）であるとき又は法人等の役員等（個人である場合はその者、法人である場合は役員、団体である場合は代表</t>
    </r>
    <phoneticPr fontId="1"/>
  </si>
  <si>
    <r>
      <rPr>
        <sz val="11"/>
        <rFont val="ＭＳ 明朝"/>
        <family val="1"/>
        <charset val="128"/>
      </rPr>
      <t>者、理事等、その他経営に実質的に関与している者をいう。以下同じ。）が、暴力団員（同法第２条第６号に規定する暴力団員をいう。以下同じ。）</t>
    </r>
    <phoneticPr fontId="1"/>
  </si>
  <si>
    <r>
      <rPr>
        <sz val="11"/>
        <rFont val="ＭＳ 明朝"/>
        <family val="1"/>
        <charset val="128"/>
      </rPr>
      <t>であるとき。</t>
    </r>
    <phoneticPr fontId="1"/>
  </si>
  <si>
    <r>
      <rPr>
        <sz val="11"/>
        <rFont val="ＭＳ 明朝"/>
        <family val="1"/>
        <charset val="128"/>
      </rPr>
      <t>役員等が、自己、自社若しくは第三者の不正の利益を図る目的又は第三者に損害を加える目的をもって、暴力団又は暴力団員を利用するなどして</t>
    </r>
    <phoneticPr fontId="1"/>
  </si>
  <si>
    <r>
      <rPr>
        <sz val="11"/>
        <rFont val="ＭＳ 明朝"/>
        <family val="1"/>
        <charset val="128"/>
      </rPr>
      <t>いるとき。</t>
    </r>
    <phoneticPr fontId="1"/>
  </si>
  <si>
    <r>
      <rPr>
        <sz val="11"/>
        <rFont val="ＭＳ 明朝"/>
        <family val="1"/>
        <charset val="128"/>
      </rPr>
      <t>役員等が、暴力団又は暴力団員に対して、資金等を供給し、又は便宜を供与するなど直接的あるいは積極的に暴力団の維持、運営に協力し、若しく</t>
    </r>
    <phoneticPr fontId="1"/>
  </si>
  <si>
    <r>
      <rPr>
        <sz val="11"/>
        <rFont val="ＭＳ 明朝"/>
        <family val="1"/>
        <charset val="128"/>
      </rPr>
      <t>は関与しているとき。</t>
    </r>
    <phoneticPr fontId="1"/>
  </si>
  <si>
    <r>
      <rPr>
        <sz val="11"/>
        <rFont val="ＭＳ 明朝"/>
        <family val="1"/>
        <charset val="128"/>
      </rPr>
      <t>以　　上</t>
    </r>
    <phoneticPr fontId="1"/>
  </si>
  <si>
    <t>　　　　　標記について、別添１から別添２のとおり関係書類を添えて提出いたします。</t>
    <rPh sb="5" eb="7">
      <t>ヒョウキ</t>
    </rPh>
    <rPh sb="12" eb="14">
      <t>ベッテン</t>
    </rPh>
    <rPh sb="17" eb="19">
      <t>ベッテン</t>
    </rPh>
    <rPh sb="24" eb="26">
      <t>カンケイ</t>
    </rPh>
    <rPh sb="26" eb="28">
      <t>ショルイ</t>
    </rPh>
    <rPh sb="29" eb="30">
      <t>ソ</t>
    </rPh>
    <rPh sb="32" eb="34">
      <t>テイシュツ</t>
    </rPh>
    <phoneticPr fontId="1"/>
  </si>
  <si>
    <t>　　　　標記について、別添１から別添２のとおり関係書類を添えて提出いたします。</t>
    <rPh sb="4" eb="6">
      <t>ヒョウキ</t>
    </rPh>
    <rPh sb="11" eb="13">
      <t>ベッテン</t>
    </rPh>
    <rPh sb="16" eb="18">
      <t>ベッテン</t>
    </rPh>
    <rPh sb="23" eb="25">
      <t>カンケイ</t>
    </rPh>
    <rPh sb="25" eb="27">
      <t>ショルイ</t>
    </rPh>
    <rPh sb="28" eb="29">
      <t>ソ</t>
    </rPh>
    <rPh sb="31" eb="33">
      <t>テイシュツ</t>
    </rPh>
    <phoneticPr fontId="1"/>
  </si>
  <si>
    <t>　　標記について、別添１から別添２のとおり関係書類を添えて提出いたします。</t>
    <rPh sb="2" eb="4">
      <t>ヒョウキ</t>
    </rPh>
    <rPh sb="9" eb="11">
      <t>ベッテン</t>
    </rPh>
    <rPh sb="14" eb="16">
      <t>ベッテン</t>
    </rPh>
    <rPh sb="21" eb="23">
      <t>カンケイ</t>
    </rPh>
    <rPh sb="23" eb="25">
      <t>ショルイ</t>
    </rPh>
    <rPh sb="26" eb="27">
      <t>ソ</t>
    </rPh>
    <rPh sb="29" eb="31">
      <t>テイシュツ</t>
    </rPh>
    <phoneticPr fontId="1"/>
  </si>
  <si>
    <t>　　　　　　　　　　　　標記について、関係書類を添えて報告します。</t>
    <rPh sb="12" eb="14">
      <t>ヒョウキ</t>
    </rPh>
    <rPh sb="19" eb="21">
      <t>カンケイ</t>
    </rPh>
    <rPh sb="21" eb="23">
      <t>ショルイ</t>
    </rPh>
    <rPh sb="24" eb="25">
      <t>ソ</t>
    </rPh>
    <rPh sb="27" eb="29">
      <t>ホウコク</t>
    </rPh>
    <phoneticPr fontId="1"/>
  </si>
  <si>
    <r>
      <rPr>
        <sz val="16"/>
        <color theme="1"/>
        <rFont val="ＭＳ 明朝"/>
        <family val="1"/>
        <charset val="128"/>
      </rPr>
      <t>独立行政法人日本貿易振興機構理事長　殿</t>
    </r>
    <rPh sb="0" eb="2">
      <t>ドクリツ</t>
    </rPh>
    <rPh sb="2" eb="4">
      <t>ギョウセイ</t>
    </rPh>
    <rPh sb="4" eb="6">
      <t>ホウジン</t>
    </rPh>
    <rPh sb="6" eb="8">
      <t>ニホン</t>
    </rPh>
    <rPh sb="8" eb="10">
      <t>ボウエキ</t>
    </rPh>
    <rPh sb="10" eb="12">
      <t>シンコウ</t>
    </rPh>
    <rPh sb="12" eb="14">
      <t>キコウ</t>
    </rPh>
    <rPh sb="14" eb="17">
      <t>リジチョウ</t>
    </rPh>
    <rPh sb="18" eb="19">
      <t>ドノ</t>
    </rPh>
    <phoneticPr fontId="1"/>
  </si>
  <si>
    <r>
      <rPr>
        <sz val="12"/>
        <color theme="1"/>
        <rFont val="ＭＳ 明朝"/>
        <family val="1"/>
        <charset val="128"/>
      </rPr>
      <t>所在地</t>
    </r>
    <phoneticPr fontId="1"/>
  </si>
  <si>
    <r>
      <rPr>
        <sz val="12"/>
        <color theme="1"/>
        <rFont val="ＭＳ 明朝"/>
        <family val="1"/>
        <charset val="128"/>
      </rPr>
      <t>事</t>
    </r>
    <r>
      <rPr>
        <sz val="12"/>
        <color theme="1"/>
        <rFont val="Century"/>
        <family val="1"/>
      </rPr>
      <t xml:space="preserve"> </t>
    </r>
    <r>
      <rPr>
        <sz val="12"/>
        <color theme="1"/>
        <rFont val="ＭＳ 明朝"/>
        <family val="1"/>
        <charset val="128"/>
      </rPr>
      <t>業</t>
    </r>
    <r>
      <rPr>
        <sz val="12"/>
        <color theme="1"/>
        <rFont val="Century"/>
        <family val="1"/>
      </rPr>
      <t xml:space="preserve"> </t>
    </r>
    <r>
      <rPr>
        <sz val="12"/>
        <color theme="1"/>
        <rFont val="ＭＳ 明朝"/>
        <family val="1"/>
        <charset val="128"/>
      </rPr>
      <t>者</t>
    </r>
    <r>
      <rPr>
        <sz val="12"/>
        <color theme="1"/>
        <rFont val="Century"/>
        <family val="1"/>
      </rPr>
      <t xml:space="preserve"> </t>
    </r>
    <r>
      <rPr>
        <sz val="12"/>
        <color theme="1"/>
        <rFont val="ＭＳ 明朝"/>
        <family val="1"/>
        <charset val="128"/>
      </rPr>
      <t>名</t>
    </r>
    <phoneticPr fontId="1"/>
  </si>
  <si>
    <r>
      <rPr>
        <sz val="11"/>
        <color theme="1"/>
        <rFont val="ＭＳ 明朝"/>
        <family val="1"/>
        <charset val="128"/>
      </rPr>
      <t>記</t>
    </r>
    <rPh sb="0" eb="1">
      <t>キ</t>
    </rPh>
    <phoneticPr fontId="1"/>
  </si>
  <si>
    <r>
      <rPr>
        <sz val="11"/>
        <color theme="1"/>
        <rFont val="ＭＳ 明朝"/>
        <family val="1"/>
        <charset val="128"/>
      </rPr>
      <t>活動・取組</t>
    </r>
    <rPh sb="0" eb="2">
      <t>カツドウ</t>
    </rPh>
    <rPh sb="3" eb="5">
      <t>トリクミ</t>
    </rPh>
    <phoneticPr fontId="1"/>
  </si>
  <si>
    <t>補助事業に要する経費</t>
    <rPh sb="0" eb="4">
      <t>ホジョジギョウ</t>
    </rPh>
    <rPh sb="5" eb="6">
      <t>ヨウ</t>
    </rPh>
    <rPh sb="8" eb="10">
      <t>ケイヒ</t>
    </rPh>
    <phoneticPr fontId="1"/>
  </si>
  <si>
    <r>
      <t xml:space="preserve">
</t>
    </r>
    <r>
      <rPr>
        <sz val="11"/>
        <color theme="1"/>
        <rFont val="ＭＳ 明朝"/>
        <family val="1"/>
        <charset val="128"/>
      </rPr>
      <t>補助金
（Ａ）</t>
    </r>
    <rPh sb="1" eb="4">
      <t>ホジョキン</t>
    </rPh>
    <phoneticPr fontId="1"/>
  </si>
  <si>
    <r>
      <rPr>
        <sz val="11"/>
        <color theme="1"/>
        <rFont val="ＭＳ 明朝"/>
        <family val="1"/>
        <charset val="128"/>
      </rPr>
      <t>既受領額
（Ｂ）</t>
    </r>
    <rPh sb="0" eb="1">
      <t>キ</t>
    </rPh>
    <rPh sb="1" eb="3">
      <t>ジュリョウ</t>
    </rPh>
    <rPh sb="3" eb="4">
      <t>ガク</t>
    </rPh>
    <phoneticPr fontId="1"/>
  </si>
  <si>
    <r>
      <rPr>
        <sz val="11"/>
        <color theme="1"/>
        <rFont val="ＭＳ 明朝"/>
        <family val="1"/>
        <charset val="128"/>
      </rPr>
      <t>遂行状況
報告</t>
    </r>
    <phoneticPr fontId="1"/>
  </si>
  <si>
    <r>
      <rPr>
        <sz val="11"/>
        <color theme="1"/>
        <rFont val="ＭＳ 明朝"/>
        <family val="1"/>
        <charset val="128"/>
      </rPr>
      <t>今回請求額
（Ｃ）</t>
    </r>
    <rPh sb="0" eb="2">
      <t>コンカイ</t>
    </rPh>
    <rPh sb="2" eb="4">
      <t>セイキュウ</t>
    </rPh>
    <rPh sb="4" eb="5">
      <t>ガク</t>
    </rPh>
    <phoneticPr fontId="1"/>
  </si>
  <si>
    <r>
      <rPr>
        <sz val="11"/>
        <color theme="1"/>
        <rFont val="ＭＳ 明朝"/>
        <family val="1"/>
        <charset val="128"/>
      </rPr>
      <t>残額
（Ａ</t>
    </r>
    <r>
      <rPr>
        <sz val="11"/>
        <color theme="1"/>
        <rFont val="Century"/>
        <family val="1"/>
      </rPr>
      <t>)</t>
    </r>
    <r>
      <rPr>
        <sz val="11"/>
        <color theme="1"/>
        <rFont val="ＭＳ 明朝"/>
        <family val="1"/>
        <charset val="128"/>
      </rPr>
      <t>－</t>
    </r>
    <r>
      <rPr>
        <sz val="11"/>
        <color theme="1"/>
        <rFont val="Century"/>
        <family val="1"/>
      </rPr>
      <t>((</t>
    </r>
    <r>
      <rPr>
        <sz val="11"/>
        <color theme="1"/>
        <rFont val="ＭＳ 明朝"/>
        <family val="1"/>
        <charset val="128"/>
      </rPr>
      <t>Ｂ</t>
    </r>
    <r>
      <rPr>
        <sz val="11"/>
        <color theme="1"/>
        <rFont val="Century"/>
        <family val="1"/>
      </rPr>
      <t>)+</t>
    </r>
    <r>
      <rPr>
        <sz val="11"/>
        <color theme="1"/>
        <rFont val="ＭＳ 明朝"/>
        <family val="1"/>
        <charset val="128"/>
      </rPr>
      <t>Ｃ</t>
    </r>
    <r>
      <rPr>
        <sz val="11"/>
        <color theme="1"/>
        <rFont val="Century"/>
        <family val="1"/>
      </rPr>
      <t>))</t>
    </r>
    <rPh sb="0" eb="2">
      <t>ザンガク</t>
    </rPh>
    <phoneticPr fontId="1"/>
  </si>
  <si>
    <r>
      <rPr>
        <sz val="11"/>
        <color theme="1"/>
        <rFont val="ＭＳ 明朝"/>
        <family val="1"/>
        <charset val="128"/>
      </rPr>
      <t>金額</t>
    </r>
    <rPh sb="0" eb="2">
      <t>キンガク</t>
    </rPh>
    <phoneticPr fontId="1"/>
  </si>
  <si>
    <r>
      <rPr>
        <sz val="11"/>
        <color theme="1"/>
        <rFont val="ＭＳ 明朝"/>
        <family val="1"/>
        <charset val="128"/>
      </rPr>
      <t xml:space="preserve">出来高
</t>
    </r>
    <r>
      <rPr>
        <sz val="11"/>
        <color theme="1"/>
        <rFont val="Century"/>
        <family val="1"/>
      </rPr>
      <t>(%)</t>
    </r>
    <rPh sb="0" eb="3">
      <t>デキダカ</t>
    </rPh>
    <phoneticPr fontId="1"/>
  </si>
  <si>
    <r>
      <rPr>
        <sz val="11"/>
        <color theme="1"/>
        <rFont val="ＭＳ 明朝"/>
        <family val="1"/>
        <charset val="128"/>
      </rPr>
      <t>令和</t>
    </r>
    <r>
      <rPr>
        <sz val="11"/>
        <color theme="1"/>
        <rFont val="Century"/>
        <family val="1"/>
      </rPr>
      <t>3</t>
    </r>
    <r>
      <rPr>
        <sz val="11"/>
        <color theme="1"/>
        <rFont val="ＭＳ 明朝"/>
        <family val="1"/>
        <charset val="128"/>
      </rPr>
      <t>年</t>
    </r>
    <r>
      <rPr>
        <sz val="11"/>
        <color theme="1"/>
        <rFont val="Century"/>
        <family val="1"/>
      </rPr>
      <t>12</t>
    </r>
    <r>
      <rPr>
        <sz val="11"/>
        <color theme="1"/>
        <rFont val="ＭＳ 明朝"/>
        <family val="1"/>
        <charset val="128"/>
      </rPr>
      <t>月末日の出来高</t>
    </r>
    <r>
      <rPr>
        <sz val="11"/>
        <color theme="1"/>
        <rFont val="Century"/>
        <family val="1"/>
      </rPr>
      <t>(%)</t>
    </r>
    <phoneticPr fontId="1"/>
  </si>
  <si>
    <r>
      <rPr>
        <sz val="11"/>
        <color theme="1"/>
        <rFont val="ＭＳ 明朝"/>
        <family val="1"/>
        <charset val="128"/>
      </rPr>
      <t>令和</t>
    </r>
    <r>
      <rPr>
        <sz val="11"/>
        <color theme="1"/>
        <rFont val="Century"/>
        <family val="1"/>
      </rPr>
      <t>4</t>
    </r>
    <r>
      <rPr>
        <sz val="11"/>
        <color theme="1"/>
        <rFont val="ＭＳ 明朝"/>
        <family val="1"/>
        <charset val="128"/>
      </rPr>
      <t>年〇月〇日迄予定出来高</t>
    </r>
    <r>
      <rPr>
        <sz val="11"/>
        <color theme="1"/>
        <rFont val="Century"/>
        <family val="1"/>
      </rPr>
      <t>(%)</t>
    </r>
    <rPh sb="0" eb="2">
      <t>レイワ</t>
    </rPh>
    <rPh sb="3" eb="4">
      <t>ネン</t>
    </rPh>
    <rPh sb="5" eb="6">
      <t>ガツ</t>
    </rPh>
    <rPh sb="7" eb="9">
      <t>ニチマデ</t>
    </rPh>
    <rPh sb="9" eb="11">
      <t>ヨテイ</t>
    </rPh>
    <rPh sb="11" eb="14">
      <t>デキダカ</t>
    </rPh>
    <phoneticPr fontId="1"/>
  </si>
  <si>
    <r>
      <rPr>
        <sz val="11"/>
        <color theme="1"/>
        <rFont val="ＭＳ 明朝"/>
        <family val="1"/>
        <charset val="128"/>
      </rPr>
      <t>計</t>
    </r>
    <rPh sb="0" eb="1">
      <t>ケイ</t>
    </rPh>
    <phoneticPr fontId="1"/>
  </si>
  <si>
    <r>
      <rPr>
        <sz val="11"/>
        <color theme="1"/>
        <rFont val="ＭＳ 明朝"/>
        <family val="1"/>
        <charset val="128"/>
      </rPr>
      <t>事業完了予定年月日</t>
    </r>
    <phoneticPr fontId="1"/>
  </si>
  <si>
    <t>以　　上</t>
    <rPh sb="0" eb="1">
      <t>イ</t>
    </rPh>
    <rPh sb="3" eb="4">
      <t>ウエ</t>
    </rPh>
    <phoneticPr fontId="1"/>
  </si>
  <si>
    <r>
      <rPr>
        <sz val="11"/>
        <color theme="1"/>
        <rFont val="ＭＳ 明朝"/>
        <family val="1"/>
        <charset val="128"/>
      </rPr>
      <t>注</t>
    </r>
    <r>
      <rPr>
        <sz val="11"/>
        <color theme="1"/>
        <rFont val="Century"/>
        <family val="1"/>
      </rPr>
      <t>1</t>
    </r>
    <rPh sb="0" eb="1">
      <t>チュウ</t>
    </rPh>
    <phoneticPr fontId="1"/>
  </si>
  <si>
    <r>
      <rPr>
        <sz val="11"/>
        <color theme="1"/>
        <rFont val="ＭＳ 明朝"/>
        <family val="1"/>
        <charset val="128"/>
      </rPr>
      <t>「補助金」「事業費」の欄には、出来高を金額に換算した額を記載してください。</t>
    </r>
    <rPh sb="1" eb="4">
      <t>ホジョキン</t>
    </rPh>
    <phoneticPr fontId="1"/>
  </si>
  <si>
    <t>　＜年間＞　事業実施交付金報告書</t>
    <rPh sb="2" eb="4">
      <t>ネンカン</t>
    </rPh>
    <rPh sb="8" eb="10">
      <t>ジッシ</t>
    </rPh>
    <rPh sb="10" eb="13">
      <t>コウフキン</t>
    </rPh>
    <phoneticPr fontId="1"/>
  </si>
  <si>
    <r>
      <rPr>
        <sz val="11"/>
        <rFont val="ＭＳ 明朝"/>
        <family val="1"/>
        <charset val="128"/>
      </rPr>
      <t>様式第９号</t>
    </r>
    <phoneticPr fontId="1"/>
  </si>
  <si>
    <r>
      <rPr>
        <sz val="11"/>
        <rFont val="ＭＳ 明朝"/>
        <family val="1"/>
        <charset val="128"/>
      </rPr>
      <t>（関係書類）</t>
    </r>
    <rPh sb="1" eb="5">
      <t>カンケイショルイ</t>
    </rPh>
    <phoneticPr fontId="1"/>
  </si>
  <si>
    <r>
      <rPr>
        <u/>
        <sz val="11"/>
        <color theme="10"/>
        <rFont val="ＭＳ 明朝"/>
        <family val="1"/>
        <charset val="128"/>
      </rPr>
      <t>Ⅰ</t>
    </r>
    <r>
      <rPr>
        <u/>
        <sz val="11"/>
        <color theme="10"/>
        <rFont val="Century"/>
        <family val="1"/>
      </rPr>
      <t>.</t>
    </r>
    <r>
      <rPr>
        <u/>
        <sz val="11"/>
        <color theme="10"/>
        <rFont val="ＭＳ 明朝"/>
        <family val="1"/>
        <charset val="128"/>
      </rPr>
      <t>事業成果報告書</t>
    </r>
    <rPh sb="2" eb="4">
      <t>ジギョウ</t>
    </rPh>
    <rPh sb="4" eb="6">
      <t>セイカ</t>
    </rPh>
    <rPh sb="6" eb="8">
      <t>ホウコク</t>
    </rPh>
    <rPh sb="8" eb="9">
      <t>ショ</t>
    </rPh>
    <phoneticPr fontId="1"/>
  </si>
  <si>
    <t>★遂行状況報告書兼概算払請求書　様式⑤</t>
    <rPh sb="1" eb="8">
      <t>スイコウジョウキョウホウコクショ</t>
    </rPh>
    <rPh sb="8" eb="9">
      <t>ケン</t>
    </rPh>
    <rPh sb="9" eb="11">
      <t>ガイサン</t>
    </rPh>
    <rPh sb="11" eb="12">
      <t>バラ</t>
    </rPh>
    <rPh sb="12" eb="15">
      <t>セイキュウショ</t>
    </rPh>
    <rPh sb="16" eb="18">
      <t>ヨウシキ</t>
    </rPh>
    <phoneticPr fontId="1"/>
  </si>
  <si>
    <r>
      <rPr>
        <u/>
        <sz val="11"/>
        <color theme="10"/>
        <rFont val="ＭＳ 明朝"/>
        <family val="1"/>
        <charset val="128"/>
      </rPr>
      <t>Ⅰ</t>
    </r>
    <r>
      <rPr>
        <u/>
        <sz val="11"/>
        <color theme="10"/>
        <rFont val="Century"/>
        <family val="1"/>
      </rPr>
      <t>.</t>
    </r>
    <r>
      <rPr>
        <u/>
        <sz val="11"/>
        <color theme="10"/>
        <rFont val="ＭＳ 明朝"/>
        <family val="1"/>
        <charset val="128"/>
      </rPr>
      <t>実施計画の承認申請書</t>
    </r>
    <rPh sb="2" eb="4">
      <t>ジッシ</t>
    </rPh>
    <rPh sb="4" eb="6">
      <t>ケイカク</t>
    </rPh>
    <rPh sb="7" eb="9">
      <t>ショウニン</t>
    </rPh>
    <rPh sb="9" eb="11">
      <t>シンセイ</t>
    </rPh>
    <rPh sb="11" eb="12">
      <t>ショ</t>
    </rPh>
    <phoneticPr fontId="1"/>
  </si>
  <si>
    <r>
      <rPr>
        <sz val="11"/>
        <rFont val="ＭＳ 明朝"/>
        <family val="1"/>
        <charset val="128"/>
      </rPr>
      <t>様式第６号</t>
    </r>
    <phoneticPr fontId="1"/>
  </si>
  <si>
    <r>
      <rPr>
        <u/>
        <sz val="11"/>
        <color theme="10"/>
        <rFont val="ＭＳ 明朝"/>
        <family val="1"/>
        <charset val="128"/>
      </rPr>
      <t>Ⅱ．事業実施交付金報告書</t>
    </r>
    <rPh sb="2" eb="4">
      <t>ジギョウ</t>
    </rPh>
    <rPh sb="4" eb="6">
      <t>ジッシ</t>
    </rPh>
    <rPh sb="6" eb="9">
      <t>コウフキン</t>
    </rPh>
    <rPh sb="9" eb="12">
      <t>ホウコクショ</t>
    </rPh>
    <phoneticPr fontId="1"/>
  </si>
  <si>
    <r>
      <rPr>
        <u/>
        <sz val="11"/>
        <color theme="10"/>
        <rFont val="ＭＳ 明朝"/>
        <family val="1"/>
        <charset val="128"/>
      </rPr>
      <t>Ⅰ</t>
    </r>
    <r>
      <rPr>
        <u/>
        <sz val="11"/>
        <color theme="10"/>
        <rFont val="Century"/>
        <family val="1"/>
      </rPr>
      <t>.</t>
    </r>
    <r>
      <rPr>
        <u/>
        <sz val="11"/>
        <color theme="10"/>
        <rFont val="ＭＳ 明朝"/>
        <family val="1"/>
        <charset val="128"/>
      </rPr>
      <t>事業実施報告書</t>
    </r>
    <rPh sb="2" eb="4">
      <t>ジギョウ</t>
    </rPh>
    <rPh sb="4" eb="6">
      <t>ジッシ</t>
    </rPh>
    <rPh sb="6" eb="8">
      <t>ホウコク</t>
    </rPh>
    <rPh sb="8" eb="9">
      <t>ショ</t>
    </rPh>
    <phoneticPr fontId="1"/>
  </si>
  <si>
    <r>
      <rPr>
        <sz val="11"/>
        <rFont val="ＭＳ 明朝"/>
        <family val="1"/>
        <charset val="128"/>
      </rPr>
      <t>様式第７号</t>
    </r>
    <phoneticPr fontId="1"/>
  </si>
  <si>
    <r>
      <rPr>
        <u/>
        <sz val="11"/>
        <color theme="10"/>
        <rFont val="ＭＳ 明朝"/>
        <family val="1"/>
        <charset val="128"/>
      </rPr>
      <t>Ⅰ．実施計画の上期（変更、中止、廃止）承認申請書</t>
    </r>
    <rPh sb="7" eb="9">
      <t>カミキ</t>
    </rPh>
    <rPh sb="10" eb="12">
      <t>ヘンコウ</t>
    </rPh>
    <rPh sb="13" eb="15">
      <t>チュウシ</t>
    </rPh>
    <rPh sb="16" eb="18">
      <t>ハイシ</t>
    </rPh>
    <rPh sb="23" eb="24">
      <t>ショ</t>
    </rPh>
    <phoneticPr fontId="1"/>
  </si>
  <si>
    <r>
      <rPr>
        <sz val="11"/>
        <color theme="1"/>
        <rFont val="ＭＳ 明朝"/>
        <family val="1"/>
        <charset val="128"/>
      </rPr>
      <t>様式第８号</t>
    </r>
    <phoneticPr fontId="1"/>
  </si>
  <si>
    <r>
      <rPr>
        <u/>
        <sz val="11"/>
        <color theme="10"/>
        <rFont val="ＭＳ 明朝"/>
        <family val="1"/>
        <charset val="128"/>
      </rPr>
      <t>Ⅰ．実施計画の下期（変更、中止、廃止）承認申請書</t>
    </r>
    <rPh sb="7" eb="9">
      <t>シモキ</t>
    </rPh>
    <rPh sb="23" eb="24">
      <t>ショ</t>
    </rPh>
    <phoneticPr fontId="1"/>
  </si>
  <si>
    <t>ジェトロは実施要領第5の1の(5)の②に基づき、採択の条件として当該計画の重要な構成要素として別途品目又は対象国ごとに、第5の3の(2)の成果目標を定めることがあります。</t>
    <phoneticPr fontId="1"/>
  </si>
  <si>
    <r>
      <rPr>
        <sz val="11"/>
        <color theme="1"/>
        <rFont val="ＭＳ 明朝"/>
        <family val="1"/>
        <charset val="128"/>
      </rPr>
      <t>実施要領第５の４の規定に基づき、その遂行状況　</t>
    </r>
    <r>
      <rPr>
        <sz val="11"/>
        <color theme="1"/>
        <rFont val="Century"/>
        <family val="1"/>
      </rPr>
      <t>(</t>
    </r>
    <r>
      <rPr>
        <sz val="11"/>
        <color theme="1"/>
        <rFont val="ＭＳ 明朝"/>
        <family val="1"/>
        <charset val="128"/>
      </rPr>
      <t>令和３年</t>
    </r>
    <r>
      <rPr>
        <sz val="11"/>
        <color theme="1"/>
        <rFont val="Century"/>
        <family val="1"/>
      </rPr>
      <t>12</t>
    </r>
    <r>
      <rPr>
        <sz val="11"/>
        <color theme="1"/>
        <rFont val="ＭＳ 明朝"/>
        <family val="1"/>
        <charset val="128"/>
      </rPr>
      <t>月末日現在）を下記のとおり報告し、併せて金○○円を概算払によって交付されたく請求します。</t>
    </r>
    <phoneticPr fontId="1"/>
  </si>
  <si>
    <t>旅費（国内旅費は補助対象外）</t>
  </si>
  <si>
    <t>謝金</t>
  </si>
  <si>
    <t>業務委託費</t>
  </si>
  <si>
    <t>賃借料及び使用料</t>
  </si>
  <si>
    <t>出展料（国内見本市等は対象外）</t>
  </si>
  <si>
    <t>賃金</t>
  </si>
  <si>
    <t>人件費（民間事業者は対象外）</t>
  </si>
  <si>
    <t>その他（内容：</t>
  </si>
  <si>
    <r>
      <rPr>
        <sz val="11"/>
        <color rgb="FFFFFF00"/>
        <rFont val="ＭＳ 明朝"/>
        <family val="1"/>
        <charset val="128"/>
      </rPr>
      <t>※１：行・列の幅を変更することは構いませんが、削除・結合はしないでください。</t>
    </r>
    <rPh sb="3" eb="4">
      <t>ギョウ</t>
    </rPh>
    <rPh sb="5" eb="6">
      <t>レツ</t>
    </rPh>
    <rPh sb="7" eb="8">
      <t>ハバ</t>
    </rPh>
    <rPh sb="9" eb="11">
      <t>ヘンコウ</t>
    </rPh>
    <rPh sb="16" eb="17">
      <t>カマ</t>
    </rPh>
    <rPh sb="23" eb="25">
      <t>サクジョ</t>
    </rPh>
    <rPh sb="26" eb="28">
      <t>ケツゴウ</t>
    </rPh>
    <phoneticPr fontId="1"/>
  </si>
  <si>
    <r>
      <rPr>
        <sz val="11"/>
        <color rgb="FFFFFF00"/>
        <rFont val="ＭＳ 明朝"/>
        <family val="1"/>
        <charset val="128"/>
      </rPr>
      <t>　　　フォントサイズを変更するなど見切れが無いように印刷してください。</t>
    </r>
    <phoneticPr fontId="1"/>
  </si>
  <si>
    <r>
      <rPr>
        <b/>
        <sz val="12"/>
        <color theme="1"/>
        <rFont val="ＭＳ 明朝"/>
        <family val="1"/>
        <charset val="128"/>
      </rPr>
      <t>５．実施事業のスケジュール（</t>
    </r>
    <r>
      <rPr>
        <b/>
        <sz val="12"/>
        <color theme="1"/>
        <rFont val="Century"/>
        <family val="1"/>
      </rPr>
      <t>PR</t>
    </r>
    <r>
      <rPr>
        <b/>
        <sz val="12"/>
        <color theme="1"/>
        <rFont val="ＭＳ 明朝"/>
        <family val="1"/>
        <charset val="128"/>
      </rPr>
      <t>活動）</t>
    </r>
    <rPh sb="2" eb="4">
      <t>ジッシ</t>
    </rPh>
    <rPh sb="4" eb="6">
      <t>ジギョウ</t>
    </rPh>
    <phoneticPr fontId="1"/>
  </si>
  <si>
    <r>
      <rPr>
        <sz val="11"/>
        <color rgb="FFFFFF00"/>
        <rFont val="ＭＳ 明朝"/>
        <family val="1"/>
        <charset val="128"/>
      </rPr>
      <t>※２：</t>
    </r>
    <r>
      <rPr>
        <sz val="11"/>
        <color rgb="FFFFFF00"/>
        <rFont val="Century"/>
        <family val="1"/>
      </rPr>
      <t>10</t>
    </r>
    <r>
      <rPr>
        <sz val="11"/>
        <color rgb="FFFFFF00"/>
        <rFont val="ＭＳ 明朝"/>
        <family val="1"/>
        <charset val="128"/>
      </rPr>
      <t>活動の報告欄が表示されていますが非表示の欄が</t>
    </r>
    <r>
      <rPr>
        <sz val="11"/>
        <color rgb="FFFFFF00"/>
        <rFont val="Century"/>
        <family val="1"/>
      </rPr>
      <t>10</t>
    </r>
    <r>
      <rPr>
        <sz val="11"/>
        <color rgb="FFFFFF00"/>
        <rFont val="ＭＳ 明朝"/>
        <family val="1"/>
        <charset val="128"/>
      </rPr>
      <t>活動分ありますので、</t>
    </r>
    <rPh sb="5" eb="7">
      <t>カツドウ</t>
    </rPh>
    <rPh sb="8" eb="10">
      <t>ホウコク</t>
    </rPh>
    <rPh sb="10" eb="11">
      <t>ラン</t>
    </rPh>
    <rPh sb="12" eb="14">
      <t>ヒョウジ</t>
    </rPh>
    <phoneticPr fontId="1"/>
  </si>
  <si>
    <r>
      <rPr>
        <sz val="11"/>
        <color rgb="FFFFFF00"/>
        <rFont val="ＭＳ 明朝"/>
        <family val="1"/>
        <charset val="128"/>
      </rPr>
      <t>　　　</t>
    </r>
    <r>
      <rPr>
        <sz val="11"/>
        <color rgb="FFFFFF00"/>
        <rFont val="Century"/>
        <family val="1"/>
      </rPr>
      <t>10</t>
    </r>
    <r>
      <rPr>
        <sz val="11"/>
        <color rgb="FFFFFF00"/>
        <rFont val="ＭＳ 明朝"/>
        <family val="1"/>
        <charset val="128"/>
      </rPr>
      <t>を超える場合は「再表示」で調節してください。</t>
    </r>
    <phoneticPr fontId="1"/>
  </si>
  <si>
    <r>
      <rPr>
        <b/>
        <sz val="12"/>
        <color theme="1"/>
        <rFont val="ＭＳ 明朝"/>
        <family val="1"/>
        <charset val="128"/>
      </rPr>
      <t>５．実施事業のスケジュール（販促活動）</t>
    </r>
    <rPh sb="2" eb="4">
      <t>ジッシ</t>
    </rPh>
    <rPh sb="4" eb="6">
      <t>ジギョウ</t>
    </rPh>
    <rPh sb="14" eb="16">
      <t>ハンソク</t>
    </rPh>
    <phoneticPr fontId="1"/>
  </si>
  <si>
    <r>
      <rPr>
        <b/>
        <sz val="12"/>
        <color theme="1"/>
        <rFont val="ＭＳ 明朝"/>
        <family val="1"/>
        <charset val="128"/>
      </rPr>
      <t>６．事業成果報告</t>
    </r>
    <r>
      <rPr>
        <b/>
        <sz val="12"/>
        <color theme="1"/>
        <rFont val="Century"/>
        <family val="1"/>
      </rPr>
      <t>(</t>
    </r>
    <r>
      <rPr>
        <b/>
        <sz val="12"/>
        <color theme="1"/>
        <rFont val="ＭＳ 明朝"/>
        <family val="1"/>
        <charset val="128"/>
      </rPr>
      <t>販促活動</t>
    </r>
    <r>
      <rPr>
        <b/>
        <sz val="12"/>
        <color theme="1"/>
        <rFont val="Century"/>
        <family val="1"/>
      </rPr>
      <t>)</t>
    </r>
    <rPh sb="2" eb="4">
      <t>ジギョウ</t>
    </rPh>
    <rPh sb="4" eb="6">
      <t>セイカ</t>
    </rPh>
    <rPh sb="6" eb="8">
      <t>ホウコク</t>
    </rPh>
    <rPh sb="9" eb="11">
      <t>ハンソク</t>
    </rPh>
    <rPh sb="11" eb="13">
      <t>カツドウ</t>
    </rPh>
    <phoneticPr fontId="1"/>
  </si>
  <si>
    <r>
      <rPr>
        <sz val="11"/>
        <color theme="1"/>
        <rFont val="ＭＳ 明朝"/>
        <family val="1"/>
        <charset val="128"/>
      </rPr>
      <t>単位（千円）</t>
    </r>
    <phoneticPr fontId="1"/>
  </si>
  <si>
    <r>
      <rPr>
        <sz val="11"/>
        <color theme="1"/>
        <rFont val="ＭＳ 明朝"/>
        <family val="1"/>
        <charset val="128"/>
      </rPr>
      <t>　事業の取組内容</t>
    </r>
    <phoneticPr fontId="1"/>
  </si>
  <si>
    <r>
      <rPr>
        <sz val="11"/>
        <color theme="1"/>
        <rFont val="ＭＳ 明朝"/>
        <family val="1"/>
        <charset val="128"/>
      </rPr>
      <t>令和２年度
成果実績</t>
    </r>
    <rPh sb="0" eb="2">
      <t>レイワ</t>
    </rPh>
    <rPh sb="3" eb="4">
      <t>ネン</t>
    </rPh>
    <rPh sb="4" eb="5">
      <t>ド</t>
    </rPh>
    <rPh sb="6" eb="8">
      <t>セイカ</t>
    </rPh>
    <rPh sb="8" eb="10">
      <t>ジッセキ</t>
    </rPh>
    <phoneticPr fontId="1"/>
  </si>
  <si>
    <r>
      <rPr>
        <b/>
        <sz val="11"/>
        <color theme="1"/>
        <rFont val="ＭＳ 明朝"/>
        <family val="1"/>
        <charset val="128"/>
      </rPr>
      <t>令和３年度
成果実績</t>
    </r>
    <rPh sb="0" eb="2">
      <t>レイワ</t>
    </rPh>
    <rPh sb="3" eb="5">
      <t>ネンド</t>
    </rPh>
    <rPh sb="6" eb="8">
      <t>セイカ</t>
    </rPh>
    <rPh sb="8" eb="10">
      <t>ジッセキ</t>
    </rPh>
    <phoneticPr fontId="1"/>
  </si>
  <si>
    <r>
      <rPr>
        <b/>
        <sz val="11"/>
        <color theme="1"/>
        <rFont val="ＭＳ 明朝"/>
        <family val="1"/>
        <charset val="128"/>
      </rPr>
      <t>令和</t>
    </r>
    <r>
      <rPr>
        <b/>
        <sz val="11"/>
        <color theme="1"/>
        <rFont val="Century"/>
        <family val="1"/>
      </rPr>
      <t>3</t>
    </r>
    <r>
      <rPr>
        <b/>
        <sz val="11"/>
        <color theme="1"/>
        <rFont val="ＭＳ 明朝"/>
        <family val="1"/>
        <charset val="128"/>
      </rPr>
      <t>年度
事業費見込
（</t>
    </r>
    <r>
      <rPr>
        <b/>
        <sz val="11"/>
        <rFont val="ＭＳ 明朝"/>
        <family val="1"/>
        <charset val="128"/>
      </rPr>
      <t>補助金</t>
    </r>
    <r>
      <rPr>
        <b/>
        <sz val="11"/>
        <color theme="1"/>
        <rFont val="ＭＳ 明朝"/>
        <family val="1"/>
        <charset val="128"/>
      </rPr>
      <t>）</t>
    </r>
    <rPh sb="0" eb="2">
      <t>レイワ</t>
    </rPh>
    <rPh sb="3" eb="5">
      <t>ネンド</t>
    </rPh>
    <rPh sb="4" eb="5">
      <t>ド</t>
    </rPh>
    <rPh sb="6" eb="9">
      <t>ジギョウヒ</t>
    </rPh>
    <rPh sb="9" eb="11">
      <t>ミコミ</t>
    </rPh>
    <rPh sb="13" eb="16">
      <t>ホジョキン</t>
    </rPh>
    <phoneticPr fontId="1"/>
  </si>
  <si>
    <r>
      <rPr>
        <sz val="11"/>
        <color theme="1"/>
        <rFont val="ＭＳ 明朝"/>
        <family val="1"/>
        <charset val="128"/>
      </rPr>
      <t>費用
対効果</t>
    </r>
    <rPh sb="0" eb="2">
      <t>ヒヨウ</t>
    </rPh>
    <rPh sb="3" eb="4">
      <t>タイ</t>
    </rPh>
    <rPh sb="4" eb="6">
      <t>コウカ</t>
    </rPh>
    <phoneticPr fontId="1"/>
  </si>
  <si>
    <r>
      <rPr>
        <sz val="11"/>
        <color theme="1"/>
        <rFont val="ＭＳ 明朝"/>
        <family val="1"/>
        <charset val="128"/>
      </rPr>
      <t>活動</t>
    </r>
  </si>
  <si>
    <r>
      <rPr>
        <sz val="11"/>
        <rFont val="ＭＳ 明朝"/>
        <family val="1"/>
        <charset val="128"/>
      </rPr>
      <t>品目</t>
    </r>
    <rPh sb="0" eb="2">
      <t>ヒンモク</t>
    </rPh>
    <phoneticPr fontId="1"/>
  </si>
  <si>
    <r>
      <rPr>
        <b/>
        <sz val="11"/>
        <color theme="1"/>
        <rFont val="ＭＳ 明朝"/>
        <family val="1"/>
        <charset val="128"/>
      </rPr>
      <t>販売促進活動計</t>
    </r>
    <rPh sb="0" eb="2">
      <t>ハンバイ</t>
    </rPh>
    <rPh sb="2" eb="4">
      <t>ソクシン</t>
    </rPh>
    <rPh sb="4" eb="6">
      <t>カツドウ</t>
    </rPh>
    <rPh sb="6" eb="7">
      <t>ケイ</t>
    </rPh>
    <phoneticPr fontId="1"/>
  </si>
  <si>
    <r>
      <rPr>
        <sz val="11"/>
        <color theme="1"/>
        <rFont val="ＭＳ 明朝"/>
        <family val="1"/>
        <charset val="128"/>
      </rPr>
      <t>注１：目標額の算定方法は商談会等の販売促進活動に取り組む事業参加者（会員企業等）に対して報告を求め、適切に把握の上算出してください（貿易統計等は使用しないでください。）。</t>
    </r>
    <phoneticPr fontId="1"/>
  </si>
  <si>
    <r>
      <rPr>
        <sz val="11"/>
        <color theme="1"/>
        <rFont val="ＭＳ 明朝"/>
        <family val="1"/>
        <charset val="128"/>
      </rPr>
      <t>注２：「事業の取組内容」は、活動毎に記載してください。</t>
    </r>
    <phoneticPr fontId="1"/>
  </si>
  <si>
    <r>
      <rPr>
        <b/>
        <sz val="12"/>
        <color theme="1"/>
        <rFont val="ＭＳ 明朝"/>
        <family val="1"/>
        <charset val="128"/>
      </rPr>
      <t>６．事業成果報告</t>
    </r>
    <r>
      <rPr>
        <b/>
        <sz val="12"/>
        <color theme="1"/>
        <rFont val="Century"/>
        <family val="1"/>
      </rPr>
      <t>(PR</t>
    </r>
    <r>
      <rPr>
        <b/>
        <sz val="12"/>
        <color theme="1"/>
        <rFont val="ＭＳ 明朝"/>
        <family val="1"/>
        <charset val="128"/>
      </rPr>
      <t>活動</t>
    </r>
    <r>
      <rPr>
        <b/>
        <sz val="12"/>
        <color theme="1"/>
        <rFont val="Century"/>
        <family val="1"/>
      </rPr>
      <t>)</t>
    </r>
    <rPh sb="2" eb="4">
      <t>ジギョウ</t>
    </rPh>
    <rPh sb="4" eb="6">
      <t>セイカ</t>
    </rPh>
    <rPh sb="6" eb="8">
      <t>ホウコク</t>
    </rPh>
    <rPh sb="11" eb="13">
      <t>カツドウ</t>
    </rPh>
    <phoneticPr fontId="1"/>
  </si>
  <si>
    <r>
      <rPr>
        <sz val="11"/>
        <color theme="1"/>
        <rFont val="ＭＳ 明朝"/>
        <family val="1"/>
        <charset val="128"/>
      </rPr>
      <t>品目</t>
    </r>
    <rPh sb="0" eb="2">
      <t>ヒンモク</t>
    </rPh>
    <phoneticPr fontId="1"/>
  </si>
  <si>
    <r>
      <rPr>
        <sz val="11"/>
        <color theme="1"/>
        <rFont val="ＭＳ 明朝"/>
        <family val="1"/>
        <charset val="128"/>
      </rPr>
      <t>令和４年度</t>
    </r>
    <phoneticPr fontId="1"/>
  </si>
  <si>
    <r>
      <rPr>
        <sz val="11"/>
        <color theme="1"/>
        <rFont val="ＭＳ 明朝"/>
        <family val="1"/>
        <charset val="128"/>
      </rPr>
      <t>令和５年度</t>
    </r>
    <phoneticPr fontId="1"/>
  </si>
  <si>
    <r>
      <rPr>
        <sz val="11"/>
        <color theme="1"/>
        <rFont val="ＭＳ 明朝"/>
        <family val="1"/>
        <charset val="128"/>
      </rPr>
      <t>目標額</t>
    </r>
    <rPh sb="0" eb="2">
      <t>モクヒョウ</t>
    </rPh>
    <rPh sb="2" eb="3">
      <t>ガク</t>
    </rPh>
    <phoneticPr fontId="1"/>
  </si>
  <si>
    <r>
      <rPr>
        <sz val="11"/>
        <color theme="1"/>
        <rFont val="ＭＳ 明朝"/>
        <family val="1"/>
        <charset val="128"/>
      </rPr>
      <t>実績額</t>
    </r>
    <rPh sb="0" eb="3">
      <t>ジッセキガク</t>
    </rPh>
    <phoneticPr fontId="1"/>
  </si>
  <si>
    <r>
      <rPr>
        <sz val="10"/>
        <color theme="1"/>
        <rFont val="ＭＳ 明朝"/>
        <family val="1"/>
        <charset val="128"/>
      </rPr>
      <t>対象品目の内訳が多い場合は、これを別葉とすることができる。</t>
    </r>
    <phoneticPr fontId="1"/>
  </si>
  <si>
    <r>
      <rPr>
        <sz val="10"/>
        <color theme="1"/>
        <rFont val="ＭＳ 明朝"/>
        <family val="1"/>
        <charset val="128"/>
      </rPr>
      <t>前年度の実績額を見込額で記載する場合は（　　）とし、実績額が確定後の次回報告時に実績額を記載すること。</t>
    </r>
    <rPh sb="0" eb="3">
      <t>ゼンネンド</t>
    </rPh>
    <rPh sb="4" eb="6">
      <t>ジッセキ</t>
    </rPh>
    <rPh sb="6" eb="7">
      <t>ガク</t>
    </rPh>
    <rPh sb="8" eb="10">
      <t>ミコミ</t>
    </rPh>
    <rPh sb="10" eb="11">
      <t>ガク</t>
    </rPh>
    <rPh sb="12" eb="14">
      <t>キサイ</t>
    </rPh>
    <rPh sb="16" eb="18">
      <t>バアイ</t>
    </rPh>
    <rPh sb="26" eb="28">
      <t>ジッセキ</t>
    </rPh>
    <rPh sb="28" eb="29">
      <t>ガク</t>
    </rPh>
    <rPh sb="30" eb="32">
      <t>カクテイ</t>
    </rPh>
    <rPh sb="32" eb="33">
      <t>ゴ</t>
    </rPh>
    <rPh sb="34" eb="36">
      <t>ジカイ</t>
    </rPh>
    <rPh sb="36" eb="38">
      <t>ホウコク</t>
    </rPh>
    <rPh sb="38" eb="39">
      <t>ジ</t>
    </rPh>
    <rPh sb="40" eb="42">
      <t>ジッセキ</t>
    </rPh>
    <rPh sb="42" eb="43">
      <t>ガク</t>
    </rPh>
    <rPh sb="44" eb="46">
      <t>キサイ</t>
    </rPh>
    <phoneticPr fontId="1"/>
  </si>
  <si>
    <r>
      <rPr>
        <sz val="10"/>
        <color theme="1"/>
        <rFont val="ＭＳ 明朝"/>
        <family val="1"/>
        <charset val="128"/>
      </rPr>
      <t>目標額及び実績額の算定方法は、事業参加者（品目別輸出団体等の会員企業等）に係る事業実施対象国又は地域及び品目の輸出金額に基づき算定すること。</t>
    </r>
    <phoneticPr fontId="1"/>
  </si>
  <si>
    <r>
      <rPr>
        <sz val="10"/>
        <color theme="1"/>
        <rFont val="ＭＳ 明朝"/>
        <family val="1"/>
        <charset val="128"/>
      </rPr>
      <t>また、当該事業参加者に対して当該事業の実施に係る目標額及び実績額の報告を求めること。（貿易統計等は使用しないこと。）</t>
    </r>
    <phoneticPr fontId="1"/>
  </si>
  <si>
    <r>
      <rPr>
        <sz val="10"/>
        <color theme="1"/>
        <rFont val="ＭＳ 明朝"/>
        <family val="1"/>
        <charset val="128"/>
      </rPr>
      <t>実績額の算定に当たっては、目標額を設定する際に対象とした期間及び対象範囲により算定すること。</t>
    </r>
    <phoneticPr fontId="1"/>
  </si>
  <si>
    <t>注4：</t>
    <rPh sb="0" eb="1">
      <t>チュウ</t>
    </rPh>
    <phoneticPr fontId="1"/>
  </si>
  <si>
    <r>
      <rPr>
        <sz val="10"/>
        <color theme="1"/>
        <rFont val="ＭＳ 明朝"/>
        <family val="1"/>
        <charset val="128"/>
      </rPr>
      <t>注</t>
    </r>
    <r>
      <rPr>
        <sz val="10"/>
        <color theme="1"/>
        <rFont val="Century"/>
        <family val="1"/>
      </rPr>
      <t>4</t>
    </r>
    <r>
      <rPr>
        <sz val="10"/>
        <color theme="1"/>
        <rFont val="ＭＳ 明朝"/>
        <family val="1"/>
        <charset val="128"/>
      </rPr>
      <t>：</t>
    </r>
    <rPh sb="0" eb="1">
      <t>チュウ</t>
    </rPh>
    <phoneticPr fontId="1"/>
  </si>
  <si>
    <t>チェック欄</t>
    <rPh sb="4" eb="5">
      <t>ラン</t>
    </rPh>
    <phoneticPr fontId="1"/>
  </si>
  <si>
    <t>代表者氏名</t>
    <rPh sb="0" eb="3">
      <t>ダイヒョウシャ</t>
    </rPh>
    <phoneticPr fontId="1"/>
  </si>
  <si>
    <t>需用費の内訳は実施要領の別表１経費の内容を参照し、備考欄に内訳を記載してください。</t>
    <rPh sb="0" eb="3">
      <t>ジュヨウヒ</t>
    </rPh>
    <rPh sb="4" eb="6">
      <t>ウチワケ</t>
    </rPh>
    <rPh sb="7" eb="9">
      <t>ジッシ</t>
    </rPh>
    <rPh sb="9" eb="11">
      <t>ヨウリョウ</t>
    </rPh>
    <rPh sb="12" eb="14">
      <t>ベッピョウ</t>
    </rPh>
    <rPh sb="15" eb="17">
      <t>ケイヒ</t>
    </rPh>
    <rPh sb="18" eb="20">
      <t>ナイヨウ</t>
    </rPh>
    <rPh sb="21" eb="23">
      <t>サンショウ</t>
    </rPh>
    <rPh sb="25" eb="27">
      <t>ビコウ</t>
    </rPh>
    <rPh sb="27" eb="28">
      <t>ラン</t>
    </rPh>
    <rPh sb="29" eb="31">
      <t>ウチワケ</t>
    </rPh>
    <rPh sb="32" eb="34">
      <t>キサイ</t>
    </rPh>
    <phoneticPr fontId="1"/>
  </si>
  <si>
    <t>需用費　（注3）</t>
    <rPh sb="0" eb="3">
      <t>ジュヨウヒ</t>
    </rPh>
    <rPh sb="5" eb="6">
      <t>チュウ</t>
    </rPh>
    <phoneticPr fontId="1"/>
  </si>
  <si>
    <t>分野・テーマ別事業</t>
    <phoneticPr fontId="1" type="Hiragana"/>
  </si>
  <si>
    <t>「分野・テーマ別のPR活動」および「分野・テーマ別の販促活動」について取組内容ごとに国・地域ごと等に記載してください。</t>
    <rPh sb="1" eb="3">
      <t>ブンヤ</t>
    </rPh>
    <rPh sb="7" eb="8">
      <t>ベツ</t>
    </rPh>
    <rPh sb="11" eb="13">
      <t>カツドウ</t>
    </rPh>
    <rPh sb="18" eb="20">
      <t>ブンヤ</t>
    </rPh>
    <rPh sb="24" eb="25">
      <t>ベツ</t>
    </rPh>
    <rPh sb="26" eb="28">
      <t>ハンソク</t>
    </rPh>
    <rPh sb="28" eb="30">
      <t>カツドウ</t>
    </rPh>
    <rPh sb="35" eb="37">
      <t>トリクミ</t>
    </rPh>
    <rPh sb="37" eb="39">
      <t>ナイヨウ</t>
    </rPh>
    <rPh sb="42" eb="43">
      <t>クニ</t>
    </rPh>
    <rPh sb="44" eb="46">
      <t>チイキ</t>
    </rPh>
    <rPh sb="48" eb="49">
      <t>トウ</t>
    </rPh>
    <rPh sb="50" eb="52">
      <t>キサイ</t>
    </rPh>
    <phoneticPr fontId="1"/>
  </si>
  <si>
    <t>分野・テーマ別海外販路開拓対策事業の上期事業実施報告について</t>
    <rPh sb="0" eb="2">
      <t>ブンヤ</t>
    </rPh>
    <rPh sb="6" eb="7">
      <t>ベツ</t>
    </rPh>
    <rPh sb="7" eb="9">
      <t>カイガイ</t>
    </rPh>
    <rPh sb="9" eb="11">
      <t>ハンロ</t>
    </rPh>
    <rPh sb="11" eb="13">
      <t>カイタク</t>
    </rPh>
    <rPh sb="13" eb="15">
      <t>タイサク</t>
    </rPh>
    <rPh sb="15" eb="17">
      <t>ジギョウ</t>
    </rPh>
    <rPh sb="18" eb="20">
      <t>カミキ</t>
    </rPh>
    <rPh sb="22" eb="24">
      <t>ジッシ</t>
    </rPh>
    <rPh sb="24" eb="26">
      <t>ホウコク</t>
    </rPh>
    <phoneticPr fontId="1"/>
  </si>
  <si>
    <r>
      <rPr>
        <sz val="11"/>
        <color theme="1"/>
        <rFont val="ＭＳ 明朝"/>
        <family val="1"/>
        <charset val="128"/>
      </rPr>
      <t>　令和３年〇〇月〇〇日付</t>
    </r>
    <r>
      <rPr>
        <sz val="11"/>
        <color theme="1"/>
        <rFont val="Century"/>
        <family val="1"/>
      </rPr>
      <t>AFG</t>
    </r>
    <r>
      <rPr>
        <sz val="11"/>
        <color theme="1"/>
        <rFont val="ＭＳ 明朝"/>
        <family val="1"/>
        <charset val="128"/>
      </rPr>
      <t>〇〇〇〇の分野・テーマ別海外販路開拓対策事業補助金の交付決定通知のありました事業について、分野・テーマ別海外販路開拓対策事業</t>
    </r>
    <phoneticPr fontId="1"/>
  </si>
  <si>
    <t>分野・テーマ別海外販路開拓対策事業の事業実施報告について</t>
    <rPh sb="0" eb="2">
      <t>ブンヤ</t>
    </rPh>
    <rPh sb="6" eb="7">
      <t>ベツ</t>
    </rPh>
    <rPh sb="7" eb="9">
      <t>カイガイ</t>
    </rPh>
    <rPh sb="9" eb="11">
      <t>ハンロ</t>
    </rPh>
    <rPh sb="11" eb="13">
      <t>カイタク</t>
    </rPh>
    <rPh sb="13" eb="15">
      <t>タイサク</t>
    </rPh>
    <rPh sb="15" eb="17">
      <t>ジギョウ</t>
    </rPh>
    <rPh sb="18" eb="20">
      <t>ジギョウ</t>
    </rPh>
    <rPh sb="22" eb="24">
      <t>ホウコク</t>
    </rPh>
    <phoneticPr fontId="1"/>
  </si>
  <si>
    <t>分野・テーマ別海外販路開拓対策事業の実施計画の上期</t>
    <rPh sb="0" eb="2">
      <t>ブンヤ</t>
    </rPh>
    <rPh sb="6" eb="7">
      <t>ベツ</t>
    </rPh>
    <rPh sb="7" eb="9">
      <t>カイガイ</t>
    </rPh>
    <rPh sb="9" eb="11">
      <t>ハンロ</t>
    </rPh>
    <rPh sb="11" eb="13">
      <t>カイタク</t>
    </rPh>
    <rPh sb="13" eb="15">
      <t>タイサク</t>
    </rPh>
    <rPh sb="15" eb="17">
      <t>ジギョウ</t>
    </rPh>
    <rPh sb="18" eb="20">
      <t>ジッシ</t>
    </rPh>
    <rPh sb="20" eb="22">
      <t>ケイカク</t>
    </rPh>
    <rPh sb="23" eb="25">
      <t>カミキ</t>
    </rPh>
    <phoneticPr fontId="1"/>
  </si>
  <si>
    <t>分野・テーマ別海外販路開拓対策事業に係る事業成果の報告について</t>
    <rPh sb="0" eb="2">
      <t>ブンヤ</t>
    </rPh>
    <rPh sb="6" eb="7">
      <t>ベツ</t>
    </rPh>
    <rPh sb="7" eb="9">
      <t>カイガイ</t>
    </rPh>
    <rPh sb="9" eb="11">
      <t>ハンロ</t>
    </rPh>
    <rPh sb="11" eb="13">
      <t>カイタク</t>
    </rPh>
    <rPh sb="13" eb="15">
      <t>タイサク</t>
    </rPh>
    <rPh sb="15" eb="17">
      <t>ジギョウ</t>
    </rPh>
    <rPh sb="18" eb="19">
      <t>カカワ</t>
    </rPh>
    <rPh sb="20" eb="22">
      <t>ジギョウ</t>
    </rPh>
    <rPh sb="22" eb="24">
      <t>セイカ</t>
    </rPh>
    <rPh sb="25" eb="27">
      <t>ホウコク</t>
    </rPh>
    <phoneticPr fontId="1"/>
  </si>
  <si>
    <r>
      <rPr>
        <sz val="11"/>
        <rFont val="ＭＳ 明朝"/>
        <family val="1"/>
        <charset val="128"/>
      </rPr>
      <t>（令和○○年○○月○○日付</t>
    </r>
    <r>
      <rPr>
        <sz val="11"/>
        <rFont val="Century"/>
        <family val="1"/>
      </rPr>
      <t>AFG</t>
    </r>
    <r>
      <rPr>
        <sz val="11"/>
        <rFont val="ＭＳ 明朝"/>
        <family val="1"/>
        <charset val="128"/>
      </rPr>
      <t>○○○○○号による額の確定通知額）</t>
    </r>
    <r>
      <rPr>
        <sz val="11"/>
        <rFont val="Century"/>
        <family val="1"/>
      </rPr>
      <t xml:space="preserve"> </t>
    </r>
    <phoneticPr fontId="1"/>
  </si>
  <si>
    <t>分野・テーマ別海外販路開拓対策事業の採択通知のあった事業について、補助金交付決定前に着手することとしたいので、下記の条件を</t>
    <rPh sb="18" eb="20">
      <t>サイタク</t>
    </rPh>
    <rPh sb="20" eb="22">
      <t>ツウチ</t>
    </rPh>
    <rPh sb="26" eb="28">
      <t>ジギョウ</t>
    </rPh>
    <rPh sb="33" eb="36">
      <t>ホジョキン</t>
    </rPh>
    <rPh sb="36" eb="38">
      <t>コウフ</t>
    </rPh>
    <rPh sb="38" eb="40">
      <t>ケッテイ</t>
    </rPh>
    <rPh sb="40" eb="41">
      <t>マエ</t>
    </rPh>
    <rPh sb="42" eb="44">
      <t>チャクシュ</t>
    </rPh>
    <rPh sb="55" eb="57">
      <t>カキ</t>
    </rPh>
    <rPh sb="58" eb="60">
      <t>ジョウケン</t>
    </rPh>
    <phoneticPr fontId="1"/>
  </si>
  <si>
    <t>　分野・テーマ別海外販路開拓対策事業の補助金交付決定前着手届</t>
    <rPh sb="22" eb="24">
      <t>コウフ</t>
    </rPh>
    <rPh sb="24" eb="26">
      <t>ケッテイ</t>
    </rPh>
    <rPh sb="26" eb="27">
      <t>マエ</t>
    </rPh>
    <rPh sb="27" eb="29">
      <t>チャクシュ</t>
    </rPh>
    <rPh sb="29" eb="30">
      <t>トドケ</t>
    </rPh>
    <phoneticPr fontId="1"/>
  </si>
  <si>
    <r>
      <rPr>
        <sz val="11"/>
        <color theme="1"/>
        <rFont val="ＭＳ 明朝"/>
        <family val="1"/>
        <charset val="128"/>
      </rPr>
      <t>　令和３年〇〇月〇〇日付</t>
    </r>
    <r>
      <rPr>
        <sz val="11"/>
        <color theme="1"/>
        <rFont val="Century"/>
        <family val="1"/>
      </rPr>
      <t>AFG</t>
    </r>
    <r>
      <rPr>
        <sz val="11"/>
        <color theme="1"/>
        <rFont val="ＭＳ 明朝"/>
        <family val="1"/>
        <charset val="128"/>
      </rPr>
      <t>〇〇〇〇号により分野・テーマ別海外販路開拓対策事業補助金の交付決定の通知がありました同事業について、</t>
    </r>
    <rPh sb="19" eb="20">
      <t>ゴウ</t>
    </rPh>
    <phoneticPr fontId="1"/>
  </si>
  <si>
    <r>
      <rPr>
        <u/>
        <sz val="11"/>
        <color theme="10"/>
        <rFont val="ＭＳ 明朝"/>
        <family val="1"/>
        <charset val="128"/>
      </rPr>
      <t>活動の成果目標と成果（分野・テーマ別事業の</t>
    </r>
    <r>
      <rPr>
        <u/>
        <sz val="11"/>
        <color theme="10"/>
        <rFont val="Century"/>
        <family val="1"/>
      </rPr>
      <t>PR</t>
    </r>
    <r>
      <rPr>
        <u/>
        <sz val="11"/>
        <color theme="10"/>
        <rFont val="ＭＳ 明朝"/>
        <family val="1"/>
        <charset val="128"/>
      </rPr>
      <t>活動）</t>
    </r>
    <phoneticPr fontId="1"/>
  </si>
  <si>
    <r>
      <rPr>
        <u/>
        <sz val="11"/>
        <color theme="10"/>
        <rFont val="ＭＳ 明朝"/>
        <family val="1"/>
        <charset val="128"/>
      </rPr>
      <t>輸出数量と金額等の分析（分野・テーマ別事業の</t>
    </r>
    <r>
      <rPr>
        <u/>
        <sz val="11"/>
        <color theme="10"/>
        <rFont val="Century"/>
        <family val="1"/>
      </rPr>
      <t>PR</t>
    </r>
    <r>
      <rPr>
        <u/>
        <sz val="11"/>
        <color theme="10"/>
        <rFont val="ＭＳ 明朝"/>
        <family val="1"/>
        <charset val="128"/>
      </rPr>
      <t>活動）</t>
    </r>
    <rPh sb="0" eb="2">
      <t>ユシュツ</t>
    </rPh>
    <rPh sb="2" eb="4">
      <t>スウリョウ</t>
    </rPh>
    <rPh sb="5" eb="8">
      <t>キンガクナド</t>
    </rPh>
    <rPh sb="9" eb="11">
      <t>ブンセキ</t>
    </rPh>
    <rPh sb="12" eb="14">
      <t>ブンヤ</t>
    </rPh>
    <rPh sb="18" eb="19">
      <t>ベツ</t>
    </rPh>
    <rPh sb="19" eb="21">
      <t>ジギョウ</t>
    </rPh>
    <rPh sb="24" eb="26">
      <t>カツドウ</t>
    </rPh>
    <phoneticPr fontId="1"/>
  </si>
  <si>
    <r>
      <rPr>
        <u/>
        <sz val="11"/>
        <color theme="10"/>
        <rFont val="ＭＳ 明朝"/>
        <family val="1"/>
        <charset val="128"/>
      </rPr>
      <t>次年度以降の活動方針（分野・テーマ別事業の</t>
    </r>
    <r>
      <rPr>
        <u/>
        <sz val="11"/>
        <color theme="10"/>
        <rFont val="Century"/>
        <family val="1"/>
      </rPr>
      <t>PR</t>
    </r>
    <r>
      <rPr>
        <u/>
        <sz val="11"/>
        <color theme="10"/>
        <rFont val="ＭＳ 明朝"/>
        <family val="1"/>
        <charset val="128"/>
      </rPr>
      <t>活動）</t>
    </r>
    <rPh sb="0" eb="3">
      <t>ジネンド</t>
    </rPh>
    <rPh sb="3" eb="5">
      <t>イコウ</t>
    </rPh>
    <rPh sb="6" eb="8">
      <t>カツドウ</t>
    </rPh>
    <rPh sb="8" eb="10">
      <t>ホウシン</t>
    </rPh>
    <rPh sb="11" eb="13">
      <t>ブンヤ</t>
    </rPh>
    <rPh sb="17" eb="18">
      <t>ベツ</t>
    </rPh>
    <rPh sb="18" eb="20">
      <t>ジギョウ</t>
    </rPh>
    <rPh sb="23" eb="25">
      <t>カツドウ</t>
    </rPh>
    <phoneticPr fontId="1"/>
  </si>
  <si>
    <t>１．活動内容（分野・テーマ別事業のPR活動）</t>
    <rPh sb="2" eb="4">
      <t>カツドウ</t>
    </rPh>
    <rPh sb="7" eb="9">
      <t>ブンヤ</t>
    </rPh>
    <rPh sb="13" eb="14">
      <t>ベツ</t>
    </rPh>
    <rPh sb="14" eb="16">
      <t>ジギョウ</t>
    </rPh>
    <rPh sb="19" eb="21">
      <t>カツドウ</t>
    </rPh>
    <phoneticPr fontId="1"/>
  </si>
  <si>
    <t>１．活動内容（分野・テーマ別事業の販売促進活動）</t>
    <rPh sb="2" eb="4">
      <t>カツドウ</t>
    </rPh>
    <rPh sb="7" eb="9">
      <t>ブンヤ</t>
    </rPh>
    <rPh sb="13" eb="14">
      <t>ベツ</t>
    </rPh>
    <rPh sb="14" eb="16">
      <t>ジギョウ</t>
    </rPh>
    <rPh sb="17" eb="19">
      <t>ハンバイ</t>
    </rPh>
    <rPh sb="19" eb="21">
      <t>ソクシン</t>
    </rPh>
    <rPh sb="21" eb="23">
      <t>カツドウ</t>
    </rPh>
    <phoneticPr fontId="1"/>
  </si>
  <si>
    <r>
      <rPr>
        <b/>
        <sz val="12"/>
        <color theme="1"/>
        <rFont val="ＭＳ 明朝"/>
        <family val="1"/>
        <charset val="128"/>
      </rPr>
      <t>２．活動の成果目標と成果（分野・テーマ別事業の</t>
    </r>
    <r>
      <rPr>
        <b/>
        <sz val="12"/>
        <color theme="1"/>
        <rFont val="Century"/>
        <family val="1"/>
      </rPr>
      <t>PR</t>
    </r>
    <r>
      <rPr>
        <b/>
        <sz val="12"/>
        <color theme="1"/>
        <rFont val="ＭＳ 明朝"/>
        <family val="1"/>
        <charset val="128"/>
      </rPr>
      <t>活動）</t>
    </r>
    <rPh sb="2" eb="4">
      <t>カツドウ</t>
    </rPh>
    <rPh sb="5" eb="7">
      <t>セイカ</t>
    </rPh>
    <rPh sb="7" eb="9">
      <t>モクヒョウ</t>
    </rPh>
    <rPh sb="10" eb="12">
      <t>セイカ</t>
    </rPh>
    <phoneticPr fontId="1"/>
  </si>
  <si>
    <t>２．成果目標と成果（分野・テーマ別事業の販売促進活動）</t>
    <rPh sb="2" eb="4">
      <t>セイカ</t>
    </rPh>
    <rPh sb="4" eb="6">
      <t>モクヒョウ</t>
    </rPh>
    <rPh sb="7" eb="9">
      <t>セイカ</t>
    </rPh>
    <rPh sb="10" eb="12">
      <t>ブンヤ</t>
    </rPh>
    <rPh sb="16" eb="17">
      <t>ベツ</t>
    </rPh>
    <rPh sb="17" eb="19">
      <t>ジギョウ</t>
    </rPh>
    <rPh sb="20" eb="22">
      <t>ハンバイ</t>
    </rPh>
    <rPh sb="22" eb="24">
      <t>ソクシン</t>
    </rPh>
    <rPh sb="24" eb="26">
      <t>カツドウ</t>
    </rPh>
    <phoneticPr fontId="1"/>
  </si>
  <si>
    <t>３．輸出数量と金額等の分析（分野・テーマ別事業のPR活動）</t>
    <rPh sb="2" eb="4">
      <t>ユシュツ</t>
    </rPh>
    <rPh sb="4" eb="6">
      <t>スウリョウ</t>
    </rPh>
    <rPh sb="7" eb="10">
      <t>キンガクナド</t>
    </rPh>
    <rPh sb="11" eb="13">
      <t>ブンセキ</t>
    </rPh>
    <phoneticPr fontId="1"/>
  </si>
  <si>
    <t>３．輸出数量と金額等の分析（分野・テーマ別事業の販売促進活動）</t>
    <rPh sb="2" eb="4">
      <t>ユシュツ</t>
    </rPh>
    <rPh sb="4" eb="6">
      <t>スウリョウ</t>
    </rPh>
    <rPh sb="7" eb="10">
      <t>キンガクナド</t>
    </rPh>
    <rPh sb="11" eb="13">
      <t>ブンセキ</t>
    </rPh>
    <phoneticPr fontId="1"/>
  </si>
  <si>
    <t>４．次年度以降の活動方針（分野・テーマ別事業のPR活動）</t>
    <rPh sb="2" eb="5">
      <t>ジネンド</t>
    </rPh>
    <rPh sb="5" eb="7">
      <t>イコウ</t>
    </rPh>
    <rPh sb="8" eb="10">
      <t>カツドウ</t>
    </rPh>
    <rPh sb="10" eb="12">
      <t>ホウシン</t>
    </rPh>
    <phoneticPr fontId="1"/>
  </si>
  <si>
    <t>４．次年度以降の活動方針（分野・テーマ別事業の販売促進活動）</t>
    <rPh sb="2" eb="5">
      <t>ジネンド</t>
    </rPh>
    <rPh sb="5" eb="7">
      <t>イコウ</t>
    </rPh>
    <rPh sb="8" eb="10">
      <t>カツドウ</t>
    </rPh>
    <rPh sb="10" eb="12">
      <t>ホウシン</t>
    </rPh>
    <phoneticPr fontId="1"/>
  </si>
  <si>
    <t>分野・テーマ別海外販路開拓対策事業の実施計画の承認申請及び、同補助金の交付申請について</t>
    <phoneticPr fontId="1"/>
  </si>
  <si>
    <t>　　　標記について、別添１から別添２のとおり関係書類を添えて提出いたします。</t>
    <rPh sb="3" eb="5">
      <t>ヒョウキ</t>
    </rPh>
    <rPh sb="10" eb="12">
      <t>ベッテン</t>
    </rPh>
    <rPh sb="15" eb="17">
      <t>ベッテン</t>
    </rPh>
    <rPh sb="22" eb="24">
      <t>カンケイ</t>
    </rPh>
    <rPh sb="24" eb="26">
      <t>ショルイ</t>
    </rPh>
    <rPh sb="27" eb="28">
      <t>ソ</t>
    </rPh>
    <rPh sb="30" eb="32">
      <t>テイシュツ</t>
    </rPh>
    <phoneticPr fontId="1"/>
  </si>
  <si>
    <t>分野・テーマ別海外販路開拓対策事業</t>
    <phoneticPr fontId="1"/>
  </si>
  <si>
    <t>分野・テーマ別海外販路開拓対策事業遂行状況兼概算払請求書</t>
    <phoneticPr fontId="1"/>
  </si>
  <si>
    <t>概算払によって交付されたく請求します。</t>
    <phoneticPr fontId="1"/>
  </si>
  <si>
    <t>　令和３年〇〇月〇〇日付AFG〇〇〇〇で分野・テーマ別海外販路開拓対策事業補助金の交付決定通知のありました事業について、下記により金〇〇円を</t>
    <phoneticPr fontId="1"/>
  </si>
  <si>
    <t>　令和３年〇〇月〇〇日付AFG〇〇〇〇の分野・テーマ別海外販路開拓対策事業補助金の交付決定通知のありました事業について、分野・テーマ別海外販路開拓支援強化事業</t>
    <phoneticPr fontId="1"/>
  </si>
  <si>
    <t>実施要領第５の４の規定に基づき、その遂行状況　(令和３年12月末日現在）を下記のとおり報告します。</t>
    <phoneticPr fontId="1"/>
  </si>
  <si>
    <t>名　　　称</t>
    <rPh sb="0" eb="1">
      <t>メイ</t>
    </rPh>
    <rPh sb="4" eb="5">
      <t>ショウ</t>
    </rPh>
    <phoneticPr fontId="1"/>
  </si>
  <si>
    <t>　　　　　分野・テーマ別海外販路開拓対策事業の実施計画の下期</t>
    <rPh sb="5" eb="7">
      <t>ブンヤ</t>
    </rPh>
    <rPh sb="11" eb="12">
      <t>ベツ</t>
    </rPh>
    <rPh sb="12" eb="14">
      <t>カイガイ</t>
    </rPh>
    <rPh sb="14" eb="16">
      <t>ハンロ</t>
    </rPh>
    <rPh sb="16" eb="18">
      <t>カイタク</t>
    </rPh>
    <rPh sb="18" eb="20">
      <t>タイサク</t>
    </rPh>
    <rPh sb="20" eb="22">
      <t>ジギョウ</t>
    </rPh>
    <rPh sb="23" eb="25">
      <t>ジッシ</t>
    </rPh>
    <rPh sb="25" eb="27">
      <t>ケイカク</t>
    </rPh>
    <rPh sb="28" eb="30">
      <t>シモキ</t>
    </rPh>
    <phoneticPr fontId="1"/>
  </si>
  <si>
    <r>
      <rPr>
        <sz val="12"/>
        <color theme="1"/>
        <rFont val="ＭＳ Ｐ明朝"/>
        <family val="1"/>
        <charset val="128"/>
      </rPr>
      <t>分野・テーマ別事業</t>
    </r>
    <r>
      <rPr>
        <sz val="12"/>
        <color theme="1"/>
        <rFont val="Century"/>
        <family val="1"/>
      </rPr>
      <t xml:space="preserve"> </t>
    </r>
    <r>
      <rPr>
        <sz val="12"/>
        <color theme="1"/>
        <rFont val="ＭＳ Ｐ明朝"/>
        <family val="1"/>
        <charset val="128"/>
      </rPr>
      <t>（団体用）</t>
    </r>
    <rPh sb="11" eb="13">
      <t>ダンタイ</t>
    </rPh>
    <rPh sb="13" eb="14">
      <t>ヨウ</t>
    </rPh>
    <phoneticPr fontId="1"/>
  </si>
  <si>
    <t>・本事業の実施により相当な収益が発生した場合には、別紙２「分野・テーマ別事業に係る収益報告」を添付してください。</t>
    <rPh sb="29" eb="31">
      <t>ブンヤ</t>
    </rPh>
    <rPh sb="35" eb="36">
      <t>ベツ</t>
    </rPh>
    <phoneticPr fontId="1"/>
  </si>
  <si>
    <t>(3)</t>
  </si>
  <si>
    <r>
      <rPr>
        <u/>
        <sz val="11"/>
        <color theme="10"/>
        <rFont val="ＭＳ 明朝"/>
        <family val="1"/>
        <charset val="128"/>
      </rPr>
      <t>申請事業の内容（海外販路開拓戦略策定活動）</t>
    </r>
    <rPh sb="0" eb="2">
      <t>シンセイ</t>
    </rPh>
    <rPh sb="2" eb="4">
      <t>ジギョウ</t>
    </rPh>
    <rPh sb="5" eb="7">
      <t>ナイヨウ</t>
    </rPh>
    <rPh sb="8" eb="10">
      <t>カイガイ</t>
    </rPh>
    <rPh sb="10" eb="12">
      <t>ハンロ</t>
    </rPh>
    <rPh sb="12" eb="14">
      <t>カイタク</t>
    </rPh>
    <rPh sb="14" eb="16">
      <t>センリャク</t>
    </rPh>
    <rPh sb="16" eb="18">
      <t>サクテイ</t>
    </rPh>
    <rPh sb="18" eb="20">
      <t>カツドウ</t>
    </rPh>
    <phoneticPr fontId="1"/>
  </si>
  <si>
    <r>
      <rPr>
        <u/>
        <sz val="11"/>
        <color theme="10"/>
        <rFont val="ＭＳ 明朝"/>
        <family val="1"/>
        <charset val="128"/>
      </rPr>
      <t>積算内訳（海外販路開拓戦略策定活動）</t>
    </r>
    <rPh sb="0" eb="2">
      <t>セキサン</t>
    </rPh>
    <rPh sb="2" eb="4">
      <t>ウチワケ</t>
    </rPh>
    <rPh sb="5" eb="7">
      <t>カイガイ</t>
    </rPh>
    <rPh sb="7" eb="9">
      <t>ハンロ</t>
    </rPh>
    <rPh sb="9" eb="11">
      <t>カイタク</t>
    </rPh>
    <rPh sb="11" eb="13">
      <t>センリャク</t>
    </rPh>
    <rPh sb="13" eb="15">
      <t>サクテイ</t>
    </rPh>
    <rPh sb="15" eb="17">
      <t>カツドウ</t>
    </rPh>
    <phoneticPr fontId="1"/>
  </si>
  <si>
    <t>４．申請事業の内容（海外販路開拓戦略策定活動）</t>
    <rPh sb="2" eb="4">
      <t>シンセイ</t>
    </rPh>
    <rPh sb="4" eb="6">
      <t>ジギョウ</t>
    </rPh>
    <rPh sb="7" eb="9">
      <t>ナイヨウ</t>
    </rPh>
    <rPh sb="10" eb="12">
      <t>カイガイ</t>
    </rPh>
    <rPh sb="12" eb="14">
      <t>ハンロ</t>
    </rPh>
    <rPh sb="14" eb="16">
      <t>カイタク</t>
    </rPh>
    <rPh sb="16" eb="18">
      <t>センリャク</t>
    </rPh>
    <rPh sb="18" eb="20">
      <t>サクテイ</t>
    </rPh>
    <rPh sb="20" eb="22">
      <t>カツドウ</t>
    </rPh>
    <phoneticPr fontId="1"/>
  </si>
  <si>
    <t>（１）申請理由</t>
    <rPh sb="3" eb="5">
      <t>シンセイ</t>
    </rPh>
    <rPh sb="5" eb="7">
      <t>リユウ</t>
    </rPh>
    <phoneticPr fontId="1"/>
  </si>
  <si>
    <t>（２）具体的な内容（委託先、スケジュール）</t>
    <rPh sb="3" eb="6">
      <t>グタイテキ</t>
    </rPh>
    <rPh sb="7" eb="9">
      <t>ナイヨウ</t>
    </rPh>
    <rPh sb="10" eb="13">
      <t>イタクサキ</t>
    </rPh>
    <phoneticPr fontId="1"/>
  </si>
  <si>
    <t>７．積算内訳（海外販路開拓戦略策定活動）</t>
    <rPh sb="2" eb="4">
      <t>セキサン</t>
    </rPh>
    <rPh sb="4" eb="6">
      <t>ウチワケ</t>
    </rPh>
    <rPh sb="7" eb="9">
      <t>カイガイ</t>
    </rPh>
    <rPh sb="9" eb="11">
      <t>ハンロ</t>
    </rPh>
    <rPh sb="11" eb="13">
      <t>カイタク</t>
    </rPh>
    <rPh sb="13" eb="15">
      <t>センリャク</t>
    </rPh>
    <rPh sb="15" eb="17">
      <t>サクテイ</t>
    </rPh>
    <rPh sb="17" eb="19">
      <t>カツドウ</t>
    </rPh>
    <phoneticPr fontId="1"/>
  </si>
  <si>
    <r>
      <rPr>
        <sz val="11"/>
        <color theme="1"/>
        <rFont val="ＭＳ 明朝"/>
        <family val="1"/>
        <charset val="128"/>
      </rPr>
      <t>事業委託
①委託先
②委託内容</t>
    </r>
    <rPh sb="0" eb="2">
      <t>ジギョウ</t>
    </rPh>
    <rPh sb="2" eb="4">
      <t>イタク</t>
    </rPh>
    <phoneticPr fontId="1"/>
  </si>
  <si>
    <t>戦略策定活動計</t>
    <rPh sb="0" eb="2">
      <t>センリャク</t>
    </rPh>
    <rPh sb="2" eb="4">
      <t>サクテイ</t>
    </rPh>
    <rPh sb="4" eb="6">
      <t>カツドウ</t>
    </rPh>
    <rPh sb="6" eb="7">
      <t>ケイ</t>
    </rPh>
    <phoneticPr fontId="1"/>
  </si>
  <si>
    <r>
      <rPr>
        <sz val="11"/>
        <color rgb="FFFFFF00"/>
        <rFont val="ＭＳ 明朝"/>
        <family val="1"/>
        <charset val="128"/>
      </rPr>
      <t>※２：</t>
    </r>
    <r>
      <rPr>
        <sz val="11"/>
        <color rgb="FFFFFF00"/>
        <rFont val="Century"/>
        <family val="1"/>
      </rPr>
      <t>10</t>
    </r>
    <r>
      <rPr>
        <sz val="11"/>
        <color rgb="FFFFFF00"/>
        <rFont val="ＭＳ 明朝"/>
        <family val="1"/>
        <charset val="128"/>
      </rPr>
      <t>活動の申請欄が表示されていますが非表示の欄が</t>
    </r>
    <r>
      <rPr>
        <sz val="11"/>
        <color rgb="FFFFFF00"/>
        <rFont val="Century"/>
        <family val="1"/>
      </rPr>
      <t>10</t>
    </r>
    <r>
      <rPr>
        <sz val="11"/>
        <color rgb="FFFFFF00"/>
        <rFont val="ＭＳ 明朝"/>
        <family val="1"/>
        <charset val="128"/>
      </rPr>
      <t>活動分ありますので、</t>
    </r>
    <rPh sb="5" eb="7">
      <t>カツドウ</t>
    </rPh>
    <rPh sb="8" eb="10">
      <t>シンセイ</t>
    </rPh>
    <rPh sb="10" eb="11">
      <t>ラン</t>
    </rPh>
    <rPh sb="12" eb="14">
      <t>ヒョウジ</t>
    </rPh>
    <phoneticPr fontId="1"/>
  </si>
  <si>
    <r>
      <rPr>
        <sz val="11"/>
        <rFont val="ＭＳ 明朝"/>
        <family val="1"/>
        <charset val="128"/>
      </rPr>
      <t>賃借料及び使用料</t>
    </r>
    <rPh sb="0" eb="3">
      <t>チンシャクリョウ</t>
    </rPh>
    <rPh sb="3" eb="4">
      <t>オヨ</t>
    </rPh>
    <rPh sb="5" eb="8">
      <t>シヨウリョウ</t>
    </rPh>
    <phoneticPr fontId="1"/>
  </si>
  <si>
    <r>
      <rPr>
        <sz val="11"/>
        <rFont val="ＭＳ 明朝"/>
        <family val="1"/>
        <charset val="128"/>
      </rPr>
      <t>その他（内容：</t>
    </r>
    <rPh sb="2" eb="3">
      <t>タ</t>
    </rPh>
    <rPh sb="4" eb="6">
      <t>ナイヨウ</t>
    </rPh>
    <phoneticPr fontId="1"/>
  </si>
  <si>
    <t>戦略策定活動</t>
  </si>
  <si>
    <r>
      <rPr>
        <u/>
        <sz val="11"/>
        <color theme="10"/>
        <rFont val="ＭＳ 明朝"/>
        <family val="1"/>
        <charset val="128"/>
      </rPr>
      <t>上期実施事業経費内訳（戦略策定活動）</t>
    </r>
    <rPh sb="0" eb="2">
      <t>カミキ</t>
    </rPh>
    <rPh sb="2" eb="4">
      <t>ジッシ</t>
    </rPh>
    <rPh sb="4" eb="6">
      <t>ジギョウ</t>
    </rPh>
    <rPh sb="6" eb="8">
      <t>ケイヒ</t>
    </rPh>
    <rPh sb="8" eb="10">
      <t>ウチワケ</t>
    </rPh>
    <rPh sb="11" eb="13">
      <t>センリャク</t>
    </rPh>
    <rPh sb="13" eb="15">
      <t>サクテイ</t>
    </rPh>
    <rPh sb="15" eb="17">
      <t>カツドウ</t>
    </rPh>
    <phoneticPr fontId="1"/>
  </si>
  <si>
    <t>４．申請事業の実施状況（海外販路開拓戦略策定活動）</t>
    <rPh sb="2" eb="4">
      <t>シンセイ</t>
    </rPh>
    <rPh sb="4" eb="6">
      <t>ジギョウ</t>
    </rPh>
    <rPh sb="7" eb="9">
      <t>ジッシ</t>
    </rPh>
    <rPh sb="9" eb="11">
      <t>ジョウキョウ</t>
    </rPh>
    <rPh sb="12" eb="14">
      <t>カイガイ</t>
    </rPh>
    <rPh sb="14" eb="16">
      <t>ハンロ</t>
    </rPh>
    <rPh sb="16" eb="18">
      <t>カイタク</t>
    </rPh>
    <rPh sb="18" eb="20">
      <t>センリャク</t>
    </rPh>
    <rPh sb="20" eb="22">
      <t>サクテイ</t>
    </rPh>
    <rPh sb="22" eb="24">
      <t>カツドウ</t>
    </rPh>
    <phoneticPr fontId="1"/>
  </si>
  <si>
    <t>７．上期実施事業経費内訳（海外販路開拓戦略策定活動）</t>
    <rPh sb="8" eb="10">
      <t>ケイヒ</t>
    </rPh>
    <rPh sb="10" eb="12">
      <t>ウチワケ</t>
    </rPh>
    <rPh sb="13" eb="15">
      <t>カイガイ</t>
    </rPh>
    <rPh sb="15" eb="17">
      <t>ハンロ</t>
    </rPh>
    <rPh sb="17" eb="19">
      <t>カイタク</t>
    </rPh>
    <rPh sb="19" eb="21">
      <t>センリャク</t>
    </rPh>
    <rPh sb="21" eb="23">
      <t>サクテイ</t>
    </rPh>
    <rPh sb="23" eb="25">
      <t>カツドウ</t>
    </rPh>
    <phoneticPr fontId="1"/>
  </si>
  <si>
    <r>
      <rPr>
        <sz val="11"/>
        <color rgb="FFFFFF00"/>
        <rFont val="ＭＳ 明朝"/>
        <family val="1"/>
        <charset val="128"/>
      </rPr>
      <t>※２：</t>
    </r>
    <r>
      <rPr>
        <sz val="11"/>
        <color rgb="FFFFFF00"/>
        <rFont val="Century"/>
        <family val="1"/>
      </rPr>
      <t>10</t>
    </r>
    <r>
      <rPr>
        <sz val="11"/>
        <color rgb="FFFFFF00"/>
        <rFont val="ＭＳ 明朝"/>
        <family val="1"/>
        <charset val="128"/>
      </rPr>
      <t>活動の内訳欄が表示されていますが不要な場合は「行」を「非表示」にして印刷ページを減らせます。</t>
    </r>
    <rPh sb="5" eb="7">
      <t>カツドウ</t>
    </rPh>
    <rPh sb="8" eb="10">
      <t>ウチワケ</t>
    </rPh>
    <rPh sb="10" eb="11">
      <t>ラン</t>
    </rPh>
    <rPh sb="12" eb="14">
      <t>ヒョウジ</t>
    </rPh>
    <rPh sb="21" eb="23">
      <t>フヨウ</t>
    </rPh>
    <rPh sb="24" eb="26">
      <t>バアイ</t>
    </rPh>
    <rPh sb="28" eb="29">
      <t>ギョウ</t>
    </rPh>
    <rPh sb="32" eb="35">
      <t>ヒヒョウジ</t>
    </rPh>
    <rPh sb="39" eb="41">
      <t>インサツ</t>
    </rPh>
    <rPh sb="45" eb="46">
      <t>ヘ</t>
    </rPh>
    <phoneticPr fontId="1"/>
  </si>
  <si>
    <t>販売促進活動</t>
    <phoneticPr fontId="1"/>
  </si>
  <si>
    <t>戦略策定活動</t>
    <rPh sb="0" eb="2">
      <t>センリャク</t>
    </rPh>
    <rPh sb="2" eb="4">
      <t>サクテイ</t>
    </rPh>
    <rPh sb="4" eb="6">
      <t>カツドウ</t>
    </rPh>
    <phoneticPr fontId="1"/>
  </si>
  <si>
    <t>販売促進活動</t>
    <rPh sb="4" eb="6">
      <t>カツドウ</t>
    </rPh>
    <phoneticPr fontId="1"/>
  </si>
  <si>
    <t>(3)</t>
    <phoneticPr fontId="1"/>
  </si>
  <si>
    <r>
      <rPr>
        <u/>
        <sz val="11"/>
        <color theme="10"/>
        <rFont val="ＭＳ 明朝"/>
        <family val="1"/>
        <charset val="128"/>
      </rPr>
      <t>事業経費内訳（戦略策定活動）</t>
    </r>
    <rPh sb="0" eb="2">
      <t>ジギョウ</t>
    </rPh>
    <rPh sb="2" eb="4">
      <t>ケイヒ</t>
    </rPh>
    <rPh sb="4" eb="6">
      <t>ウチワケ</t>
    </rPh>
    <rPh sb="7" eb="9">
      <t>センリャク</t>
    </rPh>
    <rPh sb="9" eb="11">
      <t>サクテイ</t>
    </rPh>
    <rPh sb="11" eb="13">
      <t>カツドウ</t>
    </rPh>
    <phoneticPr fontId="1"/>
  </si>
  <si>
    <r>
      <rPr>
        <u/>
        <sz val="11"/>
        <color theme="10"/>
        <rFont val="ＭＳ 明朝"/>
        <family val="1"/>
        <charset val="128"/>
      </rPr>
      <t>申請事業の実施結果（戦略策定活動）</t>
    </r>
    <rPh sb="0" eb="2">
      <t>シンセイ</t>
    </rPh>
    <rPh sb="2" eb="4">
      <t>ジギョウ</t>
    </rPh>
    <rPh sb="5" eb="7">
      <t>ジッシ</t>
    </rPh>
    <rPh sb="7" eb="9">
      <t>ケッカ</t>
    </rPh>
    <rPh sb="10" eb="12">
      <t>センリャク</t>
    </rPh>
    <rPh sb="12" eb="14">
      <t>サクテイ</t>
    </rPh>
    <rPh sb="14" eb="16">
      <t>カツドウ</t>
    </rPh>
    <phoneticPr fontId="1"/>
  </si>
  <si>
    <t>４．申請事業の実施結果（海外販路開拓戦略策定活動）</t>
    <rPh sb="2" eb="4">
      <t>シンセイ</t>
    </rPh>
    <rPh sb="4" eb="6">
      <t>ジギョウ</t>
    </rPh>
    <rPh sb="7" eb="9">
      <t>ジッシ</t>
    </rPh>
    <rPh sb="9" eb="11">
      <t>ケッカ</t>
    </rPh>
    <rPh sb="12" eb="14">
      <t>カイガイ</t>
    </rPh>
    <rPh sb="14" eb="16">
      <t>ハンロ</t>
    </rPh>
    <rPh sb="16" eb="18">
      <t>カイタク</t>
    </rPh>
    <rPh sb="18" eb="20">
      <t>センリャク</t>
    </rPh>
    <rPh sb="20" eb="22">
      <t>サクテイ</t>
    </rPh>
    <rPh sb="22" eb="24">
      <t>カツドウ</t>
    </rPh>
    <phoneticPr fontId="1"/>
  </si>
  <si>
    <t>７．事業経費内訳（海外販路開拓戦略策定活動）</t>
    <rPh sb="4" eb="6">
      <t>ケイヒ</t>
    </rPh>
    <rPh sb="6" eb="8">
      <t>ウチワケ</t>
    </rPh>
    <rPh sb="9" eb="11">
      <t>カイガイ</t>
    </rPh>
    <rPh sb="11" eb="13">
      <t>ハンロ</t>
    </rPh>
    <rPh sb="13" eb="15">
      <t>カイタク</t>
    </rPh>
    <rPh sb="15" eb="17">
      <t>センリャク</t>
    </rPh>
    <rPh sb="17" eb="19">
      <t>サクテイ</t>
    </rPh>
    <rPh sb="19" eb="21">
      <t>カツドウ</t>
    </rPh>
    <phoneticPr fontId="1"/>
  </si>
  <si>
    <t>１．活動計画変更（変更・中止）申請時比較表（海外販路開拓戦略策定活動）</t>
    <phoneticPr fontId="1"/>
  </si>
  <si>
    <t>（１）変更理由・内容</t>
    <rPh sb="3" eb="5">
      <t>ヘンコウ</t>
    </rPh>
    <rPh sb="5" eb="7">
      <t>リユウ</t>
    </rPh>
    <rPh sb="8" eb="10">
      <t>ナイヨウ</t>
    </rPh>
    <phoneticPr fontId="1"/>
  </si>
  <si>
    <t>（２）中止理由（中止の場合に記入）</t>
    <rPh sb="3" eb="5">
      <t>チュウシ</t>
    </rPh>
    <rPh sb="5" eb="7">
      <t>リユウ</t>
    </rPh>
    <rPh sb="8" eb="10">
      <t>チュウシ</t>
    </rPh>
    <rPh sb="11" eb="13">
      <t>バアイ</t>
    </rPh>
    <rPh sb="14" eb="16">
      <t>キニュウ</t>
    </rPh>
    <phoneticPr fontId="1"/>
  </si>
  <si>
    <t>２．変更申請活動の積算内訳（海外販路開拓戦略策定活動）</t>
    <rPh sb="2" eb="4">
      <t>ヘンコウ</t>
    </rPh>
    <rPh sb="4" eb="6">
      <t>シンセイ</t>
    </rPh>
    <rPh sb="6" eb="8">
      <t>カツドウ</t>
    </rPh>
    <rPh sb="9" eb="11">
      <t>セキサン</t>
    </rPh>
    <rPh sb="11" eb="13">
      <t>ウチワケ</t>
    </rPh>
    <phoneticPr fontId="1"/>
  </si>
  <si>
    <r>
      <rPr>
        <u/>
        <sz val="11"/>
        <color theme="10"/>
        <rFont val="ＭＳ 明朝"/>
        <family val="1"/>
        <charset val="128"/>
      </rPr>
      <t>活動計画変更（変更・中止または廃止）申請時比較表（戦略策定活動）</t>
    </r>
    <rPh sb="25" eb="27">
      <t>センリャク</t>
    </rPh>
    <rPh sb="27" eb="29">
      <t>サクテイ</t>
    </rPh>
    <rPh sb="29" eb="31">
      <t>カツドウ</t>
    </rPh>
    <phoneticPr fontId="1"/>
  </si>
  <si>
    <r>
      <rPr>
        <u/>
        <sz val="11"/>
        <color theme="10"/>
        <rFont val="ＭＳ 明朝"/>
        <family val="1"/>
        <charset val="128"/>
      </rPr>
      <t>（変更）積算内訳申請時対比表（戦略策定活動）</t>
    </r>
    <rPh sb="15" eb="17">
      <t>センリャク</t>
    </rPh>
    <rPh sb="17" eb="19">
      <t>サクテイ</t>
    </rPh>
    <rPh sb="19" eb="21">
      <t>カツドウ</t>
    </rPh>
    <phoneticPr fontId="1"/>
  </si>
  <si>
    <t>２．変更申請活動の積算内訳（海外販路開拓戦略策定活動）</t>
    <rPh sb="2" eb="4">
      <t>ヘンコウ</t>
    </rPh>
    <rPh sb="4" eb="6">
      <t>シンセイ</t>
    </rPh>
    <rPh sb="6" eb="8">
      <t>カツドウ</t>
    </rPh>
    <rPh sb="9" eb="11">
      <t>セキサン</t>
    </rPh>
    <rPh sb="11" eb="13">
      <t>ウチワケ</t>
    </rPh>
    <rPh sb="14" eb="16">
      <t>カイガイ</t>
    </rPh>
    <rPh sb="16" eb="18">
      <t>ハンロ</t>
    </rPh>
    <rPh sb="18" eb="20">
      <t>カイタク</t>
    </rPh>
    <rPh sb="20" eb="22">
      <t>センリャク</t>
    </rPh>
    <rPh sb="22" eb="24">
      <t>サクテイ</t>
    </rPh>
    <rPh sb="24" eb="26">
      <t>カツドウ</t>
    </rPh>
    <phoneticPr fontId="1"/>
  </si>
  <si>
    <t>選択</t>
    <rPh sb="0" eb="2">
      <t>センタク</t>
    </rPh>
    <phoneticPr fontId="1"/>
  </si>
  <si>
    <t>（２）次年度以降の活動方針</t>
    <rPh sb="3" eb="6">
      <t>ジネンド</t>
    </rPh>
    <rPh sb="6" eb="8">
      <t>イコウ</t>
    </rPh>
    <rPh sb="9" eb="11">
      <t>カツドウ</t>
    </rPh>
    <rPh sb="11" eb="13">
      <t>ホウシン</t>
    </rPh>
    <phoneticPr fontId="1"/>
  </si>
  <si>
    <r>
      <rPr>
        <u/>
        <sz val="11"/>
        <color theme="10"/>
        <rFont val="ＭＳ 明朝"/>
        <family val="1"/>
        <charset val="128"/>
      </rPr>
      <t>４．</t>
    </r>
  </si>
  <si>
    <r>
      <rPr>
        <u/>
        <sz val="11"/>
        <color theme="10"/>
        <rFont val="ＭＳ 明朝"/>
        <family val="1"/>
        <charset val="128"/>
      </rPr>
      <t>７．</t>
    </r>
  </si>
  <si>
    <r>
      <rPr>
        <sz val="11"/>
        <color theme="1"/>
        <rFont val="ＭＳ 明朝"/>
        <family val="1"/>
        <charset val="128"/>
      </rPr>
      <t>下期実施予定事業の有無</t>
    </r>
    <rPh sb="0" eb="2">
      <t>シモキ</t>
    </rPh>
    <rPh sb="2" eb="4">
      <t>ジッシ</t>
    </rPh>
    <rPh sb="4" eb="6">
      <t>ヨテイ</t>
    </rPh>
    <rPh sb="6" eb="8">
      <t>ジギョウ</t>
    </rPh>
    <rPh sb="9" eb="11">
      <t>ウム</t>
    </rPh>
    <phoneticPr fontId="1"/>
  </si>
  <si>
    <r>
      <rPr>
        <u/>
        <sz val="11"/>
        <color theme="10"/>
        <rFont val="ＭＳ 明朝"/>
        <family val="1"/>
        <charset val="128"/>
      </rPr>
      <t>申請事業の実施状況（戦略策定活動）</t>
    </r>
    <rPh sb="0" eb="2">
      <t>シンセイ</t>
    </rPh>
    <rPh sb="2" eb="4">
      <t>ジギョウ</t>
    </rPh>
    <rPh sb="5" eb="7">
      <t>ジッシ</t>
    </rPh>
    <rPh sb="7" eb="9">
      <t>ジョウキョウ</t>
    </rPh>
    <rPh sb="10" eb="12">
      <t>センリャク</t>
    </rPh>
    <rPh sb="12" eb="14">
      <t>サクテイ</t>
    </rPh>
    <rPh sb="14" eb="16">
      <t>カツドウ</t>
    </rPh>
    <phoneticPr fontId="1"/>
  </si>
  <si>
    <r>
      <rPr>
        <sz val="11"/>
        <color theme="1"/>
        <rFont val="ＭＳ 明朝"/>
        <family val="1"/>
        <charset val="128"/>
      </rPr>
      <t>７．</t>
    </r>
  </si>
  <si>
    <r>
      <rPr>
        <u/>
        <sz val="11"/>
        <color theme="10"/>
        <rFont val="ＭＳ 明朝"/>
        <family val="1"/>
        <charset val="128"/>
      </rPr>
      <t>Ⅰ</t>
    </r>
    <r>
      <rPr>
        <u/>
        <sz val="11"/>
        <color theme="10"/>
        <rFont val="Century"/>
        <family val="1"/>
      </rPr>
      <t>.</t>
    </r>
    <r>
      <rPr>
        <u/>
        <sz val="11"/>
        <color theme="10"/>
        <rFont val="ＭＳ 明朝"/>
        <family val="1"/>
        <charset val="128"/>
      </rPr>
      <t>上期事業実施報告書</t>
    </r>
    <rPh sb="2" eb="4">
      <t>カミキ</t>
    </rPh>
    <rPh sb="4" eb="6">
      <t>ジギョウ</t>
    </rPh>
    <rPh sb="6" eb="8">
      <t>ジッシ</t>
    </rPh>
    <rPh sb="8" eb="10">
      <t>ホウコク</t>
    </rPh>
    <rPh sb="10" eb="11">
      <t>ショ</t>
    </rPh>
    <phoneticPr fontId="1"/>
  </si>
  <si>
    <r>
      <rPr>
        <u/>
        <sz val="11"/>
        <color theme="10"/>
        <rFont val="ＭＳ 明朝"/>
        <family val="1"/>
        <charset val="128"/>
      </rPr>
      <t>活動内容（分野・テーマ別事業のＰＲ活動）</t>
    </r>
    <rPh sb="0" eb="2">
      <t>カツドウ</t>
    </rPh>
    <rPh sb="2" eb="4">
      <t>ナイヨウ</t>
    </rPh>
    <rPh sb="5" eb="7">
      <t>ブンヤ</t>
    </rPh>
    <rPh sb="11" eb="12">
      <t>ベツ</t>
    </rPh>
    <rPh sb="12" eb="14">
      <t>ジギョウ</t>
    </rPh>
    <phoneticPr fontId="1"/>
  </si>
  <si>
    <r>
      <rPr>
        <u/>
        <sz val="11"/>
        <color theme="10"/>
        <rFont val="ＭＳ 明朝"/>
        <family val="1"/>
        <charset val="128"/>
      </rPr>
      <t>活動内容（分野・テーマ別事業の販売促進活動）</t>
    </r>
    <rPh sb="0" eb="2">
      <t>カツドウ</t>
    </rPh>
    <rPh sb="2" eb="4">
      <t>ナイヨウ</t>
    </rPh>
    <rPh sb="5" eb="7">
      <t>ブンヤ</t>
    </rPh>
    <rPh sb="11" eb="12">
      <t>ベツ</t>
    </rPh>
    <rPh sb="12" eb="14">
      <t>ジギョウ</t>
    </rPh>
    <rPh sb="15" eb="17">
      <t>ハンバイ</t>
    </rPh>
    <rPh sb="17" eb="19">
      <t>ソクシン</t>
    </rPh>
    <phoneticPr fontId="1"/>
  </si>
  <si>
    <r>
      <rPr>
        <u/>
        <sz val="11"/>
        <color theme="10"/>
        <rFont val="ＭＳ 明朝"/>
        <family val="1"/>
        <charset val="128"/>
      </rPr>
      <t>成果目標と成果（分野・テーマ別事業の販売促進活動）</t>
    </r>
    <phoneticPr fontId="1"/>
  </si>
  <si>
    <r>
      <rPr>
        <u/>
        <sz val="11"/>
        <color theme="10"/>
        <rFont val="ＭＳ 明朝"/>
        <family val="1"/>
        <charset val="128"/>
      </rPr>
      <t>輸出数量と金額等の分析（分野・テーマ別事業の販売促進活動）</t>
    </r>
    <phoneticPr fontId="1"/>
  </si>
  <si>
    <r>
      <rPr>
        <u/>
        <sz val="11"/>
        <color theme="10"/>
        <rFont val="ＭＳ 明朝"/>
        <family val="1"/>
        <charset val="128"/>
      </rPr>
      <t>次年度以降の活動方針（分野・テーマ別事業の販売促進活動）</t>
    </r>
    <rPh sb="0" eb="3">
      <t>ジネンド</t>
    </rPh>
    <rPh sb="3" eb="5">
      <t>イコウ</t>
    </rPh>
    <rPh sb="6" eb="8">
      <t>カツドウ</t>
    </rPh>
    <rPh sb="8" eb="10">
      <t>ホウシン</t>
    </rPh>
    <rPh sb="11" eb="13">
      <t>ブンヤ</t>
    </rPh>
    <rPh sb="17" eb="18">
      <t>ベツ</t>
    </rPh>
    <rPh sb="18" eb="20">
      <t>ジギョウ</t>
    </rPh>
    <rPh sb="21" eb="23">
      <t>ハンバイ</t>
    </rPh>
    <rPh sb="23" eb="25">
      <t>ソクシン</t>
    </rPh>
    <rPh sb="25" eb="27">
      <t>カツドウ</t>
    </rPh>
    <phoneticPr fontId="1"/>
  </si>
  <si>
    <r>
      <t>PR</t>
    </r>
    <r>
      <rPr>
        <sz val="11"/>
        <color theme="1"/>
        <rFont val="ＭＳ Ｐ明朝"/>
        <family val="1"/>
        <charset val="128"/>
      </rPr>
      <t>①</t>
    </r>
    <phoneticPr fontId="1"/>
  </si>
  <si>
    <t>牛肉</t>
    <rPh sb="0" eb="2">
      <t>ギュウニク</t>
    </rPh>
    <phoneticPr fontId="48"/>
  </si>
  <si>
    <r>
      <t>PR</t>
    </r>
    <r>
      <rPr>
        <sz val="11"/>
        <color theme="1"/>
        <rFont val="ＭＳ Ｐ明朝"/>
        <family val="1"/>
        <charset val="128"/>
      </rPr>
      <t>②</t>
    </r>
    <phoneticPr fontId="1"/>
  </si>
  <si>
    <t>豚肉</t>
    <rPh sb="0" eb="2">
      <t>ブタニク</t>
    </rPh>
    <phoneticPr fontId="48"/>
  </si>
  <si>
    <r>
      <t>PR</t>
    </r>
    <r>
      <rPr>
        <sz val="11"/>
        <color theme="1"/>
        <rFont val="ＭＳ Ｐ明朝"/>
        <family val="1"/>
        <charset val="128"/>
      </rPr>
      <t>③</t>
    </r>
    <phoneticPr fontId="1"/>
  </si>
  <si>
    <t>鶏肉</t>
    <rPh sb="0" eb="2">
      <t>トリニク</t>
    </rPh>
    <phoneticPr fontId="48"/>
  </si>
  <si>
    <r>
      <t>PR</t>
    </r>
    <r>
      <rPr>
        <sz val="11"/>
        <color theme="1"/>
        <rFont val="ＭＳ Ｐ明朝"/>
        <family val="1"/>
        <charset val="128"/>
      </rPr>
      <t>④</t>
    </r>
    <phoneticPr fontId="1"/>
  </si>
  <si>
    <t>鶏卵</t>
    <rPh sb="0" eb="2">
      <t>ケイラン</t>
    </rPh>
    <phoneticPr fontId="48"/>
  </si>
  <si>
    <r>
      <t>PR</t>
    </r>
    <r>
      <rPr>
        <sz val="11"/>
        <color theme="1"/>
        <rFont val="ＭＳ Ｐ明朝"/>
        <family val="1"/>
        <charset val="128"/>
      </rPr>
      <t>⑤</t>
    </r>
    <phoneticPr fontId="1"/>
  </si>
  <si>
    <t>牛乳・乳製品</t>
    <rPh sb="0" eb="2">
      <t>ギュウニュウ</t>
    </rPh>
    <rPh sb="3" eb="6">
      <t>ニュウセイヒン</t>
    </rPh>
    <phoneticPr fontId="48"/>
  </si>
  <si>
    <r>
      <t>PR</t>
    </r>
    <r>
      <rPr>
        <sz val="11"/>
        <color theme="1"/>
        <rFont val="ＭＳ Ｐ明朝"/>
        <family val="1"/>
        <charset val="128"/>
      </rPr>
      <t>⑥</t>
    </r>
    <phoneticPr fontId="1"/>
  </si>
  <si>
    <t>りんご</t>
  </si>
  <si>
    <r>
      <t>PR</t>
    </r>
    <r>
      <rPr>
        <sz val="11"/>
        <color theme="1"/>
        <rFont val="ＭＳ Ｐ明朝"/>
        <family val="1"/>
        <charset val="128"/>
      </rPr>
      <t>⑦</t>
    </r>
    <phoneticPr fontId="1"/>
  </si>
  <si>
    <t>ぶどう</t>
  </si>
  <si>
    <r>
      <t>PR</t>
    </r>
    <r>
      <rPr>
        <sz val="11"/>
        <color theme="1"/>
        <rFont val="ＭＳ Ｐ明朝"/>
        <family val="1"/>
        <charset val="128"/>
      </rPr>
      <t>⑧</t>
    </r>
    <phoneticPr fontId="1"/>
  </si>
  <si>
    <t>もも</t>
  </si>
  <si>
    <r>
      <t>PR</t>
    </r>
    <r>
      <rPr>
        <sz val="11"/>
        <color theme="1"/>
        <rFont val="ＭＳ Ｐ明朝"/>
        <family val="1"/>
        <charset val="128"/>
      </rPr>
      <t>⑨</t>
    </r>
    <phoneticPr fontId="1"/>
  </si>
  <si>
    <t>かんきつ</t>
  </si>
  <si>
    <r>
      <t>PR</t>
    </r>
    <r>
      <rPr>
        <sz val="11"/>
        <color theme="1"/>
        <rFont val="ＭＳ Ｐ明朝"/>
        <family val="1"/>
        <charset val="128"/>
      </rPr>
      <t>⑩</t>
    </r>
    <phoneticPr fontId="1"/>
  </si>
  <si>
    <t>いちご</t>
  </si>
  <si>
    <r>
      <t>PR</t>
    </r>
    <r>
      <rPr>
        <sz val="11"/>
        <color theme="1"/>
        <rFont val="ＭＳ Ｐ明朝"/>
        <family val="1"/>
        <charset val="128"/>
      </rPr>
      <t>⑪</t>
    </r>
    <phoneticPr fontId="1"/>
  </si>
  <si>
    <t>甘藷、加工品</t>
    <rPh sb="0" eb="2">
      <t>カンショ</t>
    </rPh>
    <rPh sb="3" eb="6">
      <t>カコウヒン</t>
    </rPh>
    <phoneticPr fontId="48"/>
  </si>
  <si>
    <r>
      <t>PR</t>
    </r>
    <r>
      <rPr>
        <sz val="11"/>
        <color theme="1"/>
        <rFont val="ＭＳ Ｐ明朝"/>
        <family val="1"/>
        <charset val="128"/>
      </rPr>
      <t>⑫</t>
    </r>
    <phoneticPr fontId="1"/>
  </si>
  <si>
    <t>切り花</t>
    <rPh sb="0" eb="1">
      <t>キ</t>
    </rPh>
    <rPh sb="2" eb="3">
      <t>バナ</t>
    </rPh>
    <phoneticPr fontId="48"/>
  </si>
  <si>
    <r>
      <t>PR</t>
    </r>
    <r>
      <rPr>
        <sz val="11"/>
        <color theme="1"/>
        <rFont val="ＭＳ Ｐ明朝"/>
        <family val="1"/>
        <charset val="128"/>
      </rPr>
      <t>⑬</t>
    </r>
    <phoneticPr fontId="1"/>
  </si>
  <si>
    <t>日本茶</t>
    <rPh sb="0" eb="3">
      <t>ニホンチャ</t>
    </rPh>
    <phoneticPr fontId="48"/>
  </si>
  <si>
    <r>
      <t>PR</t>
    </r>
    <r>
      <rPr>
        <sz val="11"/>
        <color theme="1"/>
        <rFont val="ＭＳ Ｐ明朝"/>
        <family val="1"/>
        <charset val="128"/>
      </rPr>
      <t>⑭</t>
    </r>
    <phoneticPr fontId="1"/>
  </si>
  <si>
    <t>コメ、パックご飯、米粉</t>
    <rPh sb="7" eb="8">
      <t>ハン</t>
    </rPh>
    <rPh sb="9" eb="11">
      <t>コメコ</t>
    </rPh>
    <phoneticPr fontId="1"/>
  </si>
  <si>
    <r>
      <t>PR</t>
    </r>
    <r>
      <rPr>
        <sz val="11"/>
        <color theme="1"/>
        <rFont val="ＭＳ Ｐ明朝"/>
        <family val="1"/>
        <charset val="128"/>
      </rPr>
      <t>⑮</t>
    </r>
    <phoneticPr fontId="1"/>
  </si>
  <si>
    <t>製材</t>
    <rPh sb="0" eb="2">
      <t>セイザイ</t>
    </rPh>
    <phoneticPr fontId="48"/>
  </si>
  <si>
    <r>
      <t>PR</t>
    </r>
    <r>
      <rPr>
        <sz val="11"/>
        <color theme="1"/>
        <rFont val="ＭＳ Ｐ明朝"/>
        <family val="1"/>
        <charset val="128"/>
      </rPr>
      <t>⑯</t>
    </r>
    <phoneticPr fontId="1"/>
  </si>
  <si>
    <t>合板</t>
    <rPh sb="0" eb="2">
      <t>ゴウバン</t>
    </rPh>
    <phoneticPr fontId="48"/>
  </si>
  <si>
    <r>
      <t>PR</t>
    </r>
    <r>
      <rPr>
        <sz val="11"/>
        <color theme="1"/>
        <rFont val="ＭＳ Ｐ明朝"/>
        <family val="1"/>
        <charset val="128"/>
      </rPr>
      <t>⑰</t>
    </r>
    <phoneticPr fontId="1"/>
  </si>
  <si>
    <t>ぶり</t>
  </si>
  <si>
    <r>
      <t>PR</t>
    </r>
    <r>
      <rPr>
        <sz val="11"/>
        <color theme="1"/>
        <rFont val="ＭＳ Ｐ明朝"/>
        <family val="1"/>
        <charset val="128"/>
      </rPr>
      <t>⑱</t>
    </r>
    <phoneticPr fontId="1"/>
  </si>
  <si>
    <t>たい</t>
  </si>
  <si>
    <r>
      <t>PR</t>
    </r>
    <r>
      <rPr>
        <sz val="11"/>
        <color theme="1"/>
        <rFont val="ＭＳ Ｐ明朝"/>
        <family val="1"/>
        <charset val="128"/>
      </rPr>
      <t>⑲</t>
    </r>
    <phoneticPr fontId="1"/>
  </si>
  <si>
    <t>ホタテ貝</t>
    <rPh sb="3" eb="4">
      <t>カイ</t>
    </rPh>
    <phoneticPr fontId="48"/>
  </si>
  <si>
    <r>
      <t>PR</t>
    </r>
    <r>
      <rPr>
        <sz val="11"/>
        <color theme="1"/>
        <rFont val="ＭＳ Ｐ明朝"/>
        <family val="1"/>
        <charset val="128"/>
      </rPr>
      <t>⑳</t>
    </r>
    <phoneticPr fontId="1"/>
  </si>
  <si>
    <t>真珠</t>
    <rPh sb="0" eb="2">
      <t>シンジュ</t>
    </rPh>
    <phoneticPr fontId="48"/>
  </si>
  <si>
    <t>清涼飲料水</t>
    <rPh sb="0" eb="5">
      <t>セイリョウインリョウスイ</t>
    </rPh>
    <phoneticPr fontId="48"/>
  </si>
  <si>
    <t>菓子</t>
    <rPh sb="0" eb="2">
      <t>カシ</t>
    </rPh>
    <phoneticPr fontId="48"/>
  </si>
  <si>
    <t>ソース混合調味料</t>
    <rPh sb="3" eb="5">
      <t>コンゴウ</t>
    </rPh>
    <rPh sb="5" eb="8">
      <t>チョウミリョウ</t>
    </rPh>
    <phoneticPr fontId="48"/>
  </si>
  <si>
    <t>味噌、醤油</t>
    <rPh sb="0" eb="2">
      <t>ミソ</t>
    </rPh>
    <rPh sb="3" eb="5">
      <t>ショウユ</t>
    </rPh>
    <phoneticPr fontId="48"/>
  </si>
  <si>
    <t>清酒（日本酒）</t>
    <rPh sb="0" eb="2">
      <t>セイシュ</t>
    </rPh>
    <rPh sb="3" eb="6">
      <t>ニホンシュ</t>
    </rPh>
    <phoneticPr fontId="48"/>
  </si>
  <si>
    <t>ウィスキー</t>
  </si>
  <si>
    <t>本格焼酎・泡盛</t>
    <rPh sb="0" eb="2">
      <t>ホンカク</t>
    </rPh>
    <rPh sb="2" eb="4">
      <t>ショウチュウ</t>
    </rPh>
    <rPh sb="5" eb="7">
      <t>アワモリ</t>
    </rPh>
    <phoneticPr fontId="48"/>
  </si>
  <si>
    <r>
      <t>PR</t>
    </r>
    <r>
      <rPr>
        <sz val="11"/>
        <color theme="1"/>
        <rFont val="ＭＳ Ｐ明朝"/>
        <family val="1"/>
        <charset val="128"/>
      </rPr>
      <t>㉑</t>
    </r>
    <phoneticPr fontId="1"/>
  </si>
  <si>
    <r>
      <t>PR</t>
    </r>
    <r>
      <rPr>
        <sz val="11"/>
        <color theme="1"/>
        <rFont val="ＭＳ Ｐ明朝"/>
        <family val="1"/>
        <charset val="128"/>
      </rPr>
      <t>㉒</t>
    </r>
    <phoneticPr fontId="1"/>
  </si>
  <si>
    <r>
      <t>PR</t>
    </r>
    <r>
      <rPr>
        <sz val="11"/>
        <color theme="1"/>
        <rFont val="ＭＳ Ｐ明朝"/>
        <family val="1"/>
        <charset val="128"/>
      </rPr>
      <t>㉓</t>
    </r>
    <phoneticPr fontId="1"/>
  </si>
  <si>
    <r>
      <t>PR</t>
    </r>
    <r>
      <rPr>
        <sz val="11"/>
        <color theme="1"/>
        <rFont val="ＭＳ Ｐ明朝"/>
        <family val="1"/>
        <charset val="128"/>
      </rPr>
      <t>㉔</t>
    </r>
    <phoneticPr fontId="1"/>
  </si>
  <si>
    <r>
      <t>PR</t>
    </r>
    <r>
      <rPr>
        <sz val="11"/>
        <color theme="1"/>
        <rFont val="ＭＳ Ｐ明朝"/>
        <family val="1"/>
        <charset val="128"/>
      </rPr>
      <t>㉕</t>
    </r>
    <phoneticPr fontId="1"/>
  </si>
  <si>
    <r>
      <t>PR</t>
    </r>
    <r>
      <rPr>
        <sz val="11"/>
        <color theme="1"/>
        <rFont val="ＭＳ Ｐ明朝"/>
        <family val="1"/>
        <charset val="128"/>
      </rPr>
      <t>㉖</t>
    </r>
    <phoneticPr fontId="1"/>
  </si>
  <si>
    <r>
      <t>PR</t>
    </r>
    <r>
      <rPr>
        <sz val="11"/>
        <color theme="1"/>
        <rFont val="ＭＳ Ｐ明朝"/>
        <family val="1"/>
        <charset val="128"/>
      </rPr>
      <t>㉗</t>
    </r>
    <phoneticPr fontId="1"/>
  </si>
  <si>
    <r>
      <t>PR</t>
    </r>
    <r>
      <rPr>
        <sz val="11"/>
        <color theme="1"/>
        <rFont val="ＭＳ Ｐ明朝"/>
        <family val="1"/>
        <charset val="128"/>
      </rPr>
      <t>㉘</t>
    </r>
    <phoneticPr fontId="1"/>
  </si>
  <si>
    <r>
      <t>PR</t>
    </r>
    <r>
      <rPr>
        <sz val="11"/>
        <color theme="1"/>
        <rFont val="ＭＳ Ｐ明朝"/>
        <family val="1"/>
        <charset val="128"/>
      </rPr>
      <t>㉙</t>
    </r>
    <phoneticPr fontId="1"/>
  </si>
  <si>
    <r>
      <t>PR</t>
    </r>
    <r>
      <rPr>
        <sz val="11"/>
        <color theme="1"/>
        <rFont val="ＭＳ Ｐ明朝"/>
        <family val="1"/>
        <charset val="128"/>
      </rPr>
      <t>㉚</t>
    </r>
    <phoneticPr fontId="1"/>
  </si>
  <si>
    <r>
      <t>PR</t>
    </r>
    <r>
      <rPr>
        <sz val="11"/>
        <color theme="1"/>
        <rFont val="ＭＳ Ｐ明朝"/>
        <family val="1"/>
        <charset val="128"/>
      </rPr>
      <t>㉛</t>
    </r>
    <phoneticPr fontId="1"/>
  </si>
  <si>
    <r>
      <t>PR</t>
    </r>
    <r>
      <rPr>
        <sz val="11"/>
        <color theme="1"/>
        <rFont val="ＭＳ Ｐ明朝"/>
        <family val="1"/>
        <charset val="128"/>
      </rPr>
      <t>㉜</t>
    </r>
    <phoneticPr fontId="1"/>
  </si>
  <si>
    <r>
      <t>PR</t>
    </r>
    <r>
      <rPr>
        <sz val="11"/>
        <color theme="1"/>
        <rFont val="ＭＳ Ｐ明朝"/>
        <family val="1"/>
        <charset val="128"/>
      </rPr>
      <t>㉝</t>
    </r>
    <phoneticPr fontId="1"/>
  </si>
  <si>
    <r>
      <t>PR</t>
    </r>
    <r>
      <rPr>
        <sz val="11"/>
        <color theme="1"/>
        <rFont val="ＭＳ Ｐ明朝"/>
        <family val="1"/>
        <charset val="128"/>
      </rPr>
      <t>㉞</t>
    </r>
    <phoneticPr fontId="1"/>
  </si>
  <si>
    <r>
      <t>PR</t>
    </r>
    <r>
      <rPr>
        <sz val="11"/>
        <color theme="1"/>
        <rFont val="ＭＳ Ｐ明朝"/>
        <family val="1"/>
        <charset val="128"/>
      </rPr>
      <t>㉟</t>
    </r>
    <phoneticPr fontId="1"/>
  </si>
  <si>
    <r>
      <t>PR</t>
    </r>
    <r>
      <rPr>
        <sz val="11"/>
        <color theme="1"/>
        <rFont val="ＭＳ Ｐ明朝"/>
        <family val="1"/>
        <charset val="128"/>
      </rPr>
      <t>㊱</t>
    </r>
    <phoneticPr fontId="1"/>
  </si>
  <si>
    <r>
      <t>PR</t>
    </r>
    <r>
      <rPr>
        <sz val="11"/>
        <color theme="1"/>
        <rFont val="ＭＳ Ｐ明朝"/>
        <family val="1"/>
        <charset val="128"/>
      </rPr>
      <t>㊲</t>
    </r>
    <phoneticPr fontId="1"/>
  </si>
  <si>
    <r>
      <t>PR</t>
    </r>
    <r>
      <rPr>
        <sz val="11"/>
        <color theme="1"/>
        <rFont val="ＭＳ Ｐ明朝"/>
        <family val="1"/>
        <charset val="128"/>
      </rPr>
      <t>㊳</t>
    </r>
    <phoneticPr fontId="1"/>
  </si>
  <si>
    <r>
      <t>PR</t>
    </r>
    <r>
      <rPr>
        <sz val="11"/>
        <color theme="1"/>
        <rFont val="ＭＳ Ｐ明朝"/>
        <family val="1"/>
        <charset val="128"/>
      </rPr>
      <t>㊴</t>
    </r>
    <phoneticPr fontId="1"/>
  </si>
  <si>
    <r>
      <t>PR</t>
    </r>
    <r>
      <rPr>
        <sz val="11"/>
        <color theme="1"/>
        <rFont val="ＭＳ Ｐ明朝"/>
        <family val="1"/>
        <charset val="128"/>
      </rPr>
      <t>㊵</t>
    </r>
    <phoneticPr fontId="1"/>
  </si>
  <si>
    <r>
      <t>PR</t>
    </r>
    <r>
      <rPr>
        <sz val="11"/>
        <color theme="1"/>
        <rFont val="ＭＳ Ｐ明朝"/>
        <family val="1"/>
        <charset val="128"/>
      </rPr>
      <t>㊶</t>
    </r>
    <phoneticPr fontId="1"/>
  </si>
  <si>
    <r>
      <t>PR</t>
    </r>
    <r>
      <rPr>
        <sz val="11"/>
        <color theme="1"/>
        <rFont val="ＭＳ Ｐ明朝"/>
        <family val="1"/>
        <charset val="128"/>
      </rPr>
      <t>㊷</t>
    </r>
    <phoneticPr fontId="1"/>
  </si>
  <si>
    <r>
      <t>PR</t>
    </r>
    <r>
      <rPr>
        <sz val="11"/>
        <color theme="1"/>
        <rFont val="ＭＳ Ｐ明朝"/>
        <family val="1"/>
        <charset val="128"/>
      </rPr>
      <t>㊸</t>
    </r>
    <phoneticPr fontId="1"/>
  </si>
  <si>
    <r>
      <t>PR</t>
    </r>
    <r>
      <rPr>
        <sz val="11"/>
        <color theme="1"/>
        <rFont val="ＭＳ Ｐ明朝"/>
        <family val="1"/>
        <charset val="128"/>
      </rPr>
      <t>㊹</t>
    </r>
    <phoneticPr fontId="1"/>
  </si>
  <si>
    <r>
      <t>PR</t>
    </r>
    <r>
      <rPr>
        <sz val="11"/>
        <color theme="1"/>
        <rFont val="ＭＳ Ｐ明朝"/>
        <family val="1"/>
        <charset val="128"/>
      </rPr>
      <t>㊺</t>
    </r>
    <phoneticPr fontId="1"/>
  </si>
  <si>
    <r>
      <t>PR</t>
    </r>
    <r>
      <rPr>
        <sz val="11"/>
        <color theme="1"/>
        <rFont val="ＭＳ Ｐ明朝"/>
        <family val="1"/>
        <charset val="128"/>
      </rPr>
      <t>㊻</t>
    </r>
    <phoneticPr fontId="1"/>
  </si>
  <si>
    <r>
      <t>PR</t>
    </r>
    <r>
      <rPr>
        <sz val="11"/>
        <color theme="1"/>
        <rFont val="ＭＳ Ｐ明朝"/>
        <family val="1"/>
        <charset val="128"/>
      </rPr>
      <t>㊼</t>
    </r>
    <phoneticPr fontId="1"/>
  </si>
  <si>
    <r>
      <t>PR</t>
    </r>
    <r>
      <rPr>
        <sz val="11"/>
        <color theme="1"/>
        <rFont val="ＭＳ Ｐ明朝"/>
        <family val="1"/>
        <charset val="128"/>
      </rPr>
      <t>㊽</t>
    </r>
    <phoneticPr fontId="1"/>
  </si>
  <si>
    <r>
      <t>PR</t>
    </r>
    <r>
      <rPr>
        <sz val="11"/>
        <color theme="1"/>
        <rFont val="ＭＳ Ｐ明朝"/>
        <family val="1"/>
        <charset val="128"/>
      </rPr>
      <t>㊾</t>
    </r>
    <phoneticPr fontId="1"/>
  </si>
  <si>
    <r>
      <t>PR</t>
    </r>
    <r>
      <rPr>
        <sz val="11"/>
        <color theme="1"/>
        <rFont val="ＭＳ Ｐ明朝"/>
        <family val="1"/>
        <charset val="128"/>
      </rPr>
      <t>㊿</t>
    </r>
    <phoneticPr fontId="1"/>
  </si>
  <si>
    <t>PR51</t>
    <phoneticPr fontId="1"/>
  </si>
  <si>
    <t>PR52</t>
  </si>
  <si>
    <t>PR53</t>
  </si>
  <si>
    <t>PR54</t>
  </si>
  <si>
    <t>PR55</t>
  </si>
  <si>
    <t>PR56</t>
  </si>
  <si>
    <t>PR57</t>
  </si>
  <si>
    <t>PR58</t>
  </si>
  <si>
    <t>PR59</t>
  </si>
  <si>
    <t>PR60</t>
  </si>
  <si>
    <t>PR61</t>
  </si>
  <si>
    <t>PR62</t>
  </si>
  <si>
    <t>PR63</t>
  </si>
  <si>
    <t>PR64</t>
  </si>
  <si>
    <t>PR65</t>
  </si>
  <si>
    <t>PR66</t>
  </si>
  <si>
    <t>PR67</t>
  </si>
  <si>
    <t>PR68</t>
  </si>
  <si>
    <t>PR69</t>
  </si>
  <si>
    <t>PR70</t>
  </si>
  <si>
    <t>PR71</t>
  </si>
  <si>
    <t>PR72</t>
  </si>
  <si>
    <t>PR73</t>
  </si>
  <si>
    <t>PR74</t>
  </si>
  <si>
    <t>PR75</t>
  </si>
  <si>
    <t>PR76</t>
  </si>
  <si>
    <t>PR77</t>
  </si>
  <si>
    <t>PR78</t>
  </si>
  <si>
    <t>PR79</t>
  </si>
  <si>
    <t>PR80</t>
  </si>
  <si>
    <t>販促①</t>
  </si>
  <si>
    <t>販促②</t>
  </si>
  <si>
    <t>販促③</t>
  </si>
  <si>
    <t>販促④</t>
  </si>
  <si>
    <t>販促⑤</t>
  </si>
  <si>
    <t>販促⑥</t>
  </si>
  <si>
    <t>販促⑦</t>
  </si>
  <si>
    <t>販促⑧</t>
  </si>
  <si>
    <t>販促⑨</t>
  </si>
  <si>
    <t>販促⑩</t>
  </si>
  <si>
    <t>販促⑪</t>
  </si>
  <si>
    <t>販促⑫</t>
  </si>
  <si>
    <t>販促⑬</t>
  </si>
  <si>
    <t>販促⑭</t>
  </si>
  <si>
    <t>販促⑮</t>
  </si>
  <si>
    <t>販促⑯</t>
  </si>
  <si>
    <t>販促⑰</t>
  </si>
  <si>
    <t>販促⑱</t>
  </si>
  <si>
    <t>販促⑲</t>
  </si>
  <si>
    <t>販促⑳</t>
  </si>
  <si>
    <t>販促㉑</t>
  </si>
  <si>
    <t>販促㉒</t>
  </si>
  <si>
    <t>販促㉓</t>
  </si>
  <si>
    <t>販促㉔</t>
  </si>
  <si>
    <t>販促㉕</t>
  </si>
  <si>
    <t>販促㉖</t>
  </si>
  <si>
    <t>販促㉗</t>
  </si>
  <si>
    <t>販促㉘</t>
  </si>
  <si>
    <t>販促㉙</t>
  </si>
  <si>
    <t>販促㉚</t>
  </si>
  <si>
    <t>販促㉛</t>
  </si>
  <si>
    <t>販促㉜</t>
  </si>
  <si>
    <t>販促㉝</t>
  </si>
  <si>
    <t>販促㉞</t>
  </si>
  <si>
    <t>販促㉟</t>
  </si>
  <si>
    <t>販促㊱</t>
  </si>
  <si>
    <t>販促㊲</t>
  </si>
  <si>
    <t>販促㊳</t>
  </si>
  <si>
    <t>販促㊴</t>
  </si>
  <si>
    <t>販促㊵</t>
  </si>
  <si>
    <t>販促㊶</t>
  </si>
  <si>
    <t>販促㊷</t>
  </si>
  <si>
    <t>販促㊸</t>
  </si>
  <si>
    <t>販促㊹</t>
  </si>
  <si>
    <t>販促㊺</t>
  </si>
  <si>
    <t>販促㊻</t>
  </si>
  <si>
    <t>販促㊼</t>
  </si>
  <si>
    <t>販促㊽</t>
  </si>
  <si>
    <t>販促㊾</t>
  </si>
  <si>
    <t>販促㊿</t>
  </si>
  <si>
    <t>販促51</t>
  </si>
  <si>
    <t>販促52</t>
  </si>
  <si>
    <t>販促53</t>
  </si>
  <si>
    <t>販促54</t>
  </si>
  <si>
    <t>販促55</t>
  </si>
  <si>
    <t>販促56</t>
  </si>
  <si>
    <t>販促57</t>
  </si>
  <si>
    <t>販促58</t>
  </si>
  <si>
    <t>販促59</t>
  </si>
  <si>
    <t>販促60</t>
  </si>
  <si>
    <t>販促61</t>
  </si>
  <si>
    <t>販促62</t>
  </si>
  <si>
    <t>販促63</t>
  </si>
  <si>
    <t>販促64</t>
  </si>
  <si>
    <t>販促65</t>
  </si>
  <si>
    <t>販促66</t>
  </si>
  <si>
    <t>販促67</t>
  </si>
  <si>
    <t>販促68</t>
  </si>
  <si>
    <t>販促69</t>
  </si>
  <si>
    <t>販促70</t>
  </si>
  <si>
    <t>販促71</t>
  </si>
  <si>
    <t>販促72</t>
  </si>
  <si>
    <t>販促73</t>
  </si>
  <si>
    <t>販促74</t>
  </si>
  <si>
    <t>販促75</t>
  </si>
  <si>
    <t>販促76</t>
  </si>
  <si>
    <t>販促77</t>
  </si>
  <si>
    <t>販促78</t>
  </si>
  <si>
    <t>販促79</t>
  </si>
  <si>
    <t>販促80</t>
  </si>
  <si>
    <r>
      <rPr>
        <sz val="11"/>
        <color theme="1"/>
        <rFont val="ＭＳ 明朝"/>
        <family val="1"/>
        <charset val="128"/>
      </rPr>
      <t>重点品目</t>
    </r>
    <rPh sb="0" eb="2">
      <t>ジュウテン</t>
    </rPh>
    <rPh sb="2" eb="4">
      <t>ヒンモク</t>
    </rPh>
    <phoneticPr fontId="1"/>
  </si>
  <si>
    <r>
      <rPr>
        <sz val="11"/>
        <color theme="1"/>
        <rFont val="ＭＳ 明朝"/>
        <family val="1"/>
        <charset val="128"/>
      </rPr>
      <t>牛肉</t>
    </r>
    <rPh sb="0" eb="2">
      <t>ギュウニク</t>
    </rPh>
    <phoneticPr fontId="48"/>
  </si>
  <si>
    <r>
      <rPr>
        <sz val="11"/>
        <color theme="1"/>
        <rFont val="ＭＳ 明朝"/>
        <family val="1"/>
        <charset val="128"/>
      </rPr>
      <t>豚肉</t>
    </r>
    <rPh sb="0" eb="2">
      <t>ブタニク</t>
    </rPh>
    <phoneticPr fontId="48"/>
  </si>
  <si>
    <r>
      <rPr>
        <sz val="11"/>
        <color theme="1"/>
        <rFont val="ＭＳ 明朝"/>
        <family val="1"/>
        <charset val="128"/>
      </rPr>
      <t>鶏肉</t>
    </r>
    <rPh sb="0" eb="2">
      <t>トリニク</t>
    </rPh>
    <phoneticPr fontId="48"/>
  </si>
  <si>
    <r>
      <rPr>
        <sz val="11"/>
        <color theme="1"/>
        <rFont val="ＭＳ 明朝"/>
        <family val="1"/>
        <charset val="128"/>
      </rPr>
      <t>鶏卵</t>
    </r>
    <rPh sb="0" eb="2">
      <t>ケイラン</t>
    </rPh>
    <phoneticPr fontId="48"/>
  </si>
  <si>
    <r>
      <rPr>
        <sz val="11"/>
        <color theme="1"/>
        <rFont val="ＭＳ 明朝"/>
        <family val="1"/>
        <charset val="128"/>
      </rPr>
      <t>牛乳・乳製品</t>
    </r>
    <rPh sb="0" eb="2">
      <t>ギュウニュウ</t>
    </rPh>
    <rPh sb="3" eb="6">
      <t>ニュウセイヒン</t>
    </rPh>
    <phoneticPr fontId="48"/>
  </si>
  <si>
    <r>
      <rPr>
        <sz val="11"/>
        <color theme="1"/>
        <rFont val="ＭＳ 明朝"/>
        <family val="1"/>
        <charset val="128"/>
      </rPr>
      <t>りんご</t>
    </r>
  </si>
  <si>
    <r>
      <rPr>
        <sz val="11"/>
        <color theme="1"/>
        <rFont val="ＭＳ 明朝"/>
        <family val="1"/>
        <charset val="128"/>
      </rPr>
      <t>ぶどう</t>
    </r>
  </si>
  <si>
    <r>
      <rPr>
        <sz val="11"/>
        <color theme="1"/>
        <rFont val="ＭＳ 明朝"/>
        <family val="1"/>
        <charset val="128"/>
      </rPr>
      <t>もも</t>
    </r>
  </si>
  <si>
    <r>
      <rPr>
        <sz val="11"/>
        <color theme="1"/>
        <rFont val="ＭＳ 明朝"/>
        <family val="1"/>
        <charset val="128"/>
      </rPr>
      <t>かんきつ</t>
    </r>
  </si>
  <si>
    <r>
      <rPr>
        <sz val="11"/>
        <color theme="1"/>
        <rFont val="ＭＳ 明朝"/>
        <family val="1"/>
        <charset val="128"/>
      </rPr>
      <t>いちご</t>
    </r>
  </si>
  <si>
    <r>
      <rPr>
        <sz val="11"/>
        <color theme="1"/>
        <rFont val="ＭＳ 明朝"/>
        <family val="1"/>
        <charset val="128"/>
      </rPr>
      <t>甘藷、加工品</t>
    </r>
    <rPh sb="0" eb="2">
      <t>カンショ</t>
    </rPh>
    <rPh sb="3" eb="6">
      <t>カコウヒン</t>
    </rPh>
    <phoneticPr fontId="48"/>
  </si>
  <si>
    <r>
      <rPr>
        <sz val="11"/>
        <color theme="1"/>
        <rFont val="ＭＳ 明朝"/>
        <family val="1"/>
        <charset val="128"/>
      </rPr>
      <t>切り花</t>
    </r>
    <rPh sb="0" eb="1">
      <t>キ</t>
    </rPh>
    <rPh sb="2" eb="3">
      <t>バナ</t>
    </rPh>
    <phoneticPr fontId="48"/>
  </si>
  <si>
    <r>
      <rPr>
        <sz val="11"/>
        <color theme="1"/>
        <rFont val="ＭＳ 明朝"/>
        <family val="1"/>
        <charset val="128"/>
      </rPr>
      <t>日本茶</t>
    </r>
    <rPh sb="0" eb="3">
      <t>ニホンチャ</t>
    </rPh>
    <phoneticPr fontId="48"/>
  </si>
  <si>
    <r>
      <rPr>
        <sz val="11"/>
        <color theme="1"/>
        <rFont val="ＭＳ 明朝"/>
        <family val="1"/>
        <charset val="128"/>
      </rPr>
      <t>コメ、パックご飯、米粉</t>
    </r>
    <rPh sb="7" eb="8">
      <t>ハン</t>
    </rPh>
    <rPh sb="9" eb="11">
      <t>コメコ</t>
    </rPh>
    <phoneticPr fontId="1"/>
  </si>
  <si>
    <r>
      <rPr>
        <sz val="11"/>
        <color theme="1"/>
        <rFont val="ＭＳ 明朝"/>
        <family val="1"/>
        <charset val="128"/>
      </rPr>
      <t>製材</t>
    </r>
    <rPh sb="0" eb="2">
      <t>セイザイ</t>
    </rPh>
    <phoneticPr fontId="48"/>
  </si>
  <si>
    <r>
      <rPr>
        <sz val="11"/>
        <color theme="1"/>
        <rFont val="ＭＳ 明朝"/>
        <family val="1"/>
        <charset val="128"/>
      </rPr>
      <t>合板</t>
    </r>
    <rPh sb="0" eb="2">
      <t>ゴウバン</t>
    </rPh>
    <phoneticPr fontId="48"/>
  </si>
  <si>
    <r>
      <rPr>
        <sz val="11"/>
        <color theme="1"/>
        <rFont val="ＭＳ 明朝"/>
        <family val="1"/>
        <charset val="128"/>
      </rPr>
      <t>ぶり</t>
    </r>
  </si>
  <si>
    <r>
      <rPr>
        <sz val="11"/>
        <color theme="1"/>
        <rFont val="ＭＳ 明朝"/>
        <family val="1"/>
        <charset val="128"/>
      </rPr>
      <t>たい</t>
    </r>
  </si>
  <si>
    <r>
      <rPr>
        <sz val="11"/>
        <color theme="1"/>
        <rFont val="ＭＳ 明朝"/>
        <family val="1"/>
        <charset val="128"/>
      </rPr>
      <t>ホタテ貝</t>
    </r>
    <rPh sb="3" eb="4">
      <t>カイ</t>
    </rPh>
    <phoneticPr fontId="48"/>
  </si>
  <si>
    <r>
      <rPr>
        <sz val="11"/>
        <color theme="1"/>
        <rFont val="ＭＳ 明朝"/>
        <family val="1"/>
        <charset val="128"/>
      </rPr>
      <t>真珠</t>
    </r>
    <rPh sb="0" eb="2">
      <t>シンジュ</t>
    </rPh>
    <phoneticPr fontId="48"/>
  </si>
  <si>
    <r>
      <rPr>
        <sz val="11"/>
        <color theme="1"/>
        <rFont val="ＭＳ 明朝"/>
        <family val="1"/>
        <charset val="128"/>
      </rPr>
      <t>清涼飲料水</t>
    </r>
    <rPh sb="0" eb="5">
      <t>セイリョウインリョウスイ</t>
    </rPh>
    <phoneticPr fontId="48"/>
  </si>
  <si>
    <r>
      <rPr>
        <sz val="11"/>
        <color theme="1"/>
        <rFont val="ＭＳ 明朝"/>
        <family val="1"/>
        <charset val="128"/>
      </rPr>
      <t>菓子</t>
    </r>
    <rPh sb="0" eb="2">
      <t>カシ</t>
    </rPh>
    <phoneticPr fontId="48"/>
  </si>
  <si>
    <r>
      <rPr>
        <sz val="11"/>
        <color theme="1"/>
        <rFont val="ＭＳ 明朝"/>
        <family val="1"/>
        <charset val="128"/>
      </rPr>
      <t>ソース混合調味料</t>
    </r>
    <rPh sb="3" eb="5">
      <t>コンゴウ</t>
    </rPh>
    <rPh sb="5" eb="8">
      <t>チョウミリョウ</t>
    </rPh>
    <phoneticPr fontId="48"/>
  </si>
  <si>
    <r>
      <rPr>
        <sz val="11"/>
        <color theme="1"/>
        <rFont val="ＭＳ 明朝"/>
        <family val="1"/>
        <charset val="128"/>
      </rPr>
      <t>味噌、醤油</t>
    </r>
    <rPh sb="0" eb="2">
      <t>ミソ</t>
    </rPh>
    <rPh sb="3" eb="5">
      <t>ショウユ</t>
    </rPh>
    <phoneticPr fontId="48"/>
  </si>
  <si>
    <r>
      <rPr>
        <sz val="11"/>
        <color theme="1"/>
        <rFont val="ＭＳ 明朝"/>
        <family val="1"/>
        <charset val="128"/>
      </rPr>
      <t>清酒（日本酒）</t>
    </r>
    <rPh sb="0" eb="2">
      <t>セイシュ</t>
    </rPh>
    <rPh sb="3" eb="6">
      <t>ニホンシュ</t>
    </rPh>
    <phoneticPr fontId="48"/>
  </si>
  <si>
    <r>
      <rPr>
        <sz val="11"/>
        <color theme="1"/>
        <rFont val="ＭＳ 明朝"/>
        <family val="1"/>
        <charset val="128"/>
      </rPr>
      <t>ウィスキー</t>
    </r>
  </si>
  <si>
    <r>
      <rPr>
        <sz val="11"/>
        <color theme="1"/>
        <rFont val="ＭＳ 明朝"/>
        <family val="1"/>
        <charset val="128"/>
      </rPr>
      <t>本格焼酎・泡盛</t>
    </r>
    <rPh sb="0" eb="2">
      <t>ホンカク</t>
    </rPh>
    <rPh sb="2" eb="4">
      <t>ショウチュウ</t>
    </rPh>
    <rPh sb="5" eb="7">
      <t>アワモリ</t>
    </rPh>
    <phoneticPr fontId="48"/>
  </si>
  <si>
    <r>
      <rPr>
        <sz val="11"/>
        <color theme="1"/>
        <rFont val="ＭＳ 明朝"/>
        <family val="1"/>
        <charset val="128"/>
      </rPr>
      <t>その他</t>
    </r>
    <rPh sb="2" eb="3">
      <t>タ</t>
    </rPh>
    <phoneticPr fontId="1"/>
  </si>
  <si>
    <t>令和３年度</t>
    <rPh sb="0" eb="2">
      <t>レイワ</t>
    </rPh>
    <rPh sb="3" eb="5">
      <t>ネンド</t>
    </rPh>
    <phoneticPr fontId="1"/>
  </si>
  <si>
    <t>令和４年度</t>
    <rPh sb="0" eb="2">
      <t>レイワ</t>
    </rPh>
    <rPh sb="3" eb="5">
      <t>ネンド</t>
    </rPh>
    <phoneticPr fontId="1"/>
  </si>
  <si>
    <t>令和５年度</t>
    <rPh sb="0" eb="2">
      <t>レイワ</t>
    </rPh>
    <rPh sb="3" eb="5">
      <t>ネンド</t>
    </rPh>
    <phoneticPr fontId="1"/>
  </si>
  <si>
    <t>目標</t>
    <rPh sb="0" eb="2">
      <t>モクヒョウ</t>
    </rPh>
    <phoneticPr fontId="1"/>
  </si>
  <si>
    <t>実績</t>
    <rPh sb="0" eb="2">
      <t>ジッセキ</t>
    </rPh>
    <phoneticPr fontId="1"/>
  </si>
  <si>
    <t>（単位：円）</t>
    <rPh sb="1" eb="3">
      <t>タンイ</t>
    </rPh>
    <rPh sb="4" eb="5">
      <t>エン</t>
    </rPh>
    <phoneticPr fontId="1"/>
  </si>
  <si>
    <r>
      <t>[PR</t>
    </r>
    <r>
      <rPr>
        <b/>
        <sz val="11"/>
        <color theme="1"/>
        <rFont val="ＭＳ Ｐ明朝"/>
        <family val="1"/>
        <charset val="128"/>
      </rPr>
      <t>活動</t>
    </r>
    <r>
      <rPr>
        <b/>
        <sz val="11"/>
        <color theme="1"/>
        <rFont val="Century"/>
        <family val="1"/>
      </rPr>
      <t>]</t>
    </r>
    <rPh sb="3" eb="5">
      <t>カツドウ</t>
    </rPh>
    <phoneticPr fontId="1"/>
  </si>
  <si>
    <r>
      <t>[</t>
    </r>
    <r>
      <rPr>
        <b/>
        <sz val="11"/>
        <color theme="1"/>
        <rFont val="ＭＳ Ｐ明朝"/>
        <family val="1"/>
        <charset val="128"/>
      </rPr>
      <t>販促活動</t>
    </r>
    <r>
      <rPr>
        <b/>
        <sz val="11"/>
        <color theme="1"/>
        <rFont val="Century"/>
        <family val="1"/>
      </rPr>
      <t>]</t>
    </r>
    <rPh sb="1" eb="3">
      <t>ハンソク</t>
    </rPh>
    <rPh sb="3" eb="5">
      <t>カツドウ</t>
    </rPh>
    <phoneticPr fontId="1"/>
  </si>
  <si>
    <t>（１）事業効果の発現に向けた自主取組</t>
    <rPh sb="3" eb="5">
      <t>ジギョウ</t>
    </rPh>
    <rPh sb="5" eb="7">
      <t>コウカ</t>
    </rPh>
    <rPh sb="8" eb="10">
      <t>ハツゲン</t>
    </rPh>
    <rPh sb="11" eb="12">
      <t>ム</t>
    </rPh>
    <rPh sb="14" eb="16">
      <t>ジシュ</t>
    </rPh>
    <rPh sb="16" eb="18">
      <t>トリクミ</t>
    </rPh>
    <phoneticPr fontId="1"/>
  </si>
  <si>
    <t>活動内容（分野・テーマ別事業の海外販路開拓戦略策定活動）</t>
    <rPh sb="0" eb="2">
      <t>カツドウ</t>
    </rPh>
    <rPh sb="2" eb="4">
      <t>ナイヨウ</t>
    </rPh>
    <rPh sb="5" eb="7">
      <t>ブンヤ</t>
    </rPh>
    <rPh sb="11" eb="12">
      <t>ベツ</t>
    </rPh>
    <rPh sb="12" eb="14">
      <t>ジギョウ</t>
    </rPh>
    <rPh sb="15" eb="17">
      <t>カイガイ</t>
    </rPh>
    <rPh sb="17" eb="19">
      <t>ハンロ</t>
    </rPh>
    <rPh sb="19" eb="21">
      <t>カイタク</t>
    </rPh>
    <rPh sb="21" eb="23">
      <t>センリャク</t>
    </rPh>
    <rPh sb="23" eb="25">
      <t>サクテイ</t>
    </rPh>
    <phoneticPr fontId="1"/>
  </si>
  <si>
    <t>１．活動内容（分野・テーマ別事業の海外販路開拓戦略策定活動）</t>
    <rPh sb="17" eb="19">
      <t>カイガイ</t>
    </rPh>
    <rPh sb="19" eb="21">
      <t>ハンロ</t>
    </rPh>
    <rPh sb="21" eb="23">
      <t>カイタク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</si>
</sst>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176" formatCode="0_);\(0\)"/>
    <numFmt numFmtId="177" formatCode="#,##0_ "/>
    <numFmt numFmtId="178" formatCode="0.00_ "/>
    <numFmt numFmtId="179" formatCode="[&lt;=999]000;[&lt;=9999]000\-00;000\-0000"/>
    <numFmt numFmtId="180" formatCode=";;;"/>
    <numFmt numFmtId="181" formatCode="\(#,##0,\)"/>
    <numFmt numFmtId="182" formatCode="@&quot;)&quot;\ "/>
    <numFmt numFmtId="183" formatCode="#,##0,"/>
    <numFmt numFmtId="184" formatCode="yyyy&quot;年&quot;m&quot;月&quot;d&quot;日&quot;;@"/>
    <numFmt numFmtId="185" formatCode="#,##0\ "/>
    <numFmt numFmtId="186" formatCode="yyyy&quot;年&quot;m&quot;月&quot;;@"/>
    <numFmt numFmtId="187" formatCode="#,##0.0_ "/>
    <numFmt numFmtId="188" formatCode="[$-411]ggge&quot;年&quot;;@"/>
    <numFmt numFmtId="189" formatCode="@&quot;申請について&quot;"/>
    <numFmt numFmtId="190" formatCode="@&quot;申請について&quot;\ "/>
    <numFmt numFmtId="191" formatCode="0.0%"/>
    <numFmt numFmtId="192" formatCode="0.0_);[Red]\(0.0\)"/>
    <numFmt numFmtId="193" formatCode="\(#,##0\)"/>
  </numFmts>
  <fonts count="79">
    <font>
      <sz val="11"/>
      <color theme="1"/>
      <name val="游ゴシック"/>
      <family val="2"/>
      <charset val="128"/>
      <scheme val="minor"/>
    </font>
    <font>
      <sz val="6"/>
      <name val="游ゴシック"/>
      <family val="2"/>
      <charset val="128"/>
      <scheme val="minor"/>
    </font>
    <font>
      <sz val="11"/>
      <color theme="1"/>
      <name val="ＭＳ 明朝"/>
      <family val="1"/>
      <charset val="128"/>
    </font>
    <font>
      <sz val="10"/>
      <color theme="1"/>
      <name val="ＭＳ 明朝"/>
      <family val="1"/>
      <charset val="128"/>
    </font>
    <font>
      <sz val="11"/>
      <name val="ＭＳ 明朝"/>
      <family val="1"/>
      <charset val="128"/>
    </font>
    <font>
      <b/>
      <sz val="12"/>
      <color theme="1"/>
      <name val="ＭＳ 明朝"/>
      <family val="1"/>
      <charset val="128"/>
    </font>
    <font>
      <sz val="14"/>
      <color theme="1"/>
      <name val="ＭＳ 明朝"/>
      <family val="1"/>
      <charset val="128"/>
    </font>
    <font>
      <u/>
      <sz val="11"/>
      <color theme="10"/>
      <name val="游ゴシック"/>
      <family val="2"/>
      <charset val="128"/>
      <scheme val="minor"/>
    </font>
    <font>
      <sz val="14"/>
      <color rgb="FF000000"/>
      <name val="ＭＳ 明朝"/>
      <family val="1"/>
      <charset val="128"/>
    </font>
    <font>
      <sz val="11"/>
      <color theme="1"/>
      <name val="Century"/>
      <family val="1"/>
    </font>
    <font>
      <b/>
      <sz val="12"/>
      <color theme="1"/>
      <name val="Century"/>
      <family val="1"/>
    </font>
    <font>
      <sz val="10"/>
      <color theme="1"/>
      <name val="Century"/>
      <family val="1"/>
    </font>
    <font>
      <sz val="12"/>
      <color theme="1"/>
      <name val="Century"/>
      <family val="1"/>
    </font>
    <font>
      <sz val="11"/>
      <name val="Century"/>
      <family val="1"/>
    </font>
    <font>
      <sz val="11"/>
      <color theme="1" tint="0.34998626667073579"/>
      <name val="Century"/>
      <family val="1"/>
    </font>
    <font>
      <b/>
      <sz val="11"/>
      <name val="Century"/>
      <family val="1"/>
    </font>
    <font>
      <sz val="14"/>
      <color rgb="FF000000"/>
      <name val="Century"/>
      <family val="1"/>
    </font>
    <font>
      <sz val="12"/>
      <color rgb="FF000000"/>
      <name val="Century"/>
      <family val="1"/>
    </font>
    <font>
      <sz val="11"/>
      <color theme="0" tint="-0.34998626667073579"/>
      <name val="Century"/>
      <family val="1"/>
    </font>
    <font>
      <b/>
      <sz val="11"/>
      <color theme="1"/>
      <name val="Century"/>
      <family val="1"/>
    </font>
    <font>
      <b/>
      <sz val="11"/>
      <color theme="1"/>
      <name val="ＭＳ 明朝"/>
      <family val="1"/>
      <charset val="128"/>
    </font>
    <font>
      <u/>
      <sz val="11"/>
      <color theme="10"/>
      <name val="Century"/>
      <family val="1"/>
    </font>
    <font>
      <sz val="11"/>
      <color rgb="FF000000"/>
      <name val="ＭＳ 明朝"/>
      <family val="1"/>
      <charset val="128"/>
    </font>
    <font>
      <sz val="11"/>
      <color theme="1"/>
      <name val="ＭＳ Ｐ明朝"/>
      <family val="1"/>
      <charset val="128"/>
    </font>
    <font>
      <sz val="12"/>
      <color theme="1"/>
      <name val="ＭＳ Ｐ明朝"/>
      <family val="1"/>
      <charset val="128"/>
    </font>
    <font>
      <sz val="11"/>
      <color rgb="FFFFFF00"/>
      <name val="ＭＳ Ｐ明朝"/>
      <family val="1"/>
      <charset val="128"/>
    </font>
    <font>
      <sz val="14"/>
      <name val="Century"/>
      <family val="1"/>
    </font>
    <font>
      <sz val="12"/>
      <name val="Century"/>
      <family val="1"/>
    </font>
    <font>
      <sz val="11"/>
      <color rgb="FFFFFF00"/>
      <name val="ＭＳ 明朝"/>
      <family val="1"/>
      <charset val="128"/>
    </font>
    <font>
      <sz val="11"/>
      <color rgb="FFFFFF00"/>
      <name val="Century"/>
      <family val="1"/>
    </font>
    <font>
      <sz val="11"/>
      <name val="ＭＳ Ｐ明朝"/>
      <family val="1"/>
      <charset val="128"/>
    </font>
    <font>
      <sz val="11"/>
      <color theme="1"/>
      <name val="游ゴシック"/>
      <family val="2"/>
      <charset val="128"/>
      <scheme val="minor"/>
    </font>
    <font>
      <b/>
      <sz val="11"/>
      <name val="ＭＳ 明朝"/>
      <family val="1"/>
      <charset val="128"/>
    </font>
    <font>
      <sz val="14"/>
      <color rgb="FF000000"/>
      <name val="ＭＳ Ｐ明朝"/>
      <family val="1"/>
      <charset val="128"/>
    </font>
    <font>
      <sz val="12"/>
      <name val="ＭＳ Ｐ明朝"/>
      <family val="1"/>
      <charset val="128"/>
    </font>
    <font>
      <sz val="12"/>
      <name val="ＭＳ 明朝"/>
      <family val="1"/>
      <charset val="128"/>
    </font>
    <font>
      <sz val="14"/>
      <name val="ＭＳ Ｐ明朝"/>
      <family val="1"/>
      <charset val="128"/>
    </font>
    <font>
      <sz val="14"/>
      <name val="ＭＳ 明朝"/>
      <family val="1"/>
      <charset val="128"/>
    </font>
    <font>
      <sz val="13"/>
      <name val="Century"/>
      <family val="1"/>
    </font>
    <font>
      <sz val="13"/>
      <name val="ＭＳ 明朝"/>
      <family val="1"/>
      <charset val="128"/>
    </font>
    <font>
      <sz val="13"/>
      <name val="ＭＳ Ｐ明朝"/>
      <family val="1"/>
      <charset val="128"/>
    </font>
    <font>
      <b/>
      <sz val="9"/>
      <color indexed="81"/>
      <name val="MS P ゴシック"/>
      <family val="3"/>
      <charset val="128"/>
    </font>
    <font>
      <sz val="12"/>
      <color theme="1"/>
      <name val="ＭＳ 明朝"/>
      <family val="1"/>
      <charset val="128"/>
    </font>
    <font>
      <sz val="14"/>
      <color theme="0"/>
      <name val="Century"/>
      <family val="1"/>
    </font>
    <font>
      <sz val="14"/>
      <color theme="0"/>
      <name val="ＭＳ 明朝"/>
      <family val="1"/>
      <charset val="128"/>
    </font>
    <font>
      <u/>
      <sz val="11"/>
      <color theme="10"/>
      <name val="ＭＳ 明朝"/>
      <family val="1"/>
      <charset val="128"/>
    </font>
    <font>
      <sz val="11"/>
      <color rgb="FFFF0000"/>
      <name val="Century"/>
      <family val="1"/>
    </font>
    <font>
      <sz val="9"/>
      <color indexed="81"/>
      <name val="MS P ゴシック"/>
      <family val="3"/>
      <charset val="128"/>
    </font>
    <font>
      <b/>
      <sz val="12"/>
      <color theme="0"/>
      <name val="ＭＳ 明朝"/>
      <family val="1"/>
      <charset val="128"/>
    </font>
    <font>
      <b/>
      <sz val="12"/>
      <color theme="1"/>
      <name val="ＭＳ Ｐ明朝"/>
      <family val="1"/>
      <charset val="128"/>
    </font>
    <font>
      <sz val="11"/>
      <color theme="0" tint="-0.34998626667073579"/>
      <name val="ＭＳ 明朝"/>
      <family val="1"/>
      <charset val="128"/>
    </font>
    <font>
      <sz val="11"/>
      <color theme="1" tint="0.34998626667073579"/>
      <name val="ＭＳ 明朝"/>
      <family val="1"/>
      <charset val="128"/>
    </font>
    <font>
      <sz val="12"/>
      <color rgb="FF000000"/>
      <name val="ＭＳ 明朝"/>
      <family val="1"/>
      <charset val="128"/>
    </font>
    <font>
      <sz val="22"/>
      <color theme="1"/>
      <name val="游ゴシック"/>
      <family val="3"/>
      <charset val="128"/>
      <scheme val="minor"/>
    </font>
    <font>
      <sz val="12"/>
      <color rgb="FFFF0000"/>
      <name val="游ゴシック"/>
      <family val="3"/>
      <charset val="128"/>
      <scheme val="minor"/>
    </font>
    <font>
      <i/>
      <sz val="12"/>
      <color theme="1"/>
      <name val="ＭＳ Ｐ明朝"/>
      <family val="1"/>
      <charset val="128"/>
    </font>
    <font>
      <b/>
      <sz val="14"/>
      <color theme="1"/>
      <name val="ＭＳ 明朝"/>
      <family val="1"/>
      <charset val="128"/>
    </font>
    <font>
      <b/>
      <sz val="11"/>
      <color theme="1"/>
      <name val="ＭＳ Ｐ明朝"/>
      <family val="1"/>
      <charset val="128"/>
    </font>
    <font>
      <sz val="8"/>
      <color theme="1"/>
      <name val="ＭＳ 明朝"/>
      <family val="1"/>
      <charset val="128"/>
    </font>
    <font>
      <sz val="9"/>
      <color theme="1"/>
      <name val="ＭＳ 明朝"/>
      <family val="1"/>
      <charset val="128"/>
    </font>
    <font>
      <sz val="16"/>
      <color theme="1"/>
      <name val="ＭＳ 明朝"/>
      <family val="1"/>
      <charset val="128"/>
    </font>
    <font>
      <i/>
      <sz val="11"/>
      <color theme="1"/>
      <name val="Century"/>
      <family val="1"/>
    </font>
    <font>
      <b/>
      <i/>
      <sz val="11"/>
      <color theme="1"/>
      <name val="ＭＳ 明朝"/>
      <family val="1"/>
      <charset val="128"/>
    </font>
    <font>
      <sz val="8"/>
      <name val="ＭＳ 明朝"/>
      <family val="2"/>
      <charset val="128"/>
    </font>
    <font>
      <sz val="9"/>
      <color rgb="FF000000"/>
      <name val="Meiryo UI"/>
      <family val="3"/>
      <charset val="128"/>
    </font>
    <font>
      <b/>
      <u/>
      <sz val="14"/>
      <color rgb="FFFF0000"/>
      <name val="ＭＳ 明朝"/>
      <family val="1"/>
      <charset val="128"/>
    </font>
    <font>
      <sz val="16"/>
      <name val="ＭＳ 明朝"/>
      <family val="1"/>
      <charset val="128"/>
    </font>
    <font>
      <sz val="16"/>
      <name val="Century"/>
      <family val="1"/>
    </font>
    <font>
      <sz val="16"/>
      <color theme="1"/>
      <name val="Century"/>
      <family val="1"/>
    </font>
    <font>
      <sz val="14"/>
      <color theme="1"/>
      <name val="Century"/>
      <family val="1"/>
    </font>
    <font>
      <u/>
      <sz val="12"/>
      <color theme="10"/>
      <name val="游ゴシック"/>
      <family val="2"/>
      <charset val="128"/>
      <scheme val="minor"/>
    </font>
    <font>
      <b/>
      <sz val="12"/>
      <name val="Century"/>
      <family val="1"/>
    </font>
    <font>
      <sz val="10"/>
      <color indexed="81"/>
      <name val="MS P ゴシック"/>
      <family val="3"/>
      <charset val="128"/>
    </font>
    <font>
      <sz val="11"/>
      <color indexed="12"/>
      <name val="MS P ゴシック"/>
      <family val="3"/>
      <charset val="128"/>
    </font>
    <font>
      <b/>
      <sz val="11"/>
      <color indexed="12"/>
      <name val="MS P ゴシック"/>
      <family val="3"/>
      <charset val="128"/>
    </font>
    <font>
      <b/>
      <sz val="10"/>
      <color indexed="81"/>
      <name val="MS P ゴシック"/>
      <family val="3"/>
      <charset val="128"/>
    </font>
    <font>
      <b/>
      <sz val="10"/>
      <color indexed="10"/>
      <name val="MS P ゴシック"/>
      <family val="3"/>
      <charset val="128"/>
    </font>
    <font>
      <b/>
      <sz val="11"/>
      <name val="ＭＳ Ｐ明朝"/>
      <family val="1"/>
      <charset val="128"/>
    </font>
    <font>
      <b/>
      <sz val="12"/>
      <name val="ＭＳ 明朝"/>
      <family val="1"/>
      <charset val="128"/>
    </font>
  </fonts>
  <fills count="9">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4" tint="-0.499984740745262"/>
        <bgColor indexed="64"/>
      </patternFill>
    </fill>
  </fills>
  <borders count="2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thin">
        <color indexed="64"/>
      </left>
      <right style="thin">
        <color indexed="64"/>
      </right>
      <top style="hair">
        <color indexed="64"/>
      </top>
      <bottom/>
      <diagonal/>
    </border>
    <border>
      <left style="thin">
        <color indexed="64"/>
      </left>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double">
        <color rgb="FF000000"/>
      </bottom>
      <diagonal/>
    </border>
    <border>
      <left style="thin">
        <color indexed="64"/>
      </left>
      <right style="thin">
        <color indexed="64"/>
      </right>
      <top style="thin">
        <color indexed="64"/>
      </top>
      <bottom style="double">
        <color rgb="FF000000"/>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style="medium">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bottom style="hair">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style="double">
        <color rgb="FF000000"/>
      </top>
      <bottom/>
      <diagonal/>
    </border>
    <border>
      <left style="thin">
        <color indexed="64"/>
      </left>
      <right/>
      <top style="hair">
        <color indexed="64"/>
      </top>
      <bottom/>
      <diagonal/>
    </border>
    <border>
      <left/>
      <right style="thin">
        <color indexed="64"/>
      </right>
      <top style="hair">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medium">
        <color indexed="64"/>
      </right>
      <top style="hair">
        <color indexed="64"/>
      </top>
      <bottom/>
      <diagonal/>
    </border>
    <border>
      <left style="hair">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double">
        <color rgb="FF000000"/>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dashed">
        <color indexed="64"/>
      </left>
      <right style="dashed">
        <color indexed="64"/>
      </right>
      <top style="thin">
        <color indexed="64"/>
      </top>
      <bottom style="double">
        <color rgb="FF000000"/>
      </bottom>
      <diagonal/>
    </border>
    <border>
      <left style="dashed">
        <color indexed="64"/>
      </left>
      <right style="thin">
        <color indexed="64"/>
      </right>
      <top style="thin">
        <color indexed="64"/>
      </top>
      <bottom style="double">
        <color rgb="FF000000"/>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style="medium">
        <color indexed="64"/>
      </top>
      <bottom style="thin">
        <color indexed="64"/>
      </bottom>
      <diagonal/>
    </border>
    <border>
      <left/>
      <right style="dashed">
        <color indexed="64"/>
      </right>
      <top style="thin">
        <color indexed="64"/>
      </top>
      <bottom style="medium">
        <color indexed="64"/>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double">
        <color rgb="FF000000"/>
      </bottom>
      <diagonal/>
    </border>
    <border>
      <left/>
      <right style="thin">
        <color indexed="64"/>
      </right>
      <top style="double">
        <color rgb="FF000000"/>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dashed">
        <color indexed="64"/>
      </right>
      <top style="medium">
        <color indexed="64"/>
      </top>
      <bottom style="hair">
        <color indexed="64"/>
      </bottom>
      <diagonal/>
    </border>
    <border>
      <left style="thin">
        <color indexed="64"/>
      </left>
      <right style="dashed">
        <color indexed="64"/>
      </right>
      <top style="hair">
        <color indexed="64"/>
      </top>
      <bottom style="double">
        <color rgb="FF000000"/>
      </bottom>
      <diagonal/>
    </border>
    <border>
      <left style="thin">
        <color indexed="64"/>
      </left>
      <right style="dashed">
        <color indexed="64"/>
      </right>
      <top style="double">
        <color rgb="FF000000"/>
      </top>
      <bottom style="hair">
        <color indexed="64"/>
      </bottom>
      <diagonal/>
    </border>
    <border>
      <left style="thin">
        <color indexed="64"/>
      </left>
      <right style="dashed">
        <color indexed="64"/>
      </right>
      <top style="hair">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hair">
        <color indexed="64"/>
      </bottom>
      <diagonal/>
    </border>
    <border>
      <left style="thin">
        <color indexed="64"/>
      </left>
      <right style="dashed">
        <color indexed="64"/>
      </right>
      <top style="hair">
        <color indexed="64"/>
      </top>
      <bottom style="medium">
        <color indexed="64"/>
      </bottom>
      <diagonal/>
    </border>
    <border>
      <left/>
      <right style="thin">
        <color auto="1"/>
      </right>
      <top/>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medium">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style="thin">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thin">
        <color indexed="64"/>
      </right>
      <top/>
      <bottom style="medium">
        <color indexed="64"/>
      </bottom>
      <diagonal/>
    </border>
    <border>
      <left style="dashed">
        <color indexed="64"/>
      </left>
      <right style="thin">
        <color indexed="64"/>
      </right>
      <top style="thin">
        <color indexed="64"/>
      </top>
      <bottom/>
      <diagonal/>
    </border>
    <border>
      <left style="dashed">
        <color indexed="64"/>
      </left>
      <right style="thin">
        <color indexed="64"/>
      </right>
      <top/>
      <bottom style="medium">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diagonal/>
    </border>
    <border>
      <left style="hair">
        <color indexed="64"/>
      </left>
      <right/>
      <top/>
      <bottom style="medium">
        <color indexed="64"/>
      </bottom>
      <diagonal/>
    </border>
    <border>
      <left style="hair">
        <color indexed="64"/>
      </left>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double">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ashed">
        <color indexed="64"/>
      </left>
      <right style="dashed">
        <color indexed="64"/>
      </right>
      <top style="thin">
        <color indexed="64"/>
      </top>
      <bottom style="double">
        <color indexed="64"/>
      </bottom>
      <diagonal/>
    </border>
    <border>
      <left style="hair">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double">
        <color indexed="64"/>
      </bottom>
      <diagonal/>
    </border>
  </borders>
  <cellStyleXfs count="4">
    <xf numFmtId="0" fontId="0" fillId="0" borderId="0">
      <alignment vertical="center"/>
    </xf>
    <xf numFmtId="0" fontId="7" fillId="0" borderId="0" applyNumberFormat="0" applyFill="0" applyBorder="0" applyAlignment="0" applyProtection="0">
      <alignment vertical="center"/>
    </xf>
    <xf numFmtId="9" fontId="31" fillId="0" borderId="0" applyFont="0" applyFill="0" applyBorder="0" applyAlignment="0" applyProtection="0">
      <alignment vertical="center"/>
    </xf>
    <xf numFmtId="38" fontId="31" fillId="0" borderId="0" applyFont="0" applyFill="0" applyBorder="0" applyAlignment="0" applyProtection="0">
      <alignment vertical="center"/>
    </xf>
  </cellStyleXfs>
  <cellXfs count="1900">
    <xf numFmtId="0" fontId="0" fillId="0" borderId="0" xfId="0">
      <alignment vertical="center"/>
    </xf>
    <xf numFmtId="0" fontId="9" fillId="0" borderId="0" xfId="0" applyFont="1">
      <alignment vertical="center"/>
    </xf>
    <xf numFmtId="0" fontId="9" fillId="0" borderId="0" xfId="0" applyFont="1" applyBorder="1">
      <alignment vertical="center"/>
    </xf>
    <xf numFmtId="0" fontId="9" fillId="0" borderId="0" xfId="0" applyFont="1" applyAlignment="1">
      <alignment vertical="center"/>
    </xf>
    <xf numFmtId="0" fontId="9" fillId="0" borderId="0" xfId="0" applyFont="1" applyBorder="1" applyAlignment="1">
      <alignment vertical="center"/>
    </xf>
    <xf numFmtId="0" fontId="9" fillId="0" borderId="1" xfId="0" applyFont="1" applyBorder="1">
      <alignment vertical="center"/>
    </xf>
    <xf numFmtId="0" fontId="12" fillId="0" borderId="0" xfId="0" applyFont="1">
      <alignment vertical="center"/>
    </xf>
    <xf numFmtId="41" fontId="9" fillId="0" borderId="0" xfId="0" applyNumberFormat="1" applyFont="1" applyAlignment="1">
      <alignment horizontal="center" vertical="center"/>
    </xf>
    <xf numFmtId="9" fontId="9" fillId="0" borderId="1" xfId="0" applyNumberFormat="1" applyFont="1" applyBorder="1">
      <alignment vertical="center"/>
    </xf>
    <xf numFmtId="0" fontId="21" fillId="0" borderId="0" xfId="1" applyFont="1" applyBorder="1" applyAlignment="1">
      <alignment vertical="center"/>
    </xf>
    <xf numFmtId="0" fontId="5" fillId="0" borderId="0" xfId="0" applyFont="1">
      <alignment vertical="center"/>
    </xf>
    <xf numFmtId="0" fontId="2" fillId="0" borderId="0" xfId="0" applyFont="1">
      <alignment vertical="center"/>
    </xf>
    <xf numFmtId="0" fontId="2" fillId="0" borderId="0" xfId="0" applyFont="1" applyBorder="1">
      <alignment vertical="center"/>
    </xf>
    <xf numFmtId="0" fontId="13" fillId="0" borderId="0" xfId="0" applyFont="1">
      <alignment vertical="center"/>
    </xf>
    <xf numFmtId="0" fontId="4" fillId="0" borderId="0" xfId="0" applyFont="1" applyBorder="1" applyAlignment="1">
      <alignment vertical="center"/>
    </xf>
    <xf numFmtId="0" fontId="16" fillId="7" borderId="0" xfId="0" applyFont="1" applyFill="1" applyAlignment="1">
      <alignment vertical="center"/>
    </xf>
    <xf numFmtId="0" fontId="8" fillId="7" borderId="0" xfId="0" applyFont="1" applyFill="1" applyAlignment="1">
      <alignment vertical="center"/>
    </xf>
    <xf numFmtId="0" fontId="33" fillId="7" borderId="0" xfId="0" applyFont="1" applyFill="1" applyAlignment="1">
      <alignment vertical="center"/>
    </xf>
    <xf numFmtId="0" fontId="16" fillId="7" borderId="0" xfId="0" applyFont="1" applyFill="1" applyAlignment="1">
      <alignment horizontal="right" vertical="center"/>
    </xf>
    <xf numFmtId="0" fontId="13" fillId="0" borderId="0" xfId="0" applyFont="1" applyBorder="1" applyAlignment="1">
      <alignment vertical="center"/>
    </xf>
    <xf numFmtId="0" fontId="35" fillId="0" borderId="0" xfId="0" applyFont="1" applyBorder="1" applyAlignment="1">
      <alignment vertical="center"/>
    </xf>
    <xf numFmtId="0" fontId="27" fillId="0" borderId="0" xfId="0" applyFont="1" applyAlignment="1">
      <alignment vertical="center"/>
    </xf>
    <xf numFmtId="0" fontId="27" fillId="0" borderId="0" xfId="0" applyFont="1" applyBorder="1" applyAlignment="1">
      <alignment vertical="center"/>
    </xf>
    <xf numFmtId="0" fontId="27" fillId="0" borderId="0" xfId="0" applyFont="1" applyBorder="1" applyAlignment="1">
      <alignment vertical="center" wrapText="1"/>
    </xf>
    <xf numFmtId="0" fontId="27" fillId="0" borderId="0" xfId="0" applyFont="1" applyBorder="1" applyAlignment="1">
      <alignment horizontal="distributed" vertical="center" justifyLastLine="1"/>
    </xf>
    <xf numFmtId="0" fontId="26" fillId="0" borderId="0" xfId="0" applyFont="1" applyBorder="1" applyAlignment="1">
      <alignment vertical="center"/>
    </xf>
    <xf numFmtId="0" fontId="26" fillId="0" borderId="0" xfId="0" applyFont="1" applyFill="1" applyAlignment="1">
      <alignment vertical="center"/>
    </xf>
    <xf numFmtId="0" fontId="13" fillId="0" borderId="0" xfId="0" applyFont="1" applyBorder="1" applyAlignment="1">
      <alignment vertical="top"/>
    </xf>
    <xf numFmtId="0" fontId="13" fillId="0" borderId="0" xfId="0" applyFont="1" applyBorder="1">
      <alignment vertical="center"/>
    </xf>
    <xf numFmtId="0" fontId="13" fillId="0" borderId="0" xfId="0" applyFont="1" applyAlignment="1">
      <alignment vertical="center"/>
    </xf>
    <xf numFmtId="0" fontId="13" fillId="0" borderId="0" xfId="0" applyFont="1" applyAlignment="1">
      <alignment horizontal="right" vertical="center"/>
    </xf>
    <xf numFmtId="0" fontId="26" fillId="5" borderId="0" xfId="0" applyFont="1" applyFill="1" applyAlignment="1">
      <alignment vertical="center"/>
    </xf>
    <xf numFmtId="0" fontId="13" fillId="0" borderId="81" xfId="0" applyFont="1" applyBorder="1" applyAlignment="1">
      <alignment vertical="center"/>
    </xf>
    <xf numFmtId="0" fontId="13" fillId="0" borderId="14" xfId="0" applyFont="1" applyBorder="1" applyAlignment="1">
      <alignment vertical="center"/>
    </xf>
    <xf numFmtId="0" fontId="13" fillId="0" borderId="83" xfId="0" applyFont="1" applyBorder="1" applyAlignment="1">
      <alignment vertical="center"/>
    </xf>
    <xf numFmtId="0" fontId="13" fillId="0" borderId="82" xfId="0" applyFont="1" applyBorder="1" applyAlignment="1">
      <alignment vertical="center"/>
    </xf>
    <xf numFmtId="0" fontId="13" fillId="0" borderId="95" xfId="0" applyFont="1" applyBorder="1" applyAlignment="1">
      <alignment vertical="center"/>
    </xf>
    <xf numFmtId="0" fontId="2" fillId="0" borderId="0" xfId="0" applyFont="1" applyBorder="1" applyAlignment="1">
      <alignment vertical="center"/>
    </xf>
    <xf numFmtId="0" fontId="18" fillId="0" borderId="0" xfId="0" applyFont="1" applyBorder="1" applyAlignment="1">
      <alignment vertical="center"/>
    </xf>
    <xf numFmtId="0" fontId="30" fillId="0" borderId="0" xfId="0" applyFont="1" applyBorder="1" applyAlignment="1">
      <alignment vertical="center"/>
    </xf>
    <xf numFmtId="0" fontId="21" fillId="0" borderId="11" xfId="1" applyFont="1" applyBorder="1" applyAlignment="1">
      <alignment vertical="center"/>
    </xf>
    <xf numFmtId="49" fontId="21" fillId="0" borderId="10" xfId="1" applyNumberFormat="1" applyFont="1" applyBorder="1" applyAlignment="1">
      <alignment horizontal="center" vertical="center"/>
    </xf>
    <xf numFmtId="0" fontId="21" fillId="0" borderId="12" xfId="1" applyFont="1" applyBorder="1" applyAlignment="1">
      <alignment horizontal="center" vertical="center"/>
    </xf>
    <xf numFmtId="0" fontId="21" fillId="0" borderId="0" xfId="1" applyFont="1" applyAlignment="1">
      <alignment horizontal="center" vertical="center"/>
    </xf>
    <xf numFmtId="0" fontId="21" fillId="0" borderId="0" xfId="1" applyFont="1">
      <alignment vertical="center"/>
    </xf>
    <xf numFmtId="0" fontId="13" fillId="0" borderId="22" xfId="0" applyFont="1" applyBorder="1" applyAlignment="1">
      <alignment vertical="center"/>
    </xf>
    <xf numFmtId="0" fontId="13" fillId="0" borderId="11" xfId="0" applyFont="1" applyBorder="1" applyAlignment="1">
      <alignment vertical="center"/>
    </xf>
    <xf numFmtId="0" fontId="13" fillId="0" borderId="1" xfId="0" applyFont="1" applyBorder="1" applyAlignment="1">
      <alignment vertical="center"/>
    </xf>
    <xf numFmtId="49" fontId="13" fillId="0" borderId="11" xfId="0" applyNumberFormat="1" applyFont="1" applyBorder="1" applyAlignment="1">
      <alignment horizontal="right" vertical="center"/>
    </xf>
    <xf numFmtId="49" fontId="13" fillId="0" borderId="10" xfId="0" applyNumberFormat="1" applyFont="1" applyBorder="1" applyAlignment="1">
      <alignment horizontal="center" vertical="center"/>
    </xf>
    <xf numFmtId="0" fontId="13" fillId="0" borderId="12" xfId="0" applyFont="1" applyBorder="1" applyAlignment="1">
      <alignment horizontal="center" vertical="center"/>
    </xf>
    <xf numFmtId="0" fontId="13" fillId="0" borderId="10" xfId="0" applyFont="1" applyBorder="1" applyAlignment="1">
      <alignment vertical="center"/>
    </xf>
    <xf numFmtId="0" fontId="13" fillId="0" borderId="133" xfId="0" applyFont="1" applyBorder="1" applyAlignment="1">
      <alignment vertical="center"/>
    </xf>
    <xf numFmtId="0" fontId="13" fillId="0" borderId="0" xfId="0" applyFont="1" applyBorder="1" applyAlignment="1">
      <alignment horizontal="center" vertical="center"/>
    </xf>
    <xf numFmtId="0" fontId="13" fillId="0" borderId="0" xfId="0" applyFont="1" applyAlignment="1">
      <alignment horizontal="left" vertical="center" indent="1"/>
    </xf>
    <xf numFmtId="49" fontId="13" fillId="0" borderId="0" xfId="0" applyNumberFormat="1" applyFont="1" applyBorder="1" applyAlignment="1">
      <alignment horizontal="center" vertical="center"/>
    </xf>
    <xf numFmtId="0" fontId="13" fillId="0" borderId="11" xfId="0" applyFont="1" applyBorder="1" applyAlignment="1">
      <alignment horizontal="center" vertical="center"/>
    </xf>
    <xf numFmtId="0" fontId="13" fillId="0" borderId="147" xfId="0" applyFont="1" applyBorder="1" applyAlignment="1">
      <alignment vertical="center"/>
    </xf>
    <xf numFmtId="0" fontId="13" fillId="0" borderId="83" xfId="0" applyFont="1" applyBorder="1" applyAlignment="1">
      <alignment horizontal="left" vertical="center" indent="1"/>
    </xf>
    <xf numFmtId="0" fontId="21" fillId="0" borderId="10" xfId="1" applyFont="1" applyBorder="1">
      <alignment vertical="center"/>
    </xf>
    <xf numFmtId="0" fontId="13" fillId="0" borderId="13" xfId="0" applyFont="1" applyBorder="1" applyAlignment="1">
      <alignment vertical="center"/>
    </xf>
    <xf numFmtId="0" fontId="13" fillId="0" borderId="15" xfId="0" applyFont="1" applyBorder="1" applyAlignment="1">
      <alignment vertical="center"/>
    </xf>
    <xf numFmtId="0" fontId="13" fillId="0" borderId="32" xfId="0" applyFont="1" applyBorder="1" applyAlignment="1">
      <alignment horizontal="center" vertical="center"/>
    </xf>
    <xf numFmtId="0" fontId="13" fillId="0" borderId="32" xfId="0" applyFont="1" applyBorder="1" applyAlignment="1">
      <alignment vertical="center"/>
    </xf>
    <xf numFmtId="0" fontId="13" fillId="0" borderId="32" xfId="0" applyFont="1" applyBorder="1" applyAlignment="1">
      <alignment horizontal="right" vertical="center"/>
    </xf>
    <xf numFmtId="0" fontId="21" fillId="0" borderId="134" xfId="1" quotePrefix="1" applyFont="1" applyBorder="1" applyAlignment="1">
      <alignment horizontal="center" vertical="center"/>
    </xf>
    <xf numFmtId="0" fontId="13" fillId="0" borderId="10" xfId="0" applyFont="1" applyBorder="1" applyAlignment="1">
      <alignment horizontal="center" vertical="center"/>
    </xf>
    <xf numFmtId="0" fontId="13" fillId="0" borderId="13"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lignment vertical="center"/>
    </xf>
    <xf numFmtId="0" fontId="9" fillId="0" borderId="10" xfId="0" applyFont="1" applyBorder="1">
      <alignment vertical="center"/>
    </xf>
    <xf numFmtId="0" fontId="13" fillId="0" borderId="11" xfId="0" quotePrefix="1" applyFont="1" applyBorder="1" applyAlignment="1">
      <alignment horizontal="right" vertical="center"/>
    </xf>
    <xf numFmtId="0" fontId="13" fillId="0" borderId="83" xfId="0" applyFont="1" applyBorder="1" applyAlignment="1">
      <alignment horizontal="center" vertical="center"/>
    </xf>
    <xf numFmtId="49" fontId="13" fillId="0" borderId="81" xfId="0" applyNumberFormat="1" applyFont="1" applyBorder="1" applyAlignment="1">
      <alignment horizontal="center" vertical="center"/>
    </xf>
    <xf numFmtId="0" fontId="9" fillId="0" borderId="14" xfId="0" applyFont="1" applyBorder="1">
      <alignment vertical="center"/>
    </xf>
    <xf numFmtId="0" fontId="13" fillId="0" borderId="14" xfId="0" applyFont="1" applyBorder="1" applyAlignment="1">
      <alignment horizontal="center" vertical="center"/>
    </xf>
    <xf numFmtId="0" fontId="46" fillId="0" borderId="11" xfId="0" applyFont="1" applyBorder="1" applyAlignment="1">
      <alignment horizontal="center" vertical="center"/>
    </xf>
    <xf numFmtId="0" fontId="13" fillId="0" borderId="22" xfId="0" applyFont="1" applyBorder="1" applyAlignment="1">
      <alignment horizontal="right" vertical="center"/>
    </xf>
    <xf numFmtId="0" fontId="9" fillId="0" borderId="22" xfId="0" applyFont="1" applyBorder="1">
      <alignment vertical="center"/>
    </xf>
    <xf numFmtId="0" fontId="9" fillId="0" borderId="22" xfId="0" applyFont="1" applyBorder="1" applyAlignment="1">
      <alignment horizontal="center" vertical="center"/>
    </xf>
    <xf numFmtId="0" fontId="13" fillId="0" borderId="22" xfId="0" applyFont="1" applyBorder="1" applyAlignment="1">
      <alignment horizontal="center" vertical="center"/>
    </xf>
    <xf numFmtId="0" fontId="46" fillId="0" borderId="0" xfId="0" applyFont="1" applyBorder="1" applyAlignment="1">
      <alignment vertical="center"/>
    </xf>
    <xf numFmtId="0" fontId="46" fillId="0" borderId="0" xfId="0" applyFont="1" applyBorder="1" applyAlignment="1">
      <alignment horizontal="center" vertical="center"/>
    </xf>
    <xf numFmtId="0" fontId="21" fillId="0" borderId="11" xfId="1" applyFont="1" applyBorder="1">
      <alignment vertical="center"/>
    </xf>
    <xf numFmtId="0" fontId="21" fillId="0" borderId="99" xfId="1" quotePrefix="1" applyFont="1" applyBorder="1" applyAlignment="1">
      <alignment horizontal="center" vertical="center"/>
    </xf>
    <xf numFmtId="0" fontId="21" fillId="0" borderId="10" xfId="1" applyFont="1" applyBorder="1" applyAlignment="1">
      <alignment vertical="center"/>
    </xf>
    <xf numFmtId="49" fontId="21" fillId="0" borderId="11" xfId="1" applyNumberFormat="1" applyFont="1" applyBorder="1" applyAlignment="1">
      <alignment horizontal="center" vertical="center"/>
    </xf>
    <xf numFmtId="0" fontId="24" fillId="0" borderId="0" xfId="0" applyFont="1">
      <alignment vertical="center"/>
    </xf>
    <xf numFmtId="0" fontId="46" fillId="0" borderId="11" xfId="0" applyFont="1" applyBorder="1" applyAlignment="1">
      <alignment vertical="center"/>
    </xf>
    <xf numFmtId="0" fontId="21" fillId="0" borderId="10" xfId="1" applyFont="1" applyBorder="1" applyAlignment="1">
      <alignment horizontal="center" vertical="center"/>
    </xf>
    <xf numFmtId="0" fontId="21" fillId="0" borderId="1" xfId="1" quotePrefix="1" applyFont="1" applyBorder="1" applyAlignment="1">
      <alignment horizontal="center" vertical="center"/>
    </xf>
    <xf numFmtId="0" fontId="2" fillId="0" borderId="8" xfId="0" applyFont="1" applyBorder="1">
      <alignment vertical="center"/>
    </xf>
    <xf numFmtId="0" fontId="53" fillId="0" borderId="0" xfId="0" applyFont="1">
      <alignment vertical="center"/>
    </xf>
    <xf numFmtId="0" fontId="54" fillId="0" borderId="0" xfId="0" applyFont="1">
      <alignment vertical="center"/>
    </xf>
    <xf numFmtId="0" fontId="55" fillId="0" borderId="0" xfId="0" applyFont="1">
      <alignment vertical="center"/>
    </xf>
    <xf numFmtId="0" fontId="13" fillId="0" borderId="0" xfId="0" applyFont="1" applyBorder="1" applyAlignment="1">
      <alignment vertical="top" wrapText="1"/>
    </xf>
    <xf numFmtId="0" fontId="2" fillId="0" borderId="0" xfId="0" applyFont="1" applyBorder="1" applyAlignment="1">
      <alignment vertical="center" wrapText="1"/>
    </xf>
    <xf numFmtId="0" fontId="4" fillId="0" borderId="0" xfId="0" applyFont="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37" fillId="0" borderId="0" xfId="0" applyFont="1" applyFill="1" applyBorder="1" applyAlignment="1">
      <alignment vertical="center" wrapText="1"/>
    </xf>
    <xf numFmtId="0" fontId="6" fillId="0" borderId="0" xfId="0" applyFont="1" applyBorder="1">
      <alignment vertical="center"/>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2" fillId="0" borderId="8" xfId="0" applyFont="1" applyBorder="1" applyAlignment="1">
      <alignment vertical="center"/>
    </xf>
    <xf numFmtId="0" fontId="4" fillId="0" borderId="85" xfId="0" applyFont="1" applyBorder="1" applyAlignment="1">
      <alignment vertical="top" wrapText="1"/>
    </xf>
    <xf numFmtId="0" fontId="42" fillId="0" borderId="0" xfId="0" applyFont="1" applyBorder="1" applyAlignment="1">
      <alignment vertical="top" wrapText="1"/>
    </xf>
    <xf numFmtId="0" fontId="35" fillId="0" borderId="0" xfId="0" applyFont="1" applyBorder="1" applyAlignment="1">
      <alignment vertical="top" wrapText="1"/>
    </xf>
    <xf numFmtId="0" fontId="6" fillId="0" borderId="0" xfId="0" applyFont="1" applyBorder="1" applyAlignment="1">
      <alignment horizontal="left" vertical="top" wrapText="1"/>
    </xf>
    <xf numFmtId="0" fontId="37" fillId="0" borderId="0" xfId="0" applyFont="1" applyBorder="1" applyAlignment="1">
      <alignment horizontal="left" vertical="top" wrapText="1"/>
    </xf>
    <xf numFmtId="0" fontId="6" fillId="0" borderId="0" xfId="0" applyFont="1">
      <alignment vertical="center"/>
    </xf>
    <xf numFmtId="0" fontId="2" fillId="0" borderId="0" xfId="0" applyFont="1" applyFill="1" applyBorder="1" applyAlignment="1">
      <alignment vertical="top" wrapText="1"/>
    </xf>
    <xf numFmtId="0" fontId="28" fillId="0" borderId="0" xfId="0" applyFont="1" applyFill="1" applyBorder="1" applyAlignment="1">
      <alignment vertical="top"/>
    </xf>
    <xf numFmtId="0" fontId="2" fillId="0" borderId="8" xfId="0" applyFont="1" applyBorder="1" applyAlignment="1">
      <alignment vertical="top" wrapText="1"/>
    </xf>
    <xf numFmtId="0" fontId="4" fillId="0" borderId="0" xfId="0" applyFont="1" applyBorder="1" applyAlignment="1">
      <alignment vertical="top" wrapText="1"/>
    </xf>
    <xf numFmtId="0" fontId="39" fillId="0" borderId="0" xfId="0" applyFont="1" applyBorder="1" applyAlignment="1">
      <alignment horizontal="left" vertical="center" indent="4"/>
    </xf>
    <xf numFmtId="0" fontId="13" fillId="0" borderId="83" xfId="0" applyFont="1" applyBorder="1" applyAlignment="1">
      <alignment horizontal="right" vertical="center"/>
    </xf>
    <xf numFmtId="0" fontId="13" fillId="0" borderId="82" xfId="0" applyFont="1" applyBorder="1" applyAlignment="1">
      <alignment horizontal="center" vertical="center"/>
    </xf>
    <xf numFmtId="49" fontId="13" fillId="0" borderId="83" xfId="0" applyNumberFormat="1" applyFont="1" applyBorder="1" applyAlignment="1">
      <alignment horizontal="right" vertical="center"/>
    </xf>
    <xf numFmtId="0" fontId="13" fillId="0" borderId="12" xfId="0" applyFont="1" applyBorder="1" applyAlignment="1">
      <alignment vertical="center"/>
    </xf>
    <xf numFmtId="0" fontId="9" fillId="0" borderId="12" xfId="0" applyFont="1" applyBorder="1">
      <alignment vertical="center"/>
    </xf>
    <xf numFmtId="0" fontId="21" fillId="0" borderId="22" xfId="1" applyFont="1" applyBorder="1" applyAlignment="1">
      <alignment horizontal="right" vertical="center"/>
    </xf>
    <xf numFmtId="0" fontId="65" fillId="0" borderId="0" xfId="0" applyFont="1" applyAlignment="1">
      <alignment horizontal="right" vertical="center"/>
    </xf>
    <xf numFmtId="0" fontId="21" fillId="0" borderId="143" xfId="1" applyFont="1" applyBorder="1" applyAlignment="1">
      <alignment horizontal="center" vertical="center"/>
    </xf>
    <xf numFmtId="0" fontId="46" fillId="0" borderId="12" xfId="0" applyFont="1" applyBorder="1" applyAlignment="1">
      <alignment horizontal="center" vertical="center"/>
    </xf>
    <xf numFmtId="0" fontId="21" fillId="0" borderId="22" xfId="1" applyFont="1" applyBorder="1">
      <alignment vertical="center"/>
    </xf>
    <xf numFmtId="49"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Border="1" applyAlignment="1">
      <alignment horizontal="right" vertical="center"/>
    </xf>
    <xf numFmtId="0" fontId="9" fillId="0" borderId="0" xfId="0" applyFont="1" applyAlignment="1">
      <alignment horizontal="center" vertical="center"/>
    </xf>
    <xf numFmtId="0" fontId="7" fillId="0" borderId="0" xfId="1">
      <alignment vertical="center"/>
    </xf>
    <xf numFmtId="0" fontId="9" fillId="0" borderId="82" xfId="0" applyFont="1" applyBorder="1" applyAlignment="1">
      <alignment horizontal="center" vertical="center"/>
    </xf>
    <xf numFmtId="0" fontId="21" fillId="0" borderId="15" xfId="1" quotePrefix="1" applyFont="1" applyBorder="1" applyAlignment="1">
      <alignment horizontal="center" vertical="center"/>
    </xf>
    <xf numFmtId="0" fontId="21" fillId="0" borderId="83" xfId="1" applyFont="1" applyBorder="1">
      <alignment vertical="center"/>
    </xf>
    <xf numFmtId="0" fontId="21" fillId="0" borderId="83" xfId="1" applyFont="1" applyBorder="1" applyAlignment="1">
      <alignment vertical="center"/>
    </xf>
    <xf numFmtId="0" fontId="70" fillId="0" borderId="0" xfId="1" applyFont="1">
      <alignment vertical="center"/>
    </xf>
    <xf numFmtId="0" fontId="13" fillId="0" borderId="81" xfId="0" applyFont="1" applyBorder="1" applyAlignment="1">
      <alignment horizontal="center" vertical="center"/>
    </xf>
    <xf numFmtId="0" fontId="9" fillId="0" borderId="13" xfId="0" applyFont="1" applyBorder="1" applyAlignment="1">
      <alignment horizontal="center" vertical="center"/>
    </xf>
    <xf numFmtId="0" fontId="2" fillId="0" borderId="0" xfId="0" applyFont="1" applyProtection="1">
      <alignment vertical="center"/>
      <protection locked="0"/>
    </xf>
    <xf numFmtId="0" fontId="9" fillId="0" borderId="0" xfId="0" applyFont="1" applyProtection="1">
      <alignment vertical="center"/>
      <protection locked="0"/>
    </xf>
    <xf numFmtId="0" fontId="5" fillId="0" borderId="0" xfId="0" applyFont="1" applyProtection="1">
      <alignment vertical="center"/>
      <protection locked="0"/>
    </xf>
    <xf numFmtId="0" fontId="23" fillId="0" borderId="1" xfId="0" applyFont="1" applyBorder="1" applyAlignment="1" applyProtection="1">
      <alignment horizontal="center" vertical="center"/>
      <protection locked="0"/>
    </xf>
    <xf numFmtId="0" fontId="2" fillId="0" borderId="15" xfId="0" applyNumberFormat="1" applyFont="1" applyBorder="1" applyAlignment="1" applyProtection="1">
      <alignment horizontal="left" vertical="center" wrapText="1"/>
      <protection locked="0"/>
    </xf>
    <xf numFmtId="0" fontId="2" fillId="0" borderId="15" xfId="0" applyNumberFormat="1" applyFont="1" applyBorder="1" applyAlignment="1" applyProtection="1">
      <alignment horizontal="center" vertical="center" wrapText="1"/>
      <protection locked="0"/>
    </xf>
    <xf numFmtId="186" fontId="2" fillId="0" borderId="82" xfId="0" applyNumberFormat="1" applyFont="1" applyBorder="1" applyAlignment="1" applyProtection="1">
      <alignment horizontal="center" vertical="center" wrapText="1"/>
      <protection locked="0"/>
    </xf>
    <xf numFmtId="0" fontId="2" fillId="0" borderId="5" xfId="0" applyFont="1" applyBorder="1" applyProtection="1">
      <alignment vertical="center"/>
      <protection locked="0"/>
    </xf>
    <xf numFmtId="0" fontId="28" fillId="0" borderId="0" xfId="0" applyFont="1" applyFill="1" applyBorder="1" applyAlignment="1" applyProtection="1">
      <protection locked="0"/>
    </xf>
    <xf numFmtId="183" fontId="9" fillId="0" borderId="1" xfId="0" applyNumberFormat="1" applyFont="1" applyBorder="1" applyProtection="1">
      <alignment vertical="center"/>
      <protection locked="0"/>
    </xf>
    <xf numFmtId="0" fontId="2" fillId="0" borderId="1" xfId="0" applyFont="1" applyFill="1" applyBorder="1" applyAlignment="1" applyProtection="1">
      <alignment vertical="center" wrapText="1"/>
      <protection locked="0"/>
    </xf>
    <xf numFmtId="0" fontId="2" fillId="0" borderId="1" xfId="0" applyNumberFormat="1" applyFont="1" applyBorder="1" applyAlignment="1" applyProtection="1">
      <alignment horizontal="center" vertical="center" wrapText="1"/>
      <protection locked="0"/>
    </xf>
    <xf numFmtId="186" fontId="2" fillId="0" borderId="12" xfId="0" applyNumberFormat="1" applyFont="1" applyFill="1" applyBorder="1" applyAlignment="1" applyProtection="1">
      <alignment horizontal="center" vertical="center" wrapText="1"/>
      <protection locked="0"/>
    </xf>
    <xf numFmtId="0" fontId="28" fillId="0" borderId="0" xfId="0" applyFont="1" applyAlignment="1" applyProtection="1">
      <alignment vertical="top"/>
      <protection locked="0"/>
    </xf>
    <xf numFmtId="0" fontId="28" fillId="0" borderId="0" xfId="0" applyFont="1" applyFill="1" applyBorder="1" applyAlignment="1" applyProtection="1">
      <alignment vertical="top"/>
      <protection locked="0"/>
    </xf>
    <xf numFmtId="0" fontId="2" fillId="0" borderId="1" xfId="0" applyNumberFormat="1" applyFont="1" applyBorder="1" applyAlignment="1" applyProtection="1">
      <alignment horizontal="left" vertical="center" wrapText="1"/>
      <protection locked="0"/>
    </xf>
    <xf numFmtId="186" fontId="2" fillId="0" borderId="1" xfId="0" applyNumberFormat="1" applyFont="1" applyBorder="1" applyAlignment="1" applyProtection="1">
      <alignment horizontal="center" vertical="center" wrapText="1"/>
      <protection locked="0"/>
    </xf>
    <xf numFmtId="0" fontId="2" fillId="0" borderId="29" xfId="0" applyNumberFormat="1" applyFont="1" applyBorder="1" applyAlignment="1" applyProtection="1">
      <alignment horizontal="left" vertical="center" wrapText="1"/>
      <protection locked="0"/>
    </xf>
    <xf numFmtId="0" fontId="2" fillId="0" borderId="29" xfId="0" applyNumberFormat="1" applyFont="1" applyBorder="1" applyAlignment="1" applyProtection="1">
      <alignment horizontal="center" vertical="center" wrapText="1"/>
      <protection locked="0"/>
    </xf>
    <xf numFmtId="186" fontId="2" fillId="0" borderId="29" xfId="0" applyNumberFormat="1" applyFont="1" applyBorder="1" applyAlignment="1" applyProtection="1">
      <alignment horizontal="center" vertical="center" wrapText="1"/>
      <protection locked="0"/>
    </xf>
    <xf numFmtId="0" fontId="28" fillId="0" borderId="0" xfId="0" applyFont="1" applyProtection="1">
      <alignment vertical="center"/>
      <protection locked="0"/>
    </xf>
    <xf numFmtId="186" fontId="2" fillId="0" borderId="15" xfId="0" applyNumberFormat="1" applyFont="1" applyBorder="1" applyAlignment="1" applyProtection="1">
      <alignment horizontal="center" vertical="center" wrapText="1"/>
      <protection locked="0"/>
    </xf>
    <xf numFmtId="186" fontId="2" fillId="0" borderId="10"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3" fillId="0" borderId="0" xfId="0" applyFont="1" applyProtection="1">
      <alignment vertical="center"/>
      <protection locked="0"/>
    </xf>
    <xf numFmtId="183" fontId="61" fillId="0" borderId="1" xfId="3" applyNumberFormat="1" applyFont="1" applyBorder="1" applyProtection="1">
      <alignment vertical="center"/>
    </xf>
    <xf numFmtId="183" fontId="61" fillId="0" borderId="1" xfId="0" applyNumberFormat="1" applyFont="1" applyBorder="1" applyProtection="1">
      <alignment vertical="center"/>
    </xf>
    <xf numFmtId="183" fontId="9" fillId="0" borderId="1" xfId="0" applyNumberFormat="1" applyFont="1" applyBorder="1" applyProtection="1">
      <alignment vertical="center"/>
    </xf>
    <xf numFmtId="176" fontId="2" fillId="0" borderId="26" xfId="0" applyNumberFormat="1" applyFont="1" applyFill="1" applyBorder="1" applyAlignment="1" applyProtection="1">
      <alignment horizontal="center" vertical="center" wrapText="1"/>
    </xf>
    <xf numFmtId="176" fontId="2" fillId="0" borderId="25" xfId="0" applyNumberFormat="1" applyFont="1" applyFill="1" applyBorder="1" applyAlignment="1" applyProtection="1">
      <alignment horizontal="center" vertical="center" wrapText="1"/>
    </xf>
    <xf numFmtId="176" fontId="2" fillId="0" borderId="28" xfId="0" applyNumberFormat="1" applyFont="1" applyFill="1" applyBorder="1" applyAlignment="1" applyProtection="1">
      <alignment horizontal="center" vertical="center" wrapText="1"/>
    </xf>
    <xf numFmtId="176" fontId="2" fillId="0" borderId="46" xfId="0" applyNumberFormat="1" applyFont="1" applyFill="1" applyBorder="1" applyAlignment="1" applyProtection="1">
      <alignment horizontal="center" vertical="center" wrapText="1"/>
    </xf>
    <xf numFmtId="0" fontId="10" fillId="0" borderId="0" xfId="0" applyFont="1" applyProtection="1">
      <alignment vertical="center"/>
      <protection locked="0"/>
    </xf>
    <xf numFmtId="0" fontId="12" fillId="0" borderId="0" xfId="0" applyFont="1" applyProtection="1">
      <alignment vertical="center"/>
      <protection locked="0"/>
    </xf>
    <xf numFmtId="0" fontId="2" fillId="0" borderId="23" xfId="0" applyNumberFormat="1" applyFont="1" applyBorder="1" applyAlignment="1" applyProtection="1">
      <alignment horizontal="left" vertical="center" wrapText="1"/>
      <protection locked="0"/>
    </xf>
    <xf numFmtId="0" fontId="2" fillId="0" borderId="23" xfId="0" applyNumberFormat="1" applyFont="1" applyBorder="1" applyAlignment="1" applyProtection="1">
      <alignment horizontal="center" vertical="center" wrapText="1"/>
      <protection locked="0"/>
    </xf>
    <xf numFmtId="186" fontId="2" fillId="0" borderId="23" xfId="0" applyNumberFormat="1" applyFont="1" applyBorder="1" applyAlignment="1" applyProtection="1">
      <alignment horizontal="center" vertical="center" wrapText="1"/>
      <protection locked="0"/>
    </xf>
    <xf numFmtId="0" fontId="9" fillId="0" borderId="0" xfId="0" applyFont="1" applyBorder="1" applyProtection="1">
      <alignment vertical="center"/>
      <protection locked="0"/>
    </xf>
    <xf numFmtId="186" fontId="2" fillId="0" borderId="1" xfId="0" applyNumberFormat="1" applyFont="1" applyFill="1" applyBorder="1" applyAlignment="1" applyProtection="1">
      <alignment horizontal="center" vertical="center" wrapText="1"/>
      <protection locked="0"/>
    </xf>
    <xf numFmtId="0" fontId="25" fillId="0" borderId="0" xfId="0" applyFont="1" applyProtection="1">
      <alignment vertical="center"/>
      <protection locked="0"/>
    </xf>
    <xf numFmtId="0" fontId="11" fillId="0" borderId="0" xfId="0" applyFont="1" applyProtection="1">
      <alignment vertical="center"/>
      <protection locked="0"/>
    </xf>
    <xf numFmtId="0" fontId="10" fillId="0" borderId="0" xfId="0" applyFont="1" applyFill="1" applyProtection="1">
      <alignment vertical="center"/>
      <protection locked="0"/>
    </xf>
    <xf numFmtId="0" fontId="9" fillId="0" borderId="0" xfId="0" applyFont="1" applyFill="1" applyProtection="1">
      <alignment vertical="center"/>
      <protection locked="0"/>
    </xf>
    <xf numFmtId="0" fontId="9" fillId="4" borderId="1" xfId="0" applyFont="1" applyFill="1" applyBorder="1" applyAlignment="1" applyProtection="1">
      <alignment horizontal="center" vertical="center" wrapText="1"/>
      <protection locked="0"/>
    </xf>
    <xf numFmtId="0" fontId="9" fillId="4" borderId="27" xfId="0" applyFont="1" applyFill="1" applyBorder="1" applyAlignment="1" applyProtection="1">
      <alignment horizontal="center" vertical="center" wrapText="1"/>
      <protection locked="0"/>
    </xf>
    <xf numFmtId="0" fontId="9" fillId="0" borderId="6"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protection locked="0"/>
    </xf>
    <xf numFmtId="0" fontId="9" fillId="0" borderId="1" xfId="0" applyFont="1" applyBorder="1" applyAlignment="1" applyProtection="1">
      <alignment horizontal="center" vertical="top"/>
      <protection locked="0"/>
    </xf>
    <xf numFmtId="0" fontId="23" fillId="0" borderId="1" xfId="0" applyFont="1" applyBorder="1" applyAlignment="1" applyProtection="1">
      <alignment horizontal="center" vertical="center" wrapText="1"/>
      <protection locked="0"/>
    </xf>
    <xf numFmtId="0" fontId="9" fillId="0" borderId="1" xfId="0" applyFont="1" applyFill="1" applyBorder="1" applyAlignment="1" applyProtection="1">
      <alignment horizontal="center" vertical="top"/>
      <protection locked="0"/>
    </xf>
    <xf numFmtId="0" fontId="9" fillId="0" borderId="12"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9" fillId="0" borderId="12" xfId="0" applyFont="1" applyFill="1" applyBorder="1" applyAlignment="1" applyProtection="1">
      <alignment horizontal="center" vertical="top"/>
      <protection locked="0"/>
    </xf>
    <xf numFmtId="0" fontId="9" fillId="0" borderId="12"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176" fontId="9" fillId="0" borderId="25"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left" vertical="center" wrapText="1"/>
    </xf>
    <xf numFmtId="176" fontId="9" fillId="0" borderId="28" xfId="0" applyNumberFormat="1" applyFont="1" applyFill="1" applyBorder="1" applyAlignment="1" applyProtection="1">
      <alignment horizontal="center" vertical="center" wrapText="1"/>
    </xf>
    <xf numFmtId="0" fontId="9" fillId="0" borderId="29" xfId="0" applyNumberFormat="1" applyFont="1" applyFill="1" applyBorder="1" applyAlignment="1" applyProtection="1">
      <alignment horizontal="left" vertical="center" wrapText="1"/>
    </xf>
    <xf numFmtId="176" fontId="9" fillId="0" borderId="26"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left" vertical="center" wrapText="1"/>
    </xf>
    <xf numFmtId="0" fontId="9" fillId="0" borderId="1" xfId="0" applyFont="1" applyBorder="1" applyAlignment="1" applyProtection="1">
      <alignment vertical="center"/>
      <protection locked="0"/>
    </xf>
    <xf numFmtId="0" fontId="9" fillId="0" borderId="1" xfId="0" applyFont="1" applyFill="1" applyBorder="1" applyAlignment="1" applyProtection="1">
      <alignment vertical="center"/>
      <protection locked="0"/>
    </xf>
    <xf numFmtId="0" fontId="2" fillId="0" borderId="1" xfId="0" applyFont="1" applyFill="1" applyBorder="1" applyAlignment="1" applyProtection="1">
      <alignment horizontal="center" vertical="center" wrapText="1"/>
      <protection locked="0"/>
    </xf>
    <xf numFmtId="0" fontId="9" fillId="0" borderId="27" xfId="0" applyFont="1" applyBorder="1" applyAlignment="1" applyProtection="1">
      <alignment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vertical="center" wrapText="1"/>
      <protection locked="0"/>
    </xf>
    <xf numFmtId="0" fontId="9" fillId="0" borderId="29" xfId="0" applyFont="1" applyBorder="1" applyAlignment="1" applyProtection="1">
      <alignment vertical="center"/>
      <protection locked="0"/>
    </xf>
    <xf numFmtId="0" fontId="9" fillId="0" borderId="30" xfId="0" applyFont="1" applyBorder="1" applyAlignment="1" applyProtection="1">
      <alignment vertical="center"/>
      <protection locked="0"/>
    </xf>
    <xf numFmtId="0" fontId="29" fillId="0" borderId="0" xfId="0" applyFont="1" applyProtection="1">
      <alignment vertical="center"/>
      <protection locked="0"/>
    </xf>
    <xf numFmtId="0" fontId="9" fillId="0" borderId="15" xfId="0" applyFont="1" applyBorder="1" applyAlignment="1" applyProtection="1">
      <alignment vertical="center"/>
      <protection locked="0"/>
    </xf>
    <xf numFmtId="0" fontId="9" fillId="0" borderId="37" xfId="0" applyFont="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Border="1" applyAlignment="1" applyProtection="1">
      <alignment horizontal="center" vertical="center"/>
      <protection locked="0"/>
    </xf>
    <xf numFmtId="0" fontId="9" fillId="4" borderId="65"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3" fontId="9" fillId="0" borderId="123" xfId="0" applyNumberFormat="1" applyFont="1" applyFill="1" applyBorder="1" applyAlignment="1" applyProtection="1">
      <alignment horizontal="right" vertical="center"/>
      <protection locked="0"/>
    </xf>
    <xf numFmtId="193" fontId="9" fillId="0" borderId="124" xfId="0" applyNumberFormat="1" applyFont="1" applyFill="1" applyBorder="1" applyAlignment="1" applyProtection="1">
      <alignment horizontal="right" vertical="center"/>
      <protection locked="0"/>
    </xf>
    <xf numFmtId="3" fontId="9" fillId="0" borderId="125" xfId="0" applyNumberFormat="1" applyFont="1" applyFill="1" applyBorder="1" applyAlignment="1" applyProtection="1">
      <alignment horizontal="right" vertical="center"/>
      <protection locked="0"/>
    </xf>
    <xf numFmtId="3" fontId="9" fillId="0" borderId="93" xfId="0" applyNumberFormat="1" applyFont="1" applyFill="1" applyBorder="1" applyAlignment="1" applyProtection="1">
      <alignment horizontal="right" vertical="center"/>
      <protection locked="0"/>
    </xf>
    <xf numFmtId="193" fontId="9" fillId="0" borderId="88" xfId="0" applyNumberFormat="1" applyFont="1" applyFill="1" applyBorder="1" applyAlignment="1" applyProtection="1">
      <alignment horizontal="right" vertical="center"/>
      <protection locked="0"/>
    </xf>
    <xf numFmtId="193" fontId="19" fillId="0" borderId="124" xfId="0" applyNumberFormat="1" applyFont="1" applyFill="1" applyBorder="1" applyAlignment="1" applyProtection="1">
      <alignment horizontal="right" vertical="center"/>
      <protection locked="0"/>
    </xf>
    <xf numFmtId="193" fontId="19" fillId="0" borderId="88" xfId="0" applyNumberFormat="1" applyFont="1" applyFill="1" applyBorder="1" applyAlignment="1" applyProtection="1">
      <alignment horizontal="right" vertical="center"/>
      <protection locked="0"/>
    </xf>
    <xf numFmtId="0" fontId="11" fillId="0" borderId="0" xfId="0" applyFont="1" applyAlignment="1" applyProtection="1">
      <alignment horizontal="center" vertical="center"/>
      <protection locked="0"/>
    </xf>
    <xf numFmtId="3" fontId="9" fillId="6" borderId="121" xfId="0" applyNumberFormat="1" applyFont="1" applyFill="1" applyBorder="1" applyAlignment="1" applyProtection="1">
      <alignment horizontal="right" vertical="center"/>
    </xf>
    <xf numFmtId="193" fontId="9" fillId="6" borderId="122" xfId="0" applyNumberFormat="1" applyFont="1" applyFill="1" applyBorder="1" applyAlignment="1" applyProtection="1">
      <alignment horizontal="right" vertical="center"/>
    </xf>
    <xf numFmtId="183" fontId="19" fillId="6" borderId="126" xfId="0" applyNumberFormat="1" applyFont="1" applyFill="1" applyBorder="1" applyAlignment="1" applyProtection="1">
      <alignment horizontal="right" vertical="center"/>
    </xf>
    <xf numFmtId="181" fontId="19" fillId="6" borderId="127" xfId="0" applyNumberFormat="1" applyFont="1" applyFill="1" applyBorder="1" applyAlignment="1" applyProtection="1">
      <alignment horizontal="right" vertical="center"/>
    </xf>
    <xf numFmtId="183" fontId="19" fillId="0" borderId="128" xfId="0" applyNumberFormat="1" applyFont="1" applyFill="1" applyBorder="1" applyAlignment="1" applyProtection="1">
      <alignment horizontal="right" vertical="center"/>
    </xf>
    <xf numFmtId="181" fontId="19" fillId="0" borderId="129" xfId="0" applyNumberFormat="1" applyFont="1" applyFill="1" applyBorder="1" applyAlignment="1" applyProtection="1">
      <alignment horizontal="right" vertical="center"/>
    </xf>
    <xf numFmtId="183" fontId="19" fillId="0" borderId="130" xfId="0" applyNumberFormat="1" applyFont="1" applyFill="1" applyBorder="1" applyAlignment="1" applyProtection="1">
      <alignment horizontal="right" vertical="center"/>
    </xf>
    <xf numFmtId="183" fontId="19" fillId="0" borderId="131" xfId="0" applyNumberFormat="1" applyFont="1" applyFill="1" applyBorder="1" applyAlignment="1" applyProtection="1">
      <alignment horizontal="right" vertical="center"/>
    </xf>
    <xf numFmtId="181" fontId="19" fillId="0" borderId="132" xfId="0" applyNumberFormat="1" applyFont="1" applyFill="1" applyBorder="1" applyAlignment="1" applyProtection="1">
      <alignment horizontal="right" vertical="center"/>
    </xf>
    <xf numFmtId="3" fontId="9" fillId="0" borderId="123" xfId="0" applyNumberFormat="1" applyFont="1" applyFill="1" applyBorder="1" applyAlignment="1" applyProtection="1">
      <alignment vertical="center"/>
      <protection locked="0"/>
    </xf>
    <xf numFmtId="193" fontId="19" fillId="0" borderId="124" xfId="0" applyNumberFormat="1" applyFont="1" applyFill="1" applyBorder="1" applyAlignment="1" applyProtection="1">
      <alignment vertical="center"/>
      <protection locked="0"/>
    </xf>
    <xf numFmtId="3" fontId="9" fillId="0" borderId="125" xfId="0" applyNumberFormat="1" applyFont="1" applyFill="1" applyBorder="1" applyAlignment="1" applyProtection="1">
      <alignment vertical="center"/>
      <protection locked="0"/>
    </xf>
    <xf numFmtId="3" fontId="9" fillId="0" borderId="93" xfId="0" applyNumberFormat="1" applyFont="1" applyFill="1" applyBorder="1" applyAlignment="1" applyProtection="1">
      <alignment vertical="center"/>
      <protection locked="0"/>
    </xf>
    <xf numFmtId="193" fontId="19" fillId="0" borderId="88" xfId="0" applyNumberFormat="1" applyFont="1" applyFill="1" applyBorder="1" applyAlignment="1" applyProtection="1">
      <alignment vertical="center"/>
      <protection locked="0"/>
    </xf>
    <xf numFmtId="3" fontId="9" fillId="6" borderId="121" xfId="0" applyNumberFormat="1" applyFont="1" applyFill="1" applyBorder="1" applyAlignment="1" applyProtection="1">
      <alignment vertical="center"/>
    </xf>
    <xf numFmtId="193" fontId="9" fillId="6" borderId="122" xfId="0" applyNumberFormat="1" applyFont="1" applyFill="1" applyBorder="1" applyAlignment="1" applyProtection="1">
      <alignment vertical="center"/>
    </xf>
    <xf numFmtId="183" fontId="19" fillId="6" borderId="126" xfId="0" applyNumberFormat="1" applyFont="1" applyFill="1" applyBorder="1" applyAlignment="1" applyProtection="1">
      <alignment vertical="center"/>
    </xf>
    <xf numFmtId="181" fontId="19" fillId="6" borderId="127" xfId="0" applyNumberFormat="1" applyFont="1" applyFill="1" applyBorder="1" applyAlignment="1" applyProtection="1">
      <alignment vertical="center"/>
    </xf>
    <xf numFmtId="183" fontId="19" fillId="0" borderId="128" xfId="0" applyNumberFormat="1" applyFont="1" applyFill="1" applyBorder="1" applyAlignment="1" applyProtection="1">
      <alignment vertical="center"/>
    </xf>
    <xf numFmtId="181" fontId="19" fillId="0" borderId="129" xfId="0" applyNumberFormat="1" applyFont="1" applyFill="1" applyBorder="1" applyAlignment="1" applyProtection="1">
      <alignment vertical="center"/>
    </xf>
    <xf numFmtId="183" fontId="19" fillId="0" borderId="130" xfId="0" applyNumberFormat="1" applyFont="1" applyFill="1" applyBorder="1" applyAlignment="1" applyProtection="1">
      <alignment vertical="center"/>
    </xf>
    <xf numFmtId="183" fontId="19" fillId="0" borderId="131" xfId="0" applyNumberFormat="1" applyFont="1" applyFill="1" applyBorder="1" applyAlignment="1" applyProtection="1">
      <alignment vertical="center"/>
    </xf>
    <xf numFmtId="181" fontId="19" fillId="0" borderId="132" xfId="0" applyNumberFormat="1" applyFont="1" applyFill="1" applyBorder="1" applyAlignment="1" applyProtection="1">
      <alignment vertical="center"/>
    </xf>
    <xf numFmtId="0" fontId="12" fillId="0" borderId="0" xfId="0" applyFont="1" applyFill="1" applyProtection="1">
      <alignment vertical="center"/>
      <protection locked="0"/>
    </xf>
    <xf numFmtId="0" fontId="12" fillId="0" borderId="22"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protection locked="0"/>
    </xf>
    <xf numFmtId="0" fontId="18" fillId="6" borderId="44"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13" fillId="0" borderId="90" xfId="0" applyNumberFormat="1" applyFont="1" applyFill="1" applyBorder="1" applyAlignment="1" applyProtection="1">
      <alignment horizontal="left" vertical="top" wrapText="1"/>
      <protection locked="0"/>
    </xf>
    <xf numFmtId="0" fontId="13" fillId="0" borderId="0" xfId="0" applyFont="1" applyFill="1" applyBorder="1" applyAlignment="1" applyProtection="1">
      <alignment vertical="center"/>
      <protection locked="0"/>
    </xf>
    <xf numFmtId="0" fontId="13" fillId="0" borderId="53" xfId="0" applyFont="1" applyFill="1" applyBorder="1" applyAlignment="1" applyProtection="1">
      <alignment horizontal="left" vertical="center" indent="1"/>
      <protection locked="0"/>
    </xf>
    <xf numFmtId="0" fontId="13" fillId="0" borderId="93" xfId="0" applyFont="1" applyFill="1" applyBorder="1" applyAlignment="1" applyProtection="1">
      <alignment horizontal="left" vertical="center" indent="1"/>
      <protection locked="0"/>
    </xf>
    <xf numFmtId="3" fontId="13" fillId="0" borderId="52" xfId="0" applyNumberFormat="1" applyFont="1" applyFill="1" applyBorder="1" applyAlignment="1" applyProtection="1">
      <alignment horizontal="right" vertical="center"/>
      <protection locked="0"/>
    </xf>
    <xf numFmtId="3" fontId="13" fillId="0" borderId="52" xfId="0" applyNumberFormat="1" applyFont="1" applyBorder="1" applyAlignment="1" applyProtection="1">
      <alignment horizontal="right" vertical="center"/>
      <protection locked="0"/>
    </xf>
    <xf numFmtId="0" fontId="13" fillId="0" borderId="59" xfId="0" applyFont="1" applyFill="1" applyBorder="1" applyAlignment="1" applyProtection="1">
      <alignment horizontal="left" vertical="center" indent="1"/>
      <protection locked="0"/>
    </xf>
    <xf numFmtId="0" fontId="13" fillId="0" borderId="55" xfId="0" applyFont="1" applyFill="1" applyBorder="1" applyAlignment="1" applyProtection="1">
      <alignment horizontal="left" vertical="center" indent="1"/>
      <protection locked="0"/>
    </xf>
    <xf numFmtId="3" fontId="13" fillId="0" borderId="39" xfId="0" applyNumberFormat="1" applyFont="1" applyFill="1" applyBorder="1" applyAlignment="1" applyProtection="1">
      <alignment horizontal="right" vertical="center"/>
      <protection locked="0"/>
    </xf>
    <xf numFmtId="3" fontId="13" fillId="0" borderId="39" xfId="0" applyNumberFormat="1" applyFont="1" applyBorder="1" applyAlignment="1" applyProtection="1">
      <alignment horizontal="right" vertical="center"/>
      <protection locked="0"/>
    </xf>
    <xf numFmtId="0" fontId="13" fillId="0" borderId="0" xfId="0" applyFont="1" applyFill="1" applyBorder="1" applyAlignment="1" applyProtection="1">
      <alignment horizontal="center" vertical="center"/>
      <protection locked="0"/>
    </xf>
    <xf numFmtId="0" fontId="4" fillId="0" borderId="59" xfId="0" applyFont="1" applyFill="1" applyBorder="1" applyAlignment="1" applyProtection="1">
      <alignment horizontal="left" vertical="center" indent="1"/>
      <protection locked="0"/>
    </xf>
    <xf numFmtId="0" fontId="9" fillId="0" borderId="0" xfId="0" applyFont="1" applyFill="1" applyBorder="1" applyAlignment="1" applyProtection="1">
      <alignment horizontal="center" vertical="center"/>
      <protection locked="0"/>
    </xf>
    <xf numFmtId="3" fontId="13" fillId="0" borderId="59" xfId="0" applyNumberFormat="1" applyFont="1" applyBorder="1" applyAlignment="1" applyProtection="1">
      <alignment horizontal="right" vertical="center"/>
      <protection locked="0"/>
    </xf>
    <xf numFmtId="0" fontId="30" fillId="0" borderId="59" xfId="0" applyFont="1" applyFill="1" applyBorder="1" applyAlignment="1" applyProtection="1">
      <alignment horizontal="left" vertical="center" indent="1"/>
      <protection locked="0"/>
    </xf>
    <xf numFmtId="0" fontId="4" fillId="0" borderId="48" xfId="0" applyFont="1" applyFill="1" applyBorder="1" applyAlignment="1" applyProtection="1">
      <alignment horizontal="left" vertical="center" indent="1"/>
      <protection locked="0"/>
    </xf>
    <xf numFmtId="182" fontId="30" fillId="0" borderId="88" xfId="0" applyNumberFormat="1" applyFont="1" applyFill="1" applyBorder="1" applyAlignment="1" applyProtection="1">
      <alignment horizontal="left" vertical="center" shrinkToFit="1"/>
      <protection locked="0"/>
    </xf>
    <xf numFmtId="3" fontId="13" fillId="0" borderId="61" xfId="0" applyNumberFormat="1" applyFont="1" applyFill="1" applyBorder="1" applyAlignment="1" applyProtection="1">
      <alignment horizontal="right" vertical="center"/>
      <protection locked="0"/>
    </xf>
    <xf numFmtId="3" fontId="13" fillId="0" borderId="61" xfId="0" applyNumberFormat="1" applyFont="1" applyBorder="1" applyAlignment="1" applyProtection="1">
      <alignment horizontal="right" vertical="center"/>
      <protection locked="0"/>
    </xf>
    <xf numFmtId="0" fontId="13" fillId="0" borderId="15" xfId="0" applyNumberFormat="1" applyFont="1" applyFill="1" applyBorder="1" applyAlignment="1" applyProtection="1">
      <alignment horizontal="left" vertical="top" wrapText="1"/>
      <protection locked="0"/>
    </xf>
    <xf numFmtId="3" fontId="13" fillId="0" borderId="59" xfId="0" applyNumberFormat="1" applyFont="1" applyFill="1" applyBorder="1" applyAlignment="1" applyProtection="1">
      <alignment horizontal="right" vertical="center"/>
      <protection locked="0"/>
    </xf>
    <xf numFmtId="0" fontId="13" fillId="0" borderId="82" xfId="0" applyNumberFormat="1" applyFont="1" applyFill="1" applyBorder="1" applyAlignment="1" applyProtection="1">
      <alignment horizontal="left" vertical="top" wrapText="1"/>
      <protection locked="0"/>
    </xf>
    <xf numFmtId="0" fontId="13" fillId="0" borderId="16" xfId="0" applyNumberFormat="1" applyFont="1" applyFill="1" applyBorder="1" applyAlignment="1" applyProtection="1">
      <alignment horizontal="left" vertical="top" wrapText="1"/>
      <protection locked="0"/>
    </xf>
    <xf numFmtId="3" fontId="15" fillId="6" borderId="44" xfId="0" applyNumberFormat="1" applyFont="1" applyFill="1" applyBorder="1" applyAlignment="1" applyProtection="1">
      <alignment horizontal="right" vertical="center"/>
    </xf>
    <xf numFmtId="3" fontId="13" fillId="0" borderId="92" xfId="0" applyNumberFormat="1" applyFont="1" applyFill="1" applyBorder="1" applyAlignment="1" applyProtection="1">
      <alignment horizontal="right" vertical="center"/>
    </xf>
    <xf numFmtId="176" fontId="9" fillId="0" borderId="89" xfId="0" applyNumberFormat="1" applyFont="1" applyFill="1" applyBorder="1" applyAlignment="1" applyProtection="1">
      <alignment horizontal="center" vertical="center" wrapText="1"/>
    </xf>
    <xf numFmtId="3" fontId="13" fillId="0" borderId="15" xfId="0" applyNumberFormat="1" applyFont="1" applyFill="1" applyBorder="1" applyAlignment="1" applyProtection="1">
      <alignment horizontal="right" vertical="center"/>
    </xf>
    <xf numFmtId="176" fontId="9" fillId="0" borderId="18" xfId="0" applyNumberFormat="1" applyFont="1" applyFill="1" applyBorder="1" applyAlignment="1" applyProtection="1">
      <alignment horizontal="center" vertical="center" wrapText="1"/>
    </xf>
    <xf numFmtId="3" fontId="13" fillId="0" borderId="23" xfId="0" applyNumberFormat="1" applyFont="1" applyFill="1" applyBorder="1" applyAlignment="1" applyProtection="1">
      <alignment horizontal="right" vertical="center"/>
    </xf>
    <xf numFmtId="3" fontId="13" fillId="0" borderId="52" xfId="0" applyNumberFormat="1" applyFont="1" applyFill="1" applyBorder="1" applyAlignment="1" applyProtection="1">
      <alignment horizontal="right" vertical="center"/>
    </xf>
    <xf numFmtId="3" fontId="13" fillId="0" borderId="39"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0" fontId="5" fillId="0" borderId="0" xfId="0" applyFont="1" applyFill="1" applyProtection="1">
      <alignment vertical="center"/>
      <protection locked="0"/>
    </xf>
    <xf numFmtId="0" fontId="16" fillId="5" borderId="0" xfId="0" applyFont="1" applyFill="1" applyAlignment="1" applyProtection="1">
      <alignment vertical="center"/>
      <protection locked="0"/>
    </xf>
    <xf numFmtId="0" fontId="16" fillId="5" borderId="0" xfId="0" applyFont="1" applyFill="1" applyAlignment="1" applyProtection="1">
      <alignment horizontal="right" vertical="center"/>
      <protection locked="0"/>
    </xf>
    <xf numFmtId="0" fontId="17" fillId="0" borderId="0" xfId="0" applyFont="1" applyAlignment="1" applyProtection="1">
      <alignment vertical="center"/>
      <protection locked="0"/>
    </xf>
    <xf numFmtId="0" fontId="42" fillId="0" borderId="0" xfId="0" applyFont="1" applyProtection="1">
      <alignmen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Alignment="1" applyProtection="1">
      <alignment horizontal="right" vertical="center"/>
      <protection locked="0"/>
    </xf>
    <xf numFmtId="0" fontId="9" fillId="4" borderId="143" xfId="0" applyFont="1" applyFill="1" applyBorder="1" applyAlignment="1" applyProtection="1">
      <alignment horizontal="center" vertical="center" wrapText="1"/>
      <protection locked="0"/>
    </xf>
    <xf numFmtId="0" fontId="9" fillId="4" borderId="139" xfId="0" applyFont="1" applyFill="1" applyBorder="1" applyAlignment="1" applyProtection="1">
      <alignment horizontal="center" vertical="center" wrapText="1"/>
      <protection locked="0"/>
    </xf>
    <xf numFmtId="0" fontId="9" fillId="4" borderId="134" xfId="0" applyFont="1" applyFill="1" applyBorder="1" applyAlignment="1" applyProtection="1">
      <alignment horizontal="center" vertical="center" wrapText="1"/>
      <protection locked="0"/>
    </xf>
    <xf numFmtId="0" fontId="13" fillId="0" borderId="136" xfId="0" applyFont="1" applyBorder="1" applyAlignment="1" applyProtection="1">
      <alignment horizontal="left" vertical="center" wrapText="1" indent="1"/>
      <protection locked="0"/>
    </xf>
    <xf numFmtId="0" fontId="9" fillId="3" borderId="137" xfId="0" applyFont="1" applyFill="1" applyBorder="1" applyAlignment="1" applyProtection="1">
      <alignment vertical="center"/>
      <protection locked="0"/>
    </xf>
    <xf numFmtId="0" fontId="4" fillId="0" borderId="155" xfId="0" applyFont="1" applyBorder="1" applyAlignment="1" applyProtection="1">
      <alignment horizontal="left" vertical="center" wrapText="1" indent="1"/>
      <protection locked="0"/>
    </xf>
    <xf numFmtId="0" fontId="9" fillId="3" borderId="154" xfId="0" applyFont="1" applyFill="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2" fillId="0" borderId="138" xfId="0" applyFont="1" applyFill="1" applyBorder="1" applyAlignment="1" applyProtection="1">
      <alignment horizontal="center" vertical="center" shrinkToFit="1"/>
      <protection locked="0"/>
    </xf>
    <xf numFmtId="0" fontId="29" fillId="0" borderId="0" xfId="0" applyNumberFormat="1" applyFont="1" applyProtection="1">
      <alignment vertical="center"/>
      <protection locked="0"/>
    </xf>
    <xf numFmtId="0" fontId="42" fillId="0" borderId="0" xfId="0" applyFont="1" applyAlignment="1" applyProtection="1">
      <alignment horizontal="left" vertical="center"/>
      <protection locked="0"/>
    </xf>
    <xf numFmtId="0" fontId="2" fillId="0" borderId="0" xfId="0" applyFont="1" applyAlignment="1" applyProtection="1">
      <alignment horizontal="left" vertical="center" indent="1"/>
      <protection locked="0"/>
    </xf>
    <xf numFmtId="0" fontId="9" fillId="0" borderId="25" xfId="0" applyFont="1" applyBorder="1" applyAlignment="1" applyProtection="1">
      <alignment horizontal="center" vertical="center" wrapText="1"/>
      <protection locked="0"/>
    </xf>
    <xf numFmtId="3" fontId="9" fillId="0" borderId="1" xfId="0" applyNumberFormat="1" applyFont="1" applyFill="1" applyBorder="1" applyAlignment="1" applyProtection="1">
      <alignment vertical="center"/>
      <protection locked="0"/>
    </xf>
    <xf numFmtId="41" fontId="9" fillId="0" borderId="27" xfId="0" applyNumberFormat="1" applyFont="1" applyFill="1" applyBorder="1" applyAlignment="1" applyProtection="1">
      <alignment horizontal="center" vertical="center"/>
      <protection locked="0"/>
    </xf>
    <xf numFmtId="0" fontId="9" fillId="0" borderId="69" xfId="0" applyFont="1" applyBorder="1" applyAlignment="1" applyProtection="1">
      <alignment horizontal="center" vertical="center" wrapText="1"/>
      <protection locked="0"/>
    </xf>
    <xf numFmtId="3" fontId="9" fillId="0" borderId="150" xfId="0" applyNumberFormat="1" applyFont="1" applyFill="1" applyBorder="1" applyAlignment="1" applyProtection="1">
      <alignment vertical="center"/>
      <protection locked="0"/>
    </xf>
    <xf numFmtId="41" fontId="9" fillId="0" borderId="151" xfId="0" applyNumberFormat="1" applyFont="1" applyFill="1" applyBorder="1" applyAlignment="1" applyProtection="1">
      <alignment horizontal="center" vertical="center"/>
      <protection locked="0"/>
    </xf>
    <xf numFmtId="0" fontId="9" fillId="0" borderId="45" xfId="0" applyFont="1" applyBorder="1" applyAlignment="1" applyProtection="1">
      <alignment horizontal="center" vertical="center" wrapText="1"/>
      <protection locked="0"/>
    </xf>
    <xf numFmtId="41" fontId="9" fillId="0" borderId="70" xfId="0" applyNumberFormat="1" applyFont="1" applyFill="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77" fontId="9" fillId="0" borderId="3" xfId="0" applyNumberFormat="1" applyFont="1" applyFill="1" applyBorder="1" applyAlignment="1" applyProtection="1">
      <alignment horizontal="right" vertical="center"/>
      <protection locked="0"/>
    </xf>
    <xf numFmtId="0" fontId="9" fillId="0" borderId="3" xfId="0" applyFont="1" applyBorder="1" applyProtection="1">
      <alignment vertical="center"/>
      <protection locked="0"/>
    </xf>
    <xf numFmtId="0" fontId="42" fillId="0" borderId="0" xfId="0" applyFont="1" applyBorder="1" applyAlignment="1" applyProtection="1">
      <alignment horizontal="left" vertical="center"/>
      <protection locked="0"/>
    </xf>
    <xf numFmtId="177" fontId="9" fillId="0" borderId="6" xfId="0" applyNumberFormat="1" applyFont="1" applyFill="1" applyBorder="1" applyAlignment="1" applyProtection="1">
      <alignment horizontal="right" vertical="center"/>
      <protection locked="0"/>
    </xf>
    <xf numFmtId="0" fontId="23" fillId="0" borderId="0" xfId="0" applyFont="1" applyProtection="1">
      <alignment vertical="center"/>
      <protection locked="0"/>
    </xf>
    <xf numFmtId="0" fontId="9" fillId="0" borderId="3" xfId="0" applyFont="1" applyBorder="1" applyAlignment="1" applyProtection="1">
      <alignment vertical="top"/>
      <protection locked="0"/>
    </xf>
    <xf numFmtId="0" fontId="16" fillId="5" borderId="0" xfId="0" applyFont="1" applyFill="1" applyAlignment="1" applyProtection="1">
      <alignment horizontal="right" vertical="center"/>
    </xf>
    <xf numFmtId="3" fontId="9" fillId="0" borderId="143" xfId="0" applyNumberFormat="1" applyFont="1" applyFill="1" applyBorder="1" applyAlignment="1" applyProtection="1">
      <alignment vertical="center"/>
    </xf>
    <xf numFmtId="3" fontId="9" fillId="0" borderId="139" xfId="0" applyNumberFormat="1" applyFont="1" applyFill="1" applyBorder="1" applyAlignment="1" applyProtection="1">
      <alignment vertical="center"/>
    </xf>
    <xf numFmtId="3" fontId="9" fillId="0" borderId="134" xfId="0" applyNumberFormat="1" applyFont="1" applyFill="1" applyBorder="1" applyAlignment="1" applyProtection="1">
      <alignment vertical="center" wrapText="1"/>
    </xf>
    <xf numFmtId="185" fontId="9" fillId="0" borderId="10" xfId="0" applyNumberFormat="1" applyFont="1" applyFill="1" applyBorder="1" applyAlignment="1" applyProtection="1">
      <alignment vertical="center"/>
    </xf>
    <xf numFmtId="3" fontId="9" fillId="0" borderId="156" xfId="0" applyNumberFormat="1" applyFont="1" applyFill="1" applyBorder="1" applyAlignment="1" applyProtection="1">
      <alignment vertical="center"/>
    </xf>
    <xf numFmtId="3" fontId="9" fillId="0" borderId="157" xfId="0" applyNumberFormat="1" applyFont="1" applyFill="1" applyBorder="1" applyAlignment="1" applyProtection="1">
      <alignment vertical="center"/>
    </xf>
    <xf numFmtId="3" fontId="9" fillId="0" borderId="158" xfId="0" applyNumberFormat="1" applyFont="1" applyFill="1" applyBorder="1" applyAlignment="1" applyProtection="1">
      <alignment vertical="center" wrapText="1"/>
    </xf>
    <xf numFmtId="185" fontId="9" fillId="0" borderId="159" xfId="0" applyNumberFormat="1" applyFont="1" applyFill="1" applyBorder="1" applyAlignment="1" applyProtection="1">
      <alignment vertical="center"/>
    </xf>
    <xf numFmtId="3" fontId="9" fillId="0" borderId="144" xfId="0" applyNumberFormat="1" applyFont="1" applyFill="1" applyBorder="1" applyAlignment="1" applyProtection="1">
      <alignment vertical="center"/>
    </xf>
    <xf numFmtId="3" fontId="9" fillId="0" borderId="140" xfId="0" applyNumberFormat="1" applyFont="1" applyFill="1" applyBorder="1" applyAlignment="1" applyProtection="1">
      <alignment vertical="center"/>
    </xf>
    <xf numFmtId="3" fontId="9" fillId="0" borderId="141" xfId="0" applyNumberFormat="1" applyFont="1" applyFill="1" applyBorder="1" applyAlignment="1" applyProtection="1">
      <alignment vertical="center" wrapText="1"/>
    </xf>
    <xf numFmtId="185" fontId="9" fillId="0" borderId="21" xfId="0" applyNumberFormat="1" applyFont="1" applyFill="1" applyBorder="1" applyAlignment="1" applyProtection="1">
      <alignment vertical="center"/>
    </xf>
    <xf numFmtId="0" fontId="46" fillId="0" borderId="0" xfId="0" applyFont="1" applyProtection="1">
      <alignment vertical="center"/>
    </xf>
    <xf numFmtId="3" fontId="9" fillId="0" borderId="1" xfId="0" applyNumberFormat="1" applyFont="1" applyFill="1" applyBorder="1" applyAlignment="1" applyProtection="1">
      <alignment vertical="center"/>
    </xf>
    <xf numFmtId="3" fontId="9" fillId="0" borderId="150" xfId="0" applyNumberFormat="1" applyFont="1" applyFill="1" applyBorder="1" applyAlignment="1" applyProtection="1">
      <alignment vertical="center"/>
    </xf>
    <xf numFmtId="3" fontId="9" fillId="0" borderId="1" xfId="0" applyNumberFormat="1" applyFont="1" applyFill="1" applyBorder="1" applyAlignment="1" applyProtection="1">
      <alignment horizontal="right" vertical="center"/>
    </xf>
    <xf numFmtId="3" fontId="9" fillId="0" borderId="150" xfId="0" applyNumberFormat="1" applyFont="1" applyFill="1" applyBorder="1" applyAlignment="1" applyProtection="1">
      <alignment horizontal="right" vertical="center"/>
    </xf>
    <xf numFmtId="3" fontId="9" fillId="0" borderId="65" xfId="0" applyNumberFormat="1" applyFont="1" applyFill="1" applyBorder="1" applyAlignment="1" applyProtection="1">
      <alignment horizontal="right" vertical="center"/>
    </xf>
    <xf numFmtId="3" fontId="9" fillId="0" borderId="65" xfId="0" applyNumberFormat="1" applyFont="1" applyFill="1" applyBorder="1" applyAlignment="1" applyProtection="1">
      <alignment vertical="center"/>
    </xf>
    <xf numFmtId="0" fontId="27" fillId="0" borderId="0" xfId="0" applyFont="1" applyAlignment="1" applyProtection="1">
      <alignment vertical="center"/>
      <protection locked="0"/>
    </xf>
    <xf numFmtId="0" fontId="27" fillId="0" borderId="0" xfId="0" applyFont="1" applyBorder="1" applyAlignment="1" applyProtection="1">
      <alignment vertical="center"/>
      <protection locked="0"/>
    </xf>
    <xf numFmtId="0" fontId="26" fillId="0" borderId="0" xfId="0" applyFont="1" applyBorder="1" applyAlignment="1" applyProtection="1">
      <alignment vertical="center"/>
      <protection locked="0"/>
    </xf>
    <xf numFmtId="0" fontId="27" fillId="0" borderId="0" xfId="0" applyFont="1" applyBorder="1" applyAlignment="1" applyProtection="1">
      <alignment horizontal="distributed" vertical="center" justifyLastLine="1"/>
      <protection locked="0"/>
    </xf>
    <xf numFmtId="0" fontId="39" fillId="0" borderId="0" xfId="0" applyFont="1" applyBorder="1" applyAlignment="1" applyProtection="1">
      <alignment horizontal="left" vertical="center" indent="2"/>
      <protection locked="0"/>
    </xf>
    <xf numFmtId="0" fontId="34" fillId="0" borderId="0" xfId="0" applyFont="1" applyBorder="1" applyAlignment="1" applyProtection="1">
      <alignment vertical="center"/>
      <protection locked="0"/>
    </xf>
    <xf numFmtId="0" fontId="27" fillId="0" borderId="0" xfId="0" applyFont="1" applyFill="1" applyBorder="1" applyAlignment="1" applyProtection="1">
      <alignment vertical="center"/>
      <protection locked="0"/>
    </xf>
    <xf numFmtId="0" fontId="27" fillId="0" borderId="0" xfId="0" applyFont="1" applyBorder="1" applyAlignment="1" applyProtection="1">
      <alignment vertical="top"/>
      <protection locked="0"/>
    </xf>
    <xf numFmtId="0" fontId="71" fillId="0" borderId="0" xfId="0" applyFont="1" applyBorder="1" applyAlignment="1" applyProtection="1">
      <alignment vertical="center"/>
      <protection locked="0"/>
    </xf>
    <xf numFmtId="0" fontId="27" fillId="0" borderId="0" xfId="0" applyFont="1" applyBorder="1" applyAlignment="1" applyProtection="1">
      <alignment vertical="center" wrapText="1"/>
      <protection locked="0"/>
    </xf>
    <xf numFmtId="0" fontId="58" fillId="0" borderId="0" xfId="0" applyFont="1" applyProtection="1">
      <alignment vertical="center"/>
      <protection locked="0"/>
    </xf>
    <xf numFmtId="0" fontId="58" fillId="0" borderId="1" xfId="0" applyFont="1" applyBorder="1" applyProtection="1">
      <alignment vertical="center"/>
      <protection locked="0"/>
    </xf>
    <xf numFmtId="0" fontId="2" fillId="0" borderId="10" xfId="0" applyNumberFormat="1" applyFont="1" applyBorder="1" applyAlignment="1" applyProtection="1">
      <alignment horizontal="center" vertical="center" wrapText="1"/>
      <protection locked="0"/>
    </xf>
    <xf numFmtId="0" fontId="2" fillId="0" borderId="0" xfId="0" applyFont="1" applyBorder="1" applyProtection="1">
      <alignment vertical="center"/>
      <protection locked="0"/>
    </xf>
    <xf numFmtId="0" fontId="2" fillId="0" borderId="11"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78" xfId="0" applyNumberFormat="1" applyFont="1" applyBorder="1" applyAlignment="1" applyProtection="1">
      <alignment horizontal="center" vertical="center" wrapText="1"/>
      <protection locked="0"/>
    </xf>
    <xf numFmtId="0" fontId="2" fillId="0" borderId="82" xfId="0" applyNumberFormat="1" applyFont="1" applyBorder="1" applyAlignment="1" applyProtection="1">
      <alignment horizontal="center" vertical="center" wrapText="1"/>
      <protection locked="0"/>
    </xf>
    <xf numFmtId="3" fontId="58" fillId="0" borderId="1" xfId="0" applyNumberFormat="1" applyFont="1" applyBorder="1" applyProtection="1">
      <alignment vertical="center"/>
    </xf>
    <xf numFmtId="0" fontId="2" fillId="0" borderId="1" xfId="0" applyNumberFormat="1" applyFont="1" applyBorder="1" applyAlignment="1" applyProtection="1">
      <alignment horizontal="left" vertical="center" wrapText="1"/>
    </xf>
    <xf numFmtId="0" fontId="2" fillId="0" borderId="1" xfId="0" applyNumberFormat="1" applyFont="1" applyBorder="1" applyAlignment="1" applyProtection="1">
      <alignment horizontal="center" vertical="center" wrapText="1"/>
    </xf>
    <xf numFmtId="186" fontId="2" fillId="0" borderId="10" xfId="0" applyNumberFormat="1" applyFont="1" applyBorder="1" applyAlignment="1" applyProtection="1">
      <alignment horizontal="center" vertical="center" wrapText="1"/>
    </xf>
    <xf numFmtId="186" fontId="2" fillId="0" borderId="12" xfId="0" applyNumberFormat="1" applyFont="1" applyFill="1" applyBorder="1" applyAlignment="1" applyProtection="1">
      <alignment horizontal="center" vertical="center" wrapText="1"/>
    </xf>
    <xf numFmtId="186" fontId="2" fillId="0" borderId="1"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left" vertical="center" wrapText="1"/>
    </xf>
    <xf numFmtId="0" fontId="2" fillId="0" borderId="29" xfId="0" applyNumberFormat="1" applyFont="1" applyBorder="1" applyAlignment="1" applyProtection="1">
      <alignment horizontal="center" vertical="center" wrapText="1"/>
    </xf>
    <xf numFmtId="186" fontId="2" fillId="0" borderId="29"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left" vertical="center" wrapText="1"/>
    </xf>
    <xf numFmtId="0" fontId="2" fillId="0" borderId="15" xfId="0" applyNumberFormat="1" applyFont="1" applyBorder="1" applyAlignment="1" applyProtection="1">
      <alignment horizontal="center" vertical="center" wrapText="1"/>
    </xf>
    <xf numFmtId="186" fontId="2" fillId="0" borderId="15" xfId="0" applyNumberFormat="1" applyFont="1" applyBorder="1" applyAlignment="1" applyProtection="1">
      <alignment horizontal="center" vertical="center" wrapText="1"/>
    </xf>
    <xf numFmtId="0" fontId="58" fillId="0" borderId="1" xfId="0" applyFont="1" applyBorder="1" applyProtection="1">
      <alignment vertical="center"/>
    </xf>
    <xf numFmtId="0" fontId="59" fillId="0" borderId="0" xfId="0" applyFont="1" applyProtection="1">
      <alignment vertical="center"/>
      <protection locked="0"/>
    </xf>
    <xf numFmtId="0" fontId="2" fillId="0" borderId="0" xfId="0" applyFont="1" applyFill="1" applyProtection="1">
      <alignment vertical="center"/>
      <protection locked="0"/>
    </xf>
    <xf numFmtId="0" fontId="2" fillId="4" borderId="1" xfId="0" applyFont="1" applyFill="1" applyBorder="1" applyAlignment="1" applyProtection="1">
      <alignment horizontal="center" vertical="center" wrapText="1"/>
      <protection locked="0"/>
    </xf>
    <xf numFmtId="0" fontId="2" fillId="4" borderId="27" xfId="0" applyFont="1" applyFill="1" applyBorder="1" applyAlignment="1" applyProtection="1">
      <alignment horizontal="center" vertical="center" wrapText="1"/>
      <protection locked="0"/>
    </xf>
    <xf numFmtId="0" fontId="2" fillId="0" borderId="6" xfId="0" applyFont="1" applyBorder="1" applyProtection="1">
      <alignment vertical="center"/>
      <protection locked="0"/>
    </xf>
    <xf numFmtId="0" fontId="2" fillId="0" borderId="1" xfId="0" applyFont="1" applyBorder="1" applyAlignment="1" applyProtection="1">
      <alignment vertical="center"/>
      <protection locked="0"/>
    </xf>
    <xf numFmtId="0" fontId="22" fillId="0" borderId="1" xfId="0" applyFont="1" applyFill="1" applyBorder="1" applyAlignment="1" applyProtection="1">
      <alignment vertical="center"/>
      <protection locked="0"/>
    </xf>
    <xf numFmtId="0" fontId="22" fillId="0" borderId="1" xfId="0" applyFont="1" applyFill="1" applyBorder="1" applyAlignment="1" applyProtection="1">
      <alignment horizontal="center" vertical="center" wrapText="1"/>
      <protection locked="0"/>
    </xf>
    <xf numFmtId="0" fontId="2" fillId="0" borderId="27" xfId="0" applyFont="1" applyBorder="1" applyAlignment="1" applyProtection="1">
      <alignment vertical="center"/>
      <protection locked="0"/>
    </xf>
    <xf numFmtId="0" fontId="2" fillId="0" borderId="1" xfId="0" applyFont="1" applyBorder="1" applyProtection="1">
      <alignment vertical="center"/>
      <protection locked="0"/>
    </xf>
    <xf numFmtId="0" fontId="2" fillId="0" borderId="1" xfId="0" applyFont="1" applyBorder="1" applyAlignment="1" applyProtection="1">
      <alignment vertical="center" wrapText="1"/>
      <protection locked="0"/>
    </xf>
    <xf numFmtId="0" fontId="2" fillId="0" borderId="29" xfId="0" applyFont="1" applyBorder="1" applyAlignment="1" applyProtection="1">
      <alignment vertical="center"/>
      <protection locked="0"/>
    </xf>
    <xf numFmtId="0" fontId="2" fillId="0" borderId="30" xfId="0" applyFont="1" applyBorder="1" applyAlignment="1" applyProtection="1">
      <alignment vertical="center"/>
      <protection locked="0"/>
    </xf>
    <xf numFmtId="0" fontId="2" fillId="0" borderId="0" xfId="0" applyFont="1" applyFill="1" applyProtection="1">
      <alignment vertical="center"/>
    </xf>
    <xf numFmtId="0" fontId="2" fillId="0" borderId="1" xfId="0" applyNumberFormat="1" applyFont="1" applyFill="1" applyBorder="1" applyAlignment="1" applyProtection="1">
      <alignment horizontal="left" vertical="center" wrapText="1"/>
    </xf>
    <xf numFmtId="0" fontId="51" fillId="0" borderId="1" xfId="0" applyNumberFormat="1" applyFont="1" applyFill="1" applyBorder="1" applyAlignment="1" applyProtection="1">
      <alignment horizontal="left" vertical="center" wrapText="1"/>
    </xf>
    <xf numFmtId="0" fontId="51" fillId="0" borderId="29" xfId="0" applyNumberFormat="1" applyFont="1" applyFill="1" applyBorder="1" applyAlignment="1" applyProtection="1">
      <alignment horizontal="left" vertical="center" wrapText="1"/>
    </xf>
    <xf numFmtId="0" fontId="2" fillId="0" borderId="0" xfId="0" applyFont="1" applyAlignment="1" applyProtection="1">
      <alignment vertical="center" wrapText="1"/>
      <protection locked="0"/>
    </xf>
    <xf numFmtId="0" fontId="2" fillId="0" borderId="0" xfId="0" applyFont="1" applyBorder="1" applyAlignment="1" applyProtection="1">
      <alignment horizontal="center" vertical="center"/>
      <protection locked="0"/>
    </xf>
    <xf numFmtId="0" fontId="2" fillId="4" borderId="65" xfId="0" applyFont="1" applyFill="1" applyBorder="1" applyAlignment="1" applyProtection="1">
      <alignment horizontal="center" vertical="center"/>
      <protection locked="0"/>
    </xf>
    <xf numFmtId="0" fontId="2" fillId="4" borderId="29"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183" fontId="32" fillId="6" borderId="126" xfId="0" applyNumberFormat="1" applyFont="1" applyFill="1" applyBorder="1" applyAlignment="1" applyProtection="1">
      <alignment vertical="center"/>
    </xf>
    <xf numFmtId="3" fontId="4" fillId="6" borderId="121" xfId="0" applyNumberFormat="1" applyFont="1" applyFill="1" applyBorder="1" applyAlignment="1" applyProtection="1">
      <alignment vertical="center"/>
    </xf>
    <xf numFmtId="181" fontId="32" fillId="6" borderId="127" xfId="0" applyNumberFormat="1" applyFont="1" applyFill="1" applyBorder="1" applyAlignment="1" applyProtection="1">
      <alignment vertical="center"/>
    </xf>
    <xf numFmtId="193" fontId="4" fillId="6" borderId="122" xfId="0" applyNumberFormat="1" applyFont="1" applyFill="1" applyBorder="1" applyAlignment="1" applyProtection="1">
      <alignment vertical="center"/>
    </xf>
    <xf numFmtId="183" fontId="32" fillId="0" borderId="128" xfId="0" applyNumberFormat="1" applyFont="1" applyFill="1" applyBorder="1" applyAlignment="1" applyProtection="1">
      <alignment vertical="center"/>
    </xf>
    <xf numFmtId="3" fontId="4" fillId="0" borderId="123" xfId="0" applyNumberFormat="1" applyFont="1" applyBorder="1" applyAlignment="1" applyProtection="1">
      <alignment vertical="center"/>
    </xf>
    <xf numFmtId="181" fontId="32" fillId="0" borderId="129" xfId="0" applyNumberFormat="1" applyFont="1" applyFill="1" applyBorder="1" applyAlignment="1" applyProtection="1">
      <alignment vertical="center"/>
    </xf>
    <xf numFmtId="193" fontId="32" fillId="0" borderId="124" xfId="0" applyNumberFormat="1" applyFont="1" applyFill="1" applyBorder="1" applyAlignment="1" applyProtection="1">
      <alignment vertical="center"/>
    </xf>
    <xf numFmtId="183" fontId="32" fillId="0" borderId="130" xfId="0" applyNumberFormat="1" applyFont="1" applyFill="1" applyBorder="1" applyAlignment="1" applyProtection="1">
      <alignment vertical="center"/>
    </xf>
    <xf numFmtId="3" fontId="4" fillId="0" borderId="125" xfId="0" applyNumberFormat="1" applyFont="1" applyBorder="1" applyAlignment="1" applyProtection="1">
      <alignment vertical="center"/>
    </xf>
    <xf numFmtId="193" fontId="32" fillId="0" borderId="124" xfId="0" applyNumberFormat="1" applyFont="1" applyBorder="1" applyAlignment="1" applyProtection="1">
      <alignment vertical="center"/>
    </xf>
    <xf numFmtId="183" fontId="32" fillId="0" borderId="131" xfId="0" applyNumberFormat="1" applyFont="1" applyFill="1" applyBorder="1" applyAlignment="1" applyProtection="1">
      <alignment vertical="center"/>
    </xf>
    <xf numFmtId="3" fontId="4" fillId="0" borderId="93" xfId="0" applyNumberFormat="1" applyFont="1" applyBorder="1" applyAlignment="1" applyProtection="1">
      <alignment vertical="center"/>
    </xf>
    <xf numFmtId="181" fontId="32" fillId="0" borderId="132" xfId="0" applyNumberFormat="1" applyFont="1" applyFill="1" applyBorder="1" applyAlignment="1" applyProtection="1">
      <alignment vertical="center"/>
    </xf>
    <xf numFmtId="193" fontId="32" fillId="0" borderId="88" xfId="0" applyNumberFormat="1" applyFont="1" applyBorder="1" applyAlignment="1" applyProtection="1">
      <alignment vertical="center"/>
    </xf>
    <xf numFmtId="0" fontId="2" fillId="0" borderId="0" xfId="0" applyFont="1" applyFill="1" applyBorder="1" applyAlignment="1" applyProtection="1">
      <alignment horizontal="center" vertical="center"/>
      <protection locked="0"/>
    </xf>
    <xf numFmtId="0" fontId="42" fillId="0" borderId="0" xfId="0" applyFont="1" applyFill="1" applyProtection="1">
      <alignment vertical="center"/>
      <protection locked="0"/>
    </xf>
    <xf numFmtId="0" fontId="42" fillId="0" borderId="22"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0" fontId="50" fillId="6" borderId="44"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protection locked="0"/>
    </xf>
    <xf numFmtId="0" fontId="4" fillId="0" borderId="90" xfId="0" applyNumberFormat="1" applyFont="1" applyFill="1" applyBorder="1" applyAlignment="1" applyProtection="1">
      <alignment horizontal="left" vertical="top" wrapText="1"/>
      <protection locked="0"/>
    </xf>
    <xf numFmtId="0" fontId="4" fillId="0" borderId="0" xfId="0" applyFont="1" applyFill="1" applyBorder="1" applyAlignment="1" applyProtection="1">
      <alignment vertical="center"/>
      <protection locked="0"/>
    </xf>
    <xf numFmtId="0" fontId="4" fillId="0" borderId="93" xfId="0" applyFont="1" applyFill="1" applyBorder="1" applyAlignment="1" applyProtection="1">
      <alignment horizontal="left" vertical="center" indent="1"/>
      <protection locked="0"/>
    </xf>
    <xf numFmtId="3" fontId="4" fillId="0" borderId="52" xfId="0" applyNumberFormat="1" applyFont="1" applyFill="1" applyBorder="1" applyAlignment="1" applyProtection="1">
      <alignment horizontal="right" vertical="center"/>
      <protection locked="0"/>
    </xf>
    <xf numFmtId="0" fontId="4" fillId="0" borderId="55" xfId="0" applyFont="1" applyFill="1" applyBorder="1" applyAlignment="1" applyProtection="1">
      <alignment horizontal="left" vertical="center" indent="1"/>
      <protection locked="0"/>
    </xf>
    <xf numFmtId="3" fontId="4" fillId="0" borderId="39" xfId="0" applyNumberFormat="1" applyFont="1" applyFill="1" applyBorder="1" applyAlignment="1" applyProtection="1">
      <alignment horizontal="right" vertical="center"/>
      <protection locked="0"/>
    </xf>
    <xf numFmtId="0" fontId="4" fillId="0" borderId="0" xfId="0" applyFont="1" applyFill="1" applyBorder="1" applyAlignment="1" applyProtection="1">
      <alignment horizontal="center" vertical="center"/>
      <protection locked="0"/>
    </xf>
    <xf numFmtId="3" fontId="4" fillId="0" borderId="59" xfId="0" applyNumberFormat="1" applyFont="1" applyFill="1" applyBorder="1" applyAlignment="1" applyProtection="1">
      <alignment horizontal="right" vertical="center"/>
      <protection locked="0"/>
    </xf>
    <xf numFmtId="182" fontId="4" fillId="0" borderId="88" xfId="0" applyNumberFormat="1" applyFont="1" applyFill="1" applyBorder="1" applyAlignment="1" applyProtection="1">
      <alignment horizontal="left" vertical="center" shrinkToFit="1"/>
      <protection locked="0"/>
    </xf>
    <xf numFmtId="3" fontId="4" fillId="0" borderId="61" xfId="0" applyNumberFormat="1" applyFont="1" applyFill="1" applyBorder="1" applyAlignment="1" applyProtection="1">
      <alignment horizontal="right" vertical="center"/>
      <protection locked="0"/>
    </xf>
    <xf numFmtId="0" fontId="4" fillId="0" borderId="15" xfId="0" applyNumberFormat="1" applyFont="1" applyFill="1" applyBorder="1" applyAlignment="1" applyProtection="1">
      <alignment horizontal="left" vertical="top" wrapText="1"/>
      <protection locked="0"/>
    </xf>
    <xf numFmtId="0" fontId="4" fillId="0" borderId="82" xfId="0" applyNumberFormat="1" applyFont="1" applyFill="1" applyBorder="1" applyAlignment="1" applyProtection="1">
      <alignment horizontal="left" vertical="top" wrapText="1"/>
      <protection locked="0"/>
    </xf>
    <xf numFmtId="0" fontId="4" fillId="0" borderId="16" xfId="0" applyNumberFormat="1" applyFont="1" applyFill="1" applyBorder="1" applyAlignment="1" applyProtection="1">
      <alignment horizontal="left" vertical="top" wrapText="1"/>
      <protection locked="0"/>
    </xf>
    <xf numFmtId="182" fontId="4" fillId="0" borderId="96" xfId="0" applyNumberFormat="1" applyFont="1" applyFill="1" applyBorder="1" applyAlignment="1" applyProtection="1">
      <alignment horizontal="left" vertical="center" shrinkToFit="1"/>
      <protection locked="0"/>
    </xf>
    <xf numFmtId="3" fontId="4" fillId="0" borderId="43" xfId="0" applyNumberFormat="1" applyFont="1" applyFill="1" applyBorder="1" applyAlignment="1" applyProtection="1">
      <alignment horizontal="right" vertical="center"/>
      <protection locked="0"/>
    </xf>
    <xf numFmtId="3" fontId="32" fillId="6" borderId="44" xfId="0" applyNumberFormat="1" applyFont="1" applyFill="1" applyBorder="1" applyAlignment="1" applyProtection="1">
      <alignment horizontal="right" vertical="center"/>
    </xf>
    <xf numFmtId="3" fontId="4" fillId="0" borderId="92" xfId="0" applyNumberFormat="1" applyFont="1" applyFill="1" applyBorder="1" applyAlignment="1" applyProtection="1">
      <alignment horizontal="right" vertical="center"/>
    </xf>
    <xf numFmtId="176" fontId="2" fillId="0" borderId="89" xfId="0" applyNumberFormat="1" applyFont="1" applyFill="1" applyBorder="1" applyAlignment="1" applyProtection="1">
      <alignment horizontal="center" vertical="center" wrapText="1"/>
    </xf>
    <xf numFmtId="3" fontId="4" fillId="0" borderId="15" xfId="0" applyNumberFormat="1" applyFont="1" applyFill="1" applyBorder="1" applyAlignment="1" applyProtection="1">
      <alignment horizontal="right" vertical="center"/>
    </xf>
    <xf numFmtId="176" fontId="2" fillId="0" borderId="18" xfId="0" applyNumberFormat="1" applyFont="1" applyFill="1" applyBorder="1" applyAlignment="1" applyProtection="1">
      <alignment horizontal="center" vertical="center" wrapText="1"/>
    </xf>
    <xf numFmtId="3" fontId="4" fillId="0" borderId="23" xfId="0" applyNumberFormat="1" applyFont="1" applyFill="1" applyBorder="1" applyAlignment="1" applyProtection="1">
      <alignment horizontal="right" vertical="center"/>
    </xf>
    <xf numFmtId="3" fontId="4" fillId="0" borderId="52" xfId="0" applyNumberFormat="1" applyFont="1" applyFill="1" applyBorder="1" applyAlignment="1" applyProtection="1">
      <alignment horizontal="right" vertical="center"/>
    </xf>
    <xf numFmtId="3" fontId="4" fillId="0" borderId="39" xfId="0" applyNumberFormat="1" applyFont="1" applyFill="1" applyBorder="1" applyAlignment="1" applyProtection="1">
      <alignment horizontal="right" vertical="center"/>
    </xf>
    <xf numFmtId="3" fontId="4" fillId="0" borderId="61" xfId="0" applyNumberFormat="1" applyFont="1" applyFill="1" applyBorder="1" applyAlignment="1" applyProtection="1">
      <alignment horizontal="right" vertical="center"/>
    </xf>
    <xf numFmtId="3" fontId="4" fillId="0" borderId="43" xfId="0" applyNumberFormat="1" applyFont="1" applyFill="1" applyBorder="1" applyAlignment="1" applyProtection="1">
      <alignment horizontal="right" vertical="center"/>
    </xf>
    <xf numFmtId="0" fontId="8" fillId="5" borderId="0" xfId="0" applyFont="1" applyFill="1" applyAlignment="1" applyProtection="1">
      <alignment vertical="center"/>
      <protection locked="0"/>
    </xf>
    <xf numFmtId="0" fontId="8" fillId="5" borderId="0" xfId="0" applyFont="1" applyFill="1" applyAlignment="1" applyProtection="1">
      <alignment horizontal="right" vertical="center"/>
      <protection locked="0"/>
    </xf>
    <xf numFmtId="0" fontId="52" fillId="0" borderId="0" xfId="0" applyFont="1" applyAlignment="1" applyProtection="1">
      <alignment vertical="center"/>
      <protection locked="0"/>
    </xf>
    <xf numFmtId="0" fontId="32" fillId="0" borderId="0" xfId="0" applyFont="1" applyFill="1" applyBorder="1" applyAlignment="1" applyProtection="1">
      <alignment vertical="center"/>
      <protection locked="0"/>
    </xf>
    <xf numFmtId="0" fontId="4" fillId="0" borderId="0" xfId="0" applyFont="1" applyFill="1" applyBorder="1" applyAlignment="1" applyProtection="1">
      <alignment horizontal="right" vertical="center"/>
      <protection locked="0"/>
    </xf>
    <xf numFmtId="0" fontId="2" fillId="4" borderId="143" xfId="0" applyFont="1" applyFill="1" applyBorder="1" applyAlignment="1" applyProtection="1">
      <alignment horizontal="center" vertical="center" wrapText="1"/>
      <protection locked="0"/>
    </xf>
    <xf numFmtId="0" fontId="2" fillId="4" borderId="99" xfId="0" applyFont="1" applyFill="1" applyBorder="1" applyAlignment="1" applyProtection="1">
      <alignment horizontal="center" vertical="center" wrapText="1"/>
      <protection locked="0"/>
    </xf>
    <xf numFmtId="0" fontId="2" fillId="4" borderId="142" xfId="0" applyFont="1" applyFill="1" applyBorder="1" applyAlignment="1" applyProtection="1">
      <alignment horizontal="center" vertical="center" wrapText="1"/>
      <protection locked="0"/>
    </xf>
    <xf numFmtId="0" fontId="4" fillId="0" borderId="136" xfId="0" applyFont="1" applyBorder="1" applyAlignment="1" applyProtection="1">
      <alignment horizontal="left" vertical="center" wrapText="1" indent="1"/>
      <protection locked="0"/>
    </xf>
    <xf numFmtId="0" fontId="2" fillId="3" borderId="137" xfId="0" applyFont="1" applyFill="1" applyBorder="1" applyAlignment="1" applyProtection="1">
      <alignment vertical="center"/>
      <protection locked="0"/>
    </xf>
    <xf numFmtId="0" fontId="2" fillId="3" borderId="154" xfId="0" applyFont="1" applyFill="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4" borderId="10" xfId="0" applyFont="1" applyFill="1" applyBorder="1" applyAlignment="1" applyProtection="1">
      <alignment horizontal="center" vertical="center" wrapText="1"/>
      <protection locked="0"/>
    </xf>
    <xf numFmtId="0" fontId="2" fillId="4" borderId="11" xfId="0" applyFont="1" applyFill="1" applyBorder="1" applyAlignment="1" applyProtection="1">
      <alignment horizontal="center" vertical="center" wrapText="1"/>
      <protection locked="0"/>
    </xf>
    <xf numFmtId="0" fontId="2" fillId="0" borderId="187" xfId="0" applyFont="1" applyBorder="1" applyProtection="1">
      <alignment vertical="center"/>
      <protection locked="0"/>
    </xf>
    <xf numFmtId="0" fontId="28" fillId="0" borderId="0" xfId="0" applyNumberFormat="1" applyFont="1" applyProtection="1">
      <alignment vertical="center"/>
      <protection locked="0"/>
    </xf>
    <xf numFmtId="177" fontId="2" fillId="0" borderId="0" xfId="0" applyNumberFormat="1" applyFont="1" applyFill="1" applyBorder="1" applyAlignment="1" applyProtection="1">
      <alignment horizontal="right" vertical="center"/>
      <protection locked="0"/>
    </xf>
    <xf numFmtId="0" fontId="2" fillId="0" borderId="0" xfId="0" applyNumberFormat="1" applyFont="1" applyProtection="1">
      <alignment vertical="center"/>
      <protection locked="0"/>
    </xf>
    <xf numFmtId="180" fontId="2" fillId="0" borderId="0" xfId="0" applyNumberFormat="1" applyFont="1" applyProtection="1">
      <alignment vertical="center"/>
      <protection locked="0"/>
    </xf>
    <xf numFmtId="0" fontId="8" fillId="5" borderId="0" xfId="0" applyFont="1" applyFill="1" applyAlignment="1" applyProtection="1">
      <alignment horizontal="right" vertical="center"/>
    </xf>
    <xf numFmtId="3" fontId="2" fillId="0" borderId="143" xfId="0" applyNumberFormat="1" applyFont="1" applyFill="1" applyBorder="1" applyAlignment="1" applyProtection="1">
      <alignment vertical="center"/>
    </xf>
    <xf numFmtId="3" fontId="2" fillId="0" borderId="99" xfId="0" applyNumberFormat="1" applyFont="1" applyFill="1" applyBorder="1" applyAlignment="1" applyProtection="1">
      <alignment vertical="center"/>
    </xf>
    <xf numFmtId="3" fontId="2" fillId="0" borderId="137" xfId="0" applyNumberFormat="1" applyFont="1" applyFill="1" applyBorder="1" applyAlignment="1" applyProtection="1">
      <alignment vertical="center" wrapText="1"/>
    </xf>
    <xf numFmtId="3" fontId="2" fillId="0" borderId="11" xfId="0" applyNumberFormat="1" applyFont="1" applyFill="1" applyBorder="1" applyAlignment="1" applyProtection="1">
      <alignment vertical="center" wrapText="1"/>
    </xf>
    <xf numFmtId="3" fontId="2" fillId="0" borderId="1" xfId="0" applyNumberFormat="1" applyFont="1" applyFill="1" applyBorder="1" applyAlignment="1" applyProtection="1">
      <alignment vertical="center" wrapText="1"/>
    </xf>
    <xf numFmtId="185" fontId="2" fillId="0" borderId="10" xfId="0" applyNumberFormat="1" applyFont="1" applyFill="1" applyBorder="1" applyAlignment="1" applyProtection="1">
      <alignment vertical="center"/>
    </xf>
    <xf numFmtId="3" fontId="2" fillId="0" borderId="156" xfId="0" applyNumberFormat="1" applyFont="1" applyFill="1" applyBorder="1" applyAlignment="1" applyProtection="1">
      <alignment vertical="center"/>
    </xf>
    <xf numFmtId="3" fontId="2" fillId="0" borderId="190" xfId="0" applyNumberFormat="1" applyFont="1" applyFill="1" applyBorder="1" applyAlignment="1" applyProtection="1">
      <alignment vertical="center"/>
    </xf>
    <xf numFmtId="3" fontId="2" fillId="0" borderId="154" xfId="0" applyNumberFormat="1" applyFont="1" applyFill="1" applyBorder="1" applyAlignment="1" applyProtection="1">
      <alignment vertical="center" wrapText="1"/>
    </xf>
    <xf numFmtId="3" fontId="2" fillId="0" borderId="160" xfId="0" applyNumberFormat="1" applyFont="1" applyFill="1" applyBorder="1" applyAlignment="1" applyProtection="1">
      <alignment vertical="center" wrapText="1"/>
    </xf>
    <xf numFmtId="3" fontId="2" fillId="0" borderId="150" xfId="0" applyNumberFormat="1" applyFont="1" applyFill="1" applyBorder="1" applyAlignment="1" applyProtection="1">
      <alignment vertical="center" wrapText="1"/>
    </xf>
    <xf numFmtId="185" fontId="2" fillId="0" borderId="159" xfId="0" applyNumberFormat="1" applyFont="1" applyFill="1" applyBorder="1" applyAlignment="1" applyProtection="1">
      <alignment vertical="center"/>
    </xf>
    <xf numFmtId="3" fontId="2" fillId="0" borderId="144" xfId="0" applyNumberFormat="1" applyFont="1" applyFill="1" applyBorder="1" applyAlignment="1" applyProtection="1">
      <alignment vertical="center"/>
    </xf>
    <xf numFmtId="3" fontId="2" fillId="0" borderId="189" xfId="0" applyNumberFormat="1" applyFont="1" applyFill="1" applyBorder="1" applyAlignment="1" applyProtection="1">
      <alignment vertical="center"/>
    </xf>
    <xf numFmtId="3" fontId="2" fillId="0" borderId="138" xfId="0" applyNumberFormat="1" applyFont="1" applyFill="1" applyBorder="1" applyAlignment="1" applyProtection="1">
      <alignment vertical="center" wrapText="1"/>
    </xf>
    <xf numFmtId="3" fontId="2" fillId="0" borderId="8" xfId="0" applyNumberFormat="1" applyFont="1" applyFill="1" applyBorder="1" applyAlignment="1" applyProtection="1">
      <alignment vertical="center" wrapText="1"/>
    </xf>
    <xf numFmtId="3" fontId="2" fillId="0" borderId="65" xfId="0" applyNumberFormat="1" applyFont="1" applyFill="1" applyBorder="1" applyAlignment="1" applyProtection="1">
      <alignment vertical="center" wrapText="1"/>
    </xf>
    <xf numFmtId="185" fontId="2" fillId="0" borderId="21" xfId="0" applyNumberFormat="1" applyFont="1" applyFill="1" applyBorder="1" applyAlignment="1" applyProtection="1">
      <alignment vertical="center"/>
    </xf>
    <xf numFmtId="0" fontId="2" fillId="0" borderId="138" xfId="0" applyFont="1" applyFill="1" applyBorder="1" applyAlignment="1" applyProtection="1">
      <alignment horizontal="center" vertical="center" shrinkToFit="1"/>
    </xf>
    <xf numFmtId="3" fontId="2" fillId="0" borderId="27" xfId="0" applyNumberFormat="1" applyFont="1" applyBorder="1" applyProtection="1">
      <alignment vertical="center"/>
    </xf>
    <xf numFmtId="3" fontId="2" fillId="0" borderId="137" xfId="0" applyNumberFormat="1" applyFont="1" applyBorder="1" applyProtection="1">
      <alignment vertical="center"/>
    </xf>
    <xf numFmtId="3" fontId="2" fillId="0" borderId="151" xfId="0" applyNumberFormat="1" applyFont="1" applyBorder="1" applyProtection="1">
      <alignment vertical="center"/>
    </xf>
    <xf numFmtId="3" fontId="2" fillId="0" borderId="154" xfId="0" applyNumberFormat="1" applyFont="1" applyBorder="1" applyProtection="1">
      <alignment vertical="center"/>
    </xf>
    <xf numFmtId="3" fontId="2" fillId="0" borderId="70" xfId="0" applyNumberFormat="1" applyFont="1" applyBorder="1" applyProtection="1">
      <alignment vertical="center"/>
    </xf>
    <xf numFmtId="3" fontId="2" fillId="0" borderId="138" xfId="0" applyNumberFormat="1" applyFont="1" applyBorder="1" applyProtection="1">
      <alignment vertical="center"/>
    </xf>
    <xf numFmtId="0" fontId="56" fillId="0" borderId="0" xfId="0" applyFont="1" applyProtection="1">
      <alignment vertical="center"/>
    </xf>
    <xf numFmtId="0" fontId="60" fillId="0" borderId="0" xfId="0" applyFont="1" applyAlignment="1" applyProtection="1">
      <alignment horizontal="right" vertical="center"/>
      <protection locked="0"/>
    </xf>
    <xf numFmtId="0" fontId="60" fillId="0" borderId="0" xfId="0" applyFont="1" applyAlignment="1" applyProtection="1">
      <alignment horizontal="left" vertical="center"/>
      <protection locked="0"/>
    </xf>
    <xf numFmtId="0" fontId="6" fillId="0" borderId="0" xfId="0" applyFont="1" applyProtection="1">
      <alignment vertical="center"/>
      <protection locked="0"/>
    </xf>
    <xf numFmtId="0" fontId="2" fillId="0" borderId="0" xfId="0" applyFont="1" applyAlignment="1" applyProtection="1">
      <alignment vertical="center"/>
      <protection locked="0"/>
    </xf>
    <xf numFmtId="0" fontId="42" fillId="0" borderId="0" xfId="0" applyFont="1" applyAlignment="1" applyProtection="1">
      <alignment vertical="center" shrinkToFit="1"/>
      <protection locked="0"/>
    </xf>
    <xf numFmtId="0" fontId="2"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wrapText="1"/>
      <protection locked="0"/>
    </xf>
    <xf numFmtId="0" fontId="2" fillId="0" borderId="0" xfId="0" applyFont="1" applyAlignment="1" applyProtection="1">
      <alignment horizontal="center" vertical="center"/>
      <protection locked="0"/>
    </xf>
    <xf numFmtId="0" fontId="2" fillId="0" borderId="0" xfId="0" applyFont="1" applyBorder="1" applyAlignment="1" applyProtection="1">
      <alignment vertical="center"/>
      <protection locked="0"/>
    </xf>
    <xf numFmtId="0" fontId="2" fillId="0" borderId="24" xfId="0" applyFont="1" applyBorder="1" applyAlignment="1" applyProtection="1">
      <alignment horizontal="center" vertical="center"/>
      <protection locked="0"/>
    </xf>
    <xf numFmtId="3" fontId="2" fillId="0" borderId="1" xfId="0" applyNumberFormat="1" applyFont="1" applyBorder="1" applyAlignment="1" applyProtection="1">
      <alignment horizontal="right" vertical="center"/>
      <protection locked="0"/>
    </xf>
    <xf numFmtId="3" fontId="2" fillId="0" borderId="150" xfId="0" applyNumberFormat="1" applyFont="1" applyBorder="1" applyAlignment="1" applyProtection="1">
      <alignment horizontal="right" vertical="center"/>
      <protection locked="0"/>
    </xf>
    <xf numFmtId="0" fontId="2" fillId="0" borderId="151" xfId="0" applyFont="1" applyBorder="1" applyAlignment="1" applyProtection="1">
      <alignment vertical="center"/>
      <protection locked="0"/>
    </xf>
    <xf numFmtId="0" fontId="2" fillId="0" borderId="70" xfId="0" applyFont="1" applyBorder="1" applyAlignment="1" applyProtection="1">
      <alignment vertical="center"/>
      <protection locked="0"/>
    </xf>
    <xf numFmtId="0" fontId="2" fillId="0" borderId="3" xfId="0" applyFont="1" applyBorder="1" applyAlignment="1" applyProtection="1">
      <alignment vertical="center" wrapText="1"/>
      <protection locked="0"/>
    </xf>
    <xf numFmtId="3" fontId="2" fillId="0" borderId="3" xfId="0" applyNumberFormat="1" applyFont="1" applyBorder="1" applyAlignment="1" applyProtection="1">
      <alignment horizontal="right" vertical="center"/>
      <protection locked="0"/>
    </xf>
    <xf numFmtId="187" fontId="2" fillId="0" borderId="3" xfId="0" applyNumberFormat="1" applyFont="1" applyBorder="1" applyAlignment="1" applyProtection="1">
      <alignment horizontal="right" vertical="center"/>
      <protection locked="0"/>
    </xf>
    <xf numFmtId="187" fontId="2" fillId="0" borderId="3" xfId="0" applyNumberFormat="1" applyFont="1" applyFill="1" applyBorder="1" applyAlignment="1" applyProtection="1">
      <alignment horizontal="right" vertical="center"/>
      <protection locked="0"/>
    </xf>
    <xf numFmtId="0" fontId="2" fillId="0" borderId="3" xfId="0" applyFont="1" applyBorder="1" applyAlignment="1" applyProtection="1">
      <alignment vertical="center"/>
      <protection locked="0"/>
    </xf>
    <xf numFmtId="3" fontId="2" fillId="0" borderId="0" xfId="0" applyNumberFormat="1" applyFont="1" applyBorder="1" applyAlignment="1" applyProtection="1">
      <alignment horizontal="right" vertical="center"/>
      <protection locked="0"/>
    </xf>
    <xf numFmtId="187" fontId="2" fillId="0" borderId="0" xfId="0" applyNumberFormat="1" applyFont="1" applyBorder="1" applyAlignment="1" applyProtection="1">
      <alignment horizontal="right" vertical="center"/>
      <protection locked="0"/>
    </xf>
    <xf numFmtId="0" fontId="2" fillId="0" borderId="0" xfId="0" applyFont="1" applyBorder="1" applyAlignment="1" applyProtection="1">
      <alignment vertical="center" wrapText="1"/>
      <protection locked="0"/>
    </xf>
    <xf numFmtId="184" fontId="2" fillId="0" borderId="0" xfId="0" applyNumberFormat="1" applyFont="1" applyBorder="1" applyAlignment="1" applyProtection="1">
      <alignment vertical="center"/>
      <protection locked="0"/>
    </xf>
    <xf numFmtId="0" fontId="2" fillId="0" borderId="0" xfId="0" applyFont="1" applyBorder="1" applyAlignment="1" applyProtection="1">
      <alignment horizontal="center" vertical="center" wrapText="1"/>
      <protection locked="0"/>
    </xf>
    <xf numFmtId="184" fontId="2" fillId="0" borderId="0" xfId="0" applyNumberFormat="1" applyFont="1" applyBorder="1" applyAlignment="1" applyProtection="1">
      <alignment horizontal="center" vertical="center"/>
      <protection locked="0"/>
    </xf>
    <xf numFmtId="0" fontId="2" fillId="0" borderId="0" xfId="0" applyFont="1" applyBorder="1" applyAlignment="1" applyProtection="1">
      <alignment horizontal="right" vertical="center"/>
      <protection locked="0"/>
    </xf>
    <xf numFmtId="0" fontId="2" fillId="0" borderId="0" xfId="0" applyFont="1" applyBorder="1" applyAlignment="1" applyProtection="1">
      <alignment horizontal="left" vertical="center" indent="1"/>
      <protection locked="0"/>
    </xf>
    <xf numFmtId="0" fontId="2" fillId="0" borderId="0" xfId="0" applyFont="1" applyAlignment="1" applyProtection="1">
      <alignment horizontal="right" vertical="center"/>
      <protection locked="0"/>
    </xf>
    <xf numFmtId="0" fontId="2" fillId="0" borderId="0" xfId="0" applyFont="1" applyAlignment="1" applyProtection="1">
      <alignment horizontal="left" vertical="center" wrapText="1" indent="1"/>
      <protection locked="0"/>
    </xf>
    <xf numFmtId="187" fontId="2" fillId="0" borderId="1" xfId="0" applyNumberFormat="1" applyFont="1" applyBorder="1" applyAlignment="1" applyProtection="1">
      <alignment horizontal="right" vertical="center"/>
    </xf>
    <xf numFmtId="3" fontId="2" fillId="0" borderId="1" xfId="0" applyNumberFormat="1" applyFont="1" applyBorder="1" applyAlignment="1" applyProtection="1">
      <alignment horizontal="right" vertical="center"/>
    </xf>
    <xf numFmtId="187" fontId="2" fillId="0" borderId="150" xfId="0" applyNumberFormat="1" applyFont="1" applyBorder="1" applyAlignment="1" applyProtection="1">
      <alignment horizontal="right" vertical="center"/>
    </xf>
    <xf numFmtId="3" fontId="2" fillId="0" borderId="150" xfId="0" applyNumberFormat="1" applyFont="1" applyBorder="1" applyAlignment="1" applyProtection="1">
      <alignment horizontal="right" vertical="center"/>
    </xf>
    <xf numFmtId="3" fontId="2" fillId="0" borderId="65" xfId="0" applyNumberFormat="1" applyFont="1" applyBorder="1" applyAlignment="1" applyProtection="1">
      <alignment vertical="center"/>
    </xf>
    <xf numFmtId="3" fontId="2" fillId="0" borderId="65" xfId="0" applyNumberFormat="1" applyFont="1" applyBorder="1" applyAlignment="1" applyProtection="1">
      <alignment horizontal="right" vertical="center"/>
    </xf>
    <xf numFmtId="187" fontId="2" fillId="0" borderId="65" xfId="0" applyNumberFormat="1" applyFont="1" applyBorder="1" applyAlignment="1" applyProtection="1">
      <alignment horizontal="right" vertical="center"/>
    </xf>
    <xf numFmtId="187" fontId="2" fillId="0" borderId="65" xfId="0" applyNumberFormat="1" applyFont="1" applyFill="1" applyBorder="1" applyAlignment="1" applyProtection="1">
      <alignment horizontal="right" vertical="center"/>
    </xf>
    <xf numFmtId="0" fontId="2" fillId="0" borderId="0" xfId="0" applyFont="1" applyAlignment="1" applyProtection="1">
      <alignment horizontal="left" vertical="center" wrapText="1" indent="3"/>
      <protection locked="0"/>
    </xf>
    <xf numFmtId="0" fontId="2" fillId="0" borderId="37" xfId="0" applyFont="1" applyBorder="1" applyAlignment="1" applyProtection="1">
      <alignment horizontal="center" vertical="center"/>
      <protection locked="0"/>
    </xf>
    <xf numFmtId="184" fontId="2" fillId="0" borderId="65" xfId="0" applyNumberFormat="1" applyFont="1" applyBorder="1" applyAlignment="1" applyProtection="1">
      <alignment horizontal="right" vertical="center"/>
      <protection locked="0"/>
    </xf>
    <xf numFmtId="0" fontId="60" fillId="0" borderId="0" xfId="0" applyFont="1" applyAlignment="1" applyProtection="1">
      <alignment horizontal="right" vertical="center"/>
    </xf>
    <xf numFmtId="187" fontId="2" fillId="0" borderId="1" xfId="0" applyNumberFormat="1" applyFont="1" applyBorder="1" applyAlignment="1" applyProtection="1">
      <alignment vertical="center"/>
    </xf>
    <xf numFmtId="184" fontId="2" fillId="0" borderId="1" xfId="0" applyNumberFormat="1" applyFont="1" applyBorder="1" applyAlignment="1" applyProtection="1">
      <alignment horizontal="center" vertical="center"/>
    </xf>
    <xf numFmtId="187" fontId="2" fillId="0" borderId="150" xfId="0" applyNumberFormat="1" applyFont="1" applyBorder="1" applyAlignment="1" applyProtection="1">
      <alignment vertical="center"/>
    </xf>
    <xf numFmtId="184" fontId="2" fillId="0" borderId="150" xfId="0" applyNumberFormat="1" applyFont="1" applyBorder="1" applyAlignment="1" applyProtection="1">
      <alignment horizontal="center" vertical="center"/>
    </xf>
    <xf numFmtId="187" fontId="2" fillId="0" borderId="65" xfId="0" applyNumberFormat="1" applyFont="1" applyBorder="1" applyAlignment="1" applyProtection="1">
      <alignment vertical="center"/>
    </xf>
    <xf numFmtId="0" fontId="68" fillId="0" borderId="0" xfId="0" applyFont="1" applyAlignment="1" applyProtection="1">
      <alignment vertical="center" wrapText="1"/>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right" vertical="center"/>
      <protection locked="0"/>
    </xf>
    <xf numFmtId="0" fontId="68" fillId="0" borderId="0" xfId="0" applyFont="1" applyAlignment="1" applyProtection="1">
      <alignment horizontal="left" vertical="center"/>
      <protection locked="0"/>
    </xf>
    <xf numFmtId="0" fontId="9" fillId="0" borderId="0" xfId="0" applyFont="1" applyAlignment="1" applyProtection="1">
      <alignment horizontal="left" vertical="center" wrapText="1" indent="3"/>
      <protection locked="0"/>
    </xf>
    <xf numFmtId="0" fontId="12" fillId="0" borderId="0" xfId="0" applyFont="1" applyAlignment="1" applyProtection="1">
      <alignment horizontal="center" vertical="center" shrinkToFit="1"/>
      <protection locked="0"/>
    </xf>
    <xf numFmtId="0" fontId="9" fillId="0" borderId="0" xfId="0" applyFont="1" applyAlignment="1" applyProtection="1">
      <alignment vertical="center"/>
      <protection locked="0"/>
    </xf>
    <xf numFmtId="0" fontId="9" fillId="0" borderId="0" xfId="0" applyFont="1" applyAlignment="1" applyProtection="1">
      <alignment horizontal="left" vertical="center"/>
      <protection locked="0"/>
    </xf>
    <xf numFmtId="0" fontId="9" fillId="0" borderId="0" xfId="0" applyFont="1" applyAlignment="1" applyProtection="1">
      <alignment horizontal="left" vertical="center" wrapText="1"/>
      <protection locked="0"/>
    </xf>
    <xf numFmtId="0" fontId="9" fillId="0" borderId="0" xfId="0" applyFont="1" applyBorder="1" applyAlignment="1" applyProtection="1">
      <alignment vertical="center"/>
      <protection locked="0"/>
    </xf>
    <xf numFmtId="0" fontId="9" fillId="0" borderId="3" xfId="0" applyFont="1" applyBorder="1" applyAlignment="1" applyProtection="1">
      <alignment horizontal="center" vertical="center" wrapText="1"/>
      <protection locked="0"/>
    </xf>
    <xf numFmtId="0" fontId="9" fillId="0" borderId="13" xfId="0" applyFont="1" applyBorder="1" applyAlignment="1" applyProtection="1">
      <alignment vertical="center" wrapText="1"/>
      <protection locked="0"/>
    </xf>
    <xf numFmtId="3" fontId="9" fillId="0" borderId="1" xfId="0" applyNumberFormat="1" applyFont="1" applyBorder="1" applyAlignment="1" applyProtection="1">
      <alignment vertical="center"/>
      <protection locked="0"/>
    </xf>
    <xf numFmtId="187" fontId="9" fillId="0" borderId="1" xfId="0" applyNumberFormat="1" applyFont="1" applyBorder="1" applyAlignment="1" applyProtection="1">
      <alignment vertical="center"/>
      <protection locked="0"/>
    </xf>
    <xf numFmtId="3" fontId="9" fillId="0" borderId="150" xfId="0" applyNumberFormat="1" applyFont="1" applyBorder="1" applyAlignment="1" applyProtection="1">
      <alignment vertical="center"/>
      <protection locked="0"/>
    </xf>
    <xf numFmtId="187" fontId="9" fillId="0" borderId="150" xfId="0" applyNumberFormat="1" applyFont="1" applyBorder="1" applyAlignment="1" applyProtection="1">
      <alignment vertical="center"/>
      <protection locked="0"/>
    </xf>
    <xf numFmtId="0" fontId="9" fillId="0" borderId="151" xfId="0" applyFont="1" applyBorder="1" applyAlignment="1" applyProtection="1">
      <alignment vertical="center"/>
      <protection locked="0"/>
    </xf>
    <xf numFmtId="187" fontId="9" fillId="0" borderId="65" xfId="0" applyNumberFormat="1" applyFont="1" applyBorder="1" applyAlignment="1" applyProtection="1">
      <alignment vertical="center"/>
      <protection locked="0"/>
    </xf>
    <xf numFmtId="0" fontId="9" fillId="0" borderId="70" xfId="0" applyFont="1" applyBorder="1" applyAlignment="1" applyProtection="1">
      <alignment vertical="center"/>
      <protection locked="0"/>
    </xf>
    <xf numFmtId="0" fontId="9" fillId="0" borderId="0" xfId="0" applyFont="1" applyBorder="1" applyAlignment="1" applyProtection="1">
      <alignment horizontal="center" vertical="center" wrapText="1"/>
      <protection locked="0"/>
    </xf>
    <xf numFmtId="184" fontId="9" fillId="0" borderId="0" xfId="0" applyNumberFormat="1" applyFont="1" applyBorder="1" applyAlignment="1" applyProtection="1">
      <alignment horizontal="center" vertical="center"/>
      <protection locked="0"/>
    </xf>
    <xf numFmtId="3" fontId="9" fillId="0" borderId="0" xfId="0" applyNumberFormat="1" applyFont="1" applyBorder="1" applyAlignment="1" applyProtection="1">
      <alignment horizontal="right" vertical="center"/>
      <protection locked="0"/>
    </xf>
    <xf numFmtId="187" fontId="9" fillId="0" borderId="0" xfId="0" applyNumberFormat="1" applyFont="1" applyBorder="1" applyAlignment="1" applyProtection="1">
      <alignment horizontal="right" vertical="center"/>
      <protection locked="0"/>
    </xf>
    <xf numFmtId="0" fontId="9" fillId="0" borderId="0" xfId="0" applyFont="1" applyBorder="1" applyAlignment="1" applyProtection="1">
      <alignment vertical="center" wrapText="1"/>
      <protection locked="0"/>
    </xf>
    <xf numFmtId="184" fontId="9" fillId="0" borderId="0" xfId="0" applyNumberFormat="1" applyFont="1" applyBorder="1" applyAlignment="1" applyProtection="1">
      <alignment vertical="center"/>
      <protection locked="0"/>
    </xf>
    <xf numFmtId="184" fontId="12" fillId="0" borderId="0" xfId="0" applyNumberFormat="1" applyFont="1" applyBorder="1" applyAlignment="1" applyProtection="1">
      <alignment horizontal="center" vertical="center"/>
      <protection locked="0"/>
    </xf>
    <xf numFmtId="0" fontId="23" fillId="0" borderId="0" xfId="0" applyFont="1" applyAlignment="1" applyProtection="1">
      <alignment horizontal="right" vertical="center"/>
      <protection locked="0"/>
    </xf>
    <xf numFmtId="0" fontId="9" fillId="0" borderId="0" xfId="0" applyFont="1" applyBorder="1" applyAlignment="1" applyProtection="1">
      <alignment horizontal="right" vertical="center"/>
      <protection locked="0"/>
    </xf>
    <xf numFmtId="0" fontId="9" fillId="0" borderId="0" xfId="0" applyFont="1" applyAlignment="1" applyProtection="1">
      <alignment horizontal="left" vertical="center" indent="1"/>
      <protection locked="0"/>
    </xf>
    <xf numFmtId="0" fontId="9" fillId="0" borderId="0" xfId="0" applyFont="1" applyAlignment="1" applyProtection="1">
      <alignment horizontal="right" vertical="center"/>
      <protection locked="0"/>
    </xf>
    <xf numFmtId="3" fontId="9" fillId="0" borderId="12" xfId="0" applyNumberFormat="1" applyFont="1" applyBorder="1" applyAlignment="1" applyProtection="1">
      <alignment vertical="center"/>
    </xf>
    <xf numFmtId="3" fontId="9" fillId="0" borderId="1" xfId="0" applyNumberFormat="1" applyFont="1" applyBorder="1" applyAlignment="1" applyProtection="1">
      <alignment vertical="center"/>
    </xf>
    <xf numFmtId="3" fontId="9" fillId="0" borderId="180" xfId="0" applyNumberFormat="1" applyFont="1" applyBorder="1" applyAlignment="1" applyProtection="1">
      <alignment vertical="center"/>
    </xf>
    <xf numFmtId="3" fontId="9" fillId="0" borderId="150" xfId="0" applyNumberFormat="1" applyFont="1" applyBorder="1" applyAlignment="1" applyProtection="1">
      <alignment vertical="center"/>
    </xf>
    <xf numFmtId="192" fontId="9" fillId="0" borderId="1" xfId="0" applyNumberFormat="1" applyFont="1" applyBorder="1" applyAlignment="1" applyProtection="1">
      <alignment vertical="center"/>
    </xf>
    <xf numFmtId="192" fontId="9" fillId="0" borderId="150" xfId="0" applyNumberFormat="1" applyFont="1" applyBorder="1" applyAlignment="1" applyProtection="1">
      <alignment vertical="center"/>
    </xf>
    <xf numFmtId="187" fontId="9" fillId="0" borderId="1" xfId="0" applyNumberFormat="1" applyFont="1" applyBorder="1" applyAlignment="1" applyProtection="1">
      <alignment horizontal="right" vertical="center"/>
    </xf>
    <xf numFmtId="187" fontId="9" fillId="0" borderId="150" xfId="0" applyNumberFormat="1" applyFont="1" applyBorder="1" applyAlignment="1" applyProtection="1">
      <alignment horizontal="right" vertical="center"/>
    </xf>
    <xf numFmtId="3" fontId="9" fillId="0" borderId="184" xfId="0" applyNumberFormat="1" applyFont="1" applyBorder="1" applyAlignment="1" applyProtection="1">
      <alignment vertical="center"/>
    </xf>
    <xf numFmtId="3" fontId="9" fillId="0" borderId="65" xfId="0" applyNumberFormat="1" applyFont="1" applyBorder="1" applyAlignment="1" applyProtection="1">
      <alignment vertical="center"/>
    </xf>
    <xf numFmtId="187" fontId="9" fillId="0" borderId="65" xfId="0" applyNumberFormat="1" applyFont="1" applyBorder="1" applyAlignment="1" applyProtection="1">
      <alignment horizontal="right" vertical="center"/>
    </xf>
    <xf numFmtId="192" fontId="9" fillId="0" borderId="65" xfId="0" applyNumberFormat="1" applyFont="1" applyBorder="1" applyAlignment="1" applyProtection="1">
      <alignment vertical="center"/>
    </xf>
    <xf numFmtId="0" fontId="35" fillId="0" borderId="0" xfId="0" applyFont="1" applyBorder="1" applyAlignment="1" applyProtection="1">
      <alignment vertical="center"/>
      <protection locked="0"/>
    </xf>
    <xf numFmtId="3" fontId="2" fillId="0" borderId="1" xfId="0" applyNumberFormat="1" applyFont="1" applyBorder="1" applyAlignment="1" applyProtection="1">
      <alignment horizontal="center" vertical="center"/>
      <protection locked="0"/>
    </xf>
    <xf numFmtId="183" fontId="2" fillId="0" borderId="1" xfId="0" applyNumberFormat="1" applyFont="1" applyBorder="1" applyProtection="1">
      <alignment vertical="center"/>
      <protection locked="0"/>
    </xf>
    <xf numFmtId="176" fontId="4" fillId="0" borderId="25" xfId="0" applyNumberFormat="1" applyFont="1" applyFill="1" applyBorder="1" applyAlignment="1" applyProtection="1">
      <alignment horizontal="center" vertical="center" wrapText="1"/>
    </xf>
    <xf numFmtId="0" fontId="4" fillId="0" borderId="1" xfId="0" applyNumberFormat="1" applyFont="1" applyBorder="1" applyAlignment="1" applyProtection="1">
      <alignment horizontal="left" vertical="center" wrapText="1"/>
    </xf>
    <xf numFmtId="0" fontId="4" fillId="0" borderId="10" xfId="0" applyNumberFormat="1" applyFont="1" applyBorder="1" applyAlignment="1" applyProtection="1">
      <alignment horizontal="center" vertical="center" wrapText="1"/>
    </xf>
    <xf numFmtId="0" fontId="4" fillId="0" borderId="1" xfId="0" applyNumberFormat="1" applyFont="1" applyBorder="1" applyAlignment="1" applyProtection="1">
      <alignment horizontal="center" vertical="center" wrapText="1"/>
    </xf>
    <xf numFmtId="186" fontId="4" fillId="0" borderId="10" xfId="0" applyNumberFormat="1" applyFont="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186" fontId="4" fillId="0" borderId="12" xfId="0" applyNumberFormat="1"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186" fontId="4" fillId="0" borderId="1" xfId="0" applyNumberFormat="1" applyFont="1" applyBorder="1" applyAlignment="1" applyProtection="1">
      <alignment horizontal="center" vertical="center" wrapText="1"/>
    </xf>
    <xf numFmtId="176" fontId="4" fillId="0" borderId="28" xfId="0" applyNumberFormat="1" applyFont="1" applyFill="1" applyBorder="1" applyAlignment="1" applyProtection="1">
      <alignment horizontal="center" vertical="center" wrapText="1"/>
    </xf>
    <xf numFmtId="0" fontId="4" fillId="0" borderId="29" xfId="0" applyNumberFormat="1" applyFont="1" applyBorder="1" applyAlignment="1" applyProtection="1">
      <alignment horizontal="left" vertical="center" wrapText="1"/>
    </xf>
    <xf numFmtId="0" fontId="4" fillId="0" borderId="78" xfId="0" applyNumberFormat="1" applyFont="1" applyBorder="1" applyAlignment="1" applyProtection="1">
      <alignment horizontal="center" vertical="center" wrapText="1"/>
    </xf>
    <xf numFmtId="0" fontId="4" fillId="0" borderId="29" xfId="0" applyNumberFormat="1" applyFont="1" applyBorder="1" applyAlignment="1" applyProtection="1">
      <alignment horizontal="center" vertical="center" wrapText="1"/>
    </xf>
    <xf numFmtId="186" fontId="4" fillId="0" borderId="29" xfId="0" applyNumberFormat="1" applyFont="1" applyBorder="1" applyAlignment="1" applyProtection="1">
      <alignment horizontal="center" vertical="center" wrapText="1"/>
    </xf>
    <xf numFmtId="176" fontId="4" fillId="0" borderId="26" xfId="0" applyNumberFormat="1" applyFont="1" applyFill="1" applyBorder="1" applyAlignment="1" applyProtection="1">
      <alignment horizontal="center" vertical="center" wrapText="1"/>
    </xf>
    <xf numFmtId="0" fontId="4" fillId="0" borderId="15" xfId="0" applyNumberFormat="1" applyFont="1" applyBorder="1" applyAlignment="1" applyProtection="1">
      <alignment horizontal="left" vertical="center" wrapText="1"/>
    </xf>
    <xf numFmtId="0" fontId="4" fillId="0" borderId="82"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186" fontId="4" fillId="0" borderId="15" xfId="0" applyNumberFormat="1" applyFont="1" applyBorder="1" applyAlignment="1" applyProtection="1">
      <alignment horizontal="center" vertical="center" wrapText="1"/>
    </xf>
    <xf numFmtId="0" fontId="2" fillId="0" borderId="1" xfId="0" applyFont="1" applyBorder="1" applyProtection="1">
      <alignment vertical="center"/>
    </xf>
    <xf numFmtId="183" fontId="2" fillId="0" borderId="1" xfId="0" applyNumberFormat="1" applyFont="1" applyBorder="1" applyProtection="1">
      <alignment vertical="center"/>
    </xf>
    <xf numFmtId="0" fontId="13" fillId="0" borderId="1" xfId="0" applyFont="1" applyBorder="1" applyAlignment="1" applyProtection="1">
      <alignment horizontal="center" vertical="center"/>
      <protection locked="0"/>
    </xf>
    <xf numFmtId="0" fontId="13" fillId="0" borderId="1" xfId="0" applyFont="1" applyBorder="1" applyAlignment="1" applyProtection="1">
      <alignment horizontal="center" vertical="center" wrapText="1"/>
      <protection locked="0"/>
    </xf>
    <xf numFmtId="0" fontId="13" fillId="0" borderId="27" xfId="0" applyFont="1" applyBorder="1" applyAlignment="1" applyProtection="1">
      <alignment horizontal="center" vertical="center"/>
      <protection locked="0"/>
    </xf>
    <xf numFmtId="0" fontId="29" fillId="0" borderId="0" xfId="0" applyFont="1" applyFill="1" applyBorder="1" applyAlignment="1" applyProtection="1">
      <protection locked="0"/>
    </xf>
    <xf numFmtId="0" fontId="13" fillId="0" borderId="1" xfId="0" applyFont="1" applyBorder="1" applyAlignment="1" applyProtection="1">
      <alignment vertical="center"/>
      <protection locked="0"/>
    </xf>
    <xf numFmtId="0" fontId="13" fillId="0" borderId="1" xfId="0" applyFont="1" applyFill="1" applyBorder="1" applyAlignment="1" applyProtection="1">
      <alignment vertical="center"/>
      <protection locked="0"/>
    </xf>
    <xf numFmtId="0" fontId="13" fillId="0" borderId="1" xfId="0" applyFont="1" applyFill="1" applyBorder="1" applyAlignment="1" applyProtection="1">
      <alignment horizontal="center" vertical="center" wrapText="1"/>
      <protection locked="0"/>
    </xf>
    <xf numFmtId="0" fontId="13" fillId="0" borderId="27" xfId="0" applyFont="1" applyBorder="1" applyAlignment="1" applyProtection="1">
      <alignment vertical="center"/>
      <protection locked="0"/>
    </xf>
    <xf numFmtId="0" fontId="29" fillId="0" borderId="0" xfId="0" applyFont="1" applyAlignment="1" applyProtection="1">
      <alignment vertical="top"/>
      <protection locked="0"/>
    </xf>
    <xf numFmtId="0" fontId="13" fillId="0" borderId="1" xfId="0" applyFont="1" applyBorder="1" applyProtection="1">
      <alignment vertical="center"/>
      <protection locked="0"/>
    </xf>
    <xf numFmtId="0" fontId="13" fillId="0" borderId="1" xfId="0" applyFont="1" applyBorder="1" applyAlignment="1" applyProtection="1">
      <alignment vertical="center" wrapText="1"/>
      <protection locked="0"/>
    </xf>
    <xf numFmtId="0" fontId="29" fillId="0" borderId="0" xfId="0" applyFont="1" applyFill="1" applyBorder="1" applyAlignment="1" applyProtection="1">
      <alignment vertical="top"/>
      <protection locked="0"/>
    </xf>
    <xf numFmtId="0" fontId="13" fillId="0" borderId="29" xfId="0" applyFont="1" applyBorder="1" applyAlignment="1" applyProtection="1">
      <alignment vertical="center"/>
      <protection locked="0"/>
    </xf>
    <xf numFmtId="0" fontId="13" fillId="0" borderId="30" xfId="0" applyFont="1" applyBorder="1" applyAlignment="1" applyProtection="1">
      <alignment vertical="center"/>
      <protection locked="0"/>
    </xf>
    <xf numFmtId="0" fontId="13" fillId="0" borderId="29"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9" fillId="0" borderId="0" xfId="0" applyFont="1" applyFill="1" applyProtection="1">
      <alignment vertical="center"/>
    </xf>
    <xf numFmtId="176" fontId="13" fillId="0" borderId="25"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left" vertical="center" wrapText="1"/>
    </xf>
    <xf numFmtId="176" fontId="13" fillId="0" borderId="28" xfId="0" applyNumberFormat="1" applyFont="1" applyFill="1" applyBorder="1" applyAlignment="1" applyProtection="1">
      <alignment horizontal="center" vertical="center" wrapText="1"/>
    </xf>
    <xf numFmtId="0" fontId="13" fillId="0" borderId="29" xfId="0" applyNumberFormat="1" applyFont="1" applyFill="1" applyBorder="1" applyAlignment="1" applyProtection="1">
      <alignment horizontal="left" vertical="center" wrapText="1"/>
    </xf>
    <xf numFmtId="0" fontId="29" fillId="0" borderId="0" xfId="0" applyFont="1" applyFill="1" applyBorder="1" applyAlignment="1" applyProtection="1">
      <alignment vertical="center"/>
      <protection locked="0"/>
    </xf>
    <xf numFmtId="183" fontId="15" fillId="6" borderId="126" xfId="0" applyNumberFormat="1" applyFont="1" applyFill="1" applyBorder="1" applyAlignment="1" applyProtection="1">
      <alignment vertical="center"/>
    </xf>
    <xf numFmtId="3" fontId="13" fillId="6" borderId="121" xfId="0" applyNumberFormat="1" applyFont="1" applyFill="1" applyBorder="1" applyAlignment="1" applyProtection="1">
      <alignment vertical="center"/>
    </xf>
    <xf numFmtId="181" fontId="15" fillId="6" borderId="127" xfId="0" applyNumberFormat="1" applyFont="1" applyFill="1" applyBorder="1" applyAlignment="1" applyProtection="1">
      <alignment vertical="center"/>
    </xf>
    <xf numFmtId="193" fontId="13" fillId="6" borderId="122" xfId="0" applyNumberFormat="1" applyFont="1" applyFill="1" applyBorder="1" applyAlignment="1" applyProtection="1">
      <alignment vertical="center"/>
    </xf>
    <xf numFmtId="183" fontId="15" fillId="0" borderId="128" xfId="0" applyNumberFormat="1" applyFont="1" applyFill="1" applyBorder="1" applyAlignment="1" applyProtection="1">
      <alignment vertical="center"/>
    </xf>
    <xf numFmtId="3" fontId="13" fillId="0" borderId="123" xfId="0" applyNumberFormat="1" applyFont="1" applyBorder="1" applyAlignment="1" applyProtection="1">
      <alignment vertical="center"/>
    </xf>
    <xf numFmtId="181" fontId="15" fillId="0" borderId="129" xfId="0" applyNumberFormat="1" applyFont="1" applyFill="1" applyBorder="1" applyAlignment="1" applyProtection="1">
      <alignment vertical="center"/>
    </xf>
    <xf numFmtId="193" fontId="15" fillId="0" borderId="124" xfId="0" applyNumberFormat="1" applyFont="1" applyFill="1" applyBorder="1" applyAlignment="1" applyProtection="1">
      <alignment vertical="center"/>
    </xf>
    <xf numFmtId="183" fontId="15" fillId="0" borderId="130" xfId="0" applyNumberFormat="1" applyFont="1" applyFill="1" applyBorder="1" applyAlignment="1" applyProtection="1">
      <alignment vertical="center"/>
    </xf>
    <xf numFmtId="3" fontId="13" fillId="0" borderId="125" xfId="0" applyNumberFormat="1" applyFont="1" applyBorder="1" applyAlignment="1" applyProtection="1">
      <alignment vertical="center"/>
    </xf>
    <xf numFmtId="193" fontId="15" fillId="0" borderId="124" xfId="0" applyNumberFormat="1" applyFont="1" applyBorder="1" applyAlignment="1" applyProtection="1">
      <alignment vertical="center"/>
    </xf>
    <xf numFmtId="183" fontId="15" fillId="0" borderId="131" xfId="0" applyNumberFormat="1" applyFont="1" applyFill="1" applyBorder="1" applyAlignment="1" applyProtection="1">
      <alignment vertical="center"/>
    </xf>
    <xf numFmtId="3" fontId="13" fillId="0" borderId="93" xfId="0" applyNumberFormat="1" applyFont="1" applyBorder="1" applyAlignment="1" applyProtection="1">
      <alignment vertical="center"/>
    </xf>
    <xf numFmtId="181" fontId="15" fillId="0" borderId="132" xfId="0" applyNumberFormat="1" applyFont="1" applyFill="1" applyBorder="1" applyAlignment="1" applyProtection="1">
      <alignment vertical="center"/>
    </xf>
    <xf numFmtId="193" fontId="15" fillId="0" borderId="88" xfId="0" applyNumberFormat="1" applyFont="1" applyBorder="1" applyAlignment="1" applyProtection="1">
      <alignment vertical="center"/>
    </xf>
    <xf numFmtId="3" fontId="13" fillId="0" borderId="125" xfId="0" applyNumberFormat="1" applyFont="1" applyFill="1" applyBorder="1" applyAlignment="1" applyProtection="1">
      <alignment vertical="center"/>
    </xf>
    <xf numFmtId="0" fontId="15" fillId="0" borderId="131" xfId="0" applyNumberFormat="1" applyFont="1" applyFill="1" applyBorder="1" applyAlignment="1" applyProtection="1">
      <alignment vertical="center"/>
    </xf>
    <xf numFmtId="3" fontId="13" fillId="0" borderId="93" xfId="0" applyNumberFormat="1" applyFont="1" applyFill="1" applyBorder="1" applyAlignment="1" applyProtection="1">
      <alignment vertical="center"/>
    </xf>
    <xf numFmtId="0" fontId="15" fillId="0" borderId="132" xfId="0" applyNumberFormat="1" applyFont="1" applyFill="1" applyBorder="1" applyAlignment="1" applyProtection="1">
      <alignment vertical="center"/>
    </xf>
    <xf numFmtId="193" fontId="15" fillId="0" borderId="88" xfId="0" applyNumberFormat="1" applyFont="1" applyFill="1" applyBorder="1" applyAlignment="1" applyProtection="1">
      <alignment vertical="center"/>
    </xf>
    <xf numFmtId="183" fontId="15" fillId="6" borderId="126" xfId="0" applyNumberFormat="1" applyFont="1" applyFill="1" applyBorder="1" applyAlignment="1" applyProtection="1">
      <alignment horizontal="right" vertical="center"/>
    </xf>
    <xf numFmtId="3" fontId="13" fillId="6" borderId="121" xfId="0" applyNumberFormat="1" applyFont="1" applyFill="1" applyBorder="1" applyAlignment="1" applyProtection="1">
      <alignment horizontal="right" vertical="center"/>
    </xf>
    <xf numFmtId="181" fontId="15" fillId="6" borderId="127" xfId="0" applyNumberFormat="1" applyFont="1" applyFill="1" applyBorder="1" applyAlignment="1" applyProtection="1">
      <alignment horizontal="right" vertical="center"/>
    </xf>
    <xf numFmtId="3" fontId="13" fillId="6" borderId="122" xfId="0" applyNumberFormat="1" applyFont="1" applyFill="1" applyBorder="1" applyAlignment="1" applyProtection="1">
      <alignment horizontal="right" vertical="center"/>
    </xf>
    <xf numFmtId="183" fontId="15" fillId="0" borderId="128" xfId="0" applyNumberFormat="1" applyFont="1" applyFill="1" applyBorder="1" applyAlignment="1" applyProtection="1">
      <alignment horizontal="right" vertical="center"/>
    </xf>
    <xf numFmtId="3" fontId="13" fillId="0" borderId="123" xfId="0" applyNumberFormat="1" applyFont="1" applyBorder="1" applyAlignment="1" applyProtection="1">
      <alignment horizontal="right" vertical="center"/>
    </xf>
    <xf numFmtId="181" fontId="15" fillId="0" borderId="129" xfId="0" applyNumberFormat="1" applyFont="1" applyFill="1" applyBorder="1" applyAlignment="1" applyProtection="1">
      <alignment horizontal="right" vertical="center"/>
    </xf>
    <xf numFmtId="3" fontId="15" fillId="0" borderId="124" xfId="0" applyNumberFormat="1" applyFont="1" applyFill="1" applyBorder="1" applyAlignment="1" applyProtection="1">
      <alignment horizontal="right" vertical="center"/>
    </xf>
    <xf numFmtId="183" fontId="15" fillId="0" borderId="130" xfId="0" applyNumberFormat="1" applyFont="1" applyFill="1" applyBorder="1" applyAlignment="1" applyProtection="1">
      <alignment horizontal="right" vertical="center"/>
    </xf>
    <xf numFmtId="3" fontId="13" fillId="0" borderId="125" xfId="0" applyNumberFormat="1" applyFont="1" applyBorder="1" applyAlignment="1" applyProtection="1">
      <alignment horizontal="right" vertical="center"/>
    </xf>
    <xf numFmtId="3" fontId="15" fillId="0" borderId="124" xfId="0" applyNumberFormat="1" applyFont="1" applyBorder="1" applyAlignment="1" applyProtection="1">
      <alignment horizontal="right" vertical="center"/>
    </xf>
    <xf numFmtId="183" fontId="15" fillId="0" borderId="131" xfId="0" applyNumberFormat="1" applyFont="1" applyFill="1" applyBorder="1" applyAlignment="1" applyProtection="1">
      <alignment horizontal="right" vertical="center"/>
    </xf>
    <xf numFmtId="3" fontId="13" fillId="0" borderId="93" xfId="0" applyNumberFormat="1" applyFont="1" applyBorder="1" applyAlignment="1" applyProtection="1">
      <alignment horizontal="right" vertical="center"/>
    </xf>
    <xf numFmtId="181" fontId="15" fillId="0" borderId="132" xfId="0" applyNumberFormat="1" applyFont="1" applyFill="1" applyBorder="1" applyAlignment="1" applyProtection="1">
      <alignment horizontal="right" vertical="center"/>
    </xf>
    <xf numFmtId="3" fontId="15" fillId="0" borderId="88" xfId="0" applyNumberFormat="1" applyFont="1" applyBorder="1" applyAlignment="1" applyProtection="1">
      <alignment horizontal="right" vertical="center"/>
    </xf>
    <xf numFmtId="3" fontId="13" fillId="0" borderId="125" xfId="0" applyNumberFormat="1" applyFont="1" applyFill="1" applyBorder="1" applyAlignment="1" applyProtection="1">
      <alignment horizontal="right" vertical="center"/>
    </xf>
    <xf numFmtId="3" fontId="13" fillId="0" borderId="93" xfId="0" applyNumberFormat="1" applyFont="1" applyFill="1" applyBorder="1" applyAlignment="1" applyProtection="1">
      <alignment horizontal="right" vertical="center"/>
    </xf>
    <xf numFmtId="3" fontId="15" fillId="0" borderId="88" xfId="0" applyNumberFormat="1" applyFont="1" applyFill="1" applyBorder="1" applyAlignment="1" applyProtection="1">
      <alignment horizontal="right" vertical="center"/>
    </xf>
    <xf numFmtId="193" fontId="15" fillId="0" borderId="124" xfId="0" applyNumberFormat="1" applyFont="1" applyFill="1" applyBorder="1" applyAlignment="1" applyProtection="1">
      <alignment horizontal="right" vertical="center"/>
    </xf>
    <xf numFmtId="193" fontId="15" fillId="0" borderId="88" xfId="0" applyNumberFormat="1" applyFont="1" applyFill="1" applyBorder="1" applyAlignment="1" applyProtection="1">
      <alignment horizontal="right" vertical="center"/>
    </xf>
    <xf numFmtId="193" fontId="15" fillId="0" borderId="124" xfId="0" applyNumberFormat="1" applyFont="1" applyBorder="1" applyAlignment="1" applyProtection="1">
      <alignment horizontal="right" vertical="center"/>
    </xf>
    <xf numFmtId="193" fontId="15" fillId="0" borderId="88" xfId="0" applyNumberFormat="1" applyFont="1" applyBorder="1" applyAlignment="1" applyProtection="1">
      <alignment horizontal="right" vertical="center"/>
    </xf>
    <xf numFmtId="0" fontId="28" fillId="0" borderId="0" xfId="0" applyFont="1" applyFill="1" applyBorder="1" applyAlignment="1" applyProtection="1">
      <alignment vertical="center"/>
      <protection locked="0"/>
    </xf>
    <xf numFmtId="177" fontId="2" fillId="0" borderId="6" xfId="0" applyNumberFormat="1" applyFont="1" applyFill="1" applyBorder="1" applyAlignment="1" applyProtection="1">
      <alignment horizontal="right" vertical="center"/>
      <protection locked="0"/>
    </xf>
    <xf numFmtId="0" fontId="35" fillId="0" borderId="0" xfId="0" applyFont="1" applyBorder="1" applyAlignment="1" applyProtection="1">
      <alignment horizontal="distributed" vertical="center" justifyLastLine="1"/>
      <protection locked="0"/>
    </xf>
    <xf numFmtId="0" fontId="40" fillId="0" borderId="0" xfId="0" applyFont="1" applyBorder="1" applyAlignment="1" applyProtection="1">
      <alignment vertical="center"/>
      <protection locked="0"/>
    </xf>
    <xf numFmtId="0" fontId="34" fillId="0" borderId="0" xfId="0" applyFont="1" applyAlignment="1" applyProtection="1">
      <alignment vertical="center"/>
      <protection locked="0"/>
    </xf>
    <xf numFmtId="189" fontId="27" fillId="0" borderId="0" xfId="0" applyNumberFormat="1" applyFont="1" applyFill="1" applyBorder="1" applyAlignment="1" applyProtection="1">
      <alignment vertical="center"/>
    </xf>
    <xf numFmtId="0" fontId="2" fillId="0" borderId="1" xfId="0" applyFont="1" applyBorder="1" applyAlignment="1" applyProtection="1">
      <alignment horizontal="center" vertical="center"/>
      <protection locked="0"/>
    </xf>
    <xf numFmtId="0" fontId="9" fillId="4" borderId="15" xfId="0"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23" fillId="0" borderId="1" xfId="0" applyFont="1" applyBorder="1" applyProtection="1">
      <alignment vertical="center"/>
      <protection locked="0"/>
    </xf>
    <xf numFmtId="0" fontId="9" fillId="6" borderId="155" xfId="0" applyNumberFormat="1" applyFont="1" applyFill="1" applyBorder="1" applyAlignment="1" applyProtection="1">
      <alignment horizontal="center" vertical="center"/>
      <protection locked="0"/>
    </xf>
    <xf numFmtId="0" fontId="9" fillId="6" borderId="160" xfId="0" applyNumberFormat="1" applyFont="1" applyFill="1" applyBorder="1" applyAlignment="1" applyProtection="1">
      <alignment horizontal="center" vertical="center"/>
      <protection locked="0"/>
    </xf>
    <xf numFmtId="0" fontId="57" fillId="6" borderId="160" xfId="0" applyNumberFormat="1" applyFont="1" applyFill="1" applyBorder="1" applyAlignment="1" applyProtection="1">
      <alignment horizontal="center" vertical="center"/>
      <protection locked="0"/>
    </xf>
    <xf numFmtId="0" fontId="9" fillId="6" borderId="160" xfId="0" applyNumberFormat="1" applyFont="1" applyFill="1" applyBorder="1" applyAlignment="1" applyProtection="1">
      <alignment horizontal="center" vertical="center" wrapText="1"/>
      <protection locked="0"/>
    </xf>
    <xf numFmtId="0" fontId="9" fillId="6" borderId="180" xfId="0" applyNumberFormat="1" applyFont="1" applyFill="1" applyBorder="1" applyAlignment="1" applyProtection="1">
      <alignment horizontal="center" vertical="center" wrapText="1"/>
      <protection locked="0"/>
    </xf>
    <xf numFmtId="183" fontId="2" fillId="0" borderId="0" xfId="0" applyNumberFormat="1" applyFont="1" applyProtection="1">
      <alignment vertical="center"/>
      <protection locked="0"/>
    </xf>
    <xf numFmtId="183" fontId="2" fillId="0" borderId="0" xfId="0" applyNumberFormat="1" applyFont="1" applyAlignment="1" applyProtection="1">
      <alignment horizontal="right" vertical="center"/>
      <protection locked="0"/>
    </xf>
    <xf numFmtId="176" fontId="9" fillId="0" borderId="15" xfId="0" applyNumberFormat="1" applyFont="1" applyFill="1" applyBorder="1" applyAlignment="1" applyProtection="1">
      <alignment horizontal="center" vertical="center" wrapText="1"/>
      <protection locked="0"/>
    </xf>
    <xf numFmtId="0" fontId="9" fillId="0" borderId="40" xfId="0" applyFont="1" applyBorder="1" applyAlignment="1" applyProtection="1">
      <alignment horizontal="left" vertical="center" wrapText="1"/>
      <protection locked="0"/>
    </xf>
    <xf numFmtId="0" fontId="9" fillId="0" borderId="40" xfId="0" applyFont="1" applyBorder="1" applyAlignment="1" applyProtection="1">
      <alignment horizontal="center" vertical="center" wrapText="1"/>
      <protection locked="0"/>
    </xf>
    <xf numFmtId="186" fontId="9" fillId="0" borderId="75" xfId="0" applyNumberFormat="1" applyFont="1" applyBorder="1" applyAlignment="1" applyProtection="1">
      <alignment horizontal="center" vertical="center" wrapText="1"/>
      <protection locked="0"/>
    </xf>
    <xf numFmtId="3" fontId="9" fillId="0" borderId="40" xfId="0" applyNumberFormat="1" applyFont="1" applyBorder="1" applyAlignment="1" applyProtection="1">
      <alignment horizontal="right" vertical="center"/>
      <protection locked="0"/>
    </xf>
    <xf numFmtId="0" fontId="9" fillId="0" borderId="40" xfId="0" applyFont="1" applyFill="1" applyBorder="1" applyAlignment="1" applyProtection="1">
      <alignment horizontal="left" vertical="center" wrapText="1"/>
      <protection locked="0"/>
    </xf>
    <xf numFmtId="0" fontId="9" fillId="0" borderId="40" xfId="0" applyFont="1" applyFill="1" applyBorder="1" applyAlignment="1" applyProtection="1">
      <alignment horizontal="center" vertical="center" wrapText="1"/>
      <protection locked="0"/>
    </xf>
    <xf numFmtId="186" fontId="9" fillId="0" borderId="75" xfId="0" applyNumberFormat="1" applyFont="1" applyFill="1" applyBorder="1" applyAlignment="1" applyProtection="1">
      <alignment horizontal="center" vertical="center" wrapText="1"/>
      <protection locked="0"/>
    </xf>
    <xf numFmtId="0" fontId="23" fillId="0" borderId="40" xfId="0" applyFont="1" applyFill="1" applyBorder="1" applyAlignment="1" applyProtection="1">
      <alignment horizontal="left" vertical="center" wrapText="1"/>
      <protection locked="0"/>
    </xf>
    <xf numFmtId="0" fontId="23" fillId="0" borderId="40" xfId="0" applyFont="1" applyFill="1" applyBorder="1" applyAlignment="1" applyProtection="1">
      <alignment horizontal="center" vertical="center" wrapText="1"/>
      <protection locked="0"/>
    </xf>
    <xf numFmtId="0" fontId="9" fillId="0" borderId="83" xfId="0" applyFont="1" applyBorder="1" applyProtection="1">
      <alignment vertical="center"/>
      <protection locked="0"/>
    </xf>
    <xf numFmtId="176" fontId="9" fillId="0" borderId="61" xfId="0" applyNumberFormat="1" applyFont="1" applyFill="1" applyBorder="1" applyAlignment="1" applyProtection="1">
      <alignment horizontal="center" vertical="center" wrapText="1"/>
      <protection locked="0"/>
    </xf>
    <xf numFmtId="0" fontId="9" fillId="0" borderId="61" xfId="0" applyFont="1" applyFill="1" applyBorder="1" applyAlignment="1" applyProtection="1">
      <alignment horizontal="left" vertical="center" wrapText="1"/>
      <protection locked="0"/>
    </xf>
    <xf numFmtId="0" fontId="9" fillId="0" borderId="61" xfId="0" applyFont="1" applyFill="1" applyBorder="1" applyAlignment="1" applyProtection="1">
      <alignment horizontal="center" vertical="center" wrapText="1"/>
      <protection locked="0"/>
    </xf>
    <xf numFmtId="186" fontId="9" fillId="0" borderId="48" xfId="0" applyNumberFormat="1" applyFont="1" applyFill="1" applyBorder="1" applyAlignment="1" applyProtection="1">
      <alignment horizontal="center" vertical="center" wrapText="1"/>
      <protection locked="0"/>
    </xf>
    <xf numFmtId="3" fontId="9" fillId="0" borderId="61" xfId="0" applyNumberFormat="1" applyFont="1" applyBorder="1" applyAlignment="1" applyProtection="1">
      <alignment horizontal="right" vertical="center"/>
      <protection locked="0"/>
    </xf>
    <xf numFmtId="176" fontId="9" fillId="0" borderId="40" xfId="0" applyNumberFormat="1" applyFont="1" applyFill="1" applyBorder="1" applyAlignment="1" applyProtection="1">
      <alignment horizontal="center" vertical="center" wrapText="1"/>
      <protection locked="0"/>
    </xf>
    <xf numFmtId="0" fontId="23" fillId="0" borderId="61" xfId="0" applyFont="1" applyFill="1" applyBorder="1" applyAlignment="1" applyProtection="1">
      <alignment horizontal="left" vertical="center" wrapText="1"/>
      <protection locked="0"/>
    </xf>
    <xf numFmtId="0" fontId="23" fillId="0" borderId="61" xfId="0" applyFont="1" applyFill="1" applyBorder="1" applyAlignment="1" applyProtection="1">
      <alignment horizontal="center" vertical="center" wrapText="1"/>
      <protection locked="0"/>
    </xf>
    <xf numFmtId="0" fontId="9" fillId="0" borderId="61" xfId="0" applyFont="1" applyBorder="1" applyAlignment="1" applyProtection="1">
      <alignment horizontal="left" vertical="center" wrapText="1"/>
      <protection locked="0"/>
    </xf>
    <xf numFmtId="0" fontId="9" fillId="0" borderId="61" xfId="0" applyFont="1" applyBorder="1" applyAlignment="1" applyProtection="1">
      <alignment horizontal="center" vertical="center" wrapText="1"/>
      <protection locked="0"/>
    </xf>
    <xf numFmtId="186" fontId="9" fillId="0" borderId="48" xfId="0" applyNumberFormat="1" applyFont="1" applyBorder="1" applyAlignment="1" applyProtection="1">
      <alignment horizontal="center" vertical="center" wrapText="1"/>
      <protection locked="0"/>
    </xf>
    <xf numFmtId="183" fontId="9" fillId="0" borderId="0" xfId="0" applyNumberFormat="1" applyFont="1" applyProtection="1">
      <alignment vertical="center"/>
      <protection locked="0"/>
    </xf>
    <xf numFmtId="183" fontId="2" fillId="0" borderId="150" xfId="0" applyNumberFormat="1" applyFont="1" applyBorder="1" applyProtection="1">
      <alignment vertical="center"/>
    </xf>
    <xf numFmtId="183" fontId="62" fillId="0" borderId="150" xfId="0" applyNumberFormat="1" applyFont="1" applyBorder="1" applyProtection="1">
      <alignment vertical="center"/>
    </xf>
    <xf numFmtId="176" fontId="13" fillId="0" borderId="57" xfId="0" applyNumberFormat="1" applyFont="1" applyFill="1" applyBorder="1" applyAlignment="1" applyProtection="1">
      <alignment horizontal="center" vertical="center" wrapText="1"/>
    </xf>
    <xf numFmtId="0" fontId="13" fillId="0" borderId="57" xfId="0" applyFont="1" applyFill="1" applyBorder="1" applyAlignment="1" applyProtection="1">
      <alignment horizontal="left" vertical="center" wrapText="1"/>
    </xf>
    <xf numFmtId="0" fontId="13" fillId="0" borderId="57" xfId="0" applyFont="1" applyFill="1" applyBorder="1" applyAlignment="1" applyProtection="1">
      <alignment horizontal="center" vertical="center" wrapText="1"/>
    </xf>
    <xf numFmtId="186" fontId="13" fillId="0" borderId="58" xfId="0" applyNumberFormat="1" applyFont="1" applyFill="1" applyBorder="1" applyAlignment="1" applyProtection="1">
      <alignment horizontal="center" vertical="center" wrapText="1"/>
    </xf>
    <xf numFmtId="3" fontId="9" fillId="6" borderId="150" xfId="3" applyNumberFormat="1" applyFont="1" applyFill="1" applyBorder="1" applyAlignment="1" applyProtection="1">
      <alignment vertical="center" wrapText="1"/>
    </xf>
    <xf numFmtId="3" fontId="13" fillId="0" borderId="57" xfId="0" applyNumberFormat="1" applyFont="1" applyFill="1" applyBorder="1" applyAlignment="1" applyProtection="1">
      <alignment horizontal="right" vertical="center"/>
    </xf>
    <xf numFmtId="183" fontId="2" fillId="0" borderId="15" xfId="0" applyNumberFormat="1" applyFont="1" applyBorder="1" applyProtection="1">
      <alignment vertical="center"/>
    </xf>
    <xf numFmtId="183" fontId="2" fillId="0" borderId="0" xfId="0" applyNumberFormat="1" applyFont="1" applyAlignment="1" applyProtection="1">
      <alignment horizontal="right" vertical="center"/>
    </xf>
    <xf numFmtId="183" fontId="9" fillId="0" borderId="15" xfId="0" applyNumberFormat="1" applyFont="1" applyBorder="1" applyProtection="1">
      <alignment vertical="center"/>
    </xf>
    <xf numFmtId="176" fontId="13" fillId="0" borderId="52" xfId="0" applyNumberFormat="1" applyFont="1" applyFill="1" applyBorder="1" applyAlignment="1" applyProtection="1">
      <alignment horizontal="center" vertical="center" wrapText="1"/>
    </xf>
    <xf numFmtId="0" fontId="9" fillId="0" borderId="57" xfId="0" applyFont="1" applyFill="1" applyBorder="1" applyAlignment="1" applyProtection="1">
      <alignment horizontal="left" vertical="center" wrapText="1"/>
    </xf>
    <xf numFmtId="0" fontId="9" fillId="0" borderId="57" xfId="0" applyFont="1" applyFill="1" applyBorder="1" applyAlignment="1" applyProtection="1">
      <alignment horizontal="center" vertical="center" wrapText="1"/>
    </xf>
    <xf numFmtId="186" fontId="9" fillId="0" borderId="58" xfId="0" applyNumberFormat="1" applyFont="1" applyFill="1" applyBorder="1" applyAlignment="1" applyProtection="1">
      <alignment horizontal="center" vertical="center" wrapText="1"/>
    </xf>
    <xf numFmtId="3" fontId="9" fillId="0" borderId="57" xfId="0" applyNumberFormat="1" applyFont="1" applyFill="1" applyBorder="1" applyAlignment="1" applyProtection="1">
      <alignment horizontal="right" vertical="center"/>
    </xf>
    <xf numFmtId="176" fontId="13" fillId="0" borderId="56" xfId="0" applyNumberFormat="1" applyFont="1" applyFill="1" applyBorder="1" applyAlignment="1" applyProtection="1">
      <alignment horizontal="center" vertical="center" wrapText="1"/>
    </xf>
    <xf numFmtId="180" fontId="9" fillId="0" borderId="46" xfId="0" applyNumberFormat="1" applyFont="1" applyFill="1" applyBorder="1" applyAlignment="1" applyProtection="1">
      <alignment horizontal="center" vertical="center" wrapText="1"/>
    </xf>
    <xf numFmtId="176" fontId="9" fillId="0" borderId="56" xfId="0" applyNumberFormat="1" applyFont="1" applyFill="1" applyBorder="1" applyAlignment="1" applyProtection="1">
      <alignment horizontal="center" vertical="center" wrapText="1"/>
    </xf>
    <xf numFmtId="180" fontId="9" fillId="0" borderId="198" xfId="0" applyNumberFormat="1" applyFont="1" applyFill="1" applyBorder="1" applyAlignment="1" applyProtection="1">
      <alignment horizontal="center" vertical="center" wrapText="1"/>
    </xf>
    <xf numFmtId="3" fontId="13" fillId="6" borderId="159" xfId="3" applyNumberFormat="1" applyFont="1" applyFill="1" applyBorder="1" applyAlignment="1" applyProtection="1">
      <alignment vertical="center" wrapText="1"/>
    </xf>
    <xf numFmtId="3" fontId="13" fillId="0" borderId="58" xfId="0" applyNumberFormat="1" applyFont="1" applyFill="1" applyBorder="1" applyAlignment="1" applyProtection="1">
      <alignment horizontal="right" vertical="center"/>
    </xf>
    <xf numFmtId="3" fontId="9" fillId="0" borderId="75" xfId="0" applyNumberFormat="1" applyFont="1" applyFill="1" applyBorder="1" applyAlignment="1" applyProtection="1">
      <alignment horizontal="right" vertical="center"/>
    </xf>
    <xf numFmtId="3" fontId="9" fillId="0" borderId="58" xfId="0" applyNumberFormat="1" applyFont="1" applyFill="1" applyBorder="1" applyAlignment="1" applyProtection="1">
      <alignment horizontal="right" vertical="center"/>
    </xf>
    <xf numFmtId="3" fontId="9" fillId="0" borderId="48" xfId="0" applyNumberFormat="1" applyFont="1" applyFill="1" applyBorder="1" applyAlignment="1" applyProtection="1">
      <alignment horizontal="right" vertical="center"/>
    </xf>
    <xf numFmtId="4" fontId="9" fillId="6" borderId="161" xfId="0" applyNumberFormat="1" applyFont="1" applyFill="1" applyBorder="1" applyAlignment="1" applyProtection="1">
      <alignment horizontal="center" vertical="center" wrapText="1"/>
    </xf>
    <xf numFmtId="178" fontId="13" fillId="0" borderId="68" xfId="0" applyNumberFormat="1" applyFont="1" applyFill="1" applyBorder="1" applyAlignment="1" applyProtection="1">
      <alignment horizontal="center" vertical="center"/>
    </xf>
    <xf numFmtId="178" fontId="9" fillId="0" borderId="76" xfId="0" applyNumberFormat="1" applyFont="1" applyFill="1" applyBorder="1" applyAlignment="1" applyProtection="1">
      <alignment horizontal="center" vertical="center"/>
    </xf>
    <xf numFmtId="4" fontId="9" fillId="0" borderId="68" xfId="0" applyNumberFormat="1" applyFont="1" applyFill="1" applyBorder="1" applyAlignment="1" applyProtection="1">
      <alignment horizontal="center" vertical="center"/>
    </xf>
    <xf numFmtId="4" fontId="9" fillId="0" borderId="76" xfId="0" applyNumberFormat="1" applyFont="1" applyFill="1" applyBorder="1" applyAlignment="1" applyProtection="1">
      <alignment horizontal="center" vertical="center"/>
    </xf>
    <xf numFmtId="4" fontId="9" fillId="0" borderId="77" xfId="0" applyNumberFormat="1" applyFont="1" applyFill="1" applyBorder="1" applyProtection="1">
      <alignment vertical="center"/>
    </xf>
    <xf numFmtId="4" fontId="9" fillId="0" borderId="64" xfId="0" applyNumberFormat="1" applyFont="1" applyFill="1" applyBorder="1" applyProtection="1">
      <alignment vertical="center"/>
    </xf>
    <xf numFmtId="4" fontId="9" fillId="0" borderId="47" xfId="0" applyNumberFormat="1" applyFont="1" applyFill="1" applyBorder="1" applyProtection="1">
      <alignment vertical="center"/>
    </xf>
    <xf numFmtId="4" fontId="9" fillId="0" borderId="49" xfId="0" applyNumberFormat="1" applyFont="1" applyFill="1" applyBorder="1" applyAlignment="1" applyProtection="1">
      <alignment horizontal="center" vertical="center"/>
    </xf>
    <xf numFmtId="0" fontId="49" fillId="0" borderId="0" xfId="0" applyFont="1" applyProtection="1">
      <alignment vertical="center"/>
      <protection locked="0"/>
    </xf>
    <xf numFmtId="0" fontId="23" fillId="4" borderId="15" xfId="0" applyFont="1" applyFill="1" applyBorder="1" applyAlignment="1" applyProtection="1">
      <alignment horizontal="center" vertical="center" wrapText="1"/>
      <protection locked="0"/>
    </xf>
    <xf numFmtId="176" fontId="30" fillId="0" borderId="52" xfId="0" applyNumberFormat="1" applyFont="1" applyFill="1" applyBorder="1" applyAlignment="1" applyProtection="1">
      <alignment horizontal="center" vertical="center" wrapText="1"/>
    </xf>
    <xf numFmtId="176" fontId="30" fillId="0" borderId="57"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protection locked="0"/>
    </xf>
    <xf numFmtId="0" fontId="9" fillId="4" borderId="171" xfId="0" applyFont="1" applyFill="1" applyBorder="1" applyAlignment="1" applyProtection="1">
      <alignment horizontal="center" vertical="center" wrapText="1"/>
      <protection locked="0"/>
    </xf>
    <xf numFmtId="3" fontId="13" fillId="0" borderId="43" xfId="0" applyNumberFormat="1" applyFont="1" applyFill="1" applyBorder="1" applyAlignment="1" applyProtection="1">
      <alignment horizontal="right" vertical="center"/>
      <protection locked="0"/>
    </xf>
    <xf numFmtId="0" fontId="13" fillId="0" borderId="55" xfId="0" applyNumberFormat="1" applyFont="1" applyFill="1" applyBorder="1" applyAlignment="1" applyProtection="1">
      <alignment horizontal="left" vertical="center" indent="1"/>
      <protection locked="0"/>
    </xf>
    <xf numFmtId="3" fontId="15" fillId="6" borderId="172" xfId="0" applyNumberFormat="1" applyFont="1" applyFill="1" applyBorder="1" applyAlignment="1" applyProtection="1">
      <alignment horizontal="right" vertical="center"/>
    </xf>
    <xf numFmtId="3" fontId="13" fillId="0" borderId="173" xfId="0" applyNumberFormat="1" applyFont="1" applyFill="1" applyBorder="1" applyAlignment="1" applyProtection="1">
      <alignment horizontal="right" vertical="center"/>
    </xf>
    <xf numFmtId="3" fontId="13" fillId="0" borderId="174" xfId="0" applyNumberFormat="1" applyFont="1" applyFill="1" applyBorder="1" applyAlignment="1" applyProtection="1">
      <alignment horizontal="right" vertical="center"/>
    </xf>
    <xf numFmtId="3" fontId="13" fillId="0" borderId="175" xfId="0" applyNumberFormat="1" applyFont="1" applyFill="1" applyBorder="1" applyAlignment="1" applyProtection="1">
      <alignment horizontal="right" vertical="center"/>
    </xf>
    <xf numFmtId="3" fontId="13" fillId="0" borderId="59" xfId="0" applyNumberFormat="1" applyFont="1" applyFill="1" applyBorder="1" applyAlignment="1" applyProtection="1">
      <alignment horizontal="right" vertical="center"/>
    </xf>
    <xf numFmtId="3" fontId="13" fillId="0" borderId="176" xfId="0" applyNumberFormat="1" applyFont="1" applyFill="1" applyBorder="1" applyAlignment="1" applyProtection="1">
      <alignment horizontal="right" vertical="center"/>
    </xf>
    <xf numFmtId="3" fontId="13" fillId="0" borderId="177" xfId="0" applyNumberFormat="1" applyFont="1" applyFill="1" applyBorder="1" applyAlignment="1" applyProtection="1">
      <alignment horizontal="right" vertical="center"/>
    </xf>
    <xf numFmtId="3" fontId="13" fillId="0" borderId="178" xfId="0" applyNumberFormat="1" applyFont="1" applyFill="1" applyBorder="1" applyAlignment="1" applyProtection="1">
      <alignment horizontal="right" vertical="center"/>
    </xf>
    <xf numFmtId="182" fontId="30" fillId="0" borderId="88" xfId="0" applyNumberFormat="1" applyFont="1" applyFill="1" applyBorder="1" applyAlignment="1" applyProtection="1">
      <alignment horizontal="left" vertical="center" shrinkToFit="1"/>
    </xf>
    <xf numFmtId="176" fontId="9" fillId="0" borderId="166" xfId="0" applyNumberFormat="1" applyFont="1" applyFill="1" applyBorder="1" applyAlignment="1" applyProtection="1">
      <alignment horizontal="center" vertical="center" wrapText="1"/>
    </xf>
    <xf numFmtId="176" fontId="9" fillId="0" borderId="170" xfId="0" applyNumberFormat="1" applyFont="1" applyFill="1" applyBorder="1" applyAlignment="1" applyProtection="1">
      <alignment horizontal="center" vertical="center" wrapText="1"/>
    </xf>
    <xf numFmtId="3" fontId="13" fillId="0" borderId="43" xfId="0" applyNumberFormat="1" applyFont="1" applyFill="1" applyBorder="1" applyAlignment="1" applyProtection="1">
      <alignment horizontal="right" vertical="center"/>
    </xf>
    <xf numFmtId="3" fontId="13" fillId="0" borderId="43" xfId="0" applyNumberFormat="1" applyFont="1" applyBorder="1" applyAlignment="1" applyProtection="1">
      <alignment horizontal="right" vertical="center"/>
      <protection locked="0"/>
    </xf>
    <xf numFmtId="0" fontId="2" fillId="3" borderId="136" xfId="0" applyFont="1" applyFill="1" applyBorder="1" applyAlignment="1" applyProtection="1">
      <alignment horizontal="center" vertical="center"/>
      <protection locked="0"/>
    </xf>
    <xf numFmtId="0" fontId="2" fillId="3" borderId="31" xfId="0" applyFont="1" applyFill="1" applyBorder="1" applyAlignment="1" applyProtection="1">
      <alignment horizontal="center" vertical="center"/>
      <protection locked="0"/>
    </xf>
    <xf numFmtId="0" fontId="2" fillId="3" borderId="155" xfId="0" applyFont="1" applyFill="1" applyBorder="1" applyAlignment="1" applyProtection="1">
      <alignment horizontal="center" vertical="center"/>
      <protection locked="0"/>
    </xf>
    <xf numFmtId="0" fontId="2" fillId="3" borderId="161" xfId="0" applyFont="1" applyFill="1" applyBorder="1" applyAlignment="1" applyProtection="1">
      <alignment horizontal="center" vertical="center"/>
      <protection locked="0"/>
    </xf>
    <xf numFmtId="0" fontId="2" fillId="0" borderId="70" xfId="0" applyFont="1" applyFill="1" applyBorder="1" applyAlignment="1" applyProtection="1">
      <alignment horizontal="center" vertical="center" shrinkToFit="1"/>
      <protection locked="0"/>
    </xf>
    <xf numFmtId="38" fontId="2" fillId="0" borderId="0" xfId="3" applyFont="1" applyProtection="1">
      <alignment vertical="center"/>
      <protection locked="0"/>
    </xf>
    <xf numFmtId="0" fontId="2" fillId="0" borderId="8" xfId="0" applyFont="1" applyBorder="1" applyProtection="1">
      <alignment vertical="center"/>
      <protection locked="0"/>
    </xf>
    <xf numFmtId="0" fontId="4" fillId="0" borderId="8" xfId="0" applyFont="1" applyFill="1" applyBorder="1" applyAlignment="1" applyProtection="1">
      <alignment vertical="center"/>
      <protection locked="0"/>
    </xf>
    <xf numFmtId="0" fontId="2" fillId="4" borderId="82" xfId="0" applyFont="1" applyFill="1" applyBorder="1" applyAlignment="1" applyProtection="1">
      <alignment horizontal="center" vertical="center" wrapText="1"/>
      <protection locked="0"/>
    </xf>
    <xf numFmtId="0" fontId="2" fillId="4" borderId="10" xfId="0" applyFont="1" applyFill="1" applyBorder="1" applyAlignment="1" applyProtection="1">
      <alignment horizontal="center" vertical="center"/>
      <protection locked="0"/>
    </xf>
    <xf numFmtId="0" fontId="2" fillId="4" borderId="142"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0" borderId="25" xfId="0" applyFont="1" applyBorder="1" applyAlignment="1" applyProtection="1">
      <alignment horizontal="center" vertical="center" wrapText="1"/>
      <protection locked="0"/>
    </xf>
    <xf numFmtId="0" fontId="2" fillId="0" borderId="69"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 fillId="0" borderId="33" xfId="0" applyFont="1" applyBorder="1" applyProtection="1">
      <alignment vertical="center"/>
      <protection locked="0"/>
    </xf>
    <xf numFmtId="0" fontId="4" fillId="0" borderId="33" xfId="0" applyFont="1" applyFill="1" applyBorder="1" applyAlignment="1" applyProtection="1">
      <alignment vertical="center"/>
      <protection locked="0"/>
    </xf>
    <xf numFmtId="0" fontId="2" fillId="0" borderId="3" xfId="0" applyFont="1" applyBorder="1" applyAlignment="1" applyProtection="1">
      <alignment horizontal="center" vertical="center"/>
      <protection locked="0"/>
    </xf>
    <xf numFmtId="177" fontId="2" fillId="0" borderId="3" xfId="0" applyNumberFormat="1" applyFont="1" applyFill="1" applyBorder="1" applyAlignment="1" applyProtection="1">
      <alignment horizontal="right" vertical="center"/>
      <protection locked="0"/>
    </xf>
    <xf numFmtId="0" fontId="2" fillId="0" borderId="3" xfId="0" applyFont="1" applyBorder="1" applyProtection="1">
      <alignment vertical="center"/>
      <protection locked="0"/>
    </xf>
    <xf numFmtId="58" fontId="32" fillId="0" borderId="5" xfId="0" applyNumberFormat="1" applyFont="1" applyBorder="1" applyAlignment="1" applyProtection="1">
      <alignment vertical="center" wrapText="1"/>
      <protection locked="0"/>
    </xf>
    <xf numFmtId="58" fontId="32" fillId="0" borderId="0" xfId="0" applyNumberFormat="1" applyFont="1" applyBorder="1" applyAlignment="1" applyProtection="1">
      <alignment horizontal="center" vertical="center" wrapText="1"/>
      <protection locked="0"/>
    </xf>
    <xf numFmtId="3" fontId="2" fillId="0" borderId="10" xfId="0" applyNumberFormat="1" applyFont="1" applyFill="1" applyBorder="1" applyAlignment="1" applyProtection="1">
      <alignment vertical="center"/>
    </xf>
    <xf numFmtId="3" fontId="2" fillId="0" borderId="137" xfId="0" applyNumberFormat="1" applyFont="1" applyFill="1" applyBorder="1" applyAlignment="1" applyProtection="1">
      <alignment vertical="center"/>
    </xf>
    <xf numFmtId="3" fontId="2" fillId="0" borderId="11" xfId="0" applyNumberFormat="1" applyFont="1" applyFill="1" applyBorder="1" applyAlignment="1" applyProtection="1">
      <alignment vertical="center"/>
    </xf>
    <xf numFmtId="185" fontId="2" fillId="0" borderId="11" xfId="0" applyNumberFormat="1" applyFont="1" applyFill="1" applyBorder="1" applyAlignment="1" applyProtection="1">
      <alignment vertical="center"/>
    </xf>
    <xf numFmtId="185" fontId="2" fillId="0" borderId="137" xfId="0" applyNumberFormat="1" applyFont="1" applyFill="1" applyBorder="1" applyAlignment="1" applyProtection="1">
      <alignment vertical="center"/>
    </xf>
    <xf numFmtId="3" fontId="2" fillId="0" borderId="159" xfId="0" applyNumberFormat="1" applyFont="1" applyFill="1" applyBorder="1" applyAlignment="1" applyProtection="1">
      <alignment vertical="center"/>
    </xf>
    <xf numFmtId="3" fontId="2" fillId="0" borderId="154" xfId="0" applyNumberFormat="1" applyFont="1" applyFill="1" applyBorder="1" applyAlignment="1" applyProtection="1">
      <alignment vertical="center"/>
    </xf>
    <xf numFmtId="3" fontId="2" fillId="0" borderId="160" xfId="0" applyNumberFormat="1" applyFont="1" applyFill="1" applyBorder="1" applyAlignment="1" applyProtection="1">
      <alignment vertical="center"/>
    </xf>
    <xf numFmtId="185" fontId="2" fillId="0" borderId="160" xfId="0" applyNumberFormat="1" applyFont="1" applyFill="1" applyBorder="1" applyAlignment="1" applyProtection="1">
      <alignment vertical="center"/>
    </xf>
    <xf numFmtId="185" fontId="2" fillId="0" borderId="154" xfId="0" applyNumberFormat="1" applyFont="1" applyFill="1" applyBorder="1" applyAlignment="1" applyProtection="1">
      <alignment vertical="center"/>
    </xf>
    <xf numFmtId="3" fontId="2" fillId="0" borderId="21" xfId="0" applyNumberFormat="1" applyFont="1" applyFill="1" applyBorder="1" applyAlignment="1" applyProtection="1">
      <alignment vertical="center"/>
    </xf>
    <xf numFmtId="3" fontId="2" fillId="0" borderId="138" xfId="0" applyNumberFormat="1" applyFont="1" applyFill="1" applyBorder="1" applyAlignment="1" applyProtection="1">
      <alignment vertical="center"/>
    </xf>
    <xf numFmtId="3" fontId="2" fillId="0" borderId="8" xfId="0" applyNumberFormat="1" applyFont="1" applyFill="1" applyBorder="1" applyAlignment="1" applyProtection="1">
      <alignment vertical="center"/>
    </xf>
    <xf numFmtId="185" fontId="2" fillId="0" borderId="8" xfId="0" applyNumberFormat="1" applyFont="1" applyFill="1" applyBorder="1" applyAlignment="1" applyProtection="1">
      <alignment vertical="center"/>
    </xf>
    <xf numFmtId="185" fontId="2" fillId="0" borderId="138" xfId="0" applyNumberFormat="1" applyFont="1" applyFill="1" applyBorder="1" applyAlignment="1" applyProtection="1">
      <alignment vertical="center"/>
    </xf>
    <xf numFmtId="0" fontId="2" fillId="3" borderId="7" xfId="0" applyFont="1" applyFill="1" applyBorder="1" applyAlignment="1" applyProtection="1">
      <alignment horizontal="center" vertical="center" shrinkToFit="1"/>
    </xf>
    <xf numFmtId="3" fontId="2" fillId="0" borderId="10" xfId="0" applyNumberFormat="1" applyFont="1" applyFill="1" applyBorder="1" applyAlignment="1" applyProtection="1">
      <alignment horizontal="right" vertical="center"/>
    </xf>
    <xf numFmtId="3" fontId="2" fillId="0" borderId="137" xfId="0" applyNumberFormat="1" applyFont="1" applyFill="1" applyBorder="1" applyAlignment="1" applyProtection="1">
      <alignment horizontal="right" vertical="center"/>
    </xf>
    <xf numFmtId="3" fontId="2" fillId="0" borderId="159" xfId="0" applyNumberFormat="1" applyFont="1" applyFill="1" applyBorder="1" applyAlignment="1" applyProtection="1">
      <alignment horizontal="right" vertical="center"/>
    </xf>
    <xf numFmtId="3" fontId="2" fillId="0" borderId="154" xfId="0" applyNumberFormat="1" applyFont="1" applyFill="1" applyBorder="1" applyAlignment="1" applyProtection="1">
      <alignment horizontal="right" vertical="center"/>
    </xf>
    <xf numFmtId="3" fontId="2" fillId="0" borderId="21" xfId="0" applyNumberFormat="1" applyFont="1" applyFill="1" applyBorder="1" applyAlignment="1" applyProtection="1">
      <alignment horizontal="right" vertical="center"/>
    </xf>
    <xf numFmtId="3" fontId="2" fillId="0" borderId="138" xfId="0" applyNumberFormat="1" applyFont="1" applyFill="1" applyBorder="1" applyAlignment="1" applyProtection="1">
      <alignment horizontal="right" vertical="center"/>
    </xf>
    <xf numFmtId="0" fontId="2" fillId="4" borderId="15" xfId="0" applyFont="1" applyFill="1" applyBorder="1" applyAlignment="1" applyProtection="1">
      <alignment horizontal="center" vertical="center" wrapText="1"/>
      <protection locked="0"/>
    </xf>
    <xf numFmtId="180" fontId="2" fillId="0" borderId="46" xfId="0" applyNumberFormat="1" applyFont="1" applyFill="1" applyBorder="1" applyAlignment="1" applyProtection="1">
      <alignment horizontal="center" vertical="center" wrapText="1"/>
      <protection locked="0"/>
    </xf>
    <xf numFmtId="0" fontId="2" fillId="0" borderId="40" xfId="0" applyFont="1" applyBorder="1" applyAlignment="1" applyProtection="1">
      <alignment horizontal="left" vertical="center" wrapText="1"/>
      <protection locked="0"/>
    </xf>
    <xf numFmtId="0" fontId="2" fillId="0" borderId="40" xfId="0" applyFont="1" applyBorder="1" applyAlignment="1" applyProtection="1">
      <alignment horizontal="center" vertical="center" wrapText="1"/>
      <protection locked="0"/>
    </xf>
    <xf numFmtId="186" fontId="2" fillId="0" borderId="40" xfId="0" applyNumberFormat="1" applyFont="1" applyBorder="1" applyAlignment="1" applyProtection="1">
      <alignment horizontal="center" vertical="center" wrapText="1"/>
      <protection locked="0"/>
    </xf>
    <xf numFmtId="3" fontId="2" fillId="0" borderId="40" xfId="0" applyNumberFormat="1" applyFont="1" applyBorder="1" applyAlignment="1" applyProtection="1">
      <alignment vertical="center" wrapText="1"/>
      <protection locked="0"/>
    </xf>
    <xf numFmtId="180" fontId="2" fillId="0" borderId="198" xfId="0" applyNumberFormat="1" applyFont="1" applyFill="1" applyBorder="1" applyAlignment="1" applyProtection="1">
      <alignment horizontal="center" vertical="center" wrapText="1"/>
      <protection locked="0"/>
    </xf>
    <xf numFmtId="0" fontId="2" fillId="0" borderId="61" xfId="0" applyFont="1" applyBorder="1" applyAlignment="1" applyProtection="1">
      <alignment horizontal="left" vertical="center" wrapText="1"/>
      <protection locked="0"/>
    </xf>
    <xf numFmtId="0" fontId="2" fillId="0" borderId="61" xfId="0" applyFont="1" applyBorder="1" applyAlignment="1" applyProtection="1">
      <alignment horizontal="center" vertical="center" wrapText="1"/>
      <protection locked="0"/>
    </xf>
    <xf numFmtId="186" fontId="2" fillId="0" borderId="61" xfId="0" applyNumberFormat="1" applyFont="1" applyBorder="1" applyAlignment="1" applyProtection="1">
      <alignment horizontal="center" vertical="center" wrapText="1"/>
      <protection locked="0"/>
    </xf>
    <xf numFmtId="3" fontId="2" fillId="0" borderId="61" xfId="0" applyNumberFormat="1" applyFont="1" applyBorder="1" applyAlignment="1" applyProtection="1">
      <alignment vertical="center" wrapText="1"/>
      <protection locked="0"/>
    </xf>
    <xf numFmtId="176" fontId="2" fillId="0" borderId="56" xfId="0" applyNumberFormat="1" applyFont="1" applyFill="1" applyBorder="1" applyAlignment="1" applyProtection="1">
      <alignment horizontal="center" vertical="center" wrapText="1"/>
    </xf>
    <xf numFmtId="176" fontId="2" fillId="0" borderId="52" xfId="0" applyNumberFormat="1" applyFont="1" applyFill="1" applyBorder="1" applyAlignment="1" applyProtection="1">
      <alignment horizontal="center" vertical="center" wrapText="1"/>
    </xf>
    <xf numFmtId="0" fontId="2" fillId="0" borderId="57" xfId="0" applyFont="1" applyFill="1" applyBorder="1" applyAlignment="1" applyProtection="1">
      <alignment horizontal="left" vertical="center" wrapText="1"/>
    </xf>
    <xf numFmtId="0" fontId="2" fillId="0" borderId="57" xfId="0" applyFont="1" applyFill="1" applyBorder="1" applyAlignment="1" applyProtection="1">
      <alignment horizontal="center" vertical="center" wrapText="1"/>
    </xf>
    <xf numFmtId="186" fontId="2" fillId="0" borderId="58" xfId="0" applyNumberFormat="1"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176" fontId="2" fillId="0" borderId="57" xfId="0" applyNumberFormat="1" applyFont="1" applyFill="1" applyBorder="1" applyAlignment="1" applyProtection="1">
      <alignment horizontal="center" vertical="center" wrapText="1"/>
    </xf>
    <xf numFmtId="3" fontId="9" fillId="6" borderId="159" xfId="3" applyNumberFormat="1" applyFont="1" applyFill="1" applyBorder="1" applyAlignment="1" applyProtection="1">
      <alignment vertical="center" wrapText="1"/>
    </xf>
    <xf numFmtId="3" fontId="2" fillId="0" borderId="58" xfId="0" applyNumberFormat="1" applyFont="1" applyFill="1" applyBorder="1" applyAlignment="1" applyProtection="1">
      <alignment horizontal="right" vertical="center"/>
    </xf>
    <xf numFmtId="3" fontId="2" fillId="0" borderId="75" xfId="0" applyNumberFormat="1" applyFont="1" applyFill="1" applyBorder="1" applyAlignment="1" applyProtection="1">
      <alignment horizontal="right" vertical="center"/>
    </xf>
    <xf numFmtId="3" fontId="2" fillId="0" borderId="48" xfId="0" applyNumberFormat="1" applyFont="1" applyFill="1" applyBorder="1" applyAlignment="1" applyProtection="1">
      <alignment horizontal="right" vertical="center"/>
    </xf>
    <xf numFmtId="178" fontId="2" fillId="0" borderId="68" xfId="0" applyNumberFormat="1" applyFont="1" applyFill="1" applyBorder="1" applyAlignment="1" applyProtection="1">
      <alignment horizontal="center" vertical="center"/>
    </xf>
    <xf numFmtId="178" fontId="2" fillId="0" borderId="76" xfId="0" applyNumberFormat="1" applyFont="1" applyFill="1" applyBorder="1" applyAlignment="1" applyProtection="1">
      <alignment horizontal="center" vertical="center"/>
    </xf>
    <xf numFmtId="4" fontId="2" fillId="0" borderId="68" xfId="0" applyNumberFormat="1" applyFont="1" applyFill="1" applyBorder="1" applyAlignment="1" applyProtection="1">
      <alignment horizontal="center" vertical="center"/>
    </xf>
    <xf numFmtId="4" fontId="2" fillId="0" borderId="76" xfId="0" applyNumberFormat="1" applyFont="1" applyFill="1" applyBorder="1" applyAlignment="1" applyProtection="1">
      <alignment horizontal="center" vertical="center"/>
    </xf>
    <xf numFmtId="4" fontId="2" fillId="0" borderId="77" xfId="0" applyNumberFormat="1" applyFont="1" applyFill="1" applyBorder="1" applyProtection="1">
      <alignment vertical="center"/>
    </xf>
    <xf numFmtId="4" fontId="2" fillId="0" borderId="64" xfId="0" applyNumberFormat="1" applyFont="1" applyFill="1" applyBorder="1" applyProtection="1">
      <alignment vertical="center"/>
    </xf>
    <xf numFmtId="4" fontId="2" fillId="0" borderId="47" xfId="0" applyNumberFormat="1" applyFont="1" applyFill="1" applyBorder="1" applyProtection="1">
      <alignment vertical="center"/>
    </xf>
    <xf numFmtId="0" fontId="2" fillId="0" borderId="83" xfId="0" applyFont="1" applyBorder="1" applyProtection="1">
      <alignment vertical="center"/>
      <protection locked="0"/>
    </xf>
    <xf numFmtId="0" fontId="4" fillId="0" borderId="87" xfId="0" applyFont="1" applyFill="1" applyBorder="1" applyAlignment="1" applyProtection="1">
      <alignment horizontal="left" vertical="center" indent="1"/>
      <protection locked="0"/>
    </xf>
    <xf numFmtId="0" fontId="9" fillId="4" borderId="196" xfId="0" applyFont="1" applyFill="1" applyBorder="1" applyAlignment="1" applyProtection="1">
      <alignment horizontal="center" vertical="center" wrapText="1"/>
      <protection locked="0"/>
    </xf>
    <xf numFmtId="0" fontId="9" fillId="4" borderId="29" xfId="0" applyFont="1" applyFill="1" applyBorder="1" applyAlignment="1" applyProtection="1">
      <alignment horizontal="center" vertical="center"/>
      <protection locked="0"/>
    </xf>
    <xf numFmtId="0" fontId="9" fillId="4" borderId="142" xfId="0"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protection locked="0"/>
    </xf>
    <xf numFmtId="0" fontId="9" fillId="3" borderId="31" xfId="0" applyFont="1" applyFill="1" applyBorder="1" applyAlignment="1" applyProtection="1">
      <alignment horizontal="center" vertical="center"/>
      <protection locked="0"/>
    </xf>
    <xf numFmtId="0" fontId="9" fillId="3" borderId="155" xfId="0" applyFont="1" applyFill="1" applyBorder="1" applyAlignment="1" applyProtection="1">
      <alignment horizontal="center" vertical="center"/>
      <protection locked="0"/>
    </xf>
    <xf numFmtId="0" fontId="9" fillId="3" borderId="161" xfId="0" applyFont="1" applyFill="1" applyBorder="1" applyAlignment="1" applyProtection="1">
      <alignment horizontal="center" vertical="center"/>
      <protection locked="0"/>
    </xf>
    <xf numFmtId="0" fontId="9" fillId="0" borderId="70" xfId="0" applyFont="1" applyFill="1" applyBorder="1" applyAlignment="1" applyProtection="1">
      <alignment horizontal="center" vertical="center" shrinkToFit="1"/>
      <protection locked="0"/>
    </xf>
    <xf numFmtId="38" fontId="9" fillId="0" borderId="0" xfId="3" applyFont="1" applyProtection="1">
      <alignment vertical="center"/>
      <protection locked="0"/>
    </xf>
    <xf numFmtId="0" fontId="13" fillId="0" borderId="8" xfId="0" applyFont="1" applyFill="1" applyBorder="1" applyAlignment="1" applyProtection="1">
      <alignment vertical="center"/>
      <protection locked="0"/>
    </xf>
    <xf numFmtId="0" fontId="23" fillId="4" borderId="82" xfId="0" applyFont="1" applyFill="1" applyBorder="1" applyAlignment="1" applyProtection="1">
      <alignment horizontal="center" vertical="center" wrapText="1"/>
      <protection locked="0"/>
    </xf>
    <xf numFmtId="0" fontId="23" fillId="4" borderId="142" xfId="0" applyFont="1" applyFill="1" applyBorder="1" applyAlignment="1" applyProtection="1">
      <alignment horizontal="center" vertical="center" wrapText="1"/>
      <protection locked="0"/>
    </xf>
    <xf numFmtId="0" fontId="9" fillId="0" borderId="33" xfId="0" applyFont="1" applyBorder="1" applyProtection="1">
      <alignment vertical="center"/>
      <protection locked="0"/>
    </xf>
    <xf numFmtId="0" fontId="13" fillId="0" borderId="33" xfId="0" applyFont="1" applyFill="1" applyBorder="1" applyAlignment="1" applyProtection="1">
      <alignment vertical="center"/>
      <protection locked="0"/>
    </xf>
    <xf numFmtId="58" fontId="15" fillId="0" borderId="5" xfId="0" applyNumberFormat="1" applyFont="1" applyBorder="1" applyAlignment="1" applyProtection="1">
      <alignment vertical="center" wrapText="1"/>
      <protection locked="0"/>
    </xf>
    <xf numFmtId="58" fontId="15" fillId="0" borderId="0" xfId="0" applyNumberFormat="1" applyFont="1" applyBorder="1" applyAlignment="1" applyProtection="1">
      <alignment horizontal="center" vertical="center" wrapText="1"/>
      <protection locked="0"/>
    </xf>
    <xf numFmtId="3" fontId="9" fillId="0" borderId="10" xfId="0" applyNumberFormat="1" applyFont="1" applyFill="1" applyBorder="1" applyAlignment="1" applyProtection="1">
      <alignment vertical="center"/>
    </xf>
    <xf numFmtId="3" fontId="9" fillId="0" borderId="137" xfId="0" applyNumberFormat="1" applyFont="1" applyFill="1" applyBorder="1" applyAlignment="1" applyProtection="1">
      <alignment vertical="center"/>
    </xf>
    <xf numFmtId="185" fontId="9" fillId="0" borderId="11" xfId="0" applyNumberFormat="1" applyFont="1" applyFill="1" applyBorder="1" applyAlignment="1" applyProtection="1">
      <alignment vertical="center"/>
    </xf>
    <xf numFmtId="185" fontId="9" fillId="0" borderId="137" xfId="0" applyNumberFormat="1" applyFont="1" applyFill="1" applyBorder="1" applyAlignment="1" applyProtection="1">
      <alignment vertical="center"/>
    </xf>
    <xf numFmtId="3" fontId="9" fillId="0" borderId="159" xfId="0" applyNumberFormat="1" applyFont="1" applyFill="1" applyBorder="1" applyAlignment="1" applyProtection="1">
      <alignment vertical="center"/>
    </xf>
    <xf numFmtId="3" fontId="9" fillId="0" borderId="154" xfId="0" applyNumberFormat="1" applyFont="1" applyFill="1" applyBorder="1" applyAlignment="1" applyProtection="1">
      <alignment vertical="center"/>
    </xf>
    <xf numFmtId="185" fontId="9" fillId="0" borderId="160" xfId="0" applyNumberFormat="1" applyFont="1" applyFill="1" applyBorder="1" applyAlignment="1" applyProtection="1">
      <alignment vertical="center"/>
    </xf>
    <xf numFmtId="185" fontId="9" fillId="0" borderId="154" xfId="0" applyNumberFormat="1" applyFont="1" applyFill="1" applyBorder="1" applyAlignment="1" applyProtection="1">
      <alignment vertical="center"/>
    </xf>
    <xf numFmtId="3" fontId="9" fillId="0" borderId="21" xfId="0" applyNumberFormat="1" applyFont="1" applyFill="1" applyBorder="1" applyAlignment="1" applyProtection="1">
      <alignment vertical="center"/>
    </xf>
    <xf numFmtId="3" fontId="9" fillId="0" borderId="138" xfId="0" applyNumberFormat="1" applyFont="1" applyFill="1" applyBorder="1" applyAlignment="1" applyProtection="1">
      <alignment vertical="center"/>
    </xf>
    <xf numFmtId="185" fontId="9" fillId="0" borderId="8" xfId="0" applyNumberFormat="1" applyFont="1" applyFill="1" applyBorder="1" applyAlignment="1" applyProtection="1">
      <alignment vertical="center"/>
    </xf>
    <xf numFmtId="185" fontId="9" fillId="0" borderId="138" xfId="0" applyNumberFormat="1" applyFont="1" applyFill="1" applyBorder="1" applyAlignment="1" applyProtection="1">
      <alignment vertical="center"/>
    </xf>
    <xf numFmtId="0" fontId="9" fillId="3" borderId="7" xfId="0" applyFont="1" applyFill="1" applyBorder="1" applyAlignment="1" applyProtection="1">
      <alignment horizontal="center" vertical="center" shrinkToFit="1"/>
    </xf>
    <xf numFmtId="3" fontId="2" fillId="0" borderId="1" xfId="0" applyNumberFormat="1" applyFont="1" applyFill="1" applyBorder="1" applyAlignment="1" applyProtection="1">
      <alignment vertical="center"/>
    </xf>
    <xf numFmtId="3" fontId="2" fillId="0" borderId="150"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0" fontId="20" fillId="0" borderId="0" xfId="0" applyFont="1" applyProtection="1">
      <alignment vertical="center"/>
      <protection locked="0"/>
    </xf>
    <xf numFmtId="0" fontId="9" fillId="0" borderId="1" xfId="0" applyFont="1" applyFill="1" applyBorder="1" applyAlignment="1" applyProtection="1">
      <alignment horizontal="left" vertical="center" wrapText="1"/>
    </xf>
    <xf numFmtId="3" fontId="9" fillId="0" borderId="1" xfId="0" applyNumberFormat="1" applyFont="1" applyFill="1" applyBorder="1" applyAlignment="1" applyProtection="1">
      <alignment horizontal="center" vertical="center" wrapText="1"/>
    </xf>
    <xf numFmtId="0" fontId="9" fillId="0" borderId="29" xfId="0" applyFont="1" applyFill="1" applyBorder="1" applyAlignment="1" applyProtection="1">
      <alignment horizontal="left" vertical="center" wrapText="1"/>
    </xf>
    <xf numFmtId="3" fontId="9" fillId="0" borderId="29" xfId="0" applyNumberFormat="1" applyFont="1" applyFill="1" applyBorder="1" applyAlignment="1" applyProtection="1">
      <alignment horizontal="center" vertical="center" wrapText="1"/>
    </xf>
    <xf numFmtId="0" fontId="9" fillId="0" borderId="15" xfId="0" applyFont="1" applyFill="1" applyBorder="1" applyAlignment="1" applyProtection="1">
      <alignment horizontal="left" vertical="center" wrapText="1"/>
    </xf>
    <xf numFmtId="3" fontId="9" fillId="0" borderId="15"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protection locked="0"/>
    </xf>
    <xf numFmtId="0" fontId="9" fillId="4" borderId="28" xfId="0" applyFont="1" applyFill="1" applyBorder="1" applyAlignment="1" applyProtection="1">
      <alignment horizontal="center" vertical="center" wrapText="1"/>
      <protection locked="0"/>
    </xf>
    <xf numFmtId="0" fontId="9" fillId="4" borderId="30" xfId="0" applyFont="1" applyFill="1" applyBorder="1" applyAlignment="1" applyProtection="1">
      <alignment horizontal="center" vertical="center" wrapText="1"/>
      <protection locked="0"/>
    </xf>
    <xf numFmtId="0" fontId="9" fillId="6" borderId="200" xfId="0" applyFont="1" applyFill="1" applyBorder="1" applyAlignment="1" applyProtection="1">
      <alignment horizontal="center" vertical="center"/>
      <protection locked="0"/>
    </xf>
    <xf numFmtId="0" fontId="19" fillId="6" borderId="44" xfId="0" applyFont="1" applyFill="1" applyBorder="1" applyAlignment="1" applyProtection="1">
      <alignment horizontal="center" vertical="center"/>
      <protection locked="0"/>
    </xf>
    <xf numFmtId="0" fontId="19" fillId="6" borderId="201" xfId="0" applyFont="1" applyFill="1" applyBorder="1" applyAlignment="1" applyProtection="1">
      <alignment horizontal="center" vertical="center"/>
      <protection locked="0"/>
    </xf>
    <xf numFmtId="3" fontId="9" fillId="0" borderId="37" xfId="0" applyNumberFormat="1" applyFont="1" applyFill="1" applyBorder="1" applyAlignment="1" applyProtection="1">
      <alignment vertical="center"/>
      <protection locked="0"/>
    </xf>
    <xf numFmtId="3" fontId="9" fillId="0" borderId="27" xfId="0" applyNumberFormat="1" applyFont="1" applyFill="1" applyBorder="1" applyAlignment="1" applyProtection="1">
      <alignment vertical="center"/>
      <protection locked="0"/>
    </xf>
    <xf numFmtId="3" fontId="9" fillId="0" borderId="30" xfId="0" applyNumberFormat="1" applyFont="1" applyFill="1" applyBorder="1" applyAlignment="1" applyProtection="1">
      <alignment vertical="center"/>
      <protection locked="0"/>
    </xf>
    <xf numFmtId="3" fontId="9" fillId="6" borderId="44" xfId="0" applyNumberFormat="1" applyFont="1" applyFill="1" applyBorder="1" applyAlignment="1" applyProtection="1">
      <alignment vertical="center"/>
    </xf>
    <xf numFmtId="183" fontId="9" fillId="6" borderId="200" xfId="0" applyNumberFormat="1" applyFont="1" applyFill="1" applyBorder="1" applyAlignment="1" applyProtection="1">
      <alignment vertical="center"/>
    </xf>
    <xf numFmtId="183" fontId="9" fillId="6" borderId="202" xfId="0" applyNumberFormat="1" applyFont="1" applyFill="1" applyBorder="1" applyAlignment="1" applyProtection="1">
      <alignment vertical="center"/>
    </xf>
    <xf numFmtId="3" fontId="9" fillId="6" borderId="60" xfId="0" applyNumberFormat="1" applyFont="1" applyFill="1" applyBorder="1" applyAlignment="1" applyProtection="1">
      <alignment vertical="center"/>
    </xf>
    <xf numFmtId="3" fontId="9" fillId="6" borderId="202" xfId="0" applyNumberFormat="1" applyFont="1" applyFill="1" applyBorder="1" applyAlignment="1" applyProtection="1">
      <alignment vertical="center"/>
    </xf>
    <xf numFmtId="0" fontId="9" fillId="0" borderId="82" xfId="0" applyFont="1" applyFill="1" applyBorder="1" applyAlignment="1" applyProtection="1">
      <alignment horizontal="left" vertical="center" wrapText="1"/>
    </xf>
    <xf numFmtId="3" fontId="9" fillId="0" borderId="82" xfId="0" applyNumberFormat="1" applyFont="1" applyFill="1" applyBorder="1" applyAlignment="1" applyProtection="1">
      <alignment horizontal="center" vertical="center" wrapText="1"/>
    </xf>
    <xf numFmtId="3" fontId="9" fillId="0" borderId="82" xfId="0" applyNumberFormat="1" applyFont="1" applyFill="1" applyBorder="1" applyAlignment="1" applyProtection="1">
      <alignment vertical="center"/>
    </xf>
    <xf numFmtId="183" fontId="9" fillId="0" borderId="26" xfId="0" applyNumberFormat="1" applyFont="1" applyFill="1" applyBorder="1" applyAlignment="1" applyProtection="1">
      <alignment vertical="center"/>
    </xf>
    <xf numFmtId="183" fontId="9" fillId="0" borderId="37" xfId="0" applyNumberFormat="1" applyFont="1" applyFill="1" applyBorder="1" applyAlignment="1" applyProtection="1">
      <alignment vertical="center"/>
    </xf>
    <xf numFmtId="3" fontId="9" fillId="0" borderId="83" xfId="0" applyNumberFormat="1" applyFont="1" applyFill="1" applyBorder="1" applyAlignment="1" applyProtection="1">
      <alignment vertical="center"/>
    </xf>
    <xf numFmtId="0" fontId="9" fillId="0" borderId="10" xfId="0" applyFont="1" applyFill="1" applyBorder="1" applyAlignment="1" applyProtection="1">
      <alignment horizontal="left" vertical="center" wrapText="1"/>
    </xf>
    <xf numFmtId="3" fontId="9" fillId="0" borderId="10" xfId="0" applyNumberFormat="1" applyFont="1" applyFill="1" applyBorder="1" applyAlignment="1" applyProtection="1">
      <alignment horizontal="center" vertical="center" wrapText="1"/>
    </xf>
    <xf numFmtId="183" fontId="9" fillId="0" borderId="25" xfId="0" applyNumberFormat="1" applyFont="1" applyFill="1" applyBorder="1" applyAlignment="1" applyProtection="1">
      <alignment vertical="center"/>
    </xf>
    <xf numFmtId="183" fontId="9" fillId="0" borderId="27"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0" fontId="9" fillId="0" borderId="78" xfId="0" applyFont="1" applyFill="1" applyBorder="1" applyAlignment="1" applyProtection="1">
      <alignment horizontal="left" vertical="center" wrapText="1"/>
    </xf>
    <xf numFmtId="3" fontId="9" fillId="0" borderId="78" xfId="0" applyNumberFormat="1" applyFont="1" applyFill="1" applyBorder="1" applyAlignment="1" applyProtection="1">
      <alignment horizontal="center" vertical="center" wrapText="1"/>
    </xf>
    <xf numFmtId="3" fontId="9" fillId="0" borderId="78" xfId="0" applyNumberFormat="1" applyFont="1" applyFill="1" applyBorder="1" applyAlignment="1" applyProtection="1">
      <alignment vertical="center"/>
    </xf>
    <xf numFmtId="183" fontId="9" fillId="0" borderId="28" xfId="0" applyNumberFormat="1" applyFont="1" applyFill="1" applyBorder="1" applyAlignment="1" applyProtection="1">
      <alignment vertical="center"/>
    </xf>
    <xf numFmtId="183" fontId="9" fillId="0" borderId="30" xfId="0" applyNumberFormat="1" applyFont="1" applyFill="1" applyBorder="1" applyAlignment="1" applyProtection="1">
      <alignment vertical="center"/>
    </xf>
    <xf numFmtId="3" fontId="9" fillId="0" borderId="79" xfId="0" applyNumberFormat="1" applyFont="1" applyFill="1" applyBorder="1" applyAlignment="1" applyProtection="1">
      <alignment vertical="center"/>
    </xf>
    <xf numFmtId="3" fontId="9" fillId="6" borderId="200" xfId="0" applyNumberFormat="1" applyFont="1" applyFill="1" applyBorder="1" applyAlignment="1" applyProtection="1">
      <alignment vertical="center"/>
    </xf>
    <xf numFmtId="3" fontId="9" fillId="0" borderId="26" xfId="0" applyNumberFormat="1" applyFont="1" applyFill="1" applyBorder="1" applyAlignment="1" applyProtection="1">
      <alignment vertical="center"/>
    </xf>
    <xf numFmtId="3" fontId="9" fillId="0" borderId="25" xfId="0" applyNumberFormat="1" applyFont="1" applyFill="1" applyBorder="1" applyAlignment="1" applyProtection="1">
      <alignment vertical="center"/>
    </xf>
    <xf numFmtId="3" fontId="9" fillId="0" borderId="28" xfId="0" applyNumberFormat="1" applyFont="1" applyFill="1" applyBorder="1" applyAlignment="1" applyProtection="1">
      <alignment vertical="center"/>
    </xf>
    <xf numFmtId="0" fontId="19" fillId="6" borderId="201" xfId="0" applyFont="1" applyFill="1" applyBorder="1" applyAlignment="1" applyProtection="1">
      <alignment horizontal="center" vertical="center" wrapText="1"/>
      <protection locked="0"/>
    </xf>
    <xf numFmtId="0" fontId="23" fillId="0" borderId="0" xfId="0" applyFont="1" applyAlignment="1" applyProtection="1">
      <alignment horizontal="center" vertical="center"/>
      <protection locked="0"/>
    </xf>
    <xf numFmtId="0" fontId="23" fillId="4" borderId="29" xfId="0" applyFont="1" applyFill="1" applyBorder="1" applyAlignment="1" applyProtection="1">
      <alignment horizontal="center" vertical="center" wrapText="1"/>
      <protection locked="0"/>
    </xf>
    <xf numFmtId="0" fontId="23" fillId="4" borderId="184" xfId="0" applyFont="1" applyFill="1" applyBorder="1" applyAlignment="1" applyProtection="1">
      <alignment horizontal="center" vertical="center" wrapText="1"/>
      <protection locked="0"/>
    </xf>
    <xf numFmtId="0" fontId="2" fillId="6" borderId="200" xfId="0" applyFont="1" applyFill="1" applyBorder="1" applyAlignment="1" applyProtection="1">
      <alignment horizontal="center" vertical="center"/>
      <protection locked="0"/>
    </xf>
    <xf numFmtId="0" fontId="20" fillId="6" borderId="44" xfId="0" applyFont="1" applyFill="1" applyBorder="1" applyAlignment="1" applyProtection="1">
      <alignment horizontal="center" vertical="center"/>
      <protection locked="0"/>
    </xf>
    <xf numFmtId="0" fontId="20" fillId="6" borderId="201" xfId="0" applyFont="1" applyFill="1" applyBorder="1" applyAlignment="1" applyProtection="1">
      <alignment horizontal="center" vertical="center"/>
      <protection locked="0"/>
    </xf>
    <xf numFmtId="3" fontId="9" fillId="6" borderId="60" xfId="0" applyNumberFormat="1" applyFont="1" applyFill="1" applyBorder="1" applyAlignment="1" applyProtection="1">
      <alignment horizontal="left" vertical="center"/>
      <protection locked="0"/>
    </xf>
    <xf numFmtId="3" fontId="9" fillId="6" borderId="202" xfId="0" applyNumberFormat="1" applyFont="1" applyFill="1" applyBorder="1" applyAlignment="1" applyProtection="1">
      <alignment horizontal="left" vertical="center"/>
      <protection locked="0"/>
    </xf>
    <xf numFmtId="3" fontId="9" fillId="0" borderId="83" xfId="0" applyNumberFormat="1" applyFont="1" applyFill="1" applyBorder="1" applyAlignment="1" applyProtection="1">
      <alignment horizontal="left" vertical="center"/>
      <protection locked="0"/>
    </xf>
    <xf numFmtId="3" fontId="9" fillId="0" borderId="37" xfId="0" applyNumberFormat="1" applyFont="1" applyFill="1" applyBorder="1" applyAlignment="1" applyProtection="1">
      <alignment horizontal="left" vertical="center"/>
      <protection locked="0"/>
    </xf>
    <xf numFmtId="3" fontId="9" fillId="0" borderId="79" xfId="0" applyNumberFormat="1" applyFont="1" applyFill="1" applyBorder="1" applyAlignment="1" applyProtection="1">
      <alignment horizontal="left" vertical="center"/>
      <protection locked="0"/>
    </xf>
    <xf numFmtId="3" fontId="9" fillId="0" borderId="30" xfId="0" applyNumberFormat="1" applyFont="1" applyFill="1" applyBorder="1" applyAlignment="1" applyProtection="1">
      <alignment horizontal="left" vertical="center"/>
      <protection locked="0"/>
    </xf>
    <xf numFmtId="183" fontId="9" fillId="6" borderId="201" xfId="0" applyNumberFormat="1" applyFont="1" applyFill="1" applyBorder="1" applyAlignment="1" applyProtection="1">
      <alignment vertical="center"/>
    </xf>
    <xf numFmtId="191" fontId="9" fillId="6" borderId="203" xfId="0" applyNumberFormat="1" applyFont="1" applyFill="1" applyBorder="1" applyAlignment="1" applyProtection="1">
      <alignment vertical="center"/>
    </xf>
    <xf numFmtId="3" fontId="9" fillId="6" borderId="201" xfId="0" applyNumberFormat="1" applyFont="1" applyFill="1" applyBorder="1" applyAlignment="1" applyProtection="1">
      <alignment vertical="center"/>
    </xf>
    <xf numFmtId="0" fontId="9" fillId="0" borderId="10" xfId="0" applyNumberFormat="1" applyFont="1" applyFill="1" applyBorder="1" applyAlignment="1" applyProtection="1">
      <alignment horizontal="center" vertical="center" wrapText="1"/>
    </xf>
    <xf numFmtId="183" fontId="9" fillId="0" borderId="15" xfId="0" applyNumberFormat="1" applyFont="1" applyFill="1" applyBorder="1" applyAlignment="1" applyProtection="1">
      <alignment vertical="center"/>
    </xf>
    <xf numFmtId="191" fontId="9" fillId="0" borderId="95" xfId="0" applyNumberFormat="1" applyFont="1" applyFill="1" applyBorder="1" applyAlignment="1" applyProtection="1">
      <alignment vertical="center"/>
    </xf>
    <xf numFmtId="3" fontId="9" fillId="0" borderId="15" xfId="0" applyNumberFormat="1" applyFont="1" applyFill="1" applyBorder="1" applyAlignment="1" applyProtection="1">
      <alignment vertical="center"/>
    </xf>
    <xf numFmtId="183" fontId="9" fillId="0" borderId="1" xfId="0" applyNumberFormat="1" applyFont="1" applyFill="1" applyBorder="1" applyAlignment="1" applyProtection="1">
      <alignment vertical="center"/>
    </xf>
    <xf numFmtId="191" fontId="9" fillId="0" borderId="12" xfId="0" applyNumberFormat="1" applyFont="1" applyFill="1" applyBorder="1" applyAlignment="1" applyProtection="1">
      <alignment vertical="center"/>
    </xf>
    <xf numFmtId="0" fontId="9" fillId="0" borderId="78" xfId="0" applyNumberFormat="1" applyFont="1" applyFill="1" applyBorder="1" applyAlignment="1" applyProtection="1">
      <alignment horizontal="center" vertical="center" wrapText="1"/>
    </xf>
    <xf numFmtId="183" fontId="9" fillId="0" borderId="29" xfId="0" applyNumberFormat="1" applyFont="1" applyFill="1" applyBorder="1" applyAlignment="1" applyProtection="1">
      <alignment vertical="center"/>
    </xf>
    <xf numFmtId="191" fontId="9" fillId="0" borderId="100" xfId="0" applyNumberFormat="1" applyFont="1" applyFill="1" applyBorder="1" applyAlignment="1" applyProtection="1">
      <alignment vertical="center"/>
    </xf>
    <xf numFmtId="3" fontId="9" fillId="0" borderId="29" xfId="0" applyNumberFormat="1" applyFont="1" applyFill="1" applyBorder="1" applyAlignment="1" applyProtection="1">
      <alignment vertical="center"/>
    </xf>
    <xf numFmtId="0" fontId="9" fillId="0" borderId="82" xfId="0" applyNumberFormat="1" applyFont="1" applyFill="1" applyBorder="1" applyAlignment="1" applyProtection="1">
      <alignment horizontal="center" vertical="center" wrapText="1"/>
    </xf>
    <xf numFmtId="3" fontId="9" fillId="6" borderId="60" xfId="0" applyNumberFormat="1" applyFont="1" applyFill="1" applyBorder="1" applyAlignment="1" applyProtection="1">
      <alignment horizontal="right" vertical="center"/>
      <protection locked="0"/>
    </xf>
    <xf numFmtId="3" fontId="9" fillId="6" borderId="202" xfId="0" applyNumberFormat="1" applyFont="1" applyFill="1" applyBorder="1" applyAlignment="1" applyProtection="1">
      <alignment horizontal="right" vertical="center"/>
      <protection locked="0"/>
    </xf>
    <xf numFmtId="0" fontId="9" fillId="0" borderId="10" xfId="0" applyFont="1" applyFill="1" applyBorder="1" applyAlignment="1" applyProtection="1">
      <alignment horizontal="center" vertical="center" wrapText="1"/>
    </xf>
    <xf numFmtId="0" fontId="9" fillId="0" borderId="78" xfId="0" applyFont="1" applyFill="1" applyBorder="1" applyAlignment="1" applyProtection="1">
      <alignment horizontal="center" vertical="center" wrapText="1"/>
    </xf>
    <xf numFmtId="0" fontId="9" fillId="0" borderId="82"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0" fontId="26" fillId="0" borderId="0" xfId="0" applyFont="1" applyAlignment="1" applyProtection="1">
      <alignment vertical="center"/>
      <protection locked="0"/>
    </xf>
    <xf numFmtId="0" fontId="13" fillId="0" borderId="0" xfId="0" applyFont="1" applyBorder="1" applyAlignment="1" applyProtection="1">
      <alignment horizontal="center" vertical="center"/>
      <protection locked="0"/>
    </xf>
    <xf numFmtId="0" fontId="13" fillId="0" borderId="0" xfId="0" applyFont="1" applyBorder="1" applyAlignment="1" applyProtection="1">
      <alignment vertical="center"/>
      <protection locked="0"/>
    </xf>
    <xf numFmtId="0" fontId="13" fillId="0" borderId="0" xfId="0" applyFont="1" applyAlignment="1" applyProtection="1">
      <alignment vertical="center"/>
      <protection locked="0"/>
    </xf>
    <xf numFmtId="190" fontId="13" fillId="0" borderId="0" xfId="0" applyNumberFormat="1" applyFont="1" applyFill="1" applyBorder="1" applyAlignment="1" applyProtection="1">
      <alignment horizontal="left" vertical="center"/>
      <protection locked="0"/>
    </xf>
    <xf numFmtId="0" fontId="13" fillId="0" borderId="0" xfId="0" quotePrefix="1" applyFont="1" applyBorder="1" applyAlignment="1" applyProtection="1">
      <alignment horizontal="right" vertical="center" indent="1"/>
      <protection locked="0"/>
    </xf>
    <xf numFmtId="0" fontId="13" fillId="0" borderId="0" xfId="0" applyFont="1" applyBorder="1" applyAlignment="1" applyProtection="1">
      <alignment horizontal="right" vertical="center" indent="1"/>
      <protection locked="0"/>
    </xf>
    <xf numFmtId="3" fontId="13" fillId="0" borderId="0" xfId="0" applyNumberFormat="1" applyFont="1" applyBorder="1" applyAlignment="1" applyProtection="1">
      <alignment vertical="center"/>
      <protection locked="0"/>
    </xf>
    <xf numFmtId="0" fontId="13" fillId="0" borderId="0" xfId="0" applyFont="1" applyBorder="1" applyAlignment="1" applyProtection="1">
      <alignment vertical="center" wrapText="1"/>
      <protection locked="0"/>
    </xf>
    <xf numFmtId="0" fontId="13" fillId="0" borderId="0" xfId="0" applyFont="1" applyBorder="1" applyAlignment="1" applyProtection="1">
      <alignment horizontal="left" vertical="center" indent="2"/>
      <protection locked="0"/>
    </xf>
    <xf numFmtId="0" fontId="4" fillId="0" borderId="0" xfId="0" applyFont="1" applyBorder="1" applyAlignment="1" applyProtection="1">
      <alignment horizontal="left" vertical="center" indent="2"/>
      <protection locked="0"/>
    </xf>
    <xf numFmtId="0" fontId="4" fillId="0" borderId="0" xfId="0" applyFont="1" applyBorder="1" applyAlignment="1" applyProtection="1">
      <alignment vertical="center"/>
      <protection locked="0"/>
    </xf>
    <xf numFmtId="0" fontId="26" fillId="0" borderId="0" xfId="0" applyFont="1" applyAlignment="1" applyProtection="1">
      <alignment horizontal="right" vertical="center"/>
    </xf>
    <xf numFmtId="0" fontId="4" fillId="0" borderId="0" xfId="0" applyFont="1" applyAlignment="1" applyProtection="1">
      <alignment horizontal="left" vertical="center" indent="1"/>
      <protection locked="0"/>
    </xf>
    <xf numFmtId="0" fontId="4" fillId="0" borderId="0" xfId="0" applyFont="1" applyAlignment="1" applyProtection="1">
      <alignment horizontal="left" vertical="center"/>
      <protection locked="0"/>
    </xf>
    <xf numFmtId="0" fontId="13"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Border="1" applyAlignment="1" applyProtection="1">
      <alignment vertical="center"/>
      <protection locked="0"/>
    </xf>
    <xf numFmtId="0" fontId="13" fillId="0" borderId="0" xfId="0" applyFont="1" applyBorder="1" applyAlignment="1" applyProtection="1">
      <alignment horizontal="right" vertical="center"/>
      <protection locked="0"/>
    </xf>
    <xf numFmtId="0" fontId="2" fillId="0" borderId="0" xfId="0" applyFont="1" applyAlignment="1" applyProtection="1">
      <alignment horizontal="center" vertical="center"/>
      <protection locked="0"/>
    </xf>
    <xf numFmtId="0" fontId="2" fillId="0" borderId="23" xfId="0" applyFont="1" applyBorder="1" applyAlignment="1" applyProtection="1">
      <alignment horizontal="center" vertical="center" wrapText="1"/>
      <protection locked="0"/>
    </xf>
    <xf numFmtId="0" fontId="6" fillId="5" borderId="0" xfId="0" applyFont="1" applyFill="1" applyAlignment="1" applyProtection="1">
      <alignment vertical="center"/>
      <protection locked="0"/>
    </xf>
    <xf numFmtId="0" fontId="6" fillId="5" borderId="0" xfId="0" applyFont="1" applyFill="1" applyAlignment="1" applyProtection="1">
      <alignment horizontal="right" vertical="center"/>
      <protection locked="0"/>
    </xf>
    <xf numFmtId="0" fontId="2" fillId="0" borderId="0" xfId="0" applyFont="1" applyFill="1" applyAlignment="1" applyProtection="1">
      <alignment horizontal="center" vertical="center"/>
      <protection locked="0"/>
    </xf>
    <xf numFmtId="0" fontId="5" fillId="0" borderId="0" xfId="0" applyFont="1" applyAlignment="1" applyProtection="1">
      <alignment horizontal="left" vertical="center"/>
      <protection locked="0"/>
    </xf>
    <xf numFmtId="0" fontId="2" fillId="0" borderId="0" xfId="0" applyFont="1" applyFill="1" applyBorder="1" applyAlignment="1" applyProtection="1">
      <alignment vertical="center" wrapText="1"/>
      <protection locked="0"/>
    </xf>
    <xf numFmtId="0" fontId="2" fillId="0" borderId="1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5" xfId="0" applyFont="1" applyBorder="1" applyAlignment="1" applyProtection="1">
      <alignment horizontal="center" vertical="center" wrapText="1"/>
      <protection locked="0"/>
    </xf>
    <xf numFmtId="0" fontId="2" fillId="0" borderId="0" xfId="0" applyFont="1" applyBorder="1" applyAlignment="1" applyProtection="1">
      <alignment vertical="top" wrapText="1"/>
      <protection locked="0"/>
    </xf>
    <xf numFmtId="180" fontId="2" fillId="3" borderId="10" xfId="0" applyNumberFormat="1" applyFont="1" applyFill="1" applyBorder="1" applyAlignment="1" applyProtection="1">
      <alignment vertical="center"/>
      <protection locked="0"/>
    </xf>
    <xf numFmtId="0" fontId="2" fillId="3" borderId="11" xfId="0" applyFont="1" applyFill="1" applyBorder="1" applyAlignment="1" applyProtection="1">
      <alignment vertical="center"/>
      <protection locked="0"/>
    </xf>
    <xf numFmtId="0" fontId="2" fillId="3" borderId="31" xfId="0" applyFont="1" applyFill="1" applyBorder="1" applyAlignment="1" applyProtection="1">
      <alignment vertical="center"/>
      <protection locked="0"/>
    </xf>
    <xf numFmtId="0" fontId="2" fillId="0" borderId="45" xfId="0" applyFont="1" applyBorder="1" applyAlignment="1" applyProtection="1">
      <alignment horizontal="center" vertical="center"/>
      <protection locked="0"/>
    </xf>
    <xf numFmtId="0" fontId="45" fillId="0" borderId="0" xfId="1" applyFont="1" applyBorder="1" applyAlignment="1" applyProtection="1">
      <alignmen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top" wrapText="1"/>
      <protection locked="0"/>
    </xf>
    <xf numFmtId="0" fontId="2" fillId="0" borderId="3" xfId="0" applyFont="1" applyBorder="1" applyAlignment="1" applyProtection="1">
      <alignment vertical="top" wrapText="1"/>
      <protection locked="0"/>
    </xf>
    <xf numFmtId="0" fontId="2" fillId="0" borderId="4" xfId="0" applyFont="1" applyBorder="1" applyAlignment="1" applyProtection="1">
      <alignment vertical="top" wrapText="1"/>
      <protection locked="0"/>
    </xf>
    <xf numFmtId="0" fontId="2" fillId="0" borderId="0" xfId="0" applyFont="1" applyBorder="1" applyAlignment="1" applyProtection="1">
      <alignment vertical="top"/>
      <protection locked="0"/>
    </xf>
    <xf numFmtId="0" fontId="2" fillId="0" borderId="3" xfId="0" applyFont="1" applyFill="1" applyBorder="1" applyAlignment="1" applyProtection="1">
      <alignment vertical="center" wrapText="1"/>
      <protection locked="0"/>
    </xf>
    <xf numFmtId="0" fontId="2" fillId="0" borderId="4" xfId="0" applyFont="1" applyFill="1" applyBorder="1" applyAlignment="1" applyProtection="1">
      <alignment vertical="center" wrapText="1"/>
      <protection locked="0"/>
    </xf>
    <xf numFmtId="0" fontId="4" fillId="0" borderId="5" xfId="0" applyFont="1" applyFill="1" applyBorder="1" applyAlignment="1" applyProtection="1">
      <alignment vertical="top" wrapText="1"/>
      <protection locked="0"/>
    </xf>
    <xf numFmtId="0" fontId="50" fillId="0" borderId="0" xfId="0" applyFont="1" applyBorder="1" applyAlignment="1" applyProtection="1">
      <alignment vertical="top"/>
      <protection locked="0"/>
    </xf>
    <xf numFmtId="0" fontId="4" fillId="0" borderId="7" xfId="0" applyFont="1" applyFill="1" applyBorder="1" applyAlignment="1" applyProtection="1">
      <alignment vertical="top" wrapText="1"/>
      <protection locked="0"/>
    </xf>
    <xf numFmtId="0" fontId="50" fillId="0" borderId="0" xfId="0" applyFont="1" applyBorder="1" applyAlignment="1" applyProtection="1">
      <alignment vertical="top" wrapText="1"/>
      <protection locked="0"/>
    </xf>
    <xf numFmtId="188" fontId="2" fillId="0" borderId="153" xfId="0" applyNumberFormat="1" applyFont="1" applyFill="1" applyBorder="1" applyAlignment="1" applyProtection="1">
      <alignment vertical="center" wrapText="1"/>
    </xf>
    <xf numFmtId="0" fontId="9" fillId="0" borderId="5" xfId="0" applyFont="1" applyFill="1" applyBorder="1" applyAlignment="1" applyProtection="1">
      <alignment horizontal="center" vertical="center" wrapText="1"/>
    </xf>
    <xf numFmtId="0" fontId="34" fillId="0" borderId="0" xfId="0" applyFont="1" applyBorder="1" applyAlignment="1">
      <alignment vertical="center"/>
    </xf>
    <xf numFmtId="0" fontId="43" fillId="5" borderId="0" xfId="0" applyFont="1" applyFill="1" applyAlignment="1">
      <alignment horizontal="center" vertical="center"/>
    </xf>
    <xf numFmtId="0" fontId="22" fillId="0" borderId="2" xfId="0" applyFont="1" applyBorder="1" applyAlignment="1">
      <alignment vertical="top" wrapText="1"/>
    </xf>
    <xf numFmtId="0" fontId="22" fillId="0" borderId="3" xfId="0" applyFont="1" applyBorder="1" applyAlignment="1">
      <alignment vertical="top" wrapText="1"/>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0" xfId="0" applyFont="1" applyBorder="1" applyAlignment="1">
      <alignment vertical="top" wrapText="1"/>
    </xf>
    <xf numFmtId="0" fontId="22" fillId="0" borderId="6" xfId="0" applyFont="1" applyBorder="1" applyAlignment="1">
      <alignment vertical="top" wrapText="1"/>
    </xf>
    <xf numFmtId="0" fontId="22" fillId="0" borderId="7"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9" fillId="4" borderId="1" xfId="0" applyFont="1" applyFill="1" applyBorder="1" applyAlignment="1" applyProtection="1">
      <alignment horizontal="center" vertical="center"/>
      <protection locked="0"/>
    </xf>
    <xf numFmtId="176" fontId="9" fillId="0" borderId="26"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wrapText="1"/>
      <protection locked="0"/>
    </xf>
    <xf numFmtId="176" fontId="2" fillId="0" borderId="26"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center" vertical="center" wrapText="1"/>
      <protection locked="0"/>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34" fillId="0" borderId="0" xfId="0" applyFont="1" applyAlignment="1">
      <alignment vertical="center"/>
    </xf>
    <xf numFmtId="0" fontId="27" fillId="2" borderId="0" xfId="0" applyFont="1" applyFill="1" applyBorder="1" applyAlignment="1" applyProtection="1">
      <alignment horizontal="center" vertical="center" shrinkToFit="1"/>
      <protection locked="0"/>
    </xf>
    <xf numFmtId="176" fontId="9" fillId="0" borderId="26" xfId="0" applyNumberFormat="1" applyFont="1" applyFill="1" applyBorder="1" applyAlignment="1" applyProtection="1">
      <alignment horizontal="center" vertical="center" wrapText="1"/>
    </xf>
    <xf numFmtId="0" fontId="9" fillId="0" borderId="10" xfId="0" applyFont="1" applyFill="1" applyBorder="1" applyAlignment="1" applyProtection="1">
      <alignment horizontal="left" vertical="center" wrapText="1"/>
    </xf>
    <xf numFmtId="0" fontId="9" fillId="0" borderId="78" xfId="0" applyFont="1" applyFill="1" applyBorder="1" applyAlignment="1" applyProtection="1">
      <alignment horizontal="left" vertical="center" wrapText="1"/>
    </xf>
    <xf numFmtId="176" fontId="9" fillId="0" borderId="28" xfId="0" applyNumberFormat="1" applyFont="1" applyFill="1" applyBorder="1" applyAlignment="1" applyProtection="1">
      <alignment horizontal="center" vertical="center" wrapText="1"/>
    </xf>
    <xf numFmtId="0" fontId="9" fillId="0" borderId="82" xfId="0" applyFont="1" applyFill="1" applyBorder="1" applyAlignment="1" applyProtection="1">
      <alignment horizontal="left" vertical="center" wrapText="1"/>
    </xf>
    <xf numFmtId="0" fontId="21" fillId="0" borderId="211" xfId="1" quotePrefix="1" applyFont="1" applyBorder="1" applyAlignment="1">
      <alignment horizontal="center" vertical="center"/>
    </xf>
    <xf numFmtId="0" fontId="21" fillId="0" borderId="82" xfId="1" applyFont="1" applyBorder="1">
      <alignment vertical="center"/>
    </xf>
    <xf numFmtId="0" fontId="21" fillId="0" borderId="12" xfId="1" quotePrefix="1" applyFont="1" applyBorder="1" applyAlignment="1">
      <alignment horizontal="center" vertical="center"/>
    </xf>
    <xf numFmtId="0" fontId="13" fillId="0" borderId="48" xfId="0" applyFont="1" applyFill="1" applyBorder="1" applyAlignment="1" applyProtection="1">
      <alignment horizontal="left" vertical="center" indent="1"/>
      <protection locked="0"/>
    </xf>
    <xf numFmtId="182" fontId="13" fillId="0" borderId="88" xfId="0" applyNumberFormat="1" applyFont="1" applyFill="1" applyBorder="1" applyAlignment="1" applyProtection="1">
      <alignment horizontal="left" vertical="center" shrinkToFit="1"/>
      <protection locked="0"/>
    </xf>
    <xf numFmtId="182" fontId="13" fillId="0" borderId="96" xfId="0" applyNumberFormat="1" applyFont="1" applyFill="1" applyBorder="1" applyAlignment="1" applyProtection="1">
      <alignment horizontal="left" vertical="center" shrinkToFit="1"/>
      <protection locked="0"/>
    </xf>
    <xf numFmtId="0" fontId="9" fillId="3" borderId="137" xfId="0" applyFont="1" applyFill="1" applyBorder="1" applyAlignment="1" applyProtection="1">
      <alignment horizontal="center" vertical="center"/>
      <protection locked="0"/>
    </xf>
    <xf numFmtId="0" fontId="9" fillId="0" borderId="1" xfId="0" applyFont="1" applyBorder="1" applyAlignment="1">
      <alignment horizontal="center" vertical="center"/>
    </xf>
    <xf numFmtId="0" fontId="78" fillId="0" borderId="0" xfId="0" applyFont="1" applyProtection="1">
      <alignment vertical="center"/>
      <protection locked="0"/>
    </xf>
    <xf numFmtId="0" fontId="4" fillId="0" borderId="2" xfId="0" applyFont="1" applyFill="1" applyBorder="1" applyAlignment="1">
      <alignment vertical="top" wrapText="1"/>
    </xf>
    <xf numFmtId="0" fontId="4" fillId="0" borderId="3" xfId="0" applyFont="1" applyFill="1" applyBorder="1" applyAlignment="1">
      <alignment vertical="top" wrapText="1"/>
    </xf>
    <xf numFmtId="0" fontId="4" fillId="0" borderId="4" xfId="0" applyFont="1" applyFill="1" applyBorder="1" applyAlignment="1">
      <alignment vertical="top" wrapText="1"/>
    </xf>
    <xf numFmtId="0" fontId="4" fillId="0" borderId="5" xfId="0" applyFont="1" applyFill="1" applyBorder="1" applyAlignment="1">
      <alignment vertical="top" wrapText="1"/>
    </xf>
    <xf numFmtId="0" fontId="4" fillId="0" borderId="0" xfId="0" applyFont="1" applyFill="1" applyBorder="1" applyAlignment="1">
      <alignment vertical="top"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212" xfId="0" applyFont="1" applyBorder="1" applyAlignment="1" applyProtection="1">
      <alignment horizontal="left" vertical="center" wrapText="1" indent="1"/>
      <protection locked="0"/>
    </xf>
    <xf numFmtId="3" fontId="2" fillId="0" borderId="213" xfId="0" applyNumberFormat="1" applyFont="1" applyFill="1" applyBorder="1" applyAlignment="1" applyProtection="1">
      <alignment vertical="center"/>
    </xf>
    <xf numFmtId="3" fontId="2" fillId="0" borderId="214" xfId="0" applyNumberFormat="1" applyFont="1" applyFill="1" applyBorder="1" applyAlignment="1" applyProtection="1">
      <alignment vertical="center"/>
    </xf>
    <xf numFmtId="3" fontId="2" fillId="0" borderId="215" xfId="0" applyNumberFormat="1" applyFont="1" applyFill="1" applyBorder="1" applyAlignment="1" applyProtection="1">
      <alignment vertical="center" wrapText="1"/>
    </xf>
    <xf numFmtId="3" fontId="2" fillId="0" borderId="14" xfId="0" applyNumberFormat="1" applyFont="1" applyFill="1" applyBorder="1" applyAlignment="1" applyProtection="1">
      <alignment vertical="center" wrapText="1"/>
    </xf>
    <xf numFmtId="3" fontId="2" fillId="0" borderId="13" xfId="0" applyNumberFormat="1" applyFont="1" applyFill="1" applyBorder="1" applyAlignment="1" applyProtection="1">
      <alignment vertical="center" wrapText="1"/>
    </xf>
    <xf numFmtId="185" fontId="2" fillId="0" borderId="81" xfId="0" applyNumberFormat="1" applyFont="1" applyFill="1" applyBorder="1" applyAlignment="1" applyProtection="1">
      <alignment vertical="center"/>
    </xf>
    <xf numFmtId="0" fontId="2" fillId="3" borderId="215" xfId="0" applyFont="1" applyFill="1" applyBorder="1" applyAlignment="1" applyProtection="1">
      <alignment vertical="center"/>
      <protection locked="0"/>
    </xf>
    <xf numFmtId="3" fontId="2" fillId="0" borderId="216" xfId="0" applyNumberFormat="1" applyFont="1" applyBorder="1" applyProtection="1">
      <alignment vertical="center"/>
    </xf>
    <xf numFmtId="3" fontId="2" fillId="0" borderId="215" xfId="0" applyNumberFormat="1" applyFont="1" applyBorder="1" applyProtection="1">
      <alignment vertical="center"/>
    </xf>
    <xf numFmtId="0" fontId="30" fillId="0" borderId="212" xfId="0" applyFont="1" applyBorder="1" applyAlignment="1" applyProtection="1">
      <alignment horizontal="left" vertical="center" wrapText="1" indent="1"/>
      <protection locked="0"/>
    </xf>
    <xf numFmtId="3" fontId="2" fillId="0" borderId="13" xfId="0" applyNumberFormat="1" applyFont="1" applyBorder="1" applyAlignment="1" applyProtection="1">
      <alignment horizontal="right" vertical="center"/>
      <protection locked="0"/>
    </xf>
    <xf numFmtId="187" fontId="2" fillId="0" borderId="13" xfId="0" applyNumberFormat="1" applyFont="1" applyBorder="1" applyAlignment="1" applyProtection="1">
      <alignment horizontal="right" vertical="center"/>
    </xf>
    <xf numFmtId="3" fontId="2" fillId="0" borderId="13" xfId="0" applyNumberFormat="1" applyFont="1" applyBorder="1" applyAlignment="1" applyProtection="1">
      <alignment horizontal="right" vertical="center"/>
    </xf>
    <xf numFmtId="0" fontId="2" fillId="0" borderId="216" xfId="0" applyFont="1" applyBorder="1" applyAlignment="1" applyProtection="1">
      <alignment vertical="center"/>
      <protection locked="0"/>
    </xf>
    <xf numFmtId="187" fontId="2" fillId="0" borderId="13" xfId="0" applyNumberFormat="1" applyFont="1" applyBorder="1" applyAlignment="1" applyProtection="1">
      <alignment vertical="center"/>
    </xf>
    <xf numFmtId="184" fontId="2" fillId="0" borderId="13" xfId="0" applyNumberFormat="1" applyFont="1" applyBorder="1" applyAlignment="1" applyProtection="1">
      <alignment horizontal="center" vertical="center"/>
    </xf>
    <xf numFmtId="3" fontId="9" fillId="0" borderId="147" xfId="0" applyNumberFormat="1" applyFont="1" applyBorder="1" applyAlignment="1" applyProtection="1">
      <alignment vertical="center"/>
    </xf>
    <xf numFmtId="3" fontId="9" fillId="0" borderId="13" xfId="0" applyNumberFormat="1" applyFont="1" applyBorder="1" applyAlignment="1" applyProtection="1">
      <alignment vertical="center"/>
    </xf>
    <xf numFmtId="3" fontId="9" fillId="0" borderId="13" xfId="0" applyNumberFormat="1" applyFont="1" applyBorder="1" applyAlignment="1" applyProtection="1">
      <alignment vertical="center"/>
      <protection locked="0"/>
    </xf>
    <xf numFmtId="187" fontId="9" fillId="0" borderId="13" xfId="0" applyNumberFormat="1" applyFont="1" applyBorder="1" applyAlignment="1" applyProtection="1">
      <alignment horizontal="right" vertical="center"/>
    </xf>
    <xf numFmtId="187" fontId="9" fillId="0" borderId="13" xfId="0" applyNumberFormat="1" applyFont="1" applyBorder="1" applyAlignment="1" applyProtection="1">
      <alignment vertical="center"/>
      <protection locked="0"/>
    </xf>
    <xf numFmtId="192" fontId="9" fillId="0" borderId="13" xfId="0" applyNumberFormat="1" applyFont="1" applyBorder="1" applyAlignment="1" applyProtection="1">
      <alignment vertical="center"/>
    </xf>
    <xf numFmtId="0" fontId="9" fillId="0" borderId="216" xfId="0" applyFont="1" applyBorder="1" applyAlignment="1" applyProtection="1">
      <alignment vertical="center"/>
      <protection locked="0"/>
    </xf>
    <xf numFmtId="0" fontId="21" fillId="0" borderId="11" xfId="1" quotePrefix="1" applyFont="1" applyBorder="1" applyAlignment="1">
      <alignment horizontal="center" vertical="center"/>
    </xf>
    <xf numFmtId="0" fontId="4" fillId="0" borderId="155" xfId="0" applyFont="1" applyFill="1" applyBorder="1" applyAlignment="1" applyProtection="1">
      <alignment horizontal="left" vertical="center" wrapText="1" indent="1"/>
      <protection locked="0"/>
    </xf>
    <xf numFmtId="0" fontId="9" fillId="0" borderId="166" xfId="0" applyNumberFormat="1" applyFont="1" applyFill="1" applyBorder="1" applyAlignment="1" applyProtection="1">
      <alignment horizontal="center" vertical="center" wrapText="1"/>
    </xf>
    <xf numFmtId="3" fontId="2" fillId="0" borderId="81" xfId="0" applyNumberFormat="1" applyFont="1" applyFill="1" applyBorder="1" applyAlignment="1" applyProtection="1">
      <alignment vertical="center"/>
    </xf>
    <xf numFmtId="3" fontId="2" fillId="0" borderId="215" xfId="0" applyNumberFormat="1" applyFont="1" applyFill="1" applyBorder="1" applyAlignment="1" applyProtection="1">
      <alignment vertical="center"/>
    </xf>
    <xf numFmtId="3" fontId="2" fillId="0" borderId="14" xfId="0" applyNumberFormat="1" applyFont="1" applyFill="1" applyBorder="1" applyAlignment="1" applyProtection="1">
      <alignment vertical="center"/>
    </xf>
    <xf numFmtId="185" fontId="2" fillId="0" borderId="14" xfId="0" applyNumberFormat="1" applyFont="1" applyFill="1" applyBorder="1" applyAlignment="1" applyProtection="1">
      <alignment vertical="center"/>
    </xf>
    <xf numFmtId="185" fontId="2" fillId="0" borderId="215" xfId="0" applyNumberFormat="1" applyFont="1" applyFill="1" applyBorder="1" applyAlignment="1" applyProtection="1">
      <alignment vertical="center"/>
    </xf>
    <xf numFmtId="0" fontId="2" fillId="3" borderId="212" xfId="0" applyFont="1" applyFill="1" applyBorder="1" applyAlignment="1" applyProtection="1">
      <alignment horizontal="center" vertical="center"/>
      <protection locked="0"/>
    </xf>
    <xf numFmtId="0" fontId="2" fillId="3" borderId="20" xfId="0" applyFont="1" applyFill="1" applyBorder="1" applyAlignment="1" applyProtection="1">
      <alignment horizontal="center" vertical="center"/>
      <protection locked="0"/>
    </xf>
    <xf numFmtId="0" fontId="4" fillId="0" borderId="25" xfId="0" applyFont="1" applyBorder="1" applyAlignment="1" applyProtection="1">
      <alignment horizontal="left" vertical="center" wrapText="1" indent="1"/>
      <protection locked="0"/>
    </xf>
    <xf numFmtId="0" fontId="4" fillId="0" borderId="217" xfId="0" applyFont="1" applyFill="1" applyBorder="1" applyAlignment="1" applyProtection="1">
      <alignment horizontal="left" vertical="center" wrapText="1" indent="1"/>
      <protection locked="0"/>
    </xf>
    <xf numFmtId="0" fontId="21" fillId="0" borderId="12" xfId="1" applyFont="1" applyBorder="1">
      <alignment vertical="center"/>
    </xf>
    <xf numFmtId="3" fontId="9" fillId="0" borderId="81" xfId="0" applyNumberFormat="1" applyFont="1" applyFill="1" applyBorder="1" applyAlignment="1" applyProtection="1">
      <alignment vertical="center"/>
    </xf>
    <xf numFmtId="3" fontId="9" fillId="0" borderId="215" xfId="0" applyNumberFormat="1" applyFont="1" applyFill="1" applyBorder="1" applyAlignment="1" applyProtection="1">
      <alignment vertical="center"/>
    </xf>
    <xf numFmtId="185" fontId="9" fillId="0" borderId="14" xfId="0" applyNumberFormat="1" applyFont="1" applyFill="1" applyBorder="1" applyAlignment="1" applyProtection="1">
      <alignment vertical="center"/>
    </xf>
    <xf numFmtId="185" fontId="9" fillId="0" borderId="215" xfId="0" applyNumberFormat="1" applyFont="1" applyFill="1" applyBorder="1" applyAlignment="1" applyProtection="1">
      <alignment vertical="center"/>
    </xf>
    <xf numFmtId="0" fontId="9" fillId="3" borderId="212" xfId="0" applyFont="1" applyFill="1" applyBorder="1" applyAlignment="1" applyProtection="1">
      <alignment horizontal="center" vertical="center"/>
      <protection locked="0"/>
    </xf>
    <xf numFmtId="0" fontId="9" fillId="3" borderId="20" xfId="0" applyFont="1" applyFill="1" applyBorder="1" applyAlignment="1" applyProtection="1">
      <alignment horizontal="center" vertical="center"/>
      <protection locked="0"/>
    </xf>
    <xf numFmtId="0" fontId="9" fillId="0" borderId="32" xfId="0" applyFont="1" applyBorder="1" applyAlignment="1">
      <alignment horizontal="center" vertical="center"/>
    </xf>
    <xf numFmtId="0" fontId="9" fillId="0" borderId="15" xfId="0" applyFont="1" applyBorder="1" applyAlignment="1">
      <alignment horizontal="center" vertical="center"/>
    </xf>
    <xf numFmtId="176" fontId="9" fillId="0" borderId="28" xfId="0" applyNumberFormat="1" applyFont="1" applyFill="1" applyBorder="1" applyAlignment="1" applyProtection="1">
      <alignment horizontal="center" vertical="center" wrapText="1"/>
    </xf>
    <xf numFmtId="0" fontId="9" fillId="0" borderId="10" xfId="0" applyFont="1" applyFill="1" applyBorder="1" applyAlignment="1" applyProtection="1">
      <alignment horizontal="left" vertical="center" wrapText="1"/>
    </xf>
    <xf numFmtId="0" fontId="9" fillId="0" borderId="78" xfId="0" applyFont="1" applyFill="1" applyBorder="1" applyAlignment="1" applyProtection="1">
      <alignment horizontal="left" vertical="center" wrapText="1"/>
    </xf>
    <xf numFmtId="176" fontId="9" fillId="0" borderId="26" xfId="0" applyNumberFormat="1" applyFont="1" applyFill="1" applyBorder="1" applyAlignment="1" applyProtection="1">
      <alignment horizontal="center" vertical="center" wrapText="1"/>
    </xf>
    <xf numFmtId="0" fontId="9" fillId="0" borderId="82" xfId="0" applyFont="1" applyFill="1" applyBorder="1" applyAlignment="1" applyProtection="1">
      <alignment horizontal="left" vertical="center" wrapText="1"/>
    </xf>
    <xf numFmtId="0" fontId="23"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23" fillId="0" borderId="0" xfId="0" applyFont="1">
      <alignment vertical="center"/>
    </xf>
    <xf numFmtId="0" fontId="19" fillId="0" borderId="1" xfId="0" applyFont="1" applyBorder="1">
      <alignment vertical="center"/>
    </xf>
    <xf numFmtId="0" fontId="23" fillId="0" borderId="1" xfId="0" applyFont="1" applyBorder="1" applyAlignment="1">
      <alignment horizontal="center" vertical="center"/>
    </xf>
    <xf numFmtId="38" fontId="9" fillId="0" borderId="1" xfId="3" applyFont="1" applyBorder="1">
      <alignment vertical="center"/>
    </xf>
    <xf numFmtId="38" fontId="9" fillId="0" borderId="1" xfId="0" applyNumberFormat="1" applyFont="1" applyBorder="1">
      <alignment vertical="center"/>
    </xf>
    <xf numFmtId="0" fontId="9" fillId="0" borderId="0" xfId="0" applyFont="1" applyBorder="1" applyAlignment="1" applyProtection="1">
      <alignment horizontal="center" vertical="center" shrinkToFit="1"/>
      <protection locked="0"/>
    </xf>
    <xf numFmtId="0" fontId="0" fillId="0" borderId="10" xfId="0" quotePrefix="1" applyBorder="1">
      <alignment vertical="center"/>
    </xf>
    <xf numFmtId="0" fontId="0" fillId="0" borderId="11" xfId="0" applyBorder="1">
      <alignment vertical="center"/>
    </xf>
    <xf numFmtId="0" fontId="0" fillId="0" borderId="12" xfId="0" applyBorder="1">
      <alignment vertical="center"/>
    </xf>
    <xf numFmtId="0" fontId="45" fillId="0" borderId="82" xfId="1" applyFont="1" applyBorder="1">
      <alignment vertical="center"/>
    </xf>
    <xf numFmtId="0" fontId="12" fillId="0" borderId="204" xfId="0" applyFont="1" applyBorder="1" applyAlignment="1">
      <alignment horizontal="center" vertical="center"/>
    </xf>
    <xf numFmtId="0" fontId="12" fillId="0" borderId="205" xfId="0" applyFont="1" applyBorder="1" applyAlignment="1">
      <alignment horizontal="center" vertical="center"/>
    </xf>
    <xf numFmtId="0" fontId="12" fillId="0" borderId="206" xfId="0" applyFont="1" applyBorder="1" applyAlignment="1">
      <alignment horizontal="center" vertical="center"/>
    </xf>
    <xf numFmtId="0" fontId="12" fillId="0" borderId="207" xfId="0" applyFont="1" applyBorder="1" applyAlignment="1">
      <alignment horizontal="center" vertical="center"/>
    </xf>
    <xf numFmtId="0" fontId="12" fillId="0" borderId="208" xfId="0" applyFont="1" applyBorder="1" applyAlignment="1">
      <alignment horizontal="center" vertical="center"/>
    </xf>
    <xf numFmtId="0" fontId="12" fillId="0" borderId="209" xfId="0" applyFont="1" applyBorder="1" applyAlignment="1">
      <alignment horizontal="center" vertical="center"/>
    </xf>
    <xf numFmtId="0" fontId="13" fillId="7" borderId="1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43" fillId="5" borderId="0" xfId="0" applyFont="1" applyFill="1" applyAlignment="1">
      <alignment horizontal="center" vertical="center"/>
    </xf>
    <xf numFmtId="184" fontId="27" fillId="2" borderId="0" xfId="0" applyNumberFormat="1" applyFont="1" applyFill="1" applyAlignment="1">
      <alignment horizontal="center" vertical="center" shrinkToFit="1"/>
    </xf>
    <xf numFmtId="0" fontId="40" fillId="0" borderId="0" xfId="0" applyFont="1" applyBorder="1" applyAlignment="1">
      <alignment horizontal="left" vertical="center" indent="1" shrinkToFit="1"/>
    </xf>
    <xf numFmtId="0" fontId="38" fillId="0" borderId="0" xfId="0" applyFont="1" applyBorder="1" applyAlignment="1">
      <alignment horizontal="left" vertical="center" indent="1" shrinkToFit="1"/>
    </xf>
    <xf numFmtId="0" fontId="36" fillId="0" borderId="0" xfId="0" applyFont="1" applyBorder="1" applyAlignment="1">
      <alignment horizontal="left" vertical="center" indent="1"/>
    </xf>
    <xf numFmtId="0" fontId="26" fillId="0" borderId="0" xfId="0" applyFont="1" applyBorder="1" applyAlignment="1">
      <alignment horizontal="left" vertical="center" indent="1"/>
    </xf>
    <xf numFmtId="0" fontId="2" fillId="0" borderId="10" xfId="0" applyFont="1" applyBorder="1" applyAlignment="1" applyProtection="1">
      <alignment horizontal="left" vertical="center" wrapText="1" indent="2"/>
      <protection locked="0"/>
    </xf>
    <xf numFmtId="0" fontId="2" fillId="0" borderId="11" xfId="0" applyFont="1" applyBorder="1" applyAlignment="1" applyProtection="1">
      <alignment horizontal="left" vertical="center" wrapText="1" indent="2"/>
      <protection locked="0"/>
    </xf>
    <xf numFmtId="0" fontId="2" fillId="0" borderId="31" xfId="0" applyFont="1" applyBorder="1" applyAlignment="1" applyProtection="1">
      <alignment horizontal="left" vertical="center" wrapText="1" indent="2"/>
      <protection locked="0"/>
    </xf>
    <xf numFmtId="0" fontId="2" fillId="0" borderId="18"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28"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9" xfId="0" applyFont="1" applyFill="1" applyBorder="1" applyAlignment="1" applyProtection="1">
      <alignment horizontal="left" vertical="top" wrapText="1"/>
      <protection locked="0"/>
    </xf>
    <xf numFmtId="31" fontId="2" fillId="0" borderId="35" xfId="0" applyNumberFormat="1" applyFont="1" applyFill="1" applyBorder="1" applyAlignment="1" applyProtection="1">
      <alignment horizontal="center" vertical="center" wrapText="1"/>
      <protection locked="0"/>
    </xf>
    <xf numFmtId="31" fontId="2" fillId="0" borderId="33" xfId="0" applyNumberFormat="1" applyFont="1" applyFill="1" applyBorder="1" applyAlignment="1" applyProtection="1">
      <alignment horizontal="center" vertical="center" wrapText="1"/>
      <protection locked="0"/>
    </xf>
    <xf numFmtId="0" fontId="2" fillId="0" borderId="73" xfId="0" applyFont="1" applyFill="1" applyBorder="1" applyAlignment="1" applyProtection="1">
      <alignment horizontal="center" vertical="center" wrapText="1" shrinkToFit="1"/>
      <protection locked="0"/>
    </xf>
    <xf numFmtId="0" fontId="2" fillId="0" borderId="26" xfId="0" applyFont="1" applyFill="1" applyBorder="1" applyAlignment="1" applyProtection="1">
      <alignment horizontal="center" vertical="center" wrapText="1" shrinkToFit="1"/>
      <protection locked="0"/>
    </xf>
    <xf numFmtId="0" fontId="4" fillId="0" borderId="2" xfId="0" applyFont="1" applyBorder="1" applyAlignment="1" applyProtection="1">
      <alignment vertical="top" wrapText="1"/>
      <protection locked="0"/>
    </xf>
    <xf numFmtId="0" fontId="4" fillId="0" borderId="3" xfId="0" applyFont="1" applyBorder="1" applyAlignment="1" applyProtection="1">
      <alignment vertical="top" wrapText="1"/>
      <protection locked="0"/>
    </xf>
    <xf numFmtId="0" fontId="4" fillId="0" borderId="4"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0"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4" fillId="0" borderId="9" xfId="0" applyFont="1" applyBorder="1" applyAlignment="1" applyProtection="1">
      <alignment vertical="top" wrapText="1"/>
      <protection locked="0"/>
    </xf>
    <xf numFmtId="0" fontId="2" fillId="0" borderId="2" xfId="0" applyFont="1" applyBorder="1" applyAlignment="1" applyProtection="1">
      <alignment vertical="top" wrapText="1"/>
      <protection locked="0"/>
    </xf>
    <xf numFmtId="0" fontId="2" fillId="0" borderId="3" xfId="0" applyFont="1" applyBorder="1" applyAlignment="1" applyProtection="1">
      <alignment vertical="top" wrapText="1"/>
      <protection locked="0"/>
    </xf>
    <xf numFmtId="0" fontId="2" fillId="0" borderId="4" xfId="0" applyFont="1" applyBorder="1" applyAlignment="1" applyProtection="1">
      <alignment vertical="top" wrapText="1"/>
      <protection locked="0"/>
    </xf>
    <xf numFmtId="0" fontId="2" fillId="0" borderId="5" xfId="0" applyFont="1" applyBorder="1" applyAlignment="1" applyProtection="1">
      <alignment vertical="top" wrapText="1"/>
      <protection locked="0"/>
    </xf>
    <xf numFmtId="0" fontId="2" fillId="0" borderId="0"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7" xfId="0" applyFont="1" applyBorder="1" applyAlignment="1" applyProtection="1">
      <alignment vertical="top" wrapText="1"/>
      <protection locked="0"/>
    </xf>
    <xf numFmtId="0" fontId="2" fillId="0" borderId="8" xfId="0" applyFont="1" applyBorder="1" applyAlignment="1" applyProtection="1">
      <alignment vertical="top" wrapText="1"/>
      <protection locked="0"/>
    </xf>
    <xf numFmtId="0" fontId="2" fillId="0" borderId="9" xfId="0" applyFont="1" applyBorder="1" applyAlignment="1" applyProtection="1">
      <alignment vertical="top" wrapText="1"/>
      <protection locked="0"/>
    </xf>
    <xf numFmtId="0" fontId="2" fillId="0" borderId="3" xfId="0" applyFont="1" applyBorder="1" applyAlignment="1" applyProtection="1">
      <alignment horizontal="left" vertical="center" wrapText="1"/>
      <protection locked="0"/>
    </xf>
    <xf numFmtId="0" fontId="2" fillId="0" borderId="3" xfId="0" applyFont="1" applyBorder="1" applyAlignment="1" applyProtection="1">
      <alignment horizontal="left" vertical="center"/>
      <protection locked="0"/>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99"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0" fontId="7" fillId="0" borderId="78" xfId="1" applyBorder="1" applyAlignment="1" applyProtection="1">
      <alignment vertical="center"/>
      <protection locked="0"/>
    </xf>
    <xf numFmtId="0" fontId="45" fillId="0" borderId="79" xfId="1" applyFont="1" applyBorder="1" applyAlignment="1" applyProtection="1">
      <alignment vertical="center"/>
      <protection locked="0"/>
    </xf>
    <xf numFmtId="0" fontId="45" fillId="0" borderId="80" xfId="1" applyFont="1" applyBorder="1" applyAlignment="1" applyProtection="1">
      <alignment vertical="center"/>
      <protection locked="0"/>
    </xf>
    <xf numFmtId="0" fontId="4" fillId="0" borderId="2" xfId="0"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shrinkToFit="1"/>
      <protection locked="0"/>
    </xf>
    <xf numFmtId="0" fontId="4" fillId="0" borderId="0" xfId="0" applyFont="1" applyFill="1" applyBorder="1" applyAlignment="1" applyProtection="1">
      <alignment horizontal="left" vertical="center" wrapText="1"/>
      <protection locked="0"/>
    </xf>
    <xf numFmtId="0" fontId="4" fillId="0" borderId="6"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center" vertical="center" wrapText="1"/>
    </xf>
    <xf numFmtId="179" fontId="42" fillId="0" borderId="23" xfId="0" applyNumberFormat="1" applyFont="1" applyBorder="1" applyAlignment="1" applyProtection="1">
      <alignment horizontal="left" vertical="center" wrapText="1" indent="1"/>
      <protection locked="0"/>
    </xf>
    <xf numFmtId="0" fontId="2" fillId="0" borderId="25" xfId="0" applyFont="1" applyFill="1" applyBorder="1" applyAlignment="1" applyProtection="1">
      <alignment horizontal="center" vertical="center" wrapText="1" shrinkToFit="1"/>
      <protection locked="0"/>
    </xf>
    <xf numFmtId="0" fontId="2" fillId="0" borderId="28" xfId="0" applyFont="1" applyFill="1" applyBorder="1" applyAlignment="1" applyProtection="1">
      <alignment horizontal="center" vertical="center" wrapText="1" shrinkToFit="1"/>
      <protection locked="0"/>
    </xf>
    <xf numFmtId="0" fontId="2" fillId="0" borderId="25"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16" xfId="0" applyFont="1" applyBorder="1" applyAlignment="1" applyProtection="1">
      <alignment vertical="center" shrinkToFit="1"/>
      <protection locked="0"/>
    </xf>
    <xf numFmtId="0" fontId="2" fillId="0" borderId="67" xfId="0" applyFont="1" applyBorder="1" applyAlignment="1" applyProtection="1">
      <alignment vertical="center" shrinkToFit="1"/>
      <protection locked="0"/>
    </xf>
    <xf numFmtId="0" fontId="4" fillId="0" borderId="16" xfId="0" applyFont="1" applyBorder="1" applyAlignment="1" applyProtection="1">
      <alignment vertical="center" shrinkToFit="1"/>
      <protection locked="0"/>
    </xf>
    <xf numFmtId="0" fontId="4" fillId="0" borderId="17" xfId="0" applyFont="1" applyBorder="1" applyAlignment="1" applyProtection="1">
      <alignment vertical="center" shrinkToFit="1"/>
      <protection locked="0"/>
    </xf>
    <xf numFmtId="0" fontId="4" fillId="0" borderId="19" xfId="0" applyFont="1" applyBorder="1" applyAlignment="1" applyProtection="1">
      <alignment vertical="center" shrinkToFit="1"/>
      <protection locked="0"/>
    </xf>
    <xf numFmtId="179" fontId="2" fillId="0" borderId="10" xfId="0" applyNumberFormat="1" applyFont="1" applyBorder="1" applyAlignment="1" applyProtection="1">
      <alignment horizontal="left" vertical="center" indent="1"/>
      <protection locked="0"/>
    </xf>
    <xf numFmtId="179" fontId="2" fillId="0" borderId="12" xfId="0" applyNumberFormat="1" applyFont="1" applyBorder="1" applyAlignment="1" applyProtection="1">
      <alignment horizontal="left" vertical="center" indent="1"/>
      <protection locked="0"/>
    </xf>
    <xf numFmtId="0" fontId="2" fillId="0" borderId="17" xfId="0" applyFont="1" applyBorder="1" applyAlignment="1" applyProtection="1">
      <alignment vertical="center" shrinkToFit="1"/>
      <protection locked="0"/>
    </xf>
    <xf numFmtId="0" fontId="2" fillId="0" borderId="19" xfId="0" applyFont="1" applyBorder="1" applyAlignment="1" applyProtection="1">
      <alignment vertical="center" shrinkToFit="1"/>
      <protection locked="0"/>
    </xf>
    <xf numFmtId="0" fontId="42" fillId="0" borderId="81" xfId="0" applyFont="1" applyFill="1" applyBorder="1" applyAlignment="1" applyProtection="1">
      <alignment vertical="center" shrinkToFit="1"/>
      <protection locked="0"/>
    </xf>
    <xf numFmtId="0" fontId="42" fillId="0" borderId="14" xfId="0" applyFont="1" applyFill="1" applyBorder="1" applyAlignment="1" applyProtection="1">
      <alignment vertical="center" shrinkToFit="1"/>
      <protection locked="0"/>
    </xf>
    <xf numFmtId="0" fontId="42" fillId="0" borderId="20" xfId="0" applyFont="1" applyFill="1" applyBorder="1" applyAlignment="1" applyProtection="1">
      <alignment vertical="center" shrinkToFit="1"/>
      <protection locked="0"/>
    </xf>
    <xf numFmtId="0" fontId="42" fillId="0" borderId="21" xfId="0" applyFont="1" applyFill="1" applyBorder="1" applyAlignment="1" applyProtection="1">
      <alignment vertical="center" shrinkToFit="1"/>
      <protection locked="0"/>
    </xf>
    <xf numFmtId="0" fontId="42" fillId="0" borderId="8" xfId="0" applyFont="1" applyFill="1" applyBorder="1" applyAlignment="1" applyProtection="1">
      <alignment vertical="center" shrinkToFit="1"/>
      <protection locked="0"/>
    </xf>
    <xf numFmtId="0" fontId="42" fillId="0" borderId="9" xfId="0" applyFont="1" applyFill="1" applyBorder="1" applyAlignment="1" applyProtection="1">
      <alignment vertical="center" shrinkToFit="1"/>
      <protection locked="0"/>
    </xf>
    <xf numFmtId="180" fontId="2" fillId="3" borderId="16" xfId="0" applyNumberFormat="1" applyFont="1" applyFill="1" applyBorder="1" applyAlignment="1" applyProtection="1">
      <alignment horizontal="center" vertical="center"/>
      <protection locked="0"/>
    </xf>
    <xf numFmtId="180" fontId="2" fillId="3" borderId="17" xfId="0" applyNumberFormat="1" applyFont="1" applyFill="1" applyBorder="1" applyAlignment="1" applyProtection="1">
      <alignment horizontal="center" vertical="center"/>
      <protection locked="0"/>
    </xf>
    <xf numFmtId="180" fontId="2" fillId="3" borderId="19" xfId="0" applyNumberFormat="1" applyFont="1" applyFill="1" applyBorder="1" applyAlignment="1" applyProtection="1">
      <alignment horizontal="center" vertical="center"/>
      <protection locked="0"/>
    </xf>
    <xf numFmtId="0" fontId="2" fillId="0" borderId="81" xfId="0" applyFont="1" applyBorder="1" applyAlignment="1" applyProtection="1">
      <alignment vertical="center" wrapText="1"/>
      <protection locked="0"/>
    </xf>
    <xf numFmtId="0" fontId="2" fillId="0" borderId="14" xfId="0"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0" fontId="2" fillId="0" borderId="21"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9" xfId="0" applyFont="1" applyBorder="1" applyAlignment="1" applyProtection="1">
      <alignment vertical="center" wrapText="1"/>
      <protection locked="0"/>
    </xf>
    <xf numFmtId="0" fontId="2" fillId="0" borderId="16" xfId="0" applyFont="1" applyBorder="1" applyAlignment="1" applyProtection="1">
      <alignment horizontal="left" vertical="center" indent="2" shrinkToFit="1"/>
      <protection locked="0"/>
    </xf>
    <xf numFmtId="0" fontId="2" fillId="0" borderId="17" xfId="0" applyFont="1" applyBorder="1" applyAlignment="1" applyProtection="1">
      <alignment horizontal="left" vertical="center" indent="2" shrinkToFit="1"/>
      <protection locked="0"/>
    </xf>
    <xf numFmtId="0" fontId="2" fillId="0" borderId="19" xfId="0" applyFont="1" applyBorder="1" applyAlignment="1" applyProtection="1">
      <alignment horizontal="left" vertical="center" indent="2" shrinkToFit="1"/>
      <protection locked="0"/>
    </xf>
    <xf numFmtId="0" fontId="2" fillId="0" borderId="10" xfId="0" applyFont="1" applyBorder="1" applyAlignment="1" applyProtection="1">
      <alignment horizontal="left" vertical="center" indent="2"/>
      <protection locked="0"/>
    </xf>
    <xf numFmtId="0" fontId="2" fillId="0" borderId="11" xfId="0" applyFont="1" applyBorder="1" applyAlignment="1" applyProtection="1">
      <alignment horizontal="left" vertical="center" indent="2"/>
      <protection locked="0"/>
    </xf>
    <xf numFmtId="0" fontId="2" fillId="0" borderId="31" xfId="0" applyFont="1" applyBorder="1" applyAlignment="1" applyProtection="1">
      <alignment horizontal="left" vertical="center" indent="2"/>
      <protection locked="0"/>
    </xf>
    <xf numFmtId="0" fontId="60" fillId="0" borderId="81" xfId="0" applyFont="1" applyBorder="1" applyAlignment="1" applyProtection="1">
      <alignment horizontal="left" vertical="center" indent="2" shrinkToFit="1"/>
      <protection locked="0"/>
    </xf>
    <xf numFmtId="0" fontId="60" fillId="0" borderId="14" xfId="0" applyFont="1" applyBorder="1" applyAlignment="1" applyProtection="1">
      <alignment horizontal="left" vertical="center" indent="2" shrinkToFit="1"/>
      <protection locked="0"/>
    </xf>
    <xf numFmtId="0" fontId="60" fillId="0" borderId="20" xfId="0" applyFont="1" applyBorder="1" applyAlignment="1" applyProtection="1">
      <alignment horizontal="left" vertical="center" indent="2" shrinkToFit="1"/>
      <protection locked="0"/>
    </xf>
    <xf numFmtId="0" fontId="60" fillId="0" borderId="21" xfId="0" applyFont="1" applyBorder="1" applyAlignment="1" applyProtection="1">
      <alignment horizontal="left" vertical="center" indent="2" shrinkToFit="1"/>
      <protection locked="0"/>
    </xf>
    <xf numFmtId="0" fontId="60" fillId="0" borderId="8" xfId="0" applyFont="1" applyBorder="1" applyAlignment="1" applyProtection="1">
      <alignment horizontal="left" vertical="center" indent="2" shrinkToFit="1"/>
      <protection locked="0"/>
    </xf>
    <xf numFmtId="0" fontId="60" fillId="0" borderId="9" xfId="0" applyFont="1" applyBorder="1" applyAlignment="1" applyProtection="1">
      <alignment horizontal="left" vertical="center" indent="2" shrinkToFit="1"/>
      <protection locked="0"/>
    </xf>
    <xf numFmtId="0" fontId="2" fillId="0" borderId="81" xfId="0" applyFont="1" applyBorder="1" applyAlignment="1" applyProtection="1">
      <alignment vertical="center"/>
      <protection locked="0"/>
    </xf>
    <xf numFmtId="0" fontId="2" fillId="0" borderId="14"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0" borderId="82" xfId="0" applyFont="1" applyBorder="1" applyAlignment="1" applyProtection="1">
      <alignment vertical="center"/>
      <protection locked="0"/>
    </xf>
    <xf numFmtId="0" fontId="2" fillId="0" borderId="83" xfId="0" applyFont="1" applyBorder="1" applyAlignment="1" applyProtection="1">
      <alignment vertical="center"/>
      <protection locked="0"/>
    </xf>
    <xf numFmtId="0" fontId="2" fillId="0" borderId="84" xfId="0" applyFont="1" applyBorder="1" applyAlignment="1" applyProtection="1">
      <alignment vertical="center"/>
      <protection locked="0"/>
    </xf>
    <xf numFmtId="0" fontId="22" fillId="0" borderId="2" xfId="0" applyFont="1" applyBorder="1" applyAlignment="1">
      <alignment vertical="top" wrapText="1"/>
    </xf>
    <xf numFmtId="0" fontId="22" fillId="0" borderId="3" xfId="0" applyFont="1" applyBorder="1" applyAlignment="1">
      <alignment vertical="top" wrapText="1"/>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0" xfId="0" applyFont="1" applyBorder="1" applyAlignment="1">
      <alignment vertical="top" wrapText="1"/>
    </xf>
    <xf numFmtId="0" fontId="22" fillId="0" borderId="6" xfId="0" applyFont="1" applyBorder="1" applyAlignment="1">
      <alignment vertical="top" wrapText="1"/>
    </xf>
    <xf numFmtId="0" fontId="22" fillId="0" borderId="7"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2" fillId="0" borderId="1" xfId="0" applyNumberFormat="1" applyFont="1" applyBorder="1" applyAlignment="1" applyProtection="1">
      <alignment horizontal="left" vertical="center" wrapText="1"/>
      <protection locked="0"/>
    </xf>
    <xf numFmtId="0" fontId="2" fillId="0" borderId="27" xfId="0" applyNumberFormat="1" applyFont="1" applyBorder="1" applyAlignment="1" applyProtection="1">
      <alignment horizontal="left" vertical="center" wrapText="1"/>
      <protection locked="0"/>
    </xf>
    <xf numFmtId="0" fontId="2" fillId="0" borderId="29" xfId="0" applyNumberFormat="1" applyFont="1" applyBorder="1" applyAlignment="1" applyProtection="1">
      <alignment horizontal="left" vertical="center" wrapText="1"/>
      <protection locked="0"/>
    </xf>
    <xf numFmtId="0" fontId="2" fillId="0" borderId="30" xfId="0" applyNumberFormat="1" applyFont="1" applyBorder="1" applyAlignment="1" applyProtection="1">
      <alignment horizontal="left" vertical="center" wrapText="1"/>
      <protection locked="0"/>
    </xf>
    <xf numFmtId="0" fontId="2" fillId="0" borderId="15" xfId="0" applyNumberFormat="1" applyFont="1" applyBorder="1" applyAlignment="1" applyProtection="1">
      <alignment horizontal="left" vertical="center" wrapText="1"/>
      <protection locked="0"/>
    </xf>
    <xf numFmtId="0" fontId="2" fillId="0" borderId="37" xfId="0" applyNumberFormat="1" applyFont="1" applyBorder="1" applyAlignment="1" applyProtection="1">
      <alignment horizontal="left" vertical="center" wrapText="1"/>
      <protection locked="0"/>
    </xf>
    <xf numFmtId="0" fontId="2" fillId="0" borderId="10" xfId="0" applyNumberFormat="1" applyFont="1" applyBorder="1" applyAlignment="1" applyProtection="1">
      <alignment horizontal="left" vertical="center" wrapText="1"/>
      <protection locked="0"/>
    </xf>
    <xf numFmtId="0" fontId="2" fillId="0" borderId="11" xfId="0" applyNumberFormat="1" applyFont="1" applyBorder="1" applyAlignment="1" applyProtection="1">
      <alignment horizontal="left" vertical="center" wrapText="1"/>
      <protection locked="0"/>
    </xf>
    <xf numFmtId="0" fontId="2" fillId="0" borderId="31" xfId="0" applyNumberFormat="1" applyFont="1" applyBorder="1" applyAlignment="1" applyProtection="1">
      <alignment horizontal="left" vertical="center" wrapText="1"/>
      <protection locked="0"/>
    </xf>
    <xf numFmtId="0" fontId="2" fillId="0" borderId="11" xfId="0" applyFont="1" applyFill="1" applyBorder="1" applyAlignment="1" applyProtection="1">
      <alignment vertical="center" wrapText="1"/>
      <protection locked="0"/>
    </xf>
    <xf numFmtId="0" fontId="2" fillId="0" borderId="194" xfId="0" applyFont="1" applyFill="1" applyBorder="1" applyAlignment="1" applyProtection="1">
      <alignment vertical="center" wrapText="1"/>
      <protection locked="0"/>
    </xf>
    <xf numFmtId="0" fontId="2" fillId="0" borderId="10" xfId="0" applyFont="1" applyFill="1" applyBorder="1" applyAlignment="1" applyProtection="1">
      <alignment vertical="center" wrapText="1"/>
      <protection locked="0"/>
    </xf>
    <xf numFmtId="0" fontId="2" fillId="4" borderId="23" xfId="0" applyFont="1" applyFill="1" applyBorder="1" applyAlignment="1" applyProtection="1">
      <alignment horizontal="center" vertical="center"/>
      <protection locked="0"/>
    </xf>
    <xf numFmtId="0" fontId="2" fillId="4" borderId="24" xfId="0" applyFont="1" applyFill="1" applyBorder="1" applyAlignment="1" applyProtection="1">
      <alignment horizontal="center" vertical="center"/>
      <protection locked="0"/>
    </xf>
    <xf numFmtId="0" fontId="2" fillId="4" borderId="29" xfId="0" applyFont="1" applyFill="1" applyBorder="1" applyAlignment="1" applyProtection="1">
      <alignment horizontal="center" vertical="center"/>
      <protection locked="0"/>
    </xf>
    <xf numFmtId="0" fontId="2" fillId="4" borderId="30"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wrapText="1"/>
      <protection locked="0"/>
    </xf>
    <xf numFmtId="0" fontId="2" fillId="4" borderId="28" xfId="0" applyFont="1" applyFill="1" applyBorder="1" applyAlignment="1" applyProtection="1">
      <alignment horizontal="center" vertical="center"/>
      <protection locked="0"/>
    </xf>
    <xf numFmtId="0" fontId="2" fillId="4" borderId="23" xfId="0" applyFont="1" applyFill="1" applyBorder="1" applyAlignment="1" applyProtection="1">
      <alignment horizontal="center" vertical="center" wrapText="1"/>
      <protection locked="0"/>
    </xf>
    <xf numFmtId="0" fontId="2" fillId="4" borderId="29" xfId="0" applyFont="1" applyFill="1" applyBorder="1" applyAlignment="1" applyProtection="1">
      <alignment horizontal="center" vertical="center" wrapText="1"/>
      <protection locked="0"/>
    </xf>
    <xf numFmtId="0" fontId="4" fillId="4" borderId="23"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0" fontId="2" fillId="0" borderId="82" xfId="0" applyNumberFormat="1" applyFont="1" applyBorder="1" applyAlignment="1" applyProtection="1">
      <alignment horizontal="left" vertical="center" wrapText="1"/>
      <protection locked="0"/>
    </xf>
    <xf numFmtId="0" fontId="2" fillId="4" borderId="38" xfId="0" applyFont="1" applyFill="1" applyBorder="1" applyAlignment="1" applyProtection="1">
      <alignment horizontal="center" vertical="center"/>
      <protection locked="0"/>
    </xf>
    <xf numFmtId="0" fontId="2" fillId="4" borderId="65" xfId="0" applyFont="1" applyFill="1" applyBorder="1" applyAlignment="1" applyProtection="1">
      <alignment horizontal="center" vertical="center"/>
      <protection locked="0"/>
    </xf>
    <xf numFmtId="0" fontId="2" fillId="4" borderId="38"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0" borderId="23" xfId="0" applyNumberFormat="1" applyFont="1" applyBorder="1" applyAlignment="1" applyProtection="1">
      <alignment horizontal="left" vertical="center" wrapText="1"/>
      <protection locked="0"/>
    </xf>
    <xf numFmtId="0" fontId="2" fillId="0" borderId="24" xfId="0" applyNumberFormat="1" applyFont="1" applyBorder="1" applyAlignment="1" applyProtection="1">
      <alignment horizontal="left" vertical="center" wrapText="1"/>
      <protection locked="0"/>
    </xf>
    <xf numFmtId="0" fontId="9" fillId="4" borderId="18"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protection locked="0"/>
    </xf>
    <xf numFmtId="0" fontId="9" fillId="4" borderId="23"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wrapText="1"/>
      <protection locked="0"/>
    </xf>
    <xf numFmtId="0" fontId="9" fillId="4" borderId="24" xfId="0" applyFont="1" applyFill="1" applyBorder="1" applyAlignment="1" applyProtection="1">
      <alignment horizontal="center" vertical="center" wrapText="1"/>
      <protection locked="0"/>
    </xf>
    <xf numFmtId="0" fontId="9" fillId="4" borderId="23"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protection locked="0"/>
    </xf>
    <xf numFmtId="176" fontId="9" fillId="0" borderId="25" xfId="0" applyNumberFormat="1" applyFont="1" applyFill="1" applyBorder="1" applyAlignment="1" applyProtection="1">
      <alignment horizontal="center" vertical="center" wrapText="1"/>
    </xf>
    <xf numFmtId="176" fontId="9" fillId="0" borderId="28" xfId="0" applyNumberFormat="1" applyFont="1" applyFill="1" applyBorder="1" applyAlignment="1" applyProtection="1">
      <alignment horizontal="center" vertical="center" wrapText="1"/>
    </xf>
    <xf numFmtId="0" fontId="9" fillId="0" borderId="10" xfId="0" applyFont="1" applyFill="1" applyBorder="1" applyAlignment="1" applyProtection="1">
      <alignment horizontal="left" vertical="center" wrapText="1"/>
    </xf>
    <xf numFmtId="0" fontId="9" fillId="0" borderId="78"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3" fontId="9" fillId="0" borderId="105" xfId="0" applyNumberFormat="1" applyFont="1" applyBorder="1" applyAlignment="1" applyProtection="1">
      <alignment horizontal="right" vertical="center"/>
      <protection locked="0"/>
    </xf>
    <xf numFmtId="3" fontId="9" fillId="0" borderId="102" xfId="0" applyNumberFormat="1" applyFont="1" applyBorder="1" applyAlignment="1" applyProtection="1">
      <alignment horizontal="right" vertical="center"/>
      <protection locked="0"/>
    </xf>
    <xf numFmtId="3" fontId="19" fillId="0" borderId="120" xfId="0" applyNumberFormat="1" applyFont="1" applyBorder="1" applyAlignment="1" applyProtection="1">
      <alignment horizontal="right" vertical="center"/>
      <protection locked="0"/>
    </xf>
    <xf numFmtId="3" fontId="19" fillId="0" borderId="117" xfId="0" applyNumberFormat="1" applyFont="1" applyBorder="1" applyAlignment="1" applyProtection="1">
      <alignment horizontal="right" vertical="center"/>
      <protection locked="0"/>
    </xf>
    <xf numFmtId="3" fontId="9" fillId="0" borderId="114" xfId="0" applyNumberFormat="1" applyFont="1" applyBorder="1" applyAlignment="1" applyProtection="1">
      <alignment horizontal="right" vertical="center"/>
      <protection locked="0"/>
    </xf>
    <xf numFmtId="3" fontId="9" fillId="0" borderId="108" xfId="0" applyNumberFormat="1" applyFont="1" applyBorder="1" applyAlignment="1" applyProtection="1">
      <alignment horizontal="right" vertical="center"/>
      <protection locked="0"/>
    </xf>
    <xf numFmtId="3" fontId="9" fillId="0" borderId="115" xfId="0" applyNumberFormat="1" applyFont="1" applyBorder="1" applyAlignment="1" applyProtection="1">
      <alignment horizontal="right" vertical="center"/>
      <protection locked="0"/>
    </xf>
    <xf numFmtId="3" fontId="9" fillId="0" borderId="109" xfId="0" applyNumberFormat="1" applyFont="1" applyBorder="1" applyAlignment="1" applyProtection="1">
      <alignment horizontal="right" vertical="center"/>
      <protection locked="0"/>
    </xf>
    <xf numFmtId="2" fontId="9" fillId="0" borderId="27" xfId="2" applyNumberFormat="1" applyFont="1" applyFill="1" applyBorder="1" applyAlignment="1" applyProtection="1">
      <alignment horizontal="center" vertical="center"/>
    </xf>
    <xf numFmtId="2" fontId="9" fillId="0" borderId="30" xfId="2" applyNumberFormat="1" applyFont="1" applyFill="1" applyBorder="1" applyAlignment="1" applyProtection="1">
      <alignment horizontal="center" vertical="center"/>
    </xf>
    <xf numFmtId="176" fontId="9" fillId="0" borderId="26" xfId="0" applyNumberFormat="1" applyFont="1" applyFill="1" applyBorder="1" applyAlignment="1" applyProtection="1">
      <alignment horizontal="center" vertical="center" wrapText="1"/>
    </xf>
    <xf numFmtId="3" fontId="19" fillId="0" borderId="119" xfId="0" applyNumberFormat="1" applyFont="1" applyBorder="1" applyAlignment="1" applyProtection="1">
      <alignment horizontal="right" vertical="center"/>
      <protection locked="0"/>
    </xf>
    <xf numFmtId="0" fontId="9" fillId="0" borderId="82" xfId="0" applyFont="1" applyFill="1" applyBorder="1" applyAlignment="1" applyProtection="1">
      <alignment horizontal="left" vertical="center" wrapText="1"/>
    </xf>
    <xf numFmtId="0" fontId="9" fillId="0" borderId="15" xfId="0" applyFont="1" applyFill="1" applyBorder="1" applyAlignment="1" applyProtection="1">
      <alignment horizontal="center" vertical="center" wrapText="1"/>
    </xf>
    <xf numFmtId="3" fontId="9" fillId="0" borderId="104" xfId="0" applyNumberFormat="1" applyFont="1" applyBorder="1" applyAlignment="1" applyProtection="1">
      <alignment horizontal="right" vertical="center"/>
      <protection locked="0"/>
    </xf>
    <xf numFmtId="3" fontId="9" fillId="0" borderId="112" xfId="0" applyNumberFormat="1" applyFont="1" applyBorder="1" applyAlignment="1" applyProtection="1">
      <alignment horizontal="right" vertical="center"/>
      <protection locked="0"/>
    </xf>
    <xf numFmtId="3" fontId="9" fillId="0" borderId="113" xfId="0" applyNumberFormat="1" applyFont="1" applyBorder="1" applyAlignment="1" applyProtection="1">
      <alignment horizontal="right" vertical="center"/>
      <protection locked="0"/>
    </xf>
    <xf numFmtId="2" fontId="9" fillId="0" borderId="37" xfId="2" applyNumberFormat="1" applyFont="1" applyFill="1" applyBorder="1" applyAlignment="1" applyProtection="1">
      <alignment horizontal="center" vertical="center"/>
    </xf>
    <xf numFmtId="176" fontId="9" fillId="0" borderId="42" xfId="0" applyNumberFormat="1" applyFont="1" applyFill="1" applyBorder="1" applyAlignment="1" applyProtection="1">
      <alignment horizontal="center" vertical="center" wrapText="1"/>
    </xf>
    <xf numFmtId="0" fontId="9" fillId="0" borderId="32" xfId="0" applyFont="1" applyFill="1" applyBorder="1" applyAlignment="1" applyProtection="1">
      <alignment horizontal="left" vertical="center" wrapText="1"/>
    </xf>
    <xf numFmtId="0" fontId="9" fillId="0" borderId="15" xfId="0" applyFont="1" applyFill="1" applyBorder="1" applyAlignment="1" applyProtection="1">
      <alignment horizontal="left" vertical="center" wrapText="1"/>
    </xf>
    <xf numFmtId="0" fontId="9" fillId="0" borderId="32" xfId="0" applyFont="1" applyFill="1" applyBorder="1" applyAlignment="1" applyProtection="1">
      <alignment horizontal="center" vertical="center" wrapText="1"/>
    </xf>
    <xf numFmtId="2" fontId="9" fillId="0" borderId="72" xfId="2" applyNumberFormat="1"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3" fillId="4" borderId="72" xfId="0" applyFont="1" applyFill="1" applyBorder="1" applyAlignment="1" applyProtection="1">
      <alignment horizontal="center" vertical="center" wrapText="1"/>
      <protection locked="0"/>
    </xf>
    <xf numFmtId="0" fontId="9" fillId="4" borderId="70"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protection locked="0"/>
    </xf>
    <xf numFmtId="0" fontId="9" fillId="6" borderId="18" xfId="0" applyFont="1" applyFill="1" applyBorder="1" applyAlignment="1" applyProtection="1">
      <alignment horizontal="center" vertical="center"/>
      <protection locked="0"/>
    </xf>
    <xf numFmtId="0" fontId="9" fillId="6" borderId="69" xfId="0" applyFont="1" applyFill="1" applyBorder="1" applyAlignment="1" applyProtection="1">
      <alignment horizontal="center" vertical="center"/>
      <protection locked="0"/>
    </xf>
    <xf numFmtId="0" fontId="19" fillId="6" borderId="23" xfId="0" applyFont="1" applyFill="1" applyBorder="1" applyAlignment="1" applyProtection="1">
      <alignment horizontal="center" vertical="center"/>
      <protection locked="0"/>
    </xf>
    <xf numFmtId="0" fontId="19" fillId="6" borderId="51" xfId="0" applyFont="1" applyFill="1" applyBorder="1" applyAlignment="1" applyProtection="1">
      <alignment horizontal="center" vertical="center"/>
      <protection locked="0"/>
    </xf>
    <xf numFmtId="0" fontId="9" fillId="0" borderId="86" xfId="0" applyFont="1" applyFill="1" applyBorder="1" applyAlignment="1" applyProtection="1">
      <alignment horizontal="center" vertical="center" wrapText="1"/>
    </xf>
    <xf numFmtId="176" fontId="9" fillId="0" borderId="41" xfId="0" applyNumberFormat="1" applyFont="1" applyFill="1" applyBorder="1" applyAlignment="1" applyProtection="1">
      <alignment horizontal="center" vertical="center" wrapText="1"/>
    </xf>
    <xf numFmtId="0" fontId="20" fillId="6" borderId="34" xfId="0" applyFont="1" applyFill="1" applyBorder="1" applyAlignment="1" applyProtection="1">
      <alignment horizontal="center" vertical="center"/>
      <protection locked="0"/>
    </xf>
    <xf numFmtId="0" fontId="19" fillId="6" borderId="50" xfId="0" applyFont="1" applyFill="1" applyBorder="1" applyAlignment="1" applyProtection="1">
      <alignment horizontal="center" vertical="center"/>
      <protection locked="0"/>
    </xf>
    <xf numFmtId="0" fontId="9" fillId="0" borderId="86" xfId="0" applyFont="1" applyFill="1" applyBorder="1" applyAlignment="1" applyProtection="1">
      <alignment horizontal="left" vertical="center" wrapText="1"/>
    </xf>
    <xf numFmtId="3" fontId="9" fillId="6" borderId="101" xfId="0" applyNumberFormat="1" applyFont="1" applyFill="1" applyBorder="1" applyAlignment="1" applyProtection="1">
      <alignment horizontal="right" vertical="center"/>
    </xf>
    <xf numFmtId="3" fontId="9" fillId="6" borderId="103" xfId="0" applyNumberFormat="1" applyFont="1" applyFill="1" applyBorder="1" applyAlignment="1" applyProtection="1">
      <alignment horizontal="right" vertical="center"/>
    </xf>
    <xf numFmtId="0" fontId="23" fillId="4" borderId="16"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67" xfId="0" applyFont="1" applyFill="1" applyBorder="1" applyAlignment="1" applyProtection="1">
      <alignment horizontal="center" vertical="center"/>
      <protection locked="0"/>
    </xf>
    <xf numFmtId="0" fontId="9" fillId="4" borderId="67" xfId="0" applyFont="1" applyFill="1" applyBorder="1" applyAlignment="1" applyProtection="1">
      <alignment horizontal="center" vertical="center" wrapText="1"/>
      <protection locked="0"/>
    </xf>
    <xf numFmtId="0" fontId="9" fillId="4" borderId="100" xfId="0" applyFont="1" applyFill="1" applyBorder="1" applyAlignment="1" applyProtection="1">
      <alignment horizontal="center" vertical="center" wrapText="1"/>
      <protection locked="0"/>
    </xf>
    <xf numFmtId="0" fontId="2" fillId="4" borderId="101" xfId="0" applyFont="1" applyFill="1" applyBorder="1" applyAlignment="1" applyProtection="1">
      <alignment horizontal="center" vertical="center" wrapText="1"/>
      <protection locked="0"/>
    </xf>
    <xf numFmtId="0" fontId="9" fillId="4" borderId="102" xfId="0" applyFont="1" applyFill="1" applyBorder="1" applyAlignment="1" applyProtection="1">
      <alignment horizontal="center" vertical="center" wrapText="1"/>
      <protection locked="0"/>
    </xf>
    <xf numFmtId="0" fontId="19" fillId="4" borderId="116" xfId="0" applyFont="1" applyFill="1" applyBorder="1" applyAlignment="1" applyProtection="1">
      <alignment horizontal="center" vertical="center" wrapText="1"/>
      <protection locked="0"/>
    </xf>
    <xf numFmtId="0" fontId="19" fillId="4" borderId="117" xfId="0" applyFont="1" applyFill="1" applyBorder="1" applyAlignment="1" applyProtection="1">
      <alignment horizontal="center" vertical="center" wrapText="1"/>
      <protection locked="0"/>
    </xf>
    <xf numFmtId="0" fontId="9" fillId="4" borderId="106" xfId="0" applyFont="1" applyFill="1" applyBorder="1" applyAlignment="1" applyProtection="1">
      <alignment horizontal="center" vertical="center" wrapText="1"/>
      <protection locked="0"/>
    </xf>
    <xf numFmtId="0" fontId="9" fillId="4" borderId="108" xfId="0" applyFont="1" applyFill="1" applyBorder="1" applyAlignment="1" applyProtection="1">
      <alignment horizontal="center" vertical="center" wrapText="1"/>
      <protection locked="0"/>
    </xf>
    <xf numFmtId="3" fontId="9" fillId="6" borderId="106" xfId="0" applyNumberFormat="1" applyFont="1" applyFill="1" applyBorder="1" applyAlignment="1" applyProtection="1">
      <alignment horizontal="right" vertical="center"/>
    </xf>
    <xf numFmtId="3" fontId="9" fillId="6" borderId="110" xfId="0" applyNumberFormat="1" applyFont="1" applyFill="1" applyBorder="1" applyAlignment="1" applyProtection="1">
      <alignment horizontal="right" vertical="center"/>
    </xf>
    <xf numFmtId="0" fontId="23" fillId="4" borderId="66" xfId="0" applyFont="1" applyFill="1" applyBorder="1" applyAlignment="1" applyProtection="1">
      <alignment horizontal="center" vertical="center" wrapText="1"/>
      <protection locked="0"/>
    </xf>
    <xf numFmtId="0" fontId="9" fillId="4" borderId="45" xfId="0" applyFont="1" applyFill="1" applyBorder="1" applyAlignment="1" applyProtection="1">
      <alignment horizontal="center" vertical="center" wrapText="1"/>
      <protection locked="0"/>
    </xf>
    <xf numFmtId="3" fontId="19" fillId="6" borderId="116" xfId="0" applyNumberFormat="1" applyFont="1" applyFill="1" applyBorder="1" applyAlignment="1" applyProtection="1">
      <alignment horizontal="right" vertical="center"/>
    </xf>
    <xf numFmtId="3" fontId="19" fillId="6" borderId="118" xfId="0" applyNumberFormat="1" applyFont="1" applyFill="1" applyBorder="1" applyAlignment="1" applyProtection="1">
      <alignment horizontal="right" vertical="center"/>
    </xf>
    <xf numFmtId="0" fontId="9" fillId="4" borderId="107" xfId="0" applyFont="1" applyFill="1" applyBorder="1" applyAlignment="1" applyProtection="1">
      <alignment horizontal="center" vertical="center" wrapText="1"/>
      <protection locked="0"/>
    </xf>
    <xf numFmtId="0" fontId="9" fillId="4" borderId="109" xfId="0" applyFont="1" applyFill="1" applyBorder="1" applyAlignment="1" applyProtection="1">
      <alignment horizontal="center" vertical="center" wrapText="1"/>
      <protection locked="0"/>
    </xf>
    <xf numFmtId="3" fontId="9" fillId="6" borderId="107" xfId="0" applyNumberFormat="1" applyFont="1" applyFill="1" applyBorder="1" applyAlignment="1" applyProtection="1">
      <alignment horizontal="right" vertical="center"/>
    </xf>
    <xf numFmtId="3" fontId="9" fillId="6" borderId="111" xfId="0" applyNumberFormat="1" applyFont="1" applyFill="1" applyBorder="1" applyAlignment="1" applyProtection="1">
      <alignment horizontal="right" vertical="center"/>
    </xf>
    <xf numFmtId="0" fontId="20" fillId="4" borderId="101" xfId="0" applyFont="1" applyFill="1" applyBorder="1" applyAlignment="1" applyProtection="1">
      <alignment horizontal="center" vertical="center" wrapText="1"/>
      <protection locked="0"/>
    </xf>
    <xf numFmtId="0" fontId="19" fillId="4" borderId="102" xfId="0" applyFont="1" applyFill="1" applyBorder="1" applyAlignment="1" applyProtection="1">
      <alignment horizontal="center" vertical="center" wrapText="1"/>
      <protection locked="0"/>
    </xf>
    <xf numFmtId="2" fontId="9" fillId="6" borderId="37" xfId="2" applyNumberFormat="1" applyFont="1" applyFill="1" applyBorder="1" applyAlignment="1" applyProtection="1">
      <alignment horizontal="center" vertical="center"/>
    </xf>
    <xf numFmtId="2" fontId="9" fillId="6" borderId="27" xfId="2" applyNumberFormat="1" applyFont="1" applyFill="1" applyBorder="1" applyAlignment="1" applyProtection="1">
      <alignment horizontal="center" vertical="center"/>
    </xf>
    <xf numFmtId="2" fontId="9" fillId="0" borderId="74" xfId="2" applyNumberFormat="1" applyFont="1" applyFill="1" applyBorder="1" applyAlignment="1" applyProtection="1">
      <alignment horizontal="center" vertical="center"/>
    </xf>
    <xf numFmtId="3" fontId="9" fillId="0" borderId="105" xfId="0" applyNumberFormat="1" applyFont="1" applyFill="1" applyBorder="1" applyAlignment="1" applyProtection="1">
      <alignment vertical="center"/>
      <protection locked="0"/>
    </xf>
    <xf numFmtId="3" fontId="9" fillId="0" borderId="102" xfId="0" applyNumberFormat="1" applyFont="1" applyFill="1" applyBorder="1" applyAlignment="1" applyProtection="1">
      <alignment vertical="center"/>
      <protection locked="0"/>
    </xf>
    <xf numFmtId="3" fontId="19" fillId="0" borderId="120" xfId="0" applyNumberFormat="1" applyFont="1" applyFill="1" applyBorder="1" applyAlignment="1" applyProtection="1">
      <alignment vertical="center"/>
      <protection locked="0"/>
    </xf>
    <xf numFmtId="3" fontId="19" fillId="0" borderId="117" xfId="0" applyNumberFormat="1" applyFont="1" applyFill="1" applyBorder="1" applyAlignment="1" applyProtection="1">
      <alignment vertical="center"/>
      <protection locked="0"/>
    </xf>
    <xf numFmtId="3" fontId="9" fillId="0" borderId="114" xfId="0" applyNumberFormat="1" applyFont="1" applyFill="1" applyBorder="1" applyAlignment="1" applyProtection="1">
      <alignment vertical="center"/>
      <protection locked="0"/>
    </xf>
    <xf numFmtId="3" fontId="9" fillId="0" borderId="108" xfId="0" applyNumberFormat="1" applyFont="1" applyFill="1" applyBorder="1" applyAlignment="1" applyProtection="1">
      <alignment vertical="center"/>
      <protection locked="0"/>
    </xf>
    <xf numFmtId="3" fontId="9" fillId="0" borderId="115" xfId="0" applyNumberFormat="1" applyFont="1" applyFill="1" applyBorder="1" applyAlignment="1" applyProtection="1">
      <alignment vertical="center"/>
      <protection locked="0"/>
    </xf>
    <xf numFmtId="3" fontId="9" fillId="0" borderId="109" xfId="0" applyNumberFormat="1" applyFont="1" applyFill="1" applyBorder="1" applyAlignment="1" applyProtection="1">
      <alignment vertical="center"/>
      <protection locked="0"/>
    </xf>
    <xf numFmtId="3" fontId="19" fillId="0" borderId="119" xfId="0" applyNumberFormat="1" applyFont="1" applyFill="1" applyBorder="1" applyAlignment="1" applyProtection="1">
      <alignment vertical="center"/>
      <protection locked="0"/>
    </xf>
    <xf numFmtId="3" fontId="9" fillId="0" borderId="104" xfId="0" applyNumberFormat="1" applyFont="1" applyFill="1" applyBorder="1" applyAlignment="1" applyProtection="1">
      <alignment vertical="center"/>
      <protection locked="0"/>
    </xf>
    <xf numFmtId="3" fontId="9" fillId="0" borderId="112" xfId="0" applyNumberFormat="1" applyFont="1" applyFill="1" applyBorder="1" applyAlignment="1" applyProtection="1">
      <alignment vertical="center"/>
      <protection locked="0"/>
    </xf>
    <xf numFmtId="3" fontId="9" fillId="0" borderId="113" xfId="0" applyNumberFormat="1" applyFont="1" applyFill="1" applyBorder="1" applyAlignment="1" applyProtection="1">
      <alignment vertical="center"/>
      <protection locked="0"/>
    </xf>
    <xf numFmtId="3" fontId="9" fillId="6" borderId="101" xfId="0" applyNumberFormat="1" applyFont="1" applyFill="1" applyBorder="1" applyAlignment="1" applyProtection="1">
      <alignment vertical="center"/>
    </xf>
    <xf numFmtId="3" fontId="9" fillId="6" borderId="103" xfId="0" applyNumberFormat="1" applyFont="1" applyFill="1" applyBorder="1" applyAlignment="1" applyProtection="1">
      <alignment vertical="center"/>
    </xf>
    <xf numFmtId="3" fontId="19" fillId="6" borderId="116" xfId="0" applyNumberFormat="1" applyFont="1" applyFill="1" applyBorder="1" applyAlignment="1" applyProtection="1">
      <alignment vertical="center"/>
    </xf>
    <xf numFmtId="3" fontId="19" fillId="6" borderId="118" xfId="0" applyNumberFormat="1" applyFont="1" applyFill="1" applyBorder="1" applyAlignment="1" applyProtection="1">
      <alignment vertical="center"/>
    </xf>
    <xf numFmtId="3" fontId="9" fillId="6" borderId="106" xfId="0" applyNumberFormat="1" applyFont="1" applyFill="1" applyBorder="1" applyAlignment="1" applyProtection="1">
      <alignment vertical="center"/>
    </xf>
    <xf numFmtId="3" fontId="9" fillId="6" borderId="110" xfId="0" applyNumberFormat="1" applyFont="1" applyFill="1" applyBorder="1" applyAlignment="1" applyProtection="1">
      <alignment vertical="center"/>
    </xf>
    <xf numFmtId="3" fontId="9" fillId="6" borderId="107" xfId="0" applyNumberFormat="1" applyFont="1" applyFill="1" applyBorder="1" applyAlignment="1" applyProtection="1">
      <alignment vertical="center"/>
    </xf>
    <xf numFmtId="3" fontId="9" fillId="6" borderId="111" xfId="0" applyNumberFormat="1" applyFont="1" applyFill="1" applyBorder="1" applyAlignment="1" applyProtection="1">
      <alignment vertical="center"/>
    </xf>
    <xf numFmtId="0" fontId="15" fillId="0" borderId="16" xfId="0" applyFont="1" applyFill="1" applyBorder="1" applyAlignment="1" applyProtection="1">
      <alignment vertical="center" wrapText="1"/>
    </xf>
    <xf numFmtId="0" fontId="15" fillId="0" borderId="67" xfId="0" applyFont="1" applyFill="1" applyBorder="1" applyAlignment="1" applyProtection="1">
      <alignment vertical="center" wrapText="1"/>
    </xf>
    <xf numFmtId="0" fontId="13" fillId="0" borderId="23" xfId="0" applyNumberFormat="1" applyFont="1" applyFill="1" applyBorder="1" applyAlignment="1" applyProtection="1">
      <alignment horizontal="center" vertical="center" wrapText="1"/>
      <protection locked="0"/>
    </xf>
    <xf numFmtId="0" fontId="13" fillId="0" borderId="24" xfId="0" applyNumberFormat="1" applyFont="1" applyFill="1" applyBorder="1" applyAlignment="1" applyProtection="1">
      <alignment horizontal="center" vertical="center" wrapText="1"/>
      <protection locked="0"/>
    </xf>
    <xf numFmtId="176" fontId="15" fillId="0" borderId="73" xfId="0" applyNumberFormat="1" applyFont="1" applyFill="1" applyBorder="1" applyAlignment="1" applyProtection="1">
      <alignment horizontal="center" vertical="center" wrapText="1"/>
      <protection locked="0"/>
    </xf>
    <xf numFmtId="176" fontId="15" fillId="0" borderId="42" xfId="0" applyNumberFormat="1" applyFont="1" applyFill="1" applyBorder="1" applyAlignment="1" applyProtection="1">
      <alignment horizontal="center" vertical="center" wrapText="1"/>
      <protection locked="0"/>
    </xf>
    <xf numFmtId="176" fontId="15" fillId="0" borderId="45" xfId="0" applyNumberFormat="1" applyFont="1" applyFill="1" applyBorder="1" applyAlignment="1" applyProtection="1">
      <alignment horizontal="center" vertical="center" wrapText="1"/>
      <protection locked="0"/>
    </xf>
    <xf numFmtId="0" fontId="13" fillId="0" borderId="81" xfId="0" applyNumberFormat="1" applyFont="1" applyFill="1" applyBorder="1" applyAlignment="1" applyProtection="1">
      <alignment horizontal="left" vertical="top" wrapText="1"/>
      <protection locked="0"/>
    </xf>
    <xf numFmtId="0" fontId="13" fillId="0" borderId="22" xfId="0" applyNumberFormat="1" applyFont="1" applyFill="1" applyBorder="1" applyAlignment="1" applyProtection="1">
      <alignment horizontal="left" vertical="top" wrapText="1"/>
      <protection locked="0"/>
    </xf>
    <xf numFmtId="0" fontId="13" fillId="0" borderId="21" xfId="0" applyNumberFormat="1" applyFont="1" applyFill="1" applyBorder="1" applyAlignment="1" applyProtection="1">
      <alignment horizontal="left" vertical="top" wrapText="1"/>
      <protection locked="0"/>
    </xf>
    <xf numFmtId="0" fontId="13" fillId="0" borderId="52" xfId="0" applyNumberFormat="1" applyFont="1" applyFill="1" applyBorder="1" applyAlignment="1" applyProtection="1">
      <alignment horizontal="left" vertical="center" wrapText="1"/>
      <protection locked="0"/>
    </xf>
    <xf numFmtId="0" fontId="13" fillId="0" borderId="94" xfId="0" applyNumberFormat="1" applyFont="1" applyFill="1" applyBorder="1" applyAlignment="1" applyProtection="1">
      <alignment horizontal="left" vertical="center" wrapText="1"/>
      <protection locked="0"/>
    </xf>
    <xf numFmtId="0" fontId="13" fillId="0" borderId="39"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left" vertical="center" wrapText="1"/>
      <protection locked="0"/>
    </xf>
    <xf numFmtId="0" fontId="13" fillId="0" borderId="59" xfId="0" applyNumberFormat="1" applyFont="1" applyFill="1" applyBorder="1" applyAlignment="1" applyProtection="1">
      <alignment horizontal="left" vertical="center" wrapText="1"/>
      <protection locked="0"/>
    </xf>
    <xf numFmtId="0" fontId="13" fillId="0" borderId="63" xfId="0" applyNumberFormat="1" applyFont="1" applyFill="1" applyBorder="1" applyAlignment="1" applyProtection="1">
      <alignment horizontal="left" vertical="center" wrapText="1"/>
      <protection locked="0"/>
    </xf>
    <xf numFmtId="0" fontId="13" fillId="0" borderId="61" xfId="0" applyNumberFormat="1" applyFont="1" applyFill="1" applyBorder="1" applyAlignment="1" applyProtection="1">
      <alignment horizontal="left" vertical="center" wrapText="1"/>
      <protection locked="0"/>
    </xf>
    <xf numFmtId="0" fontId="13" fillId="0" borderId="64" xfId="0" applyNumberFormat="1" applyFont="1" applyFill="1" applyBorder="1" applyAlignment="1" applyProtection="1">
      <alignment horizontal="left" vertical="center" wrapText="1"/>
      <protection locked="0"/>
    </xf>
    <xf numFmtId="0" fontId="15" fillId="0" borderId="82" xfId="0" applyFont="1" applyFill="1" applyBorder="1" applyAlignment="1" applyProtection="1">
      <alignment vertical="center" wrapText="1"/>
    </xf>
    <xf numFmtId="0" fontId="15" fillId="0" borderId="95" xfId="0" applyFont="1" applyFill="1" applyBorder="1" applyAlignment="1" applyProtection="1">
      <alignment vertical="center" wrapText="1"/>
    </xf>
    <xf numFmtId="0" fontId="13" fillId="0" borderId="15" xfId="0" applyNumberFormat="1" applyFont="1" applyFill="1" applyBorder="1" applyAlignment="1" applyProtection="1">
      <alignment horizontal="left" vertical="center" wrapText="1"/>
      <protection locked="0"/>
    </xf>
    <xf numFmtId="0" fontId="13" fillId="0" borderId="37" xfId="0" applyNumberFormat="1" applyFont="1" applyFill="1" applyBorder="1" applyAlignment="1" applyProtection="1">
      <alignment horizontal="left" vertical="center" wrapText="1"/>
      <protection locked="0"/>
    </xf>
    <xf numFmtId="0" fontId="13" fillId="0" borderId="48" xfId="0" applyNumberFormat="1" applyFont="1" applyFill="1" applyBorder="1" applyAlignment="1" applyProtection="1">
      <alignment horizontal="left" vertical="center" wrapText="1"/>
      <protection locked="0"/>
    </xf>
    <xf numFmtId="0" fontId="13" fillId="0" borderId="49" xfId="0" applyNumberFormat="1" applyFont="1" applyFill="1" applyBorder="1" applyAlignment="1" applyProtection="1">
      <alignment horizontal="left" vertical="center" wrapText="1"/>
      <protection locked="0"/>
    </xf>
    <xf numFmtId="0" fontId="13" fillId="0" borderId="15" xfId="0" applyNumberFormat="1" applyFont="1" applyFill="1" applyBorder="1" applyAlignment="1" applyProtection="1">
      <alignment horizontal="center" vertical="center" wrapText="1"/>
      <protection locked="0"/>
    </xf>
    <xf numFmtId="0" fontId="13" fillId="0" borderId="37" xfId="0" applyNumberFormat="1" applyFont="1" applyFill="1" applyBorder="1" applyAlignment="1" applyProtection="1">
      <alignment horizontal="center" vertical="center" wrapText="1"/>
      <protection locked="0"/>
    </xf>
    <xf numFmtId="0" fontId="4" fillId="0" borderId="81" xfId="0" applyNumberFormat="1" applyFont="1" applyFill="1" applyBorder="1" applyAlignment="1" applyProtection="1">
      <alignment horizontal="left" vertical="top" wrapText="1"/>
      <protection locked="0"/>
    </xf>
    <xf numFmtId="0" fontId="9" fillId="4" borderId="18" xfId="0" applyFont="1" applyFill="1" applyBorder="1" applyAlignment="1" applyProtection="1">
      <alignment horizontal="center" vertical="center"/>
      <protection locked="0"/>
    </xf>
    <xf numFmtId="0" fontId="9" fillId="4" borderId="67" xfId="0"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protection locked="0"/>
    </xf>
    <xf numFmtId="0" fontId="9" fillId="4" borderId="12" xfId="0" applyFont="1" applyFill="1" applyBorder="1" applyAlignment="1" applyProtection="1">
      <alignment horizontal="center" vertical="center"/>
      <protection locked="0"/>
    </xf>
    <xf numFmtId="0" fontId="9" fillId="4" borderId="1" xfId="0" applyFont="1" applyFill="1" applyBorder="1" applyAlignment="1" applyProtection="1">
      <alignment horizontal="center" vertical="center" wrapText="1"/>
      <protection locked="0"/>
    </xf>
    <xf numFmtId="0" fontId="2" fillId="4" borderId="23" xfId="0" applyFont="1" applyFill="1" applyBorder="1" applyAlignment="1" applyProtection="1">
      <alignment horizontal="left" vertical="center" wrapText="1" indent="4"/>
      <protection locked="0"/>
    </xf>
    <xf numFmtId="0" fontId="9" fillId="4" borderId="1" xfId="0" applyFont="1" applyFill="1" applyBorder="1" applyAlignment="1" applyProtection="1">
      <alignment horizontal="left" vertical="center" indent="4"/>
      <protection locked="0"/>
    </xf>
    <xf numFmtId="0" fontId="9" fillId="4" borderId="24" xfId="0" applyFont="1" applyFill="1" applyBorder="1" applyAlignment="1" applyProtection="1">
      <alignment horizontal="center" vertical="center"/>
      <protection locked="0"/>
    </xf>
    <xf numFmtId="0" fontId="9" fillId="4" borderId="27" xfId="0" applyFont="1" applyFill="1" applyBorder="1" applyAlignment="1" applyProtection="1">
      <alignment horizontal="center" vertical="center"/>
      <protection locked="0"/>
    </xf>
    <xf numFmtId="0" fontId="18" fillId="6" borderId="34" xfId="0" applyNumberFormat="1" applyFont="1" applyFill="1" applyBorder="1" applyAlignment="1" applyProtection="1">
      <alignment horizontal="center" vertical="center" wrapText="1"/>
      <protection locked="0"/>
    </xf>
    <xf numFmtId="0" fontId="18" fillId="6" borderId="4" xfId="0" applyNumberFormat="1" applyFont="1" applyFill="1" applyBorder="1" applyAlignment="1" applyProtection="1">
      <alignment horizontal="center" vertical="center" wrapText="1"/>
      <protection locked="0"/>
    </xf>
    <xf numFmtId="0" fontId="13" fillId="0" borderId="92" xfId="0" applyNumberFormat="1" applyFont="1" applyFill="1" applyBorder="1" applyAlignment="1" applyProtection="1">
      <alignment horizontal="center" vertical="center" wrapText="1"/>
      <protection locked="0"/>
    </xf>
    <xf numFmtId="0" fontId="13" fillId="0" borderId="74" xfId="0" applyNumberFormat="1" applyFont="1" applyFill="1" applyBorder="1" applyAlignment="1" applyProtection="1">
      <alignment horizontal="center" vertical="center" wrapText="1"/>
      <protection locked="0"/>
    </xf>
    <xf numFmtId="0" fontId="19" fillId="6" borderId="62" xfId="0" applyFont="1" applyFill="1" applyBorder="1" applyAlignment="1" applyProtection="1">
      <alignment horizontal="center" vertical="center"/>
      <protection locked="0"/>
    </xf>
    <xf numFmtId="0" fontId="19" fillId="6" borderId="60" xfId="0" applyFont="1" applyFill="1" applyBorder="1" applyAlignment="1" applyProtection="1">
      <alignment horizontal="center" vertical="center"/>
      <protection locked="0"/>
    </xf>
    <xf numFmtId="0" fontId="15" fillId="0" borderId="90" xfId="0" applyFont="1" applyFill="1" applyBorder="1" applyAlignment="1" applyProtection="1">
      <alignment vertical="center" wrapText="1"/>
    </xf>
    <xf numFmtId="0" fontId="15" fillId="0" borderId="91" xfId="0" applyFont="1" applyFill="1" applyBorder="1" applyAlignment="1" applyProtection="1">
      <alignment vertical="center" wrapText="1"/>
    </xf>
    <xf numFmtId="0" fontId="20" fillId="6" borderId="62" xfId="0" applyFont="1" applyFill="1" applyBorder="1" applyAlignment="1" applyProtection="1">
      <alignment horizontal="center" vertical="center"/>
      <protection locked="0"/>
    </xf>
    <xf numFmtId="0" fontId="13" fillId="0" borderId="87" xfId="0" applyNumberFormat="1" applyFont="1" applyFill="1" applyBorder="1" applyAlignment="1" applyProtection="1">
      <alignment horizontal="left" vertical="center" wrapText="1"/>
      <protection locked="0"/>
    </xf>
    <xf numFmtId="0" fontId="13" fillId="0" borderId="97" xfId="0" applyNumberFormat="1" applyFont="1" applyFill="1" applyBorder="1" applyAlignment="1" applyProtection="1">
      <alignment horizontal="left" vertical="center" wrapText="1"/>
      <protection locked="0"/>
    </xf>
    <xf numFmtId="0" fontId="13" fillId="0" borderId="43" xfId="0" applyNumberFormat="1" applyFont="1" applyFill="1" applyBorder="1" applyAlignment="1" applyProtection="1">
      <alignment horizontal="left" vertical="center" wrapText="1"/>
      <protection locked="0"/>
    </xf>
    <xf numFmtId="0" fontId="13" fillId="0" borderId="98" xfId="0" applyNumberFormat="1" applyFont="1" applyFill="1" applyBorder="1" applyAlignment="1" applyProtection="1">
      <alignment horizontal="left" vertical="center" wrapText="1"/>
      <protection locked="0"/>
    </xf>
    <xf numFmtId="0" fontId="9" fillId="0" borderId="8" xfId="0" applyFont="1" applyBorder="1" applyAlignment="1" applyProtection="1">
      <alignment horizontal="center" vertical="center"/>
      <protection locked="0"/>
    </xf>
    <xf numFmtId="0" fontId="9" fillId="4" borderId="23" xfId="0" applyFont="1" applyFill="1" applyBorder="1" applyAlignment="1" applyProtection="1">
      <alignment horizontal="left" vertical="center" wrapText="1" indent="4"/>
      <protection locked="0"/>
    </xf>
    <xf numFmtId="0" fontId="9" fillId="4" borderId="142" xfId="0" applyFont="1" applyFill="1" applyBorder="1" applyAlignment="1" applyProtection="1">
      <alignment horizontal="center" vertical="center" wrapText="1"/>
      <protection locked="0"/>
    </xf>
    <xf numFmtId="0" fontId="9" fillId="4" borderId="137" xfId="0" applyFont="1" applyFill="1" applyBorder="1" applyAlignment="1" applyProtection="1">
      <alignment horizontal="center" vertical="center"/>
      <protection locked="0"/>
    </xf>
    <xf numFmtId="0" fontId="9" fillId="4" borderId="16"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9" fillId="4" borderId="72"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9" fillId="4" borderId="135" xfId="0" applyFont="1" applyFill="1" applyBorder="1" applyAlignment="1" applyProtection="1">
      <alignment horizontal="center" vertical="center" wrapText="1"/>
      <protection locked="0"/>
    </xf>
    <xf numFmtId="0" fontId="9" fillId="4" borderId="136" xfId="0" applyFont="1" applyFill="1" applyBorder="1" applyAlignment="1" applyProtection="1">
      <alignment horizontal="center" vertical="center" wrapText="1"/>
      <protection locked="0"/>
    </xf>
    <xf numFmtId="0" fontId="9" fillId="4" borderId="71" xfId="0" applyFont="1" applyFill="1" applyBorder="1" applyAlignment="1" applyProtection="1">
      <alignment horizontal="center" vertical="center"/>
      <protection locked="0"/>
    </xf>
    <xf numFmtId="0" fontId="13" fillId="0" borderId="0" xfId="0" applyFont="1" applyFill="1" applyBorder="1" applyAlignment="1" applyProtection="1">
      <alignment horizontal="right" vertical="center"/>
      <protection locked="0"/>
    </xf>
    <xf numFmtId="0" fontId="9" fillId="4" borderId="38" xfId="0" applyFont="1" applyFill="1" applyBorder="1" applyAlignment="1" applyProtection="1">
      <alignment horizontal="center" vertical="center" wrapText="1"/>
      <protection locked="0"/>
    </xf>
    <xf numFmtId="0" fontId="9" fillId="4" borderId="15" xfId="0" applyFont="1" applyFill="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0" borderId="4" xfId="0" applyFont="1" applyBorder="1" applyAlignment="1" applyProtection="1">
      <alignment horizontal="left" vertical="center"/>
      <protection locked="0"/>
    </xf>
    <xf numFmtId="0" fontId="2" fillId="0" borderId="7" xfId="0" applyFont="1" applyBorder="1" applyAlignment="1" applyProtection="1">
      <alignment horizontal="left" vertical="top"/>
      <protection locked="0"/>
    </xf>
    <xf numFmtId="0" fontId="9" fillId="0" borderId="8" xfId="0" applyFont="1" applyBorder="1" applyAlignment="1" applyProtection="1">
      <alignment horizontal="left" vertical="top"/>
      <protection locked="0"/>
    </xf>
    <xf numFmtId="0" fontId="9" fillId="0" borderId="9" xfId="0" applyFont="1" applyBorder="1" applyAlignment="1" applyProtection="1">
      <alignment horizontal="left" vertical="top"/>
      <protection locked="0"/>
    </xf>
    <xf numFmtId="184" fontId="27" fillId="2" borderId="35" xfId="0" applyNumberFormat="1" applyFont="1" applyFill="1" applyBorder="1" applyAlignment="1" applyProtection="1">
      <alignment horizontal="center" vertical="center" shrinkToFit="1"/>
      <protection locked="0"/>
    </xf>
    <xf numFmtId="184" fontId="27" fillId="2" borderId="36" xfId="0" applyNumberFormat="1" applyFont="1" applyFill="1" applyBorder="1" applyAlignment="1" applyProtection="1">
      <alignment horizontal="center" vertical="center" shrinkToFit="1"/>
      <protection locked="0"/>
    </xf>
    <xf numFmtId="0" fontId="15" fillId="0" borderId="0" xfId="0" applyFont="1" applyFill="1" applyBorder="1" applyAlignment="1" applyProtection="1">
      <alignment horizontal="right" vertical="center"/>
      <protection locked="0"/>
    </xf>
    <xf numFmtId="184" fontId="27" fillId="2" borderId="0" xfId="0" applyNumberFormat="1" applyFont="1" applyFill="1" applyAlignment="1" applyProtection="1">
      <alignment horizontal="center" vertical="center" shrinkToFit="1"/>
      <protection locked="0"/>
    </xf>
    <xf numFmtId="0" fontId="38" fillId="0" borderId="0" xfId="0" applyFont="1" applyBorder="1" applyAlignment="1" applyProtection="1">
      <alignment horizontal="left" vertical="center" indent="1" shrinkToFit="1"/>
    </xf>
    <xf numFmtId="0" fontId="26" fillId="0" borderId="0" xfId="0" applyFont="1" applyBorder="1" applyAlignment="1" applyProtection="1">
      <alignment horizontal="left" vertical="center" indent="1"/>
    </xf>
    <xf numFmtId="0" fontId="2" fillId="0" borderId="78" xfId="0" applyNumberFormat="1" applyFont="1" applyBorder="1" applyAlignment="1" applyProtection="1">
      <alignment horizontal="left" vertical="center" wrapText="1"/>
      <protection locked="0"/>
    </xf>
    <xf numFmtId="0" fontId="2" fillId="0" borderId="79" xfId="0" applyNumberFormat="1" applyFont="1" applyBorder="1" applyAlignment="1" applyProtection="1">
      <alignment horizontal="left" vertical="center" wrapText="1"/>
      <protection locked="0"/>
    </xf>
    <xf numFmtId="0" fontId="2" fillId="0" borderId="80" xfId="0" applyNumberFormat="1" applyFont="1" applyBorder="1" applyAlignment="1" applyProtection="1">
      <alignment horizontal="left" vertical="center" wrapText="1"/>
      <protection locked="0"/>
    </xf>
    <xf numFmtId="0" fontId="2" fillId="0" borderId="83" xfId="0" applyNumberFormat="1" applyFont="1" applyBorder="1" applyAlignment="1" applyProtection="1">
      <alignment horizontal="left" vertical="center" wrapText="1"/>
      <protection locked="0"/>
    </xf>
    <xf numFmtId="0" fontId="2" fillId="0" borderId="84" xfId="0" applyNumberFormat="1" applyFont="1" applyBorder="1" applyAlignment="1" applyProtection="1">
      <alignment horizontal="left" vertical="center" wrapText="1"/>
      <protection locked="0"/>
    </xf>
    <xf numFmtId="0" fontId="2" fillId="4" borderId="25"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2" fillId="4" borderId="34"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4" xfId="0" applyFont="1" applyFill="1" applyBorder="1" applyAlignment="1" applyProtection="1">
      <alignment horizontal="center" vertical="center"/>
      <protection locked="0"/>
    </xf>
    <xf numFmtId="0" fontId="2" fillId="4" borderId="82" xfId="0" applyFont="1" applyFill="1" applyBorder="1" applyAlignment="1" applyProtection="1">
      <alignment horizontal="center" vertical="center"/>
      <protection locked="0"/>
    </xf>
    <xf numFmtId="0" fontId="2" fillId="4" borderId="83" xfId="0" applyFont="1" applyFill="1" applyBorder="1" applyAlignment="1" applyProtection="1">
      <alignment horizontal="center" vertical="center"/>
      <protection locked="0"/>
    </xf>
    <xf numFmtId="0" fontId="2" fillId="4" borderId="84"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2" fillId="4" borderId="25" xfId="0" applyFont="1" applyFill="1" applyBorder="1" applyAlignment="1" applyProtection="1">
      <alignment horizontal="center" vertical="center" wrapText="1"/>
      <protection locked="0"/>
    </xf>
    <xf numFmtId="0" fontId="2" fillId="4" borderId="24" xfId="0"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protection locked="0"/>
    </xf>
    <xf numFmtId="0" fontId="2" fillId="6" borderId="18" xfId="0" applyFont="1" applyFill="1" applyBorder="1" applyAlignment="1" applyProtection="1">
      <alignment horizontal="center" vertical="center"/>
      <protection locked="0"/>
    </xf>
    <xf numFmtId="0" fontId="2" fillId="6" borderId="69" xfId="0" applyFont="1" applyFill="1" applyBorder="1" applyAlignment="1" applyProtection="1">
      <alignment horizontal="center" vertical="center"/>
      <protection locked="0"/>
    </xf>
    <xf numFmtId="0" fontId="20" fillId="6" borderId="50" xfId="0" applyFont="1" applyFill="1" applyBorder="1" applyAlignment="1" applyProtection="1">
      <alignment horizontal="center" vertical="center"/>
      <protection locked="0"/>
    </xf>
    <xf numFmtId="0" fontId="20" fillId="6" borderId="23" xfId="0" applyFont="1" applyFill="1" applyBorder="1" applyAlignment="1" applyProtection="1">
      <alignment horizontal="center" vertical="center"/>
      <protection locked="0"/>
    </xf>
    <xf numFmtId="0" fontId="20" fillId="6" borderId="51" xfId="0" applyFont="1" applyFill="1" applyBorder="1" applyAlignment="1" applyProtection="1">
      <alignment horizontal="center" vertical="center"/>
      <protection locked="0"/>
    </xf>
    <xf numFmtId="3" fontId="2" fillId="6" borderId="101" xfId="0" applyNumberFormat="1" applyFont="1" applyFill="1" applyBorder="1" applyAlignment="1" applyProtection="1">
      <alignment vertical="center"/>
    </xf>
    <xf numFmtId="3" fontId="2" fillId="6" borderId="103" xfId="0" applyNumberFormat="1" applyFont="1" applyFill="1" applyBorder="1" applyAlignment="1" applyProtection="1">
      <alignment vertical="center"/>
    </xf>
    <xf numFmtId="0" fontId="2" fillId="0" borderId="8" xfId="0" applyFont="1" applyBorder="1" applyAlignment="1" applyProtection="1">
      <alignment horizontal="center" vertical="center"/>
      <protection locked="0"/>
    </xf>
    <xf numFmtId="0" fontId="2" fillId="4" borderId="66" xfId="0" applyFont="1" applyFill="1" applyBorder="1" applyAlignment="1" applyProtection="1">
      <alignment horizontal="center" vertical="center" wrapText="1"/>
      <protection locked="0"/>
    </xf>
    <xf numFmtId="0" fontId="2" fillId="4" borderId="45"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center" vertical="center"/>
      <protection locked="0"/>
    </xf>
    <xf numFmtId="0" fontId="2" fillId="4" borderId="17" xfId="0" applyFont="1" applyFill="1" applyBorder="1" applyAlignment="1" applyProtection="1">
      <alignment horizontal="center" vertical="center"/>
      <protection locked="0"/>
    </xf>
    <xf numFmtId="0" fontId="2" fillId="4" borderId="67" xfId="0" applyFont="1" applyFill="1" applyBorder="1" applyAlignment="1" applyProtection="1">
      <alignment horizontal="center" vertical="center"/>
      <protection locked="0"/>
    </xf>
    <xf numFmtId="0" fontId="2" fillId="4" borderId="102" xfId="0" applyFont="1" applyFill="1" applyBorder="1" applyAlignment="1" applyProtection="1">
      <alignment horizontal="center" vertical="center" wrapText="1"/>
      <protection locked="0"/>
    </xf>
    <xf numFmtId="0" fontId="20" fillId="4" borderId="116" xfId="0" applyFont="1" applyFill="1" applyBorder="1" applyAlignment="1" applyProtection="1">
      <alignment horizontal="center" vertical="center" wrapText="1"/>
      <protection locked="0"/>
    </xf>
    <xf numFmtId="0" fontId="20" fillId="4" borderId="117" xfId="0" applyFont="1" applyFill="1" applyBorder="1" applyAlignment="1" applyProtection="1">
      <alignment horizontal="center" vertical="center" wrapText="1"/>
      <protection locked="0"/>
    </xf>
    <xf numFmtId="0" fontId="2" fillId="4" borderId="106" xfId="0" applyFont="1" applyFill="1" applyBorder="1" applyAlignment="1" applyProtection="1">
      <alignment horizontal="center" vertical="center" wrapText="1"/>
      <protection locked="0"/>
    </xf>
    <xf numFmtId="0" fontId="2" fillId="4" borderId="108" xfId="0" applyFont="1" applyFill="1" applyBorder="1" applyAlignment="1" applyProtection="1">
      <alignment horizontal="center" vertical="center" wrapText="1"/>
      <protection locked="0"/>
    </xf>
    <xf numFmtId="0" fontId="2" fillId="4" borderId="107" xfId="0" applyFont="1" applyFill="1" applyBorder="1" applyAlignment="1" applyProtection="1">
      <alignment horizontal="center" vertical="center" wrapText="1"/>
      <protection locked="0"/>
    </xf>
    <xf numFmtId="0" fontId="2" fillId="4" borderId="109" xfId="0" applyFont="1" applyFill="1" applyBorder="1" applyAlignment="1" applyProtection="1">
      <alignment horizontal="center" vertical="center" wrapText="1"/>
      <protection locked="0"/>
    </xf>
    <xf numFmtId="0" fontId="20" fillId="4" borderId="102" xfId="0" applyFont="1" applyFill="1" applyBorder="1" applyAlignment="1" applyProtection="1">
      <alignment horizontal="center" vertical="center" wrapText="1"/>
      <protection locked="0"/>
    </xf>
    <xf numFmtId="0" fontId="2" fillId="4" borderId="67" xfId="0" applyFont="1" applyFill="1" applyBorder="1" applyAlignment="1" applyProtection="1">
      <alignment horizontal="center" vertical="center" wrapText="1"/>
      <protection locked="0"/>
    </xf>
    <xf numFmtId="0" fontId="2" fillId="4" borderId="100" xfId="0" applyFont="1" applyFill="1" applyBorder="1" applyAlignment="1" applyProtection="1">
      <alignment horizontal="center" vertical="center" wrapText="1"/>
      <protection locked="0"/>
    </xf>
    <xf numFmtId="0" fontId="2" fillId="4" borderId="72" xfId="0" applyFont="1" applyFill="1" applyBorder="1" applyAlignment="1" applyProtection="1">
      <alignment horizontal="center" vertical="center" wrapText="1"/>
      <protection locked="0"/>
    </xf>
    <xf numFmtId="0" fontId="2" fillId="4" borderId="70" xfId="0" applyFont="1" applyFill="1" applyBorder="1" applyAlignment="1" applyProtection="1">
      <alignment horizontal="center" vertical="center" wrapText="1"/>
      <protection locked="0"/>
    </xf>
    <xf numFmtId="183" fontId="20" fillId="6" borderId="116" xfId="0" applyNumberFormat="1" applyFont="1" applyFill="1" applyBorder="1" applyAlignment="1" applyProtection="1">
      <alignment vertical="center"/>
    </xf>
    <xf numFmtId="183" fontId="20" fillId="6" borderId="118" xfId="0" applyNumberFormat="1" applyFont="1" applyFill="1" applyBorder="1" applyAlignment="1" applyProtection="1">
      <alignment vertical="center"/>
    </xf>
    <xf numFmtId="3" fontId="2" fillId="6" borderId="106" xfId="0" applyNumberFormat="1" applyFont="1" applyFill="1" applyBorder="1" applyAlignment="1" applyProtection="1">
      <alignment vertical="center"/>
    </xf>
    <xf numFmtId="3" fontId="2" fillId="6" borderId="110" xfId="0" applyNumberFormat="1" applyFont="1" applyFill="1" applyBorder="1" applyAlignment="1" applyProtection="1">
      <alignment vertical="center"/>
    </xf>
    <xf numFmtId="3" fontId="2" fillId="6" borderId="107" xfId="0" applyNumberFormat="1" applyFont="1" applyFill="1" applyBorder="1" applyAlignment="1" applyProtection="1">
      <alignment vertical="center"/>
    </xf>
    <xf numFmtId="3" fontId="2" fillId="6" borderId="111" xfId="0" applyNumberFormat="1" applyFont="1" applyFill="1" applyBorder="1" applyAlignment="1" applyProtection="1">
      <alignment vertical="center"/>
    </xf>
    <xf numFmtId="2" fontId="4" fillId="6" borderId="37" xfId="2" applyNumberFormat="1" applyFont="1" applyFill="1" applyBorder="1" applyAlignment="1" applyProtection="1">
      <alignment horizontal="center" vertical="center"/>
    </xf>
    <xf numFmtId="2" fontId="4" fillId="6" borderId="27" xfId="2" applyNumberFormat="1" applyFont="1" applyFill="1" applyBorder="1" applyAlignment="1" applyProtection="1">
      <alignment horizontal="center" vertical="center"/>
    </xf>
    <xf numFmtId="176" fontId="2" fillId="0" borderId="41" xfId="0" applyNumberFormat="1" applyFont="1" applyFill="1" applyBorder="1" applyAlignment="1" applyProtection="1">
      <alignment horizontal="center" vertical="center" wrapText="1"/>
    </xf>
    <xf numFmtId="176" fontId="2" fillId="0" borderId="26" xfId="0" applyNumberFormat="1" applyFont="1" applyFill="1" applyBorder="1" applyAlignment="1" applyProtection="1">
      <alignment horizontal="center" vertical="center" wrapText="1"/>
    </xf>
    <xf numFmtId="0" fontId="2" fillId="0" borderId="86" xfId="0" applyFont="1" applyFill="1" applyBorder="1" applyAlignment="1" applyProtection="1">
      <alignment horizontal="left" vertical="center" wrapText="1"/>
    </xf>
    <xf numFmtId="0" fontId="2" fillId="0" borderId="15" xfId="0" applyFont="1" applyFill="1" applyBorder="1" applyAlignment="1" applyProtection="1">
      <alignment horizontal="left" vertical="center" wrapText="1"/>
    </xf>
    <xf numFmtId="0" fontId="2" fillId="0" borderId="86"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3" fontId="2" fillId="0" borderId="104" xfId="0" applyNumberFormat="1" applyFont="1" applyBorder="1" applyAlignment="1" applyProtection="1">
      <alignment vertical="center"/>
    </xf>
    <xf numFmtId="3" fontId="2" fillId="0" borderId="105" xfId="0" applyNumberFormat="1" applyFont="1" applyBorder="1" applyAlignment="1" applyProtection="1">
      <alignment vertical="center"/>
    </xf>
    <xf numFmtId="183" fontId="20" fillId="0" borderId="119" xfId="0" applyNumberFormat="1" applyFont="1" applyBorder="1" applyAlignment="1" applyProtection="1">
      <alignment vertical="center"/>
      <protection locked="0"/>
    </xf>
    <xf numFmtId="183" fontId="20" fillId="0" borderId="120" xfId="0" applyNumberFormat="1" applyFont="1" applyBorder="1" applyAlignment="1" applyProtection="1">
      <alignment vertical="center"/>
      <protection locked="0"/>
    </xf>
    <xf numFmtId="3" fontId="2" fillId="0" borderId="112" xfId="0" applyNumberFormat="1" applyFont="1" applyBorder="1" applyAlignment="1" applyProtection="1">
      <alignment vertical="center"/>
    </xf>
    <xf numFmtId="3" fontId="2" fillId="0" borderId="114" xfId="0" applyNumberFormat="1" applyFont="1" applyBorder="1" applyAlignment="1" applyProtection="1">
      <alignment vertical="center"/>
    </xf>
    <xf numFmtId="3" fontId="2" fillId="0" borderId="113" xfId="0" applyNumberFormat="1" applyFont="1" applyBorder="1" applyAlignment="1" applyProtection="1">
      <alignment vertical="center"/>
    </xf>
    <xf numFmtId="3" fontId="2" fillId="0" borderId="115" xfId="0" applyNumberFormat="1" applyFont="1" applyBorder="1" applyAlignment="1" applyProtection="1">
      <alignment vertical="center"/>
    </xf>
    <xf numFmtId="2" fontId="4" fillId="0" borderId="74" xfId="2" applyNumberFormat="1" applyFont="1" applyFill="1" applyBorder="1" applyAlignment="1" applyProtection="1">
      <alignment horizontal="center" vertical="center"/>
    </xf>
    <xf numFmtId="2" fontId="4" fillId="0" borderId="27" xfId="2" applyNumberFormat="1" applyFont="1" applyFill="1" applyBorder="1" applyAlignment="1" applyProtection="1">
      <alignment horizontal="center" vertical="center"/>
    </xf>
    <xf numFmtId="176" fontId="2" fillId="0" borderId="25" xfId="0" applyNumberFormat="1" applyFont="1" applyFill="1" applyBorder="1" applyAlignment="1" applyProtection="1">
      <alignment horizontal="center" vertical="center" wrapText="1"/>
    </xf>
    <xf numFmtId="0" fontId="2" fillId="0"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3" fontId="2" fillId="0" borderId="185" xfId="0" applyNumberFormat="1" applyFont="1" applyBorder="1" applyAlignment="1" applyProtection="1">
      <alignment vertical="center"/>
    </xf>
    <xf numFmtId="0" fontId="51" fillId="0" borderId="1" xfId="0" applyFont="1" applyFill="1" applyBorder="1" applyAlignment="1" applyProtection="1">
      <alignment horizontal="center" vertical="center" wrapText="1"/>
    </xf>
    <xf numFmtId="176" fontId="2" fillId="0" borderId="28" xfId="0" applyNumberFormat="1" applyFont="1" applyFill="1" applyBorder="1" applyAlignment="1" applyProtection="1">
      <alignment horizontal="center" vertical="center" wrapText="1"/>
    </xf>
    <xf numFmtId="0" fontId="2" fillId="0" borderId="78" xfId="0" applyFont="1" applyFill="1" applyBorder="1" applyAlignment="1" applyProtection="1">
      <alignment horizontal="left" vertical="center" wrapText="1"/>
    </xf>
    <xf numFmtId="0" fontId="51" fillId="0" borderId="29" xfId="0" applyFont="1" applyFill="1" applyBorder="1" applyAlignment="1" applyProtection="1">
      <alignment horizontal="center" vertical="center" wrapText="1"/>
    </xf>
    <xf numFmtId="3" fontId="2" fillId="0" borderId="102" xfId="0" applyNumberFormat="1" applyFont="1" applyBorder="1" applyAlignment="1" applyProtection="1">
      <alignment vertical="center"/>
    </xf>
    <xf numFmtId="183" fontId="20" fillId="0" borderId="114" xfId="0" applyNumberFormat="1" applyFont="1" applyBorder="1" applyAlignment="1" applyProtection="1">
      <alignment vertical="center"/>
      <protection locked="0"/>
    </xf>
    <xf numFmtId="183" fontId="20" fillId="0" borderId="108" xfId="0" applyNumberFormat="1" applyFont="1" applyBorder="1" applyAlignment="1" applyProtection="1">
      <alignment vertical="center"/>
      <protection locked="0"/>
    </xf>
    <xf numFmtId="3" fontId="2" fillId="0" borderId="108" xfId="0" applyNumberFormat="1" applyFont="1" applyBorder="1" applyAlignment="1" applyProtection="1">
      <alignment vertical="center"/>
    </xf>
    <xf numFmtId="3" fontId="2" fillId="0" borderId="186" xfId="0" applyNumberFormat="1" applyFont="1" applyBorder="1" applyAlignment="1" applyProtection="1">
      <alignment vertical="center"/>
    </xf>
    <xf numFmtId="2" fontId="4" fillId="0" borderId="30" xfId="2" applyNumberFormat="1" applyFont="1" applyFill="1" applyBorder="1" applyAlignment="1" applyProtection="1">
      <alignment horizontal="center" vertical="center"/>
    </xf>
    <xf numFmtId="2" fontId="4" fillId="0" borderId="27" xfId="2" applyNumberFormat="1" applyFont="1" applyFill="1" applyBorder="1" applyAlignment="1" applyProtection="1">
      <alignment vertical="center"/>
    </xf>
    <xf numFmtId="2" fontId="4" fillId="0" borderId="30" xfId="2" applyNumberFormat="1" applyFont="1" applyFill="1" applyBorder="1" applyAlignment="1" applyProtection="1">
      <alignment vertical="center"/>
    </xf>
    <xf numFmtId="2" fontId="4" fillId="0" borderId="74" xfId="2" applyNumberFormat="1" applyFont="1" applyFill="1" applyBorder="1" applyAlignment="1" applyProtection="1">
      <alignment vertical="center"/>
    </xf>
    <xf numFmtId="2" fontId="4" fillId="6" borderId="37" xfId="2" applyNumberFormat="1" applyFont="1" applyFill="1" applyBorder="1" applyAlignment="1" applyProtection="1">
      <alignment vertical="center"/>
    </xf>
    <xf numFmtId="2" fontId="4" fillId="6" borderId="27" xfId="2" applyNumberFormat="1" applyFont="1" applyFill="1" applyBorder="1" applyAlignment="1" applyProtection="1">
      <alignment vertical="center"/>
    </xf>
    <xf numFmtId="0" fontId="2" fillId="4" borderId="18" xfId="0" applyFont="1" applyFill="1" applyBorder="1" applyAlignment="1" applyProtection="1">
      <alignment horizontal="center" vertical="center"/>
      <protection locked="0"/>
    </xf>
    <xf numFmtId="0" fontId="2" fillId="4" borderId="12" xfId="0" applyFont="1" applyFill="1" applyBorder="1" applyAlignment="1" applyProtection="1">
      <alignment horizontal="center" vertical="center"/>
      <protection locked="0"/>
    </xf>
    <xf numFmtId="0" fontId="2" fillId="4" borderId="1" xfId="0" applyFont="1" applyFill="1" applyBorder="1" applyAlignment="1" applyProtection="1">
      <alignment horizontal="left" vertical="center" indent="4"/>
      <protection locked="0"/>
    </xf>
    <xf numFmtId="0" fontId="2" fillId="4" borderId="27" xfId="0" applyFont="1" applyFill="1" applyBorder="1" applyAlignment="1" applyProtection="1">
      <alignment horizontal="center" vertical="center"/>
      <protection locked="0"/>
    </xf>
    <xf numFmtId="0" fontId="4" fillId="0" borderId="39" xfId="0" applyNumberFormat="1" applyFont="1" applyFill="1" applyBorder="1" applyAlignment="1" applyProtection="1">
      <alignment horizontal="left" vertical="center" wrapText="1"/>
      <protection locked="0"/>
    </xf>
    <xf numFmtId="0" fontId="4" fillId="0" borderId="54" xfId="0" applyNumberFormat="1" applyFont="1" applyFill="1" applyBorder="1" applyAlignment="1" applyProtection="1">
      <alignment horizontal="left" vertical="center" wrapText="1"/>
      <protection locked="0"/>
    </xf>
    <xf numFmtId="0" fontId="4" fillId="0" borderId="59" xfId="0" applyNumberFormat="1" applyFont="1" applyFill="1" applyBorder="1" applyAlignment="1" applyProtection="1">
      <alignment horizontal="left"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61" xfId="0" applyNumberFormat="1" applyFont="1" applyFill="1" applyBorder="1" applyAlignment="1" applyProtection="1">
      <alignment horizontal="left" vertical="center" wrapText="1"/>
      <protection locked="0"/>
    </xf>
    <xf numFmtId="0" fontId="4" fillId="0" borderId="64" xfId="0" applyNumberFormat="1" applyFont="1" applyFill="1" applyBorder="1" applyAlignment="1" applyProtection="1">
      <alignment horizontal="left" vertical="center" wrapText="1"/>
      <protection locked="0"/>
    </xf>
    <xf numFmtId="0" fontId="32" fillId="0" borderId="82" xfId="0" applyFont="1" applyFill="1" applyBorder="1" applyAlignment="1" applyProtection="1">
      <alignment vertical="center" wrapText="1"/>
    </xf>
    <xf numFmtId="0" fontId="32" fillId="0" borderId="95" xfId="0" applyFont="1" applyFill="1" applyBorder="1" applyAlignment="1" applyProtection="1">
      <alignment vertical="center" wrapText="1"/>
    </xf>
    <xf numFmtId="0" fontId="4" fillId="0" borderId="15" xfId="0" applyNumberFormat="1" applyFont="1" applyFill="1" applyBorder="1" applyAlignment="1" applyProtection="1">
      <alignment horizontal="left" vertical="center" wrapText="1"/>
      <protection locked="0"/>
    </xf>
    <xf numFmtId="0" fontId="4" fillId="0" borderId="37" xfId="0" applyNumberFormat="1" applyFont="1" applyFill="1" applyBorder="1" applyAlignment="1" applyProtection="1">
      <alignment horizontal="left" vertical="center" wrapText="1"/>
      <protection locked="0"/>
    </xf>
    <xf numFmtId="0" fontId="20" fillId="6" borderId="60" xfId="0" applyFont="1" applyFill="1" applyBorder="1" applyAlignment="1" applyProtection="1">
      <alignment horizontal="center" vertical="center"/>
      <protection locked="0"/>
    </xf>
    <xf numFmtId="0" fontId="50" fillId="6" borderId="34"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protection locked="0"/>
    </xf>
    <xf numFmtId="0" fontId="32" fillId="0" borderId="90" xfId="0" applyFont="1" applyFill="1" applyBorder="1" applyAlignment="1" applyProtection="1">
      <alignment vertical="center" wrapText="1"/>
    </xf>
    <xf numFmtId="0" fontId="32" fillId="0" borderId="91" xfId="0" applyFont="1" applyFill="1" applyBorder="1" applyAlignment="1" applyProtection="1">
      <alignment vertical="center" wrapText="1"/>
    </xf>
    <xf numFmtId="0" fontId="4" fillId="0" borderId="92" xfId="0" applyNumberFormat="1" applyFont="1" applyFill="1" applyBorder="1" applyAlignment="1" applyProtection="1">
      <alignment horizontal="center" vertical="center" wrapText="1"/>
      <protection locked="0"/>
    </xf>
    <xf numFmtId="0" fontId="4" fillId="0" borderId="74" xfId="0" applyNumberFormat="1" applyFont="1" applyFill="1" applyBorder="1" applyAlignment="1" applyProtection="1">
      <alignment horizontal="center" vertical="center" wrapText="1"/>
      <protection locked="0"/>
    </xf>
    <xf numFmtId="176" fontId="32" fillId="0" borderId="73" xfId="0" applyNumberFormat="1" applyFont="1" applyFill="1" applyBorder="1" applyAlignment="1" applyProtection="1">
      <alignment horizontal="center" vertical="center" wrapText="1"/>
      <protection locked="0"/>
    </xf>
    <xf numFmtId="176" fontId="32" fillId="0" borderId="42" xfId="0" applyNumberFormat="1" applyFont="1" applyFill="1" applyBorder="1" applyAlignment="1" applyProtection="1">
      <alignment horizontal="center" vertical="center" wrapText="1"/>
      <protection locked="0"/>
    </xf>
    <xf numFmtId="176" fontId="32" fillId="0" borderId="45" xfId="0" applyNumberFormat="1" applyFont="1" applyFill="1" applyBorder="1" applyAlignment="1" applyProtection="1">
      <alignment horizontal="center" vertical="center" wrapText="1"/>
      <protection locked="0"/>
    </xf>
    <xf numFmtId="0" fontId="4" fillId="0" borderId="22" xfId="0" applyNumberFormat="1" applyFont="1" applyFill="1" applyBorder="1" applyAlignment="1" applyProtection="1">
      <alignment horizontal="left" vertical="top" wrapText="1"/>
      <protection locked="0"/>
    </xf>
    <xf numFmtId="0" fontId="4" fillId="0" borderId="21" xfId="0" applyNumberFormat="1" applyFont="1" applyFill="1" applyBorder="1" applyAlignment="1" applyProtection="1">
      <alignment horizontal="left" vertical="top" wrapText="1"/>
      <protection locked="0"/>
    </xf>
    <xf numFmtId="0" fontId="4" fillId="0" borderId="52" xfId="0" applyNumberFormat="1" applyFont="1" applyFill="1" applyBorder="1" applyAlignment="1" applyProtection="1">
      <alignment horizontal="left" vertical="center" wrapText="1"/>
      <protection locked="0"/>
    </xf>
    <xf numFmtId="0" fontId="4" fillId="0" borderId="94" xfId="0" applyNumberFormat="1" applyFont="1" applyFill="1" applyBorder="1" applyAlignment="1" applyProtection="1">
      <alignment horizontal="left" vertical="center" wrapText="1"/>
      <protection locked="0"/>
    </xf>
    <xf numFmtId="0" fontId="4" fillId="0" borderId="48" xfId="0" applyNumberFormat="1" applyFont="1" applyFill="1" applyBorder="1" applyAlignment="1" applyProtection="1">
      <alignment horizontal="left" vertical="center" wrapText="1"/>
      <protection locked="0"/>
    </xf>
    <xf numFmtId="0" fontId="4" fillId="0" borderId="49" xfId="0" applyNumberFormat="1" applyFont="1" applyFill="1" applyBorder="1" applyAlignment="1" applyProtection="1">
      <alignment horizontal="left" vertical="center" wrapText="1"/>
      <protection locked="0"/>
    </xf>
    <xf numFmtId="0" fontId="4" fillId="0" borderId="15" xfId="0" applyNumberFormat="1" applyFont="1" applyFill="1" applyBorder="1" applyAlignment="1" applyProtection="1">
      <alignment horizontal="center" vertical="center" wrapText="1"/>
      <protection locked="0"/>
    </xf>
    <xf numFmtId="0" fontId="4" fillId="0" borderId="37" xfId="0" applyNumberFormat="1" applyFont="1" applyFill="1" applyBorder="1" applyAlignment="1" applyProtection="1">
      <alignment horizontal="center" vertical="center" wrapText="1"/>
      <protection locked="0"/>
    </xf>
    <xf numFmtId="0" fontId="4" fillId="0" borderId="87" xfId="0" applyNumberFormat="1" applyFont="1" applyFill="1" applyBorder="1" applyAlignment="1" applyProtection="1">
      <alignment horizontal="left" vertical="center" wrapText="1"/>
      <protection locked="0"/>
    </xf>
    <xf numFmtId="0" fontId="4" fillId="0" borderId="97" xfId="0" applyNumberFormat="1" applyFont="1" applyFill="1" applyBorder="1" applyAlignment="1" applyProtection="1">
      <alignment horizontal="left" vertical="center" wrapText="1"/>
      <protection locked="0"/>
    </xf>
    <xf numFmtId="0" fontId="32" fillId="0" borderId="16" xfId="0" applyFont="1" applyFill="1" applyBorder="1" applyAlignment="1" applyProtection="1">
      <alignment vertical="center" wrapText="1"/>
    </xf>
    <xf numFmtId="0" fontId="32" fillId="0" borderId="67" xfId="0" applyFont="1" applyFill="1" applyBorder="1" applyAlignment="1" applyProtection="1">
      <alignment vertical="center" wrapText="1"/>
    </xf>
    <xf numFmtId="0" fontId="4" fillId="0" borderId="23" xfId="0" applyNumberFormat="1" applyFont="1" applyFill="1" applyBorder="1" applyAlignment="1" applyProtection="1">
      <alignment horizontal="center" vertical="center" wrapText="1"/>
      <protection locked="0"/>
    </xf>
    <xf numFmtId="0" fontId="4" fillId="0" borderId="24" xfId="0" applyNumberFormat="1" applyFont="1" applyFill="1" applyBorder="1" applyAlignment="1" applyProtection="1">
      <alignment horizontal="center" vertical="center" wrapText="1"/>
      <protection locked="0"/>
    </xf>
    <xf numFmtId="0" fontId="4" fillId="0" borderId="43" xfId="0" applyNumberFormat="1" applyFont="1" applyFill="1" applyBorder="1" applyAlignment="1" applyProtection="1">
      <alignment horizontal="left" vertical="center" wrapText="1"/>
      <protection locked="0"/>
    </xf>
    <xf numFmtId="0" fontId="4" fillId="0" borderId="98" xfId="0" applyNumberFormat="1" applyFont="1" applyFill="1" applyBorder="1" applyAlignment="1" applyProtection="1">
      <alignment horizontal="left" vertical="center" wrapText="1"/>
      <protection locked="0"/>
    </xf>
    <xf numFmtId="0" fontId="2" fillId="4" borderId="148" xfId="0" applyFont="1" applyFill="1" applyBorder="1" applyAlignment="1" applyProtection="1">
      <alignment horizontal="center" vertical="center" wrapText="1"/>
      <protection locked="0"/>
    </xf>
    <xf numFmtId="0" fontId="2" fillId="4" borderId="85" xfId="0" applyFont="1" applyFill="1" applyBorder="1" applyAlignment="1" applyProtection="1">
      <alignment horizontal="center" vertical="center" wrapText="1"/>
      <protection locked="0"/>
    </xf>
    <xf numFmtId="0" fontId="2" fillId="4" borderId="146"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84" xfId="0" applyFont="1" applyFill="1" applyBorder="1" applyAlignment="1" applyProtection="1">
      <alignment horizontal="center" vertical="center" wrapText="1"/>
      <protection locked="0"/>
    </xf>
    <xf numFmtId="0" fontId="2" fillId="4" borderId="10" xfId="0" applyFont="1" applyFill="1" applyBorder="1" applyAlignment="1" applyProtection="1">
      <alignment horizontal="center" vertical="center" wrapText="1"/>
      <protection locked="0"/>
    </xf>
    <xf numFmtId="0" fontId="2" fillId="4" borderId="147" xfId="0" applyFont="1" applyFill="1" applyBorder="1" applyAlignment="1" applyProtection="1">
      <alignment horizontal="center" vertical="center" wrapText="1"/>
      <protection locked="0"/>
    </xf>
    <xf numFmtId="0" fontId="2" fillId="4" borderId="135" xfId="0" applyFont="1" applyFill="1" applyBorder="1" applyAlignment="1" applyProtection="1">
      <alignment horizontal="center" vertical="center" wrapText="1"/>
      <protection locked="0"/>
    </xf>
    <xf numFmtId="0" fontId="2" fillId="4" borderId="145" xfId="0" applyFont="1" applyFill="1" applyBorder="1" applyAlignment="1" applyProtection="1">
      <alignment horizontal="center" vertical="center" wrapText="1"/>
      <protection locked="0"/>
    </xf>
    <xf numFmtId="0" fontId="2" fillId="4" borderId="136"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0" fontId="2" fillId="4" borderId="34" xfId="0" applyFont="1" applyFill="1" applyBorder="1" applyAlignment="1" applyProtection="1">
      <alignment horizontal="center" vertical="center" wrapText="1"/>
      <protection locked="0"/>
    </xf>
    <xf numFmtId="0" fontId="2" fillId="4" borderId="22" xfId="0" applyFont="1" applyFill="1" applyBorder="1" applyAlignment="1" applyProtection="1">
      <alignment horizontal="center" vertical="center" wrapText="1"/>
      <protection locked="0"/>
    </xf>
    <xf numFmtId="0" fontId="2" fillId="4" borderId="83" xfId="0" applyFont="1" applyFill="1" applyBorder="1" applyAlignment="1" applyProtection="1">
      <alignment horizontal="center" vertical="center" wrapText="1"/>
      <protection locked="0"/>
    </xf>
    <xf numFmtId="0" fontId="2" fillId="4" borderId="188" xfId="0" applyFont="1" applyFill="1" applyBorder="1" applyAlignment="1" applyProtection="1">
      <alignment horizontal="center" vertical="center" wrapText="1"/>
      <protection locked="0"/>
    </xf>
    <xf numFmtId="0" fontId="2" fillId="4" borderId="37" xfId="0" applyFont="1" applyFill="1" applyBorder="1" applyAlignment="1" applyProtection="1">
      <alignment horizontal="center" vertical="center" wrapText="1"/>
      <protection locked="0"/>
    </xf>
    <xf numFmtId="0" fontId="2" fillId="4" borderId="142" xfId="0" applyFont="1" applyFill="1" applyBorder="1" applyAlignment="1" applyProtection="1">
      <alignment horizontal="center" vertical="center" wrapText="1"/>
      <protection locked="0"/>
    </xf>
    <xf numFmtId="0" fontId="2" fillId="4" borderId="137"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15" xfId="0" applyFont="1" applyFill="1" applyBorder="1" applyAlignment="1" applyProtection="1">
      <alignment horizontal="center" vertical="center" wrapText="1"/>
      <protection locked="0"/>
    </xf>
    <xf numFmtId="0" fontId="60" fillId="0" borderId="0" xfId="0" applyFont="1" applyAlignment="1" applyProtection="1">
      <alignment horizontal="left" vertical="center" indent="1"/>
    </xf>
    <xf numFmtId="184" fontId="35" fillId="0" borderId="0" xfId="0" applyNumberFormat="1" applyFont="1" applyFill="1" applyAlignment="1" applyProtection="1">
      <alignment horizontal="center" vertical="center" shrinkToFit="1"/>
      <protection locked="0"/>
    </xf>
    <xf numFmtId="0" fontId="2" fillId="0" borderId="0" xfId="0" applyFont="1" applyAlignment="1" applyProtection="1">
      <alignment horizontal="right" vertical="center" wrapText="1"/>
      <protection locked="0"/>
    </xf>
    <xf numFmtId="0" fontId="2" fillId="0" borderId="0" xfId="0" applyFont="1" applyAlignment="1" applyProtection="1">
      <alignment horizontal="left" vertical="center" wrapText="1" indent="1"/>
    </xf>
    <xf numFmtId="0" fontId="42" fillId="0" borderId="0" xfId="0" applyFont="1" applyAlignment="1" applyProtection="1">
      <alignment horizontal="left" vertical="center" indent="1" shrinkToFit="1"/>
    </xf>
    <xf numFmtId="0" fontId="2" fillId="0" borderId="0" xfId="0" applyFont="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45" xfId="0"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2" fillId="0" borderId="23"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16" xfId="0" applyFont="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2" fillId="0" borderId="136" xfId="0" applyFont="1" applyBorder="1" applyAlignment="1" applyProtection="1">
      <alignment horizontal="left" vertical="center" wrapText="1" indent="2"/>
      <protection locked="0"/>
    </xf>
    <xf numFmtId="0" fontId="2" fillId="0" borderId="12" xfId="0" applyFont="1" applyBorder="1" applyAlignment="1" applyProtection="1">
      <alignment horizontal="left" vertical="center" wrapText="1" indent="2"/>
      <protection locked="0"/>
    </xf>
    <xf numFmtId="0" fontId="2" fillId="0" borderId="155" xfId="0" applyFont="1" applyBorder="1" applyAlignment="1" applyProtection="1">
      <alignment horizontal="left" vertical="center" wrapText="1" indent="2"/>
      <protection locked="0"/>
    </xf>
    <xf numFmtId="0" fontId="2" fillId="0" borderId="180" xfId="0" applyFont="1" applyBorder="1" applyAlignment="1" applyProtection="1">
      <alignment horizontal="left" vertical="center" wrapText="1" indent="2"/>
      <protection locked="0"/>
    </xf>
    <xf numFmtId="0" fontId="2" fillId="0" borderId="182" xfId="0" applyFont="1" applyBorder="1" applyAlignment="1" applyProtection="1">
      <alignment horizontal="center" vertical="center"/>
      <protection locked="0"/>
    </xf>
    <xf numFmtId="0" fontId="2" fillId="0" borderId="183" xfId="0" applyFont="1" applyBorder="1" applyAlignment="1" applyProtection="1">
      <alignment horizontal="center" vertical="center"/>
      <protection locked="0"/>
    </xf>
    <xf numFmtId="0" fontId="2" fillId="0" borderId="35" xfId="0" applyFont="1" applyBorder="1" applyAlignment="1" applyProtection="1">
      <alignment horizontal="center" vertical="center" wrapText="1"/>
      <protection locked="0"/>
    </xf>
    <xf numFmtId="0" fontId="2" fillId="0" borderId="181" xfId="0" applyFont="1" applyBorder="1" applyAlignment="1" applyProtection="1">
      <alignment horizontal="center" vertical="center" wrapText="1"/>
      <protection locked="0"/>
    </xf>
    <xf numFmtId="184" fontId="42" fillId="0" borderId="152" xfId="0" applyNumberFormat="1" applyFont="1" applyBorder="1" applyAlignment="1" applyProtection="1">
      <alignment horizontal="center" vertical="center"/>
    </xf>
    <xf numFmtId="184" fontId="42" fillId="0" borderId="153" xfId="0" applyNumberFormat="1" applyFont="1" applyBorder="1" applyAlignment="1" applyProtection="1">
      <alignment horizontal="center" vertical="center"/>
    </xf>
    <xf numFmtId="0" fontId="2" fillId="0" borderId="0" xfId="0" applyFont="1" applyAlignment="1" applyProtection="1">
      <alignment horizontal="left" vertical="center" wrapText="1" indent="3"/>
      <protection locked="0"/>
    </xf>
    <xf numFmtId="0" fontId="2" fillId="0" borderId="0" xfId="0" applyFont="1" applyAlignment="1" applyProtection="1">
      <alignment horizontal="left" vertical="center" wrapText="1"/>
    </xf>
    <xf numFmtId="0" fontId="42" fillId="0" borderId="0" xfId="0" applyFont="1" applyAlignment="1" applyProtection="1">
      <alignment vertical="center" shrinkToFit="1"/>
    </xf>
    <xf numFmtId="0" fontId="60" fillId="0" borderId="0" xfId="0" applyFont="1" applyAlignment="1" applyProtection="1">
      <alignment vertical="center"/>
    </xf>
    <xf numFmtId="0" fontId="2" fillId="0" borderId="17"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protection locked="0"/>
    </xf>
    <xf numFmtId="0" fontId="2" fillId="0" borderId="18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33" xfId="0" applyFont="1" applyBorder="1" applyAlignment="1" applyProtection="1">
      <alignment horizontal="center" vertical="center"/>
      <protection locked="0"/>
    </xf>
    <xf numFmtId="0" fontId="2" fillId="0" borderId="15" xfId="0" applyFont="1" applyBorder="1" applyAlignment="1" applyProtection="1">
      <alignment horizontal="center" vertical="center" wrapText="1"/>
      <protection locked="0"/>
    </xf>
    <xf numFmtId="0" fontId="12" fillId="0" borderId="0" xfId="0" applyFont="1" applyAlignment="1" applyProtection="1">
      <alignment horizontal="left" vertical="center" shrinkToFit="1"/>
    </xf>
    <xf numFmtId="0" fontId="6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184" fontId="27" fillId="0" borderId="0" xfId="0" applyNumberFormat="1" applyFont="1" applyFill="1" applyAlignment="1" applyProtection="1">
      <alignment horizontal="center" vertical="center" shrinkToFit="1"/>
      <protection locked="0"/>
    </xf>
    <xf numFmtId="0" fontId="9" fillId="0" borderId="0" xfId="0" applyFont="1" applyAlignment="1" applyProtection="1">
      <alignment horizontal="left" vertical="center" wrapText="1" indent="3"/>
      <protection locked="0"/>
    </xf>
    <xf numFmtId="0" fontId="12" fillId="0" borderId="0" xfId="0" applyFont="1" applyAlignment="1" applyProtection="1">
      <alignment horizontal="distributed" vertical="center" indent="1"/>
      <protection locked="0"/>
    </xf>
    <xf numFmtId="0" fontId="9" fillId="0" borderId="0" xfId="0" applyFont="1" applyAlignment="1" applyProtection="1">
      <alignment horizontal="left" vertical="center" wrapText="1"/>
    </xf>
    <xf numFmtId="0" fontId="69" fillId="0" borderId="0" xfId="0" applyFont="1" applyAlignment="1" applyProtection="1">
      <alignment horizontal="left" vertical="center"/>
    </xf>
    <xf numFmtId="0" fontId="9" fillId="0" borderId="0" xfId="0" applyFont="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149" xfId="0" applyFont="1" applyBorder="1" applyAlignment="1" applyProtection="1">
      <alignment horizontal="center" vertical="center"/>
      <protection locked="0"/>
    </xf>
    <xf numFmtId="0" fontId="9" fillId="0" borderId="145" xfId="0" applyFont="1" applyBorder="1" applyAlignment="1" applyProtection="1">
      <alignment horizontal="center" vertical="center"/>
      <protection locked="0"/>
    </xf>
    <xf numFmtId="0" fontId="9" fillId="0" borderId="95"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67" xfId="0" applyFont="1" applyBorder="1" applyAlignment="1" applyProtection="1">
      <alignment horizontal="center" vertical="center" wrapText="1"/>
      <protection locked="0"/>
    </xf>
    <xf numFmtId="0" fontId="9" fillId="0" borderId="72" xfId="0" applyFont="1" applyBorder="1" applyAlignment="1" applyProtection="1">
      <alignment horizontal="center" vertical="center"/>
      <protection locked="0"/>
    </xf>
    <xf numFmtId="0" fontId="9" fillId="0" borderId="37" xfId="0" applyFont="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9" fillId="0" borderId="184" xfId="0" applyFont="1" applyBorder="1" applyAlignment="1" applyProtection="1">
      <alignment horizontal="center" vertical="center"/>
      <protection locked="0"/>
    </xf>
    <xf numFmtId="0" fontId="9" fillId="0" borderId="35" xfId="0" applyFont="1" applyBorder="1" applyAlignment="1" applyProtection="1">
      <alignment horizontal="center" vertical="center" wrapText="1"/>
      <protection locked="0"/>
    </xf>
    <xf numFmtId="0" fontId="9" fillId="0" borderId="181" xfId="0" applyFont="1" applyBorder="1" applyAlignment="1" applyProtection="1">
      <alignment horizontal="center" vertical="center" wrapText="1"/>
      <protection locked="0"/>
    </xf>
    <xf numFmtId="184" fontId="12" fillId="0" borderId="152" xfId="0" applyNumberFormat="1" applyFont="1" applyBorder="1" applyAlignment="1" applyProtection="1">
      <alignment horizontal="center" vertical="center"/>
    </xf>
    <xf numFmtId="184" fontId="12" fillId="0" borderId="153" xfId="0" applyNumberFormat="1" applyFont="1" applyBorder="1" applyAlignment="1" applyProtection="1">
      <alignment horizontal="center" vertical="center"/>
    </xf>
    <xf numFmtId="0" fontId="4" fillId="0" borderId="10" xfId="0" applyNumberFormat="1" applyFont="1" applyBorder="1" applyAlignment="1" applyProtection="1">
      <alignment horizontal="left" vertical="center" wrapText="1"/>
      <protection locked="0"/>
    </xf>
    <xf numFmtId="0" fontId="4" fillId="0" borderId="11" xfId="0" applyNumberFormat="1" applyFont="1" applyBorder="1" applyAlignment="1" applyProtection="1">
      <alignment horizontal="left" vertical="center" wrapText="1"/>
      <protection locked="0"/>
    </xf>
    <xf numFmtId="0" fontId="4" fillId="0" borderId="31" xfId="0" applyNumberFormat="1" applyFont="1" applyBorder="1" applyAlignment="1" applyProtection="1">
      <alignment horizontal="left" vertical="center" wrapText="1"/>
      <protection locked="0"/>
    </xf>
    <xf numFmtId="0" fontId="4" fillId="0" borderId="78" xfId="0" applyNumberFormat="1" applyFont="1" applyBorder="1" applyAlignment="1" applyProtection="1">
      <alignment horizontal="left" vertical="center" wrapText="1"/>
      <protection locked="0"/>
    </xf>
    <xf numFmtId="0" fontId="4" fillId="0" borderId="79" xfId="0" applyNumberFormat="1" applyFont="1" applyBorder="1" applyAlignment="1" applyProtection="1">
      <alignment horizontal="left" vertical="center" wrapText="1"/>
      <protection locked="0"/>
    </xf>
    <xf numFmtId="0" fontId="4" fillId="0" borderId="80" xfId="0" applyNumberFormat="1" applyFont="1" applyBorder="1" applyAlignment="1" applyProtection="1">
      <alignment horizontal="left" vertical="center" wrapText="1"/>
      <protection locked="0"/>
    </xf>
    <xf numFmtId="0" fontId="4" fillId="0" borderId="82" xfId="0" applyNumberFormat="1" applyFont="1" applyBorder="1" applyAlignment="1" applyProtection="1">
      <alignment horizontal="left" vertical="center" wrapText="1"/>
      <protection locked="0"/>
    </xf>
    <xf numFmtId="0" fontId="4" fillId="0" borderId="83" xfId="0" applyNumberFormat="1" applyFont="1" applyBorder="1" applyAlignment="1" applyProtection="1">
      <alignment horizontal="left" vertical="center" wrapText="1"/>
      <protection locked="0"/>
    </xf>
    <xf numFmtId="0" fontId="4" fillId="0" borderId="84" xfId="0" applyNumberFormat="1" applyFont="1" applyBorder="1" applyAlignment="1" applyProtection="1">
      <alignment horizontal="left" vertical="center" wrapText="1"/>
      <protection locked="0"/>
    </xf>
    <xf numFmtId="0" fontId="14" fillId="0" borderId="1" xfId="0" applyFont="1" applyFill="1" applyBorder="1" applyAlignment="1" applyProtection="1">
      <alignment horizontal="center" vertical="center" wrapText="1"/>
    </xf>
    <xf numFmtId="0" fontId="14" fillId="0" borderId="29" xfId="0" applyFont="1" applyFill="1" applyBorder="1" applyAlignment="1" applyProtection="1">
      <alignment horizontal="center" vertical="center" wrapText="1"/>
    </xf>
    <xf numFmtId="3" fontId="9" fillId="0" borderId="105" xfId="0" applyNumberFormat="1" applyFont="1" applyFill="1" applyBorder="1" applyAlignment="1" applyProtection="1">
      <alignment vertical="center"/>
    </xf>
    <xf numFmtId="3" fontId="9" fillId="0" borderId="102" xfId="0" applyNumberFormat="1" applyFont="1" applyFill="1" applyBorder="1" applyAlignment="1" applyProtection="1">
      <alignment vertical="center"/>
    </xf>
    <xf numFmtId="183" fontId="19" fillId="0" borderId="114" xfId="0" applyNumberFormat="1" applyFont="1" applyFill="1" applyBorder="1" applyAlignment="1" applyProtection="1">
      <alignment vertical="center"/>
      <protection locked="0"/>
    </xf>
    <xf numFmtId="183" fontId="19" fillId="0" borderId="108" xfId="0" applyNumberFormat="1" applyFont="1" applyFill="1" applyBorder="1" applyAlignment="1" applyProtection="1">
      <alignment vertical="center"/>
      <protection locked="0"/>
    </xf>
    <xf numFmtId="3" fontId="9" fillId="0" borderId="114" xfId="0" applyNumberFormat="1" applyFont="1" applyFill="1" applyBorder="1" applyAlignment="1" applyProtection="1">
      <alignment vertical="center"/>
    </xf>
    <xf numFmtId="3" fontId="9" fillId="0" borderId="108" xfId="0" applyNumberFormat="1" applyFont="1" applyFill="1" applyBorder="1" applyAlignment="1" applyProtection="1">
      <alignment vertical="center"/>
    </xf>
    <xf numFmtId="3" fontId="9" fillId="0" borderId="115" xfId="0" applyNumberFormat="1" applyFont="1" applyFill="1" applyBorder="1" applyAlignment="1" applyProtection="1">
      <alignment vertical="center"/>
    </xf>
    <xf numFmtId="3" fontId="9" fillId="0" borderId="109" xfId="0" applyNumberFormat="1" applyFont="1" applyFill="1" applyBorder="1" applyAlignment="1" applyProtection="1">
      <alignment vertical="center"/>
    </xf>
    <xf numFmtId="2" fontId="9" fillId="0" borderId="27" xfId="2" applyNumberFormat="1" applyFont="1" applyFill="1" applyBorder="1" applyAlignment="1" applyProtection="1">
      <alignment vertical="center"/>
    </xf>
    <xf numFmtId="2" fontId="9" fillId="0" borderId="30" xfId="2" applyNumberFormat="1" applyFont="1" applyFill="1" applyBorder="1" applyAlignment="1" applyProtection="1">
      <alignment vertical="center"/>
    </xf>
    <xf numFmtId="183" fontId="19" fillId="0" borderId="112" xfId="0" applyNumberFormat="1" applyFont="1" applyFill="1" applyBorder="1" applyAlignment="1" applyProtection="1">
      <alignment vertical="center"/>
      <protection locked="0"/>
    </xf>
    <xf numFmtId="0" fontId="14" fillId="0" borderId="15" xfId="0" applyFont="1" applyFill="1" applyBorder="1" applyAlignment="1" applyProtection="1">
      <alignment horizontal="center" vertical="center" wrapText="1"/>
    </xf>
    <xf numFmtId="3" fontId="9" fillId="0" borderId="104" xfId="0" applyNumberFormat="1" applyFont="1" applyFill="1" applyBorder="1" applyAlignment="1" applyProtection="1">
      <alignment vertical="center"/>
    </xf>
    <xf numFmtId="3" fontId="9" fillId="0" borderId="112" xfId="0" applyNumberFormat="1" applyFont="1" applyFill="1" applyBorder="1" applyAlignment="1" applyProtection="1">
      <alignment vertical="center"/>
    </xf>
    <xf numFmtId="3" fontId="9" fillId="0" borderId="113" xfId="0" applyNumberFormat="1" applyFont="1" applyFill="1" applyBorder="1" applyAlignment="1" applyProtection="1">
      <alignment vertical="center"/>
    </xf>
    <xf numFmtId="2" fontId="9" fillId="0" borderId="37" xfId="2" applyNumberFormat="1" applyFont="1" applyFill="1" applyBorder="1" applyAlignment="1" applyProtection="1">
      <alignment vertical="center"/>
    </xf>
    <xf numFmtId="3" fontId="9" fillId="0" borderId="105" xfId="0" applyNumberFormat="1" applyFont="1" applyBorder="1" applyAlignment="1" applyProtection="1">
      <alignment vertical="center"/>
    </xf>
    <xf numFmtId="3" fontId="9" fillId="0" borderId="102" xfId="0" applyNumberFormat="1" applyFont="1" applyBorder="1" applyAlignment="1" applyProtection="1">
      <alignment vertical="center"/>
    </xf>
    <xf numFmtId="183" fontId="19" fillId="0" borderId="114" xfId="0" applyNumberFormat="1" applyFont="1" applyBorder="1" applyAlignment="1" applyProtection="1">
      <alignment vertical="center"/>
      <protection locked="0"/>
    </xf>
    <xf numFmtId="183" fontId="19" fillId="0" borderId="108" xfId="0" applyNumberFormat="1" applyFont="1" applyBorder="1" applyAlignment="1" applyProtection="1">
      <alignment vertical="center"/>
      <protection locked="0"/>
    </xf>
    <xf numFmtId="3" fontId="9" fillId="0" borderId="114" xfId="0" applyNumberFormat="1" applyFont="1" applyBorder="1" applyAlignment="1" applyProtection="1">
      <alignment vertical="center"/>
    </xf>
    <xf numFmtId="3" fontId="9" fillId="0" borderId="108" xfId="0" applyNumberFormat="1" applyFont="1" applyBorder="1" applyAlignment="1" applyProtection="1">
      <alignment vertical="center"/>
    </xf>
    <xf numFmtId="3" fontId="9" fillId="0" borderId="115" xfId="0" applyNumberFormat="1" applyFont="1" applyBorder="1" applyAlignment="1" applyProtection="1">
      <alignment vertical="center"/>
    </xf>
    <xf numFmtId="3" fontId="9" fillId="0" borderId="109" xfId="0" applyNumberFormat="1" applyFont="1" applyBorder="1" applyAlignment="1" applyProtection="1">
      <alignment vertical="center"/>
    </xf>
    <xf numFmtId="2" fontId="13" fillId="0" borderId="27" xfId="2" applyNumberFormat="1" applyFont="1" applyFill="1" applyBorder="1" applyAlignment="1" applyProtection="1">
      <alignment vertical="center"/>
    </xf>
    <xf numFmtId="2" fontId="13" fillId="0" borderId="30" xfId="2" applyNumberFormat="1" applyFont="1" applyFill="1" applyBorder="1" applyAlignment="1" applyProtection="1">
      <alignment vertical="center"/>
    </xf>
    <xf numFmtId="183" fontId="19" fillId="0" borderId="112" xfId="0" applyNumberFormat="1" applyFont="1" applyBorder="1" applyAlignment="1" applyProtection="1">
      <alignment vertical="center"/>
      <protection locked="0"/>
    </xf>
    <xf numFmtId="3" fontId="9" fillId="0" borderId="104" xfId="0" applyNumberFormat="1" applyFont="1" applyBorder="1" applyAlignment="1" applyProtection="1">
      <alignment vertical="center"/>
    </xf>
    <xf numFmtId="3" fontId="9" fillId="0" borderId="112" xfId="0" applyNumberFormat="1" applyFont="1" applyBorder="1" applyAlignment="1" applyProtection="1">
      <alignment vertical="center"/>
    </xf>
    <xf numFmtId="3" fontId="9" fillId="0" borderId="113" xfId="0" applyNumberFormat="1" applyFont="1" applyBorder="1" applyAlignment="1" applyProtection="1">
      <alignment vertical="center"/>
    </xf>
    <xf numFmtId="2" fontId="13" fillId="0" borderId="37" xfId="2" applyNumberFormat="1" applyFont="1" applyFill="1" applyBorder="1" applyAlignment="1" applyProtection="1">
      <alignment vertical="center"/>
    </xf>
    <xf numFmtId="0" fontId="9" fillId="0" borderId="25" xfId="0" applyNumberFormat="1" applyFont="1" applyFill="1" applyBorder="1" applyAlignment="1" applyProtection="1">
      <alignment horizontal="center" vertical="center" wrapText="1"/>
    </xf>
    <xf numFmtId="0" fontId="9" fillId="0" borderId="28"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left" vertical="center" wrapText="1"/>
    </xf>
    <xf numFmtId="0" fontId="9" fillId="0" borderId="78" xfId="0" applyNumberFormat="1" applyFont="1" applyFill="1" applyBorder="1" applyAlignment="1" applyProtection="1">
      <alignment horizontal="left" vertical="center" wrapText="1"/>
    </xf>
    <xf numFmtId="0" fontId="14" fillId="0" borderId="1" xfId="0" applyNumberFormat="1" applyFont="1" applyFill="1" applyBorder="1" applyAlignment="1" applyProtection="1">
      <alignment horizontal="center" vertical="center" wrapText="1"/>
    </xf>
    <xf numFmtId="0" fontId="14" fillId="0" borderId="29" xfId="0" applyNumberFormat="1" applyFont="1" applyFill="1" applyBorder="1" applyAlignment="1" applyProtection="1">
      <alignment horizontal="center" vertical="center" wrapText="1"/>
    </xf>
    <xf numFmtId="0" fontId="9" fillId="0" borderId="27" xfId="2" applyNumberFormat="1" applyFont="1" applyFill="1" applyBorder="1" applyAlignment="1" applyProtection="1">
      <alignment vertical="center"/>
    </xf>
    <xf numFmtId="0" fontId="9" fillId="0" borderId="30" xfId="2" applyNumberFormat="1" applyFont="1" applyFill="1" applyBorder="1" applyAlignment="1" applyProtection="1">
      <alignment vertical="center"/>
    </xf>
    <xf numFmtId="2" fontId="13" fillId="0" borderId="74" xfId="2" applyNumberFormat="1" applyFont="1" applyFill="1" applyBorder="1" applyAlignment="1" applyProtection="1">
      <alignment vertical="center"/>
    </xf>
    <xf numFmtId="0" fontId="19" fillId="6" borderId="34" xfId="0" applyFont="1" applyFill="1" applyBorder="1" applyAlignment="1" applyProtection="1">
      <alignment horizontal="center" vertical="center"/>
      <protection locked="0"/>
    </xf>
    <xf numFmtId="0" fontId="9" fillId="4" borderId="66" xfId="0" applyFont="1" applyFill="1" applyBorder="1" applyAlignment="1" applyProtection="1">
      <alignment horizontal="center" vertical="center" wrapText="1"/>
      <protection locked="0"/>
    </xf>
    <xf numFmtId="0" fontId="9" fillId="4" borderId="16"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protection locked="0"/>
    </xf>
    <xf numFmtId="0" fontId="9" fillId="4" borderId="101" xfId="0" applyFont="1" applyFill="1" applyBorder="1" applyAlignment="1" applyProtection="1">
      <alignment horizontal="center" vertical="center" wrapText="1"/>
      <protection locked="0"/>
    </xf>
    <xf numFmtId="0" fontId="19" fillId="4" borderId="101" xfId="0" applyFont="1" applyFill="1" applyBorder="1" applyAlignment="1" applyProtection="1">
      <alignment horizontal="center" vertical="center" wrapText="1"/>
      <protection locked="0"/>
    </xf>
    <xf numFmtId="183" fontId="19" fillId="6" borderId="106" xfId="0" applyNumberFormat="1" applyFont="1" applyFill="1" applyBorder="1" applyAlignment="1" applyProtection="1">
      <alignment vertical="center"/>
    </xf>
    <xf numFmtId="183" fontId="19" fillId="6" borderId="210" xfId="0" applyNumberFormat="1" applyFont="1" applyFill="1" applyBorder="1" applyAlignment="1" applyProtection="1">
      <alignment vertical="center"/>
    </xf>
    <xf numFmtId="2" fontId="13" fillId="6" borderId="37" xfId="2" applyNumberFormat="1" applyFont="1" applyFill="1" applyBorder="1" applyAlignment="1" applyProtection="1">
      <alignment vertical="center"/>
    </xf>
    <xf numFmtId="2" fontId="13" fillId="6" borderId="27" xfId="2" applyNumberFormat="1" applyFont="1" applyFill="1" applyBorder="1" applyAlignment="1" applyProtection="1">
      <alignment vertical="center"/>
    </xf>
    <xf numFmtId="183" fontId="19" fillId="6" borderId="106" xfId="0" applyNumberFormat="1" applyFont="1" applyFill="1" applyBorder="1" applyAlignment="1" applyProtection="1">
      <alignment horizontal="right" vertical="center"/>
    </xf>
    <xf numFmtId="183" fontId="19" fillId="6" borderId="210" xfId="0" applyNumberFormat="1" applyFont="1" applyFill="1" applyBorder="1" applyAlignment="1" applyProtection="1">
      <alignment horizontal="right" vertical="center"/>
    </xf>
    <xf numFmtId="2" fontId="13" fillId="6" borderId="37" xfId="2" applyNumberFormat="1" applyFont="1" applyFill="1" applyBorder="1" applyAlignment="1" applyProtection="1">
      <alignment horizontal="center" vertical="center"/>
    </xf>
    <xf numFmtId="2" fontId="13" fillId="6" borderId="27" xfId="2" applyNumberFormat="1" applyFont="1" applyFill="1" applyBorder="1" applyAlignment="1" applyProtection="1">
      <alignment horizontal="center" vertical="center"/>
    </xf>
    <xf numFmtId="176" fontId="13" fillId="0" borderId="41" xfId="0" applyNumberFormat="1" applyFont="1" applyFill="1" applyBorder="1" applyAlignment="1" applyProtection="1">
      <alignment horizontal="center" vertical="center" wrapText="1"/>
    </xf>
    <xf numFmtId="176" fontId="13" fillId="0" borderId="26" xfId="0" applyNumberFormat="1" applyFont="1" applyFill="1" applyBorder="1" applyAlignment="1" applyProtection="1">
      <alignment horizontal="center" vertical="center" wrapText="1"/>
    </xf>
    <xf numFmtId="0" fontId="13" fillId="0" borderId="86" xfId="0" applyFont="1" applyFill="1" applyBorder="1" applyAlignment="1" applyProtection="1">
      <alignment horizontal="left" vertical="center" wrapText="1"/>
    </xf>
    <xf numFmtId="0" fontId="13" fillId="0" borderId="15" xfId="0" applyFont="1" applyFill="1" applyBorder="1" applyAlignment="1" applyProtection="1">
      <alignment horizontal="left" vertical="center" wrapText="1"/>
    </xf>
    <xf numFmtId="0" fontId="13" fillId="0" borderId="86"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3" fontId="13" fillId="0" borderId="104" xfId="0" applyNumberFormat="1" applyFont="1" applyBorder="1" applyAlignment="1" applyProtection="1">
      <alignment horizontal="right" vertical="center"/>
    </xf>
    <xf numFmtId="3" fontId="13" fillId="0" borderId="105" xfId="0" applyNumberFormat="1" applyFont="1" applyBorder="1" applyAlignment="1" applyProtection="1">
      <alignment horizontal="right" vertical="center"/>
    </xf>
    <xf numFmtId="183" fontId="15" fillId="0" borderId="112" xfId="0" applyNumberFormat="1" applyFont="1" applyBorder="1" applyAlignment="1" applyProtection="1">
      <alignment horizontal="right" vertical="center"/>
      <protection locked="0"/>
    </xf>
    <xf numFmtId="183" fontId="15" fillId="0" borderId="114" xfId="0" applyNumberFormat="1" applyFont="1" applyBorder="1" applyAlignment="1" applyProtection="1">
      <alignment horizontal="right" vertical="center"/>
      <protection locked="0"/>
    </xf>
    <xf numFmtId="3" fontId="13" fillId="0" borderId="112" xfId="0" applyNumberFormat="1" applyFont="1" applyBorder="1" applyAlignment="1" applyProtection="1">
      <alignment horizontal="right" vertical="center"/>
    </xf>
    <xf numFmtId="3" fontId="13" fillId="0" borderId="114" xfId="0" applyNumberFormat="1" applyFont="1" applyBorder="1" applyAlignment="1" applyProtection="1">
      <alignment horizontal="right" vertical="center"/>
    </xf>
    <xf numFmtId="3" fontId="13" fillId="0" borderId="113" xfId="0" applyNumberFormat="1" applyFont="1" applyBorder="1" applyAlignment="1" applyProtection="1">
      <alignment horizontal="right" vertical="center"/>
    </xf>
    <xf numFmtId="3" fontId="13" fillId="0" borderId="115" xfId="0" applyNumberFormat="1" applyFont="1" applyBorder="1" applyAlignment="1" applyProtection="1">
      <alignment horizontal="right" vertical="center"/>
    </xf>
    <xf numFmtId="2" fontId="13" fillId="0" borderId="74" xfId="2" applyNumberFormat="1" applyFont="1" applyFill="1" applyBorder="1" applyAlignment="1" applyProtection="1">
      <alignment horizontal="center" vertical="center"/>
    </xf>
    <xf numFmtId="2" fontId="13" fillId="0" borderId="27" xfId="2" applyNumberFormat="1" applyFont="1" applyFill="1" applyBorder="1" applyAlignment="1" applyProtection="1">
      <alignment horizontal="center" vertical="center"/>
    </xf>
    <xf numFmtId="176" fontId="13" fillId="0" borderId="25" xfId="0" applyNumberFormat="1" applyFont="1" applyFill="1" applyBorder="1" applyAlignment="1" applyProtection="1">
      <alignment horizontal="center" vertical="center" wrapText="1"/>
    </xf>
    <xf numFmtId="0" fontId="13" fillId="0" borderId="10" xfId="0"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176" fontId="13" fillId="0" borderId="28" xfId="0" applyNumberFormat="1" applyFont="1" applyFill="1" applyBorder="1" applyAlignment="1" applyProtection="1">
      <alignment horizontal="center" vertical="center" wrapText="1"/>
    </xf>
    <xf numFmtId="0" fontId="13" fillId="0" borderId="78" xfId="0" applyFont="1" applyFill="1" applyBorder="1" applyAlignment="1" applyProtection="1">
      <alignment horizontal="left" vertical="center" wrapText="1"/>
    </xf>
    <xf numFmtId="0" fontId="13" fillId="0" borderId="29" xfId="0" applyFont="1" applyFill="1" applyBorder="1" applyAlignment="1" applyProtection="1">
      <alignment horizontal="center" vertical="center" wrapText="1"/>
    </xf>
    <xf numFmtId="3" fontId="13" fillId="0" borderId="102" xfId="0" applyNumberFormat="1" applyFont="1" applyBorder="1" applyAlignment="1" applyProtection="1">
      <alignment horizontal="right" vertical="center"/>
    </xf>
    <xf numFmtId="183" fontId="15" fillId="0" borderId="108" xfId="0" applyNumberFormat="1" applyFont="1" applyBorder="1" applyAlignment="1" applyProtection="1">
      <alignment horizontal="right" vertical="center"/>
      <protection locked="0"/>
    </xf>
    <xf numFmtId="3" fontId="13" fillId="0" borderId="108" xfId="0" applyNumberFormat="1" applyFont="1" applyBorder="1" applyAlignment="1" applyProtection="1">
      <alignment horizontal="right" vertical="center"/>
    </xf>
    <xf numFmtId="3" fontId="13" fillId="0" borderId="109" xfId="0" applyNumberFormat="1" applyFont="1" applyBorder="1" applyAlignment="1" applyProtection="1">
      <alignment horizontal="right" vertical="center"/>
    </xf>
    <xf numFmtId="2" fontId="13" fillId="0" borderId="30" xfId="2" applyNumberFormat="1" applyFont="1" applyFill="1" applyBorder="1" applyAlignment="1" applyProtection="1">
      <alignment horizontal="center" vertical="center"/>
    </xf>
    <xf numFmtId="0" fontId="13" fillId="0" borderId="82" xfId="0" applyFont="1" applyFill="1" applyBorder="1" applyAlignment="1" applyProtection="1">
      <alignment horizontal="left" vertical="center" wrapText="1"/>
    </xf>
    <xf numFmtId="3" fontId="13" fillId="0" borderId="104" xfId="0" applyNumberFormat="1" applyFont="1" applyFill="1" applyBorder="1" applyAlignment="1" applyProtection="1">
      <alignment horizontal="right" vertical="center"/>
    </xf>
    <xf numFmtId="3" fontId="13" fillId="0" borderId="105" xfId="0" applyNumberFormat="1" applyFont="1" applyFill="1" applyBorder="1" applyAlignment="1" applyProtection="1">
      <alignment horizontal="right" vertical="center"/>
    </xf>
    <xf numFmtId="3" fontId="15" fillId="0" borderId="112" xfId="0" applyNumberFormat="1" applyFont="1" applyFill="1" applyBorder="1" applyAlignment="1" applyProtection="1">
      <alignment horizontal="right" vertical="center"/>
      <protection locked="0"/>
    </xf>
    <xf numFmtId="3" fontId="15" fillId="0" borderId="114" xfId="0" applyNumberFormat="1" applyFont="1" applyFill="1" applyBorder="1" applyAlignment="1" applyProtection="1">
      <alignment horizontal="right" vertical="center"/>
      <protection locked="0"/>
    </xf>
    <xf numFmtId="3" fontId="13" fillId="0" borderId="112" xfId="0" applyNumberFormat="1" applyFont="1" applyFill="1" applyBorder="1" applyAlignment="1" applyProtection="1">
      <alignment horizontal="right" vertical="center"/>
    </xf>
    <xf numFmtId="3" fontId="13" fillId="0" borderId="114" xfId="0" applyNumberFormat="1" applyFont="1" applyFill="1" applyBorder="1" applyAlignment="1" applyProtection="1">
      <alignment horizontal="right" vertical="center"/>
    </xf>
    <xf numFmtId="3" fontId="13" fillId="0" borderId="113" xfId="0" applyNumberFormat="1" applyFont="1" applyFill="1" applyBorder="1" applyAlignment="1" applyProtection="1">
      <alignment horizontal="right" vertical="center"/>
    </xf>
    <xf numFmtId="3" fontId="13" fillId="0" borderId="115" xfId="0" applyNumberFormat="1" applyFont="1" applyFill="1" applyBorder="1" applyAlignment="1" applyProtection="1">
      <alignment horizontal="right" vertical="center"/>
    </xf>
    <xf numFmtId="3" fontId="13" fillId="0" borderId="102" xfId="0" applyNumberFormat="1" applyFont="1" applyFill="1" applyBorder="1" applyAlignment="1" applyProtection="1">
      <alignment horizontal="right" vertical="center"/>
    </xf>
    <xf numFmtId="3" fontId="15" fillId="0" borderId="108" xfId="0" applyNumberFormat="1" applyFont="1" applyFill="1" applyBorder="1" applyAlignment="1" applyProtection="1">
      <alignment horizontal="right" vertical="center"/>
      <protection locked="0"/>
    </xf>
    <xf numFmtId="3" fontId="13" fillId="0" borderId="108" xfId="0" applyNumberFormat="1" applyFont="1" applyFill="1" applyBorder="1" applyAlignment="1" applyProtection="1">
      <alignment horizontal="right" vertical="center"/>
    </xf>
    <xf numFmtId="3" fontId="13" fillId="0" borderId="109" xfId="0" applyNumberFormat="1" applyFont="1" applyFill="1" applyBorder="1" applyAlignment="1" applyProtection="1">
      <alignment horizontal="right" vertical="center"/>
    </xf>
    <xf numFmtId="176" fontId="13" fillId="0" borderId="42" xfId="0" applyNumberFormat="1" applyFont="1" applyFill="1" applyBorder="1" applyAlignment="1" applyProtection="1">
      <alignment horizontal="center" vertical="center" wrapText="1"/>
    </xf>
    <xf numFmtId="0" fontId="13" fillId="0" borderId="32" xfId="0" applyFont="1" applyFill="1" applyBorder="1" applyAlignment="1" applyProtection="1">
      <alignment horizontal="left" vertical="center" wrapText="1"/>
    </xf>
    <xf numFmtId="0" fontId="13" fillId="0" borderId="32" xfId="0" applyFont="1" applyFill="1" applyBorder="1" applyAlignment="1" applyProtection="1">
      <alignment horizontal="center" vertical="center" wrapText="1"/>
    </xf>
    <xf numFmtId="2" fontId="13" fillId="0" borderId="37" xfId="2" applyNumberFormat="1" applyFont="1" applyFill="1" applyBorder="1" applyAlignment="1" applyProtection="1">
      <alignment horizontal="center" vertical="center"/>
    </xf>
    <xf numFmtId="0" fontId="50" fillId="6" borderId="44" xfId="0" applyNumberFormat="1" applyFont="1" applyFill="1" applyBorder="1" applyAlignment="1" applyProtection="1">
      <alignment horizontal="center" vertical="center" wrapText="1"/>
      <protection locked="0"/>
    </xf>
    <xf numFmtId="0" fontId="50" fillId="6" borderId="195" xfId="0" applyNumberFormat="1" applyFont="1" applyFill="1" applyBorder="1" applyAlignment="1" applyProtection="1">
      <alignment horizontal="center" vertical="center" wrapText="1"/>
      <protection locked="0"/>
    </xf>
    <xf numFmtId="3" fontId="9" fillId="0" borderId="35" xfId="0" applyNumberFormat="1" applyFont="1" applyBorder="1" applyAlignment="1">
      <alignment horizontal="right" vertical="center"/>
    </xf>
    <xf numFmtId="3" fontId="9" fillId="0" borderId="36" xfId="0" applyNumberFormat="1" applyFont="1" applyBorder="1" applyAlignment="1">
      <alignment horizontal="right" vertical="center"/>
    </xf>
    <xf numFmtId="3" fontId="9" fillId="0" borderId="10" xfId="0" applyNumberFormat="1" applyFont="1" applyBorder="1" applyAlignment="1">
      <alignment horizontal="right" vertical="center"/>
    </xf>
    <xf numFmtId="3" fontId="9" fillId="0" borderId="12" xfId="0" applyNumberFormat="1" applyFont="1" applyBorder="1" applyAlignment="1">
      <alignment horizontal="right" vertical="center"/>
    </xf>
    <xf numFmtId="184" fontId="35" fillId="2" borderId="35" xfId="0" applyNumberFormat="1" applyFont="1" applyFill="1" applyBorder="1" applyAlignment="1" applyProtection="1">
      <alignment horizontal="center" vertical="center" shrinkToFit="1"/>
      <protection locked="0"/>
    </xf>
    <xf numFmtId="184" fontId="35" fillId="2" borderId="36" xfId="0" applyNumberFormat="1" applyFont="1" applyFill="1" applyBorder="1" applyAlignment="1" applyProtection="1">
      <alignment horizontal="center" vertical="center" shrinkToFit="1"/>
      <protection locked="0"/>
    </xf>
    <xf numFmtId="0" fontId="34" fillId="0" borderId="0" xfId="0" applyFont="1" applyFill="1" applyBorder="1" applyAlignment="1" applyProtection="1">
      <alignment horizontal="left" vertical="center" shrinkToFit="1"/>
      <protection locked="0"/>
    </xf>
    <xf numFmtId="0" fontId="27" fillId="0" borderId="0" xfId="0" applyFont="1" applyFill="1" applyBorder="1" applyAlignment="1" applyProtection="1">
      <alignment horizontal="left" vertical="center" shrinkToFit="1"/>
      <protection locked="0"/>
    </xf>
    <xf numFmtId="0" fontId="34" fillId="0" borderId="0" xfId="0" applyFont="1" applyBorder="1" applyAlignment="1" applyProtection="1">
      <alignment vertical="top" wrapText="1"/>
      <protection locked="0"/>
    </xf>
    <xf numFmtId="0" fontId="27" fillId="0" borderId="0" xfId="0" applyFont="1" applyBorder="1" applyAlignment="1" applyProtection="1">
      <alignment vertical="top" wrapText="1"/>
      <protection locked="0"/>
    </xf>
    <xf numFmtId="184" fontId="34" fillId="2" borderId="0" xfId="0" applyNumberFormat="1" applyFont="1" applyFill="1" applyAlignment="1" applyProtection="1">
      <alignment horizontal="center" vertical="center" shrinkToFit="1"/>
      <protection locked="0"/>
    </xf>
    <xf numFmtId="0" fontId="39" fillId="0" borderId="0" xfId="0" applyFont="1" applyBorder="1" applyAlignment="1" applyProtection="1">
      <alignment horizontal="left" vertical="center" indent="1" shrinkToFit="1"/>
    </xf>
    <xf numFmtId="0" fontId="36" fillId="0" borderId="0" xfId="0" applyFont="1" applyBorder="1" applyAlignment="1" applyProtection="1">
      <alignment horizontal="left" vertical="center" indent="1"/>
    </xf>
    <xf numFmtId="0" fontId="35" fillId="0" borderId="0" xfId="0" applyFont="1" applyBorder="1" applyAlignment="1" applyProtection="1">
      <alignment horizontal="center" vertical="center" justifyLastLine="1"/>
      <protection locked="0"/>
    </xf>
    <xf numFmtId="0" fontId="27" fillId="0" borderId="0" xfId="0" applyFont="1" applyBorder="1" applyAlignment="1" applyProtection="1">
      <alignment horizontal="center" vertical="center" justifyLastLine="1"/>
      <protection locked="0"/>
    </xf>
    <xf numFmtId="0" fontId="27" fillId="2" borderId="0" xfId="0" applyFont="1" applyFill="1" applyBorder="1" applyAlignment="1" applyProtection="1">
      <alignment horizontal="center" vertical="center" shrinkToFit="1"/>
      <protection locked="0"/>
    </xf>
    <xf numFmtId="0" fontId="9" fillId="4" borderId="15" xfId="0" applyFont="1" applyFill="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13" fillId="0" borderId="1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176" fontId="15" fillId="0" borderId="167" xfId="0" applyNumberFormat="1" applyFont="1" applyFill="1" applyBorder="1" applyAlignment="1" applyProtection="1">
      <alignment horizontal="center" vertical="center" wrapText="1"/>
    </xf>
    <xf numFmtId="176" fontId="15" fillId="0" borderId="168" xfId="0" applyNumberFormat="1" applyFont="1" applyFill="1" applyBorder="1" applyAlignment="1" applyProtection="1">
      <alignment horizontal="center" vertical="center" wrapText="1"/>
    </xf>
    <xf numFmtId="176" fontId="15" fillId="0" borderId="169" xfId="0" applyNumberFormat="1" applyFont="1" applyFill="1" applyBorder="1" applyAlignment="1" applyProtection="1">
      <alignment horizontal="center" vertical="center" wrapText="1"/>
    </xf>
    <xf numFmtId="0" fontId="13" fillId="0" borderId="13" xfId="0" applyNumberFormat="1" applyFont="1" applyFill="1" applyBorder="1" applyAlignment="1" applyProtection="1">
      <alignment horizontal="left" vertical="top" wrapText="1"/>
      <protection locked="0"/>
    </xf>
    <xf numFmtId="0" fontId="13" fillId="0" borderId="32" xfId="0" applyNumberFormat="1" applyFont="1" applyFill="1" applyBorder="1" applyAlignment="1" applyProtection="1">
      <alignment horizontal="left" vertical="top" wrapText="1"/>
      <protection locked="0"/>
    </xf>
    <xf numFmtId="0" fontId="13" fillId="0" borderId="65" xfId="0" applyNumberFormat="1" applyFont="1" applyFill="1" applyBorder="1" applyAlignment="1" applyProtection="1">
      <alignment horizontal="left" vertical="top" wrapText="1"/>
      <protection locked="0"/>
    </xf>
    <xf numFmtId="0" fontId="13" fillId="0" borderId="53" xfId="0" applyNumberFormat="1" applyFont="1" applyFill="1" applyBorder="1" applyAlignment="1" applyProtection="1">
      <alignment horizontal="left" vertical="center" wrapText="1"/>
      <protection locked="0"/>
    </xf>
    <xf numFmtId="0" fontId="13" fillId="0" borderId="199" xfId="0" applyNumberFormat="1" applyFont="1" applyFill="1" applyBorder="1" applyAlignment="1" applyProtection="1">
      <alignment horizontal="left" vertical="center" wrapText="1"/>
      <protection locked="0"/>
    </xf>
    <xf numFmtId="0" fontId="13" fillId="0" borderId="16" xfId="0" applyNumberFormat="1" applyFont="1" applyFill="1" applyBorder="1" applyAlignment="1" applyProtection="1">
      <alignment horizontal="left" vertical="center" wrapText="1"/>
      <protection locked="0"/>
    </xf>
    <xf numFmtId="0" fontId="13" fillId="0" borderId="19" xfId="0" applyNumberFormat="1" applyFont="1" applyFill="1" applyBorder="1" applyAlignment="1" applyProtection="1">
      <alignment horizontal="left" vertical="center" wrapText="1"/>
      <protection locked="0"/>
    </xf>
    <xf numFmtId="0" fontId="48" fillId="8" borderId="135" xfId="0" applyFont="1" applyFill="1" applyBorder="1" applyAlignment="1" applyProtection="1">
      <alignment horizontal="center" vertical="center"/>
      <protection locked="0"/>
    </xf>
    <xf numFmtId="0" fontId="48" fillId="8" borderId="17" xfId="0" applyFont="1" applyFill="1" applyBorder="1" applyAlignment="1" applyProtection="1">
      <alignment horizontal="center" vertical="center"/>
      <protection locked="0"/>
    </xf>
    <xf numFmtId="0" fontId="48" fillId="8" borderId="179" xfId="0" applyFont="1" applyFill="1" applyBorder="1" applyAlignment="1" applyProtection="1">
      <alignment horizontal="center" vertical="center"/>
      <protection locked="0"/>
    </xf>
    <xf numFmtId="0" fontId="48" fillId="8" borderId="162" xfId="0" applyFont="1" applyFill="1" applyBorder="1" applyAlignment="1" applyProtection="1">
      <alignment horizontal="center" vertical="center"/>
      <protection locked="0"/>
    </xf>
    <xf numFmtId="0" fontId="48" fillId="8" borderId="33" xfId="0" applyFont="1" applyFill="1" applyBorder="1" applyAlignment="1" applyProtection="1">
      <alignment horizontal="center" vertical="center"/>
      <protection locked="0"/>
    </xf>
    <xf numFmtId="0" fontId="48" fillId="8" borderId="36" xfId="0" applyFont="1" applyFill="1" applyBorder="1" applyAlignment="1" applyProtection="1">
      <alignment horizontal="center" vertical="center"/>
      <protection locked="0"/>
    </xf>
    <xf numFmtId="0" fontId="23" fillId="0" borderId="0" xfId="0" applyFont="1" applyBorder="1" applyAlignment="1" applyProtection="1">
      <alignment horizontal="center" vertical="center"/>
      <protection locked="0"/>
    </xf>
    <xf numFmtId="0" fontId="9" fillId="4" borderId="163" xfId="0" applyFont="1" applyFill="1" applyBorder="1" applyAlignment="1" applyProtection="1">
      <alignment horizontal="center" vertical="center"/>
      <protection locked="0"/>
    </xf>
    <xf numFmtId="0" fontId="9" fillId="4" borderId="164" xfId="0" applyFont="1" applyFill="1" applyBorder="1" applyAlignment="1" applyProtection="1">
      <alignment horizontal="center" vertical="center"/>
      <protection locked="0"/>
    </xf>
    <xf numFmtId="0" fontId="19" fillId="6" borderId="165" xfId="0" applyFont="1" applyFill="1" applyBorder="1" applyAlignment="1" applyProtection="1">
      <alignment horizontal="center" vertical="center"/>
      <protection locked="0"/>
    </xf>
    <xf numFmtId="0" fontId="9" fillId="4" borderId="171" xfId="0" applyFont="1" applyFill="1" applyBorder="1" applyAlignment="1" applyProtection="1">
      <alignment horizontal="center" vertical="center"/>
      <protection locked="0"/>
    </xf>
    <xf numFmtId="0" fontId="15" fillId="0" borderId="82" xfId="0" applyNumberFormat="1" applyFont="1" applyFill="1" applyBorder="1" applyAlignment="1" applyProtection="1">
      <alignment vertical="center" wrapText="1"/>
    </xf>
    <xf numFmtId="0" fontId="15" fillId="0" borderId="95" xfId="0" applyNumberFormat="1" applyFont="1" applyFill="1" applyBorder="1" applyAlignment="1" applyProtection="1">
      <alignment vertical="center" wrapText="1"/>
    </xf>
    <xf numFmtId="0" fontId="57" fillId="6" borderId="62" xfId="0" applyFont="1" applyFill="1" applyBorder="1" applyAlignment="1" applyProtection="1">
      <alignment horizontal="center" vertical="center"/>
      <protection locked="0"/>
    </xf>
    <xf numFmtId="0" fontId="57" fillId="6" borderId="165" xfId="0" applyFont="1" applyFill="1" applyBorder="1" applyAlignment="1" applyProtection="1">
      <alignment horizontal="center" vertical="center"/>
      <protection locked="0"/>
    </xf>
    <xf numFmtId="41" fontId="2" fillId="0" borderId="136" xfId="0" applyNumberFormat="1" applyFont="1" applyFill="1" applyBorder="1" applyAlignment="1" applyProtection="1">
      <alignment vertical="center"/>
      <protection locked="0"/>
    </xf>
    <xf numFmtId="41" fontId="2" fillId="0" borderId="11" xfId="0" applyNumberFormat="1" applyFont="1" applyFill="1" applyBorder="1" applyAlignment="1" applyProtection="1">
      <alignment vertical="center"/>
      <protection locked="0"/>
    </xf>
    <xf numFmtId="41" fontId="2" fillId="0" borderId="31" xfId="0" applyNumberFormat="1" applyFont="1" applyFill="1" applyBorder="1" applyAlignment="1" applyProtection="1">
      <alignment vertical="center"/>
      <protection locked="0"/>
    </xf>
    <xf numFmtId="41" fontId="2" fillId="0" borderId="155" xfId="0" applyNumberFormat="1" applyFont="1" applyFill="1" applyBorder="1" applyAlignment="1" applyProtection="1">
      <alignment vertical="center"/>
      <protection locked="0"/>
    </xf>
    <xf numFmtId="41" fontId="2" fillId="0" borderId="160" xfId="0" applyNumberFormat="1" applyFont="1" applyFill="1" applyBorder="1" applyAlignment="1" applyProtection="1">
      <alignment vertical="center"/>
      <protection locked="0"/>
    </xf>
    <xf numFmtId="41" fontId="2" fillId="0" borderId="161" xfId="0" applyNumberFormat="1" applyFont="1" applyFill="1" applyBorder="1" applyAlignment="1" applyProtection="1">
      <alignment vertical="center"/>
      <protection locked="0"/>
    </xf>
    <xf numFmtId="41" fontId="2" fillId="0" borderId="182" xfId="0" applyNumberFormat="1" applyFont="1" applyFill="1" applyBorder="1" applyAlignment="1" applyProtection="1">
      <alignment vertical="center"/>
      <protection locked="0"/>
    </xf>
    <xf numFmtId="41" fontId="2" fillId="0" borderId="191" xfId="0" applyNumberFormat="1" applyFont="1" applyFill="1" applyBorder="1" applyAlignment="1" applyProtection="1">
      <alignment vertical="center"/>
      <protection locked="0"/>
    </xf>
    <xf numFmtId="41" fontId="2" fillId="0" borderId="192" xfId="0" applyNumberFormat="1" applyFont="1" applyFill="1" applyBorder="1" applyAlignment="1" applyProtection="1">
      <alignment vertical="center"/>
      <protection locked="0"/>
    </xf>
    <xf numFmtId="0" fontId="2" fillId="4" borderId="3" xfId="0"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protection locked="0"/>
    </xf>
    <xf numFmtId="184" fontId="35" fillId="2" borderId="35" xfId="0" applyNumberFormat="1" applyFont="1" applyFill="1" applyBorder="1" applyAlignment="1" applyProtection="1">
      <alignment horizontal="center" vertical="center" shrinkToFit="1"/>
    </xf>
    <xf numFmtId="184" fontId="35" fillId="2" borderId="36" xfId="0" applyNumberFormat="1" applyFont="1" applyFill="1" applyBorder="1" applyAlignment="1" applyProtection="1">
      <alignment horizontal="center" vertical="center" shrinkToFit="1"/>
    </xf>
    <xf numFmtId="0" fontId="2" fillId="4" borderId="149" xfId="0" applyFont="1" applyFill="1" applyBorder="1" applyAlignment="1" applyProtection="1">
      <alignment horizontal="center" vertical="center" wrapText="1"/>
      <protection locked="0"/>
    </xf>
    <xf numFmtId="0" fontId="2" fillId="4" borderId="82" xfId="0" applyFont="1" applyFill="1" applyBorder="1" applyAlignment="1" applyProtection="1">
      <alignment horizontal="center" vertical="center" wrapText="1"/>
      <protection locked="0"/>
    </xf>
    <xf numFmtId="0" fontId="2" fillId="4" borderId="133" xfId="0" applyFont="1" applyFill="1" applyBorder="1" applyAlignment="1" applyProtection="1">
      <alignment horizontal="center" vertical="center" wrapText="1"/>
      <protection locked="0"/>
    </xf>
    <xf numFmtId="0" fontId="2" fillId="4" borderId="10" xfId="0" applyFont="1" applyFill="1" applyBorder="1" applyAlignment="1" applyProtection="1">
      <alignment horizontal="center" vertical="center"/>
      <protection locked="0"/>
    </xf>
    <xf numFmtId="0" fontId="2" fillId="4" borderId="147"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wrapText="1"/>
      <protection locked="0"/>
    </xf>
    <xf numFmtId="0" fontId="2" fillId="4" borderId="5" xfId="0" applyFont="1" applyFill="1" applyBorder="1" applyAlignment="1" applyProtection="1">
      <alignment horizontal="center" vertical="center" wrapText="1"/>
      <protection locked="0"/>
    </xf>
    <xf numFmtId="0" fontId="9" fillId="4" borderId="10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protection locked="0"/>
    </xf>
    <xf numFmtId="0" fontId="9" fillId="4" borderId="197"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indent="4"/>
      <protection locked="0"/>
    </xf>
    <xf numFmtId="0" fontId="9" fillId="4" borderId="30" xfId="0" applyFont="1" applyFill="1" applyBorder="1" applyAlignment="1" applyProtection="1">
      <alignment horizontal="center" vertical="center"/>
      <protection locked="0"/>
    </xf>
    <xf numFmtId="0" fontId="20" fillId="6" borderId="165" xfId="0" applyFont="1" applyFill="1" applyBorder="1" applyAlignment="1" applyProtection="1">
      <alignment horizontal="center" vertical="center"/>
      <protection locked="0"/>
    </xf>
    <xf numFmtId="176" fontId="77" fillId="0" borderId="167" xfId="0" applyNumberFormat="1" applyFont="1" applyFill="1" applyBorder="1" applyAlignment="1" applyProtection="1">
      <alignment horizontal="center" vertical="center" wrapText="1"/>
    </xf>
    <xf numFmtId="41" fontId="2" fillId="0" borderId="10" xfId="0" applyNumberFormat="1" applyFont="1" applyFill="1" applyBorder="1" applyAlignment="1" applyProtection="1">
      <alignment vertical="center"/>
      <protection locked="0"/>
    </xf>
    <xf numFmtId="41" fontId="2" fillId="0" borderId="159" xfId="0" applyNumberFormat="1" applyFont="1" applyFill="1" applyBorder="1" applyAlignment="1" applyProtection="1">
      <alignment vertical="center"/>
      <protection locked="0"/>
    </xf>
    <xf numFmtId="41" fontId="2" fillId="0" borderId="193" xfId="0" applyNumberFormat="1"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wrapText="1"/>
      <protection locked="0"/>
    </xf>
    <xf numFmtId="0" fontId="9" fillId="4" borderId="83" xfId="0" applyFont="1" applyFill="1" applyBorder="1" applyAlignment="1" applyProtection="1">
      <alignment horizontal="center" vertical="center" wrapText="1"/>
      <protection locked="0"/>
    </xf>
    <xf numFmtId="0" fontId="9" fillId="4" borderId="26" xfId="0" applyFont="1" applyFill="1" applyBorder="1" applyAlignment="1" applyProtection="1">
      <alignment horizontal="center" vertical="center"/>
      <protection locked="0"/>
    </xf>
    <xf numFmtId="0" fontId="9" fillId="4" borderId="34" xfId="0" applyFont="1" applyFill="1" applyBorder="1" applyAlignment="1" applyProtection="1">
      <alignment horizontal="center" vertical="center" wrapText="1"/>
      <protection locked="0"/>
    </xf>
    <xf numFmtId="0" fontId="9" fillId="4" borderId="149" xfId="0" applyFont="1" applyFill="1" applyBorder="1" applyAlignment="1" applyProtection="1">
      <alignment horizontal="center" vertical="center" wrapText="1"/>
      <protection locked="0"/>
    </xf>
    <xf numFmtId="0" fontId="9" fillId="4" borderId="82" xfId="0" applyFont="1" applyFill="1" applyBorder="1" applyAlignment="1" applyProtection="1">
      <alignment horizontal="center" vertical="center" wrapText="1"/>
      <protection locked="0"/>
    </xf>
    <xf numFmtId="0" fontId="9" fillId="4" borderId="133" xfId="0" applyFont="1" applyFill="1" applyBorder="1" applyAlignment="1" applyProtection="1">
      <alignment horizontal="center" vertical="center" wrapText="1"/>
      <protection locked="0"/>
    </xf>
    <xf numFmtId="0" fontId="9" fillId="4" borderId="145" xfId="0" applyFont="1" applyFill="1" applyBorder="1" applyAlignment="1" applyProtection="1">
      <alignment horizontal="center" vertical="center" wrapText="1"/>
      <protection locked="0"/>
    </xf>
    <xf numFmtId="0" fontId="9" fillId="4" borderId="22" xfId="0" applyFont="1" applyFill="1" applyBorder="1" applyAlignment="1" applyProtection="1">
      <alignment horizontal="center" vertical="center" wrapText="1"/>
      <protection locked="0"/>
    </xf>
    <xf numFmtId="0" fontId="9" fillId="4" borderId="4" xfId="0" applyFont="1" applyFill="1" applyBorder="1" applyAlignment="1" applyProtection="1">
      <alignment horizontal="center" vertical="center" wrapText="1"/>
      <protection locked="0"/>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9" fillId="4" borderId="84" xfId="0" applyFont="1" applyFill="1" applyBorder="1" applyAlignment="1" applyProtection="1">
      <alignment horizontal="center" vertical="center" wrapText="1"/>
      <protection locked="0"/>
    </xf>
    <xf numFmtId="0" fontId="23" fillId="4" borderId="10" xfId="0" applyFont="1" applyFill="1" applyBorder="1" applyAlignment="1" applyProtection="1">
      <alignment horizontal="center" vertical="center" wrapText="1"/>
      <protection locked="0"/>
    </xf>
    <xf numFmtId="0" fontId="9" fillId="4" borderId="147" xfId="0" applyFont="1" applyFill="1" applyBorder="1" applyAlignment="1" applyProtection="1">
      <alignment horizontal="center" vertical="center" wrapText="1"/>
      <protection locked="0"/>
    </xf>
    <xf numFmtId="0" fontId="4" fillId="0" borderId="29" xfId="0" applyFont="1" applyBorder="1" applyAlignment="1" applyProtection="1">
      <alignment vertical="center" wrapText="1"/>
      <protection locked="0"/>
    </xf>
    <xf numFmtId="0" fontId="4" fillId="0" borderId="30" xfId="0" applyFont="1" applyBorder="1" applyAlignment="1" applyProtection="1">
      <alignment vertical="center" wrapText="1"/>
      <protection locked="0"/>
    </xf>
    <xf numFmtId="0" fontId="23" fillId="4" borderId="38" xfId="0" applyFont="1" applyFill="1" applyBorder="1" applyAlignment="1" applyProtection="1">
      <alignment horizontal="center" vertical="center" wrapText="1"/>
      <protection locked="0"/>
    </xf>
    <xf numFmtId="0" fontId="23" fillId="4" borderId="15" xfId="0" applyFont="1" applyFill="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15" xfId="0" applyFont="1" applyBorder="1" applyAlignment="1" applyProtection="1">
      <alignment vertical="center" wrapText="1"/>
      <protection locked="0"/>
    </xf>
    <xf numFmtId="0" fontId="4" fillId="0" borderId="37" xfId="0" applyFont="1" applyBorder="1" applyAlignment="1" applyProtection="1">
      <alignment vertical="center" wrapText="1"/>
      <protection locked="0"/>
    </xf>
    <xf numFmtId="0" fontId="9" fillId="4" borderId="19" xfId="0" applyFont="1" applyFill="1" applyBorder="1" applyAlignment="1" applyProtection="1">
      <alignment horizontal="center" vertical="center" wrapText="1"/>
      <protection locked="0"/>
    </xf>
    <xf numFmtId="0" fontId="9" fillId="4" borderId="65"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wrapText="1"/>
      <protection locked="0"/>
    </xf>
    <xf numFmtId="0" fontId="9" fillId="4" borderId="21" xfId="0" applyFont="1" applyFill="1" applyBorder="1" applyAlignment="1" applyProtection="1">
      <alignment horizontal="center" vertical="center" wrapText="1"/>
      <protection locked="0"/>
    </xf>
    <xf numFmtId="0" fontId="23" fillId="4" borderId="70" xfId="0" applyFont="1" applyFill="1" applyBorder="1" applyAlignment="1" applyProtection="1">
      <alignment horizontal="center" vertical="center" wrapText="1"/>
      <protection locked="0"/>
    </xf>
    <xf numFmtId="0" fontId="23" fillId="4" borderId="65" xfId="0" applyFont="1" applyFill="1" applyBorder="1" applyAlignment="1" applyProtection="1">
      <alignment horizontal="center" vertical="center" wrapText="1"/>
      <protection locked="0"/>
    </xf>
    <xf numFmtId="0" fontId="23" fillId="0" borderId="1" xfId="0" applyFont="1" applyBorder="1" applyAlignment="1">
      <alignment horizontal="center" vertical="center"/>
    </xf>
    <xf numFmtId="0" fontId="9" fillId="0" borderId="1" xfId="0" applyFont="1" applyBorder="1" applyAlignment="1">
      <alignment horizontal="center" vertical="center"/>
    </xf>
    <xf numFmtId="0" fontId="4" fillId="0" borderId="10" xfId="0" applyFont="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0" borderId="31" xfId="0" applyFont="1" applyBorder="1" applyAlignment="1" applyProtection="1">
      <alignment vertical="center" wrapText="1"/>
      <protection locked="0"/>
    </xf>
    <xf numFmtId="0" fontId="4" fillId="0" borderId="78" xfId="0" applyFont="1" applyBorder="1" applyAlignment="1" applyProtection="1">
      <alignment vertical="center" wrapText="1"/>
      <protection locked="0"/>
    </xf>
    <xf numFmtId="0" fontId="4" fillId="0" borderId="100" xfId="0" applyFont="1" applyBorder="1" applyAlignment="1" applyProtection="1">
      <alignment vertical="center" wrapText="1"/>
      <protection locked="0"/>
    </xf>
    <xf numFmtId="0" fontId="4" fillId="0" borderId="80" xfId="0" applyFont="1" applyBorder="1" applyAlignment="1" applyProtection="1">
      <alignment vertical="center" wrapText="1"/>
      <protection locked="0"/>
    </xf>
    <xf numFmtId="0" fontId="4" fillId="0" borderId="82" xfId="0" applyFont="1" applyBorder="1" applyAlignment="1" applyProtection="1">
      <alignment vertical="center" wrapText="1"/>
      <protection locked="0"/>
    </xf>
    <xf numFmtId="0" fontId="4" fillId="0" borderId="95" xfId="0" applyFont="1" applyBorder="1" applyAlignment="1" applyProtection="1">
      <alignment vertical="center" wrapText="1"/>
      <protection locked="0"/>
    </xf>
    <xf numFmtId="0" fontId="4" fillId="0" borderId="84" xfId="0" applyFont="1" applyBorder="1" applyAlignment="1" applyProtection="1">
      <alignment vertical="center" wrapText="1"/>
      <protection locked="0"/>
    </xf>
    <xf numFmtId="0" fontId="2" fillId="4" borderId="19" xfId="0" applyFont="1" applyFill="1" applyBorder="1" applyAlignment="1" applyProtection="1">
      <alignment horizontal="center" vertical="center"/>
      <protection locked="0"/>
    </xf>
    <xf numFmtId="0" fontId="2" fillId="4" borderId="78" xfId="0" applyFont="1" applyFill="1" applyBorder="1" applyAlignment="1" applyProtection="1">
      <alignment horizontal="center" vertical="center"/>
      <protection locked="0"/>
    </xf>
    <xf numFmtId="0" fontId="2" fillId="4" borderId="79" xfId="0" applyFont="1" applyFill="1" applyBorder="1" applyAlignment="1" applyProtection="1">
      <alignment horizontal="center" vertical="center"/>
      <protection locked="0"/>
    </xf>
    <xf numFmtId="0" fontId="2" fillId="4" borderId="80" xfId="0" applyFont="1" applyFill="1" applyBorder="1" applyAlignment="1" applyProtection="1">
      <alignment horizontal="center" vertical="center"/>
      <protection locked="0"/>
    </xf>
    <xf numFmtId="0" fontId="13" fillId="0" borderId="81" xfId="0" applyFont="1" applyBorder="1" applyAlignment="1" applyProtection="1">
      <alignment horizontal="left" vertical="center"/>
      <protection locked="0"/>
    </xf>
    <xf numFmtId="0" fontId="13" fillId="0" borderId="14" xfId="0" applyFont="1" applyBorder="1" applyAlignment="1" applyProtection="1">
      <alignment horizontal="left" vertical="center"/>
      <protection locked="0"/>
    </xf>
    <xf numFmtId="0" fontId="13" fillId="0" borderId="147" xfId="0" applyFont="1" applyBorder="1" applyAlignment="1" applyProtection="1">
      <alignment horizontal="left" vertical="center"/>
      <protection locked="0"/>
    </xf>
    <xf numFmtId="0" fontId="13" fillId="0" borderId="82" xfId="0" applyFont="1" applyBorder="1" applyAlignment="1" applyProtection="1">
      <alignment horizontal="left" vertical="center"/>
      <protection locked="0"/>
    </xf>
    <xf numFmtId="0" fontId="13" fillId="0" borderId="83" xfId="0" applyFont="1" applyBorder="1" applyAlignment="1" applyProtection="1">
      <alignment horizontal="left" vertical="center"/>
      <protection locked="0"/>
    </xf>
    <xf numFmtId="0" fontId="13" fillId="0" borderId="95" xfId="0" applyFont="1" applyBorder="1" applyAlignment="1" applyProtection="1">
      <alignment horizontal="left" vertical="center"/>
      <protection locked="0"/>
    </xf>
    <xf numFmtId="0" fontId="13"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0" fontId="13" fillId="0" borderId="0" xfId="0" applyFont="1" applyAlignment="1">
      <alignment horizontal="center" vertical="center"/>
    </xf>
    <xf numFmtId="0" fontId="66" fillId="0" borderId="0" xfId="0" applyFont="1" applyAlignment="1">
      <alignment horizontal="center" vertical="center"/>
    </xf>
    <xf numFmtId="0" fontId="67" fillId="0" borderId="0" xfId="0" applyFont="1" applyAlignment="1">
      <alignment horizontal="center" vertical="center"/>
    </xf>
    <xf numFmtId="0" fontId="15" fillId="0" borderId="82" xfId="0" applyFont="1" applyFill="1" applyBorder="1" applyAlignment="1" applyProtection="1">
      <alignment vertical="center" wrapText="1"/>
      <protection locked="0"/>
    </xf>
    <xf numFmtId="0" fontId="15" fillId="0" borderId="95" xfId="0" applyFont="1" applyFill="1" applyBorder="1" applyAlignment="1" applyProtection="1">
      <alignment vertical="center" wrapText="1"/>
      <protection locked="0"/>
    </xf>
    <xf numFmtId="0" fontId="15" fillId="0" borderId="16" xfId="0" applyFont="1" applyFill="1" applyBorder="1" applyAlignment="1" applyProtection="1">
      <alignment vertical="center" wrapText="1"/>
      <protection locked="0"/>
    </xf>
    <xf numFmtId="0" fontId="15" fillId="0" borderId="67" xfId="0" applyFont="1" applyFill="1" applyBorder="1" applyAlignment="1" applyProtection="1">
      <alignment vertical="center" wrapText="1"/>
      <protection locked="0"/>
    </xf>
    <xf numFmtId="0" fontId="77" fillId="0" borderId="90" xfId="0" applyFont="1" applyFill="1" applyBorder="1" applyAlignment="1" applyProtection="1">
      <alignment vertical="center" wrapText="1"/>
      <protection locked="0"/>
    </xf>
    <xf numFmtId="0" fontId="15" fillId="0" borderId="91" xfId="0" applyFont="1" applyFill="1" applyBorder="1" applyAlignment="1" applyProtection="1">
      <alignment vertical="center" wrapText="1"/>
      <protection locked="0"/>
    </xf>
    <xf numFmtId="3" fontId="9" fillId="0" borderId="151" xfId="0" applyNumberFormat="1" applyFont="1" applyFill="1" applyBorder="1" applyProtection="1">
      <alignment vertical="center"/>
      <protection locked="0"/>
    </xf>
    <xf numFmtId="3" fontId="9" fillId="0" borderId="154" xfId="0" applyNumberFormat="1" applyFont="1" applyFill="1" applyBorder="1" applyProtection="1">
      <alignment vertical="center"/>
      <protection locked="0"/>
    </xf>
  </cellXfs>
  <cellStyles count="4">
    <cellStyle name="パーセント" xfId="2" builtinId="5"/>
    <cellStyle name="ハイパーリンク" xfId="1" builtinId="8"/>
    <cellStyle name="桁区切り" xfId="3" builtinId="6"/>
    <cellStyle name="標準" xfId="0" builtinId="0"/>
  </cellStyles>
  <dxfs count="3324">
    <dxf>
      <fill>
        <patternFill>
          <bgColor rgb="FFFFFFCC"/>
        </patternFill>
      </fill>
    </dxf>
    <dxf>
      <fill>
        <patternFill>
          <bgColor rgb="FFFFFFCC"/>
        </patternFill>
      </fill>
    </dxf>
    <dxf>
      <font>
        <color theme="2" tint="-0.24994659260841701"/>
      </font>
    </dxf>
    <dxf>
      <font>
        <b/>
        <i val="0"/>
        <color rgb="FFFF0000"/>
      </font>
    </dxf>
    <dxf>
      <font>
        <color rgb="FFFFFFCC"/>
      </font>
    </dxf>
    <dxf>
      <font>
        <color theme="2" tint="-0.499984740745262"/>
      </font>
    </dxf>
    <dxf>
      <font>
        <color rgb="FFFFFFCC"/>
      </font>
    </dxf>
    <dxf>
      <font>
        <b/>
        <i val="0"/>
        <color rgb="FFFF0000"/>
      </font>
    </dxf>
    <dxf>
      <font>
        <color theme="2" tint="-0.24994659260841701"/>
      </font>
    </dxf>
    <dxf>
      <fill>
        <patternFill>
          <bgColor rgb="FFFFFFCC"/>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val="0"/>
        <color theme="8" tint="-0.24994659260841701"/>
      </font>
    </dxf>
    <dxf>
      <font>
        <strike val="0"/>
        <color rgb="FFFF0000"/>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color theme="6" tint="-0.499984740745262"/>
      </font>
    </dxf>
    <dxf>
      <font>
        <strike val="0"/>
        <color theme="8" tint="-0.24994659260841701"/>
      </font>
    </dxf>
    <dxf>
      <font>
        <strike val="0"/>
        <color rgb="FFFF0000"/>
      </font>
    </dxf>
    <dxf>
      <font>
        <strike val="0"/>
        <color theme="8" tint="-0.24994659260841701"/>
      </font>
    </dxf>
    <dxf>
      <font>
        <strike val="0"/>
        <color rgb="FFFF0000"/>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ont>
        <strike val="0"/>
        <color rgb="FF0070C0"/>
      </font>
    </dxf>
    <dxf>
      <font>
        <strike val="0"/>
        <color rgb="FFFF0000"/>
      </font>
    </dxf>
    <dxf>
      <font>
        <color theme="0" tint="-0.14996795556505021"/>
      </font>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rgb="FFFFFFCC"/>
        </patternFill>
      </fill>
    </dxf>
    <dxf>
      <font>
        <b val="0"/>
        <i val="0"/>
        <color auto="1"/>
      </font>
      <fill>
        <patternFill patternType="none">
          <bgColor auto="1"/>
        </patternFill>
      </fill>
    </dxf>
    <dxf>
      <font>
        <color auto="1"/>
      </font>
      <fill>
        <patternFill>
          <bgColor theme="9" tint="0.39994506668294322"/>
        </patternFill>
      </fill>
    </dxf>
    <dxf>
      <font>
        <color auto="1"/>
      </font>
      <fill>
        <patternFill>
          <bgColor theme="9" tint="0.39994506668294322"/>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rgb="FFFFFFCC"/>
        </patternFill>
      </fill>
    </dxf>
    <dxf>
      <fill>
        <patternFill>
          <bgColor rgb="FFFFFFCC"/>
        </patternFill>
      </fill>
    </dxf>
    <dxf>
      <fill>
        <patternFill>
          <bgColor rgb="FFFFFFCC"/>
        </patternFill>
      </fill>
    </dxf>
    <dxf>
      <font>
        <color auto="1"/>
      </font>
      <fill>
        <patternFill>
          <bgColor rgb="FFFFFF99"/>
        </patternFill>
      </fill>
    </dxf>
    <dxf>
      <font>
        <color auto="1"/>
      </font>
      <fill>
        <patternFill>
          <bgColor rgb="FFFFFF99"/>
        </patternFill>
      </fill>
    </dxf>
    <dxf>
      <font>
        <color auto="1"/>
      </font>
      <fill>
        <patternFill>
          <bgColor rgb="FFFFFF99"/>
        </patternFill>
      </fill>
    </dxf>
    <dxf>
      <font>
        <color auto="1"/>
      </font>
      <fill>
        <patternFill>
          <bgColor theme="9" tint="0.39994506668294322"/>
        </patternFill>
      </fill>
    </dxf>
    <dxf>
      <font>
        <color auto="1"/>
      </font>
      <fill>
        <patternFill>
          <bgColor theme="9" tint="0.39994506668294322"/>
        </patternFill>
      </fill>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theme="0" tint="-0.14996795556505021"/>
      </font>
    </dxf>
    <dxf>
      <numFmt numFmtId="180" formatCode=";;;"/>
    </dxf>
    <dxf>
      <numFmt numFmtId="180" formatCode=";;;"/>
    </dxf>
    <dxf>
      <font>
        <color auto="1"/>
      </font>
      <fill>
        <patternFill>
          <bgColor theme="9" tint="0.39994506668294322"/>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s>
  <tableStyles count="0" defaultTableStyle="TableStyleMedium2" defaultPivotStyle="PivotStyleLight16"/>
  <colors>
    <mruColors>
      <color rgb="FFFFFFCC"/>
      <color rgb="FFFFFF00"/>
      <color rgb="FFFF7C80"/>
      <color rgb="FFFF99FF"/>
      <color rgb="FFFFCCFF"/>
      <color rgb="FFFFCCCC"/>
      <color rgb="FFDFF7FD"/>
      <color rgb="FFB2EC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23" lockText="1" noThreeD="1"/>
</file>

<file path=xl/drawings/_rels/drawing1.xml.rels><?xml version="1.0" encoding="UTF-8" standalone="yes"?>
<Relationships xmlns="http://schemas.openxmlformats.org/package/2006/relationships"><Relationship Id="rId8" Type="http://schemas.openxmlformats.org/officeDocument/2006/relationships/hyperlink" Target="#&#27096;&#24335;&#9320;&#20107;&#26989;&#25104;&#26524;!A1"/><Relationship Id="rId3" Type="http://schemas.openxmlformats.org/officeDocument/2006/relationships/hyperlink" Target="#&#27096;&#24335;&#9312;&#30003;&#35531;!A1"/><Relationship Id="rId7" Type="http://schemas.openxmlformats.org/officeDocument/2006/relationships/hyperlink" Target="#&#27096;&#24335;&#9317;&#24180;&#38291;!A1"/><Relationship Id="rId2" Type="http://schemas.openxmlformats.org/officeDocument/2006/relationships/hyperlink" Target="#&#27096;&#24335;&#9314;!A1"/><Relationship Id="rId1" Type="http://schemas.openxmlformats.org/officeDocument/2006/relationships/hyperlink" Target="#&#27096;&#24335;&#9315;!A1"/><Relationship Id="rId6" Type="http://schemas.openxmlformats.org/officeDocument/2006/relationships/hyperlink" Target="#&#27096;&#24335;&#9319;&#22793;&#26356;!A1"/><Relationship Id="rId11" Type="http://schemas.openxmlformats.org/officeDocument/2006/relationships/hyperlink" Target="#&#21029;&#32025;!A1"/><Relationship Id="rId5" Type="http://schemas.openxmlformats.org/officeDocument/2006/relationships/hyperlink" Target="#&#27096;&#24335;&#9313;&#19978;&#26399;!A1"/><Relationship Id="rId10" Type="http://schemas.openxmlformats.org/officeDocument/2006/relationships/hyperlink" Target="#&#27096;&#24335;&#9322;&#20107;&#21069;&#30528;&#25163;!A1"/><Relationship Id="rId4" Type="http://schemas.openxmlformats.org/officeDocument/2006/relationships/hyperlink" Target="#&#27096;&#24335;&#9318;&#19978;&#26399;&#22793;&#26356;!A1"/><Relationship Id="rId9" Type="http://schemas.openxmlformats.org/officeDocument/2006/relationships/hyperlink" Target="#&#27096;&#24335;&#9321;&#28040;&#36027;&#31246;!A1"/></Relationships>
</file>

<file path=xl/drawings/drawing1.xml><?xml version="1.0" encoding="utf-8"?>
<xdr:wsDr xmlns:xdr="http://schemas.openxmlformats.org/drawingml/2006/spreadsheetDrawing" xmlns:a="http://schemas.openxmlformats.org/drawingml/2006/main">
  <xdr:twoCellAnchor>
    <xdr:from>
      <xdr:col>0</xdr:col>
      <xdr:colOff>311021</xdr:colOff>
      <xdr:row>25</xdr:row>
      <xdr:rowOff>155530</xdr:rowOff>
    </xdr:from>
    <xdr:to>
      <xdr:col>11</xdr:col>
      <xdr:colOff>612322</xdr:colOff>
      <xdr:row>28</xdr:row>
      <xdr:rowOff>19458</xdr:rowOff>
    </xdr:to>
    <xdr:sp macro="" textlink="">
      <xdr:nvSpPr>
        <xdr:cNvPr id="14" name="フローチャート: せん孔テープ 13">
          <a:hlinkClick xmlns:r="http://schemas.openxmlformats.org/officeDocument/2006/relationships" r:id="rId1"/>
          <a:extLst>
            <a:ext uri="{FF2B5EF4-FFF2-40B4-BE49-F238E27FC236}">
              <a16:creationId xmlns:a16="http://schemas.microsoft.com/office/drawing/2014/main" id="{00000000-0008-0000-0000-00000E000000}"/>
            </a:ext>
          </a:extLst>
        </xdr:cNvPr>
        <xdr:cNvSpPr/>
      </xdr:nvSpPr>
      <xdr:spPr>
        <a:xfrm>
          <a:off x="311021" y="5501193"/>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遂行状況報告書　　様式④</a:t>
          </a:r>
        </a:p>
      </xdr:txBody>
    </xdr:sp>
    <xdr:clientData/>
  </xdr:twoCellAnchor>
  <xdr:twoCellAnchor>
    <xdr:from>
      <xdr:col>0</xdr:col>
      <xdr:colOff>301301</xdr:colOff>
      <xdr:row>18</xdr:row>
      <xdr:rowOff>19455</xdr:rowOff>
    </xdr:from>
    <xdr:to>
      <xdr:col>11</xdr:col>
      <xdr:colOff>602602</xdr:colOff>
      <xdr:row>20</xdr:row>
      <xdr:rowOff>87490</xdr:rowOff>
    </xdr:to>
    <xdr:sp macro="" textlink="">
      <xdr:nvSpPr>
        <xdr:cNvPr id="8" name="フローチャート: せん孔テープ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301301" y="3936368"/>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概算払い請求　　様式③</a:t>
          </a:r>
        </a:p>
      </xdr:txBody>
    </xdr:sp>
    <xdr:clientData/>
  </xdr:twoCellAnchor>
  <xdr:twoCellAnchor>
    <xdr:from>
      <xdr:col>2</xdr:col>
      <xdr:colOff>76200</xdr:colOff>
      <xdr:row>3</xdr:row>
      <xdr:rowOff>19050</xdr:rowOff>
    </xdr:from>
    <xdr:to>
      <xdr:col>10</xdr:col>
      <xdr:colOff>247650</xdr:colOff>
      <xdr:row>5</xdr:row>
      <xdr:rowOff>186836</xdr:rowOff>
    </xdr:to>
    <xdr:sp macro="" textlink="">
      <xdr:nvSpPr>
        <xdr:cNvPr id="2" name="テキスト ボックス 1">
          <a:hlinkClick xmlns:r="http://schemas.openxmlformats.org/officeDocument/2006/relationships" r:id="rId3"/>
          <a:extLst>
            <a:ext uri="{FF2B5EF4-FFF2-40B4-BE49-F238E27FC236}">
              <a16:creationId xmlns:a16="http://schemas.microsoft.com/office/drawing/2014/main" id="{00000000-0008-0000-0000-000002000000}"/>
            </a:ext>
          </a:extLst>
        </xdr:cNvPr>
        <xdr:cNvSpPr txBox="1"/>
      </xdr:nvSpPr>
      <xdr:spPr>
        <a:xfrm>
          <a:off x="1456353" y="874356"/>
          <a:ext cx="5692062" cy="57600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chemeClr val="bg1"/>
              </a:solidFill>
            </a:rPr>
            <a:t>交付金申請</a:t>
          </a:r>
          <a:endParaRPr kumimoji="1" lang="en-US" altLang="ja-JP" sz="1100">
            <a:solidFill>
              <a:schemeClr val="bg1"/>
            </a:solidFill>
          </a:endParaRPr>
        </a:p>
        <a:p>
          <a:pPr algn="ctr"/>
          <a:r>
            <a:rPr kumimoji="1" lang="ja-JP" altLang="en-US" sz="1100">
              <a:solidFill>
                <a:schemeClr val="bg1"/>
              </a:solidFill>
            </a:rPr>
            <a:t>様式①および別添１、２</a:t>
          </a:r>
        </a:p>
      </xdr:txBody>
    </xdr:sp>
    <xdr:clientData/>
  </xdr:twoCellAnchor>
  <xdr:twoCellAnchor>
    <xdr:from>
      <xdr:col>0</xdr:col>
      <xdr:colOff>200025</xdr:colOff>
      <xdr:row>8</xdr:row>
      <xdr:rowOff>104201</xdr:rowOff>
    </xdr:from>
    <xdr:to>
      <xdr:col>4</xdr:col>
      <xdr:colOff>581025</xdr:colOff>
      <xdr:row>11</xdr:row>
      <xdr:rowOff>194009</xdr:rowOff>
    </xdr:to>
    <xdr:sp macro="" textlink="">
      <xdr:nvSpPr>
        <xdr:cNvPr id="3" name="テキスト ボックス 2">
          <a:hlinkClick xmlns:r="http://schemas.openxmlformats.org/officeDocument/2006/relationships" r:id="rId4"/>
          <a:extLst>
            <a:ext uri="{FF2B5EF4-FFF2-40B4-BE49-F238E27FC236}">
              <a16:creationId xmlns:a16="http://schemas.microsoft.com/office/drawing/2014/main" id="{00000000-0008-0000-0000-000003000000}"/>
            </a:ext>
          </a:extLst>
        </xdr:cNvPr>
        <xdr:cNvSpPr txBox="1"/>
      </xdr:nvSpPr>
      <xdr:spPr>
        <a:xfrm>
          <a:off x="200025" y="1980043"/>
          <a:ext cx="3141306" cy="702129"/>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上期（４～９月）中のやむを得ない変更申請</a:t>
          </a:r>
          <a:endParaRPr kumimoji="1" lang="en-US" altLang="ja-JP" sz="1100">
            <a:solidFill>
              <a:schemeClr val="bg1"/>
            </a:solidFill>
          </a:endParaRPr>
        </a:p>
        <a:p>
          <a:pPr algn="ctr"/>
          <a:r>
            <a:rPr kumimoji="1" lang="ja-JP" altLang="en-US" sz="1100">
              <a:solidFill>
                <a:schemeClr val="bg1"/>
              </a:solidFill>
            </a:rPr>
            <a:t>様式⑦および別添１、２</a:t>
          </a:r>
        </a:p>
      </xdr:txBody>
    </xdr:sp>
    <xdr:clientData/>
  </xdr:twoCellAnchor>
  <xdr:twoCellAnchor>
    <xdr:from>
      <xdr:col>2</xdr:col>
      <xdr:colOff>95250</xdr:colOff>
      <xdr:row>14</xdr:row>
      <xdr:rowOff>93508</xdr:rowOff>
    </xdr:from>
    <xdr:to>
      <xdr:col>10</xdr:col>
      <xdr:colOff>266700</xdr:colOff>
      <xdr:row>17</xdr:row>
      <xdr:rowOff>93187</xdr:rowOff>
    </xdr:to>
    <xdr:sp macro="" textlink="">
      <xdr:nvSpPr>
        <xdr:cNvPr id="4" name="テキスト ボックス 3">
          <a:hlinkClick xmlns:r="http://schemas.openxmlformats.org/officeDocument/2006/relationships" r:id="rId5"/>
          <a:extLst>
            <a:ext uri="{FF2B5EF4-FFF2-40B4-BE49-F238E27FC236}">
              <a16:creationId xmlns:a16="http://schemas.microsoft.com/office/drawing/2014/main" id="{00000000-0008-0000-0000-000004000000}"/>
            </a:ext>
          </a:extLst>
        </xdr:cNvPr>
        <xdr:cNvSpPr txBox="1"/>
      </xdr:nvSpPr>
      <xdr:spPr>
        <a:xfrm>
          <a:off x="1475403" y="3193993"/>
          <a:ext cx="5692062" cy="612000"/>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上期事業実施報告</a:t>
          </a:r>
          <a:endParaRPr kumimoji="1" lang="en-US" altLang="ja-JP" sz="1100">
            <a:solidFill>
              <a:schemeClr val="bg1"/>
            </a:solidFill>
          </a:endParaRPr>
        </a:p>
        <a:p>
          <a:pPr algn="ctr"/>
          <a:r>
            <a:rPr kumimoji="1" lang="ja-JP" altLang="en-US" sz="1100">
              <a:solidFill>
                <a:schemeClr val="bg1"/>
              </a:solidFill>
            </a:rPr>
            <a:t>様式②および別添１、２</a:t>
          </a:r>
        </a:p>
      </xdr:txBody>
    </xdr:sp>
    <xdr:clientData/>
  </xdr:twoCellAnchor>
  <xdr:twoCellAnchor>
    <xdr:from>
      <xdr:col>7</xdr:col>
      <xdr:colOff>657225</xdr:colOff>
      <xdr:row>21</xdr:row>
      <xdr:rowOff>191096</xdr:rowOff>
    </xdr:from>
    <xdr:to>
      <xdr:col>12</xdr:col>
      <xdr:colOff>352425</xdr:colOff>
      <xdr:row>25</xdr:row>
      <xdr:rowOff>76797</xdr:rowOff>
    </xdr:to>
    <xdr:sp macro="" textlink="">
      <xdr:nvSpPr>
        <xdr:cNvPr id="5" name="テキスト ボックス 4">
          <a:hlinkClick xmlns:r="http://schemas.openxmlformats.org/officeDocument/2006/relationships" r:id="rId6"/>
          <a:extLst>
            <a:ext uri="{FF2B5EF4-FFF2-40B4-BE49-F238E27FC236}">
              <a16:creationId xmlns:a16="http://schemas.microsoft.com/office/drawing/2014/main" id="{00000000-0008-0000-0000-000005000000}"/>
            </a:ext>
          </a:extLst>
        </xdr:cNvPr>
        <xdr:cNvSpPr txBox="1"/>
      </xdr:nvSpPr>
      <xdr:spPr>
        <a:xfrm>
          <a:off x="5487761" y="4720331"/>
          <a:ext cx="3145582" cy="702129"/>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effectLst/>
              <a:latin typeface="+mn-lt"/>
              <a:ea typeface="+mn-ea"/>
              <a:cs typeface="+mn-cs"/>
            </a:rPr>
            <a:t>下</a:t>
          </a:r>
          <a:r>
            <a:rPr kumimoji="1" lang="ja-JP" altLang="ja-JP" sz="1100">
              <a:solidFill>
                <a:schemeClr val="bg1"/>
              </a:solidFill>
              <a:effectLst/>
              <a:latin typeface="+mn-lt"/>
              <a:ea typeface="+mn-ea"/>
              <a:cs typeface="+mn-cs"/>
            </a:rPr>
            <a:t>期（</a:t>
          </a:r>
          <a:r>
            <a:rPr kumimoji="1" lang="en-US" altLang="ja-JP" sz="1100">
              <a:solidFill>
                <a:schemeClr val="bg1"/>
              </a:solidFill>
              <a:effectLst/>
              <a:latin typeface="+mn-lt"/>
              <a:ea typeface="+mn-ea"/>
              <a:cs typeface="+mn-cs"/>
            </a:rPr>
            <a:t>10</a:t>
          </a:r>
          <a:r>
            <a:rPr kumimoji="1" lang="ja-JP" altLang="ja-JP" sz="1100">
              <a:solidFill>
                <a:schemeClr val="bg1"/>
              </a:solidFill>
              <a:effectLst/>
              <a:latin typeface="+mn-lt"/>
              <a:ea typeface="+mn-ea"/>
              <a:cs typeface="+mn-cs"/>
            </a:rPr>
            <a:t>～</a:t>
          </a:r>
          <a:r>
            <a:rPr kumimoji="1" lang="ja-JP" altLang="en-US" sz="1100">
              <a:solidFill>
                <a:schemeClr val="bg1"/>
              </a:solidFill>
              <a:effectLst/>
              <a:latin typeface="+mn-lt"/>
              <a:ea typeface="+mn-ea"/>
              <a:cs typeface="+mn-cs"/>
            </a:rPr>
            <a:t>３</a:t>
          </a:r>
          <a:r>
            <a:rPr kumimoji="1" lang="ja-JP" altLang="ja-JP" sz="1100">
              <a:solidFill>
                <a:schemeClr val="bg1"/>
              </a:solidFill>
              <a:effectLst/>
              <a:latin typeface="+mn-lt"/>
              <a:ea typeface="+mn-ea"/>
              <a:cs typeface="+mn-cs"/>
            </a:rPr>
            <a:t>月）中のやむを得ない変更申請</a:t>
          </a:r>
          <a:endParaRPr lang="ja-JP" altLang="ja-JP">
            <a:solidFill>
              <a:schemeClr val="bg1"/>
            </a:solidFill>
            <a:effectLst/>
          </a:endParaRPr>
        </a:p>
        <a:p>
          <a:pPr algn="ctr"/>
          <a:r>
            <a:rPr kumimoji="1" lang="ja-JP" altLang="ja-JP" sz="1100">
              <a:solidFill>
                <a:schemeClr val="bg1"/>
              </a:solidFill>
              <a:effectLst/>
              <a:latin typeface="+mn-lt"/>
              <a:ea typeface="+mn-ea"/>
              <a:cs typeface="+mn-cs"/>
            </a:rPr>
            <a:t>様式</a:t>
          </a:r>
          <a:r>
            <a:rPr kumimoji="1" lang="ja-JP" altLang="en-US" sz="1100">
              <a:solidFill>
                <a:schemeClr val="bg1"/>
              </a:solidFill>
              <a:effectLst/>
              <a:latin typeface="+mn-lt"/>
              <a:ea typeface="+mn-ea"/>
              <a:cs typeface="+mn-cs"/>
            </a:rPr>
            <a:t>⑧</a:t>
          </a:r>
          <a:r>
            <a:rPr kumimoji="1" lang="ja-JP" altLang="ja-JP" sz="1100">
              <a:solidFill>
                <a:schemeClr val="bg1"/>
              </a:solidFill>
              <a:effectLst/>
              <a:latin typeface="+mn-lt"/>
              <a:ea typeface="+mn-ea"/>
              <a:cs typeface="+mn-cs"/>
            </a:rPr>
            <a:t>および別添１、２</a:t>
          </a:r>
          <a:endParaRPr lang="ja-JP" altLang="ja-JP">
            <a:solidFill>
              <a:schemeClr val="bg1"/>
            </a:solidFill>
            <a:effectLst/>
          </a:endParaRPr>
        </a:p>
      </xdr:txBody>
    </xdr:sp>
    <xdr:clientData/>
  </xdr:twoCellAnchor>
  <xdr:twoCellAnchor>
    <xdr:from>
      <xdr:col>2</xdr:col>
      <xdr:colOff>76200</xdr:colOff>
      <xdr:row>31</xdr:row>
      <xdr:rowOff>87292</xdr:rowOff>
    </xdr:from>
    <xdr:to>
      <xdr:col>10</xdr:col>
      <xdr:colOff>247650</xdr:colOff>
      <xdr:row>34</xdr:row>
      <xdr:rowOff>86970</xdr:rowOff>
    </xdr:to>
    <xdr:sp macro="" textlink="">
      <xdr:nvSpPr>
        <xdr:cNvPr id="6" name="テキスト ボックス 5">
          <a:hlinkClick xmlns:r="http://schemas.openxmlformats.org/officeDocument/2006/relationships" r:id="rId7"/>
          <a:extLst>
            <a:ext uri="{FF2B5EF4-FFF2-40B4-BE49-F238E27FC236}">
              <a16:creationId xmlns:a16="http://schemas.microsoft.com/office/drawing/2014/main" id="{00000000-0008-0000-0000-000006000000}"/>
            </a:ext>
          </a:extLst>
        </xdr:cNvPr>
        <xdr:cNvSpPr txBox="1"/>
      </xdr:nvSpPr>
      <xdr:spPr>
        <a:xfrm>
          <a:off x="1456353" y="6657598"/>
          <a:ext cx="5692062" cy="612000"/>
        </a:xfrm>
        <a:prstGeom prst="rect">
          <a:avLst/>
        </a:prstGeom>
        <a:solidFill>
          <a:srgbClr val="FF7C8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事業実施報告</a:t>
          </a:r>
          <a:endParaRPr kumimoji="1" lang="en-US" altLang="ja-JP" sz="1100">
            <a:solidFill>
              <a:schemeClr val="bg1"/>
            </a:solidFill>
          </a:endParaRPr>
        </a:p>
        <a:p>
          <a:pPr algn="ctr"/>
          <a:r>
            <a:rPr kumimoji="1" lang="ja-JP" altLang="en-US" sz="1100">
              <a:solidFill>
                <a:schemeClr val="bg1"/>
              </a:solidFill>
            </a:rPr>
            <a:t>様式⑥および別添１、２</a:t>
          </a:r>
        </a:p>
      </xdr:txBody>
    </xdr:sp>
    <xdr:clientData/>
  </xdr:twoCellAnchor>
  <xdr:twoCellAnchor>
    <xdr:from>
      <xdr:col>2</xdr:col>
      <xdr:colOff>595312</xdr:colOff>
      <xdr:row>6</xdr:row>
      <xdr:rowOff>45103</xdr:rowOff>
    </xdr:from>
    <xdr:to>
      <xdr:col>3</xdr:col>
      <xdr:colOff>528637</xdr:colOff>
      <xdr:row>8</xdr:row>
      <xdr:rowOff>68036</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a:off x="1975465" y="1512731"/>
          <a:ext cx="623402" cy="431147"/>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6</xdr:row>
      <xdr:rowOff>45104</xdr:rowOff>
    </xdr:from>
    <xdr:to>
      <xdr:col>6</xdr:col>
      <xdr:colOff>561975</xdr:colOff>
      <xdr:row>14</xdr:row>
      <xdr:rowOff>29159</xdr:rowOff>
    </xdr:to>
    <xdr:sp macro="" textlink="">
      <xdr:nvSpPr>
        <xdr:cNvPr id="9" name="下矢印 8">
          <a:extLst>
            <a:ext uri="{FF2B5EF4-FFF2-40B4-BE49-F238E27FC236}">
              <a16:creationId xmlns:a16="http://schemas.microsoft.com/office/drawing/2014/main" id="{00000000-0008-0000-0000-000009000000}"/>
            </a:ext>
          </a:extLst>
        </xdr:cNvPr>
        <xdr:cNvSpPr/>
      </xdr:nvSpPr>
      <xdr:spPr>
        <a:xfrm>
          <a:off x="4079033" y="1512732"/>
          <a:ext cx="623401" cy="1616912"/>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670638</xdr:colOff>
      <xdr:row>17</xdr:row>
      <xdr:rowOff>116645</xdr:rowOff>
    </xdr:from>
    <xdr:to>
      <xdr:col>6</xdr:col>
      <xdr:colOff>599687</xdr:colOff>
      <xdr:row>31</xdr:row>
      <xdr:rowOff>9721</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a:off x="4121021" y="3829451"/>
          <a:ext cx="619125" cy="275057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581025</xdr:colOff>
      <xdr:row>17</xdr:row>
      <xdr:rowOff>116643</xdr:rowOff>
    </xdr:from>
    <xdr:to>
      <xdr:col>9</xdr:col>
      <xdr:colOff>514350</xdr:colOff>
      <xdr:row>21</xdr:row>
      <xdr:rowOff>155510</xdr:rowOff>
    </xdr:to>
    <xdr:sp macro="" textlink="">
      <xdr:nvSpPr>
        <xdr:cNvPr id="11" name="下矢印 10">
          <a:extLst>
            <a:ext uri="{FF2B5EF4-FFF2-40B4-BE49-F238E27FC236}">
              <a16:creationId xmlns:a16="http://schemas.microsoft.com/office/drawing/2014/main" id="{00000000-0008-0000-0000-00000B000000}"/>
            </a:ext>
          </a:extLst>
        </xdr:cNvPr>
        <xdr:cNvSpPr/>
      </xdr:nvSpPr>
      <xdr:spPr>
        <a:xfrm>
          <a:off x="6101637" y="3829449"/>
          <a:ext cx="623402" cy="85529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595312</xdr:colOff>
      <xdr:row>12</xdr:row>
      <xdr:rowOff>8952</xdr:rowOff>
    </xdr:from>
    <xdr:to>
      <xdr:col>3</xdr:col>
      <xdr:colOff>528637</xdr:colOff>
      <xdr:row>14</xdr:row>
      <xdr:rowOff>19443</xdr:rowOff>
    </xdr:to>
    <xdr:sp macro="" textlink="">
      <xdr:nvSpPr>
        <xdr:cNvPr id="12" name="下矢印 11">
          <a:extLst>
            <a:ext uri="{FF2B5EF4-FFF2-40B4-BE49-F238E27FC236}">
              <a16:creationId xmlns:a16="http://schemas.microsoft.com/office/drawing/2014/main" id="{00000000-0008-0000-0000-00000C000000}"/>
            </a:ext>
          </a:extLst>
        </xdr:cNvPr>
        <xdr:cNvSpPr/>
      </xdr:nvSpPr>
      <xdr:spPr>
        <a:xfrm>
          <a:off x="1975465" y="2701222"/>
          <a:ext cx="623402" cy="418706"/>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609600</xdr:colOff>
      <xdr:row>25</xdr:row>
      <xdr:rowOff>124809</xdr:rowOff>
    </xdr:from>
    <xdr:to>
      <xdr:col>9</xdr:col>
      <xdr:colOff>542925</xdr:colOff>
      <xdr:row>31</xdr:row>
      <xdr:rowOff>19440</xdr:rowOff>
    </xdr:to>
    <xdr:sp macro="" textlink="">
      <xdr:nvSpPr>
        <xdr:cNvPr id="13" name="下矢印 12">
          <a:extLst>
            <a:ext uri="{FF2B5EF4-FFF2-40B4-BE49-F238E27FC236}">
              <a16:creationId xmlns:a16="http://schemas.microsoft.com/office/drawing/2014/main" id="{00000000-0008-0000-0000-00000D000000}"/>
            </a:ext>
          </a:extLst>
        </xdr:cNvPr>
        <xdr:cNvSpPr/>
      </xdr:nvSpPr>
      <xdr:spPr>
        <a:xfrm>
          <a:off x="6130212" y="5470472"/>
          <a:ext cx="623402" cy="1119274"/>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37</xdr:row>
      <xdr:rowOff>9732</xdr:rowOff>
    </xdr:from>
    <xdr:to>
      <xdr:col>10</xdr:col>
      <xdr:colOff>171450</xdr:colOff>
      <xdr:row>40</xdr:row>
      <xdr:rowOff>9411</xdr:rowOff>
    </xdr:to>
    <xdr:sp macro="" textlink="">
      <xdr:nvSpPr>
        <xdr:cNvPr id="15" name="テキスト ボックス 14">
          <a:hlinkClick xmlns:r="http://schemas.openxmlformats.org/officeDocument/2006/relationships" r:id="rId8"/>
          <a:extLst>
            <a:ext uri="{FF2B5EF4-FFF2-40B4-BE49-F238E27FC236}">
              <a16:creationId xmlns:a16="http://schemas.microsoft.com/office/drawing/2014/main" id="{00000000-0008-0000-0000-000002000000}"/>
            </a:ext>
          </a:extLst>
        </xdr:cNvPr>
        <xdr:cNvSpPr txBox="1"/>
      </xdr:nvSpPr>
      <xdr:spPr>
        <a:xfrm>
          <a:off x="1380153" y="7804681"/>
          <a:ext cx="5692062" cy="61200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bg1"/>
              </a:solidFill>
            </a:rPr>
            <a:t>事業成果報告書</a:t>
          </a:r>
          <a:endParaRPr kumimoji="1" lang="en-US" altLang="ja-JP" sz="1100">
            <a:solidFill>
              <a:schemeClr val="bg1"/>
            </a:solidFill>
          </a:endParaRPr>
        </a:p>
        <a:p>
          <a:pPr algn="ctr"/>
          <a:r>
            <a:rPr kumimoji="1" lang="ja-JP" altLang="en-US" sz="1100">
              <a:solidFill>
                <a:schemeClr val="bg1"/>
              </a:solidFill>
            </a:rPr>
            <a:t>様式⑨および関係書類</a:t>
          </a:r>
        </a:p>
      </xdr:txBody>
    </xdr:sp>
    <xdr:clientData/>
  </xdr:twoCellAnchor>
  <xdr:twoCellAnchor>
    <xdr:from>
      <xdr:col>6</xdr:col>
      <xdr:colOff>9719</xdr:colOff>
      <xdr:row>34</xdr:row>
      <xdr:rowOff>106924</xdr:rowOff>
    </xdr:from>
    <xdr:to>
      <xdr:col>6</xdr:col>
      <xdr:colOff>633121</xdr:colOff>
      <xdr:row>36</xdr:row>
      <xdr:rowOff>165240</xdr:rowOff>
    </xdr:to>
    <xdr:sp macro="" textlink="">
      <xdr:nvSpPr>
        <xdr:cNvPr id="16" name="下矢印 15">
          <a:extLst>
            <a:ext uri="{FF2B5EF4-FFF2-40B4-BE49-F238E27FC236}">
              <a16:creationId xmlns:a16="http://schemas.microsoft.com/office/drawing/2014/main" id="{00000000-0008-0000-0000-000007000000}"/>
            </a:ext>
          </a:extLst>
        </xdr:cNvPr>
        <xdr:cNvSpPr/>
      </xdr:nvSpPr>
      <xdr:spPr>
        <a:xfrm>
          <a:off x="4150178" y="7289552"/>
          <a:ext cx="623402" cy="466530"/>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252704</xdr:colOff>
      <xdr:row>42</xdr:row>
      <xdr:rowOff>97193</xdr:rowOff>
    </xdr:from>
    <xdr:to>
      <xdr:col>11</xdr:col>
      <xdr:colOff>554005</xdr:colOff>
      <xdr:row>44</xdr:row>
      <xdr:rowOff>165229</xdr:rowOff>
    </xdr:to>
    <xdr:sp macro="" textlink="">
      <xdr:nvSpPr>
        <xdr:cNvPr id="17" name="フローチャート: せん孔テープ 16">
          <a:hlinkClick xmlns:r="http://schemas.openxmlformats.org/officeDocument/2006/relationships" r:id="rId9"/>
          <a:extLst>
            <a:ext uri="{FF2B5EF4-FFF2-40B4-BE49-F238E27FC236}">
              <a16:creationId xmlns:a16="http://schemas.microsoft.com/office/drawing/2014/main" id="{00000000-0008-0000-0000-000008000000}"/>
            </a:ext>
          </a:extLst>
        </xdr:cNvPr>
        <xdr:cNvSpPr/>
      </xdr:nvSpPr>
      <xdr:spPr>
        <a:xfrm>
          <a:off x="252704" y="8912678"/>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消費税仕入控除額報告書　　様式⑩</a:t>
          </a:r>
        </a:p>
      </xdr:txBody>
    </xdr:sp>
    <xdr:clientData/>
  </xdr:twoCellAnchor>
  <xdr:twoCellAnchor>
    <xdr:from>
      <xdr:col>0</xdr:col>
      <xdr:colOff>223546</xdr:colOff>
      <xdr:row>44</xdr:row>
      <xdr:rowOff>174953</xdr:rowOff>
    </xdr:from>
    <xdr:to>
      <xdr:col>11</xdr:col>
      <xdr:colOff>524847</xdr:colOff>
      <xdr:row>47</xdr:row>
      <xdr:rowOff>38882</xdr:rowOff>
    </xdr:to>
    <xdr:sp macro="" textlink="">
      <xdr:nvSpPr>
        <xdr:cNvPr id="18" name="フローチャート: せん孔テープ 17">
          <a:hlinkClick xmlns:r="http://schemas.openxmlformats.org/officeDocument/2006/relationships" r:id="rId10"/>
          <a:extLst>
            <a:ext uri="{FF2B5EF4-FFF2-40B4-BE49-F238E27FC236}">
              <a16:creationId xmlns:a16="http://schemas.microsoft.com/office/drawing/2014/main" id="{00000000-0008-0000-0000-000008000000}"/>
            </a:ext>
          </a:extLst>
        </xdr:cNvPr>
        <xdr:cNvSpPr/>
      </xdr:nvSpPr>
      <xdr:spPr>
        <a:xfrm>
          <a:off x="223546" y="9398652"/>
          <a:ext cx="7892143" cy="476250"/>
        </a:xfrm>
        <a:prstGeom prst="flowChartPunchedTape">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mn-ea"/>
              <a:ea typeface="+mn-ea"/>
            </a:rPr>
            <a:t>補助金交付決定前着手届　　様式⑪</a:t>
          </a:r>
        </a:p>
      </xdr:txBody>
    </xdr:sp>
    <xdr:clientData/>
  </xdr:twoCellAnchor>
  <xdr:twoCellAnchor>
    <xdr:from>
      <xdr:col>5</xdr:col>
      <xdr:colOff>657807</xdr:colOff>
      <xdr:row>40</xdr:row>
      <xdr:rowOff>84373</xdr:rowOff>
    </xdr:from>
    <xdr:to>
      <xdr:col>6</xdr:col>
      <xdr:colOff>591133</xdr:colOff>
      <xdr:row>42</xdr:row>
      <xdr:rowOff>142688</xdr:rowOff>
    </xdr:to>
    <xdr:sp macro="" textlink="">
      <xdr:nvSpPr>
        <xdr:cNvPr id="19" name="下矢印 18">
          <a:extLst>
            <a:ext uri="{FF2B5EF4-FFF2-40B4-BE49-F238E27FC236}">
              <a16:creationId xmlns:a16="http://schemas.microsoft.com/office/drawing/2014/main" id="{00000000-0008-0000-0000-000007000000}"/>
            </a:ext>
          </a:extLst>
        </xdr:cNvPr>
        <xdr:cNvSpPr/>
      </xdr:nvSpPr>
      <xdr:spPr>
        <a:xfrm>
          <a:off x="4108190" y="8491643"/>
          <a:ext cx="623402" cy="466530"/>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9</xdr:row>
      <xdr:rowOff>0</xdr:rowOff>
    </xdr:from>
    <xdr:to>
      <xdr:col>16</xdr:col>
      <xdr:colOff>592883</xdr:colOff>
      <xdr:row>16</xdr:row>
      <xdr:rowOff>126352</xdr:rowOff>
    </xdr:to>
    <xdr:sp macro="" textlink="">
      <xdr:nvSpPr>
        <xdr:cNvPr id="20" name="メモ 19">
          <a:hlinkClick xmlns:r="http://schemas.openxmlformats.org/officeDocument/2006/relationships" r:id="rId11"/>
        </xdr:cNvPr>
        <xdr:cNvSpPr/>
      </xdr:nvSpPr>
      <xdr:spPr>
        <a:xfrm>
          <a:off x="9661071" y="2079949"/>
          <a:ext cx="1973036" cy="1555102"/>
        </a:xfrm>
        <a:prstGeom prst="foldedCorner">
          <a:avLst/>
        </a:prstGeom>
        <a:solidFill>
          <a:srgbClr val="FF33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bg1"/>
              </a:solidFill>
            </a:rPr>
            <a:t>暴力団排除に関する誓約事項（別紙）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647700</xdr:colOff>
      <xdr:row>22</xdr:row>
      <xdr:rowOff>209550</xdr:rowOff>
    </xdr:from>
    <xdr:to>
      <xdr:col>14</xdr:col>
      <xdr:colOff>66674</xdr:colOff>
      <xdr:row>26</xdr:row>
      <xdr:rowOff>66675</xdr:rowOff>
    </xdr:to>
    <xdr:sp macro="" textlink="">
      <xdr:nvSpPr>
        <xdr:cNvPr id="2" name="右矢印 1"/>
        <xdr:cNvSpPr/>
      </xdr:nvSpPr>
      <xdr:spPr>
        <a:xfrm>
          <a:off x="8753475" y="6648450"/>
          <a:ext cx="1609724" cy="857250"/>
        </a:xfrm>
        <a:prstGeom prst="rightArrow">
          <a:avLst>
            <a:gd name="adj1" fmla="val 70000"/>
            <a:gd name="adj2" fmla="val 50000"/>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１０月作成報告書ここから</a:t>
          </a:r>
        </a:p>
      </xdr:txBody>
    </xdr:sp>
    <xdr:clientData fPrintsWithSheet="0"/>
  </xdr:twoCellAnchor>
  <xdr:twoCellAnchor>
    <xdr:from>
      <xdr:col>12</xdr:col>
      <xdr:colOff>285750</xdr:colOff>
      <xdr:row>8</xdr:row>
      <xdr:rowOff>352425</xdr:rowOff>
    </xdr:from>
    <xdr:to>
      <xdr:col>13</xdr:col>
      <xdr:colOff>638175</xdr:colOff>
      <xdr:row>9</xdr:row>
      <xdr:rowOff>257175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144000" y="242887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409575</xdr:colOff>
      <xdr:row>20</xdr:row>
      <xdr:rowOff>266700</xdr:rowOff>
    </xdr:from>
    <xdr:to>
      <xdr:col>3</xdr:col>
      <xdr:colOff>895350</xdr:colOff>
      <xdr:row>22</xdr:row>
      <xdr:rowOff>0</xdr:rowOff>
    </xdr:to>
    <xdr:sp macro="" textlink="">
      <xdr:nvSpPr>
        <xdr:cNvPr id="113665" name="Check Box 1" descr="あり" hidden="1">
          <a:extLst>
            <a:ext uri="{63B3BB69-23CF-44E3-9099-C40C66FF867C}">
              <a14:compatExt xmlns:a14="http://schemas.microsoft.com/office/drawing/2010/main" spid="_x0000_s113665"/>
            </a:ext>
            <a:ext uri="{FF2B5EF4-FFF2-40B4-BE49-F238E27FC236}">
              <a16:creationId xmlns:a16="http://schemas.microsoft.com/office/drawing/2014/main" id="{00000000-0008-0000-1A00-000001BC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xdr:twoCellAnchor editAs="oneCell">
    <xdr:from>
      <xdr:col>4</xdr:col>
      <xdr:colOff>409575</xdr:colOff>
      <xdr:row>21</xdr:row>
      <xdr:rowOff>0</xdr:rowOff>
    </xdr:from>
    <xdr:to>
      <xdr:col>4</xdr:col>
      <xdr:colOff>895350</xdr:colOff>
      <xdr:row>22</xdr:row>
      <xdr:rowOff>0</xdr:rowOff>
    </xdr:to>
    <xdr:sp macro="" textlink="">
      <xdr:nvSpPr>
        <xdr:cNvPr id="113666" name="Check Box 2" hidden="1">
          <a:extLst>
            <a:ext uri="{63B3BB69-23CF-44E3-9099-C40C66FF867C}">
              <a14:compatExt xmlns:a14="http://schemas.microsoft.com/office/drawing/2010/main" spid="_x0000_s113666"/>
            </a:ext>
            <a:ext uri="{FF2B5EF4-FFF2-40B4-BE49-F238E27FC236}">
              <a16:creationId xmlns:a16="http://schemas.microsoft.com/office/drawing/2014/main" id="{00000000-0008-0000-1A00-000002BC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AlternateContent xmlns:mc="http://schemas.openxmlformats.org/markup-compatibility/2006">
    <mc:Choice xmlns:a14="http://schemas.microsoft.com/office/drawing/2010/main" Requires="a14">
      <xdr:twoCellAnchor editAs="oneCell">
        <xdr:from>
          <xdr:col>3</xdr:col>
          <xdr:colOff>409575</xdr:colOff>
          <xdr:row>20</xdr:row>
          <xdr:rowOff>266700</xdr:rowOff>
        </xdr:from>
        <xdr:to>
          <xdr:col>3</xdr:col>
          <xdr:colOff>895350</xdr:colOff>
          <xdr:row>22</xdr:row>
          <xdr:rowOff>0</xdr:rowOff>
        </xdr:to>
        <xdr:sp macro="" textlink="">
          <xdr:nvSpPr>
            <xdr:cNvPr id="59393" name="Check Box 1" descr="あり" hidden="1">
              <a:extLst>
                <a:ext uri="{63B3BB69-23CF-44E3-9099-C40C66FF867C}">
                  <a14:compatExt spid="_x0000_s5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21</xdr:row>
          <xdr:rowOff>0</xdr:rowOff>
        </xdr:from>
        <xdr:to>
          <xdr:col>4</xdr:col>
          <xdr:colOff>895350</xdr:colOff>
          <xdr:row>22</xdr:row>
          <xdr:rowOff>0</xdr:rowOff>
        </xdr:to>
        <xdr:sp macro="" textlink="">
          <xdr:nvSpPr>
            <xdr:cNvPr id="59394" name="Check Box 2" hidden="1">
              <a:extLst>
                <a:ext uri="{63B3BB69-23CF-44E3-9099-C40C66FF867C}">
                  <a14:compatExt spid="_x0000_s5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9</xdr:col>
      <xdr:colOff>771525</xdr:colOff>
      <xdr:row>22</xdr:row>
      <xdr:rowOff>152400</xdr:rowOff>
    </xdr:from>
    <xdr:to>
      <xdr:col>10</xdr:col>
      <xdr:colOff>1266824</xdr:colOff>
      <xdr:row>25</xdr:row>
      <xdr:rowOff>209550</xdr:rowOff>
    </xdr:to>
    <xdr:sp macro="" textlink="">
      <xdr:nvSpPr>
        <xdr:cNvPr id="6" name="右矢印 5"/>
        <xdr:cNvSpPr/>
      </xdr:nvSpPr>
      <xdr:spPr>
        <a:xfrm flipH="1">
          <a:off x="9991725" y="5772150"/>
          <a:ext cx="1609724" cy="857250"/>
        </a:xfrm>
        <a:prstGeom prst="rightArrow">
          <a:avLst>
            <a:gd name="adj1" fmla="val 70000"/>
            <a:gd name="adj2" fmla="val 50000"/>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１０月作成報告書ここまで</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904875</xdr:colOff>
      <xdr:row>7</xdr:row>
      <xdr:rowOff>276225</xdr:rowOff>
    </xdr:from>
    <xdr:to>
      <xdr:col>12</xdr:col>
      <xdr:colOff>38100</xdr:colOff>
      <xdr:row>8</xdr:row>
      <xdr:rowOff>228600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10077450" y="21145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8</xdr:col>
      <xdr:colOff>1381125</xdr:colOff>
      <xdr:row>7</xdr:row>
      <xdr:rowOff>19050</xdr:rowOff>
    </xdr:from>
    <xdr:to>
      <xdr:col>10</xdr:col>
      <xdr:colOff>361950</xdr:colOff>
      <xdr:row>7</xdr:row>
      <xdr:rowOff>285750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10315575" y="185737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12</xdr:col>
      <xdr:colOff>466725</xdr:colOff>
      <xdr:row>8</xdr:row>
      <xdr:rowOff>19050</xdr:rowOff>
    </xdr:from>
    <xdr:to>
      <xdr:col>13</xdr:col>
      <xdr:colOff>228600</xdr:colOff>
      <xdr:row>8</xdr:row>
      <xdr:rowOff>285750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11363325" y="24955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11</xdr:col>
      <xdr:colOff>466725</xdr:colOff>
      <xdr:row>22</xdr:row>
      <xdr:rowOff>171450</xdr:rowOff>
    </xdr:from>
    <xdr:to>
      <xdr:col>14</xdr:col>
      <xdr:colOff>38099</xdr:colOff>
      <xdr:row>26</xdr:row>
      <xdr:rowOff>28575</xdr:rowOff>
    </xdr:to>
    <xdr:sp macro="" textlink="">
      <xdr:nvSpPr>
        <xdr:cNvPr id="2" name="右矢印 1"/>
        <xdr:cNvSpPr/>
      </xdr:nvSpPr>
      <xdr:spPr>
        <a:xfrm>
          <a:off x="8572500" y="6610350"/>
          <a:ext cx="1762124" cy="857250"/>
        </a:xfrm>
        <a:prstGeom prst="rightArrow">
          <a:avLst>
            <a:gd name="adj1" fmla="val 70000"/>
            <a:gd name="adj2" fmla="val 50000"/>
          </a:avLst>
        </a:prstGeom>
        <a:solidFill>
          <a:srgbClr val="FF7C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成果報告（３</a:t>
          </a:r>
          <a:r>
            <a:rPr kumimoji="1" lang="en-US" altLang="ja-JP" sz="1100"/>
            <a:t>/</a:t>
          </a:r>
          <a:r>
            <a:rPr kumimoji="1" lang="ja-JP" altLang="en-US" sz="1100"/>
            <a:t>１６）提出ここから</a:t>
          </a:r>
        </a:p>
      </xdr:txBody>
    </xdr:sp>
    <xdr:clientData fPrintsWithSheet="0"/>
  </xdr:twoCellAnchor>
  <xdr:twoCellAnchor>
    <xdr:from>
      <xdr:col>12</xdr:col>
      <xdr:colOff>333375</xdr:colOff>
      <xdr:row>8</xdr:row>
      <xdr:rowOff>219075</xdr:rowOff>
    </xdr:from>
    <xdr:to>
      <xdr:col>14</xdr:col>
      <xdr:colOff>0</xdr:colOff>
      <xdr:row>9</xdr:row>
      <xdr:rowOff>123825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191625" y="229552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666750</xdr:colOff>
      <xdr:row>22</xdr:row>
      <xdr:rowOff>19050</xdr:rowOff>
    </xdr:from>
    <xdr:to>
      <xdr:col>10</xdr:col>
      <xdr:colOff>1314449</xdr:colOff>
      <xdr:row>26</xdr:row>
      <xdr:rowOff>142875</xdr:rowOff>
    </xdr:to>
    <xdr:sp macro="" textlink="">
      <xdr:nvSpPr>
        <xdr:cNvPr id="2" name="右矢印 1"/>
        <xdr:cNvSpPr/>
      </xdr:nvSpPr>
      <xdr:spPr>
        <a:xfrm flipH="1">
          <a:off x="9886950" y="5638800"/>
          <a:ext cx="1762124" cy="857250"/>
        </a:xfrm>
        <a:prstGeom prst="rightArrow">
          <a:avLst>
            <a:gd name="adj1" fmla="val 70000"/>
            <a:gd name="adj2" fmla="val 50000"/>
          </a:avLst>
        </a:prstGeom>
        <a:solidFill>
          <a:srgbClr val="FF7C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成果報告（３</a:t>
          </a:r>
          <a:r>
            <a:rPr kumimoji="1" lang="en-US" altLang="ja-JP" sz="1100"/>
            <a:t>/</a:t>
          </a:r>
          <a:r>
            <a:rPr kumimoji="1" lang="ja-JP" altLang="en-US" sz="1100"/>
            <a:t>１６）提出ここまで</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1609725" y="581025"/>
          <a:ext cx="595312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twoCellAnchor>
    <xdr:from>
      <xdr:col>6</xdr:col>
      <xdr:colOff>504825</xdr:colOff>
      <xdr:row>7</xdr:row>
      <xdr:rowOff>161925</xdr:rowOff>
    </xdr:from>
    <xdr:to>
      <xdr:col>8</xdr:col>
      <xdr:colOff>0</xdr:colOff>
      <xdr:row>9</xdr:row>
      <xdr:rowOff>171451</xdr:rowOff>
    </xdr:to>
    <xdr:grpSp>
      <xdr:nvGrpSpPr>
        <xdr:cNvPr id="10" name="グループ化 9">
          <a:extLst>
            <a:ext uri="{FF2B5EF4-FFF2-40B4-BE49-F238E27FC236}">
              <a16:creationId xmlns:a16="http://schemas.microsoft.com/office/drawing/2014/main" id="{00000000-0008-0000-2900-00000A000000}"/>
            </a:ext>
          </a:extLst>
        </xdr:cNvPr>
        <xdr:cNvGrpSpPr/>
      </xdr:nvGrpSpPr>
      <xdr:grpSpPr>
        <a:xfrm>
          <a:off x="4343400" y="1657350"/>
          <a:ext cx="1000125" cy="638176"/>
          <a:chOff x="4343400" y="1362075"/>
          <a:chExt cx="1000125" cy="638176"/>
        </a:xfrm>
      </xdr:grpSpPr>
      <xdr:cxnSp macro="">
        <xdr:nvCxnSpPr>
          <xdr:cNvPr id="6" name="直線矢印コネクタ 5">
            <a:extLst>
              <a:ext uri="{FF2B5EF4-FFF2-40B4-BE49-F238E27FC236}">
                <a16:creationId xmlns:a16="http://schemas.microsoft.com/office/drawing/2014/main" id="{00000000-0008-0000-2900-000006000000}"/>
              </a:ext>
            </a:extLst>
          </xdr:cNvPr>
          <xdr:cNvCxnSpPr/>
        </xdr:nvCxnSpPr>
        <xdr:spPr>
          <a:xfrm flipV="1">
            <a:off x="4352925" y="1362075"/>
            <a:ext cx="971550" cy="952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直線矢印コネクタ 6">
            <a:extLst>
              <a:ext uri="{FF2B5EF4-FFF2-40B4-BE49-F238E27FC236}">
                <a16:creationId xmlns:a16="http://schemas.microsoft.com/office/drawing/2014/main" id="{00000000-0008-0000-2900-000007000000}"/>
              </a:ext>
            </a:extLst>
          </xdr:cNvPr>
          <xdr:cNvCxnSpPr/>
        </xdr:nvCxnSpPr>
        <xdr:spPr>
          <a:xfrm>
            <a:off x="4343400" y="1371600"/>
            <a:ext cx="1000125" cy="33337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直線矢印コネクタ 7">
            <a:extLst>
              <a:ext uri="{FF2B5EF4-FFF2-40B4-BE49-F238E27FC236}">
                <a16:creationId xmlns:a16="http://schemas.microsoft.com/office/drawing/2014/main" id="{00000000-0008-0000-2900-000008000000}"/>
              </a:ext>
            </a:extLst>
          </xdr:cNvPr>
          <xdr:cNvCxnSpPr/>
        </xdr:nvCxnSpPr>
        <xdr:spPr>
          <a:xfrm>
            <a:off x="4391025" y="2000250"/>
            <a:ext cx="942975" cy="1"/>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495300</xdr:colOff>
      <xdr:row>22</xdr:row>
      <xdr:rowOff>47628</xdr:rowOff>
    </xdr:from>
    <xdr:to>
      <xdr:col>14</xdr:col>
      <xdr:colOff>0</xdr:colOff>
      <xdr:row>25</xdr:row>
      <xdr:rowOff>104776</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990600" y="6486528"/>
          <a:ext cx="8963025" cy="914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（注１）　事業変更・中止の場合、理由を記載し、採択通知があった事業実施計画の事業の内容等と比較対象ができるよう</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「変更承認申請」「（変更）積算内訳」「（変更）別添２」を作成してください。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ただし事業内容のうち、当該変更の対象外となるものについては省略してください。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（注２）全事業が中止となる場合、「廃止」の申請とし、別添資料では活動毎に「中止」と記載してください。（全事業中止＝廃止）</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1</xdr:col>
      <xdr:colOff>123825</xdr:colOff>
      <xdr:row>1</xdr:row>
      <xdr:rowOff>9525</xdr:rowOff>
    </xdr:from>
    <xdr:to>
      <xdr:col>4</xdr:col>
      <xdr:colOff>323850</xdr:colOff>
      <xdr:row>2</xdr:row>
      <xdr:rowOff>171450</xdr:rowOff>
    </xdr:to>
    <xdr:sp macro="" textlink="">
      <xdr:nvSpPr>
        <xdr:cNvPr id="4" name="角丸四角形 3"/>
        <xdr:cNvSpPr/>
      </xdr:nvSpPr>
      <xdr:spPr>
        <a:xfrm>
          <a:off x="247650" y="123825"/>
          <a:ext cx="1905000" cy="409575"/>
        </a:xfrm>
        <a:prstGeom prst="roundRect">
          <a:avLst/>
        </a:prstGeom>
        <a:solidFill>
          <a:schemeClr val="accent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９月末までの変更申請書</a:t>
          </a:r>
        </a:p>
      </xdr:txBody>
    </xdr:sp>
    <xdr:clientData fPrintsWithSheet="0"/>
  </xdr:twoCellAnchor>
  <xdr:twoCellAnchor>
    <xdr:from>
      <xdr:col>13</xdr:col>
      <xdr:colOff>428625</xdr:colOff>
      <xdr:row>8</xdr:row>
      <xdr:rowOff>47625</xdr:rowOff>
    </xdr:from>
    <xdr:to>
      <xdr:col>14</xdr:col>
      <xdr:colOff>19050</xdr:colOff>
      <xdr:row>8</xdr:row>
      <xdr:rowOff>314325</xdr:rowOff>
    </xdr:to>
    <xdr:sp macro="" textlink="">
      <xdr:nvSpPr>
        <xdr:cNvPr id="5" name="テキスト ボックス 4">
          <a:extLst>
            <a:ext uri="{FF2B5EF4-FFF2-40B4-BE49-F238E27FC236}">
              <a16:creationId xmlns:a16="http://schemas.microsoft.com/office/drawing/2014/main" id="{00000000-0008-0000-0500-000003000000}"/>
            </a:ext>
          </a:extLst>
        </xdr:cNvPr>
        <xdr:cNvSpPr txBox="1"/>
      </xdr:nvSpPr>
      <xdr:spPr>
        <a:xfrm>
          <a:off x="9296400" y="2124075"/>
          <a:ext cx="11811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609725" y="581025"/>
          <a:ext cx="595312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3000-000002000000}"/>
            </a:ext>
          </a:extLst>
        </xdr:cNvPr>
        <xdr:cNvSpPr txBox="1"/>
      </xdr:nvSpPr>
      <xdr:spPr>
        <a:xfrm>
          <a:off x="1314450" y="581025"/>
          <a:ext cx="64293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twoCellAnchor>
    <xdr:from>
      <xdr:col>6</xdr:col>
      <xdr:colOff>504825</xdr:colOff>
      <xdr:row>7</xdr:row>
      <xdr:rowOff>161925</xdr:rowOff>
    </xdr:from>
    <xdr:to>
      <xdr:col>8</xdr:col>
      <xdr:colOff>0</xdr:colOff>
      <xdr:row>9</xdr:row>
      <xdr:rowOff>171451</xdr:rowOff>
    </xdr:to>
    <xdr:grpSp>
      <xdr:nvGrpSpPr>
        <xdr:cNvPr id="3" name="グループ化 2">
          <a:extLst>
            <a:ext uri="{FF2B5EF4-FFF2-40B4-BE49-F238E27FC236}">
              <a16:creationId xmlns:a16="http://schemas.microsoft.com/office/drawing/2014/main" id="{00000000-0008-0000-3000-000003000000}"/>
            </a:ext>
          </a:extLst>
        </xdr:cNvPr>
        <xdr:cNvGrpSpPr/>
      </xdr:nvGrpSpPr>
      <xdr:grpSpPr>
        <a:xfrm>
          <a:off x="4343400" y="1657350"/>
          <a:ext cx="1000125" cy="638176"/>
          <a:chOff x="4343400" y="1362075"/>
          <a:chExt cx="1000125" cy="638176"/>
        </a:xfrm>
      </xdr:grpSpPr>
      <xdr:cxnSp macro="">
        <xdr:nvCxnSpPr>
          <xdr:cNvPr id="4" name="直線矢印コネクタ 3">
            <a:extLst>
              <a:ext uri="{FF2B5EF4-FFF2-40B4-BE49-F238E27FC236}">
                <a16:creationId xmlns:a16="http://schemas.microsoft.com/office/drawing/2014/main" id="{00000000-0008-0000-3000-000004000000}"/>
              </a:ext>
            </a:extLst>
          </xdr:cNvPr>
          <xdr:cNvCxnSpPr/>
        </xdr:nvCxnSpPr>
        <xdr:spPr>
          <a:xfrm flipV="1">
            <a:off x="4352925" y="1362075"/>
            <a:ext cx="971550" cy="952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3000-000005000000}"/>
              </a:ext>
            </a:extLst>
          </xdr:cNvPr>
          <xdr:cNvCxnSpPr/>
        </xdr:nvCxnSpPr>
        <xdr:spPr>
          <a:xfrm>
            <a:off x="4343400" y="1371600"/>
            <a:ext cx="1000125" cy="333375"/>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a:extLst>
              <a:ext uri="{FF2B5EF4-FFF2-40B4-BE49-F238E27FC236}">
                <a16:creationId xmlns:a16="http://schemas.microsoft.com/office/drawing/2014/main" id="{00000000-0008-0000-3000-000006000000}"/>
              </a:ext>
            </a:extLst>
          </xdr:cNvPr>
          <xdr:cNvCxnSpPr/>
        </xdr:nvCxnSpPr>
        <xdr:spPr>
          <a:xfrm>
            <a:off x="4391025" y="2000250"/>
            <a:ext cx="942975" cy="1"/>
          </a:xfrm>
          <a:prstGeom prst="straightConnector1">
            <a:avLst/>
          </a:prstGeom>
          <a:ln w="12700">
            <a:solidFill>
              <a:schemeClr val="accent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495300</xdr:colOff>
      <xdr:row>22</xdr:row>
      <xdr:rowOff>47628</xdr:rowOff>
    </xdr:from>
    <xdr:to>
      <xdr:col>13</xdr:col>
      <xdr:colOff>342900</xdr:colOff>
      <xdr:row>25</xdr:row>
      <xdr:rowOff>104776</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990600" y="6486528"/>
          <a:ext cx="8963025" cy="914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（注１）　事業変更・中止の場合、理由を記載し、採択通知があった事業実施計画の事業の内容等と比較対象ができるよう</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「変更承認申請」「（変更）積算内訳」「（変更）別添２」を作成してください。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　　　　　ただし事業内容のうち、当該変更の対象外となるものについては省略してください。</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a:solidFill>
                <a:srgbClr val="FF0000"/>
              </a:solidFill>
              <a:latin typeface="ＭＳ Ｐゴシック" panose="020B0600070205080204" pitchFamily="50" charset="-128"/>
              <a:ea typeface="ＭＳ Ｐゴシック" panose="020B0600070205080204" pitchFamily="50" charset="-128"/>
            </a:rPr>
            <a:t>（注２）全事業が中止となる場合、「廃止」の申請とし、別添資料では活動毎に「中止」と記載してください。（全事業中止＝廃止）</a:t>
          </a:r>
          <a:endParaRPr kumimoji="1" lang="en-US" altLang="ja-JP" sz="1200">
            <a:solidFill>
              <a:srgbClr val="FF0000"/>
            </a:solidFill>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1</xdr:col>
      <xdr:colOff>76200</xdr:colOff>
      <xdr:row>1</xdr:row>
      <xdr:rowOff>9525</xdr:rowOff>
    </xdr:from>
    <xdr:to>
      <xdr:col>4</xdr:col>
      <xdr:colOff>276225</xdr:colOff>
      <xdr:row>2</xdr:row>
      <xdr:rowOff>171450</xdr:rowOff>
    </xdr:to>
    <xdr:sp macro="" textlink="">
      <xdr:nvSpPr>
        <xdr:cNvPr id="4" name="角丸四角形 3"/>
        <xdr:cNvSpPr/>
      </xdr:nvSpPr>
      <xdr:spPr>
        <a:xfrm>
          <a:off x="200025" y="123825"/>
          <a:ext cx="1905000" cy="409575"/>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下期の変更申請書</a:t>
          </a:r>
        </a:p>
      </xdr:txBody>
    </xdr:sp>
    <xdr:clientData fPrintsWithSheet="0"/>
  </xdr:twoCellAnchor>
  <xdr:twoCellAnchor>
    <xdr:from>
      <xdr:col>12</xdr:col>
      <xdr:colOff>352425</xdr:colOff>
      <xdr:row>8</xdr:row>
      <xdr:rowOff>76200</xdr:rowOff>
    </xdr:from>
    <xdr:to>
      <xdr:col>14</xdr:col>
      <xdr:colOff>19050</xdr:colOff>
      <xdr:row>8</xdr:row>
      <xdr:rowOff>342900</xdr:rowOff>
    </xdr:to>
    <xdr:sp macro="" textlink="">
      <xdr:nvSpPr>
        <xdr:cNvPr id="5" name="テキスト ボックス 4">
          <a:extLst>
            <a:ext uri="{FF2B5EF4-FFF2-40B4-BE49-F238E27FC236}">
              <a16:creationId xmlns:a16="http://schemas.microsoft.com/office/drawing/2014/main" id="{00000000-0008-0000-0500-000003000000}"/>
            </a:ext>
          </a:extLst>
        </xdr:cNvPr>
        <xdr:cNvSpPr txBox="1"/>
      </xdr:nvSpPr>
      <xdr:spPr>
        <a:xfrm>
          <a:off x="8743950" y="21526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11</xdr:col>
      <xdr:colOff>447675</xdr:colOff>
      <xdr:row>21</xdr:row>
      <xdr:rowOff>180975</xdr:rowOff>
    </xdr:from>
    <xdr:to>
      <xdr:col>14</xdr:col>
      <xdr:colOff>19049</xdr:colOff>
      <xdr:row>25</xdr:row>
      <xdr:rowOff>38100</xdr:rowOff>
    </xdr:to>
    <xdr:sp macro="" textlink="">
      <xdr:nvSpPr>
        <xdr:cNvPr id="2" name="右矢印 1"/>
        <xdr:cNvSpPr/>
      </xdr:nvSpPr>
      <xdr:spPr>
        <a:xfrm>
          <a:off x="8591550" y="6334125"/>
          <a:ext cx="1762124" cy="857250"/>
        </a:xfrm>
        <a:prstGeom prst="rightArrow">
          <a:avLst>
            <a:gd name="adj1" fmla="val 7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lnSpc>
              <a:spcPts val="1100"/>
            </a:lnSpc>
          </a:pPr>
          <a:r>
            <a:rPr kumimoji="1" lang="ja-JP" altLang="en-US" sz="1100"/>
            <a:t>事業終了年度の翌年度から３年間（８月）。ここから</a:t>
          </a:r>
        </a:p>
      </xdr:txBody>
    </xdr:sp>
    <xdr:clientData fPrintsWithSheet="0"/>
  </xdr:twoCellAnchor>
  <xdr:twoCellAnchor>
    <xdr:from>
      <xdr:col>12</xdr:col>
      <xdr:colOff>323850</xdr:colOff>
      <xdr:row>8</xdr:row>
      <xdr:rowOff>47625</xdr:rowOff>
    </xdr:from>
    <xdr:to>
      <xdr:col>13</xdr:col>
      <xdr:colOff>676275</xdr:colOff>
      <xdr:row>8</xdr:row>
      <xdr:rowOff>314325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220200" y="212407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85</xdr:row>
      <xdr:rowOff>142875</xdr:rowOff>
    </xdr:from>
    <xdr:to>
      <xdr:col>10</xdr:col>
      <xdr:colOff>323849</xdr:colOff>
      <xdr:row>89</xdr:row>
      <xdr:rowOff>161925</xdr:rowOff>
    </xdr:to>
    <xdr:sp macro="" textlink="">
      <xdr:nvSpPr>
        <xdr:cNvPr id="2" name="右矢印 1"/>
        <xdr:cNvSpPr/>
      </xdr:nvSpPr>
      <xdr:spPr>
        <a:xfrm flipH="1">
          <a:off x="10334625" y="6991350"/>
          <a:ext cx="1762124" cy="857250"/>
        </a:xfrm>
        <a:prstGeom prst="rightArrow">
          <a:avLst>
            <a:gd name="adj1" fmla="val 7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lnSpc>
              <a:spcPts val="1100"/>
            </a:lnSpc>
          </a:pPr>
          <a:r>
            <a:rPr kumimoji="1" lang="ja-JP" altLang="ja-JP" sz="1100">
              <a:solidFill>
                <a:schemeClr val="lt1"/>
              </a:solidFill>
              <a:effectLst/>
              <a:latin typeface="+mn-lt"/>
              <a:ea typeface="+mn-ea"/>
              <a:cs typeface="+mn-cs"/>
            </a:rPr>
            <a:t>事業終了年度の翌年度から３年間（８月）</a:t>
          </a:r>
          <a:r>
            <a:rPr kumimoji="1" lang="ja-JP" altLang="en-US" sz="1100"/>
            <a:t>。ここまで</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12</xdr:col>
      <xdr:colOff>333375</xdr:colOff>
      <xdr:row>8</xdr:row>
      <xdr:rowOff>38100</xdr:rowOff>
    </xdr:from>
    <xdr:to>
      <xdr:col>13</xdr:col>
      <xdr:colOff>638175</xdr:colOff>
      <xdr:row>8</xdr:row>
      <xdr:rowOff>304800</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9525000" y="2486025"/>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12</xdr:col>
      <xdr:colOff>152400</xdr:colOff>
      <xdr:row>6</xdr:row>
      <xdr:rowOff>47625</xdr:rowOff>
    </xdr:from>
    <xdr:to>
      <xdr:col>13</xdr:col>
      <xdr:colOff>457200</xdr:colOff>
      <xdr:row>6</xdr:row>
      <xdr:rowOff>314325</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9344025" y="19621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11</xdr:col>
      <xdr:colOff>600075</xdr:colOff>
      <xdr:row>20</xdr:row>
      <xdr:rowOff>257175</xdr:rowOff>
    </xdr:from>
    <xdr:to>
      <xdr:col>14</xdr:col>
      <xdr:colOff>19049</xdr:colOff>
      <xdr:row>23</xdr:row>
      <xdr:rowOff>257175</xdr:rowOff>
    </xdr:to>
    <xdr:sp macro="" textlink="">
      <xdr:nvSpPr>
        <xdr:cNvPr id="2" name="右矢印 1"/>
        <xdr:cNvSpPr/>
      </xdr:nvSpPr>
      <xdr:spPr>
        <a:xfrm>
          <a:off x="8639175" y="6124575"/>
          <a:ext cx="1609724" cy="857250"/>
        </a:xfrm>
        <a:prstGeom prst="rightArrow">
          <a:avLst>
            <a:gd name="adj1" fmla="val 70000"/>
            <a:gd name="adj2" fmla="val 50000"/>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補助金申請時作成ここから</a:t>
          </a:r>
        </a:p>
      </xdr:txBody>
    </xdr:sp>
    <xdr:clientData fPrintsWithSheet="0"/>
  </xdr:twoCellAnchor>
  <xdr:twoCellAnchor>
    <xdr:from>
      <xdr:col>12</xdr:col>
      <xdr:colOff>342901</xdr:colOff>
      <xdr:row>8</xdr:row>
      <xdr:rowOff>38100</xdr:rowOff>
    </xdr:from>
    <xdr:to>
      <xdr:col>14</xdr:col>
      <xdr:colOff>9526</xdr:colOff>
      <xdr:row>8</xdr:row>
      <xdr:rowOff>304800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9134476" y="2114550"/>
          <a:ext cx="1104900" cy="2667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押印不要です。</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xdr:col>
      <xdr:colOff>171450</xdr:colOff>
      <xdr:row>0</xdr:row>
      <xdr:rowOff>76199</xdr:rowOff>
    </xdr:from>
    <xdr:to>
      <xdr:col>14</xdr:col>
      <xdr:colOff>504825</xdr:colOff>
      <xdr:row>1</xdr:row>
      <xdr:rowOff>209550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2152650" y="76199"/>
          <a:ext cx="6524625"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ゴシック" panose="020B0600070205080204" pitchFamily="50" charset="-128"/>
              <a:ea typeface="ＭＳ Ｐゴシック" panose="020B0600070205080204" pitchFamily="50" charset="-128"/>
            </a:rPr>
            <a:t>（注）事業毎の担当者の氏名及び役割や、委託する場合の委託先との関係を図表等で記載してください。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3</xdr:col>
      <xdr:colOff>809626</xdr:colOff>
      <xdr:row>0</xdr:row>
      <xdr:rowOff>57150</xdr:rowOff>
    </xdr:from>
    <xdr:to>
      <xdr:col>11</xdr:col>
      <xdr:colOff>200026</xdr:colOff>
      <xdr:row>1</xdr:row>
      <xdr:rowOff>200026</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4267201" y="57150"/>
          <a:ext cx="5162550"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チェック欄は輸出拡大実行戦略に掲げられているものであればチェック（✔）</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3</xdr:col>
      <xdr:colOff>1066800</xdr:colOff>
      <xdr:row>0</xdr:row>
      <xdr:rowOff>28575</xdr:rowOff>
    </xdr:from>
    <xdr:to>
      <xdr:col>11</xdr:col>
      <xdr:colOff>457200</xdr:colOff>
      <xdr:row>1</xdr:row>
      <xdr:rowOff>171451</xdr:rowOff>
    </xdr:to>
    <xdr:sp macro="" textlink="">
      <xdr:nvSpPr>
        <xdr:cNvPr id="2" name="テキスト ボックス 1">
          <a:extLst>
            <a:ext uri="{FF2B5EF4-FFF2-40B4-BE49-F238E27FC236}">
              <a16:creationId xmlns:a16="http://schemas.microsoft.com/office/drawing/2014/main" id="{00000000-0008-0000-0500-000003000000}"/>
            </a:ext>
          </a:extLst>
        </xdr:cNvPr>
        <xdr:cNvSpPr txBox="1"/>
      </xdr:nvSpPr>
      <xdr:spPr>
        <a:xfrm>
          <a:off x="4524375" y="28575"/>
          <a:ext cx="5162550" cy="24765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latin typeface="ＭＳ Ｐゴシック" panose="020B0600070205080204" pitchFamily="50" charset="-128"/>
              <a:ea typeface="ＭＳ Ｐゴシック" panose="020B0600070205080204" pitchFamily="50" charset="-128"/>
            </a:rPr>
            <a:t>※</a:t>
          </a:r>
          <a:r>
            <a:rPr kumimoji="1" lang="ja-JP" altLang="en-US" sz="1100">
              <a:solidFill>
                <a:srgbClr val="FF0000"/>
              </a:solidFill>
              <a:latin typeface="ＭＳ Ｐゴシック" panose="020B0600070205080204" pitchFamily="50" charset="-128"/>
              <a:ea typeface="ＭＳ Ｐゴシック" panose="020B0600070205080204" pitchFamily="50" charset="-128"/>
            </a:rPr>
            <a:t>チェック欄は輸出拡大実行戦略に掲げられているものであればチェック（✔）</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xdr:col>
      <xdr:colOff>704850</xdr:colOff>
      <xdr:row>0</xdr:row>
      <xdr:rowOff>95250</xdr:rowOff>
    </xdr:from>
    <xdr:to>
      <xdr:col>7</xdr:col>
      <xdr:colOff>609601</xdr:colOff>
      <xdr:row>2</xdr:row>
      <xdr:rowOff>9525</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581150" y="95250"/>
          <a:ext cx="3667126" cy="276225"/>
        </a:xfrm>
        <a:prstGeom prst="rect">
          <a:avLst/>
        </a:prstGeom>
        <a:solidFill>
          <a:schemeClr val="accent4">
            <a:lumMod val="40000"/>
            <a:lumOff val="60000"/>
          </a:schemeClr>
        </a:solidFill>
        <a:ln w="12700"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Ｐゴシック" panose="020B0600070205080204" pitchFamily="50" charset="-128"/>
              <a:ea typeface="ＭＳ Ｐゴシック" panose="020B0600070205080204" pitchFamily="50" charset="-128"/>
            </a:rPr>
            <a:t>申請の際は提出必須です</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8</xdr:col>
      <xdr:colOff>266700</xdr:colOff>
      <xdr:row>30</xdr:row>
      <xdr:rowOff>76200</xdr:rowOff>
    </xdr:from>
    <xdr:to>
      <xdr:col>10</xdr:col>
      <xdr:colOff>428625</xdr:colOff>
      <xdr:row>34</xdr:row>
      <xdr:rowOff>0</xdr:rowOff>
    </xdr:to>
    <xdr:sp macro="" textlink="">
      <xdr:nvSpPr>
        <xdr:cNvPr id="2" name="右矢印 1"/>
        <xdr:cNvSpPr/>
      </xdr:nvSpPr>
      <xdr:spPr>
        <a:xfrm flipH="1">
          <a:off x="8982075" y="7600950"/>
          <a:ext cx="1533525" cy="847725"/>
        </a:xfrm>
        <a:prstGeom prst="rightArrow">
          <a:avLst>
            <a:gd name="adj1" fmla="val 62698"/>
            <a:gd name="adj2" fmla="val 39683"/>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18000" rtlCol="0" anchor="ctr"/>
        <a:lstStyle/>
        <a:p>
          <a:pPr algn="l"/>
          <a:r>
            <a:rPr kumimoji="1" lang="ja-JP" altLang="en-US" sz="1100"/>
            <a:t>申請書類ここまで</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xdr:col>
      <xdr:colOff>66675</xdr:colOff>
      <xdr:row>3</xdr:row>
      <xdr:rowOff>38100</xdr:rowOff>
    </xdr:from>
    <xdr:to>
      <xdr:col>9</xdr:col>
      <xdr:colOff>1362075</xdr:colOff>
      <xdr:row>4</xdr:row>
      <xdr:rowOff>161925</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152525" y="581025"/>
          <a:ext cx="6238875" cy="352425"/>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この目次から作成する書類の番号または名称をクリックすると、該当のシートに移動します</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31.bin"/><Relationship Id="rId6" Type="http://schemas.openxmlformats.org/officeDocument/2006/relationships/comments" Target="../comments14.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4.xml"/><Relationship Id="rId1" Type="http://schemas.openxmlformats.org/officeDocument/2006/relationships/printerSettings" Target="../printerSettings/printerSettings77.bin"/><Relationship Id="rId4" Type="http://schemas.openxmlformats.org/officeDocument/2006/relationships/comments" Target="../comments39.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0"/>
  <sheetViews>
    <sheetView tabSelected="1" zoomScale="98" zoomScaleNormal="98" workbookViewId="0"/>
  </sheetViews>
  <sheetFormatPr defaultRowHeight="15.75"/>
  <cols>
    <col min="1" max="16384" width="9" style="6"/>
  </cols>
  <sheetData>
    <row r="2" spans="1:18" ht="36" thickBot="1">
      <c r="A2" s="92" t="s">
        <v>0</v>
      </c>
      <c r="H2" s="93" t="s">
        <v>1</v>
      </c>
    </row>
    <row r="3" spans="1:18" ht="16.5" thickTop="1">
      <c r="A3" s="87"/>
      <c r="N3" s="1104" t="s">
        <v>664</v>
      </c>
      <c r="O3" s="1105"/>
      <c r="P3" s="1105"/>
      <c r="Q3" s="1105"/>
      <c r="R3" s="1106"/>
    </row>
    <row r="4" spans="1:18" ht="16.5" thickBot="1">
      <c r="N4" s="1107"/>
      <c r="O4" s="1108"/>
      <c r="P4" s="1108"/>
      <c r="Q4" s="1108"/>
      <c r="R4" s="1109"/>
    </row>
    <row r="5" spans="1:18" ht="16.5" thickTop="1"/>
    <row r="12" spans="1:18">
      <c r="J12" s="94" t="s">
        <v>2</v>
      </c>
    </row>
    <row r="13" spans="1:18">
      <c r="J13" s="94" t="s">
        <v>3</v>
      </c>
    </row>
    <row r="30" spans="2:5" ht="19.5">
      <c r="B30" s="135" t="s">
        <v>578</v>
      </c>
      <c r="C30" s="130"/>
      <c r="D30" s="130"/>
      <c r="E30" s="130"/>
    </row>
  </sheetData>
  <mergeCells count="1">
    <mergeCell ref="N3:R4"/>
  </mergeCells>
  <phoneticPr fontId="1"/>
  <hyperlinks>
    <hyperlink ref="B30:E30" location="様式⑤!A1" display="★遂行状況報告書兼概算払請求書（様式５）"/>
  </hyperlinks>
  <pageMargins left="0.7" right="0.22" top="0.75" bottom="0.38" header="0.3" footer="0.3"/>
  <pageSetup paperSize="9" scale="68"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84"/>
  <sheetViews>
    <sheetView view="pageBreakPreview" zoomScaleNormal="100" zoomScaleSheetLayoutView="100" workbookViewId="0"/>
  </sheetViews>
  <sheetFormatPr defaultColWidth="9" defaultRowHeight="14.25"/>
  <cols>
    <col min="1" max="1" width="2" style="139" customWidth="1"/>
    <col min="2" max="2" width="6.875" style="139" customWidth="1"/>
    <col min="3" max="3" width="35.625" style="139" customWidth="1"/>
    <col min="4" max="15" width="7.375" style="139" customWidth="1"/>
    <col min="16" max="16" width="1.625" style="139" customWidth="1"/>
    <col min="17" max="16384" width="9" style="139"/>
  </cols>
  <sheetData>
    <row r="1" spans="1:17" ht="9" customHeight="1"/>
    <row r="2" spans="1:17" ht="19.5" customHeight="1" thickBot="1">
      <c r="B2" s="179" t="s">
        <v>103</v>
      </c>
      <c r="C2" s="180"/>
      <c r="D2" s="180"/>
      <c r="E2" s="180"/>
      <c r="F2" s="180"/>
      <c r="G2" s="180"/>
      <c r="H2" s="180"/>
      <c r="I2" s="180"/>
      <c r="J2" s="180"/>
      <c r="K2" s="180"/>
      <c r="L2" s="180"/>
      <c r="M2" s="180"/>
      <c r="N2" s="180"/>
      <c r="O2" s="180"/>
    </row>
    <row r="3" spans="1:17" ht="19.5" customHeight="1">
      <c r="B3" s="1261"/>
      <c r="C3" s="1267" t="s">
        <v>104</v>
      </c>
      <c r="D3" s="1263" t="s">
        <v>105</v>
      </c>
      <c r="E3" s="1263"/>
      <c r="F3" s="1263"/>
      <c r="G3" s="1263"/>
      <c r="H3" s="1263"/>
      <c r="I3" s="1263"/>
      <c r="J3" s="1263"/>
      <c r="K3" s="1263"/>
      <c r="L3" s="1263"/>
      <c r="M3" s="1263" t="s">
        <v>106</v>
      </c>
      <c r="N3" s="1263"/>
      <c r="O3" s="1266"/>
    </row>
    <row r="4" spans="1:17" ht="19.5" customHeight="1">
      <c r="B4" s="1265"/>
      <c r="C4" s="1268"/>
      <c r="D4" s="181" t="s">
        <v>107</v>
      </c>
      <c r="E4" s="181" t="s">
        <v>108</v>
      </c>
      <c r="F4" s="181" t="s">
        <v>109</v>
      </c>
      <c r="G4" s="181" t="s">
        <v>110</v>
      </c>
      <c r="H4" s="181" t="s">
        <v>111</v>
      </c>
      <c r="I4" s="181" t="s">
        <v>112</v>
      </c>
      <c r="J4" s="181" t="s">
        <v>113</v>
      </c>
      <c r="K4" s="181" t="s">
        <v>114</v>
      </c>
      <c r="L4" s="181" t="s">
        <v>115</v>
      </c>
      <c r="M4" s="181" t="s">
        <v>116</v>
      </c>
      <c r="N4" s="181" t="s">
        <v>117</v>
      </c>
      <c r="O4" s="182" t="s">
        <v>118</v>
      </c>
    </row>
    <row r="5" spans="1:17" ht="45" customHeight="1">
      <c r="A5" s="183"/>
      <c r="B5" s="200" t="str">
        <f>IF('①4.事業内容（PR）'!B5="","",'①4.事業内容（PR）'!B5)</f>
        <v/>
      </c>
      <c r="C5" s="201" t="str">
        <f>IF('①4.事業内容（PR）'!C5="","",'①4.事業内容（PR）'!C5)</f>
        <v/>
      </c>
      <c r="D5" s="184"/>
      <c r="E5" s="184"/>
      <c r="F5" s="184"/>
      <c r="G5" s="184"/>
      <c r="H5" s="184"/>
      <c r="I5" s="184"/>
      <c r="J5" s="184"/>
      <c r="K5" s="185"/>
      <c r="L5" s="184"/>
      <c r="M5" s="184"/>
      <c r="N5" s="184"/>
      <c r="O5" s="186"/>
      <c r="Q5" s="146" t="s">
        <v>466</v>
      </c>
    </row>
    <row r="6" spans="1:17" ht="45" customHeight="1">
      <c r="A6" s="183"/>
      <c r="B6" s="200" t="str">
        <f>IF('①4.事業内容（PR）'!B6="","",'①4.事業内容（PR）'!B6)</f>
        <v/>
      </c>
      <c r="C6" s="201" t="str">
        <f>IF('①4.事業内容（PR）'!C6="","",'①4.事業内容（PR）'!C6)</f>
        <v/>
      </c>
      <c r="D6" s="184"/>
      <c r="E6" s="187"/>
      <c r="F6" s="184"/>
      <c r="G6" s="188"/>
      <c r="H6" s="189"/>
      <c r="I6" s="190"/>
      <c r="J6" s="184"/>
      <c r="K6" s="184"/>
      <c r="L6" s="184"/>
      <c r="M6" s="184"/>
      <c r="N6" s="184"/>
      <c r="O6" s="186"/>
      <c r="Q6" s="151" t="s">
        <v>467</v>
      </c>
    </row>
    <row r="7" spans="1:17" ht="45" customHeight="1">
      <c r="A7" s="183"/>
      <c r="B7" s="200" t="str">
        <f>IF('①4.事業内容（PR）'!B7="","",'①4.事業内容（PR）'!B7)</f>
        <v/>
      </c>
      <c r="C7" s="201" t="str">
        <f>IF('①4.事業内容（PR）'!C7="","",'①4.事業内容（PR）'!C7)</f>
        <v/>
      </c>
      <c r="D7" s="184"/>
      <c r="E7" s="184"/>
      <c r="F7" s="184"/>
      <c r="G7" s="191"/>
      <c r="H7" s="192"/>
      <c r="I7" s="192"/>
      <c r="J7" s="192"/>
      <c r="K7" s="192"/>
      <c r="L7" s="193"/>
      <c r="M7" s="184"/>
      <c r="N7" s="184"/>
      <c r="O7" s="186"/>
      <c r="Q7" s="146" t="s">
        <v>474</v>
      </c>
    </row>
    <row r="8" spans="1:17" ht="45" customHeight="1">
      <c r="A8" s="183"/>
      <c r="B8" s="200" t="str">
        <f>IF('①4.事業内容（PR）'!B8="","",'①4.事業内容（PR）'!B8)</f>
        <v/>
      </c>
      <c r="C8" s="201" t="str">
        <f>IF('①4.事業内容（PR）'!C8="","",'①4.事業内容（PR）'!C8)</f>
        <v/>
      </c>
      <c r="D8" s="184"/>
      <c r="E8" s="141"/>
      <c r="F8" s="141"/>
      <c r="G8" s="184"/>
      <c r="H8" s="141"/>
      <c r="I8" s="188"/>
      <c r="J8" s="141"/>
      <c r="K8" s="194"/>
      <c r="L8" s="195"/>
      <c r="M8" s="184"/>
      <c r="N8" s="184"/>
      <c r="O8" s="186"/>
      <c r="Q8" s="152" t="s">
        <v>471</v>
      </c>
    </row>
    <row r="9" spans="1:17" ht="45" customHeight="1">
      <c r="B9" s="200" t="str">
        <f>IF('①4.事業内容（PR）'!B9="","",'①4.事業内容（PR）'!B9)</f>
        <v/>
      </c>
      <c r="C9" s="201" t="str">
        <f>IF('①4.事業内容（PR）'!C9="","",'①4.事業内容（PR）'!C9)</f>
        <v/>
      </c>
      <c r="D9" s="184"/>
      <c r="E9" s="184"/>
      <c r="F9" s="184"/>
      <c r="G9" s="195"/>
      <c r="H9" s="184"/>
      <c r="I9" s="184"/>
      <c r="J9" s="184"/>
      <c r="K9" s="141"/>
      <c r="L9" s="184"/>
      <c r="M9" s="184"/>
      <c r="N9" s="184"/>
      <c r="O9" s="186"/>
      <c r="Q9" s="151" t="s">
        <v>475</v>
      </c>
    </row>
    <row r="10" spans="1:17" ht="45" customHeight="1">
      <c r="B10" s="200" t="str">
        <f>IF('①4.事業内容（PR）'!B10="","",'①4.事業内容（PR）'!B10)</f>
        <v/>
      </c>
      <c r="C10" s="201" t="str">
        <f>IF('①4.事業内容（PR）'!C10="","",'①4.事業内容（PR）'!C10)</f>
        <v/>
      </c>
      <c r="D10" s="184"/>
      <c r="E10" s="184"/>
      <c r="F10" s="184"/>
      <c r="G10" s="184"/>
      <c r="H10" s="184"/>
      <c r="I10" s="184"/>
      <c r="J10" s="184"/>
      <c r="K10" s="184"/>
      <c r="L10" s="184"/>
      <c r="M10" s="184"/>
      <c r="N10" s="184"/>
      <c r="O10" s="186"/>
    </row>
    <row r="11" spans="1:17" ht="45" customHeight="1">
      <c r="B11" s="200" t="str">
        <f>IF('①4.事業内容（PR）'!B11="","",'①4.事業内容（PR）'!B11)</f>
        <v/>
      </c>
      <c r="C11" s="201" t="str">
        <f>IF('①4.事業内容（PR）'!C11="","",'①4.事業内容（PR）'!C11)</f>
        <v/>
      </c>
      <c r="D11" s="184"/>
      <c r="E11" s="184"/>
      <c r="F11" s="184"/>
      <c r="G11" s="184"/>
      <c r="H11" s="184"/>
      <c r="I11" s="184"/>
      <c r="J11" s="184"/>
      <c r="K11" s="184"/>
      <c r="L11" s="184"/>
      <c r="M11" s="184"/>
      <c r="N11" s="184"/>
      <c r="O11" s="186"/>
    </row>
    <row r="12" spans="1:17" ht="45" customHeight="1">
      <c r="B12" s="200" t="str">
        <f>IF('①4.事業内容（PR）'!B12="","",'①4.事業内容（PR）'!B12)</f>
        <v/>
      </c>
      <c r="C12" s="201" t="str">
        <f>IF('①4.事業内容（PR）'!C12="","",'①4.事業内容（PR）'!C12)</f>
        <v/>
      </c>
      <c r="D12" s="184"/>
      <c r="E12" s="184"/>
      <c r="F12" s="184"/>
      <c r="G12" s="184"/>
      <c r="H12" s="184"/>
      <c r="I12" s="184"/>
      <c r="J12" s="184"/>
      <c r="K12" s="184"/>
      <c r="L12" s="184"/>
      <c r="M12" s="184"/>
      <c r="N12" s="184"/>
      <c r="O12" s="186"/>
    </row>
    <row r="13" spans="1:17" ht="45" customHeight="1">
      <c r="B13" s="200" t="str">
        <f>IF('①4.事業内容（PR）'!B13="","",'①4.事業内容（PR）'!B13)</f>
        <v/>
      </c>
      <c r="C13" s="201" t="str">
        <f>IF('①4.事業内容（PR）'!C13="","",'①4.事業内容（PR）'!C13)</f>
        <v/>
      </c>
      <c r="D13" s="184"/>
      <c r="E13" s="184"/>
      <c r="F13" s="184"/>
      <c r="G13" s="184"/>
      <c r="H13" s="184"/>
      <c r="I13" s="184"/>
      <c r="J13" s="184"/>
      <c r="K13" s="184"/>
      <c r="L13" s="184"/>
      <c r="M13" s="184"/>
      <c r="N13" s="184"/>
      <c r="O13" s="186"/>
    </row>
    <row r="14" spans="1:17" ht="45" customHeight="1" thickBot="1">
      <c r="B14" s="202" t="str">
        <f>IF('①4.事業内容（PR）'!B14="","",'①4.事業内容（PR）'!B14)</f>
        <v/>
      </c>
      <c r="C14" s="203" t="str">
        <f>IF('①4.事業内容（PR）'!C14="","",'①4.事業内容（PR）'!C14)</f>
        <v/>
      </c>
      <c r="D14" s="196"/>
      <c r="E14" s="196"/>
      <c r="F14" s="196"/>
      <c r="G14" s="196"/>
      <c r="H14" s="196"/>
      <c r="I14" s="196"/>
      <c r="J14" s="196"/>
      <c r="K14" s="196"/>
      <c r="L14" s="196"/>
      <c r="M14" s="196"/>
      <c r="N14" s="196"/>
      <c r="O14" s="197"/>
      <c r="Q14" s="177"/>
    </row>
    <row r="15" spans="1:17" ht="45" customHeight="1">
      <c r="B15" s="204" t="str">
        <f>IF('①4.事業内容（PR）'!B15="","",'①4.事業内容（PR）'!B15)</f>
        <v/>
      </c>
      <c r="C15" s="205" t="str">
        <f>IF('①4.事業内容（PR）'!C15="","",'①4.事業内容（PR）'!C15)</f>
        <v/>
      </c>
      <c r="D15" s="198"/>
      <c r="E15" s="198"/>
      <c r="F15" s="198"/>
      <c r="G15" s="198"/>
      <c r="H15" s="198"/>
      <c r="I15" s="198"/>
      <c r="J15" s="198"/>
      <c r="K15" s="198"/>
      <c r="L15" s="198"/>
      <c r="M15" s="198"/>
      <c r="N15" s="198"/>
      <c r="O15" s="199"/>
    </row>
    <row r="16" spans="1:17" ht="45" customHeight="1">
      <c r="B16" s="200" t="str">
        <f>IF('①4.事業内容（PR）'!B16="","",'①4.事業内容（PR）'!B16)</f>
        <v/>
      </c>
      <c r="C16" s="201" t="str">
        <f>IF('①4.事業内容（PR）'!C16="","",'①4.事業内容（PR）'!C16)</f>
        <v/>
      </c>
      <c r="D16" s="184"/>
      <c r="E16" s="184"/>
      <c r="F16" s="184"/>
      <c r="G16" s="184"/>
      <c r="H16" s="184"/>
      <c r="I16" s="184"/>
      <c r="J16" s="184"/>
      <c r="K16" s="184"/>
      <c r="L16" s="184"/>
      <c r="M16" s="184"/>
      <c r="N16" s="184"/>
      <c r="O16" s="186"/>
    </row>
    <row r="17" spans="1:17" ht="45" customHeight="1">
      <c r="B17" s="200" t="str">
        <f>IF('①4.事業内容（PR）'!B17="","",'①4.事業内容（PR）'!B17)</f>
        <v/>
      </c>
      <c r="C17" s="201" t="str">
        <f>IF('①4.事業内容（PR）'!C17="","",'①4.事業内容（PR）'!C17)</f>
        <v/>
      </c>
      <c r="D17" s="184"/>
      <c r="E17" s="184"/>
      <c r="F17" s="184"/>
      <c r="G17" s="184"/>
      <c r="H17" s="184"/>
      <c r="I17" s="184"/>
      <c r="J17" s="184"/>
      <c r="K17" s="184"/>
      <c r="L17" s="184"/>
      <c r="M17" s="184"/>
      <c r="N17" s="184"/>
      <c r="O17" s="186"/>
    </row>
    <row r="18" spans="1:17" ht="45" customHeight="1">
      <c r="B18" s="200" t="str">
        <f>IF('①4.事業内容（PR）'!B18="","",'①4.事業内容（PR）'!B18)</f>
        <v/>
      </c>
      <c r="C18" s="201" t="str">
        <f>IF('①4.事業内容（PR）'!C18="","",'①4.事業内容（PR）'!C18)</f>
        <v/>
      </c>
      <c r="D18" s="184"/>
      <c r="E18" s="184"/>
      <c r="F18" s="184"/>
      <c r="G18" s="184"/>
      <c r="H18" s="184"/>
      <c r="I18" s="184"/>
      <c r="J18" s="184"/>
      <c r="K18" s="184"/>
      <c r="L18" s="184"/>
      <c r="M18" s="184"/>
      <c r="N18" s="184"/>
      <c r="O18" s="186"/>
    </row>
    <row r="19" spans="1:17" ht="45" customHeight="1">
      <c r="B19" s="200" t="str">
        <f>IF('①4.事業内容（PR）'!B19="","",'①4.事業内容（PR）'!B19)</f>
        <v/>
      </c>
      <c r="C19" s="201" t="str">
        <f>IF('①4.事業内容（PR）'!C19="","",'①4.事業内容（PR）'!C19)</f>
        <v/>
      </c>
      <c r="D19" s="184"/>
      <c r="E19" s="184"/>
      <c r="F19" s="184"/>
      <c r="G19" s="184"/>
      <c r="H19" s="184"/>
      <c r="I19" s="184"/>
      <c r="J19" s="184"/>
      <c r="K19" s="184"/>
      <c r="L19" s="184"/>
      <c r="M19" s="184"/>
      <c r="N19" s="184"/>
      <c r="O19" s="186"/>
    </row>
    <row r="20" spans="1:17" ht="45" customHeight="1">
      <c r="B20" s="200" t="str">
        <f>IF('①4.事業内容（PR）'!B20="","",'①4.事業内容（PR）'!B20)</f>
        <v/>
      </c>
      <c r="C20" s="201" t="str">
        <f>IF('①4.事業内容（PR）'!C20="","",'①4.事業内容（PR）'!C20)</f>
        <v/>
      </c>
      <c r="D20" s="184"/>
      <c r="E20" s="184"/>
      <c r="F20" s="184"/>
      <c r="G20" s="184"/>
      <c r="H20" s="184"/>
      <c r="I20" s="184"/>
      <c r="J20" s="184"/>
      <c r="K20" s="184"/>
      <c r="L20" s="184"/>
      <c r="M20" s="184"/>
      <c r="N20" s="184"/>
      <c r="O20" s="186"/>
    </row>
    <row r="21" spans="1:17" ht="45" customHeight="1">
      <c r="B21" s="200" t="str">
        <f>IF('①4.事業内容（PR）'!B21="","",'①4.事業内容（PR）'!B21)</f>
        <v/>
      </c>
      <c r="C21" s="201" t="str">
        <f>IF('①4.事業内容（PR）'!C21="","",'①4.事業内容（PR）'!C21)</f>
        <v/>
      </c>
      <c r="D21" s="184"/>
      <c r="E21" s="184"/>
      <c r="F21" s="184"/>
      <c r="G21" s="184"/>
      <c r="H21" s="184"/>
      <c r="I21" s="184"/>
      <c r="J21" s="184"/>
      <c r="K21" s="184"/>
      <c r="L21" s="184"/>
      <c r="M21" s="184"/>
      <c r="N21" s="184"/>
      <c r="O21" s="186"/>
    </row>
    <row r="22" spans="1:17" ht="45" customHeight="1">
      <c r="B22" s="200" t="str">
        <f>IF('①4.事業内容（PR）'!B22="","",'①4.事業内容（PR）'!B22)</f>
        <v/>
      </c>
      <c r="C22" s="201" t="str">
        <f>IF('①4.事業内容（PR）'!C22="","",'①4.事業内容（PR）'!C22)</f>
        <v/>
      </c>
      <c r="D22" s="184"/>
      <c r="E22" s="184"/>
      <c r="F22" s="184"/>
      <c r="G22" s="184"/>
      <c r="H22" s="184"/>
      <c r="I22" s="184"/>
      <c r="J22" s="184"/>
      <c r="K22" s="184"/>
      <c r="L22" s="184"/>
      <c r="M22" s="184"/>
      <c r="N22" s="184"/>
      <c r="O22" s="186"/>
    </row>
    <row r="23" spans="1:17" ht="45" customHeight="1">
      <c r="B23" s="200" t="str">
        <f>IF('①4.事業内容（PR）'!B23="","",'①4.事業内容（PR）'!B23)</f>
        <v/>
      </c>
      <c r="C23" s="201" t="str">
        <f>IF('①4.事業内容（PR）'!C23="","",'①4.事業内容（PR）'!C23)</f>
        <v/>
      </c>
      <c r="D23" s="184"/>
      <c r="E23" s="184"/>
      <c r="F23" s="184"/>
      <c r="G23" s="184"/>
      <c r="H23" s="184"/>
      <c r="I23" s="184"/>
      <c r="J23" s="184"/>
      <c r="K23" s="184"/>
      <c r="L23" s="184"/>
      <c r="M23" s="184"/>
      <c r="N23" s="184"/>
      <c r="O23" s="186"/>
    </row>
    <row r="24" spans="1:17" ht="45" customHeight="1" thickBot="1">
      <c r="A24" s="138"/>
      <c r="B24" s="202" t="str">
        <f>IF('①4.事業内容（PR）'!B24="","",'①4.事業内容（PR）'!B24)</f>
        <v/>
      </c>
      <c r="C24" s="203" t="str">
        <f>IF('①4.事業内容（PR）'!C24="","",'①4.事業内容（PR）'!C24)</f>
        <v/>
      </c>
      <c r="D24" s="196"/>
      <c r="E24" s="196"/>
      <c r="F24" s="196"/>
      <c r="G24" s="196"/>
      <c r="H24" s="196"/>
      <c r="I24" s="196"/>
      <c r="J24" s="196"/>
      <c r="K24" s="196"/>
      <c r="L24" s="196"/>
      <c r="M24" s="196"/>
      <c r="N24" s="196"/>
      <c r="O24" s="197"/>
    </row>
    <row r="25" spans="1:17" ht="45" hidden="1" customHeight="1">
      <c r="A25" s="183"/>
      <c r="B25" s="200" t="str">
        <f>IF('①4.事業内容（PR）'!B25="","",'①4.事業内容（PR）'!B25)</f>
        <v/>
      </c>
      <c r="C25" s="201" t="str">
        <f>IF('①4.事業内容（PR）'!C25="","",'①4.事業内容（PR）'!C25)</f>
        <v/>
      </c>
      <c r="D25" s="184"/>
      <c r="E25" s="184"/>
      <c r="F25" s="184"/>
      <c r="G25" s="184"/>
      <c r="H25" s="184"/>
      <c r="I25" s="184"/>
      <c r="J25" s="184"/>
      <c r="K25" s="185"/>
      <c r="L25" s="184"/>
      <c r="M25" s="184"/>
      <c r="N25" s="184"/>
      <c r="O25" s="186"/>
      <c r="Q25" s="146"/>
    </row>
    <row r="26" spans="1:17" ht="45" hidden="1" customHeight="1">
      <c r="A26" s="183"/>
      <c r="B26" s="200" t="str">
        <f>IF('①4.事業内容（PR）'!B26="","",'①4.事業内容（PR）'!B26)</f>
        <v/>
      </c>
      <c r="C26" s="201" t="str">
        <f>IF('①4.事業内容（PR）'!C26="","",'①4.事業内容（PR）'!C26)</f>
        <v/>
      </c>
      <c r="D26" s="184"/>
      <c r="E26" s="187"/>
      <c r="F26" s="184"/>
      <c r="G26" s="188"/>
      <c r="H26" s="189"/>
      <c r="I26" s="190"/>
      <c r="J26" s="184"/>
      <c r="K26" s="184"/>
      <c r="L26" s="184"/>
      <c r="M26" s="184"/>
      <c r="N26" s="184"/>
      <c r="O26" s="186"/>
      <c r="Q26" s="151"/>
    </row>
    <row r="27" spans="1:17" ht="45" hidden="1" customHeight="1">
      <c r="A27" s="183"/>
      <c r="B27" s="200" t="str">
        <f>IF('①4.事業内容（PR）'!B27="","",'①4.事業内容（PR）'!B27)</f>
        <v/>
      </c>
      <c r="C27" s="201" t="str">
        <f>IF('①4.事業内容（PR）'!C27="","",'①4.事業内容（PR）'!C27)</f>
        <v/>
      </c>
      <c r="D27" s="184"/>
      <c r="E27" s="184"/>
      <c r="F27" s="184"/>
      <c r="G27" s="191"/>
      <c r="H27" s="192"/>
      <c r="I27" s="192"/>
      <c r="J27" s="192"/>
      <c r="K27" s="192"/>
      <c r="L27" s="193"/>
      <c r="M27" s="184"/>
      <c r="N27" s="184"/>
      <c r="O27" s="186"/>
      <c r="Q27" s="146"/>
    </row>
    <row r="28" spans="1:17" ht="45" hidden="1" customHeight="1">
      <c r="A28" s="183"/>
      <c r="B28" s="200" t="str">
        <f>IF('①4.事業内容（PR）'!B28="","",'①4.事業内容（PR）'!B28)</f>
        <v/>
      </c>
      <c r="C28" s="201" t="str">
        <f>IF('①4.事業内容（PR）'!C28="","",'①4.事業内容（PR）'!C28)</f>
        <v/>
      </c>
      <c r="D28" s="184"/>
      <c r="E28" s="141"/>
      <c r="F28" s="141"/>
      <c r="G28" s="184"/>
      <c r="H28" s="141"/>
      <c r="I28" s="188"/>
      <c r="J28" s="141"/>
      <c r="K28" s="194"/>
      <c r="L28" s="195"/>
      <c r="M28" s="184"/>
      <c r="N28" s="184"/>
      <c r="O28" s="186"/>
      <c r="Q28" s="152"/>
    </row>
    <row r="29" spans="1:17" ht="45" hidden="1" customHeight="1">
      <c r="B29" s="200" t="str">
        <f>IF('①4.事業内容（PR）'!B29="","",'①4.事業内容（PR）'!B29)</f>
        <v/>
      </c>
      <c r="C29" s="201" t="str">
        <f>IF('①4.事業内容（PR）'!C29="","",'①4.事業内容（PR）'!C29)</f>
        <v/>
      </c>
      <c r="D29" s="184"/>
      <c r="E29" s="184"/>
      <c r="F29" s="184"/>
      <c r="G29" s="195"/>
      <c r="H29" s="184"/>
      <c r="I29" s="184"/>
      <c r="J29" s="184"/>
      <c r="K29" s="141"/>
      <c r="L29" s="184"/>
      <c r="M29" s="184"/>
      <c r="N29" s="184"/>
      <c r="O29" s="186"/>
      <c r="Q29" s="151"/>
    </row>
    <row r="30" spans="1:17" ht="45" hidden="1" customHeight="1">
      <c r="B30" s="200" t="str">
        <f>IF('①4.事業内容（PR）'!B30="","",'①4.事業内容（PR）'!B30)</f>
        <v/>
      </c>
      <c r="C30" s="201" t="str">
        <f>IF('①4.事業内容（PR）'!C30="","",'①4.事業内容（PR）'!C30)</f>
        <v/>
      </c>
      <c r="D30" s="184"/>
      <c r="E30" s="184"/>
      <c r="F30" s="184"/>
      <c r="G30" s="184"/>
      <c r="H30" s="184"/>
      <c r="I30" s="184"/>
      <c r="J30" s="184"/>
      <c r="K30" s="184"/>
      <c r="L30" s="184"/>
      <c r="M30" s="184"/>
      <c r="N30" s="184"/>
      <c r="O30" s="186"/>
    </row>
    <row r="31" spans="1:17" ht="45" hidden="1" customHeight="1">
      <c r="B31" s="200" t="str">
        <f>IF('①4.事業内容（PR）'!B31="","",'①4.事業内容（PR）'!B31)</f>
        <v/>
      </c>
      <c r="C31" s="201" t="str">
        <f>IF('①4.事業内容（PR）'!C31="","",'①4.事業内容（PR）'!C31)</f>
        <v/>
      </c>
      <c r="D31" s="184"/>
      <c r="E31" s="184"/>
      <c r="F31" s="184"/>
      <c r="G31" s="184"/>
      <c r="H31" s="184"/>
      <c r="I31" s="184"/>
      <c r="J31" s="184"/>
      <c r="K31" s="184"/>
      <c r="L31" s="184"/>
      <c r="M31" s="184"/>
      <c r="N31" s="184"/>
      <c r="O31" s="186"/>
    </row>
    <row r="32" spans="1:17" ht="45" hidden="1" customHeight="1">
      <c r="B32" s="200" t="str">
        <f>IF('①4.事業内容（PR）'!B32="","",'①4.事業内容（PR）'!B32)</f>
        <v/>
      </c>
      <c r="C32" s="201" t="str">
        <f>IF('①4.事業内容（PR）'!C32="","",'①4.事業内容（PR）'!C32)</f>
        <v/>
      </c>
      <c r="D32" s="184"/>
      <c r="E32" s="184"/>
      <c r="F32" s="184"/>
      <c r="G32" s="184"/>
      <c r="H32" s="184"/>
      <c r="I32" s="184"/>
      <c r="J32" s="184"/>
      <c r="K32" s="184"/>
      <c r="L32" s="184"/>
      <c r="M32" s="184"/>
      <c r="N32" s="184"/>
      <c r="O32" s="186"/>
    </row>
    <row r="33" spans="1:17" ht="45" hidden="1" customHeight="1">
      <c r="B33" s="200" t="str">
        <f>IF('①4.事業内容（PR）'!B33="","",'①4.事業内容（PR）'!B33)</f>
        <v/>
      </c>
      <c r="C33" s="201" t="str">
        <f>IF('①4.事業内容（PR）'!C33="","",'①4.事業内容（PR）'!C33)</f>
        <v/>
      </c>
      <c r="D33" s="184"/>
      <c r="E33" s="184"/>
      <c r="F33" s="184"/>
      <c r="G33" s="184"/>
      <c r="H33" s="184"/>
      <c r="I33" s="184"/>
      <c r="J33" s="184"/>
      <c r="K33" s="184"/>
      <c r="L33" s="184"/>
      <c r="M33" s="184"/>
      <c r="N33" s="184"/>
      <c r="O33" s="186"/>
    </row>
    <row r="34" spans="1:17" ht="45" hidden="1" customHeight="1" thickBot="1">
      <c r="B34" s="202" t="str">
        <f>IF('①4.事業内容（PR）'!B34="","",'①4.事業内容（PR）'!B34)</f>
        <v/>
      </c>
      <c r="C34" s="203" t="str">
        <f>IF('①4.事業内容（PR）'!C34="","",'①4.事業内容（PR）'!C34)</f>
        <v/>
      </c>
      <c r="D34" s="196"/>
      <c r="E34" s="196"/>
      <c r="F34" s="196"/>
      <c r="G34" s="196"/>
      <c r="H34" s="196"/>
      <c r="I34" s="196"/>
      <c r="J34" s="196"/>
      <c r="K34" s="196"/>
      <c r="L34" s="196"/>
      <c r="M34" s="196"/>
      <c r="N34" s="196"/>
      <c r="O34" s="197"/>
      <c r="Q34" s="177"/>
    </row>
    <row r="35" spans="1:17" ht="45" hidden="1" customHeight="1">
      <c r="B35" s="204" t="str">
        <f>IF('①4.事業内容（PR）'!B35="","",'①4.事業内容（PR）'!B35)</f>
        <v/>
      </c>
      <c r="C35" s="205" t="str">
        <f>IF('①4.事業内容（PR）'!C35="","",'①4.事業内容（PR）'!C35)</f>
        <v/>
      </c>
      <c r="D35" s="198"/>
      <c r="E35" s="198"/>
      <c r="F35" s="198"/>
      <c r="G35" s="198"/>
      <c r="H35" s="198"/>
      <c r="I35" s="198"/>
      <c r="J35" s="198"/>
      <c r="K35" s="198"/>
      <c r="L35" s="198"/>
      <c r="M35" s="198"/>
      <c r="N35" s="198"/>
      <c r="O35" s="199"/>
    </row>
    <row r="36" spans="1:17" ht="45" hidden="1" customHeight="1">
      <c r="B36" s="200" t="str">
        <f>IF('①4.事業内容（PR）'!B36="","",'①4.事業内容（PR）'!B36)</f>
        <v/>
      </c>
      <c r="C36" s="201" t="str">
        <f>IF('①4.事業内容（PR）'!C36="","",'①4.事業内容（PR）'!C36)</f>
        <v/>
      </c>
      <c r="D36" s="184"/>
      <c r="E36" s="184"/>
      <c r="F36" s="184"/>
      <c r="G36" s="184"/>
      <c r="H36" s="184"/>
      <c r="I36" s="184"/>
      <c r="J36" s="184"/>
      <c r="K36" s="184"/>
      <c r="L36" s="184"/>
      <c r="M36" s="184"/>
      <c r="N36" s="184"/>
      <c r="O36" s="186"/>
    </row>
    <row r="37" spans="1:17" ht="45" hidden="1" customHeight="1">
      <c r="B37" s="200" t="str">
        <f>IF('①4.事業内容（PR）'!B37="","",'①4.事業内容（PR）'!B37)</f>
        <v/>
      </c>
      <c r="C37" s="201" t="str">
        <f>IF('①4.事業内容（PR）'!C37="","",'①4.事業内容（PR）'!C37)</f>
        <v/>
      </c>
      <c r="D37" s="184"/>
      <c r="E37" s="184"/>
      <c r="F37" s="184"/>
      <c r="G37" s="184"/>
      <c r="H37" s="184"/>
      <c r="I37" s="184"/>
      <c r="J37" s="184"/>
      <c r="K37" s="184"/>
      <c r="L37" s="184"/>
      <c r="M37" s="184"/>
      <c r="N37" s="184"/>
      <c r="O37" s="186"/>
    </row>
    <row r="38" spans="1:17" ht="45" hidden="1" customHeight="1">
      <c r="B38" s="200" t="str">
        <f>IF('①4.事業内容（PR）'!B38="","",'①4.事業内容（PR）'!B38)</f>
        <v/>
      </c>
      <c r="C38" s="201" t="str">
        <f>IF('①4.事業内容（PR）'!C38="","",'①4.事業内容（PR）'!C38)</f>
        <v/>
      </c>
      <c r="D38" s="184"/>
      <c r="E38" s="184"/>
      <c r="F38" s="184"/>
      <c r="G38" s="184"/>
      <c r="H38" s="184"/>
      <c r="I38" s="184"/>
      <c r="J38" s="184"/>
      <c r="K38" s="184"/>
      <c r="L38" s="184"/>
      <c r="M38" s="184"/>
      <c r="N38" s="184"/>
      <c r="O38" s="186"/>
    </row>
    <row r="39" spans="1:17" ht="45" hidden="1" customHeight="1">
      <c r="B39" s="200" t="str">
        <f>IF('①4.事業内容（PR）'!B39="","",'①4.事業内容（PR）'!B39)</f>
        <v/>
      </c>
      <c r="C39" s="201" t="str">
        <f>IF('①4.事業内容（PR）'!C39="","",'①4.事業内容（PR）'!C39)</f>
        <v/>
      </c>
      <c r="D39" s="184"/>
      <c r="E39" s="184"/>
      <c r="F39" s="184"/>
      <c r="G39" s="184"/>
      <c r="H39" s="184"/>
      <c r="I39" s="184"/>
      <c r="J39" s="184"/>
      <c r="K39" s="184"/>
      <c r="L39" s="184"/>
      <c r="M39" s="184"/>
      <c r="N39" s="184"/>
      <c r="O39" s="186"/>
    </row>
    <row r="40" spans="1:17" ht="45" hidden="1" customHeight="1">
      <c r="B40" s="200" t="str">
        <f>IF('①4.事業内容（PR）'!B40="","",'①4.事業内容（PR）'!B40)</f>
        <v/>
      </c>
      <c r="C40" s="201" t="str">
        <f>IF('①4.事業内容（PR）'!C40="","",'①4.事業内容（PR）'!C40)</f>
        <v/>
      </c>
      <c r="D40" s="184"/>
      <c r="E40" s="184"/>
      <c r="F40" s="184"/>
      <c r="G40" s="184"/>
      <c r="H40" s="184"/>
      <c r="I40" s="184"/>
      <c r="J40" s="184"/>
      <c r="K40" s="184"/>
      <c r="L40" s="184"/>
      <c r="M40" s="184"/>
      <c r="N40" s="184"/>
      <c r="O40" s="186"/>
    </row>
    <row r="41" spans="1:17" ht="45" hidden="1" customHeight="1">
      <c r="B41" s="200" t="str">
        <f>IF('①4.事業内容（PR）'!B41="","",'①4.事業内容（PR）'!B41)</f>
        <v/>
      </c>
      <c r="C41" s="201" t="str">
        <f>IF('①4.事業内容（PR）'!C41="","",'①4.事業内容（PR）'!C41)</f>
        <v/>
      </c>
      <c r="D41" s="184"/>
      <c r="E41" s="184"/>
      <c r="F41" s="184"/>
      <c r="G41" s="184"/>
      <c r="H41" s="184"/>
      <c r="I41" s="184"/>
      <c r="J41" s="184"/>
      <c r="K41" s="184"/>
      <c r="L41" s="184"/>
      <c r="M41" s="184"/>
      <c r="N41" s="184"/>
      <c r="O41" s="186"/>
    </row>
    <row r="42" spans="1:17" ht="45" hidden="1" customHeight="1">
      <c r="B42" s="200" t="str">
        <f>IF('①4.事業内容（PR）'!B42="","",'①4.事業内容（PR）'!B42)</f>
        <v/>
      </c>
      <c r="C42" s="201" t="str">
        <f>IF('①4.事業内容（PR）'!C42="","",'①4.事業内容（PR）'!C42)</f>
        <v/>
      </c>
      <c r="D42" s="184"/>
      <c r="E42" s="184"/>
      <c r="F42" s="184"/>
      <c r="G42" s="184"/>
      <c r="H42" s="184"/>
      <c r="I42" s="184"/>
      <c r="J42" s="184"/>
      <c r="K42" s="184"/>
      <c r="L42" s="184"/>
      <c r="M42" s="184"/>
      <c r="N42" s="184"/>
      <c r="O42" s="186"/>
    </row>
    <row r="43" spans="1:17" ht="45" hidden="1" customHeight="1">
      <c r="B43" s="200" t="str">
        <f>IF('①4.事業内容（PR）'!B43="","",'①4.事業内容（PR）'!B43)</f>
        <v/>
      </c>
      <c r="C43" s="201" t="str">
        <f>IF('①4.事業内容（PR）'!C43="","",'①4.事業内容（PR）'!C43)</f>
        <v/>
      </c>
      <c r="D43" s="184"/>
      <c r="E43" s="184"/>
      <c r="F43" s="184"/>
      <c r="G43" s="184"/>
      <c r="H43" s="184"/>
      <c r="I43" s="184"/>
      <c r="J43" s="184"/>
      <c r="K43" s="184"/>
      <c r="L43" s="184"/>
      <c r="M43" s="184"/>
      <c r="N43" s="184"/>
      <c r="O43" s="186"/>
    </row>
    <row r="44" spans="1:17" ht="45" hidden="1" customHeight="1" thickBot="1">
      <c r="B44" s="202" t="str">
        <f>IF('①4.事業内容（PR）'!B44="","",'①4.事業内容（PR）'!B44)</f>
        <v/>
      </c>
      <c r="C44" s="203" t="str">
        <f>IF('①4.事業内容（PR）'!C44="","",'①4.事業内容（PR）'!C44)</f>
        <v/>
      </c>
      <c r="D44" s="196"/>
      <c r="E44" s="196"/>
      <c r="F44" s="196"/>
      <c r="G44" s="196"/>
      <c r="H44" s="196"/>
      <c r="I44" s="196"/>
      <c r="J44" s="196"/>
      <c r="K44" s="196"/>
      <c r="L44" s="196"/>
      <c r="M44" s="196"/>
      <c r="N44" s="196"/>
      <c r="O44" s="197"/>
    </row>
    <row r="45" spans="1:17" ht="45" hidden="1" customHeight="1">
      <c r="A45" s="183"/>
      <c r="B45" s="200" t="str">
        <f>IF('①4.事業内容（PR）'!B45="","",'①4.事業内容（PR）'!B45)</f>
        <v/>
      </c>
      <c r="C45" s="201" t="str">
        <f>IF('①4.事業内容（PR）'!C45="","",'①4.事業内容（PR）'!C45)</f>
        <v/>
      </c>
      <c r="D45" s="184"/>
      <c r="E45" s="184"/>
      <c r="F45" s="184"/>
      <c r="G45" s="184"/>
      <c r="H45" s="184"/>
      <c r="I45" s="184"/>
      <c r="J45" s="184"/>
      <c r="K45" s="185"/>
      <c r="L45" s="184"/>
      <c r="M45" s="184"/>
      <c r="N45" s="184"/>
      <c r="O45" s="186"/>
      <c r="Q45" s="146"/>
    </row>
    <row r="46" spans="1:17" ht="45" hidden="1" customHeight="1">
      <c r="A46" s="183"/>
      <c r="B46" s="200" t="str">
        <f>IF('①4.事業内容（PR）'!B46="","",'①4.事業内容（PR）'!B46)</f>
        <v/>
      </c>
      <c r="C46" s="201" t="str">
        <f>IF('①4.事業内容（PR）'!C46="","",'①4.事業内容（PR）'!C46)</f>
        <v/>
      </c>
      <c r="D46" s="184"/>
      <c r="E46" s="187"/>
      <c r="F46" s="184"/>
      <c r="G46" s="188"/>
      <c r="H46" s="189"/>
      <c r="I46" s="190"/>
      <c r="J46" s="184"/>
      <c r="K46" s="184"/>
      <c r="L46" s="184"/>
      <c r="M46" s="184"/>
      <c r="N46" s="184"/>
      <c r="O46" s="186"/>
      <c r="Q46" s="151"/>
    </row>
    <row r="47" spans="1:17" ht="45" hidden="1" customHeight="1">
      <c r="A47" s="183"/>
      <c r="B47" s="200" t="str">
        <f>IF('①4.事業内容（PR）'!B47="","",'①4.事業内容（PR）'!B47)</f>
        <v/>
      </c>
      <c r="C47" s="201" t="str">
        <f>IF('①4.事業内容（PR）'!C47="","",'①4.事業内容（PR）'!C47)</f>
        <v/>
      </c>
      <c r="D47" s="184"/>
      <c r="E47" s="184"/>
      <c r="F47" s="184"/>
      <c r="G47" s="191"/>
      <c r="H47" s="192"/>
      <c r="I47" s="192"/>
      <c r="J47" s="192"/>
      <c r="K47" s="192"/>
      <c r="L47" s="193"/>
      <c r="M47" s="184"/>
      <c r="N47" s="184"/>
      <c r="O47" s="186"/>
      <c r="Q47" s="146"/>
    </row>
    <row r="48" spans="1:17" ht="45" hidden="1" customHeight="1">
      <c r="A48" s="183"/>
      <c r="B48" s="200" t="str">
        <f>IF('①4.事業内容（PR）'!B48="","",'①4.事業内容（PR）'!B48)</f>
        <v/>
      </c>
      <c r="C48" s="201" t="str">
        <f>IF('①4.事業内容（PR）'!C48="","",'①4.事業内容（PR）'!C48)</f>
        <v/>
      </c>
      <c r="D48" s="184"/>
      <c r="E48" s="141"/>
      <c r="F48" s="141"/>
      <c r="G48" s="184"/>
      <c r="H48" s="141"/>
      <c r="I48" s="188"/>
      <c r="J48" s="141"/>
      <c r="K48" s="194"/>
      <c r="L48" s="195"/>
      <c r="M48" s="184"/>
      <c r="N48" s="184"/>
      <c r="O48" s="186"/>
      <c r="Q48" s="152"/>
    </row>
    <row r="49" spans="2:17" ht="45" hidden="1" customHeight="1">
      <c r="B49" s="200" t="str">
        <f>IF('①4.事業内容（PR）'!B49="","",'①4.事業内容（PR）'!B49)</f>
        <v/>
      </c>
      <c r="C49" s="201" t="str">
        <f>IF('①4.事業内容（PR）'!C49="","",'①4.事業内容（PR）'!C49)</f>
        <v/>
      </c>
      <c r="D49" s="184"/>
      <c r="E49" s="184"/>
      <c r="F49" s="184"/>
      <c r="G49" s="195"/>
      <c r="H49" s="184"/>
      <c r="I49" s="184"/>
      <c r="J49" s="184"/>
      <c r="K49" s="141"/>
      <c r="L49" s="184"/>
      <c r="M49" s="184"/>
      <c r="N49" s="184"/>
      <c r="O49" s="186"/>
      <c r="Q49" s="151"/>
    </row>
    <row r="50" spans="2:17" ht="45" hidden="1" customHeight="1">
      <c r="B50" s="200" t="str">
        <f>IF('①4.事業内容（PR）'!B50="","",'①4.事業内容（PR）'!B50)</f>
        <v/>
      </c>
      <c r="C50" s="201" t="str">
        <f>IF('①4.事業内容（PR）'!C50="","",'①4.事業内容（PR）'!C50)</f>
        <v/>
      </c>
      <c r="D50" s="184"/>
      <c r="E50" s="184"/>
      <c r="F50" s="184"/>
      <c r="G50" s="184"/>
      <c r="H50" s="184"/>
      <c r="I50" s="184"/>
      <c r="J50" s="184"/>
      <c r="K50" s="184"/>
      <c r="L50" s="184"/>
      <c r="M50" s="184"/>
      <c r="N50" s="184"/>
      <c r="O50" s="186"/>
    </row>
    <row r="51" spans="2:17" ht="45" hidden="1" customHeight="1">
      <c r="B51" s="200" t="str">
        <f>IF('①4.事業内容（PR）'!B51="","",'①4.事業内容（PR）'!B51)</f>
        <v/>
      </c>
      <c r="C51" s="201" t="str">
        <f>IF('①4.事業内容（PR）'!C51="","",'①4.事業内容（PR）'!C51)</f>
        <v/>
      </c>
      <c r="D51" s="184"/>
      <c r="E51" s="184"/>
      <c r="F51" s="184"/>
      <c r="G51" s="184"/>
      <c r="H51" s="184"/>
      <c r="I51" s="184"/>
      <c r="J51" s="184"/>
      <c r="K51" s="184"/>
      <c r="L51" s="184"/>
      <c r="M51" s="184"/>
      <c r="N51" s="184"/>
      <c r="O51" s="186"/>
    </row>
    <row r="52" spans="2:17" ht="45" hidden="1" customHeight="1">
      <c r="B52" s="200" t="str">
        <f>IF('①4.事業内容（PR）'!B52="","",'①4.事業内容（PR）'!B52)</f>
        <v/>
      </c>
      <c r="C52" s="201" t="str">
        <f>IF('①4.事業内容（PR）'!C52="","",'①4.事業内容（PR）'!C52)</f>
        <v/>
      </c>
      <c r="D52" s="184"/>
      <c r="E52" s="184"/>
      <c r="F52" s="184"/>
      <c r="G52" s="184"/>
      <c r="H52" s="184"/>
      <c r="I52" s="184"/>
      <c r="J52" s="184"/>
      <c r="K52" s="184"/>
      <c r="L52" s="184"/>
      <c r="M52" s="184"/>
      <c r="N52" s="184"/>
      <c r="O52" s="186"/>
    </row>
    <row r="53" spans="2:17" ht="45" hidden="1" customHeight="1">
      <c r="B53" s="200" t="str">
        <f>IF('①4.事業内容（PR）'!B53="","",'①4.事業内容（PR）'!B53)</f>
        <v/>
      </c>
      <c r="C53" s="201" t="str">
        <f>IF('①4.事業内容（PR）'!C53="","",'①4.事業内容（PR）'!C53)</f>
        <v/>
      </c>
      <c r="D53" s="184"/>
      <c r="E53" s="184"/>
      <c r="F53" s="184"/>
      <c r="G53" s="184"/>
      <c r="H53" s="184"/>
      <c r="I53" s="184"/>
      <c r="J53" s="184"/>
      <c r="K53" s="184"/>
      <c r="L53" s="184"/>
      <c r="M53" s="184"/>
      <c r="N53" s="184"/>
      <c r="O53" s="186"/>
    </row>
    <row r="54" spans="2:17" ht="45" hidden="1" customHeight="1" thickBot="1">
      <c r="B54" s="202" t="str">
        <f>IF('①4.事業内容（PR）'!B54="","",'①4.事業内容（PR）'!B54)</f>
        <v/>
      </c>
      <c r="C54" s="203" t="str">
        <f>IF('①4.事業内容（PR）'!C54="","",'①4.事業内容（PR）'!C54)</f>
        <v/>
      </c>
      <c r="D54" s="196"/>
      <c r="E54" s="196"/>
      <c r="F54" s="196"/>
      <c r="G54" s="196"/>
      <c r="H54" s="196"/>
      <c r="I54" s="196"/>
      <c r="J54" s="196"/>
      <c r="K54" s="196"/>
      <c r="L54" s="196"/>
      <c r="M54" s="196"/>
      <c r="N54" s="196"/>
      <c r="O54" s="197"/>
      <c r="Q54" s="177"/>
    </row>
    <row r="55" spans="2:17" ht="45" hidden="1" customHeight="1">
      <c r="B55" s="204" t="str">
        <f>IF('①4.事業内容（PR）'!B55="","",'①4.事業内容（PR）'!B55)</f>
        <v/>
      </c>
      <c r="C55" s="205" t="str">
        <f>IF('①4.事業内容（PR）'!C55="","",'①4.事業内容（PR）'!C55)</f>
        <v/>
      </c>
      <c r="D55" s="198"/>
      <c r="E55" s="198"/>
      <c r="F55" s="198"/>
      <c r="G55" s="198"/>
      <c r="H55" s="198"/>
      <c r="I55" s="198"/>
      <c r="J55" s="198"/>
      <c r="K55" s="198"/>
      <c r="L55" s="198"/>
      <c r="M55" s="198"/>
      <c r="N55" s="198"/>
      <c r="O55" s="199"/>
    </row>
    <row r="56" spans="2:17" ht="45" hidden="1" customHeight="1">
      <c r="B56" s="200" t="str">
        <f>IF('①4.事業内容（PR）'!B56="","",'①4.事業内容（PR）'!B56)</f>
        <v/>
      </c>
      <c r="C56" s="201" t="str">
        <f>IF('①4.事業内容（PR）'!C56="","",'①4.事業内容（PR）'!C56)</f>
        <v/>
      </c>
      <c r="D56" s="184"/>
      <c r="E56" s="184"/>
      <c r="F56" s="184"/>
      <c r="G56" s="184"/>
      <c r="H56" s="184"/>
      <c r="I56" s="184"/>
      <c r="J56" s="184"/>
      <c r="K56" s="184"/>
      <c r="L56" s="184"/>
      <c r="M56" s="184"/>
      <c r="N56" s="184"/>
      <c r="O56" s="186"/>
    </row>
    <row r="57" spans="2:17" ht="45" hidden="1" customHeight="1">
      <c r="B57" s="200" t="str">
        <f>IF('①4.事業内容（PR）'!B57="","",'①4.事業内容（PR）'!B57)</f>
        <v/>
      </c>
      <c r="C57" s="201" t="str">
        <f>IF('①4.事業内容（PR）'!C57="","",'①4.事業内容（PR）'!C57)</f>
        <v/>
      </c>
      <c r="D57" s="184"/>
      <c r="E57" s="184"/>
      <c r="F57" s="184"/>
      <c r="G57" s="184"/>
      <c r="H57" s="184"/>
      <c r="I57" s="184"/>
      <c r="J57" s="184"/>
      <c r="K57" s="184"/>
      <c r="L57" s="184"/>
      <c r="M57" s="184"/>
      <c r="N57" s="184"/>
      <c r="O57" s="186"/>
    </row>
    <row r="58" spans="2:17" ht="45" hidden="1" customHeight="1">
      <c r="B58" s="200" t="str">
        <f>IF('①4.事業内容（PR）'!B58="","",'①4.事業内容（PR）'!B58)</f>
        <v/>
      </c>
      <c r="C58" s="201" t="str">
        <f>IF('①4.事業内容（PR）'!C58="","",'①4.事業内容（PR）'!C58)</f>
        <v/>
      </c>
      <c r="D58" s="184"/>
      <c r="E58" s="184"/>
      <c r="F58" s="184"/>
      <c r="G58" s="184"/>
      <c r="H58" s="184"/>
      <c r="I58" s="184"/>
      <c r="J58" s="184"/>
      <c r="K58" s="184"/>
      <c r="L58" s="184"/>
      <c r="M58" s="184"/>
      <c r="N58" s="184"/>
      <c r="O58" s="186"/>
    </row>
    <row r="59" spans="2:17" ht="45" hidden="1" customHeight="1">
      <c r="B59" s="200" t="str">
        <f>IF('①4.事業内容（PR）'!B59="","",'①4.事業内容（PR）'!B59)</f>
        <v/>
      </c>
      <c r="C59" s="201" t="str">
        <f>IF('①4.事業内容（PR）'!C59="","",'①4.事業内容（PR）'!C59)</f>
        <v/>
      </c>
      <c r="D59" s="184"/>
      <c r="E59" s="184"/>
      <c r="F59" s="184"/>
      <c r="G59" s="184"/>
      <c r="H59" s="184"/>
      <c r="I59" s="184"/>
      <c r="J59" s="184"/>
      <c r="K59" s="184"/>
      <c r="L59" s="184"/>
      <c r="M59" s="184"/>
      <c r="N59" s="184"/>
      <c r="O59" s="186"/>
    </row>
    <row r="60" spans="2:17" ht="45" hidden="1" customHeight="1">
      <c r="B60" s="200" t="str">
        <f>IF('①4.事業内容（PR）'!B60="","",'①4.事業内容（PR）'!B60)</f>
        <v/>
      </c>
      <c r="C60" s="201" t="str">
        <f>IF('①4.事業内容（PR）'!C60="","",'①4.事業内容（PR）'!C60)</f>
        <v/>
      </c>
      <c r="D60" s="184"/>
      <c r="E60" s="184"/>
      <c r="F60" s="184"/>
      <c r="G60" s="184"/>
      <c r="H60" s="184"/>
      <c r="I60" s="184"/>
      <c r="J60" s="184"/>
      <c r="K60" s="184"/>
      <c r="L60" s="184"/>
      <c r="M60" s="184"/>
      <c r="N60" s="184"/>
      <c r="O60" s="186"/>
    </row>
    <row r="61" spans="2:17" ht="45" hidden="1" customHeight="1">
      <c r="B61" s="200" t="str">
        <f>IF('①4.事業内容（PR）'!B61="","",'①4.事業内容（PR）'!B61)</f>
        <v/>
      </c>
      <c r="C61" s="201" t="str">
        <f>IF('①4.事業内容（PR）'!C61="","",'①4.事業内容（PR）'!C61)</f>
        <v/>
      </c>
      <c r="D61" s="184"/>
      <c r="E61" s="184"/>
      <c r="F61" s="184"/>
      <c r="G61" s="184"/>
      <c r="H61" s="184"/>
      <c r="I61" s="184"/>
      <c r="J61" s="184"/>
      <c r="K61" s="184"/>
      <c r="L61" s="184"/>
      <c r="M61" s="184"/>
      <c r="N61" s="184"/>
      <c r="O61" s="186"/>
    </row>
    <row r="62" spans="2:17" ht="45" hidden="1" customHeight="1">
      <c r="B62" s="200" t="str">
        <f>IF('①4.事業内容（PR）'!B62="","",'①4.事業内容（PR）'!B62)</f>
        <v/>
      </c>
      <c r="C62" s="201" t="str">
        <f>IF('①4.事業内容（PR）'!C62="","",'①4.事業内容（PR）'!C62)</f>
        <v/>
      </c>
      <c r="D62" s="184"/>
      <c r="E62" s="184"/>
      <c r="F62" s="184"/>
      <c r="G62" s="184"/>
      <c r="H62" s="184"/>
      <c r="I62" s="184"/>
      <c r="J62" s="184"/>
      <c r="K62" s="184"/>
      <c r="L62" s="184"/>
      <c r="M62" s="184"/>
      <c r="N62" s="184"/>
      <c r="O62" s="186"/>
    </row>
    <row r="63" spans="2:17" ht="45" hidden="1" customHeight="1">
      <c r="B63" s="200" t="str">
        <f>IF('①4.事業内容（PR）'!B63="","",'①4.事業内容（PR）'!B63)</f>
        <v/>
      </c>
      <c r="C63" s="201" t="str">
        <f>IF('①4.事業内容（PR）'!C63="","",'①4.事業内容（PR）'!C63)</f>
        <v/>
      </c>
      <c r="D63" s="184"/>
      <c r="E63" s="184"/>
      <c r="F63" s="184"/>
      <c r="G63" s="184"/>
      <c r="H63" s="184"/>
      <c r="I63" s="184"/>
      <c r="J63" s="184"/>
      <c r="K63" s="184"/>
      <c r="L63" s="184"/>
      <c r="M63" s="184"/>
      <c r="N63" s="184"/>
      <c r="O63" s="186"/>
    </row>
    <row r="64" spans="2:17" ht="45" hidden="1" customHeight="1" thickBot="1">
      <c r="B64" s="202" t="str">
        <f>IF('①4.事業内容（PR）'!B64="","",'①4.事業内容（PR）'!B64)</f>
        <v/>
      </c>
      <c r="C64" s="203" t="str">
        <f>IF('①4.事業内容（PR）'!C64="","",'①4.事業内容（PR）'!C64)</f>
        <v/>
      </c>
      <c r="D64" s="196"/>
      <c r="E64" s="196"/>
      <c r="F64" s="196"/>
      <c r="G64" s="196"/>
      <c r="H64" s="196"/>
      <c r="I64" s="196"/>
      <c r="J64" s="196"/>
      <c r="K64" s="196"/>
      <c r="L64" s="196"/>
      <c r="M64" s="196"/>
      <c r="N64" s="196"/>
      <c r="O64" s="197"/>
    </row>
    <row r="65" spans="1:17" ht="45" hidden="1" customHeight="1">
      <c r="A65" s="183"/>
      <c r="B65" s="200" t="str">
        <f>IF('①4.事業内容（PR）'!B65="","",'①4.事業内容（PR）'!B65)</f>
        <v/>
      </c>
      <c r="C65" s="201" t="str">
        <f>IF('①4.事業内容（PR）'!C65="","",'①4.事業内容（PR）'!C65)</f>
        <v/>
      </c>
      <c r="D65" s="184"/>
      <c r="E65" s="184"/>
      <c r="F65" s="184"/>
      <c r="G65" s="184"/>
      <c r="H65" s="184"/>
      <c r="I65" s="184"/>
      <c r="J65" s="184"/>
      <c r="K65" s="185"/>
      <c r="L65" s="184"/>
      <c r="M65" s="184"/>
      <c r="N65" s="184"/>
      <c r="O65" s="186"/>
      <c r="Q65" s="146"/>
    </row>
    <row r="66" spans="1:17" ht="45" hidden="1" customHeight="1">
      <c r="A66" s="183"/>
      <c r="B66" s="200" t="str">
        <f>IF('①4.事業内容（PR）'!B66="","",'①4.事業内容（PR）'!B66)</f>
        <v/>
      </c>
      <c r="C66" s="201" t="str">
        <f>IF('①4.事業内容（PR）'!C66="","",'①4.事業内容（PR）'!C66)</f>
        <v/>
      </c>
      <c r="D66" s="184"/>
      <c r="E66" s="187"/>
      <c r="F66" s="184"/>
      <c r="G66" s="188"/>
      <c r="H66" s="189"/>
      <c r="I66" s="190"/>
      <c r="J66" s="184"/>
      <c r="K66" s="184"/>
      <c r="L66" s="184"/>
      <c r="M66" s="184"/>
      <c r="N66" s="184"/>
      <c r="O66" s="186"/>
      <c r="Q66" s="151"/>
    </row>
    <row r="67" spans="1:17" ht="45" hidden="1" customHeight="1">
      <c r="A67" s="183"/>
      <c r="B67" s="200" t="str">
        <f>IF('①4.事業内容（PR）'!B67="","",'①4.事業内容（PR）'!B67)</f>
        <v/>
      </c>
      <c r="C67" s="201" t="str">
        <f>IF('①4.事業内容（PR）'!C67="","",'①4.事業内容（PR）'!C67)</f>
        <v/>
      </c>
      <c r="D67" s="184"/>
      <c r="E67" s="184"/>
      <c r="F67" s="184"/>
      <c r="G67" s="191"/>
      <c r="H67" s="192"/>
      <c r="I67" s="192"/>
      <c r="J67" s="192"/>
      <c r="K67" s="192"/>
      <c r="L67" s="193"/>
      <c r="M67" s="184"/>
      <c r="N67" s="184"/>
      <c r="O67" s="186"/>
      <c r="Q67" s="146"/>
    </row>
    <row r="68" spans="1:17" ht="45" hidden="1" customHeight="1">
      <c r="A68" s="183"/>
      <c r="B68" s="200" t="str">
        <f>IF('①4.事業内容（PR）'!B68="","",'①4.事業内容（PR）'!B68)</f>
        <v/>
      </c>
      <c r="C68" s="201" t="str">
        <f>IF('①4.事業内容（PR）'!C68="","",'①4.事業内容（PR）'!C68)</f>
        <v/>
      </c>
      <c r="D68" s="184"/>
      <c r="E68" s="141"/>
      <c r="F68" s="141"/>
      <c r="G68" s="184"/>
      <c r="H68" s="141"/>
      <c r="I68" s="188"/>
      <c r="J68" s="141"/>
      <c r="K68" s="194"/>
      <c r="L68" s="195"/>
      <c r="M68" s="184"/>
      <c r="N68" s="184"/>
      <c r="O68" s="186"/>
      <c r="Q68" s="152"/>
    </row>
    <row r="69" spans="1:17" ht="45" hidden="1" customHeight="1">
      <c r="B69" s="200" t="str">
        <f>IF('①4.事業内容（PR）'!B69="","",'①4.事業内容（PR）'!B69)</f>
        <v/>
      </c>
      <c r="C69" s="201" t="str">
        <f>IF('①4.事業内容（PR）'!C69="","",'①4.事業内容（PR）'!C69)</f>
        <v/>
      </c>
      <c r="D69" s="184"/>
      <c r="E69" s="184"/>
      <c r="F69" s="184"/>
      <c r="G69" s="195"/>
      <c r="H69" s="184"/>
      <c r="I69" s="184"/>
      <c r="J69" s="184"/>
      <c r="K69" s="141"/>
      <c r="L69" s="184"/>
      <c r="M69" s="184"/>
      <c r="N69" s="184"/>
      <c r="O69" s="186"/>
      <c r="Q69" s="151"/>
    </row>
    <row r="70" spans="1:17" ht="45" hidden="1" customHeight="1">
      <c r="B70" s="200" t="str">
        <f>IF('①4.事業内容（PR）'!B70="","",'①4.事業内容（PR）'!B70)</f>
        <v/>
      </c>
      <c r="C70" s="201" t="str">
        <f>IF('①4.事業内容（PR）'!C70="","",'①4.事業内容（PR）'!C70)</f>
        <v/>
      </c>
      <c r="D70" s="184"/>
      <c r="E70" s="184"/>
      <c r="F70" s="184"/>
      <c r="G70" s="184"/>
      <c r="H70" s="184"/>
      <c r="I70" s="184"/>
      <c r="J70" s="184"/>
      <c r="K70" s="184"/>
      <c r="L70" s="184"/>
      <c r="M70" s="184"/>
      <c r="N70" s="184"/>
      <c r="O70" s="186"/>
    </row>
    <row r="71" spans="1:17" ht="45" hidden="1" customHeight="1">
      <c r="B71" s="200" t="str">
        <f>IF('①4.事業内容（PR）'!B71="","",'①4.事業内容（PR）'!B71)</f>
        <v/>
      </c>
      <c r="C71" s="201" t="str">
        <f>IF('①4.事業内容（PR）'!C71="","",'①4.事業内容（PR）'!C71)</f>
        <v/>
      </c>
      <c r="D71" s="184"/>
      <c r="E71" s="184"/>
      <c r="F71" s="184"/>
      <c r="G71" s="184"/>
      <c r="H71" s="184"/>
      <c r="I71" s="184"/>
      <c r="J71" s="184"/>
      <c r="K71" s="184"/>
      <c r="L71" s="184"/>
      <c r="M71" s="184"/>
      <c r="N71" s="184"/>
      <c r="O71" s="186"/>
    </row>
    <row r="72" spans="1:17" ht="45" hidden="1" customHeight="1">
      <c r="B72" s="200" t="str">
        <f>IF('①4.事業内容（PR）'!B72="","",'①4.事業内容（PR）'!B72)</f>
        <v/>
      </c>
      <c r="C72" s="201" t="str">
        <f>IF('①4.事業内容（PR）'!C72="","",'①4.事業内容（PR）'!C72)</f>
        <v/>
      </c>
      <c r="D72" s="184"/>
      <c r="E72" s="184"/>
      <c r="F72" s="184"/>
      <c r="G72" s="184"/>
      <c r="H72" s="184"/>
      <c r="I72" s="184"/>
      <c r="J72" s="184"/>
      <c r="K72" s="184"/>
      <c r="L72" s="184"/>
      <c r="M72" s="184"/>
      <c r="N72" s="184"/>
      <c r="O72" s="186"/>
    </row>
    <row r="73" spans="1:17" ht="45" hidden="1" customHeight="1">
      <c r="B73" s="200" t="str">
        <f>IF('①4.事業内容（PR）'!B73="","",'①4.事業内容（PR）'!B73)</f>
        <v/>
      </c>
      <c r="C73" s="201" t="str">
        <f>IF('①4.事業内容（PR）'!C73="","",'①4.事業内容（PR）'!C73)</f>
        <v/>
      </c>
      <c r="D73" s="184"/>
      <c r="E73" s="184"/>
      <c r="F73" s="184"/>
      <c r="G73" s="184"/>
      <c r="H73" s="184"/>
      <c r="I73" s="184"/>
      <c r="J73" s="184"/>
      <c r="K73" s="184"/>
      <c r="L73" s="184"/>
      <c r="M73" s="184"/>
      <c r="N73" s="184"/>
      <c r="O73" s="186"/>
    </row>
    <row r="74" spans="1:17" ht="45" hidden="1" customHeight="1" thickBot="1">
      <c r="B74" s="202" t="str">
        <f>IF('①4.事業内容（PR）'!B74="","",'①4.事業内容（PR）'!B74)</f>
        <v/>
      </c>
      <c r="C74" s="203" t="str">
        <f>IF('①4.事業内容（PR）'!C74="","",'①4.事業内容（PR）'!C74)</f>
        <v/>
      </c>
      <c r="D74" s="196"/>
      <c r="E74" s="196"/>
      <c r="F74" s="196"/>
      <c r="G74" s="196"/>
      <c r="H74" s="196"/>
      <c r="I74" s="196"/>
      <c r="J74" s="196"/>
      <c r="K74" s="196"/>
      <c r="L74" s="196"/>
      <c r="M74" s="196"/>
      <c r="N74" s="196"/>
      <c r="O74" s="197"/>
      <c r="Q74" s="177"/>
    </row>
    <row r="75" spans="1:17" ht="45" hidden="1" customHeight="1">
      <c r="B75" s="204" t="str">
        <f>IF('①4.事業内容（PR）'!B75="","",'①4.事業内容（PR）'!B75)</f>
        <v/>
      </c>
      <c r="C75" s="205" t="str">
        <f>IF('①4.事業内容（PR）'!C75="","",'①4.事業内容（PR）'!C75)</f>
        <v/>
      </c>
      <c r="D75" s="198"/>
      <c r="E75" s="198"/>
      <c r="F75" s="198"/>
      <c r="G75" s="198"/>
      <c r="H75" s="198"/>
      <c r="I75" s="198"/>
      <c r="J75" s="198"/>
      <c r="K75" s="198"/>
      <c r="L75" s="198"/>
      <c r="M75" s="198"/>
      <c r="N75" s="198"/>
      <c r="O75" s="199"/>
    </row>
    <row r="76" spans="1:17" ht="45" hidden="1" customHeight="1">
      <c r="B76" s="200" t="str">
        <f>IF('①4.事業内容（PR）'!B76="","",'①4.事業内容（PR）'!B76)</f>
        <v/>
      </c>
      <c r="C76" s="201" t="str">
        <f>IF('①4.事業内容（PR）'!C76="","",'①4.事業内容（PR）'!C76)</f>
        <v/>
      </c>
      <c r="D76" s="184"/>
      <c r="E76" s="184"/>
      <c r="F76" s="184"/>
      <c r="G76" s="184"/>
      <c r="H76" s="184"/>
      <c r="I76" s="184"/>
      <c r="J76" s="184"/>
      <c r="K76" s="184"/>
      <c r="L76" s="184"/>
      <c r="M76" s="184"/>
      <c r="N76" s="184"/>
      <c r="O76" s="186"/>
    </row>
    <row r="77" spans="1:17" ht="45" hidden="1" customHeight="1">
      <c r="B77" s="200" t="str">
        <f>IF('①4.事業内容（PR）'!B77="","",'①4.事業内容（PR）'!B77)</f>
        <v/>
      </c>
      <c r="C77" s="201" t="str">
        <f>IF('①4.事業内容（PR）'!C77="","",'①4.事業内容（PR）'!C77)</f>
        <v/>
      </c>
      <c r="D77" s="184"/>
      <c r="E77" s="184"/>
      <c r="F77" s="184"/>
      <c r="G77" s="184"/>
      <c r="H77" s="184"/>
      <c r="I77" s="184"/>
      <c r="J77" s="184"/>
      <c r="K77" s="184"/>
      <c r="L77" s="184"/>
      <c r="M77" s="184"/>
      <c r="N77" s="184"/>
      <c r="O77" s="186"/>
    </row>
    <row r="78" spans="1:17" ht="45" hidden="1" customHeight="1">
      <c r="B78" s="200" t="str">
        <f>IF('①4.事業内容（PR）'!B78="","",'①4.事業内容（PR）'!B78)</f>
        <v/>
      </c>
      <c r="C78" s="201" t="str">
        <f>IF('①4.事業内容（PR）'!C78="","",'①4.事業内容（PR）'!C78)</f>
        <v/>
      </c>
      <c r="D78" s="184"/>
      <c r="E78" s="184"/>
      <c r="F78" s="184"/>
      <c r="G78" s="184"/>
      <c r="H78" s="184"/>
      <c r="I78" s="184"/>
      <c r="J78" s="184"/>
      <c r="K78" s="184"/>
      <c r="L78" s="184"/>
      <c r="M78" s="184"/>
      <c r="N78" s="184"/>
      <c r="O78" s="186"/>
    </row>
    <row r="79" spans="1:17" ht="45" hidden="1" customHeight="1">
      <c r="B79" s="200" t="str">
        <f>IF('①4.事業内容（PR）'!B79="","",'①4.事業内容（PR）'!B79)</f>
        <v/>
      </c>
      <c r="C79" s="201" t="str">
        <f>IF('①4.事業内容（PR）'!C79="","",'①4.事業内容（PR）'!C79)</f>
        <v/>
      </c>
      <c r="D79" s="184"/>
      <c r="E79" s="184"/>
      <c r="F79" s="184"/>
      <c r="G79" s="184"/>
      <c r="H79" s="184"/>
      <c r="I79" s="184"/>
      <c r="J79" s="184"/>
      <c r="K79" s="184"/>
      <c r="L79" s="184"/>
      <c r="M79" s="184"/>
      <c r="N79" s="184"/>
      <c r="O79" s="186"/>
    </row>
    <row r="80" spans="1:17" ht="45" hidden="1" customHeight="1">
      <c r="B80" s="200" t="str">
        <f>IF('①4.事業内容（PR）'!B80="","",'①4.事業内容（PR）'!B80)</f>
        <v/>
      </c>
      <c r="C80" s="201" t="str">
        <f>IF('①4.事業内容（PR）'!C80="","",'①4.事業内容（PR）'!C80)</f>
        <v/>
      </c>
      <c r="D80" s="184"/>
      <c r="E80" s="184"/>
      <c r="F80" s="184"/>
      <c r="G80" s="184"/>
      <c r="H80" s="184"/>
      <c r="I80" s="184"/>
      <c r="J80" s="184"/>
      <c r="K80" s="184"/>
      <c r="L80" s="184"/>
      <c r="M80" s="184"/>
      <c r="N80" s="184"/>
      <c r="O80" s="186"/>
    </row>
    <row r="81" spans="2:15" ht="45" hidden="1" customHeight="1">
      <c r="B81" s="200" t="str">
        <f>IF('①4.事業内容（PR）'!B81="","",'①4.事業内容（PR）'!B81)</f>
        <v/>
      </c>
      <c r="C81" s="201" t="str">
        <f>IF('①4.事業内容（PR）'!C81="","",'①4.事業内容（PR）'!C81)</f>
        <v/>
      </c>
      <c r="D81" s="184"/>
      <c r="E81" s="184"/>
      <c r="F81" s="184"/>
      <c r="G81" s="184"/>
      <c r="H81" s="184"/>
      <c r="I81" s="184"/>
      <c r="J81" s="184"/>
      <c r="K81" s="184"/>
      <c r="L81" s="184"/>
      <c r="M81" s="184"/>
      <c r="N81" s="184"/>
      <c r="O81" s="186"/>
    </row>
    <row r="82" spans="2:15" ht="45" hidden="1" customHeight="1">
      <c r="B82" s="200" t="str">
        <f>IF('①4.事業内容（PR）'!B82="","",'①4.事業内容（PR）'!B82)</f>
        <v/>
      </c>
      <c r="C82" s="201" t="str">
        <f>IF('①4.事業内容（PR）'!C82="","",'①4.事業内容（PR）'!C82)</f>
        <v/>
      </c>
      <c r="D82" s="184"/>
      <c r="E82" s="184"/>
      <c r="F82" s="184"/>
      <c r="G82" s="184"/>
      <c r="H82" s="184"/>
      <c r="I82" s="184"/>
      <c r="J82" s="184"/>
      <c r="K82" s="184"/>
      <c r="L82" s="184"/>
      <c r="M82" s="184"/>
      <c r="N82" s="184"/>
      <c r="O82" s="186"/>
    </row>
    <row r="83" spans="2:15" ht="45" hidden="1" customHeight="1">
      <c r="B83" s="200" t="str">
        <f>IF('①4.事業内容（PR）'!B83="","",'①4.事業内容（PR）'!B83)</f>
        <v/>
      </c>
      <c r="C83" s="201" t="str">
        <f>IF('①4.事業内容（PR）'!C83="","",'①4.事業内容（PR）'!C83)</f>
        <v/>
      </c>
      <c r="D83" s="184"/>
      <c r="E83" s="184"/>
      <c r="F83" s="184"/>
      <c r="G83" s="184"/>
      <c r="H83" s="184"/>
      <c r="I83" s="184"/>
      <c r="J83" s="184"/>
      <c r="K83" s="184"/>
      <c r="L83" s="184"/>
      <c r="M83" s="184"/>
      <c r="N83" s="184"/>
      <c r="O83" s="186"/>
    </row>
    <row r="84" spans="2:15" ht="45" hidden="1" customHeight="1" thickBot="1">
      <c r="B84" s="202" t="str">
        <f>IF('①4.事業内容（PR）'!B84="","",'①4.事業内容（PR）'!B84)</f>
        <v/>
      </c>
      <c r="C84" s="203" t="str">
        <f>IF('①4.事業内容（PR）'!C84="","",'①4.事業内容（PR）'!C84)</f>
        <v/>
      </c>
      <c r="D84" s="196"/>
      <c r="E84" s="196"/>
      <c r="F84" s="196"/>
      <c r="G84" s="196"/>
      <c r="H84" s="196"/>
      <c r="I84" s="196"/>
      <c r="J84" s="196"/>
      <c r="K84" s="196"/>
      <c r="L84" s="196"/>
      <c r="M84" s="196"/>
      <c r="N84" s="196"/>
      <c r="O84" s="197"/>
    </row>
  </sheetData>
  <sheetProtection algorithmName="SHA-512" hashValue="Mosa3duXEWBYt1PIOtbo/3GQ6mhFRezgUnEOcABfx5IaOOwTHGpkEx+Tf1/0FYOL5Mpiv0BXJvrdPM6K8Ao+hw==" saltValue="AcxUprsXqrCBVaBEBOUC8g==" spinCount="100000" sheet="1" scenarios="1" formatCells="0" formatColumns="0" formatRows="0"/>
  <mergeCells count="4">
    <mergeCell ref="B3:B4"/>
    <mergeCell ref="M3:O3"/>
    <mergeCell ref="C3:C4"/>
    <mergeCell ref="D3:L3"/>
  </mergeCells>
  <phoneticPr fontId="1"/>
  <dataValidations count="1">
    <dataValidation type="whole" operator="lessThan" allowBlank="1" showInputMessage="1" showErrorMessage="1" errorTitle="入力できません。" error="①４.事業内容を反映しています。[キャンセル]をクリックしてください。" sqref="B5:C84">
      <formula1>0</formula1>
    </dataValidation>
  </dataValidations>
  <pageMargins left="0.59055118110236227" right="0.39370078740157483" top="0.74803149606299213" bottom="0.35433070866141736" header="0.31496062992125984" footer="0.15748031496062992"/>
  <pageSetup paperSize="9" scale="92" fitToHeight="0" orientation="landscape" horizontalDpi="300" verticalDpi="300" r:id="rId1"/>
  <headerFooter>
    <oddHeader>&amp;L様式１（別添１）</oddHeader>
    <oddFooter>&amp;C&amp;"ＭＳ Ｐゴシック,標準"&amp;10&amp;P / &amp;N</oddFooter>
  </headerFooter>
  <rowBreaks count="1" manualBreakCount="1">
    <brk id="1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84"/>
  <sheetViews>
    <sheetView view="pageBreakPreview" zoomScaleNormal="100" zoomScaleSheetLayoutView="100" workbookViewId="0"/>
  </sheetViews>
  <sheetFormatPr defaultColWidth="9" defaultRowHeight="14.25"/>
  <cols>
    <col min="1" max="1" width="2" style="139" customWidth="1"/>
    <col min="2" max="2" width="6.875" style="139" customWidth="1"/>
    <col min="3" max="3" width="35.625" style="139" customWidth="1"/>
    <col min="4" max="15" width="7.375" style="139" customWidth="1"/>
    <col min="16" max="16" width="1.625" style="139" customWidth="1"/>
    <col min="17" max="16384" width="9" style="139"/>
  </cols>
  <sheetData>
    <row r="1" spans="1:17" ht="9" customHeight="1"/>
    <row r="2" spans="1:17" ht="19.5" customHeight="1" thickBot="1">
      <c r="B2" s="179" t="s">
        <v>119</v>
      </c>
      <c r="C2" s="180"/>
      <c r="D2" s="180"/>
      <c r="E2" s="180"/>
      <c r="F2" s="180"/>
      <c r="G2" s="180"/>
      <c r="H2" s="180"/>
      <c r="I2" s="180"/>
      <c r="J2" s="180"/>
      <c r="K2" s="180"/>
      <c r="L2" s="180"/>
      <c r="M2" s="180"/>
      <c r="N2" s="180"/>
      <c r="O2" s="180"/>
    </row>
    <row r="3" spans="1:17" ht="19.5" customHeight="1">
      <c r="B3" s="1261" t="s">
        <v>101</v>
      </c>
      <c r="C3" s="1267" t="s">
        <v>104</v>
      </c>
      <c r="D3" s="1263" t="s">
        <v>105</v>
      </c>
      <c r="E3" s="1263"/>
      <c r="F3" s="1263"/>
      <c r="G3" s="1263"/>
      <c r="H3" s="1263"/>
      <c r="I3" s="1263"/>
      <c r="J3" s="1263"/>
      <c r="K3" s="1263"/>
      <c r="L3" s="1263"/>
      <c r="M3" s="1263" t="s">
        <v>106</v>
      </c>
      <c r="N3" s="1263"/>
      <c r="O3" s="1266"/>
    </row>
    <row r="4" spans="1:17" ht="19.5" customHeight="1">
      <c r="B4" s="1265"/>
      <c r="C4" s="1268"/>
      <c r="D4" s="181" t="s">
        <v>107</v>
      </c>
      <c r="E4" s="181" t="s">
        <v>108</v>
      </c>
      <c r="F4" s="181" t="s">
        <v>109</v>
      </c>
      <c r="G4" s="181" t="s">
        <v>110</v>
      </c>
      <c r="H4" s="181" t="s">
        <v>111</v>
      </c>
      <c r="I4" s="181" t="s">
        <v>112</v>
      </c>
      <c r="J4" s="181" t="s">
        <v>113</v>
      </c>
      <c r="K4" s="181" t="s">
        <v>114</v>
      </c>
      <c r="L4" s="181" t="s">
        <v>115</v>
      </c>
      <c r="M4" s="181" t="s">
        <v>116</v>
      </c>
      <c r="N4" s="181" t="s">
        <v>117</v>
      </c>
      <c r="O4" s="182" t="s">
        <v>118</v>
      </c>
    </row>
    <row r="5" spans="1:17" ht="45" customHeight="1">
      <c r="A5" s="183"/>
      <c r="B5" s="200" t="str">
        <f>IF('①4.事業内容（販促）'!B5="","",'①4.事業内容（販促）'!B5)</f>
        <v/>
      </c>
      <c r="C5" s="201" t="str">
        <f>IF('①4.事業内容（販促）'!C5="","",'①4.事業内容（販促）'!C5)</f>
        <v/>
      </c>
      <c r="D5" s="184"/>
      <c r="E5" s="184"/>
      <c r="F5" s="184"/>
      <c r="G5" s="184"/>
      <c r="H5" s="184"/>
      <c r="I5" s="184"/>
      <c r="J5" s="184"/>
      <c r="K5" s="185"/>
      <c r="L5" s="184"/>
      <c r="M5" s="184"/>
      <c r="N5" s="184"/>
      <c r="O5" s="186"/>
      <c r="Q5" s="146" t="s">
        <v>466</v>
      </c>
    </row>
    <row r="6" spans="1:17" ht="45" customHeight="1">
      <c r="A6" s="183"/>
      <c r="B6" s="200" t="str">
        <f>IF('①4.事業内容（販促）'!B6="","",'①4.事業内容（販促）'!B6)</f>
        <v/>
      </c>
      <c r="C6" s="201" t="str">
        <f>IF('①4.事業内容（販促）'!C6="","",'①4.事業内容（販促）'!C6)</f>
        <v/>
      </c>
      <c r="D6" s="206"/>
      <c r="E6" s="206"/>
      <c r="F6" s="207"/>
      <c r="G6" s="207"/>
      <c r="H6" s="206"/>
      <c r="I6" s="208"/>
      <c r="J6" s="206"/>
      <c r="K6" s="206"/>
      <c r="L6" s="206"/>
      <c r="M6" s="206"/>
      <c r="N6" s="206"/>
      <c r="O6" s="209"/>
      <c r="Q6" s="151" t="s">
        <v>467</v>
      </c>
    </row>
    <row r="7" spans="1:17" ht="45" customHeight="1">
      <c r="A7" s="183"/>
      <c r="B7" s="200" t="str">
        <f>IF('①4.事業内容（販促）'!B7="","",'①4.事業内容（販促）'!B7)</f>
        <v/>
      </c>
      <c r="C7" s="201" t="str">
        <f>IF('①4.事業内容（販促）'!C7="","",'①4.事業内容（販促）'!C7)</f>
        <v/>
      </c>
      <c r="D7" s="206"/>
      <c r="E7" s="206"/>
      <c r="F7" s="206"/>
      <c r="G7" s="210"/>
      <c r="H7" s="206"/>
      <c r="I7" s="206"/>
      <c r="J7" s="206"/>
      <c r="K7" s="206"/>
      <c r="L7" s="206"/>
      <c r="M7" s="206"/>
      <c r="N7" s="206"/>
      <c r="O7" s="209"/>
      <c r="Q7" s="146" t="s">
        <v>474</v>
      </c>
    </row>
    <row r="8" spans="1:17" ht="45" customHeight="1">
      <c r="A8" s="183"/>
      <c r="B8" s="200" t="str">
        <f>IF('①4.事業内容（販促）'!B8="","",'①4.事業内容（販促）'!B8)</f>
        <v/>
      </c>
      <c r="C8" s="201" t="str">
        <f>IF('①4.事業内容（販促）'!C8="","",'①4.事業内容（販促）'!C8)</f>
        <v/>
      </c>
      <c r="D8" s="206"/>
      <c r="E8" s="206"/>
      <c r="F8" s="206"/>
      <c r="G8" s="206"/>
      <c r="H8" s="206"/>
      <c r="I8" s="206"/>
      <c r="J8" s="206"/>
      <c r="K8" s="211"/>
      <c r="L8" s="211"/>
      <c r="M8" s="206"/>
      <c r="N8" s="206"/>
      <c r="O8" s="209"/>
      <c r="Q8" s="152" t="s">
        <v>471</v>
      </c>
    </row>
    <row r="9" spans="1:17" ht="45" customHeight="1">
      <c r="B9" s="200" t="str">
        <f>IF('①4.事業内容（販促）'!B9="","",'①4.事業内容（販促）'!B9)</f>
        <v/>
      </c>
      <c r="C9" s="201" t="str">
        <f>IF('①4.事業内容（販促）'!C9="","",'①4.事業内容（販促）'!C9)</f>
        <v/>
      </c>
      <c r="D9" s="206"/>
      <c r="E9" s="206"/>
      <c r="F9" s="206"/>
      <c r="G9" s="206"/>
      <c r="H9" s="206"/>
      <c r="I9" s="206"/>
      <c r="J9" s="206"/>
      <c r="K9" s="206"/>
      <c r="L9" s="206"/>
      <c r="M9" s="206"/>
      <c r="N9" s="206"/>
      <c r="O9" s="209"/>
      <c r="Q9" s="151" t="s">
        <v>475</v>
      </c>
    </row>
    <row r="10" spans="1:17" ht="45" customHeight="1">
      <c r="B10" s="200" t="str">
        <f>IF('①4.事業内容（販促）'!B10="","",'①4.事業内容（販促）'!B10)</f>
        <v/>
      </c>
      <c r="C10" s="201" t="str">
        <f>IF('①4.事業内容（販促）'!C10="","",'①4.事業内容（販促）'!C10)</f>
        <v/>
      </c>
      <c r="D10" s="206"/>
      <c r="E10" s="206"/>
      <c r="F10" s="206"/>
      <c r="G10" s="206"/>
      <c r="H10" s="206"/>
      <c r="I10" s="206"/>
      <c r="J10" s="206"/>
      <c r="K10" s="206"/>
      <c r="L10" s="206"/>
      <c r="M10" s="206"/>
      <c r="N10" s="206"/>
      <c r="O10" s="209"/>
    </row>
    <row r="11" spans="1:17" ht="45" customHeight="1">
      <c r="B11" s="200" t="str">
        <f>IF('①4.事業内容（販促）'!B11="","",'①4.事業内容（販促）'!B11)</f>
        <v/>
      </c>
      <c r="C11" s="201" t="str">
        <f>IF('①4.事業内容（販促）'!C11="","",'①4.事業内容（販促）'!C11)</f>
        <v/>
      </c>
      <c r="D11" s="206"/>
      <c r="E11" s="206"/>
      <c r="F11" s="206"/>
      <c r="G11" s="206"/>
      <c r="H11" s="206"/>
      <c r="I11" s="206"/>
      <c r="J11" s="206"/>
      <c r="K11" s="206"/>
      <c r="L11" s="206"/>
      <c r="M11" s="206"/>
      <c r="N11" s="206"/>
      <c r="O11" s="209"/>
    </row>
    <row r="12" spans="1:17" ht="45" customHeight="1">
      <c r="B12" s="200" t="str">
        <f>IF('①4.事業内容（販促）'!B12="","",'①4.事業内容（販促）'!B12)</f>
        <v/>
      </c>
      <c r="C12" s="201" t="str">
        <f>IF('①4.事業内容（販促）'!C12="","",'①4.事業内容（販促）'!C12)</f>
        <v/>
      </c>
      <c r="D12" s="206"/>
      <c r="E12" s="206"/>
      <c r="F12" s="206"/>
      <c r="G12" s="206"/>
      <c r="H12" s="206"/>
      <c r="I12" s="206"/>
      <c r="J12" s="206"/>
      <c r="K12" s="206"/>
      <c r="L12" s="206"/>
      <c r="M12" s="206"/>
      <c r="N12" s="206"/>
      <c r="O12" s="209"/>
    </row>
    <row r="13" spans="1:17" ht="45" customHeight="1">
      <c r="B13" s="200" t="str">
        <f>IF('①4.事業内容（販促）'!B13="","",'①4.事業内容（販促）'!B13)</f>
        <v/>
      </c>
      <c r="C13" s="201" t="str">
        <f>IF('①4.事業内容（販促）'!C13="","",'①4.事業内容（販促）'!C13)</f>
        <v/>
      </c>
      <c r="D13" s="206"/>
      <c r="E13" s="206"/>
      <c r="F13" s="206"/>
      <c r="G13" s="206"/>
      <c r="H13" s="206"/>
      <c r="I13" s="206"/>
      <c r="J13" s="206"/>
      <c r="K13" s="206"/>
      <c r="L13" s="206"/>
      <c r="M13" s="206"/>
      <c r="N13" s="206"/>
      <c r="O13" s="209"/>
    </row>
    <row r="14" spans="1:17" ht="45" customHeight="1" thickBot="1">
      <c r="B14" s="202" t="str">
        <f>IF('①4.事業内容（販促）'!B14="","",'①4.事業内容（販促）'!B14)</f>
        <v/>
      </c>
      <c r="C14" s="203" t="str">
        <f>IF('①4.事業内容（販促）'!C14="","",'①4.事業内容（販促）'!C14)</f>
        <v/>
      </c>
      <c r="D14" s="212"/>
      <c r="E14" s="212"/>
      <c r="F14" s="212"/>
      <c r="G14" s="212"/>
      <c r="H14" s="212"/>
      <c r="I14" s="212"/>
      <c r="J14" s="212"/>
      <c r="K14" s="212"/>
      <c r="L14" s="212"/>
      <c r="M14" s="212"/>
      <c r="N14" s="212"/>
      <c r="O14" s="213"/>
      <c r="Q14" s="214"/>
    </row>
    <row r="15" spans="1:17" ht="45" customHeight="1">
      <c r="B15" s="204" t="str">
        <f>IF('①4.事業内容（販促）'!B15="","",'①4.事業内容（販促）'!B15)</f>
        <v/>
      </c>
      <c r="C15" s="205" t="str">
        <f>IF('①4.事業内容（販促）'!C15="","",'①4.事業内容（販促）'!C15)</f>
        <v/>
      </c>
      <c r="D15" s="215"/>
      <c r="E15" s="215"/>
      <c r="F15" s="215"/>
      <c r="G15" s="215"/>
      <c r="H15" s="215"/>
      <c r="I15" s="215"/>
      <c r="J15" s="215"/>
      <c r="K15" s="215"/>
      <c r="L15" s="215"/>
      <c r="M15" s="215"/>
      <c r="N15" s="215"/>
      <c r="O15" s="216"/>
    </row>
    <row r="16" spans="1:17" ht="45" customHeight="1">
      <c r="B16" s="200" t="str">
        <f>IF('①4.事業内容（販促）'!B16="","",'①4.事業内容（販促）'!B16)</f>
        <v/>
      </c>
      <c r="C16" s="201" t="str">
        <f>IF('①4.事業内容（販促）'!C16="","",'①4.事業内容（販促）'!C16)</f>
        <v/>
      </c>
      <c r="D16" s="206"/>
      <c r="E16" s="206"/>
      <c r="F16" s="206"/>
      <c r="G16" s="206"/>
      <c r="H16" s="206"/>
      <c r="I16" s="206"/>
      <c r="J16" s="206"/>
      <c r="K16" s="206"/>
      <c r="L16" s="206"/>
      <c r="M16" s="206"/>
      <c r="N16" s="206"/>
      <c r="O16" s="209"/>
    </row>
    <row r="17" spans="1:17" ht="45" customHeight="1">
      <c r="B17" s="200" t="str">
        <f>IF('①4.事業内容（販促）'!B17="","",'①4.事業内容（販促）'!B17)</f>
        <v/>
      </c>
      <c r="C17" s="201" t="str">
        <f>IF('①4.事業内容（販促）'!C17="","",'①4.事業内容（販促）'!C17)</f>
        <v/>
      </c>
      <c r="D17" s="206"/>
      <c r="E17" s="206"/>
      <c r="F17" s="206"/>
      <c r="G17" s="206"/>
      <c r="H17" s="206"/>
      <c r="I17" s="206"/>
      <c r="J17" s="206"/>
      <c r="K17" s="206"/>
      <c r="L17" s="206"/>
      <c r="M17" s="206"/>
      <c r="N17" s="206"/>
      <c r="O17" s="209"/>
    </row>
    <row r="18" spans="1:17" ht="45" customHeight="1">
      <c r="B18" s="200" t="str">
        <f>IF('①4.事業内容（販促）'!B18="","",'①4.事業内容（販促）'!B18)</f>
        <v/>
      </c>
      <c r="C18" s="201" t="str">
        <f>IF('①4.事業内容（販促）'!C18="","",'①4.事業内容（販促）'!C18)</f>
        <v/>
      </c>
      <c r="D18" s="206"/>
      <c r="E18" s="206"/>
      <c r="F18" s="206"/>
      <c r="G18" s="206"/>
      <c r="H18" s="206"/>
      <c r="I18" s="206"/>
      <c r="J18" s="206"/>
      <c r="K18" s="206"/>
      <c r="L18" s="206"/>
      <c r="M18" s="206"/>
      <c r="N18" s="206"/>
      <c r="O18" s="209"/>
    </row>
    <row r="19" spans="1:17" ht="45" customHeight="1">
      <c r="B19" s="200" t="str">
        <f>IF('①4.事業内容（販促）'!B19="","",'①4.事業内容（販促）'!B19)</f>
        <v/>
      </c>
      <c r="C19" s="201" t="str">
        <f>IF('①4.事業内容（販促）'!C19="","",'①4.事業内容（販促）'!C19)</f>
        <v/>
      </c>
      <c r="D19" s="206"/>
      <c r="E19" s="206"/>
      <c r="F19" s="206"/>
      <c r="G19" s="206"/>
      <c r="H19" s="206"/>
      <c r="I19" s="206"/>
      <c r="J19" s="206"/>
      <c r="K19" s="206"/>
      <c r="L19" s="206"/>
      <c r="M19" s="206"/>
      <c r="N19" s="206"/>
      <c r="O19" s="209"/>
    </row>
    <row r="20" spans="1:17" ht="45" customHeight="1">
      <c r="B20" s="200" t="str">
        <f>IF('①4.事業内容（販促）'!B20="","",'①4.事業内容（販促）'!B20)</f>
        <v/>
      </c>
      <c r="C20" s="201" t="str">
        <f>IF('①4.事業内容（販促）'!C20="","",'①4.事業内容（販促）'!C20)</f>
        <v/>
      </c>
      <c r="D20" s="206"/>
      <c r="E20" s="206"/>
      <c r="F20" s="206"/>
      <c r="G20" s="206"/>
      <c r="H20" s="206"/>
      <c r="I20" s="206"/>
      <c r="J20" s="206"/>
      <c r="K20" s="206"/>
      <c r="L20" s="206"/>
      <c r="M20" s="206"/>
      <c r="N20" s="206"/>
      <c r="O20" s="209"/>
    </row>
    <row r="21" spans="1:17" ht="45" customHeight="1">
      <c r="B21" s="200" t="str">
        <f>IF('①4.事業内容（販促）'!B21="","",'①4.事業内容（販促）'!B21)</f>
        <v/>
      </c>
      <c r="C21" s="201" t="str">
        <f>IF('①4.事業内容（販促）'!C21="","",'①4.事業内容（販促）'!C21)</f>
        <v/>
      </c>
      <c r="D21" s="206"/>
      <c r="E21" s="206"/>
      <c r="F21" s="206"/>
      <c r="G21" s="206"/>
      <c r="H21" s="206"/>
      <c r="I21" s="206"/>
      <c r="J21" s="206"/>
      <c r="K21" s="206"/>
      <c r="L21" s="206"/>
      <c r="M21" s="206"/>
      <c r="N21" s="206"/>
      <c r="O21" s="209"/>
    </row>
    <row r="22" spans="1:17" ht="45" customHeight="1">
      <c r="B22" s="200" t="str">
        <f>IF('①4.事業内容（販促）'!B22="","",'①4.事業内容（販促）'!B22)</f>
        <v/>
      </c>
      <c r="C22" s="201" t="str">
        <f>IF('①4.事業内容（販促）'!C22="","",'①4.事業内容（販促）'!C22)</f>
        <v/>
      </c>
      <c r="D22" s="206"/>
      <c r="E22" s="206"/>
      <c r="F22" s="206"/>
      <c r="G22" s="206"/>
      <c r="H22" s="206"/>
      <c r="I22" s="206"/>
      <c r="J22" s="206"/>
      <c r="K22" s="206"/>
      <c r="L22" s="206"/>
      <c r="M22" s="206"/>
      <c r="N22" s="206"/>
      <c r="O22" s="209"/>
    </row>
    <row r="23" spans="1:17" ht="45" customHeight="1">
      <c r="B23" s="200" t="str">
        <f>IF('①4.事業内容（販促）'!B23="","",'①4.事業内容（販促）'!B23)</f>
        <v/>
      </c>
      <c r="C23" s="201" t="str">
        <f>IF('①4.事業内容（販促）'!C23="","",'①4.事業内容（販促）'!C23)</f>
        <v/>
      </c>
      <c r="D23" s="206"/>
      <c r="E23" s="206"/>
      <c r="F23" s="206"/>
      <c r="G23" s="206"/>
      <c r="H23" s="206"/>
      <c r="I23" s="206"/>
      <c r="J23" s="206"/>
      <c r="K23" s="206"/>
      <c r="L23" s="206"/>
      <c r="M23" s="206"/>
      <c r="N23" s="206"/>
      <c r="O23" s="209"/>
    </row>
    <row r="24" spans="1:17" ht="45" customHeight="1" thickBot="1">
      <c r="A24" s="138"/>
      <c r="B24" s="202" t="str">
        <f>IF('①4.事業内容（販促）'!B24="","",'①4.事業内容（販促）'!B24)</f>
        <v/>
      </c>
      <c r="C24" s="203" t="str">
        <f>IF('①4.事業内容（販促）'!C24="","",'①4.事業内容（販促）'!C24)</f>
        <v/>
      </c>
      <c r="D24" s="212"/>
      <c r="E24" s="212"/>
      <c r="F24" s="212"/>
      <c r="G24" s="212"/>
      <c r="H24" s="212"/>
      <c r="I24" s="212"/>
      <c r="J24" s="212"/>
      <c r="K24" s="212"/>
      <c r="L24" s="212"/>
      <c r="M24" s="212"/>
      <c r="N24" s="212"/>
      <c r="O24" s="213"/>
    </row>
    <row r="25" spans="1:17" ht="45" hidden="1" customHeight="1">
      <c r="A25" s="183"/>
      <c r="B25" s="200" t="str">
        <f>IF('①4.事業内容（販促）'!B25="","",'①4.事業内容（販促）'!B25)</f>
        <v/>
      </c>
      <c r="C25" s="201" t="str">
        <f>IF('①4.事業内容（販促）'!C25="","",'①4.事業内容（販促）'!C25)</f>
        <v/>
      </c>
      <c r="D25" s="184"/>
      <c r="E25" s="184"/>
      <c r="F25" s="184"/>
      <c r="G25" s="184"/>
      <c r="H25" s="184"/>
      <c r="I25" s="184"/>
      <c r="J25" s="184"/>
      <c r="K25" s="185"/>
      <c r="L25" s="184"/>
      <c r="M25" s="184"/>
      <c r="N25" s="184"/>
      <c r="O25" s="186"/>
      <c r="Q25" s="146"/>
    </row>
    <row r="26" spans="1:17" ht="45" hidden="1" customHeight="1">
      <c r="A26" s="183"/>
      <c r="B26" s="200" t="str">
        <f>IF('①4.事業内容（販促）'!B26="","",'①4.事業内容（販促）'!B26)</f>
        <v/>
      </c>
      <c r="C26" s="201" t="str">
        <f>IF('①4.事業内容（販促）'!C26="","",'①4.事業内容（販促）'!C26)</f>
        <v/>
      </c>
      <c r="D26" s="206"/>
      <c r="E26" s="206"/>
      <c r="F26" s="207"/>
      <c r="G26" s="207"/>
      <c r="H26" s="206"/>
      <c r="I26" s="208"/>
      <c r="J26" s="206"/>
      <c r="K26" s="206"/>
      <c r="L26" s="206"/>
      <c r="M26" s="206"/>
      <c r="N26" s="206"/>
      <c r="O26" s="209"/>
      <c r="Q26" s="151"/>
    </row>
    <row r="27" spans="1:17" ht="45" hidden="1" customHeight="1">
      <c r="A27" s="183"/>
      <c r="B27" s="200" t="str">
        <f>IF('①4.事業内容（販促）'!B27="","",'①4.事業内容（販促）'!B27)</f>
        <v/>
      </c>
      <c r="C27" s="201" t="str">
        <f>IF('①4.事業内容（販促）'!C27="","",'①4.事業内容（販促）'!C27)</f>
        <v/>
      </c>
      <c r="D27" s="206"/>
      <c r="E27" s="206"/>
      <c r="F27" s="206"/>
      <c r="G27" s="210"/>
      <c r="H27" s="206"/>
      <c r="I27" s="206"/>
      <c r="J27" s="206"/>
      <c r="K27" s="206"/>
      <c r="L27" s="206"/>
      <c r="M27" s="206"/>
      <c r="N27" s="206"/>
      <c r="O27" s="209"/>
      <c r="Q27" s="146"/>
    </row>
    <row r="28" spans="1:17" ht="45" hidden="1" customHeight="1">
      <c r="A28" s="183"/>
      <c r="B28" s="200" t="str">
        <f>IF('①4.事業内容（販促）'!B28="","",'①4.事業内容（販促）'!B28)</f>
        <v/>
      </c>
      <c r="C28" s="201" t="str">
        <f>IF('①4.事業内容（販促）'!C28="","",'①4.事業内容（販促）'!C28)</f>
        <v/>
      </c>
      <c r="D28" s="206"/>
      <c r="E28" s="206"/>
      <c r="F28" s="206"/>
      <c r="G28" s="206"/>
      <c r="H28" s="206"/>
      <c r="I28" s="206"/>
      <c r="J28" s="206"/>
      <c r="K28" s="211"/>
      <c r="L28" s="211"/>
      <c r="M28" s="206"/>
      <c r="N28" s="206"/>
      <c r="O28" s="209"/>
      <c r="Q28" s="152"/>
    </row>
    <row r="29" spans="1:17" ht="45" hidden="1" customHeight="1">
      <c r="B29" s="200" t="str">
        <f>IF('①4.事業内容（販促）'!B29="","",'①4.事業内容（販促）'!B29)</f>
        <v/>
      </c>
      <c r="C29" s="201" t="str">
        <f>IF('①4.事業内容（販促）'!C29="","",'①4.事業内容（販促）'!C29)</f>
        <v/>
      </c>
      <c r="D29" s="206"/>
      <c r="E29" s="206"/>
      <c r="F29" s="206"/>
      <c r="G29" s="206"/>
      <c r="H29" s="206"/>
      <c r="I29" s="206"/>
      <c r="J29" s="206"/>
      <c r="K29" s="206"/>
      <c r="L29" s="206"/>
      <c r="M29" s="206"/>
      <c r="N29" s="206"/>
      <c r="O29" s="209"/>
      <c r="Q29" s="151"/>
    </row>
    <row r="30" spans="1:17" ht="45" hidden="1" customHeight="1">
      <c r="B30" s="200" t="str">
        <f>IF('①4.事業内容（販促）'!B30="","",'①4.事業内容（販促）'!B30)</f>
        <v/>
      </c>
      <c r="C30" s="201" t="str">
        <f>IF('①4.事業内容（販促）'!C30="","",'①4.事業内容（販促）'!C30)</f>
        <v/>
      </c>
      <c r="D30" s="206"/>
      <c r="E30" s="206"/>
      <c r="F30" s="206"/>
      <c r="G30" s="206"/>
      <c r="H30" s="206"/>
      <c r="I30" s="206"/>
      <c r="J30" s="206"/>
      <c r="K30" s="206"/>
      <c r="L30" s="206"/>
      <c r="M30" s="206"/>
      <c r="N30" s="206"/>
      <c r="O30" s="209"/>
    </row>
    <row r="31" spans="1:17" ht="45" hidden="1" customHeight="1">
      <c r="B31" s="200" t="str">
        <f>IF('①4.事業内容（販促）'!B31="","",'①4.事業内容（販促）'!B31)</f>
        <v/>
      </c>
      <c r="C31" s="201" t="str">
        <f>IF('①4.事業内容（販促）'!C31="","",'①4.事業内容（販促）'!C31)</f>
        <v/>
      </c>
      <c r="D31" s="206"/>
      <c r="E31" s="206"/>
      <c r="F31" s="206"/>
      <c r="G31" s="206"/>
      <c r="H31" s="206"/>
      <c r="I31" s="206"/>
      <c r="J31" s="206"/>
      <c r="K31" s="206"/>
      <c r="L31" s="206"/>
      <c r="M31" s="206"/>
      <c r="N31" s="206"/>
      <c r="O31" s="209"/>
    </row>
    <row r="32" spans="1:17" ht="45" hidden="1" customHeight="1">
      <c r="B32" s="200" t="str">
        <f>IF('①4.事業内容（販促）'!B32="","",'①4.事業内容（販促）'!B32)</f>
        <v/>
      </c>
      <c r="C32" s="201" t="str">
        <f>IF('①4.事業内容（販促）'!C32="","",'①4.事業内容（販促）'!C32)</f>
        <v/>
      </c>
      <c r="D32" s="206"/>
      <c r="E32" s="206"/>
      <c r="F32" s="206"/>
      <c r="G32" s="206"/>
      <c r="H32" s="206"/>
      <c r="I32" s="206"/>
      <c r="J32" s="206"/>
      <c r="K32" s="206"/>
      <c r="L32" s="206"/>
      <c r="M32" s="206"/>
      <c r="N32" s="206"/>
      <c r="O32" s="209"/>
    </row>
    <row r="33" spans="1:17" ht="45" hidden="1" customHeight="1">
      <c r="B33" s="200" t="str">
        <f>IF('①4.事業内容（販促）'!B33="","",'①4.事業内容（販促）'!B33)</f>
        <v/>
      </c>
      <c r="C33" s="201" t="str">
        <f>IF('①4.事業内容（販促）'!C33="","",'①4.事業内容（販促）'!C33)</f>
        <v/>
      </c>
      <c r="D33" s="206"/>
      <c r="E33" s="206"/>
      <c r="F33" s="206"/>
      <c r="G33" s="206"/>
      <c r="H33" s="206"/>
      <c r="I33" s="206"/>
      <c r="J33" s="206"/>
      <c r="K33" s="206"/>
      <c r="L33" s="206"/>
      <c r="M33" s="206"/>
      <c r="N33" s="206"/>
      <c r="O33" s="209"/>
    </row>
    <row r="34" spans="1:17" ht="45" hidden="1" customHeight="1" thickBot="1">
      <c r="B34" s="202" t="str">
        <f>IF('①4.事業内容（販促）'!B34="","",'①4.事業内容（販促）'!B34)</f>
        <v/>
      </c>
      <c r="C34" s="203" t="str">
        <f>IF('①4.事業内容（販促）'!C34="","",'①4.事業内容（販促）'!C34)</f>
        <v/>
      </c>
      <c r="D34" s="212"/>
      <c r="E34" s="212"/>
      <c r="F34" s="212"/>
      <c r="G34" s="212"/>
      <c r="H34" s="212"/>
      <c r="I34" s="212"/>
      <c r="J34" s="212"/>
      <c r="K34" s="212"/>
      <c r="L34" s="212"/>
      <c r="M34" s="212"/>
      <c r="N34" s="212"/>
      <c r="O34" s="213"/>
      <c r="Q34" s="214"/>
    </row>
    <row r="35" spans="1:17" ht="45" hidden="1" customHeight="1">
      <c r="B35" s="204" t="str">
        <f>IF('①4.事業内容（販促）'!B35="","",'①4.事業内容（販促）'!B35)</f>
        <v/>
      </c>
      <c r="C35" s="205" t="str">
        <f>IF('①4.事業内容（販促）'!C35="","",'①4.事業内容（販促）'!C35)</f>
        <v/>
      </c>
      <c r="D35" s="215"/>
      <c r="E35" s="215"/>
      <c r="F35" s="215"/>
      <c r="G35" s="215"/>
      <c r="H35" s="215"/>
      <c r="I35" s="215"/>
      <c r="J35" s="215"/>
      <c r="K35" s="215"/>
      <c r="L35" s="215"/>
      <c r="M35" s="215"/>
      <c r="N35" s="215"/>
      <c r="O35" s="216"/>
    </row>
    <row r="36" spans="1:17" ht="45" hidden="1" customHeight="1">
      <c r="B36" s="200" t="str">
        <f>IF('①4.事業内容（販促）'!B36="","",'①4.事業内容（販促）'!B36)</f>
        <v/>
      </c>
      <c r="C36" s="201" t="str">
        <f>IF('①4.事業内容（販促）'!C36="","",'①4.事業内容（販促）'!C36)</f>
        <v/>
      </c>
      <c r="D36" s="206"/>
      <c r="E36" s="206"/>
      <c r="F36" s="206"/>
      <c r="G36" s="206"/>
      <c r="H36" s="206"/>
      <c r="I36" s="206"/>
      <c r="J36" s="206"/>
      <c r="K36" s="206"/>
      <c r="L36" s="206"/>
      <c r="M36" s="206"/>
      <c r="N36" s="206"/>
      <c r="O36" s="209"/>
    </row>
    <row r="37" spans="1:17" ht="45" hidden="1" customHeight="1">
      <c r="B37" s="200" t="str">
        <f>IF('①4.事業内容（販促）'!B37="","",'①4.事業内容（販促）'!B37)</f>
        <v/>
      </c>
      <c r="C37" s="201" t="str">
        <f>IF('①4.事業内容（販促）'!C37="","",'①4.事業内容（販促）'!C37)</f>
        <v/>
      </c>
      <c r="D37" s="206"/>
      <c r="E37" s="206"/>
      <c r="F37" s="206"/>
      <c r="G37" s="206"/>
      <c r="H37" s="206"/>
      <c r="I37" s="206"/>
      <c r="J37" s="206"/>
      <c r="K37" s="206"/>
      <c r="L37" s="206"/>
      <c r="M37" s="206"/>
      <c r="N37" s="206"/>
      <c r="O37" s="209"/>
    </row>
    <row r="38" spans="1:17" ht="45" hidden="1" customHeight="1">
      <c r="B38" s="200" t="str">
        <f>IF('①4.事業内容（販促）'!B38="","",'①4.事業内容（販促）'!B38)</f>
        <v/>
      </c>
      <c r="C38" s="201" t="str">
        <f>IF('①4.事業内容（販促）'!C38="","",'①4.事業内容（販促）'!C38)</f>
        <v/>
      </c>
      <c r="D38" s="206"/>
      <c r="E38" s="206"/>
      <c r="F38" s="206"/>
      <c r="G38" s="206"/>
      <c r="H38" s="206"/>
      <c r="I38" s="206"/>
      <c r="J38" s="206"/>
      <c r="K38" s="206"/>
      <c r="L38" s="206"/>
      <c r="M38" s="206"/>
      <c r="N38" s="206"/>
      <c r="O38" s="209"/>
    </row>
    <row r="39" spans="1:17" ht="45" hidden="1" customHeight="1">
      <c r="B39" s="200" t="str">
        <f>IF('①4.事業内容（販促）'!B39="","",'①4.事業内容（販促）'!B39)</f>
        <v/>
      </c>
      <c r="C39" s="201" t="str">
        <f>IF('①4.事業内容（販促）'!C39="","",'①4.事業内容（販促）'!C39)</f>
        <v/>
      </c>
      <c r="D39" s="206"/>
      <c r="E39" s="206"/>
      <c r="F39" s="206"/>
      <c r="G39" s="206"/>
      <c r="H39" s="206"/>
      <c r="I39" s="206"/>
      <c r="J39" s="206"/>
      <c r="K39" s="206"/>
      <c r="L39" s="206"/>
      <c r="M39" s="206"/>
      <c r="N39" s="206"/>
      <c r="O39" s="209"/>
    </row>
    <row r="40" spans="1:17" ht="45" hidden="1" customHeight="1">
      <c r="B40" s="200" t="str">
        <f>IF('①4.事業内容（販促）'!B40="","",'①4.事業内容（販促）'!B40)</f>
        <v/>
      </c>
      <c r="C40" s="201" t="str">
        <f>IF('①4.事業内容（販促）'!C40="","",'①4.事業内容（販促）'!C40)</f>
        <v/>
      </c>
      <c r="D40" s="206"/>
      <c r="E40" s="206"/>
      <c r="F40" s="206"/>
      <c r="G40" s="206"/>
      <c r="H40" s="206"/>
      <c r="I40" s="206"/>
      <c r="J40" s="206"/>
      <c r="K40" s="206"/>
      <c r="L40" s="206"/>
      <c r="M40" s="206"/>
      <c r="N40" s="206"/>
      <c r="O40" s="209"/>
    </row>
    <row r="41" spans="1:17" ht="45" hidden="1" customHeight="1">
      <c r="B41" s="200" t="str">
        <f>IF('①4.事業内容（販促）'!B41="","",'①4.事業内容（販促）'!B41)</f>
        <v/>
      </c>
      <c r="C41" s="201" t="str">
        <f>IF('①4.事業内容（販促）'!C41="","",'①4.事業内容（販促）'!C41)</f>
        <v/>
      </c>
      <c r="D41" s="206"/>
      <c r="E41" s="206"/>
      <c r="F41" s="206"/>
      <c r="G41" s="206"/>
      <c r="H41" s="206"/>
      <c r="I41" s="206"/>
      <c r="J41" s="206"/>
      <c r="K41" s="206"/>
      <c r="L41" s="206"/>
      <c r="M41" s="206"/>
      <c r="N41" s="206"/>
      <c r="O41" s="209"/>
    </row>
    <row r="42" spans="1:17" ht="45" hidden="1" customHeight="1">
      <c r="B42" s="200" t="str">
        <f>IF('①4.事業内容（販促）'!B42="","",'①4.事業内容（販促）'!B42)</f>
        <v/>
      </c>
      <c r="C42" s="201" t="str">
        <f>IF('①4.事業内容（販促）'!C42="","",'①4.事業内容（販促）'!C42)</f>
        <v/>
      </c>
      <c r="D42" s="206"/>
      <c r="E42" s="206"/>
      <c r="F42" s="206"/>
      <c r="G42" s="206"/>
      <c r="H42" s="206"/>
      <c r="I42" s="206"/>
      <c r="J42" s="206"/>
      <c r="K42" s="206"/>
      <c r="L42" s="206"/>
      <c r="M42" s="206"/>
      <c r="N42" s="206"/>
      <c r="O42" s="209"/>
    </row>
    <row r="43" spans="1:17" ht="45" hidden="1" customHeight="1">
      <c r="B43" s="200" t="str">
        <f>IF('①4.事業内容（販促）'!B43="","",'①4.事業内容（販促）'!B43)</f>
        <v/>
      </c>
      <c r="C43" s="201" t="str">
        <f>IF('①4.事業内容（販促）'!C43="","",'①4.事業内容（販促）'!C43)</f>
        <v/>
      </c>
      <c r="D43" s="206"/>
      <c r="E43" s="206"/>
      <c r="F43" s="206"/>
      <c r="G43" s="206"/>
      <c r="H43" s="206"/>
      <c r="I43" s="206"/>
      <c r="J43" s="206"/>
      <c r="K43" s="206"/>
      <c r="L43" s="206"/>
      <c r="M43" s="206"/>
      <c r="N43" s="206"/>
      <c r="O43" s="209"/>
    </row>
    <row r="44" spans="1:17" ht="45" hidden="1" customHeight="1" thickBot="1">
      <c r="B44" s="202" t="str">
        <f>IF('①4.事業内容（販促）'!B44="","",'①4.事業内容（販促）'!B44)</f>
        <v/>
      </c>
      <c r="C44" s="203" t="str">
        <f>IF('①4.事業内容（販促）'!C44="","",'①4.事業内容（販促）'!C44)</f>
        <v/>
      </c>
      <c r="D44" s="212"/>
      <c r="E44" s="212"/>
      <c r="F44" s="212"/>
      <c r="G44" s="212"/>
      <c r="H44" s="212"/>
      <c r="I44" s="212"/>
      <c r="J44" s="212"/>
      <c r="K44" s="212"/>
      <c r="L44" s="212"/>
      <c r="M44" s="212"/>
      <c r="N44" s="212"/>
      <c r="O44" s="213"/>
    </row>
    <row r="45" spans="1:17" ht="45" hidden="1" customHeight="1">
      <c r="A45" s="183"/>
      <c r="B45" s="200" t="str">
        <f>IF('①4.事業内容（販促）'!B45="","",'①4.事業内容（販促）'!B45)</f>
        <v/>
      </c>
      <c r="C45" s="201" t="str">
        <f>IF('①4.事業内容（販促）'!C45="","",'①4.事業内容（販促）'!C45)</f>
        <v/>
      </c>
      <c r="D45" s="184"/>
      <c r="E45" s="184"/>
      <c r="F45" s="184"/>
      <c r="G45" s="184"/>
      <c r="H45" s="184"/>
      <c r="I45" s="184"/>
      <c r="J45" s="184"/>
      <c r="K45" s="185"/>
      <c r="L45" s="184"/>
      <c r="M45" s="184"/>
      <c r="N45" s="184"/>
      <c r="O45" s="186"/>
      <c r="Q45" s="146"/>
    </row>
    <row r="46" spans="1:17" ht="45" hidden="1" customHeight="1">
      <c r="A46" s="183"/>
      <c r="B46" s="200" t="str">
        <f>IF('①4.事業内容（販促）'!B46="","",'①4.事業内容（販促）'!B46)</f>
        <v/>
      </c>
      <c r="C46" s="201" t="str">
        <f>IF('①4.事業内容（販促）'!C46="","",'①4.事業内容（販促）'!C46)</f>
        <v/>
      </c>
      <c r="D46" s="206"/>
      <c r="E46" s="206"/>
      <c r="F46" s="207"/>
      <c r="G46" s="207"/>
      <c r="H46" s="206"/>
      <c r="I46" s="208"/>
      <c r="J46" s="206"/>
      <c r="K46" s="206"/>
      <c r="L46" s="206"/>
      <c r="M46" s="206"/>
      <c r="N46" s="206"/>
      <c r="O46" s="209"/>
      <c r="Q46" s="151"/>
    </row>
    <row r="47" spans="1:17" ht="45" hidden="1" customHeight="1">
      <c r="A47" s="183"/>
      <c r="B47" s="200" t="str">
        <f>IF('①4.事業内容（販促）'!B47="","",'①4.事業内容（販促）'!B47)</f>
        <v/>
      </c>
      <c r="C47" s="201" t="str">
        <f>IF('①4.事業内容（販促）'!C47="","",'①4.事業内容（販促）'!C47)</f>
        <v/>
      </c>
      <c r="D47" s="206"/>
      <c r="E47" s="206"/>
      <c r="F47" s="206"/>
      <c r="G47" s="210"/>
      <c r="H47" s="206"/>
      <c r="I47" s="206"/>
      <c r="J47" s="206"/>
      <c r="K47" s="206"/>
      <c r="L47" s="206"/>
      <c r="M47" s="206"/>
      <c r="N47" s="206"/>
      <c r="O47" s="209"/>
      <c r="Q47" s="146"/>
    </row>
    <row r="48" spans="1:17" ht="45" hidden="1" customHeight="1">
      <c r="A48" s="183"/>
      <c r="B48" s="200" t="str">
        <f>IF('①4.事業内容（販促）'!B48="","",'①4.事業内容（販促）'!B48)</f>
        <v/>
      </c>
      <c r="C48" s="201" t="str">
        <f>IF('①4.事業内容（販促）'!C48="","",'①4.事業内容（販促）'!C48)</f>
        <v/>
      </c>
      <c r="D48" s="206"/>
      <c r="E48" s="206"/>
      <c r="F48" s="206"/>
      <c r="G48" s="206"/>
      <c r="H48" s="206"/>
      <c r="I48" s="206"/>
      <c r="J48" s="206"/>
      <c r="K48" s="211"/>
      <c r="L48" s="211"/>
      <c r="M48" s="206"/>
      <c r="N48" s="206"/>
      <c r="O48" s="209"/>
      <c r="Q48" s="152"/>
    </row>
    <row r="49" spans="2:17" ht="45" hidden="1" customHeight="1">
      <c r="B49" s="200" t="str">
        <f>IF('①4.事業内容（販促）'!B49="","",'①4.事業内容（販促）'!B49)</f>
        <v/>
      </c>
      <c r="C49" s="201" t="str">
        <f>IF('①4.事業内容（販促）'!C49="","",'①4.事業内容（販促）'!C49)</f>
        <v/>
      </c>
      <c r="D49" s="206"/>
      <c r="E49" s="206"/>
      <c r="F49" s="206"/>
      <c r="G49" s="206"/>
      <c r="H49" s="206"/>
      <c r="I49" s="206"/>
      <c r="J49" s="206"/>
      <c r="K49" s="206"/>
      <c r="L49" s="206"/>
      <c r="M49" s="206"/>
      <c r="N49" s="206"/>
      <c r="O49" s="209"/>
      <c r="Q49" s="151"/>
    </row>
    <row r="50" spans="2:17" ht="45" hidden="1" customHeight="1">
      <c r="B50" s="200" t="str">
        <f>IF('①4.事業内容（販促）'!B50="","",'①4.事業内容（販促）'!B50)</f>
        <v/>
      </c>
      <c r="C50" s="201" t="str">
        <f>IF('①4.事業内容（販促）'!C50="","",'①4.事業内容（販促）'!C50)</f>
        <v/>
      </c>
      <c r="D50" s="206"/>
      <c r="E50" s="206"/>
      <c r="F50" s="206"/>
      <c r="G50" s="206"/>
      <c r="H50" s="206"/>
      <c r="I50" s="206"/>
      <c r="J50" s="206"/>
      <c r="K50" s="206"/>
      <c r="L50" s="206"/>
      <c r="M50" s="206"/>
      <c r="N50" s="206"/>
      <c r="O50" s="209"/>
    </row>
    <row r="51" spans="2:17" ht="45" hidden="1" customHeight="1">
      <c r="B51" s="200" t="str">
        <f>IF('①4.事業内容（販促）'!B51="","",'①4.事業内容（販促）'!B51)</f>
        <v/>
      </c>
      <c r="C51" s="201" t="str">
        <f>IF('①4.事業内容（販促）'!C51="","",'①4.事業内容（販促）'!C51)</f>
        <v/>
      </c>
      <c r="D51" s="206"/>
      <c r="E51" s="206"/>
      <c r="F51" s="206"/>
      <c r="G51" s="206"/>
      <c r="H51" s="206"/>
      <c r="I51" s="206"/>
      <c r="J51" s="206"/>
      <c r="K51" s="206"/>
      <c r="L51" s="206"/>
      <c r="M51" s="206"/>
      <c r="N51" s="206"/>
      <c r="O51" s="209"/>
    </row>
    <row r="52" spans="2:17" ht="45" hidden="1" customHeight="1">
      <c r="B52" s="200" t="str">
        <f>IF('①4.事業内容（販促）'!B52="","",'①4.事業内容（販促）'!B52)</f>
        <v/>
      </c>
      <c r="C52" s="201" t="str">
        <f>IF('①4.事業内容（販促）'!C52="","",'①4.事業内容（販促）'!C52)</f>
        <v/>
      </c>
      <c r="D52" s="206"/>
      <c r="E52" s="206"/>
      <c r="F52" s="206"/>
      <c r="G52" s="206"/>
      <c r="H52" s="206"/>
      <c r="I52" s="206"/>
      <c r="J52" s="206"/>
      <c r="K52" s="206"/>
      <c r="L52" s="206"/>
      <c r="M52" s="206"/>
      <c r="N52" s="206"/>
      <c r="O52" s="209"/>
    </row>
    <row r="53" spans="2:17" ht="45" hidden="1" customHeight="1">
      <c r="B53" s="200" t="str">
        <f>IF('①4.事業内容（販促）'!B53="","",'①4.事業内容（販促）'!B53)</f>
        <v/>
      </c>
      <c r="C53" s="201" t="str">
        <f>IF('①4.事業内容（販促）'!C53="","",'①4.事業内容（販促）'!C53)</f>
        <v/>
      </c>
      <c r="D53" s="206"/>
      <c r="E53" s="206"/>
      <c r="F53" s="206"/>
      <c r="G53" s="206"/>
      <c r="H53" s="206"/>
      <c r="I53" s="206"/>
      <c r="J53" s="206"/>
      <c r="K53" s="206"/>
      <c r="L53" s="206"/>
      <c r="M53" s="206"/>
      <c r="N53" s="206"/>
      <c r="O53" s="209"/>
    </row>
    <row r="54" spans="2:17" ht="45" hidden="1" customHeight="1" thickBot="1">
      <c r="B54" s="202" t="str">
        <f>IF('①4.事業内容（販促）'!B54="","",'①4.事業内容（販促）'!B54)</f>
        <v/>
      </c>
      <c r="C54" s="203" t="str">
        <f>IF('①4.事業内容（販促）'!C54="","",'①4.事業内容（販促）'!C54)</f>
        <v/>
      </c>
      <c r="D54" s="212"/>
      <c r="E54" s="212"/>
      <c r="F54" s="212"/>
      <c r="G54" s="212"/>
      <c r="H54" s="212"/>
      <c r="I54" s="212"/>
      <c r="J54" s="212"/>
      <c r="K54" s="212"/>
      <c r="L54" s="212"/>
      <c r="M54" s="212"/>
      <c r="N54" s="212"/>
      <c r="O54" s="213"/>
      <c r="Q54" s="214"/>
    </row>
    <row r="55" spans="2:17" ht="45" hidden="1" customHeight="1">
      <c r="B55" s="204" t="str">
        <f>IF('①4.事業内容（販促）'!B55="","",'①4.事業内容（販促）'!B55)</f>
        <v/>
      </c>
      <c r="C55" s="205" t="str">
        <f>IF('①4.事業内容（販促）'!C55="","",'①4.事業内容（販促）'!C55)</f>
        <v/>
      </c>
      <c r="D55" s="215"/>
      <c r="E55" s="215"/>
      <c r="F55" s="215"/>
      <c r="G55" s="215"/>
      <c r="H55" s="215"/>
      <c r="I55" s="215"/>
      <c r="J55" s="215"/>
      <c r="K55" s="215"/>
      <c r="L55" s="215"/>
      <c r="M55" s="215"/>
      <c r="N55" s="215"/>
      <c r="O55" s="216"/>
    </row>
    <row r="56" spans="2:17" ht="45" hidden="1" customHeight="1">
      <c r="B56" s="200" t="str">
        <f>IF('①4.事業内容（販促）'!B56="","",'①4.事業内容（販促）'!B56)</f>
        <v/>
      </c>
      <c r="C56" s="201" t="str">
        <f>IF('①4.事業内容（販促）'!C56="","",'①4.事業内容（販促）'!C56)</f>
        <v/>
      </c>
      <c r="D56" s="206"/>
      <c r="E56" s="206"/>
      <c r="F56" s="206"/>
      <c r="G56" s="206"/>
      <c r="H56" s="206"/>
      <c r="I56" s="206"/>
      <c r="J56" s="206"/>
      <c r="K56" s="206"/>
      <c r="L56" s="206"/>
      <c r="M56" s="206"/>
      <c r="N56" s="206"/>
      <c r="O56" s="209"/>
    </row>
    <row r="57" spans="2:17" ht="45" hidden="1" customHeight="1">
      <c r="B57" s="200" t="str">
        <f>IF('①4.事業内容（販促）'!B57="","",'①4.事業内容（販促）'!B57)</f>
        <v/>
      </c>
      <c r="C57" s="201" t="str">
        <f>IF('①4.事業内容（販促）'!C57="","",'①4.事業内容（販促）'!C57)</f>
        <v/>
      </c>
      <c r="D57" s="206"/>
      <c r="E57" s="206"/>
      <c r="F57" s="206"/>
      <c r="G57" s="206"/>
      <c r="H57" s="206"/>
      <c r="I57" s="206"/>
      <c r="J57" s="206"/>
      <c r="K57" s="206"/>
      <c r="L57" s="206"/>
      <c r="M57" s="206"/>
      <c r="N57" s="206"/>
      <c r="O57" s="209"/>
    </row>
    <row r="58" spans="2:17" ht="45" hidden="1" customHeight="1">
      <c r="B58" s="200" t="str">
        <f>IF('①4.事業内容（販促）'!B58="","",'①4.事業内容（販促）'!B58)</f>
        <v/>
      </c>
      <c r="C58" s="201" t="str">
        <f>IF('①4.事業内容（販促）'!C58="","",'①4.事業内容（販促）'!C58)</f>
        <v/>
      </c>
      <c r="D58" s="206"/>
      <c r="E58" s="206"/>
      <c r="F58" s="206"/>
      <c r="G58" s="206"/>
      <c r="H58" s="206"/>
      <c r="I58" s="206"/>
      <c r="J58" s="206"/>
      <c r="K58" s="206"/>
      <c r="L58" s="206"/>
      <c r="M58" s="206"/>
      <c r="N58" s="206"/>
      <c r="O58" s="209"/>
    </row>
    <row r="59" spans="2:17" ht="45" hidden="1" customHeight="1">
      <c r="B59" s="200" t="str">
        <f>IF('①4.事業内容（販促）'!B59="","",'①4.事業内容（販促）'!B59)</f>
        <v/>
      </c>
      <c r="C59" s="201" t="str">
        <f>IF('①4.事業内容（販促）'!C59="","",'①4.事業内容（販促）'!C59)</f>
        <v/>
      </c>
      <c r="D59" s="206"/>
      <c r="E59" s="206"/>
      <c r="F59" s="206"/>
      <c r="G59" s="206"/>
      <c r="H59" s="206"/>
      <c r="I59" s="206"/>
      <c r="J59" s="206"/>
      <c r="K59" s="206"/>
      <c r="L59" s="206"/>
      <c r="M59" s="206"/>
      <c r="N59" s="206"/>
      <c r="O59" s="209"/>
    </row>
    <row r="60" spans="2:17" ht="45" hidden="1" customHeight="1">
      <c r="B60" s="200" t="str">
        <f>IF('①4.事業内容（販促）'!B60="","",'①4.事業内容（販促）'!B60)</f>
        <v/>
      </c>
      <c r="C60" s="201" t="str">
        <f>IF('①4.事業内容（販促）'!C60="","",'①4.事業内容（販促）'!C60)</f>
        <v/>
      </c>
      <c r="D60" s="206"/>
      <c r="E60" s="206"/>
      <c r="F60" s="206"/>
      <c r="G60" s="206"/>
      <c r="H60" s="206"/>
      <c r="I60" s="206"/>
      <c r="J60" s="206"/>
      <c r="K60" s="206"/>
      <c r="L60" s="206"/>
      <c r="M60" s="206"/>
      <c r="N60" s="206"/>
      <c r="O60" s="209"/>
    </row>
    <row r="61" spans="2:17" ht="45" hidden="1" customHeight="1">
      <c r="B61" s="200" t="str">
        <f>IF('①4.事業内容（販促）'!B61="","",'①4.事業内容（販促）'!B61)</f>
        <v/>
      </c>
      <c r="C61" s="201" t="str">
        <f>IF('①4.事業内容（販促）'!C61="","",'①4.事業内容（販促）'!C61)</f>
        <v/>
      </c>
      <c r="D61" s="206"/>
      <c r="E61" s="206"/>
      <c r="F61" s="206"/>
      <c r="G61" s="206"/>
      <c r="H61" s="206"/>
      <c r="I61" s="206"/>
      <c r="J61" s="206"/>
      <c r="K61" s="206"/>
      <c r="L61" s="206"/>
      <c r="M61" s="206"/>
      <c r="N61" s="206"/>
      <c r="O61" s="209"/>
    </row>
    <row r="62" spans="2:17" ht="45" hidden="1" customHeight="1">
      <c r="B62" s="200" t="str">
        <f>IF('①4.事業内容（販促）'!B62="","",'①4.事業内容（販促）'!B62)</f>
        <v/>
      </c>
      <c r="C62" s="201" t="str">
        <f>IF('①4.事業内容（販促）'!C62="","",'①4.事業内容（販促）'!C62)</f>
        <v/>
      </c>
      <c r="D62" s="206"/>
      <c r="E62" s="206"/>
      <c r="F62" s="206"/>
      <c r="G62" s="206"/>
      <c r="H62" s="206"/>
      <c r="I62" s="206"/>
      <c r="J62" s="206"/>
      <c r="K62" s="206"/>
      <c r="L62" s="206"/>
      <c r="M62" s="206"/>
      <c r="N62" s="206"/>
      <c r="O62" s="209"/>
    </row>
    <row r="63" spans="2:17" ht="45" hidden="1" customHeight="1">
      <c r="B63" s="200" t="str">
        <f>IF('①4.事業内容（販促）'!B63="","",'①4.事業内容（販促）'!B63)</f>
        <v/>
      </c>
      <c r="C63" s="201" t="str">
        <f>IF('①4.事業内容（販促）'!C63="","",'①4.事業内容（販促）'!C63)</f>
        <v/>
      </c>
      <c r="D63" s="206"/>
      <c r="E63" s="206"/>
      <c r="F63" s="206"/>
      <c r="G63" s="206"/>
      <c r="H63" s="206"/>
      <c r="I63" s="206"/>
      <c r="J63" s="206"/>
      <c r="K63" s="206"/>
      <c r="L63" s="206"/>
      <c r="M63" s="206"/>
      <c r="N63" s="206"/>
      <c r="O63" s="209"/>
    </row>
    <row r="64" spans="2:17" ht="45" hidden="1" customHeight="1" thickBot="1">
      <c r="B64" s="202" t="str">
        <f>IF('①4.事業内容（販促）'!B64="","",'①4.事業内容（販促）'!B64)</f>
        <v/>
      </c>
      <c r="C64" s="203" t="str">
        <f>IF('①4.事業内容（販促）'!C64="","",'①4.事業内容（販促）'!C64)</f>
        <v/>
      </c>
      <c r="D64" s="212"/>
      <c r="E64" s="212"/>
      <c r="F64" s="212"/>
      <c r="G64" s="212"/>
      <c r="H64" s="212"/>
      <c r="I64" s="212"/>
      <c r="J64" s="212"/>
      <c r="K64" s="212"/>
      <c r="L64" s="212"/>
      <c r="M64" s="212"/>
      <c r="N64" s="212"/>
      <c r="O64" s="213"/>
    </row>
    <row r="65" spans="1:17" ht="45" hidden="1" customHeight="1">
      <c r="A65" s="183"/>
      <c r="B65" s="200" t="str">
        <f>IF('①4.事業内容（販促）'!B65="","",'①4.事業内容（販促）'!B65)</f>
        <v/>
      </c>
      <c r="C65" s="201" t="str">
        <f>IF('①4.事業内容（販促）'!C65="","",'①4.事業内容（販促）'!C65)</f>
        <v/>
      </c>
      <c r="D65" s="184"/>
      <c r="E65" s="184"/>
      <c r="F65" s="184"/>
      <c r="G65" s="184"/>
      <c r="H65" s="184"/>
      <c r="I65" s="184"/>
      <c r="J65" s="184"/>
      <c r="K65" s="185"/>
      <c r="L65" s="184"/>
      <c r="M65" s="184"/>
      <c r="N65" s="184"/>
      <c r="O65" s="186"/>
      <c r="Q65" s="146"/>
    </row>
    <row r="66" spans="1:17" ht="45" hidden="1" customHeight="1">
      <c r="A66" s="183"/>
      <c r="B66" s="200" t="str">
        <f>IF('①4.事業内容（販促）'!B66="","",'①4.事業内容（販促）'!B66)</f>
        <v/>
      </c>
      <c r="C66" s="201" t="str">
        <f>IF('①4.事業内容（販促）'!C66="","",'①4.事業内容（販促）'!C66)</f>
        <v/>
      </c>
      <c r="D66" s="206"/>
      <c r="E66" s="206"/>
      <c r="F66" s="207"/>
      <c r="G66" s="207"/>
      <c r="H66" s="206"/>
      <c r="I66" s="208"/>
      <c r="J66" s="206"/>
      <c r="K66" s="206"/>
      <c r="L66" s="206"/>
      <c r="M66" s="206"/>
      <c r="N66" s="206"/>
      <c r="O66" s="209"/>
      <c r="Q66" s="151"/>
    </row>
    <row r="67" spans="1:17" ht="45" hidden="1" customHeight="1">
      <c r="A67" s="183"/>
      <c r="B67" s="200" t="str">
        <f>IF('①4.事業内容（販促）'!B67="","",'①4.事業内容（販促）'!B67)</f>
        <v/>
      </c>
      <c r="C67" s="201" t="str">
        <f>IF('①4.事業内容（販促）'!C67="","",'①4.事業内容（販促）'!C67)</f>
        <v/>
      </c>
      <c r="D67" s="206"/>
      <c r="E67" s="206"/>
      <c r="F67" s="206"/>
      <c r="G67" s="210"/>
      <c r="H67" s="206"/>
      <c r="I67" s="206"/>
      <c r="J67" s="206"/>
      <c r="K67" s="206"/>
      <c r="L67" s="206"/>
      <c r="M67" s="206"/>
      <c r="N67" s="206"/>
      <c r="O67" s="209"/>
      <c r="Q67" s="146"/>
    </row>
    <row r="68" spans="1:17" ht="45" hidden="1" customHeight="1">
      <c r="A68" s="183"/>
      <c r="B68" s="200" t="str">
        <f>IF('①4.事業内容（販促）'!B68="","",'①4.事業内容（販促）'!B68)</f>
        <v/>
      </c>
      <c r="C68" s="201" t="str">
        <f>IF('①4.事業内容（販促）'!C68="","",'①4.事業内容（販促）'!C68)</f>
        <v/>
      </c>
      <c r="D68" s="206"/>
      <c r="E68" s="206"/>
      <c r="F68" s="206"/>
      <c r="G68" s="206"/>
      <c r="H68" s="206"/>
      <c r="I68" s="206"/>
      <c r="J68" s="206"/>
      <c r="K68" s="211"/>
      <c r="L68" s="211"/>
      <c r="M68" s="206"/>
      <c r="N68" s="206"/>
      <c r="O68" s="209"/>
      <c r="Q68" s="152"/>
    </row>
    <row r="69" spans="1:17" ht="45" hidden="1" customHeight="1">
      <c r="B69" s="200" t="str">
        <f>IF('①4.事業内容（販促）'!B69="","",'①4.事業内容（販促）'!B69)</f>
        <v/>
      </c>
      <c r="C69" s="201" t="str">
        <f>IF('①4.事業内容（販促）'!C69="","",'①4.事業内容（販促）'!C69)</f>
        <v/>
      </c>
      <c r="D69" s="206"/>
      <c r="E69" s="206"/>
      <c r="F69" s="206"/>
      <c r="G69" s="206"/>
      <c r="H69" s="206"/>
      <c r="I69" s="206"/>
      <c r="J69" s="206"/>
      <c r="K69" s="206"/>
      <c r="L69" s="206"/>
      <c r="M69" s="206"/>
      <c r="N69" s="206"/>
      <c r="O69" s="209"/>
      <c r="Q69" s="151"/>
    </row>
    <row r="70" spans="1:17" ht="45" hidden="1" customHeight="1">
      <c r="B70" s="200" t="str">
        <f>IF('①4.事業内容（販促）'!B70="","",'①4.事業内容（販促）'!B70)</f>
        <v/>
      </c>
      <c r="C70" s="201" t="str">
        <f>IF('①4.事業内容（販促）'!C70="","",'①4.事業内容（販促）'!C70)</f>
        <v/>
      </c>
      <c r="D70" s="206"/>
      <c r="E70" s="206"/>
      <c r="F70" s="206"/>
      <c r="G70" s="206"/>
      <c r="H70" s="206"/>
      <c r="I70" s="206"/>
      <c r="J70" s="206"/>
      <c r="K70" s="206"/>
      <c r="L70" s="206"/>
      <c r="M70" s="206"/>
      <c r="N70" s="206"/>
      <c r="O70" s="209"/>
    </row>
    <row r="71" spans="1:17" ht="45" hidden="1" customHeight="1">
      <c r="B71" s="200" t="str">
        <f>IF('①4.事業内容（販促）'!B71="","",'①4.事業内容（販促）'!B71)</f>
        <v/>
      </c>
      <c r="C71" s="201" t="str">
        <f>IF('①4.事業内容（販促）'!C71="","",'①4.事業内容（販促）'!C71)</f>
        <v/>
      </c>
      <c r="D71" s="206"/>
      <c r="E71" s="206"/>
      <c r="F71" s="206"/>
      <c r="G71" s="206"/>
      <c r="H71" s="206"/>
      <c r="I71" s="206"/>
      <c r="J71" s="206"/>
      <c r="K71" s="206"/>
      <c r="L71" s="206"/>
      <c r="M71" s="206"/>
      <c r="N71" s="206"/>
      <c r="O71" s="209"/>
    </row>
    <row r="72" spans="1:17" ht="45" hidden="1" customHeight="1">
      <c r="B72" s="200" t="str">
        <f>IF('①4.事業内容（販促）'!B72="","",'①4.事業内容（販促）'!B72)</f>
        <v/>
      </c>
      <c r="C72" s="201" t="str">
        <f>IF('①4.事業内容（販促）'!C72="","",'①4.事業内容（販促）'!C72)</f>
        <v/>
      </c>
      <c r="D72" s="206"/>
      <c r="E72" s="206"/>
      <c r="F72" s="206"/>
      <c r="G72" s="206"/>
      <c r="H72" s="206"/>
      <c r="I72" s="206"/>
      <c r="J72" s="206"/>
      <c r="K72" s="206"/>
      <c r="L72" s="206"/>
      <c r="M72" s="206"/>
      <c r="N72" s="206"/>
      <c r="O72" s="209"/>
    </row>
    <row r="73" spans="1:17" ht="45" hidden="1" customHeight="1">
      <c r="B73" s="200" t="str">
        <f>IF('①4.事業内容（販促）'!B73="","",'①4.事業内容（販促）'!B73)</f>
        <v/>
      </c>
      <c r="C73" s="201" t="str">
        <f>IF('①4.事業内容（販促）'!C73="","",'①4.事業内容（販促）'!C73)</f>
        <v/>
      </c>
      <c r="D73" s="206"/>
      <c r="E73" s="206"/>
      <c r="F73" s="206"/>
      <c r="G73" s="206"/>
      <c r="H73" s="206"/>
      <c r="I73" s="206"/>
      <c r="J73" s="206"/>
      <c r="K73" s="206"/>
      <c r="L73" s="206"/>
      <c r="M73" s="206"/>
      <c r="N73" s="206"/>
      <c r="O73" s="209"/>
    </row>
    <row r="74" spans="1:17" ht="45" hidden="1" customHeight="1" thickBot="1">
      <c r="B74" s="202" t="str">
        <f>IF('①4.事業内容（販促）'!B74="","",'①4.事業内容（販促）'!B74)</f>
        <v/>
      </c>
      <c r="C74" s="203" t="str">
        <f>IF('①4.事業内容（販促）'!C74="","",'①4.事業内容（販促）'!C74)</f>
        <v/>
      </c>
      <c r="D74" s="212"/>
      <c r="E74" s="212"/>
      <c r="F74" s="212"/>
      <c r="G74" s="212"/>
      <c r="H74" s="212"/>
      <c r="I74" s="212"/>
      <c r="J74" s="212"/>
      <c r="K74" s="212"/>
      <c r="L74" s="212"/>
      <c r="M74" s="212"/>
      <c r="N74" s="212"/>
      <c r="O74" s="213"/>
      <c r="Q74" s="214"/>
    </row>
    <row r="75" spans="1:17" ht="45" hidden="1" customHeight="1">
      <c r="B75" s="204" t="str">
        <f>IF('①4.事業内容（販促）'!B75="","",'①4.事業内容（販促）'!B75)</f>
        <v/>
      </c>
      <c r="C75" s="205" t="str">
        <f>IF('①4.事業内容（販促）'!C75="","",'①4.事業内容（販促）'!C75)</f>
        <v/>
      </c>
      <c r="D75" s="215"/>
      <c r="E75" s="215"/>
      <c r="F75" s="215"/>
      <c r="G75" s="215"/>
      <c r="H75" s="215"/>
      <c r="I75" s="215"/>
      <c r="J75" s="215"/>
      <c r="K75" s="215"/>
      <c r="L75" s="215"/>
      <c r="M75" s="215"/>
      <c r="N75" s="215"/>
      <c r="O75" s="216"/>
    </row>
    <row r="76" spans="1:17" ht="45" hidden="1" customHeight="1">
      <c r="B76" s="200" t="str">
        <f>IF('①4.事業内容（販促）'!B76="","",'①4.事業内容（販促）'!B76)</f>
        <v/>
      </c>
      <c r="C76" s="201" t="str">
        <f>IF('①4.事業内容（販促）'!C76="","",'①4.事業内容（販促）'!C76)</f>
        <v/>
      </c>
      <c r="D76" s="206"/>
      <c r="E76" s="206"/>
      <c r="F76" s="206"/>
      <c r="G76" s="206"/>
      <c r="H76" s="206"/>
      <c r="I76" s="206"/>
      <c r="J76" s="206"/>
      <c r="K76" s="206"/>
      <c r="L76" s="206"/>
      <c r="M76" s="206"/>
      <c r="N76" s="206"/>
      <c r="O76" s="209"/>
    </row>
    <row r="77" spans="1:17" ht="45" hidden="1" customHeight="1">
      <c r="B77" s="200" t="str">
        <f>IF('①4.事業内容（販促）'!B77="","",'①4.事業内容（販促）'!B77)</f>
        <v/>
      </c>
      <c r="C77" s="201" t="str">
        <f>IF('①4.事業内容（販促）'!C77="","",'①4.事業内容（販促）'!C77)</f>
        <v/>
      </c>
      <c r="D77" s="206"/>
      <c r="E77" s="206"/>
      <c r="F77" s="206"/>
      <c r="G77" s="206"/>
      <c r="H77" s="206"/>
      <c r="I77" s="206"/>
      <c r="J77" s="206"/>
      <c r="K77" s="206"/>
      <c r="L77" s="206"/>
      <c r="M77" s="206"/>
      <c r="N77" s="206"/>
      <c r="O77" s="209"/>
    </row>
    <row r="78" spans="1:17" ht="45" hidden="1" customHeight="1">
      <c r="B78" s="200" t="str">
        <f>IF('①4.事業内容（販促）'!B78="","",'①4.事業内容（販促）'!B78)</f>
        <v/>
      </c>
      <c r="C78" s="201" t="str">
        <f>IF('①4.事業内容（販促）'!C78="","",'①4.事業内容（販促）'!C78)</f>
        <v/>
      </c>
      <c r="D78" s="206"/>
      <c r="E78" s="206"/>
      <c r="F78" s="206"/>
      <c r="G78" s="206"/>
      <c r="H78" s="206"/>
      <c r="I78" s="206"/>
      <c r="J78" s="206"/>
      <c r="K78" s="206"/>
      <c r="L78" s="206"/>
      <c r="M78" s="206"/>
      <c r="N78" s="206"/>
      <c r="O78" s="209"/>
    </row>
    <row r="79" spans="1:17" ht="45" hidden="1" customHeight="1">
      <c r="B79" s="200" t="str">
        <f>IF('①4.事業内容（販促）'!B79="","",'①4.事業内容（販促）'!B79)</f>
        <v/>
      </c>
      <c r="C79" s="201" t="str">
        <f>IF('①4.事業内容（販促）'!C79="","",'①4.事業内容（販促）'!C79)</f>
        <v/>
      </c>
      <c r="D79" s="206"/>
      <c r="E79" s="206"/>
      <c r="F79" s="206"/>
      <c r="G79" s="206"/>
      <c r="H79" s="206"/>
      <c r="I79" s="206"/>
      <c r="J79" s="206"/>
      <c r="K79" s="206"/>
      <c r="L79" s="206"/>
      <c r="M79" s="206"/>
      <c r="N79" s="206"/>
      <c r="O79" s="209"/>
    </row>
    <row r="80" spans="1:17" ht="45" hidden="1" customHeight="1">
      <c r="B80" s="200" t="str">
        <f>IF('①4.事業内容（販促）'!B80="","",'①4.事業内容（販促）'!B80)</f>
        <v/>
      </c>
      <c r="C80" s="201" t="str">
        <f>IF('①4.事業内容（販促）'!C80="","",'①4.事業内容（販促）'!C80)</f>
        <v/>
      </c>
      <c r="D80" s="206"/>
      <c r="E80" s="206"/>
      <c r="F80" s="206"/>
      <c r="G80" s="206"/>
      <c r="H80" s="206"/>
      <c r="I80" s="206"/>
      <c r="J80" s="206"/>
      <c r="K80" s="206"/>
      <c r="L80" s="206"/>
      <c r="M80" s="206"/>
      <c r="N80" s="206"/>
      <c r="O80" s="209"/>
    </row>
    <row r="81" spans="2:15" ht="45" hidden="1" customHeight="1">
      <c r="B81" s="200" t="str">
        <f>IF('①4.事業内容（販促）'!B81="","",'①4.事業内容（販促）'!B81)</f>
        <v/>
      </c>
      <c r="C81" s="201" t="str">
        <f>IF('①4.事業内容（販促）'!C81="","",'①4.事業内容（販促）'!C81)</f>
        <v/>
      </c>
      <c r="D81" s="206"/>
      <c r="E81" s="206"/>
      <c r="F81" s="206"/>
      <c r="G81" s="206"/>
      <c r="H81" s="206"/>
      <c r="I81" s="206"/>
      <c r="J81" s="206"/>
      <c r="K81" s="206"/>
      <c r="L81" s="206"/>
      <c r="M81" s="206"/>
      <c r="N81" s="206"/>
      <c r="O81" s="209"/>
    </row>
    <row r="82" spans="2:15" ht="45" hidden="1" customHeight="1">
      <c r="B82" s="200" t="str">
        <f>IF('①4.事業内容（販促）'!B82="","",'①4.事業内容（販促）'!B82)</f>
        <v/>
      </c>
      <c r="C82" s="201" t="str">
        <f>IF('①4.事業内容（販促）'!C82="","",'①4.事業内容（販促）'!C82)</f>
        <v/>
      </c>
      <c r="D82" s="206"/>
      <c r="E82" s="206"/>
      <c r="F82" s="206"/>
      <c r="G82" s="206"/>
      <c r="H82" s="206"/>
      <c r="I82" s="206"/>
      <c r="J82" s="206"/>
      <c r="K82" s="206"/>
      <c r="L82" s="206"/>
      <c r="M82" s="206"/>
      <c r="N82" s="206"/>
      <c r="O82" s="209"/>
    </row>
    <row r="83" spans="2:15" ht="45" hidden="1" customHeight="1">
      <c r="B83" s="200" t="str">
        <f>IF('①4.事業内容（販促）'!B83="","",'①4.事業内容（販促）'!B83)</f>
        <v/>
      </c>
      <c r="C83" s="201" t="str">
        <f>IF('①4.事業内容（販促）'!C83="","",'①4.事業内容（販促）'!C83)</f>
        <v/>
      </c>
      <c r="D83" s="206"/>
      <c r="E83" s="206"/>
      <c r="F83" s="206"/>
      <c r="G83" s="206"/>
      <c r="H83" s="206"/>
      <c r="I83" s="206"/>
      <c r="J83" s="206"/>
      <c r="K83" s="206"/>
      <c r="L83" s="206"/>
      <c r="M83" s="206"/>
      <c r="N83" s="206"/>
      <c r="O83" s="209"/>
    </row>
    <row r="84" spans="2:15" ht="45" hidden="1" customHeight="1" thickBot="1">
      <c r="B84" s="202" t="str">
        <f>IF('①4.事業内容（販促）'!B84="","",'①4.事業内容（販促）'!B84)</f>
        <v/>
      </c>
      <c r="C84" s="203" t="str">
        <f>IF('①4.事業内容（販促）'!C84="","",'①4.事業内容（販促）'!C84)</f>
        <v/>
      </c>
      <c r="D84" s="212"/>
      <c r="E84" s="212"/>
      <c r="F84" s="212"/>
      <c r="G84" s="212"/>
      <c r="H84" s="212"/>
      <c r="I84" s="212"/>
      <c r="J84" s="212"/>
      <c r="K84" s="212"/>
      <c r="L84" s="212"/>
      <c r="M84" s="212"/>
      <c r="N84" s="212"/>
      <c r="O84" s="213"/>
    </row>
  </sheetData>
  <sheetProtection algorithmName="SHA-512" hashValue="gve94PM61vpc1nO5ggCbblKzvaNPMI8uMQF0v5ZU/88l+4y5nFbjMyFSALTtN1ckNAX+bdx1W8pHBq9HFsuXXA==" saltValue="s9Z7NXjQjKIqVVxS/OnYkA==" spinCount="100000" sheet="1" scenarios="1" formatCells="0" formatColumns="0" formatRows="0"/>
  <mergeCells count="4">
    <mergeCell ref="B3:B4"/>
    <mergeCell ref="C3:C4"/>
    <mergeCell ref="D3:L3"/>
    <mergeCell ref="M3:O3"/>
  </mergeCells>
  <phoneticPr fontId="1"/>
  <dataValidations count="1">
    <dataValidation type="whole" operator="lessThan" allowBlank="1" showInputMessage="1" showErrorMessage="1" errorTitle="入力できません" error="①４.事業内容を反映しています。[キャンセル]をクリックしてください。" sqref="B5:C84">
      <formula1>0</formula1>
    </dataValidation>
  </dataValidations>
  <pageMargins left="0.59055118110236227" right="0.39370078740157483" top="0.74803149606299213" bottom="0.31496062992125984" header="0.31496062992125984" footer="0.15748031496062992"/>
  <pageSetup paperSize="9" scale="93" fitToHeight="0" orientation="landscape" r:id="rId1"/>
  <headerFooter>
    <oddHeader>&amp;L様式１（別添１）</oddHeader>
    <oddFooter xml:space="preserve">&amp;C&amp;"ＭＳ Ｐゴシック,標準"&amp;10&amp;P / &amp;N&amp;"-,標準"&amp;11 </oddFooter>
  </headerFooter>
  <rowBreaks count="1" manualBreakCount="1">
    <brk id="14" max="15"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S169"/>
  <sheetViews>
    <sheetView view="pageBreakPreview" zoomScaleNormal="100" zoomScaleSheetLayoutView="100" workbookViewId="0">
      <selection activeCell="F7" sqref="F7:I12"/>
    </sheetView>
  </sheetViews>
  <sheetFormatPr defaultColWidth="9" defaultRowHeight="14.25"/>
  <cols>
    <col min="1" max="1" width="1.625" style="139" customWidth="1"/>
    <col min="2" max="2" width="6.875" style="139" customWidth="1"/>
    <col min="3" max="3" width="43.25" style="139" customWidth="1"/>
    <col min="4" max="4" width="11" style="139" customWidth="1"/>
    <col min="5" max="5" width="11.75" style="139" customWidth="1"/>
    <col min="6" max="11" width="13.125" style="139" customWidth="1"/>
    <col min="12" max="12" width="8.375" style="139" customWidth="1"/>
    <col min="13" max="13" width="1.625" style="139" customWidth="1"/>
    <col min="14" max="14" width="10.125" style="139" customWidth="1"/>
    <col min="15" max="15" width="1.625" style="139" customWidth="1"/>
    <col min="16" max="16384" width="9" style="139"/>
  </cols>
  <sheetData>
    <row r="1" spans="1:19" ht="8.25" customHeight="1">
      <c r="C1" s="217"/>
      <c r="D1" s="217"/>
      <c r="E1" s="217"/>
      <c r="F1" s="217"/>
      <c r="G1" s="217"/>
      <c r="H1" s="217"/>
      <c r="I1" s="217"/>
      <c r="J1" s="217"/>
      <c r="K1" s="217"/>
      <c r="L1" s="217"/>
      <c r="M1" s="217"/>
      <c r="N1" s="217"/>
    </row>
    <row r="2" spans="1:19" ht="21" customHeight="1" thickBot="1">
      <c r="B2" s="170" t="s">
        <v>120</v>
      </c>
      <c r="D2" s="218"/>
      <c r="E2" s="218"/>
      <c r="F2" s="175"/>
      <c r="G2" s="175"/>
      <c r="H2" s="175"/>
      <c r="I2" s="175"/>
      <c r="J2" s="218"/>
      <c r="K2" s="1298" t="s">
        <v>121</v>
      </c>
      <c r="L2" s="1298"/>
      <c r="M2" s="175"/>
      <c r="N2" s="175"/>
      <c r="O2" s="218"/>
      <c r="P2" s="218"/>
      <c r="Q2" s="218"/>
      <c r="R2" s="218"/>
      <c r="S2" s="175"/>
    </row>
    <row r="3" spans="1:19" ht="21" customHeight="1">
      <c r="B3" s="1326" t="s">
        <v>92</v>
      </c>
      <c r="C3" s="1313" t="s">
        <v>122</v>
      </c>
      <c r="D3" s="1314"/>
      <c r="E3" s="1315"/>
      <c r="F3" s="1318" t="s">
        <v>123</v>
      </c>
      <c r="G3" s="1320" t="s">
        <v>124</v>
      </c>
      <c r="H3" s="1322" t="s">
        <v>125</v>
      </c>
      <c r="I3" s="1330" t="s">
        <v>126</v>
      </c>
      <c r="J3" s="1334" t="s">
        <v>127</v>
      </c>
      <c r="K3" s="1316" t="s">
        <v>128</v>
      </c>
      <c r="L3" s="1299" t="s">
        <v>129</v>
      </c>
    </row>
    <row r="4" spans="1:19" ht="31.5" customHeight="1" thickBot="1">
      <c r="B4" s="1327"/>
      <c r="C4" s="219" t="s">
        <v>130</v>
      </c>
      <c r="D4" s="220" t="s">
        <v>131</v>
      </c>
      <c r="E4" s="221" t="s">
        <v>95</v>
      </c>
      <c r="F4" s="1319"/>
      <c r="G4" s="1321"/>
      <c r="H4" s="1323"/>
      <c r="I4" s="1331"/>
      <c r="J4" s="1335"/>
      <c r="K4" s="1317"/>
      <c r="L4" s="1300"/>
    </row>
    <row r="5" spans="1:19" ht="22.5" customHeight="1">
      <c r="A5" s="1301"/>
      <c r="B5" s="1302"/>
      <c r="C5" s="1308" t="s">
        <v>132</v>
      </c>
      <c r="D5" s="1304"/>
      <c r="E5" s="1304"/>
      <c r="F5" s="1311">
        <f>SUM(F7:F166)</f>
        <v>0</v>
      </c>
      <c r="G5" s="1328">
        <f>SUM(G7:G166)</f>
        <v>0</v>
      </c>
      <c r="H5" s="1324">
        <f>SUM(H7:H166)</f>
        <v>0</v>
      </c>
      <c r="I5" s="1332">
        <f>SUM(I7:I166)</f>
        <v>0</v>
      </c>
      <c r="J5" s="232">
        <f>SUM(J7,J9,J11,J13,J15,J17,J19,J21,J23,J25,J27,J29,J31,J33,J35,J37,J39,J41,J43,J45,J47,J49,J51,J53,J55,J57,J59,J61,J63,J65,J67,J69,J71,J73,J75,J77,J79,J81,J83,J85,J87,J89,J91,J93,J95,J97,J99,J101,J103,J105,J107,J109,J111,J113,J115,J117,J119,J121,J123,J125,J127,J129,J131,J133,J135,J137,J139,J141,J143,J145,J147,J149,J151,J153,J155,J157,J159,J161,J163,J165)</f>
        <v>0</v>
      </c>
      <c r="K5" s="230">
        <f>SUM(K7,K9,K11,K13,K15,K17,K19,K21,K23,K25,K27,K29,K31,K33,K35,K37,K39,K41,K43,K45,K47,K49,K51,K53,K55,K57,K59,K61,K63,K65,K67,K69,K71,K73,K75,K77,K79,K81,K83,K85,K87,K89,K91,K93,K95,K97,K99,K101,K103,K105,K107,K109,K111,K113,K115,K117,K119,K121,K123,K125,K127,K129,K131,K133,K135,K137,K139,K141,K143,K145,K147,K149,K151,K153,K155,K157,K159,K161,K163,K165)</f>
        <v>0</v>
      </c>
      <c r="L5" s="1336" t="e">
        <f>IF(J6="","",((G5*1000)/J6))</f>
        <v>#DIV/0!</v>
      </c>
    </row>
    <row r="6" spans="1:19" ht="22.5" customHeight="1" thickBot="1">
      <c r="A6" s="1301"/>
      <c r="B6" s="1303"/>
      <c r="C6" s="1309"/>
      <c r="D6" s="1305"/>
      <c r="E6" s="1305"/>
      <c r="F6" s="1312"/>
      <c r="G6" s="1329"/>
      <c r="H6" s="1325"/>
      <c r="I6" s="1333"/>
      <c r="J6" s="233">
        <f>SUM(J8,J10,J12,J14,J16,J18,J20,J22,J24,J26,J28,J30,J32,J34,J36,J38,J40,J42,J44,J46,J48,J50,J52,J54,J56,J58,J60,J62,J64,J66,J68,J70,J72,J74,J76,J78,J80,J82,J84,J86,J88,J90,J92,J94,J96,J98,J100,J102,J104,J106,J108,J110,J112,J114,J116,J118,J120,J122,J124,J126,J128,J130,J132,J134,J136,J138,J140,J142,J144,J146,J148,J150,J152,J154,J156,J158,J160,J162,J164,J166)</f>
        <v>0</v>
      </c>
      <c r="K6" s="231">
        <f>SUM(K8,K10,K12,K14,K16,K18,K20,K22,K24,K26,K28,K30,K32,K34,K36,K38,K40,K42,K44,K46,K48,K50,K52,K54,K56,K58,K60,K62,K64,K66,K68,K70,K72,K74,K76,K78,K80,K82,K84,K86,K88,K90,K92,K94,K96,K98,K100,K102,K104,K106,K108,K110,K112,K114,K116,K118,K120,K122,K124,K126,K128,K130,K132,K134,K136,K138,K140,K142,K144,K146,K148,K150,K152,K154,K156,K158,K160,K162,K164,K166)</f>
        <v>0</v>
      </c>
      <c r="L6" s="1337"/>
    </row>
    <row r="7" spans="1:19" ht="22.5" customHeight="1" thickTop="1">
      <c r="B7" s="1307" t="str">
        <f>IF('①4.事業内容（PR）'!B5="","",'①4.事業内容（PR）'!B5)</f>
        <v/>
      </c>
      <c r="C7" s="1310" t="str">
        <f>IF('①4.事業内容（PR）'!C5="","",'①4.事業内容（PR）'!C5)</f>
        <v/>
      </c>
      <c r="D7" s="1306" t="str">
        <f>IF('①4.事業内容（PR）'!D5="","",'①4.事業内容（PR）'!D5)</f>
        <v/>
      </c>
      <c r="E7" s="1306" t="str">
        <f>IF('①4.事業内容（PR）'!F5="","",'①4.事業内容（PR）'!F5)</f>
        <v/>
      </c>
      <c r="F7" s="1289"/>
      <c r="G7" s="1286"/>
      <c r="H7" s="1290"/>
      <c r="I7" s="1291"/>
      <c r="J7" s="234" t="str">
        <f>IF('①7.積算内訳（PR）'!E6=0,"",'①7.積算内訳（PR）'!E6)</f>
        <v/>
      </c>
      <c r="K7" s="222"/>
      <c r="L7" s="1338" t="str">
        <f>IF(J8="","",((G7*1000)/J8))</f>
        <v/>
      </c>
      <c r="N7" s="146" t="s">
        <v>466</v>
      </c>
    </row>
    <row r="8" spans="1:19" ht="22.5" customHeight="1">
      <c r="B8" s="1285"/>
      <c r="C8" s="1295"/>
      <c r="D8" s="1288"/>
      <c r="E8" s="1288"/>
      <c r="F8" s="1275"/>
      <c r="G8" s="1277"/>
      <c r="H8" s="1279"/>
      <c r="I8" s="1281"/>
      <c r="J8" s="235" t="str">
        <f>IF('①7.積算内訳（PR）'!F6=0,"",'①7.積算内訳（PR）'!F6)</f>
        <v/>
      </c>
      <c r="K8" s="223"/>
      <c r="L8" s="1283"/>
      <c r="N8" s="151" t="s">
        <v>467</v>
      </c>
    </row>
    <row r="9" spans="1:19" ht="22.5" customHeight="1">
      <c r="B9" s="1285" t="str">
        <f>IF('①4.事業内容（PR）'!B6="","",'①4.事業内容（PR）'!B6)</f>
        <v/>
      </c>
      <c r="C9" s="1271" t="str">
        <f>IF('①4.事業内容（PR）'!C6="","",'①4.事業内容（PR）'!C6)</f>
        <v/>
      </c>
      <c r="D9" s="1273" t="str">
        <f>IF('①4.事業内容（PR）'!D6="","",'①4.事業内容（PR）'!D6)</f>
        <v/>
      </c>
      <c r="E9" s="1273" t="str">
        <f>IF('①4.事業内容（PR）'!F6="","",'①4.事業内容（PR）'!F6)</f>
        <v/>
      </c>
      <c r="F9" s="1275"/>
      <c r="G9" s="1286"/>
      <c r="H9" s="1279"/>
      <c r="I9" s="1281"/>
      <c r="J9" s="236" t="str">
        <f>IF('①7.積算内訳（PR）'!E16=0,"",'①7.積算内訳（PR）'!E16)</f>
        <v/>
      </c>
      <c r="K9" s="224"/>
      <c r="L9" s="1283" t="str">
        <f>IF(J10="","",((G9*1000)/J10))</f>
        <v/>
      </c>
      <c r="N9" s="146" t="s">
        <v>474</v>
      </c>
    </row>
    <row r="10" spans="1:19" ht="22.5" customHeight="1">
      <c r="B10" s="1269"/>
      <c r="C10" s="1271"/>
      <c r="D10" s="1273"/>
      <c r="E10" s="1273"/>
      <c r="F10" s="1275"/>
      <c r="G10" s="1277"/>
      <c r="H10" s="1279"/>
      <c r="I10" s="1281"/>
      <c r="J10" s="235" t="str">
        <f>IF('①7.積算内訳（PR）'!F16=0,"",'①7.積算内訳（PR）'!F16)</f>
        <v/>
      </c>
      <c r="K10" s="223"/>
      <c r="L10" s="1283"/>
      <c r="N10" s="152" t="s">
        <v>471</v>
      </c>
    </row>
    <row r="11" spans="1:19" ht="22.5" customHeight="1">
      <c r="B11" s="1285" t="str">
        <f>IF('①4.事業内容（PR）'!B7="","",'①4.事業内容（PR）'!B7)</f>
        <v/>
      </c>
      <c r="C11" s="1271" t="str">
        <f>IF('①4.事業内容（PR）'!C7="","",'①4.事業内容（PR）'!C7)</f>
        <v/>
      </c>
      <c r="D11" s="1273" t="str">
        <f>IF('①4.事業内容（PR）'!D7="","",'①4.事業内容（PR）'!D7)</f>
        <v/>
      </c>
      <c r="E11" s="1273" t="str">
        <f>IF('①4.事業内容（PR）'!F7="","",'①4.事業内容（PR）'!F7)</f>
        <v/>
      </c>
      <c r="F11" s="1275"/>
      <c r="G11" s="1286"/>
      <c r="H11" s="1279"/>
      <c r="I11" s="1281"/>
      <c r="J11" s="236" t="str">
        <f>IF('①7.積算内訳（PR）'!E26=0,"",'①7.積算内訳（PR）'!E26)</f>
        <v/>
      </c>
      <c r="K11" s="224"/>
      <c r="L11" s="1283" t="str">
        <f>IF(J12="","",((G11*1000)/J12))</f>
        <v/>
      </c>
    </row>
    <row r="12" spans="1:19" ht="22.5" customHeight="1">
      <c r="B12" s="1269"/>
      <c r="C12" s="1271"/>
      <c r="D12" s="1273"/>
      <c r="E12" s="1273"/>
      <c r="F12" s="1275"/>
      <c r="G12" s="1277"/>
      <c r="H12" s="1279"/>
      <c r="I12" s="1281"/>
      <c r="J12" s="235" t="str">
        <f>IF('①7.積算内訳（PR）'!F26=0,"",'①7.積算内訳（PR）'!F26)</f>
        <v/>
      </c>
      <c r="K12" s="223"/>
      <c r="L12" s="1283"/>
    </row>
    <row r="13" spans="1:19" ht="22.5" customHeight="1">
      <c r="B13" s="1285" t="str">
        <f>IF('①4.事業内容（PR）'!B8="","",'①4.事業内容（PR）'!B8)</f>
        <v/>
      </c>
      <c r="C13" s="1271" t="str">
        <f>IF('①4.事業内容（PR）'!C8="","",'①4.事業内容（PR）'!C8)</f>
        <v/>
      </c>
      <c r="D13" s="1273" t="str">
        <f>IF('①4.事業内容（PR）'!D8="","",'①4.事業内容（PR）'!D8)</f>
        <v/>
      </c>
      <c r="E13" s="1273" t="str">
        <f>IF('①4.事業内容（PR）'!F8="","",'①4.事業内容（PR）'!F8)</f>
        <v/>
      </c>
      <c r="F13" s="1275"/>
      <c r="G13" s="1286"/>
      <c r="H13" s="1279"/>
      <c r="I13" s="1281"/>
      <c r="J13" s="236" t="str">
        <f>IF('①7.積算内訳（PR）'!E36=0,"",'①7.積算内訳（PR）'!E36)</f>
        <v/>
      </c>
      <c r="K13" s="224"/>
      <c r="L13" s="1283" t="str">
        <f>IF(J14="","",((G13*1000)/J14))</f>
        <v/>
      </c>
    </row>
    <row r="14" spans="1:19" ht="22.5" customHeight="1">
      <c r="B14" s="1269"/>
      <c r="C14" s="1271"/>
      <c r="D14" s="1273"/>
      <c r="E14" s="1273"/>
      <c r="F14" s="1275"/>
      <c r="G14" s="1277"/>
      <c r="H14" s="1279"/>
      <c r="I14" s="1281"/>
      <c r="J14" s="235" t="str">
        <f>IF('①7.積算内訳（PR）'!F36=0,"",'①7.積算内訳（PR）'!F36)</f>
        <v/>
      </c>
      <c r="K14" s="223"/>
      <c r="L14" s="1283"/>
    </row>
    <row r="15" spans="1:19" ht="22.5" customHeight="1">
      <c r="B15" s="1285" t="str">
        <f>IF('①4.事業内容（PR）'!B9="","",'①4.事業内容（PR）'!B9)</f>
        <v/>
      </c>
      <c r="C15" s="1271" t="str">
        <f>IF('①4.事業内容（PR）'!C9="","",'①4.事業内容（PR）'!C9)</f>
        <v/>
      </c>
      <c r="D15" s="1273" t="str">
        <f>IF('①4.事業内容（PR）'!D9="","",'①4.事業内容（PR）'!D9)</f>
        <v/>
      </c>
      <c r="E15" s="1273" t="str">
        <f>IF('①4.事業内容（PR）'!F9="","",'①4.事業内容（PR）'!F9)</f>
        <v/>
      </c>
      <c r="F15" s="1275"/>
      <c r="G15" s="1286"/>
      <c r="H15" s="1279"/>
      <c r="I15" s="1281"/>
      <c r="J15" s="236" t="str">
        <f>IF('①7.積算内訳（PR）'!E46=0,"",'①7.積算内訳（PR）'!E46)</f>
        <v/>
      </c>
      <c r="K15" s="224"/>
      <c r="L15" s="1283" t="str">
        <f>IF(J16="","",((G15*1000)/J16))</f>
        <v/>
      </c>
    </row>
    <row r="16" spans="1:19" ht="22.5" customHeight="1">
      <c r="B16" s="1269"/>
      <c r="C16" s="1271"/>
      <c r="D16" s="1273"/>
      <c r="E16" s="1273"/>
      <c r="F16" s="1275"/>
      <c r="G16" s="1277"/>
      <c r="H16" s="1279"/>
      <c r="I16" s="1281"/>
      <c r="J16" s="235" t="str">
        <f>IF('①7.積算内訳（PR）'!F46=0,"",'①7.積算内訳（PR）'!F46)</f>
        <v/>
      </c>
      <c r="K16" s="223"/>
      <c r="L16" s="1283"/>
    </row>
    <row r="17" spans="2:14" ht="22.5" customHeight="1">
      <c r="B17" s="1285" t="str">
        <f>IF('①4.事業内容（PR）'!B10="","",'①4.事業内容（PR）'!B10)</f>
        <v/>
      </c>
      <c r="C17" s="1271" t="str">
        <f>IF('①4.事業内容（PR）'!C10="","",'①4.事業内容（PR）'!C10)</f>
        <v/>
      </c>
      <c r="D17" s="1273" t="str">
        <f>IF('①4.事業内容（PR）'!D10="","",'①4.事業内容（PR）'!D10)</f>
        <v/>
      </c>
      <c r="E17" s="1273" t="str">
        <f>IF('①4.事業内容（PR）'!F10="","",'①4.事業内容（PR）'!F10)</f>
        <v/>
      </c>
      <c r="F17" s="1275"/>
      <c r="G17" s="1286"/>
      <c r="H17" s="1279"/>
      <c r="I17" s="1281"/>
      <c r="J17" s="236" t="str">
        <f>IF('①7.積算内訳（PR）'!E56=0,"",'①7.積算内訳（PR）'!E56)</f>
        <v/>
      </c>
      <c r="K17" s="224"/>
      <c r="L17" s="1283" t="str">
        <f>IF(J18="","",((G17*1000)/J18))</f>
        <v/>
      </c>
    </row>
    <row r="18" spans="2:14" ht="22.5" customHeight="1">
      <c r="B18" s="1269"/>
      <c r="C18" s="1271"/>
      <c r="D18" s="1273"/>
      <c r="E18" s="1273"/>
      <c r="F18" s="1275"/>
      <c r="G18" s="1277"/>
      <c r="H18" s="1279"/>
      <c r="I18" s="1281"/>
      <c r="J18" s="235" t="str">
        <f>IF('①7.積算内訳（PR）'!F56=0,"",'①7.積算内訳（PR）'!F56)</f>
        <v/>
      </c>
      <c r="K18" s="223"/>
      <c r="L18" s="1283"/>
    </row>
    <row r="19" spans="2:14" ht="22.5" customHeight="1">
      <c r="B19" s="1285" t="str">
        <f>IF('①4.事業内容（PR）'!B11="","",'①4.事業内容（PR）'!B11)</f>
        <v/>
      </c>
      <c r="C19" s="1271" t="str">
        <f>IF('①4.事業内容（PR）'!C11="","",'①4.事業内容（PR）'!C11)</f>
        <v/>
      </c>
      <c r="D19" s="1273" t="str">
        <f>IF('①4.事業内容（PR）'!D11="","",'①4.事業内容（PR）'!D11)</f>
        <v/>
      </c>
      <c r="E19" s="1273" t="str">
        <f>IF('①4.事業内容（PR）'!F11="","",'①4.事業内容（PR）'!F11)</f>
        <v/>
      </c>
      <c r="F19" s="1275"/>
      <c r="G19" s="1286"/>
      <c r="H19" s="1279"/>
      <c r="I19" s="1281"/>
      <c r="J19" s="236" t="str">
        <f>IF('①7.積算内訳（PR）'!E66=0,"",'①7.積算内訳（PR）'!E66)</f>
        <v/>
      </c>
      <c r="K19" s="224"/>
      <c r="L19" s="1283" t="str">
        <f>IF(J20="","",((G19*1000)/J20))</f>
        <v/>
      </c>
    </row>
    <row r="20" spans="2:14" ht="22.5" customHeight="1">
      <c r="B20" s="1269"/>
      <c r="C20" s="1271"/>
      <c r="D20" s="1273"/>
      <c r="E20" s="1273"/>
      <c r="F20" s="1275"/>
      <c r="G20" s="1277"/>
      <c r="H20" s="1279"/>
      <c r="I20" s="1281"/>
      <c r="J20" s="235" t="str">
        <f>IF('①7.積算内訳（PR）'!F66=0,"",'①7.積算内訳（PR）'!F66)</f>
        <v/>
      </c>
      <c r="K20" s="223"/>
      <c r="L20" s="1283"/>
    </row>
    <row r="21" spans="2:14" ht="22.5" customHeight="1">
      <c r="B21" s="1285" t="str">
        <f>IF('①4.事業内容（PR）'!B12="","",'①4.事業内容（PR）'!B12)</f>
        <v/>
      </c>
      <c r="C21" s="1271" t="str">
        <f>IF('①4.事業内容（PR）'!C12="","",'①4.事業内容（PR）'!C12)</f>
        <v/>
      </c>
      <c r="D21" s="1273" t="str">
        <f>IF('①4.事業内容（PR）'!D12="","",'①4.事業内容（PR）'!D12)</f>
        <v/>
      </c>
      <c r="E21" s="1273" t="str">
        <f>IF('①4.事業内容（PR）'!F12="","",'①4.事業内容（PR）'!F12)</f>
        <v/>
      </c>
      <c r="F21" s="1275"/>
      <c r="G21" s="1286"/>
      <c r="H21" s="1279"/>
      <c r="I21" s="1281"/>
      <c r="J21" s="236" t="str">
        <f>IF('①7.積算内訳（PR）'!E76=0,"",'①7.積算内訳（PR）'!E76)</f>
        <v/>
      </c>
      <c r="K21" s="224"/>
      <c r="L21" s="1283" t="str">
        <f>IF(J22="","",((G21*1000)/J22))</f>
        <v/>
      </c>
    </row>
    <row r="22" spans="2:14" ht="22.5" customHeight="1">
      <c r="B22" s="1269"/>
      <c r="C22" s="1271"/>
      <c r="D22" s="1273"/>
      <c r="E22" s="1273"/>
      <c r="F22" s="1275"/>
      <c r="G22" s="1277"/>
      <c r="H22" s="1279"/>
      <c r="I22" s="1281"/>
      <c r="J22" s="235" t="str">
        <f>IF('①7.積算内訳（PR）'!F76=0,"",'①7.積算内訳（PR）'!F76)</f>
        <v/>
      </c>
      <c r="K22" s="223"/>
      <c r="L22" s="1283"/>
    </row>
    <row r="23" spans="2:14" ht="22.5" customHeight="1">
      <c r="B23" s="1285" t="str">
        <f>IF('①4.事業内容（PR）'!B13="","",'①4.事業内容（PR）'!B13)</f>
        <v/>
      </c>
      <c r="C23" s="1271" t="str">
        <f>IF('①4.事業内容（PR）'!C13="","",'①4.事業内容（PR）'!C13)</f>
        <v/>
      </c>
      <c r="D23" s="1273" t="str">
        <f>IF('①4.事業内容（PR）'!D13="","",'①4.事業内容（PR）'!D13)</f>
        <v/>
      </c>
      <c r="E23" s="1273" t="str">
        <f>IF('①4.事業内容（PR）'!F13="","",'①4.事業内容（PR）'!F13)</f>
        <v/>
      </c>
      <c r="F23" s="1275"/>
      <c r="G23" s="1286"/>
      <c r="H23" s="1279"/>
      <c r="I23" s="1281"/>
      <c r="J23" s="236" t="str">
        <f>IF('①7.積算内訳（PR）'!E86=0,"",'①7.積算内訳（PR）'!E86)</f>
        <v/>
      </c>
      <c r="K23" s="224"/>
      <c r="L23" s="1283" t="str">
        <f>IF(J24="","",((G23*1000)/J24))</f>
        <v/>
      </c>
    </row>
    <row r="24" spans="2:14" ht="22.5" customHeight="1">
      <c r="B24" s="1269"/>
      <c r="C24" s="1271"/>
      <c r="D24" s="1273"/>
      <c r="E24" s="1273"/>
      <c r="F24" s="1275"/>
      <c r="G24" s="1277"/>
      <c r="H24" s="1279"/>
      <c r="I24" s="1281"/>
      <c r="J24" s="235" t="str">
        <f>IF('①7.積算内訳（PR）'!F86=0,"",'①7.積算内訳（PR）'!F86)</f>
        <v/>
      </c>
      <c r="K24" s="223"/>
      <c r="L24" s="1283"/>
    </row>
    <row r="25" spans="2:14" ht="22.5" customHeight="1">
      <c r="B25" s="1269" t="str">
        <f>IF('①4.事業内容（PR）'!B14="","",'①4.事業内容（PR）'!B14)</f>
        <v/>
      </c>
      <c r="C25" s="1271" t="str">
        <f>IF('①4.事業内容（PR）'!C14="","",'①4.事業内容（PR）'!C14)</f>
        <v/>
      </c>
      <c r="D25" s="1273" t="str">
        <f>IF('①4.事業内容（PR）'!D14="","",'①4.事業内容（PR）'!D14)</f>
        <v/>
      </c>
      <c r="E25" s="1273" t="str">
        <f>IF('①4.事業内容（PR）'!F14="","",'①4.事業内容（PR）'!F14)</f>
        <v/>
      </c>
      <c r="F25" s="1275"/>
      <c r="G25" s="1277"/>
      <c r="H25" s="1279"/>
      <c r="I25" s="1281"/>
      <c r="J25" s="237" t="str">
        <f>IF('①7.積算内訳（PR）'!E96=0,"",'①7.積算内訳（PR）'!E96)</f>
        <v/>
      </c>
      <c r="K25" s="225"/>
      <c r="L25" s="1283" t="str">
        <f>IF(J26="","",((G25*1000)/J26))</f>
        <v/>
      </c>
    </row>
    <row r="26" spans="2:14" ht="22.5" customHeight="1" thickBot="1">
      <c r="B26" s="1270"/>
      <c r="C26" s="1272"/>
      <c r="D26" s="1274"/>
      <c r="E26" s="1274"/>
      <c r="F26" s="1276"/>
      <c r="G26" s="1278"/>
      <c r="H26" s="1280"/>
      <c r="I26" s="1282"/>
      <c r="J26" s="238" t="str">
        <f>IF('①7.積算内訳（PR）'!F96=0,"",'①7.積算内訳（PR）'!F96)</f>
        <v/>
      </c>
      <c r="K26" s="226"/>
      <c r="L26" s="1284"/>
      <c r="N26" s="177"/>
    </row>
    <row r="27" spans="2:14" ht="22.5" customHeight="1">
      <c r="B27" s="1285" t="str">
        <f>IF('①4.事業内容（PR）'!B15="","",'①4.事業内容（PR）'!B15)</f>
        <v/>
      </c>
      <c r="C27" s="1287" t="str">
        <f>IF('①4.事業内容（PR）'!C15="","",'①4.事業内容（PR）'!C15)</f>
        <v/>
      </c>
      <c r="D27" s="1288" t="str">
        <f>IF('①4.事業内容（PR）'!D15="","",'①4.事業内容（PR）'!D15)</f>
        <v/>
      </c>
      <c r="E27" s="1288" t="str">
        <f>IF('①4.事業内容（PR）'!F15="","",'①4.事業内容（PR）'!F15)</f>
        <v/>
      </c>
      <c r="F27" s="1289"/>
      <c r="G27" s="1286"/>
      <c r="H27" s="1290"/>
      <c r="I27" s="1291"/>
      <c r="J27" s="236" t="str">
        <f>IF('①7.積算内訳（PR）'!E106=0,"",'①7.積算内訳（PR）'!E106)</f>
        <v/>
      </c>
      <c r="K27" s="224"/>
      <c r="L27" s="1292" t="str">
        <f>IF(J28="","",((G27*1000)/J28))</f>
        <v/>
      </c>
    </row>
    <row r="28" spans="2:14" ht="22.5" customHeight="1">
      <c r="B28" s="1269"/>
      <c r="C28" s="1271"/>
      <c r="D28" s="1273"/>
      <c r="E28" s="1273"/>
      <c r="F28" s="1275"/>
      <c r="G28" s="1277"/>
      <c r="H28" s="1279"/>
      <c r="I28" s="1281"/>
      <c r="J28" s="235" t="str">
        <f>IF('①7.積算内訳（PR）'!F106=0,"",'①7.積算内訳（PR）'!F106)</f>
        <v/>
      </c>
      <c r="K28" s="223"/>
      <c r="L28" s="1283"/>
    </row>
    <row r="29" spans="2:14" ht="22.5" customHeight="1">
      <c r="B29" s="1285" t="str">
        <f>IF('①4.事業内容（PR）'!B16="","",'①4.事業内容（PR）'!B16)</f>
        <v/>
      </c>
      <c r="C29" s="1271" t="str">
        <f>IF('①4.事業内容（PR）'!C16="","",'①4.事業内容（PR）'!C16)</f>
        <v/>
      </c>
      <c r="D29" s="1273" t="str">
        <f>IF('①4.事業内容（PR）'!D16="","",'①4.事業内容（PR）'!D16)</f>
        <v/>
      </c>
      <c r="E29" s="1273" t="str">
        <f>IF('①4.事業内容（PR）'!F16="","",'①4.事業内容（PR）'!F16)</f>
        <v/>
      </c>
      <c r="F29" s="1275"/>
      <c r="G29" s="1286"/>
      <c r="H29" s="1279"/>
      <c r="I29" s="1281"/>
      <c r="J29" s="236" t="str">
        <f>IF('①7.積算内訳（PR）'!E116=0,"",'①7.積算内訳（PR）'!E116)</f>
        <v/>
      </c>
      <c r="K29" s="224"/>
      <c r="L29" s="1283" t="str">
        <f>IF(J30="","",((G29*1000)/J30))</f>
        <v/>
      </c>
    </row>
    <row r="30" spans="2:14" ht="22.5" customHeight="1">
      <c r="B30" s="1269"/>
      <c r="C30" s="1271"/>
      <c r="D30" s="1273"/>
      <c r="E30" s="1273"/>
      <c r="F30" s="1275"/>
      <c r="G30" s="1277"/>
      <c r="H30" s="1279"/>
      <c r="I30" s="1281"/>
      <c r="J30" s="235" t="str">
        <f>IF('①7.積算内訳（PR）'!F116=0,"",'①7.積算内訳（PR）'!F116)</f>
        <v/>
      </c>
      <c r="K30" s="223"/>
      <c r="L30" s="1283"/>
    </row>
    <row r="31" spans="2:14" ht="22.5" customHeight="1">
      <c r="B31" s="1285" t="str">
        <f>IF('①4.事業内容（PR）'!B17="","",'①4.事業内容（PR）'!B17)</f>
        <v/>
      </c>
      <c r="C31" s="1271" t="str">
        <f>IF('①4.事業内容（PR）'!C17="","",'①4.事業内容（PR）'!C17)</f>
        <v/>
      </c>
      <c r="D31" s="1273" t="str">
        <f>IF('①4.事業内容（PR）'!D17="","",'①4.事業内容（PR）'!D17)</f>
        <v/>
      </c>
      <c r="E31" s="1273" t="str">
        <f>IF('①4.事業内容（PR）'!F17="","",'①4.事業内容（PR）'!F17)</f>
        <v/>
      </c>
      <c r="F31" s="1275"/>
      <c r="G31" s="1286"/>
      <c r="H31" s="1279"/>
      <c r="I31" s="1281"/>
      <c r="J31" s="236" t="str">
        <f>IF('①7.積算内訳（PR）'!E126=0,"",'①7.積算内訳（PR）'!E126)</f>
        <v/>
      </c>
      <c r="K31" s="224"/>
      <c r="L31" s="1283" t="str">
        <f>IF(J32="","",((G31*1000)/J32))</f>
        <v/>
      </c>
    </row>
    <row r="32" spans="2:14" ht="22.5" customHeight="1">
      <c r="B32" s="1269"/>
      <c r="C32" s="1271"/>
      <c r="D32" s="1273"/>
      <c r="E32" s="1273"/>
      <c r="F32" s="1275"/>
      <c r="G32" s="1277"/>
      <c r="H32" s="1279"/>
      <c r="I32" s="1281"/>
      <c r="J32" s="235" t="str">
        <f>IF('①7.積算内訳（PR）'!F126=0,"",'①7.積算内訳（PR）'!F126)</f>
        <v/>
      </c>
      <c r="K32" s="223"/>
      <c r="L32" s="1283"/>
    </row>
    <row r="33" spans="1:14" ht="22.5" customHeight="1">
      <c r="B33" s="1285" t="str">
        <f>IF('①4.事業内容（PR）'!B18="","",'①4.事業内容（PR）'!B18)</f>
        <v/>
      </c>
      <c r="C33" s="1271" t="str">
        <f>IF('①4.事業内容（PR）'!C18="","",'①4.事業内容（PR）'!C18)</f>
        <v/>
      </c>
      <c r="D33" s="1273" t="str">
        <f>IF('①4.事業内容（PR）'!D18="","",'①4.事業内容（PR）'!D18)</f>
        <v/>
      </c>
      <c r="E33" s="1273" t="str">
        <f>IF('①4.事業内容（PR）'!F18="","",'①4.事業内容（PR）'!F18)</f>
        <v/>
      </c>
      <c r="F33" s="1275"/>
      <c r="G33" s="1286"/>
      <c r="H33" s="1279"/>
      <c r="I33" s="1281"/>
      <c r="J33" s="236" t="str">
        <f>IF('①7.積算内訳（PR）'!E136=0,"",'①7.積算内訳（PR）'!E136)</f>
        <v/>
      </c>
      <c r="K33" s="224"/>
      <c r="L33" s="1283" t="str">
        <f>IF(J34="","",((G33*1000)/J34))</f>
        <v/>
      </c>
    </row>
    <row r="34" spans="1:14" ht="22.5" customHeight="1">
      <c r="B34" s="1269"/>
      <c r="C34" s="1271"/>
      <c r="D34" s="1273"/>
      <c r="E34" s="1273"/>
      <c r="F34" s="1275"/>
      <c r="G34" s="1277"/>
      <c r="H34" s="1279"/>
      <c r="I34" s="1281"/>
      <c r="J34" s="235" t="str">
        <f>IF('①7.積算内訳（PR）'!F136=0,"",'①7.積算内訳（PR）'!F136)</f>
        <v/>
      </c>
      <c r="K34" s="223"/>
      <c r="L34" s="1283"/>
    </row>
    <row r="35" spans="1:14" ht="22.5" customHeight="1">
      <c r="B35" s="1285" t="str">
        <f>IF('①4.事業内容（PR）'!B19="","",'①4.事業内容（PR）'!B19)</f>
        <v/>
      </c>
      <c r="C35" s="1271" t="str">
        <f>IF('①4.事業内容（PR）'!C19="","",'①4.事業内容（PR）'!C19)</f>
        <v/>
      </c>
      <c r="D35" s="1273" t="str">
        <f>IF('①4.事業内容（PR）'!D19="","",'①4.事業内容（PR）'!D19)</f>
        <v/>
      </c>
      <c r="E35" s="1273" t="str">
        <f>IF('①4.事業内容（PR）'!F19="","",'①4.事業内容（PR）'!F19)</f>
        <v/>
      </c>
      <c r="F35" s="1275"/>
      <c r="G35" s="1286"/>
      <c r="H35" s="1279"/>
      <c r="I35" s="1281"/>
      <c r="J35" s="236" t="str">
        <f>IF('①7.積算内訳（PR）'!E146=0,"",'①7.積算内訳（PR）'!E146)</f>
        <v/>
      </c>
      <c r="K35" s="224"/>
      <c r="L35" s="1283" t="str">
        <f>IF(J36="","",((G35*1000)/J36))</f>
        <v/>
      </c>
    </row>
    <row r="36" spans="1:14" ht="22.5" customHeight="1">
      <c r="B36" s="1269"/>
      <c r="C36" s="1271"/>
      <c r="D36" s="1273"/>
      <c r="E36" s="1273"/>
      <c r="F36" s="1275"/>
      <c r="G36" s="1277"/>
      <c r="H36" s="1279"/>
      <c r="I36" s="1281"/>
      <c r="J36" s="235" t="str">
        <f>IF('①7.積算内訳（PR）'!F146=0,"",'①7.積算内訳（PR）'!F146)</f>
        <v/>
      </c>
      <c r="K36" s="223"/>
      <c r="L36" s="1283"/>
    </row>
    <row r="37" spans="1:14" ht="22.5" customHeight="1">
      <c r="B37" s="1285" t="str">
        <f>IF('①4.事業内容（PR）'!B20="","",'①4.事業内容（PR）'!B20)</f>
        <v/>
      </c>
      <c r="C37" s="1271" t="str">
        <f>IF('①4.事業内容（PR）'!C20="","",'①4.事業内容（PR）'!C20)</f>
        <v/>
      </c>
      <c r="D37" s="1273" t="str">
        <f>IF('①4.事業内容（PR）'!D20="","",'①4.事業内容（PR）'!D20)</f>
        <v/>
      </c>
      <c r="E37" s="1273" t="str">
        <f>IF('①4.事業内容（PR）'!F20="","",'①4.事業内容（PR）'!F20)</f>
        <v/>
      </c>
      <c r="F37" s="1275"/>
      <c r="G37" s="1286"/>
      <c r="H37" s="1279"/>
      <c r="I37" s="1281"/>
      <c r="J37" s="236" t="str">
        <f>IF('①7.積算内訳（PR）'!E156=0,"",'①7.積算内訳（PR）'!E156)</f>
        <v/>
      </c>
      <c r="K37" s="224"/>
      <c r="L37" s="1283" t="str">
        <f>IF(J38="","",((G37*1000)/J38))</f>
        <v/>
      </c>
    </row>
    <row r="38" spans="1:14" ht="22.5" customHeight="1">
      <c r="B38" s="1269"/>
      <c r="C38" s="1271"/>
      <c r="D38" s="1273"/>
      <c r="E38" s="1273"/>
      <c r="F38" s="1275"/>
      <c r="G38" s="1277"/>
      <c r="H38" s="1279"/>
      <c r="I38" s="1281"/>
      <c r="J38" s="235" t="str">
        <f>IF('①7.積算内訳（PR）'!F156=0,"",'①7.積算内訳（PR）'!F156)</f>
        <v/>
      </c>
      <c r="K38" s="223"/>
      <c r="L38" s="1283"/>
    </row>
    <row r="39" spans="1:14" ht="22.5" customHeight="1">
      <c r="B39" s="1285" t="str">
        <f>IF('①4.事業内容（PR）'!B21="","",'①4.事業内容（PR）'!B21)</f>
        <v/>
      </c>
      <c r="C39" s="1271" t="str">
        <f>IF('①4.事業内容（PR）'!C21="","",'①4.事業内容（PR）'!C21)</f>
        <v/>
      </c>
      <c r="D39" s="1273" t="str">
        <f>IF('①4.事業内容（PR）'!D21="","",'①4.事業内容（PR）'!D21)</f>
        <v/>
      </c>
      <c r="E39" s="1273" t="str">
        <f>IF('①4.事業内容（PR）'!F21="","",'①4.事業内容（PR）'!F21)</f>
        <v/>
      </c>
      <c r="F39" s="1275"/>
      <c r="G39" s="1286"/>
      <c r="H39" s="1279"/>
      <c r="I39" s="1281"/>
      <c r="J39" s="236" t="str">
        <f>IF('①7.積算内訳（PR）'!E166=0,"",'①7.積算内訳（PR）'!E166)</f>
        <v/>
      </c>
      <c r="K39" s="224"/>
      <c r="L39" s="1283" t="str">
        <f>IF(J40="","",((G39*1000)/J40))</f>
        <v/>
      </c>
    </row>
    <row r="40" spans="1:14" ht="22.5" customHeight="1">
      <c r="B40" s="1269"/>
      <c r="C40" s="1271"/>
      <c r="D40" s="1273"/>
      <c r="E40" s="1273"/>
      <c r="F40" s="1275"/>
      <c r="G40" s="1277"/>
      <c r="H40" s="1279"/>
      <c r="I40" s="1281"/>
      <c r="J40" s="235" t="str">
        <f>IF('①7.積算内訳（PR）'!F166=0,"",'①7.積算内訳（PR）'!F166)</f>
        <v/>
      </c>
      <c r="K40" s="223"/>
      <c r="L40" s="1283"/>
    </row>
    <row r="41" spans="1:14" ht="22.5" customHeight="1">
      <c r="B41" s="1285" t="str">
        <f>IF('①4.事業内容（PR）'!B22="","",'①4.事業内容（PR）'!B22)</f>
        <v/>
      </c>
      <c r="C41" s="1271" t="str">
        <f>IF('①4.事業内容（PR）'!C22="","",'①4.事業内容（PR）'!C22)</f>
        <v/>
      </c>
      <c r="D41" s="1273" t="str">
        <f>IF('①4.事業内容（PR）'!D22="","",'①4.事業内容（PR）'!D22)</f>
        <v/>
      </c>
      <c r="E41" s="1273" t="str">
        <f>IF('①4.事業内容（PR）'!F22="","",'①4.事業内容（PR）'!F22)</f>
        <v/>
      </c>
      <c r="F41" s="1275"/>
      <c r="G41" s="1286"/>
      <c r="H41" s="1279"/>
      <c r="I41" s="1281"/>
      <c r="J41" s="236" t="str">
        <f>IF('①7.積算内訳（PR）'!E176=0,"",'①7.積算内訳（PR）'!E176)</f>
        <v/>
      </c>
      <c r="K41" s="224"/>
      <c r="L41" s="1283" t="str">
        <f>IF(J42="","",((G41*1000)/J42))</f>
        <v/>
      </c>
    </row>
    <row r="42" spans="1:14" ht="22.5" customHeight="1">
      <c r="B42" s="1269"/>
      <c r="C42" s="1271"/>
      <c r="D42" s="1273"/>
      <c r="E42" s="1273"/>
      <c r="F42" s="1275"/>
      <c r="G42" s="1277"/>
      <c r="H42" s="1279"/>
      <c r="I42" s="1281"/>
      <c r="J42" s="235" t="str">
        <f>IF('①7.積算内訳（PR）'!F176=0,"",'①7.積算内訳（PR）'!F176)</f>
        <v/>
      </c>
      <c r="K42" s="223"/>
      <c r="L42" s="1283"/>
    </row>
    <row r="43" spans="1:14" ht="22.5" customHeight="1">
      <c r="B43" s="1285" t="str">
        <f>IF('①4.事業内容（PR）'!B23="","",'①4.事業内容（PR）'!B23)</f>
        <v/>
      </c>
      <c r="C43" s="1271" t="str">
        <f>IF('①4.事業内容（PR）'!C23="","",'①4.事業内容（PR）'!C23)</f>
        <v/>
      </c>
      <c r="D43" s="1273" t="str">
        <f>IF('①4.事業内容（PR）'!D23="","",'①4.事業内容（PR）'!D23)</f>
        <v/>
      </c>
      <c r="E43" s="1273" t="str">
        <f>IF('①4.事業内容（PR）'!F23="","",'①4.事業内容（PR）'!F23)</f>
        <v/>
      </c>
      <c r="F43" s="1275"/>
      <c r="G43" s="1286"/>
      <c r="H43" s="1279"/>
      <c r="I43" s="1281"/>
      <c r="J43" s="236" t="str">
        <f>IF('①7.積算内訳（PR）'!E186=0,"",'①7.積算内訳（PR）'!E186)</f>
        <v/>
      </c>
      <c r="K43" s="224"/>
      <c r="L43" s="1283" t="str">
        <f>IF(J44="","",((G43*1000)/J44))</f>
        <v/>
      </c>
    </row>
    <row r="44" spans="1:14" ht="22.5" customHeight="1">
      <c r="B44" s="1269"/>
      <c r="C44" s="1271"/>
      <c r="D44" s="1273"/>
      <c r="E44" s="1273"/>
      <c r="F44" s="1275"/>
      <c r="G44" s="1277"/>
      <c r="H44" s="1279"/>
      <c r="I44" s="1281"/>
      <c r="J44" s="235" t="str">
        <f>IF('①7.積算内訳（PR）'!F186=0,"",'①7.積算内訳（PR）'!F186)</f>
        <v/>
      </c>
      <c r="K44" s="223"/>
      <c r="L44" s="1283"/>
    </row>
    <row r="45" spans="1:14" ht="22.5" customHeight="1">
      <c r="B45" s="1269" t="str">
        <f>IF('①4.事業内容（PR）'!B24="","",'①4.事業内容（PR）'!B24)</f>
        <v/>
      </c>
      <c r="C45" s="1271" t="str">
        <f>IF('①4.事業内容（PR）'!C24="","",'①4.事業内容（PR）'!C24)</f>
        <v/>
      </c>
      <c r="D45" s="1273" t="str">
        <f>IF('①4.事業内容（PR）'!D24="","",'①4.事業内容（PR）'!D24)</f>
        <v/>
      </c>
      <c r="E45" s="1273" t="str">
        <f>IF('①4.事業内容（PR）'!F24="","",'①4.事業内容（PR）'!F24)</f>
        <v/>
      </c>
      <c r="F45" s="1275"/>
      <c r="G45" s="1277"/>
      <c r="H45" s="1279"/>
      <c r="I45" s="1281"/>
      <c r="J45" s="237" t="str">
        <f>IF('①7.積算内訳（PR）'!E196=0,"",'①7.積算内訳（PR）'!E196)</f>
        <v/>
      </c>
      <c r="K45" s="225"/>
      <c r="L45" s="1283" t="str">
        <f>IF(J46="","",((G45*1000)/J46))</f>
        <v/>
      </c>
    </row>
    <row r="46" spans="1:14" ht="22.5" customHeight="1" thickBot="1">
      <c r="A46" s="138"/>
      <c r="B46" s="1270"/>
      <c r="C46" s="1272"/>
      <c r="D46" s="1274"/>
      <c r="E46" s="1274"/>
      <c r="F46" s="1276"/>
      <c r="G46" s="1278"/>
      <c r="H46" s="1280"/>
      <c r="I46" s="1282"/>
      <c r="J46" s="238" t="str">
        <f>IF('①7.積算内訳（PR）'!F196=0,"",'①7.積算内訳（PR）'!F196)</f>
        <v/>
      </c>
      <c r="K46" s="226"/>
      <c r="L46" s="1284"/>
    </row>
    <row r="47" spans="1:14" ht="22.5" hidden="1" customHeight="1">
      <c r="B47" s="1293" t="str">
        <f>IF('①4.事業内容（PR）'!B25="","",'①4.事業内容（PR）'!B25)</f>
        <v/>
      </c>
      <c r="C47" s="1294" t="str">
        <f>IF('①4.事業内容（PR）'!C25="","",'①4.事業内容（PR）'!C25)</f>
        <v/>
      </c>
      <c r="D47" s="1296" t="str">
        <f>IF('①4.事業内容（PR）'!D25="","",'①4.事業内容（PR）'!D25)</f>
        <v/>
      </c>
      <c r="E47" s="1296" t="str">
        <f>IF('①4.事業内容（PR）'!F25="","",'①4.事業内容（PR）'!F25)</f>
        <v/>
      </c>
      <c r="F47" s="1289"/>
      <c r="G47" s="1286"/>
      <c r="H47" s="1290"/>
      <c r="I47" s="1291"/>
      <c r="J47" s="236" t="str">
        <f>IF('①7.積算内訳（PR）'!E206=0,"",'①7.積算内訳（PR）'!E206)</f>
        <v/>
      </c>
      <c r="K47" s="224"/>
      <c r="L47" s="1297" t="str">
        <f>IF(J48="","",((G47*1000)/J48))</f>
        <v/>
      </c>
      <c r="N47" s="146"/>
    </row>
    <row r="48" spans="1:14" ht="22.5" hidden="1" customHeight="1">
      <c r="B48" s="1285"/>
      <c r="C48" s="1295"/>
      <c r="D48" s="1288"/>
      <c r="E48" s="1288"/>
      <c r="F48" s="1275"/>
      <c r="G48" s="1277"/>
      <c r="H48" s="1279"/>
      <c r="I48" s="1281"/>
      <c r="J48" s="235" t="str">
        <f>IF('①7.積算内訳（PR）'!F206=0,"",'①7.積算内訳（PR）'!F206)</f>
        <v/>
      </c>
      <c r="K48" s="223"/>
      <c r="L48" s="1292"/>
      <c r="N48" s="151"/>
    </row>
    <row r="49" spans="2:14" ht="22.5" hidden="1" customHeight="1">
      <c r="B49" s="1285" t="str">
        <f>IF('①4.事業内容（PR）'!B26="","",'①4.事業内容（PR）'!B26)</f>
        <v/>
      </c>
      <c r="C49" s="1271" t="str">
        <f>IF('①4.事業内容（PR）'!C26="","",'①4.事業内容（PR）'!C26)</f>
        <v/>
      </c>
      <c r="D49" s="1273" t="str">
        <f>IF('①4.事業内容（PR）'!D26="","",'①4.事業内容（PR）'!D26)</f>
        <v/>
      </c>
      <c r="E49" s="1273" t="str">
        <f>IF('①4.事業内容（PR）'!F26="","",'①4.事業内容（PR）'!F26)</f>
        <v/>
      </c>
      <c r="F49" s="1275"/>
      <c r="G49" s="1286"/>
      <c r="H49" s="1279"/>
      <c r="I49" s="1281"/>
      <c r="J49" s="236" t="str">
        <f>IF('①7.積算内訳（PR）'!E216=0,"",'①7.積算内訳（PR）'!E216)</f>
        <v/>
      </c>
      <c r="K49" s="224"/>
      <c r="L49" s="1283" t="str">
        <f>IF(J50="","",((G49*1000)/J50))</f>
        <v/>
      </c>
      <c r="N49" s="146"/>
    </row>
    <row r="50" spans="2:14" ht="22.5" hidden="1" customHeight="1">
      <c r="B50" s="1269"/>
      <c r="C50" s="1271"/>
      <c r="D50" s="1273"/>
      <c r="E50" s="1273"/>
      <c r="F50" s="1275"/>
      <c r="G50" s="1277"/>
      <c r="H50" s="1279"/>
      <c r="I50" s="1281"/>
      <c r="J50" s="235" t="str">
        <f>IF('①7.積算内訳（PR）'!F216=0,"",'①7.積算内訳（PR）'!F216)</f>
        <v/>
      </c>
      <c r="K50" s="223"/>
      <c r="L50" s="1283"/>
      <c r="N50" s="152"/>
    </row>
    <row r="51" spans="2:14" ht="22.5" hidden="1" customHeight="1">
      <c r="B51" s="1285" t="str">
        <f>IF('①4.事業内容（PR）'!B27="","",'①4.事業内容（PR）'!B27)</f>
        <v/>
      </c>
      <c r="C51" s="1271" t="str">
        <f>IF('①4.事業内容（PR）'!C27="","",'①4.事業内容（PR）'!C27)</f>
        <v/>
      </c>
      <c r="D51" s="1273" t="str">
        <f>IF('①4.事業内容（PR）'!D27="","",'①4.事業内容（PR）'!D27)</f>
        <v/>
      </c>
      <c r="E51" s="1273" t="str">
        <f>IF('①4.事業内容（PR）'!F27="","",'①4.事業内容（PR）'!F27)</f>
        <v/>
      </c>
      <c r="F51" s="1275"/>
      <c r="G51" s="1286"/>
      <c r="H51" s="1279"/>
      <c r="I51" s="1281"/>
      <c r="J51" s="236" t="str">
        <f>IF('①7.積算内訳（PR）'!E226=0,"",'①7.積算内訳（PR）'!E226)</f>
        <v/>
      </c>
      <c r="K51" s="224"/>
      <c r="L51" s="1283" t="str">
        <f>IF(J52="","",((G51*1000)/J52))</f>
        <v/>
      </c>
    </row>
    <row r="52" spans="2:14" ht="22.5" hidden="1" customHeight="1">
      <c r="B52" s="1269"/>
      <c r="C52" s="1271"/>
      <c r="D52" s="1273"/>
      <c r="E52" s="1273"/>
      <c r="F52" s="1275"/>
      <c r="G52" s="1277"/>
      <c r="H52" s="1279"/>
      <c r="I52" s="1281"/>
      <c r="J52" s="235" t="str">
        <f>IF('①7.積算内訳（PR）'!F226=0,"",'①7.積算内訳（PR）'!F226)</f>
        <v/>
      </c>
      <c r="K52" s="223"/>
      <c r="L52" s="1283"/>
    </row>
    <row r="53" spans="2:14" ht="22.5" hidden="1" customHeight="1">
      <c r="B53" s="1285" t="str">
        <f>IF('①4.事業内容（PR）'!B28="","",'①4.事業内容（PR）'!B28)</f>
        <v/>
      </c>
      <c r="C53" s="1271" t="str">
        <f>IF('①4.事業内容（PR）'!C28="","",'①4.事業内容（PR）'!C28)</f>
        <v/>
      </c>
      <c r="D53" s="1273" t="str">
        <f>IF('①4.事業内容（PR）'!D28="","",'①4.事業内容（PR）'!D28)</f>
        <v/>
      </c>
      <c r="E53" s="1273" t="str">
        <f>IF('①4.事業内容（PR）'!F28="","",'①4.事業内容（PR）'!F28)</f>
        <v/>
      </c>
      <c r="F53" s="1275"/>
      <c r="G53" s="1286"/>
      <c r="H53" s="1279"/>
      <c r="I53" s="1281"/>
      <c r="J53" s="236" t="str">
        <f>IF('①7.積算内訳（PR）'!E236=0,"",'①7.積算内訳（PR）'!E236)</f>
        <v/>
      </c>
      <c r="K53" s="224"/>
      <c r="L53" s="1283" t="str">
        <f>IF(J54="","",((G53*1000)/J54))</f>
        <v/>
      </c>
    </row>
    <row r="54" spans="2:14" ht="22.5" hidden="1" customHeight="1">
      <c r="B54" s="1269"/>
      <c r="C54" s="1271"/>
      <c r="D54" s="1273"/>
      <c r="E54" s="1273"/>
      <c r="F54" s="1275"/>
      <c r="G54" s="1277"/>
      <c r="H54" s="1279"/>
      <c r="I54" s="1281"/>
      <c r="J54" s="235" t="str">
        <f>IF('①7.積算内訳（PR）'!F236=0,"",'①7.積算内訳（PR）'!F236)</f>
        <v/>
      </c>
      <c r="K54" s="223"/>
      <c r="L54" s="1283"/>
    </row>
    <row r="55" spans="2:14" ht="22.5" hidden="1" customHeight="1">
      <c r="B55" s="1285" t="str">
        <f>IF('①4.事業内容（PR）'!B29="","",'①4.事業内容（PR）'!B29)</f>
        <v/>
      </c>
      <c r="C55" s="1271" t="str">
        <f>IF('①4.事業内容（PR）'!C29="","",'①4.事業内容（PR）'!C29)</f>
        <v/>
      </c>
      <c r="D55" s="1273" t="str">
        <f>IF('①4.事業内容（PR）'!D29="","",'①4.事業内容（PR）'!D29)</f>
        <v/>
      </c>
      <c r="E55" s="1273" t="str">
        <f>IF('①4.事業内容（PR）'!F29="","",'①4.事業内容（PR）'!F29)</f>
        <v/>
      </c>
      <c r="F55" s="1275"/>
      <c r="G55" s="1286"/>
      <c r="H55" s="1279"/>
      <c r="I55" s="1281"/>
      <c r="J55" s="236" t="str">
        <f>IF('①7.積算内訳（PR）'!E246=0,"",'①7.積算内訳（PR）'!E246)</f>
        <v/>
      </c>
      <c r="K55" s="224"/>
      <c r="L55" s="1283" t="str">
        <f>IF(J56="","",((G55*1000)/J56))</f>
        <v/>
      </c>
    </row>
    <row r="56" spans="2:14" ht="22.5" hidden="1" customHeight="1">
      <c r="B56" s="1269"/>
      <c r="C56" s="1271"/>
      <c r="D56" s="1273"/>
      <c r="E56" s="1273"/>
      <c r="F56" s="1275"/>
      <c r="G56" s="1277"/>
      <c r="H56" s="1279"/>
      <c r="I56" s="1281"/>
      <c r="J56" s="235" t="str">
        <f>IF('①7.積算内訳（PR）'!F246=0,"",'①7.積算内訳（PR）'!F246)</f>
        <v/>
      </c>
      <c r="K56" s="223"/>
      <c r="L56" s="1283"/>
    </row>
    <row r="57" spans="2:14" ht="22.5" hidden="1" customHeight="1">
      <c r="B57" s="1285" t="str">
        <f>IF('①4.事業内容（PR）'!B30="","",'①4.事業内容（PR）'!B30)</f>
        <v/>
      </c>
      <c r="C57" s="1271" t="str">
        <f>IF('①4.事業内容（PR）'!C30="","",'①4.事業内容（PR）'!C30)</f>
        <v/>
      </c>
      <c r="D57" s="1273" t="str">
        <f>IF('①4.事業内容（PR）'!D30="","",'①4.事業内容（PR）'!D30)</f>
        <v/>
      </c>
      <c r="E57" s="1273" t="str">
        <f>IF('①4.事業内容（PR）'!F30="","",'①4.事業内容（PR）'!F30)</f>
        <v/>
      </c>
      <c r="F57" s="1275"/>
      <c r="G57" s="1286"/>
      <c r="H57" s="1279"/>
      <c r="I57" s="1281"/>
      <c r="J57" s="236" t="str">
        <f>IF('①7.積算内訳（PR）'!E256=0,"",'①7.積算内訳（PR）'!E256)</f>
        <v/>
      </c>
      <c r="K57" s="224"/>
      <c r="L57" s="1283" t="str">
        <f>IF(J58="","",((G57*1000)/J58))</f>
        <v/>
      </c>
    </row>
    <row r="58" spans="2:14" ht="22.5" hidden="1" customHeight="1">
      <c r="B58" s="1269"/>
      <c r="C58" s="1271"/>
      <c r="D58" s="1273"/>
      <c r="E58" s="1273"/>
      <c r="F58" s="1275"/>
      <c r="G58" s="1277"/>
      <c r="H58" s="1279"/>
      <c r="I58" s="1281"/>
      <c r="J58" s="235" t="str">
        <f>IF('①7.積算内訳（PR）'!F256=0,"",'①7.積算内訳（PR）'!F256)</f>
        <v/>
      </c>
      <c r="K58" s="223"/>
      <c r="L58" s="1283"/>
    </row>
    <row r="59" spans="2:14" ht="22.5" hidden="1" customHeight="1">
      <c r="B59" s="1285" t="str">
        <f>IF('①4.事業内容（PR）'!B31="","",'①4.事業内容（PR）'!B31)</f>
        <v/>
      </c>
      <c r="C59" s="1271" t="str">
        <f>IF('①4.事業内容（PR）'!C31="","",'①4.事業内容（PR）'!C31)</f>
        <v/>
      </c>
      <c r="D59" s="1273" t="str">
        <f>IF('①4.事業内容（PR）'!D31="","",'①4.事業内容（PR）'!D31)</f>
        <v/>
      </c>
      <c r="E59" s="1273" t="str">
        <f>IF('①4.事業内容（PR）'!F31="","",'①4.事業内容（PR）'!F31)</f>
        <v/>
      </c>
      <c r="F59" s="1275"/>
      <c r="G59" s="1286"/>
      <c r="H59" s="1279"/>
      <c r="I59" s="1281"/>
      <c r="J59" s="236" t="str">
        <f>IF('①7.積算内訳（PR）'!E266=0,"",'①7.積算内訳（PR）'!E266)</f>
        <v/>
      </c>
      <c r="K59" s="224"/>
      <c r="L59" s="1283" t="str">
        <f>IF(J60="","",((G59*1000)/J60))</f>
        <v/>
      </c>
    </row>
    <row r="60" spans="2:14" ht="22.5" hidden="1" customHeight="1">
      <c r="B60" s="1269"/>
      <c r="C60" s="1271"/>
      <c r="D60" s="1273"/>
      <c r="E60" s="1273"/>
      <c r="F60" s="1275"/>
      <c r="G60" s="1277"/>
      <c r="H60" s="1279"/>
      <c r="I60" s="1281"/>
      <c r="J60" s="235" t="str">
        <f>IF('①7.積算内訳（PR）'!F266=0,"",'①7.積算内訳（PR）'!F266)</f>
        <v/>
      </c>
      <c r="K60" s="223"/>
      <c r="L60" s="1283"/>
    </row>
    <row r="61" spans="2:14" ht="22.5" hidden="1" customHeight="1">
      <c r="B61" s="1285" t="str">
        <f>IF('①4.事業内容（PR）'!B32="","",'①4.事業内容（PR）'!B32)</f>
        <v/>
      </c>
      <c r="C61" s="1271" t="str">
        <f>IF('①4.事業内容（PR）'!C32="","",'①4.事業内容（PR）'!C32)</f>
        <v/>
      </c>
      <c r="D61" s="1273" t="str">
        <f>IF('①4.事業内容（PR）'!D32="","",'①4.事業内容（PR）'!D32)</f>
        <v/>
      </c>
      <c r="E61" s="1273" t="str">
        <f>IF('①4.事業内容（PR）'!F32="","",'①4.事業内容（PR）'!F32)</f>
        <v/>
      </c>
      <c r="F61" s="1275"/>
      <c r="G61" s="1286"/>
      <c r="H61" s="1279"/>
      <c r="I61" s="1281"/>
      <c r="J61" s="236" t="str">
        <f>IF('①7.積算内訳（PR）'!E276=0,"",'①7.積算内訳（PR）'!E276)</f>
        <v/>
      </c>
      <c r="K61" s="224"/>
      <c r="L61" s="1283" t="str">
        <f>IF(J62="","",((G61*1000)/J62))</f>
        <v/>
      </c>
    </row>
    <row r="62" spans="2:14" ht="22.5" hidden="1" customHeight="1">
      <c r="B62" s="1269"/>
      <c r="C62" s="1271"/>
      <c r="D62" s="1273"/>
      <c r="E62" s="1273"/>
      <c r="F62" s="1275"/>
      <c r="G62" s="1277"/>
      <c r="H62" s="1279"/>
      <c r="I62" s="1281"/>
      <c r="J62" s="235" t="str">
        <f>IF('①7.積算内訳（PR）'!F276=0,"",'①7.積算内訳（PR）'!F276)</f>
        <v/>
      </c>
      <c r="K62" s="223"/>
      <c r="L62" s="1283"/>
    </row>
    <row r="63" spans="2:14" ht="22.5" hidden="1" customHeight="1">
      <c r="B63" s="1285" t="str">
        <f>IF('①4.事業内容（PR）'!B33="","",'①4.事業内容（PR）'!B33)</f>
        <v/>
      </c>
      <c r="C63" s="1271" t="str">
        <f>IF('①4.事業内容（PR）'!C33="","",'①4.事業内容（PR）'!C33)</f>
        <v/>
      </c>
      <c r="D63" s="1273" t="str">
        <f>IF('①4.事業内容（PR）'!D33="","",'①4.事業内容（PR）'!D33)</f>
        <v/>
      </c>
      <c r="E63" s="1273" t="str">
        <f>IF('①4.事業内容（PR）'!F33="","",'①4.事業内容（PR）'!F33)</f>
        <v/>
      </c>
      <c r="F63" s="1275"/>
      <c r="G63" s="1286"/>
      <c r="H63" s="1279"/>
      <c r="I63" s="1281"/>
      <c r="J63" s="236" t="str">
        <f>IF('①7.積算内訳（PR）'!E286=0,"",'①7.積算内訳（PR）'!E286)</f>
        <v/>
      </c>
      <c r="K63" s="224"/>
      <c r="L63" s="1283" t="str">
        <f>IF(J64="","",((G63*1000)/J64))</f>
        <v/>
      </c>
    </row>
    <row r="64" spans="2:14" ht="22.5" hidden="1" customHeight="1">
      <c r="B64" s="1269"/>
      <c r="C64" s="1271"/>
      <c r="D64" s="1273"/>
      <c r="E64" s="1273"/>
      <c r="F64" s="1275"/>
      <c r="G64" s="1277"/>
      <c r="H64" s="1279"/>
      <c r="I64" s="1281"/>
      <c r="J64" s="235" t="str">
        <f>IF('①7.積算内訳（PR）'!F286=0,"",'①7.積算内訳（PR）'!F286)</f>
        <v/>
      </c>
      <c r="K64" s="223"/>
      <c r="L64" s="1283"/>
    </row>
    <row r="65" spans="2:14" ht="22.5" hidden="1" customHeight="1">
      <c r="B65" s="1269" t="str">
        <f>IF('①4.事業内容（PR）'!B34="","",'①4.事業内容（PR）'!B34)</f>
        <v/>
      </c>
      <c r="C65" s="1271" t="str">
        <f>IF('①4.事業内容（PR）'!C34="","",'①4.事業内容（PR）'!C34)</f>
        <v/>
      </c>
      <c r="D65" s="1273" t="str">
        <f>IF('①4.事業内容（PR）'!D34="","",'①4.事業内容（PR）'!D34)</f>
        <v/>
      </c>
      <c r="E65" s="1273" t="str">
        <f>IF('①4.事業内容（PR）'!F34="","",'①4.事業内容（PR）'!F34)</f>
        <v/>
      </c>
      <c r="F65" s="1275"/>
      <c r="G65" s="1277"/>
      <c r="H65" s="1279"/>
      <c r="I65" s="1281"/>
      <c r="J65" s="237" t="str">
        <f>IF('①7.積算内訳（PR）'!E296=0,"",'①7.積算内訳（PR）'!E296)</f>
        <v/>
      </c>
      <c r="K65" s="225"/>
      <c r="L65" s="1283" t="str">
        <f>IF(J66="","",((G65*1000)/J66))</f>
        <v/>
      </c>
    </row>
    <row r="66" spans="2:14" ht="22.5" hidden="1" customHeight="1" thickBot="1">
      <c r="B66" s="1270"/>
      <c r="C66" s="1272"/>
      <c r="D66" s="1274"/>
      <c r="E66" s="1274"/>
      <c r="F66" s="1276"/>
      <c r="G66" s="1278"/>
      <c r="H66" s="1280"/>
      <c r="I66" s="1282"/>
      <c r="J66" s="238" t="str">
        <f>IF('①7.積算内訳（PR）'!F296=0,"",'①7.積算内訳（PR）'!F296)</f>
        <v/>
      </c>
      <c r="K66" s="226"/>
      <c r="L66" s="1284"/>
      <c r="N66" s="177"/>
    </row>
    <row r="67" spans="2:14" ht="22.5" hidden="1" customHeight="1">
      <c r="B67" s="1285" t="str">
        <f>IF('①4.事業内容（PR）'!B35="","",'①4.事業内容（PR）'!B35)</f>
        <v/>
      </c>
      <c r="C67" s="1287" t="str">
        <f>IF('①4.事業内容（PR）'!C35="","",'①4.事業内容（PR）'!C35)</f>
        <v/>
      </c>
      <c r="D67" s="1288" t="str">
        <f>IF('①4.事業内容（PR）'!D35="","",'①4.事業内容（PR）'!D35)</f>
        <v/>
      </c>
      <c r="E67" s="1288" t="str">
        <f>IF('①4.事業内容（PR）'!F35="","",'①4.事業内容（PR）'!F35)</f>
        <v/>
      </c>
      <c r="F67" s="1289"/>
      <c r="G67" s="1286"/>
      <c r="H67" s="1290"/>
      <c r="I67" s="1291"/>
      <c r="J67" s="236" t="str">
        <f>IF('①7.積算内訳（PR）'!E306=0,"",'①7.積算内訳（PR）'!E306)</f>
        <v/>
      </c>
      <c r="K67" s="224"/>
      <c r="L67" s="1292" t="str">
        <f>IF(J68="","",((G67*1000)/J68))</f>
        <v/>
      </c>
    </row>
    <row r="68" spans="2:14" ht="22.5" hidden="1" customHeight="1">
      <c r="B68" s="1269"/>
      <c r="C68" s="1271"/>
      <c r="D68" s="1273"/>
      <c r="E68" s="1273"/>
      <c r="F68" s="1275"/>
      <c r="G68" s="1277"/>
      <c r="H68" s="1279"/>
      <c r="I68" s="1281"/>
      <c r="J68" s="235" t="str">
        <f>IF('①7.積算内訳（PR）'!F306=0,"",'①7.積算内訳（PR）'!F306)</f>
        <v/>
      </c>
      <c r="K68" s="223"/>
      <c r="L68" s="1283"/>
    </row>
    <row r="69" spans="2:14" ht="22.5" hidden="1" customHeight="1">
      <c r="B69" s="1285" t="str">
        <f>IF('①4.事業内容（PR）'!B36="","",'①4.事業内容（PR）'!B36)</f>
        <v/>
      </c>
      <c r="C69" s="1271" t="str">
        <f>IF('①4.事業内容（PR）'!C36="","",'①4.事業内容（PR）'!C36)</f>
        <v/>
      </c>
      <c r="D69" s="1273" t="str">
        <f>IF('①4.事業内容（PR）'!D36="","",'①4.事業内容（PR）'!D36)</f>
        <v/>
      </c>
      <c r="E69" s="1273" t="str">
        <f>IF('①4.事業内容（PR）'!F36="","",'①4.事業内容（PR）'!F36)</f>
        <v/>
      </c>
      <c r="F69" s="1275"/>
      <c r="G69" s="1286"/>
      <c r="H69" s="1279"/>
      <c r="I69" s="1281"/>
      <c r="J69" s="236" t="str">
        <f>IF('①7.積算内訳（PR）'!E316=0,"",'①7.積算内訳（PR）'!E316)</f>
        <v/>
      </c>
      <c r="K69" s="224"/>
      <c r="L69" s="1283" t="str">
        <f>IF(J70="","",((G69*1000)/J70))</f>
        <v/>
      </c>
    </row>
    <row r="70" spans="2:14" ht="22.5" hidden="1" customHeight="1">
      <c r="B70" s="1269"/>
      <c r="C70" s="1271"/>
      <c r="D70" s="1273"/>
      <c r="E70" s="1273"/>
      <c r="F70" s="1275"/>
      <c r="G70" s="1277"/>
      <c r="H70" s="1279"/>
      <c r="I70" s="1281"/>
      <c r="J70" s="235" t="str">
        <f>IF('①7.積算内訳（PR）'!F316=0,"",'①7.積算内訳（PR）'!F316)</f>
        <v/>
      </c>
      <c r="K70" s="223"/>
      <c r="L70" s="1283"/>
    </row>
    <row r="71" spans="2:14" ht="22.5" hidden="1" customHeight="1">
      <c r="B71" s="1285" t="str">
        <f>IF('①4.事業内容（PR）'!B37="","",'①4.事業内容（PR）'!B37)</f>
        <v/>
      </c>
      <c r="C71" s="1271" t="str">
        <f>IF('①4.事業内容（PR）'!C37="","",'①4.事業内容（PR）'!C37)</f>
        <v/>
      </c>
      <c r="D71" s="1273" t="str">
        <f>IF('①4.事業内容（PR）'!D37="","",'①4.事業内容（PR）'!D37)</f>
        <v/>
      </c>
      <c r="E71" s="1273" t="str">
        <f>IF('①4.事業内容（PR）'!F37="","",'①4.事業内容（PR）'!F37)</f>
        <v/>
      </c>
      <c r="F71" s="1275"/>
      <c r="G71" s="1286"/>
      <c r="H71" s="1279"/>
      <c r="I71" s="1281"/>
      <c r="J71" s="236" t="str">
        <f>IF('①7.積算内訳（PR）'!E326=0,"",'①7.積算内訳（PR）'!E326)</f>
        <v/>
      </c>
      <c r="K71" s="224"/>
      <c r="L71" s="1283" t="str">
        <f>IF(J72="","",((G71*1000)/J72))</f>
        <v/>
      </c>
    </row>
    <row r="72" spans="2:14" ht="22.5" hidden="1" customHeight="1">
      <c r="B72" s="1269"/>
      <c r="C72" s="1271"/>
      <c r="D72" s="1273"/>
      <c r="E72" s="1273"/>
      <c r="F72" s="1275"/>
      <c r="G72" s="1277"/>
      <c r="H72" s="1279"/>
      <c r="I72" s="1281"/>
      <c r="J72" s="235" t="str">
        <f>IF('①7.積算内訳（PR）'!F326=0,"",'①7.積算内訳（PR）'!F326)</f>
        <v/>
      </c>
      <c r="K72" s="223"/>
      <c r="L72" s="1283"/>
    </row>
    <row r="73" spans="2:14" ht="22.5" hidden="1" customHeight="1">
      <c r="B73" s="1285" t="str">
        <f>IF('①4.事業内容（PR）'!B38="","",'①4.事業内容（PR）'!B38)</f>
        <v/>
      </c>
      <c r="C73" s="1271" t="str">
        <f>IF('①4.事業内容（PR）'!C38="","",'①4.事業内容（PR）'!C38)</f>
        <v/>
      </c>
      <c r="D73" s="1273" t="str">
        <f>IF('①4.事業内容（PR）'!D38="","",'①4.事業内容（PR）'!D38)</f>
        <v/>
      </c>
      <c r="E73" s="1273" t="str">
        <f>IF('①4.事業内容（PR）'!F38="","",'①4.事業内容（PR）'!F38)</f>
        <v/>
      </c>
      <c r="F73" s="1275"/>
      <c r="G73" s="1286"/>
      <c r="H73" s="1279"/>
      <c r="I73" s="1281"/>
      <c r="J73" s="236" t="str">
        <f>IF('①7.積算内訳（PR）'!E336=0,"",'①7.積算内訳（PR）'!E336)</f>
        <v/>
      </c>
      <c r="K73" s="224"/>
      <c r="L73" s="1283" t="str">
        <f>IF(J74="","",((G73*1000)/J74))</f>
        <v/>
      </c>
    </row>
    <row r="74" spans="2:14" ht="22.5" hidden="1" customHeight="1">
      <c r="B74" s="1269"/>
      <c r="C74" s="1271"/>
      <c r="D74" s="1273"/>
      <c r="E74" s="1273"/>
      <c r="F74" s="1275"/>
      <c r="G74" s="1277"/>
      <c r="H74" s="1279"/>
      <c r="I74" s="1281"/>
      <c r="J74" s="235" t="str">
        <f>IF('①7.積算内訳（PR）'!F336=0,"",'①7.積算内訳（PR）'!F336)</f>
        <v/>
      </c>
      <c r="K74" s="223"/>
      <c r="L74" s="1283"/>
    </row>
    <row r="75" spans="2:14" ht="22.5" hidden="1" customHeight="1">
      <c r="B75" s="1285" t="str">
        <f>IF('①4.事業内容（PR）'!B39="","",'①4.事業内容（PR）'!B39)</f>
        <v/>
      </c>
      <c r="C75" s="1271" t="str">
        <f>IF('①4.事業内容（PR）'!C39="","",'①4.事業内容（PR）'!C39)</f>
        <v/>
      </c>
      <c r="D75" s="1273" t="str">
        <f>IF('①4.事業内容（PR）'!D39="","",'①4.事業内容（PR）'!D39)</f>
        <v/>
      </c>
      <c r="E75" s="1273" t="str">
        <f>IF('①4.事業内容（PR）'!F39="","",'①4.事業内容（PR）'!F39)</f>
        <v/>
      </c>
      <c r="F75" s="1275"/>
      <c r="G75" s="1286"/>
      <c r="H75" s="1279"/>
      <c r="I75" s="1281"/>
      <c r="J75" s="236" t="str">
        <f>IF('①7.積算内訳（PR）'!E346=0,"",'①7.積算内訳（PR）'!E346)</f>
        <v/>
      </c>
      <c r="K75" s="224"/>
      <c r="L75" s="1283" t="str">
        <f>IF(J76="","",((G75*1000)/J76))</f>
        <v/>
      </c>
    </row>
    <row r="76" spans="2:14" ht="22.5" hidden="1" customHeight="1">
      <c r="B76" s="1269"/>
      <c r="C76" s="1271"/>
      <c r="D76" s="1273"/>
      <c r="E76" s="1273"/>
      <c r="F76" s="1275"/>
      <c r="G76" s="1277"/>
      <c r="H76" s="1279"/>
      <c r="I76" s="1281"/>
      <c r="J76" s="235" t="str">
        <f>IF('①7.積算内訳（PR）'!F346=0,"",'①7.積算内訳（PR）'!F346)</f>
        <v/>
      </c>
      <c r="K76" s="223"/>
      <c r="L76" s="1283"/>
    </row>
    <row r="77" spans="2:14" ht="22.5" hidden="1" customHeight="1">
      <c r="B77" s="1285" t="str">
        <f>IF('①4.事業内容（PR）'!B40="","",'①4.事業内容（PR）'!B40)</f>
        <v/>
      </c>
      <c r="C77" s="1271" t="str">
        <f>IF('①4.事業内容（PR）'!C40="","",'①4.事業内容（PR）'!C40)</f>
        <v/>
      </c>
      <c r="D77" s="1273" t="str">
        <f>IF('①4.事業内容（PR）'!D40="","",'①4.事業内容（PR）'!D40)</f>
        <v/>
      </c>
      <c r="E77" s="1273" t="str">
        <f>IF('①4.事業内容（PR）'!F40="","",'①4.事業内容（PR）'!F40)</f>
        <v/>
      </c>
      <c r="F77" s="1275"/>
      <c r="G77" s="1286"/>
      <c r="H77" s="1279"/>
      <c r="I77" s="1281"/>
      <c r="J77" s="236" t="str">
        <f>IF('①7.積算内訳（PR）'!E356=0,"",'①7.積算内訳（PR）'!E356)</f>
        <v/>
      </c>
      <c r="K77" s="224"/>
      <c r="L77" s="1283" t="str">
        <f>IF(J78="","",((G77*1000)/J78))</f>
        <v/>
      </c>
    </row>
    <row r="78" spans="2:14" ht="22.5" hidden="1" customHeight="1">
      <c r="B78" s="1269"/>
      <c r="C78" s="1271"/>
      <c r="D78" s="1273"/>
      <c r="E78" s="1273"/>
      <c r="F78" s="1275"/>
      <c r="G78" s="1277"/>
      <c r="H78" s="1279"/>
      <c r="I78" s="1281"/>
      <c r="J78" s="235" t="str">
        <f>IF('①7.積算内訳（PR）'!F356=0,"",'①7.積算内訳（PR）'!F356)</f>
        <v/>
      </c>
      <c r="K78" s="223"/>
      <c r="L78" s="1283"/>
    </row>
    <row r="79" spans="2:14" ht="22.5" hidden="1" customHeight="1">
      <c r="B79" s="1285" t="str">
        <f>IF('①4.事業内容（PR）'!B41="","",'①4.事業内容（PR）'!B41)</f>
        <v/>
      </c>
      <c r="C79" s="1271" t="str">
        <f>IF('①4.事業内容（PR）'!C41="","",'①4.事業内容（PR）'!C41)</f>
        <v/>
      </c>
      <c r="D79" s="1273" t="str">
        <f>IF('①4.事業内容（PR）'!D41="","",'①4.事業内容（PR）'!D41)</f>
        <v/>
      </c>
      <c r="E79" s="1273" t="str">
        <f>IF('①4.事業内容（PR）'!F41="","",'①4.事業内容（PR）'!F41)</f>
        <v/>
      </c>
      <c r="F79" s="1275"/>
      <c r="G79" s="1286"/>
      <c r="H79" s="1279"/>
      <c r="I79" s="1281"/>
      <c r="J79" s="236" t="str">
        <f>IF('①7.積算内訳（PR）'!E366=0,"",'①7.積算内訳（PR）'!E366)</f>
        <v/>
      </c>
      <c r="K79" s="224"/>
      <c r="L79" s="1283" t="str">
        <f>IF(J80="","",((G79*1000)/J80))</f>
        <v/>
      </c>
    </row>
    <row r="80" spans="2:14" ht="22.5" hidden="1" customHeight="1">
      <c r="B80" s="1269"/>
      <c r="C80" s="1271"/>
      <c r="D80" s="1273"/>
      <c r="E80" s="1273"/>
      <c r="F80" s="1275"/>
      <c r="G80" s="1277"/>
      <c r="H80" s="1279"/>
      <c r="I80" s="1281"/>
      <c r="J80" s="235" t="str">
        <f>IF('①7.積算内訳（PR）'!F366=0,"",'①7.積算内訳（PR）'!F366)</f>
        <v/>
      </c>
      <c r="K80" s="223"/>
      <c r="L80" s="1283"/>
    </row>
    <row r="81" spans="2:14" ht="22.5" hidden="1" customHeight="1">
      <c r="B81" s="1285" t="str">
        <f>IF('①4.事業内容（PR）'!B42="","",'①4.事業内容（PR）'!B42)</f>
        <v/>
      </c>
      <c r="C81" s="1271" t="str">
        <f>IF('①4.事業内容（PR）'!C42="","",'①4.事業内容（PR）'!C42)</f>
        <v/>
      </c>
      <c r="D81" s="1273" t="str">
        <f>IF('①4.事業内容（PR）'!D42="","",'①4.事業内容（PR）'!D42)</f>
        <v/>
      </c>
      <c r="E81" s="1273" t="str">
        <f>IF('①4.事業内容（PR）'!F42="","",'①4.事業内容（PR）'!F42)</f>
        <v/>
      </c>
      <c r="F81" s="1275"/>
      <c r="G81" s="1286"/>
      <c r="H81" s="1279"/>
      <c r="I81" s="1281"/>
      <c r="J81" s="236" t="str">
        <f>IF('①7.積算内訳（PR）'!E376=0,"",'①7.積算内訳（PR）'!E376)</f>
        <v/>
      </c>
      <c r="K81" s="224"/>
      <c r="L81" s="1283" t="str">
        <f>IF(J82="","",((G81*1000)/J82))</f>
        <v/>
      </c>
    </row>
    <row r="82" spans="2:14" ht="22.5" hidden="1" customHeight="1">
      <c r="B82" s="1269"/>
      <c r="C82" s="1271"/>
      <c r="D82" s="1273"/>
      <c r="E82" s="1273"/>
      <c r="F82" s="1275"/>
      <c r="G82" s="1277"/>
      <c r="H82" s="1279"/>
      <c r="I82" s="1281"/>
      <c r="J82" s="235" t="str">
        <f>IF('①7.積算内訳（PR）'!F376=0,"",'①7.積算内訳（PR）'!F376)</f>
        <v/>
      </c>
      <c r="K82" s="223"/>
      <c r="L82" s="1283"/>
    </row>
    <row r="83" spans="2:14" ht="22.5" hidden="1" customHeight="1">
      <c r="B83" s="1285" t="str">
        <f>IF('①4.事業内容（PR）'!B43="","",'①4.事業内容（PR）'!B43)</f>
        <v/>
      </c>
      <c r="C83" s="1271" t="str">
        <f>IF('①4.事業内容（PR）'!C43="","",'①4.事業内容（PR）'!C43)</f>
        <v/>
      </c>
      <c r="D83" s="1273" t="str">
        <f>IF('①4.事業内容（PR）'!D43="","",'①4.事業内容（PR）'!D43)</f>
        <v/>
      </c>
      <c r="E83" s="1273" t="str">
        <f>IF('①4.事業内容（PR）'!F43="","",'①4.事業内容（PR）'!F43)</f>
        <v/>
      </c>
      <c r="F83" s="1275"/>
      <c r="G83" s="1286"/>
      <c r="H83" s="1279"/>
      <c r="I83" s="1281"/>
      <c r="J83" s="236" t="str">
        <f>IF('①7.積算内訳（PR）'!E386=0,"",'①7.積算内訳（PR）'!E386)</f>
        <v/>
      </c>
      <c r="K83" s="224"/>
      <c r="L83" s="1283" t="str">
        <f>IF(J84="","",((G83*1000)/J84))</f>
        <v/>
      </c>
    </row>
    <row r="84" spans="2:14" ht="22.5" hidden="1" customHeight="1">
      <c r="B84" s="1269"/>
      <c r="C84" s="1271"/>
      <c r="D84" s="1273"/>
      <c r="E84" s="1273"/>
      <c r="F84" s="1275"/>
      <c r="G84" s="1277"/>
      <c r="H84" s="1279"/>
      <c r="I84" s="1281"/>
      <c r="J84" s="235" t="str">
        <f>IF('①7.積算内訳（PR）'!F386=0,"",'①7.積算内訳（PR）'!F386)</f>
        <v/>
      </c>
      <c r="K84" s="223"/>
      <c r="L84" s="1283"/>
    </row>
    <row r="85" spans="2:14" ht="22.5" hidden="1" customHeight="1">
      <c r="B85" s="1269" t="str">
        <f>IF('①4.事業内容（PR）'!B44="","",'①4.事業内容（PR）'!B44)</f>
        <v/>
      </c>
      <c r="C85" s="1271" t="str">
        <f>IF('①4.事業内容（PR）'!C44="","",'①4.事業内容（PR）'!C44)</f>
        <v/>
      </c>
      <c r="D85" s="1273" t="str">
        <f>IF('①4.事業内容（PR）'!D44="","",'①4.事業内容（PR）'!D44)</f>
        <v/>
      </c>
      <c r="E85" s="1273" t="str">
        <f>IF('①4.事業内容（PR）'!F44="","",'①4.事業内容（PR）'!F44)</f>
        <v/>
      </c>
      <c r="F85" s="1275"/>
      <c r="G85" s="1277"/>
      <c r="H85" s="1279"/>
      <c r="I85" s="1281"/>
      <c r="J85" s="237" t="str">
        <f>IF('①7.積算内訳（PR）'!E396=0,"",'①7.積算内訳（PR）'!E396)</f>
        <v/>
      </c>
      <c r="K85" s="225"/>
      <c r="L85" s="1283" t="str">
        <f>IF(J86="","",((G85*1000)/J86))</f>
        <v/>
      </c>
    </row>
    <row r="86" spans="2:14" ht="22.5" hidden="1" customHeight="1" thickBot="1">
      <c r="B86" s="1270"/>
      <c r="C86" s="1272"/>
      <c r="D86" s="1274"/>
      <c r="E86" s="1274"/>
      <c r="F86" s="1276"/>
      <c r="G86" s="1278"/>
      <c r="H86" s="1280"/>
      <c r="I86" s="1282"/>
      <c r="J86" s="238" t="str">
        <f>IF('①7.積算内訳（PR）'!F396=0,"",'①7.積算内訳（PR）'!F396)</f>
        <v/>
      </c>
      <c r="K86" s="226"/>
      <c r="L86" s="1284"/>
    </row>
    <row r="87" spans="2:14" ht="22.5" hidden="1" customHeight="1">
      <c r="B87" s="1293" t="str">
        <f>IF('①4.事業内容（PR）'!B45="","",'①4.事業内容（PR）'!B45)</f>
        <v/>
      </c>
      <c r="C87" s="1294" t="str">
        <f>IF('①4.事業内容（PR）'!C45="","",'①4.事業内容（PR）'!C45)</f>
        <v/>
      </c>
      <c r="D87" s="1296" t="str">
        <f>IF('①4.事業内容（PR）'!D45="","",'①4.事業内容（PR）'!D45)</f>
        <v/>
      </c>
      <c r="E87" s="1296" t="str">
        <f>IF('①4.事業内容（PR）'!F45="","",'①4.事業内容（PR）'!F45)</f>
        <v/>
      </c>
      <c r="F87" s="1289"/>
      <c r="G87" s="1286"/>
      <c r="H87" s="1290"/>
      <c r="I87" s="1291"/>
      <c r="J87" s="236" t="str">
        <f>IF('①7.積算内訳（PR）'!E406=0,"",'①7.積算内訳（PR）'!E406)</f>
        <v/>
      </c>
      <c r="K87" s="224"/>
      <c r="L87" s="1292" t="str">
        <f>IF(J88="","",((G87*1000)/J88))</f>
        <v/>
      </c>
      <c r="N87" s="146"/>
    </row>
    <row r="88" spans="2:14" ht="22.5" hidden="1" customHeight="1">
      <c r="B88" s="1285"/>
      <c r="C88" s="1295"/>
      <c r="D88" s="1288"/>
      <c r="E88" s="1288"/>
      <c r="F88" s="1275"/>
      <c r="G88" s="1277"/>
      <c r="H88" s="1279"/>
      <c r="I88" s="1281"/>
      <c r="J88" s="235" t="str">
        <f>IF('①7.積算内訳（PR）'!F406=0,"",'①7.積算内訳（PR）'!F406)</f>
        <v/>
      </c>
      <c r="K88" s="223"/>
      <c r="L88" s="1283"/>
      <c r="N88" s="151"/>
    </row>
    <row r="89" spans="2:14" ht="22.5" hidden="1" customHeight="1">
      <c r="B89" s="1285" t="str">
        <f>IF('①4.事業内容（PR）'!B46="","",'①4.事業内容（PR）'!B46)</f>
        <v/>
      </c>
      <c r="C89" s="1271" t="str">
        <f>IF('①4.事業内容（PR）'!C46="","",'①4.事業内容（PR）'!C46)</f>
        <v/>
      </c>
      <c r="D89" s="1273" t="str">
        <f>IF('①4.事業内容（PR）'!D46="","",'①4.事業内容（PR）'!D46)</f>
        <v/>
      </c>
      <c r="E89" s="1273" t="str">
        <f>IF('①4.事業内容（PR）'!F46="","",'①4.事業内容（PR）'!F46)</f>
        <v/>
      </c>
      <c r="F89" s="1275"/>
      <c r="G89" s="1286"/>
      <c r="H89" s="1279"/>
      <c r="I89" s="1281"/>
      <c r="J89" s="236" t="str">
        <f>IF('①7.積算内訳（PR）'!E416=0,"",'①7.積算内訳（PR）'!E416)</f>
        <v/>
      </c>
      <c r="K89" s="224"/>
      <c r="L89" s="1283" t="str">
        <f>IF(J90="","",((G89*1000)/J90))</f>
        <v/>
      </c>
      <c r="N89" s="146"/>
    </row>
    <row r="90" spans="2:14" ht="22.5" hidden="1" customHeight="1">
      <c r="B90" s="1269"/>
      <c r="C90" s="1271"/>
      <c r="D90" s="1273"/>
      <c r="E90" s="1273"/>
      <c r="F90" s="1275"/>
      <c r="G90" s="1277"/>
      <c r="H90" s="1279"/>
      <c r="I90" s="1281"/>
      <c r="J90" s="235" t="str">
        <f>IF('①7.積算内訳（PR）'!F416=0,"",'①7.積算内訳（PR）'!F416)</f>
        <v/>
      </c>
      <c r="K90" s="223"/>
      <c r="L90" s="1283"/>
      <c r="N90" s="152"/>
    </row>
    <row r="91" spans="2:14" ht="22.5" hidden="1" customHeight="1">
      <c r="B91" s="1285" t="str">
        <f>IF('①4.事業内容（PR）'!B47="","",'①4.事業内容（PR）'!B47)</f>
        <v/>
      </c>
      <c r="C91" s="1271" t="str">
        <f>IF('①4.事業内容（PR）'!C47="","",'①4.事業内容（PR）'!C47)</f>
        <v/>
      </c>
      <c r="D91" s="1273" t="str">
        <f>IF('①4.事業内容（PR）'!D47="","",'①4.事業内容（PR）'!D47)</f>
        <v/>
      </c>
      <c r="E91" s="1273" t="str">
        <f>IF('①4.事業内容（PR）'!F47="","",'①4.事業内容（PR）'!F47)</f>
        <v/>
      </c>
      <c r="F91" s="1275"/>
      <c r="G91" s="1286"/>
      <c r="H91" s="1279"/>
      <c r="I91" s="1281"/>
      <c r="J91" s="236" t="str">
        <f>IF('①7.積算内訳（PR）'!E426=0,"",'①7.積算内訳（PR）'!E426)</f>
        <v/>
      </c>
      <c r="K91" s="224"/>
      <c r="L91" s="1283" t="str">
        <f>IF(J92="","",((G91*1000)/J92))</f>
        <v/>
      </c>
    </row>
    <row r="92" spans="2:14" ht="22.5" hidden="1" customHeight="1">
      <c r="B92" s="1269"/>
      <c r="C92" s="1271"/>
      <c r="D92" s="1273"/>
      <c r="E92" s="1273"/>
      <c r="F92" s="1275"/>
      <c r="G92" s="1277"/>
      <c r="H92" s="1279"/>
      <c r="I92" s="1281"/>
      <c r="J92" s="235" t="str">
        <f>IF('①7.積算内訳（PR）'!F426=0,"",'①7.積算内訳（PR）'!F426)</f>
        <v/>
      </c>
      <c r="K92" s="223"/>
      <c r="L92" s="1283"/>
    </row>
    <row r="93" spans="2:14" ht="22.5" hidden="1" customHeight="1">
      <c r="B93" s="1285" t="str">
        <f>IF('①4.事業内容（PR）'!B48="","",'①4.事業内容（PR）'!B48)</f>
        <v/>
      </c>
      <c r="C93" s="1271" t="str">
        <f>IF('①4.事業内容（PR）'!C48="","",'①4.事業内容（PR）'!C48)</f>
        <v/>
      </c>
      <c r="D93" s="1273" t="str">
        <f>IF('①4.事業内容（PR）'!D48="","",'①4.事業内容（PR）'!D88)</f>
        <v/>
      </c>
      <c r="E93" s="1273" t="str">
        <f>IF('①4.事業内容（PR）'!F48="","",'①4.事業内容（PR）'!F48)</f>
        <v/>
      </c>
      <c r="F93" s="1275"/>
      <c r="G93" s="1286"/>
      <c r="H93" s="1279"/>
      <c r="I93" s="1281"/>
      <c r="J93" s="236" t="str">
        <f>IF('①7.積算内訳（PR）'!E436=0,"",'①7.積算内訳（PR）'!E436)</f>
        <v/>
      </c>
      <c r="K93" s="224"/>
      <c r="L93" s="1283" t="str">
        <f>IF(J94="","",((G93*1000)/J94))</f>
        <v/>
      </c>
    </row>
    <row r="94" spans="2:14" ht="22.5" hidden="1" customHeight="1">
      <c r="B94" s="1269"/>
      <c r="C94" s="1271"/>
      <c r="D94" s="1273"/>
      <c r="E94" s="1273"/>
      <c r="F94" s="1275"/>
      <c r="G94" s="1277"/>
      <c r="H94" s="1279"/>
      <c r="I94" s="1281"/>
      <c r="J94" s="235" t="str">
        <f>IF('①7.積算内訳（PR）'!F436=0,"",'①7.積算内訳（PR）'!F436)</f>
        <v/>
      </c>
      <c r="K94" s="223"/>
      <c r="L94" s="1283"/>
    </row>
    <row r="95" spans="2:14" ht="22.5" hidden="1" customHeight="1">
      <c r="B95" s="1285" t="str">
        <f>IF('①4.事業内容（PR）'!B49="","",'①4.事業内容（PR）'!B49)</f>
        <v/>
      </c>
      <c r="C95" s="1271" t="str">
        <f>IF('①4.事業内容（PR）'!C49="","",'①4.事業内容（PR）'!C49)</f>
        <v/>
      </c>
      <c r="D95" s="1273" t="str">
        <f>IF('①4.事業内容（PR）'!D49="","",'①4.事業内容（PR）'!D49)</f>
        <v/>
      </c>
      <c r="E95" s="1273" t="str">
        <f>IF('①4.事業内容（PR）'!F49="","",'①4.事業内容（PR）'!F49)</f>
        <v/>
      </c>
      <c r="F95" s="1275"/>
      <c r="G95" s="1286"/>
      <c r="H95" s="1279"/>
      <c r="I95" s="1281"/>
      <c r="J95" s="236" t="str">
        <f>IF('①7.積算内訳（PR）'!E446=0,"",'①7.積算内訳（PR）'!E446)</f>
        <v/>
      </c>
      <c r="K95" s="224"/>
      <c r="L95" s="1283" t="str">
        <f>IF(J96="","",((G95*1000)/J96))</f>
        <v/>
      </c>
    </row>
    <row r="96" spans="2:14" ht="22.5" hidden="1" customHeight="1">
      <c r="B96" s="1269"/>
      <c r="C96" s="1271"/>
      <c r="D96" s="1273"/>
      <c r="E96" s="1273"/>
      <c r="F96" s="1275"/>
      <c r="G96" s="1277"/>
      <c r="H96" s="1279"/>
      <c r="I96" s="1281"/>
      <c r="J96" s="235" t="str">
        <f>IF('①7.積算内訳（PR）'!F446=0,"",'①7.積算内訳（PR）'!F446)</f>
        <v/>
      </c>
      <c r="K96" s="223"/>
      <c r="L96" s="1283"/>
    </row>
    <row r="97" spans="2:14" ht="22.5" hidden="1" customHeight="1">
      <c r="B97" s="1285" t="str">
        <f>IF('①4.事業内容（PR）'!B50="","",'①4.事業内容（PR）'!B50)</f>
        <v/>
      </c>
      <c r="C97" s="1271" t="str">
        <f>IF('①4.事業内容（PR）'!C50="","",'①4.事業内容（PR）'!C50)</f>
        <v/>
      </c>
      <c r="D97" s="1273" t="str">
        <f>IF('①4.事業内容（PR）'!D50="","",'①4.事業内容（PR）'!D50)</f>
        <v/>
      </c>
      <c r="E97" s="1273" t="str">
        <f>IF('①4.事業内容（PR）'!F50="","",'①4.事業内容（PR）'!F50)</f>
        <v/>
      </c>
      <c r="F97" s="1275"/>
      <c r="G97" s="1286"/>
      <c r="H97" s="1279"/>
      <c r="I97" s="1281"/>
      <c r="J97" s="236" t="str">
        <f>IF('①7.積算内訳（PR）'!E456=0,"",'①7.積算内訳（PR）'!E456)</f>
        <v/>
      </c>
      <c r="K97" s="224"/>
      <c r="L97" s="1283" t="str">
        <f>IF(J98="","",((G97*1000)/J98))</f>
        <v/>
      </c>
    </row>
    <row r="98" spans="2:14" ht="22.5" hidden="1" customHeight="1">
      <c r="B98" s="1269"/>
      <c r="C98" s="1271"/>
      <c r="D98" s="1273"/>
      <c r="E98" s="1273"/>
      <c r="F98" s="1275"/>
      <c r="G98" s="1277"/>
      <c r="H98" s="1279"/>
      <c r="I98" s="1281"/>
      <c r="J98" s="235" t="str">
        <f>IF('①7.積算内訳（PR）'!F456=0,"",'①7.積算内訳（PR）'!F456)</f>
        <v/>
      </c>
      <c r="K98" s="223"/>
      <c r="L98" s="1283"/>
    </row>
    <row r="99" spans="2:14" ht="22.5" hidden="1" customHeight="1">
      <c r="B99" s="1285" t="str">
        <f>IF('①4.事業内容（PR）'!B51="","",'①4.事業内容（PR）'!B51)</f>
        <v/>
      </c>
      <c r="C99" s="1271" t="str">
        <f>IF('①4.事業内容（PR）'!C51="","",'①4.事業内容（PR）'!C51)</f>
        <v/>
      </c>
      <c r="D99" s="1273" t="str">
        <f>IF('①4.事業内容（PR）'!D51="","",'①4.事業内容（PR）'!D51)</f>
        <v/>
      </c>
      <c r="E99" s="1273" t="str">
        <f>IF('①4.事業内容（PR）'!F51="","",'①4.事業内容（PR）'!F51)</f>
        <v/>
      </c>
      <c r="F99" s="1275"/>
      <c r="G99" s="1286"/>
      <c r="H99" s="1279"/>
      <c r="I99" s="1281"/>
      <c r="J99" s="236" t="str">
        <f>IF('①7.積算内訳（PR）'!E466=0,"",'①7.積算内訳（PR）'!E466)</f>
        <v/>
      </c>
      <c r="K99" s="224"/>
      <c r="L99" s="1283" t="str">
        <f>IF(J100="","",((G99*1000)/J100))</f>
        <v/>
      </c>
    </row>
    <row r="100" spans="2:14" ht="22.5" hidden="1" customHeight="1">
      <c r="B100" s="1269"/>
      <c r="C100" s="1271"/>
      <c r="D100" s="1273"/>
      <c r="E100" s="1273"/>
      <c r="F100" s="1275"/>
      <c r="G100" s="1277"/>
      <c r="H100" s="1279"/>
      <c r="I100" s="1281"/>
      <c r="J100" s="235" t="str">
        <f>IF('①7.積算内訳（PR）'!F466=0,"",'①7.積算内訳（PR）'!F466)</f>
        <v/>
      </c>
      <c r="K100" s="223"/>
      <c r="L100" s="1283"/>
    </row>
    <row r="101" spans="2:14" ht="22.5" hidden="1" customHeight="1">
      <c r="B101" s="1285" t="str">
        <f>IF('①4.事業内容（PR）'!B52="","",'①4.事業内容（PR）'!B52)</f>
        <v/>
      </c>
      <c r="C101" s="1271" t="str">
        <f>IF('①4.事業内容（PR）'!C52="","",'①4.事業内容（PR）'!C52)</f>
        <v/>
      </c>
      <c r="D101" s="1273" t="str">
        <f>IF('①4.事業内容（PR）'!D52="","",'①4.事業内容（PR）'!D52)</f>
        <v/>
      </c>
      <c r="E101" s="1273" t="str">
        <f>IF('①4.事業内容（PR）'!F52="","",'①4.事業内容（PR）'!F52)</f>
        <v/>
      </c>
      <c r="F101" s="1275"/>
      <c r="G101" s="1286"/>
      <c r="H101" s="1279"/>
      <c r="I101" s="1281"/>
      <c r="J101" s="236" t="str">
        <f>IF('①7.積算内訳（PR）'!E476=0,"",'①7.積算内訳（PR）'!E476)</f>
        <v/>
      </c>
      <c r="K101" s="224"/>
      <c r="L101" s="1283" t="str">
        <f>IF(J102="","",((G101*1000)/J102))</f>
        <v/>
      </c>
    </row>
    <row r="102" spans="2:14" ht="22.5" hidden="1" customHeight="1">
      <c r="B102" s="1269"/>
      <c r="C102" s="1271"/>
      <c r="D102" s="1273"/>
      <c r="E102" s="1273"/>
      <c r="F102" s="1275"/>
      <c r="G102" s="1277"/>
      <c r="H102" s="1279"/>
      <c r="I102" s="1281"/>
      <c r="J102" s="235" t="str">
        <f>IF('①7.積算内訳（PR）'!F476=0,"",'①7.積算内訳（PR）'!F476)</f>
        <v/>
      </c>
      <c r="K102" s="223"/>
      <c r="L102" s="1283"/>
    </row>
    <row r="103" spans="2:14" ht="22.5" hidden="1" customHeight="1">
      <c r="B103" s="1285" t="str">
        <f>IF('①4.事業内容（PR）'!B53="","",'①4.事業内容（PR）'!B53)</f>
        <v/>
      </c>
      <c r="C103" s="1271" t="str">
        <f>IF('①4.事業内容（PR）'!C53="","",'①4.事業内容（PR）'!C53)</f>
        <v/>
      </c>
      <c r="D103" s="1273" t="str">
        <f>IF('①4.事業内容（PR）'!D53="","",'①4.事業内容（PR）'!D53)</f>
        <v/>
      </c>
      <c r="E103" s="1273" t="str">
        <f>IF('①4.事業内容（PR）'!F53="","",'①4.事業内容（PR）'!F53)</f>
        <v/>
      </c>
      <c r="F103" s="1275"/>
      <c r="G103" s="1286"/>
      <c r="H103" s="1279"/>
      <c r="I103" s="1281"/>
      <c r="J103" s="236" t="str">
        <f>IF('①7.積算内訳（PR）'!E486=0,"",'①7.積算内訳（PR）'!E486)</f>
        <v/>
      </c>
      <c r="K103" s="224"/>
      <c r="L103" s="1283" t="str">
        <f>IF(J104="","",((G103*1000)/J104))</f>
        <v/>
      </c>
    </row>
    <row r="104" spans="2:14" ht="22.5" hidden="1" customHeight="1">
      <c r="B104" s="1269"/>
      <c r="C104" s="1271"/>
      <c r="D104" s="1273"/>
      <c r="E104" s="1273"/>
      <c r="F104" s="1275"/>
      <c r="G104" s="1277"/>
      <c r="H104" s="1279"/>
      <c r="I104" s="1281"/>
      <c r="J104" s="235" t="str">
        <f>IF('①7.積算内訳（PR）'!F486=0,"",'①7.積算内訳（PR）'!F486)</f>
        <v/>
      </c>
      <c r="K104" s="223"/>
      <c r="L104" s="1283"/>
    </row>
    <row r="105" spans="2:14" ht="22.5" hidden="1" customHeight="1">
      <c r="B105" s="1269" t="str">
        <f>IF('①4.事業内容（PR）'!B54="","",'①4.事業内容（PR）'!B54)</f>
        <v/>
      </c>
      <c r="C105" s="1271" t="str">
        <f>IF('①4.事業内容（PR）'!C54="","",'①4.事業内容（PR）'!C54)</f>
        <v/>
      </c>
      <c r="D105" s="1273" t="str">
        <f>IF('①4.事業内容（PR）'!D54="","",'①4.事業内容（PR）'!D54)</f>
        <v/>
      </c>
      <c r="E105" s="1273" t="str">
        <f>IF('①4.事業内容（PR）'!F54="","",'①4.事業内容（PR）'!F54)</f>
        <v/>
      </c>
      <c r="F105" s="1275"/>
      <c r="G105" s="1277"/>
      <c r="H105" s="1279"/>
      <c r="I105" s="1281"/>
      <c r="J105" s="237" t="str">
        <f>IF('①7.積算内訳（PR）'!E496=0,"",'①7.積算内訳（PR）'!E496)</f>
        <v/>
      </c>
      <c r="K105" s="225"/>
      <c r="L105" s="1283" t="str">
        <f>IF(J106="","",((G105*1000)/J106))</f>
        <v/>
      </c>
    </row>
    <row r="106" spans="2:14" ht="22.5" hidden="1" customHeight="1" thickBot="1">
      <c r="B106" s="1270"/>
      <c r="C106" s="1272"/>
      <c r="D106" s="1274"/>
      <c r="E106" s="1274"/>
      <c r="F106" s="1276"/>
      <c r="G106" s="1278"/>
      <c r="H106" s="1280"/>
      <c r="I106" s="1282"/>
      <c r="J106" s="238" t="str">
        <f>IF('①7.積算内訳（PR）'!F496=0,"",'①7.積算内訳（PR）'!F496)</f>
        <v/>
      </c>
      <c r="K106" s="226"/>
      <c r="L106" s="1284"/>
      <c r="N106" s="177"/>
    </row>
    <row r="107" spans="2:14" ht="22.5" hidden="1" customHeight="1">
      <c r="B107" s="1285" t="str">
        <f>IF('①4.事業内容（PR）'!B55="","",'①4.事業内容（PR）'!B55)</f>
        <v/>
      </c>
      <c r="C107" s="1287" t="str">
        <f>IF('①4.事業内容（PR）'!C55="","",'①4.事業内容（PR）'!C55)</f>
        <v/>
      </c>
      <c r="D107" s="1288" t="str">
        <f>IF('①4.事業内容（PR）'!D55="","",'①4.事業内容（PR）'!D55)</f>
        <v/>
      </c>
      <c r="E107" s="1288" t="str">
        <f>IF('①4.事業内容（PR）'!F55="","",'①4.事業内容（PR）'!F55)</f>
        <v/>
      </c>
      <c r="F107" s="1289"/>
      <c r="G107" s="1286"/>
      <c r="H107" s="1290"/>
      <c r="I107" s="1291"/>
      <c r="J107" s="236" t="str">
        <f>IF('①7.積算内訳（PR）'!E506=0,"",'①7.積算内訳（PR）'!E506)</f>
        <v/>
      </c>
      <c r="K107" s="224"/>
      <c r="L107" s="1292" t="str">
        <f>IF(J108="","",((G107*1000)/J108))</f>
        <v/>
      </c>
    </row>
    <row r="108" spans="2:14" ht="22.5" hidden="1" customHeight="1">
      <c r="B108" s="1269"/>
      <c r="C108" s="1271"/>
      <c r="D108" s="1273"/>
      <c r="E108" s="1273"/>
      <c r="F108" s="1275"/>
      <c r="G108" s="1277"/>
      <c r="H108" s="1279"/>
      <c r="I108" s="1281"/>
      <c r="J108" s="235" t="str">
        <f>IF('①7.積算内訳（PR）'!F506=0,"",'①7.積算内訳（PR）'!F506)</f>
        <v/>
      </c>
      <c r="K108" s="223"/>
      <c r="L108" s="1283"/>
    </row>
    <row r="109" spans="2:14" ht="22.5" hidden="1" customHeight="1">
      <c r="B109" s="1285" t="str">
        <f>IF('①4.事業内容（PR）'!B56="","",'①4.事業内容（PR）'!B56)</f>
        <v/>
      </c>
      <c r="C109" s="1271" t="str">
        <f>IF('①4.事業内容（PR）'!C56="","",'①4.事業内容（PR）'!C56)</f>
        <v/>
      </c>
      <c r="D109" s="1273" t="str">
        <f>IF('①4.事業内容（PR）'!D56="","",'①4.事業内容（PR）'!D56)</f>
        <v/>
      </c>
      <c r="E109" s="1273" t="str">
        <f>IF('①4.事業内容（PR）'!F56="","",'①4.事業内容（PR）'!F56)</f>
        <v/>
      </c>
      <c r="F109" s="1275"/>
      <c r="G109" s="1286"/>
      <c r="H109" s="1279"/>
      <c r="I109" s="1281"/>
      <c r="J109" s="236" t="str">
        <f>IF('①7.積算内訳（PR）'!E516=0,"",'①7.積算内訳（PR）'!E516)</f>
        <v/>
      </c>
      <c r="K109" s="224"/>
      <c r="L109" s="1283" t="str">
        <f>IF(J110="","",((G109*1000)/J110))</f>
        <v/>
      </c>
    </row>
    <row r="110" spans="2:14" ht="22.5" hidden="1" customHeight="1">
      <c r="B110" s="1269"/>
      <c r="C110" s="1271"/>
      <c r="D110" s="1273"/>
      <c r="E110" s="1273"/>
      <c r="F110" s="1275"/>
      <c r="G110" s="1277"/>
      <c r="H110" s="1279"/>
      <c r="I110" s="1281"/>
      <c r="J110" s="235" t="str">
        <f>IF('①7.積算内訳（PR）'!F516=0,"",'①7.積算内訳（PR）'!F516)</f>
        <v/>
      </c>
      <c r="K110" s="223"/>
      <c r="L110" s="1283"/>
    </row>
    <row r="111" spans="2:14" ht="22.5" hidden="1" customHeight="1">
      <c r="B111" s="1285" t="str">
        <f>IF('①4.事業内容（PR）'!B57="","",'①4.事業内容（PR）'!B57)</f>
        <v/>
      </c>
      <c r="C111" s="1271" t="str">
        <f>IF('①4.事業内容（PR）'!C57="","",'①4.事業内容（PR）'!C57)</f>
        <v/>
      </c>
      <c r="D111" s="1273" t="str">
        <f>IF('①4.事業内容（PR）'!D57="","",'①4.事業内容（PR）'!D57)</f>
        <v/>
      </c>
      <c r="E111" s="1273" t="str">
        <f>IF('①4.事業内容（PR）'!F57="","",'①4.事業内容（PR）'!F57)</f>
        <v/>
      </c>
      <c r="F111" s="1275"/>
      <c r="G111" s="1286"/>
      <c r="H111" s="1279"/>
      <c r="I111" s="1281"/>
      <c r="J111" s="236" t="str">
        <f>IF('①7.積算内訳（PR）'!E526=0,"",'①7.積算内訳（PR）'!E526)</f>
        <v/>
      </c>
      <c r="K111" s="224"/>
      <c r="L111" s="1283" t="str">
        <f>IF(J112="","",((G111*1000)/J112))</f>
        <v/>
      </c>
    </row>
    <row r="112" spans="2:14" ht="22.5" hidden="1" customHeight="1">
      <c r="B112" s="1269"/>
      <c r="C112" s="1271"/>
      <c r="D112" s="1273"/>
      <c r="E112" s="1273"/>
      <c r="F112" s="1275"/>
      <c r="G112" s="1277"/>
      <c r="H112" s="1279"/>
      <c r="I112" s="1281"/>
      <c r="J112" s="235" t="str">
        <f>IF('①7.積算内訳（PR）'!F526=0,"",'①7.積算内訳（PR）'!F526)</f>
        <v/>
      </c>
      <c r="K112" s="223"/>
      <c r="L112" s="1283"/>
    </row>
    <row r="113" spans="2:14" ht="22.5" hidden="1" customHeight="1">
      <c r="B113" s="1285" t="str">
        <f>IF('①4.事業内容（PR）'!B58="","",'①4.事業内容（PR）'!B58)</f>
        <v/>
      </c>
      <c r="C113" s="1271" t="str">
        <f>IF('①4.事業内容（PR）'!C58="","",'①4.事業内容（PR）'!C58)</f>
        <v/>
      </c>
      <c r="D113" s="1273" t="str">
        <f>IF('①4.事業内容（PR）'!D58="","",'①4.事業内容（PR）'!D58)</f>
        <v/>
      </c>
      <c r="E113" s="1273" t="str">
        <f>IF('①4.事業内容（PR）'!F58="","",'①4.事業内容（PR）'!F58)</f>
        <v/>
      </c>
      <c r="F113" s="1275"/>
      <c r="G113" s="1286"/>
      <c r="H113" s="1279"/>
      <c r="I113" s="1281"/>
      <c r="J113" s="236" t="str">
        <f>IF('①7.積算内訳（PR）'!E536=0,"",'①7.積算内訳（PR）'!E536)</f>
        <v/>
      </c>
      <c r="K113" s="224"/>
      <c r="L113" s="1283" t="str">
        <f>IF(J114="","",((G113*1000)/J114))</f>
        <v/>
      </c>
    </row>
    <row r="114" spans="2:14" ht="22.5" hidden="1" customHeight="1">
      <c r="B114" s="1269"/>
      <c r="C114" s="1271"/>
      <c r="D114" s="1273"/>
      <c r="E114" s="1273"/>
      <c r="F114" s="1275"/>
      <c r="G114" s="1277"/>
      <c r="H114" s="1279"/>
      <c r="I114" s="1281"/>
      <c r="J114" s="235" t="str">
        <f>IF('①7.積算内訳（PR）'!F536=0,"",'①7.積算内訳（PR）'!F536)</f>
        <v/>
      </c>
      <c r="K114" s="223"/>
      <c r="L114" s="1283"/>
    </row>
    <row r="115" spans="2:14" ht="22.5" hidden="1" customHeight="1">
      <c r="B115" s="1285" t="str">
        <f>IF('①4.事業内容（PR）'!B59="","",'①4.事業内容（PR）'!B59)</f>
        <v/>
      </c>
      <c r="C115" s="1271" t="str">
        <f>IF('①4.事業内容（PR）'!C59="","",'①4.事業内容（PR）'!C59)</f>
        <v/>
      </c>
      <c r="D115" s="1273" t="str">
        <f>IF('①4.事業内容（PR）'!D59="","",'①4.事業内容（PR）'!D59)</f>
        <v/>
      </c>
      <c r="E115" s="1273" t="str">
        <f>IF('①4.事業内容（PR）'!F59="","",'①4.事業内容（PR）'!F59)</f>
        <v/>
      </c>
      <c r="F115" s="1275"/>
      <c r="G115" s="1286"/>
      <c r="H115" s="1279"/>
      <c r="I115" s="1281"/>
      <c r="J115" s="236" t="str">
        <f>IF('①7.積算内訳（PR）'!E546=0,"",'①7.積算内訳（PR）'!E546)</f>
        <v/>
      </c>
      <c r="K115" s="224"/>
      <c r="L115" s="1283" t="str">
        <f>IF(J116="","",((G115*1000)/J116))</f>
        <v/>
      </c>
    </row>
    <row r="116" spans="2:14" ht="22.5" hidden="1" customHeight="1">
      <c r="B116" s="1269"/>
      <c r="C116" s="1271"/>
      <c r="D116" s="1273"/>
      <c r="E116" s="1273"/>
      <c r="F116" s="1275"/>
      <c r="G116" s="1277"/>
      <c r="H116" s="1279"/>
      <c r="I116" s="1281"/>
      <c r="J116" s="235" t="str">
        <f>IF('①7.積算内訳（PR）'!F546=0,"",'①7.積算内訳（PR）'!F546)</f>
        <v/>
      </c>
      <c r="K116" s="223"/>
      <c r="L116" s="1283"/>
    </row>
    <row r="117" spans="2:14" ht="22.5" hidden="1" customHeight="1">
      <c r="B117" s="1285" t="str">
        <f>IF('①4.事業内容（PR）'!B60="","",'①4.事業内容（PR）'!B60)</f>
        <v/>
      </c>
      <c r="C117" s="1271" t="str">
        <f>IF('①4.事業内容（PR）'!C60="","",'①4.事業内容（PR）'!C60)</f>
        <v/>
      </c>
      <c r="D117" s="1273" t="str">
        <f>IF('①4.事業内容（PR）'!D60="","",'①4.事業内容（PR）'!D60)</f>
        <v/>
      </c>
      <c r="E117" s="1273" t="str">
        <f>IF('①4.事業内容（PR）'!F60="","",'①4.事業内容（PR）'!F60)</f>
        <v/>
      </c>
      <c r="F117" s="1275"/>
      <c r="G117" s="1286"/>
      <c r="H117" s="1279"/>
      <c r="I117" s="1281"/>
      <c r="J117" s="236" t="str">
        <f>IF('①7.積算内訳（PR）'!E556=0,"",'①7.積算内訳（PR）'!E556)</f>
        <v/>
      </c>
      <c r="K117" s="224"/>
      <c r="L117" s="1283" t="str">
        <f>IF(J118="","",((G117*1000)/J118))</f>
        <v/>
      </c>
    </row>
    <row r="118" spans="2:14" ht="22.5" hidden="1" customHeight="1">
      <c r="B118" s="1269"/>
      <c r="C118" s="1271"/>
      <c r="D118" s="1273"/>
      <c r="E118" s="1273"/>
      <c r="F118" s="1275"/>
      <c r="G118" s="1277"/>
      <c r="H118" s="1279"/>
      <c r="I118" s="1281"/>
      <c r="J118" s="235" t="str">
        <f>IF('①7.積算内訳（PR）'!F556=0,"",'①7.積算内訳（PR）'!F556)</f>
        <v/>
      </c>
      <c r="K118" s="223"/>
      <c r="L118" s="1283"/>
    </row>
    <row r="119" spans="2:14" ht="22.5" hidden="1" customHeight="1">
      <c r="B119" s="1285" t="str">
        <f>IF('①4.事業内容（PR）'!B61="","",'①4.事業内容（PR）'!B61)</f>
        <v/>
      </c>
      <c r="C119" s="1271" t="str">
        <f>IF('①4.事業内容（PR）'!C61="","",'①4.事業内容（PR）'!C61)</f>
        <v/>
      </c>
      <c r="D119" s="1273" t="str">
        <f>IF('①4.事業内容（PR）'!D61="","",'①4.事業内容（PR）'!D61)</f>
        <v/>
      </c>
      <c r="E119" s="1273" t="str">
        <f>IF('①4.事業内容（PR）'!F61="","",'①4.事業内容（PR）'!F61)</f>
        <v/>
      </c>
      <c r="F119" s="1275"/>
      <c r="G119" s="1286"/>
      <c r="H119" s="1279"/>
      <c r="I119" s="1281"/>
      <c r="J119" s="236" t="str">
        <f>IF('①7.積算内訳（PR）'!E566=0,"",'①7.積算内訳（PR）'!E566)</f>
        <v/>
      </c>
      <c r="K119" s="224"/>
      <c r="L119" s="1283" t="str">
        <f>IF(J120="","",((G119*1000)/J120))</f>
        <v/>
      </c>
    </row>
    <row r="120" spans="2:14" ht="22.5" hidden="1" customHeight="1">
      <c r="B120" s="1269"/>
      <c r="C120" s="1271"/>
      <c r="D120" s="1273"/>
      <c r="E120" s="1273"/>
      <c r="F120" s="1275"/>
      <c r="G120" s="1277"/>
      <c r="H120" s="1279"/>
      <c r="I120" s="1281"/>
      <c r="J120" s="235" t="str">
        <f>IF('①7.積算内訳（PR）'!F566=0,"",'①7.積算内訳（PR）'!F566)</f>
        <v/>
      </c>
      <c r="K120" s="223"/>
      <c r="L120" s="1283"/>
    </row>
    <row r="121" spans="2:14" ht="22.5" hidden="1" customHeight="1">
      <c r="B121" s="1285" t="str">
        <f>IF('①4.事業内容（PR）'!B62="","",'①4.事業内容（PR）'!B62)</f>
        <v/>
      </c>
      <c r="C121" s="1271" t="str">
        <f>IF('①4.事業内容（PR）'!C62="","",'①4.事業内容（PR）'!C62)</f>
        <v/>
      </c>
      <c r="D121" s="1273" t="str">
        <f>IF('①4.事業内容（PR）'!D62="","",'①4.事業内容（PR）'!D62)</f>
        <v/>
      </c>
      <c r="E121" s="1273" t="str">
        <f>IF('①4.事業内容（PR）'!F62="","",'①4.事業内容（PR）'!F62)</f>
        <v/>
      </c>
      <c r="F121" s="1275"/>
      <c r="G121" s="1286"/>
      <c r="H121" s="1279"/>
      <c r="I121" s="1281"/>
      <c r="J121" s="236" t="str">
        <f>IF('①7.積算内訳（PR）'!E576=0,"",'①7.積算内訳（PR）'!E576)</f>
        <v/>
      </c>
      <c r="K121" s="224"/>
      <c r="L121" s="1283" t="str">
        <f>IF(J122="","",((G121*1000)/J122))</f>
        <v/>
      </c>
    </row>
    <row r="122" spans="2:14" ht="22.5" hidden="1" customHeight="1">
      <c r="B122" s="1269"/>
      <c r="C122" s="1271"/>
      <c r="D122" s="1273"/>
      <c r="E122" s="1273"/>
      <c r="F122" s="1275"/>
      <c r="G122" s="1277"/>
      <c r="H122" s="1279"/>
      <c r="I122" s="1281"/>
      <c r="J122" s="235" t="str">
        <f>IF('①7.積算内訳（PR）'!F576=0,"",'①7.積算内訳（PR）'!F576)</f>
        <v/>
      </c>
      <c r="K122" s="223"/>
      <c r="L122" s="1283"/>
    </row>
    <row r="123" spans="2:14" ht="22.5" hidden="1" customHeight="1">
      <c r="B123" s="1285" t="str">
        <f>IF('①4.事業内容（PR）'!B63="","",'①4.事業内容（PR）'!B63)</f>
        <v/>
      </c>
      <c r="C123" s="1271" t="str">
        <f>IF('①4.事業内容（PR）'!C63="","",'①4.事業内容（PR）'!C63)</f>
        <v/>
      </c>
      <c r="D123" s="1273" t="str">
        <f>IF('①4.事業内容（PR）'!D63="","",'①4.事業内容（PR）'!D63)</f>
        <v/>
      </c>
      <c r="E123" s="1273" t="str">
        <f>IF('①4.事業内容（PR）'!F63="","",'①4.事業内容（PR）'!F63)</f>
        <v/>
      </c>
      <c r="F123" s="1275"/>
      <c r="G123" s="1286"/>
      <c r="H123" s="1279"/>
      <c r="I123" s="1281"/>
      <c r="J123" s="236" t="str">
        <f>IF('①7.積算内訳（PR）'!E586=0,"",'①7.積算内訳（PR）'!E586)</f>
        <v/>
      </c>
      <c r="K123" s="224"/>
      <c r="L123" s="1283" t="str">
        <f>IF(J124="","",((G123*1000)/J124))</f>
        <v/>
      </c>
    </row>
    <row r="124" spans="2:14" ht="22.5" hidden="1" customHeight="1">
      <c r="B124" s="1269"/>
      <c r="C124" s="1271"/>
      <c r="D124" s="1273"/>
      <c r="E124" s="1273"/>
      <c r="F124" s="1275"/>
      <c r="G124" s="1277"/>
      <c r="H124" s="1279"/>
      <c r="I124" s="1281"/>
      <c r="J124" s="235" t="str">
        <f>IF('①7.積算内訳（PR）'!F586=0,"",'①7.積算内訳（PR）'!F586)</f>
        <v/>
      </c>
      <c r="K124" s="223"/>
      <c r="L124" s="1283"/>
    </row>
    <row r="125" spans="2:14" ht="22.5" hidden="1" customHeight="1">
      <c r="B125" s="1269" t="str">
        <f>IF('①4.事業内容（PR）'!B64="","",'①4.事業内容（PR）'!B64)</f>
        <v/>
      </c>
      <c r="C125" s="1271" t="str">
        <f>IF('①4.事業内容（PR）'!C64="","",'①4.事業内容（PR）'!C64)</f>
        <v/>
      </c>
      <c r="D125" s="1273" t="str">
        <f>IF('①4.事業内容（PR）'!D64="","",'①4.事業内容（PR）'!D64)</f>
        <v/>
      </c>
      <c r="E125" s="1273" t="str">
        <f>IF('①4.事業内容（PR）'!F64="","",'①4.事業内容（PR）'!F64)</f>
        <v/>
      </c>
      <c r="F125" s="1275"/>
      <c r="G125" s="1277"/>
      <c r="H125" s="1279"/>
      <c r="I125" s="1281"/>
      <c r="J125" s="237" t="str">
        <f>IF('①7.積算内訳（PR）'!E596=0,"",'①7.積算内訳（PR）'!E596)</f>
        <v/>
      </c>
      <c r="K125" s="225"/>
      <c r="L125" s="1283" t="str">
        <f>IF(J126="","",((G125*1000)/J126))</f>
        <v/>
      </c>
    </row>
    <row r="126" spans="2:14" ht="22.5" hidden="1" customHeight="1" thickBot="1">
      <c r="B126" s="1270"/>
      <c r="C126" s="1272"/>
      <c r="D126" s="1274"/>
      <c r="E126" s="1274"/>
      <c r="F126" s="1276"/>
      <c r="G126" s="1278"/>
      <c r="H126" s="1280"/>
      <c r="I126" s="1282"/>
      <c r="J126" s="238" t="str">
        <f>IF('①7.積算内訳（PR）'!F596=0,"",'①7.積算内訳（PR）'!F596)</f>
        <v/>
      </c>
      <c r="K126" s="226"/>
      <c r="L126" s="1284"/>
    </row>
    <row r="127" spans="2:14" ht="22.5" hidden="1" customHeight="1">
      <c r="B127" s="1293" t="str">
        <f>IF('①4.事業内容（PR）'!B65="","",'①4.事業内容（PR）'!B65)</f>
        <v/>
      </c>
      <c r="C127" s="1294" t="str">
        <f>IF('①4.事業内容（PR）'!C65="","",'①4.事業内容（PR）'!C65)</f>
        <v/>
      </c>
      <c r="D127" s="1296" t="str">
        <f>IF('①4.事業内容（PR）'!D65="","",'①4.事業内容（PR）'!D65)</f>
        <v/>
      </c>
      <c r="E127" s="1296" t="str">
        <f>IF('①4.事業内容（PR）'!F65="","",'①4.事業内容（PR）'!F65)</f>
        <v/>
      </c>
      <c r="F127" s="1289"/>
      <c r="G127" s="1286"/>
      <c r="H127" s="1290"/>
      <c r="I127" s="1291"/>
      <c r="J127" s="236" t="str">
        <f>IF('①7.積算内訳（PR）'!E606=0,"",'①7.積算内訳（PR）'!E606)</f>
        <v/>
      </c>
      <c r="K127" s="224"/>
      <c r="L127" s="1292" t="str">
        <f>IF(J128="","",((G127*1000)/J128))</f>
        <v/>
      </c>
      <c r="N127" s="146"/>
    </row>
    <row r="128" spans="2:14" ht="22.5" hidden="1" customHeight="1">
      <c r="B128" s="1285"/>
      <c r="C128" s="1295"/>
      <c r="D128" s="1288"/>
      <c r="E128" s="1288"/>
      <c r="F128" s="1275"/>
      <c r="G128" s="1277"/>
      <c r="H128" s="1279"/>
      <c r="I128" s="1281"/>
      <c r="J128" s="235" t="str">
        <f>IF('①7.積算内訳（PR）'!F606=0,"",'①7.積算内訳（PR）'!F606)</f>
        <v/>
      </c>
      <c r="K128" s="227"/>
      <c r="L128" s="1283"/>
      <c r="N128" s="151"/>
    </row>
    <row r="129" spans="2:14" ht="22.5" hidden="1" customHeight="1">
      <c r="B129" s="1285" t="str">
        <f>IF('①4.事業内容（PR）'!B66="","",'①4.事業内容（PR）'!B66)</f>
        <v/>
      </c>
      <c r="C129" s="1271" t="str">
        <f>IF('①4.事業内容（PR）'!C66="","",'①4.事業内容（PR）'!C66)</f>
        <v/>
      </c>
      <c r="D129" s="1273" t="str">
        <f>IF('①4.事業内容（PR）'!D66="","",'①4.事業内容（PR）'!D66)</f>
        <v/>
      </c>
      <c r="E129" s="1273" t="str">
        <f>IF('①4.事業内容（PR）'!F66="","",'①4.事業内容（PR）'!F66)</f>
        <v/>
      </c>
      <c r="F129" s="1275"/>
      <c r="G129" s="1286"/>
      <c r="H129" s="1279"/>
      <c r="I129" s="1281"/>
      <c r="J129" s="236" t="str">
        <f>IF('①7.積算内訳（PR）'!E616=0,"",'①7.積算内訳（PR）'!E616)</f>
        <v/>
      </c>
      <c r="K129" s="224"/>
      <c r="L129" s="1283" t="str">
        <f>IF(J130="","",((G129*1000)/J130))</f>
        <v/>
      </c>
      <c r="N129" s="146"/>
    </row>
    <row r="130" spans="2:14" ht="22.5" hidden="1" customHeight="1">
      <c r="B130" s="1269"/>
      <c r="C130" s="1271"/>
      <c r="D130" s="1273"/>
      <c r="E130" s="1273"/>
      <c r="F130" s="1275"/>
      <c r="G130" s="1277"/>
      <c r="H130" s="1279"/>
      <c r="I130" s="1281"/>
      <c r="J130" s="235" t="str">
        <f>IF('①7.積算内訳（PR）'!F616=0,"",'①7.積算内訳（PR）'!F616)</f>
        <v/>
      </c>
      <c r="K130" s="227"/>
      <c r="L130" s="1283"/>
      <c r="N130" s="152"/>
    </row>
    <row r="131" spans="2:14" ht="22.5" hidden="1" customHeight="1">
      <c r="B131" s="1285" t="str">
        <f>IF('①4.事業内容（PR）'!B67="","",'①4.事業内容（PR）'!B67)</f>
        <v/>
      </c>
      <c r="C131" s="1271" t="str">
        <f>IF('①4.事業内容（PR）'!C67="","",'①4.事業内容（PR）'!C67)</f>
        <v/>
      </c>
      <c r="D131" s="1273" t="str">
        <f>IF('①4.事業内容（PR）'!D67="","",'①4.事業内容（PR）'!D67)</f>
        <v/>
      </c>
      <c r="E131" s="1273" t="str">
        <f>IF('①4.事業内容（PR）'!F67="","",'①4.事業内容（PR）'!F67)</f>
        <v/>
      </c>
      <c r="F131" s="1275"/>
      <c r="G131" s="1286"/>
      <c r="H131" s="1279"/>
      <c r="I131" s="1281"/>
      <c r="J131" s="236" t="str">
        <f>IF('①7.積算内訳（PR）'!E626=0,"",'①7.積算内訳（PR）'!E626)</f>
        <v/>
      </c>
      <c r="K131" s="224"/>
      <c r="L131" s="1283" t="str">
        <f>IF(J132="","",((G131*1000)/J132))</f>
        <v/>
      </c>
    </row>
    <row r="132" spans="2:14" ht="22.5" hidden="1" customHeight="1">
      <c r="B132" s="1269"/>
      <c r="C132" s="1271"/>
      <c r="D132" s="1273"/>
      <c r="E132" s="1273"/>
      <c r="F132" s="1275"/>
      <c r="G132" s="1277"/>
      <c r="H132" s="1279"/>
      <c r="I132" s="1281"/>
      <c r="J132" s="235" t="str">
        <f>IF('①7.積算内訳（PR）'!F626=0,"",'①7.積算内訳（PR）'!F626)</f>
        <v/>
      </c>
      <c r="K132" s="227"/>
      <c r="L132" s="1283"/>
    </row>
    <row r="133" spans="2:14" ht="22.5" hidden="1" customHeight="1">
      <c r="B133" s="1285" t="str">
        <f>IF('①4.事業内容（PR）'!B68="","",'①4.事業内容（PR）'!B68)</f>
        <v/>
      </c>
      <c r="C133" s="1271" t="str">
        <f>IF('①4.事業内容（PR）'!C68="","",'①4.事業内容（PR）'!C68)</f>
        <v/>
      </c>
      <c r="D133" s="1273" t="str">
        <f>IF('①4.事業内容（PR）'!D68="","",'①4.事業内容（PR）'!D68)</f>
        <v/>
      </c>
      <c r="E133" s="1273" t="str">
        <f>IF('①4.事業内容（PR）'!F68="","",'①4.事業内容（PR）'!F68)</f>
        <v/>
      </c>
      <c r="F133" s="1275"/>
      <c r="G133" s="1286"/>
      <c r="H133" s="1279"/>
      <c r="I133" s="1281"/>
      <c r="J133" s="236" t="str">
        <f>IF('①7.積算内訳（PR）'!E636=0,"",'①7.積算内訳（PR）'!E636)</f>
        <v/>
      </c>
      <c r="K133" s="224"/>
      <c r="L133" s="1283" t="str">
        <f>IF(J134="","",((G133*1000)/J134))</f>
        <v/>
      </c>
    </row>
    <row r="134" spans="2:14" ht="22.5" hidden="1" customHeight="1">
      <c r="B134" s="1269"/>
      <c r="C134" s="1271"/>
      <c r="D134" s="1273"/>
      <c r="E134" s="1273"/>
      <c r="F134" s="1275"/>
      <c r="G134" s="1277"/>
      <c r="H134" s="1279"/>
      <c r="I134" s="1281"/>
      <c r="J134" s="235" t="str">
        <f>IF('①7.積算内訳（PR）'!F636=0,"",'①7.積算内訳（PR）'!F636)</f>
        <v/>
      </c>
      <c r="K134" s="227"/>
      <c r="L134" s="1283"/>
    </row>
    <row r="135" spans="2:14" ht="22.5" hidden="1" customHeight="1">
      <c r="B135" s="1285" t="str">
        <f>IF('①4.事業内容（PR）'!B69="","",'①4.事業内容（PR）'!B69)</f>
        <v/>
      </c>
      <c r="C135" s="1271" t="str">
        <f>IF('①4.事業内容（PR）'!C69="","",'①4.事業内容（PR）'!C69)</f>
        <v/>
      </c>
      <c r="D135" s="1273" t="str">
        <f>IF('①4.事業内容（PR）'!D69="","",'①4.事業内容（PR）'!D69)</f>
        <v/>
      </c>
      <c r="E135" s="1273" t="str">
        <f>IF('①4.事業内容（PR）'!F69="","",'①4.事業内容（PR）'!F69)</f>
        <v/>
      </c>
      <c r="F135" s="1275"/>
      <c r="G135" s="1286"/>
      <c r="H135" s="1279"/>
      <c r="I135" s="1281"/>
      <c r="J135" s="236" t="str">
        <f>IF('①7.積算内訳（PR）'!E646=0,"",'①7.積算内訳（PR）'!E646)</f>
        <v/>
      </c>
      <c r="K135" s="224"/>
      <c r="L135" s="1283" t="str">
        <f>IF(J136="","",((G135*1000)/J136))</f>
        <v/>
      </c>
    </row>
    <row r="136" spans="2:14" ht="22.5" hidden="1" customHeight="1">
      <c r="B136" s="1269"/>
      <c r="C136" s="1271"/>
      <c r="D136" s="1273"/>
      <c r="E136" s="1273"/>
      <c r="F136" s="1275"/>
      <c r="G136" s="1277"/>
      <c r="H136" s="1279"/>
      <c r="I136" s="1281"/>
      <c r="J136" s="235" t="str">
        <f>IF('①7.積算内訳（PR）'!F646=0,"",'①7.積算内訳（PR）'!F646)</f>
        <v/>
      </c>
      <c r="K136" s="227"/>
      <c r="L136" s="1283"/>
    </row>
    <row r="137" spans="2:14" ht="22.5" hidden="1" customHeight="1">
      <c r="B137" s="1285" t="str">
        <f>IF('①4.事業内容（PR）'!B70="","",'①4.事業内容（PR）'!B70)</f>
        <v/>
      </c>
      <c r="C137" s="1271" t="str">
        <f>IF('①4.事業内容（PR）'!C70="","",'①4.事業内容（PR）'!C70)</f>
        <v/>
      </c>
      <c r="D137" s="1273" t="str">
        <f>IF('①4.事業内容（PR）'!D70="","",'①4.事業内容（PR）'!D70)</f>
        <v/>
      </c>
      <c r="E137" s="1273" t="str">
        <f>IF('①4.事業内容（PR）'!F70="","",'①4.事業内容（PR）'!F70)</f>
        <v/>
      </c>
      <c r="F137" s="1275"/>
      <c r="G137" s="1286"/>
      <c r="H137" s="1279"/>
      <c r="I137" s="1281"/>
      <c r="J137" s="236" t="str">
        <f>IF('①7.積算内訳（PR）'!E656=0,"",'①7.積算内訳（PR）'!E656)</f>
        <v/>
      </c>
      <c r="K137" s="224"/>
      <c r="L137" s="1283" t="str">
        <f>IF(J138="","",((G137*1000)/J138))</f>
        <v/>
      </c>
    </row>
    <row r="138" spans="2:14" ht="22.5" hidden="1" customHeight="1">
      <c r="B138" s="1269"/>
      <c r="C138" s="1271"/>
      <c r="D138" s="1273"/>
      <c r="E138" s="1273"/>
      <c r="F138" s="1275"/>
      <c r="G138" s="1277"/>
      <c r="H138" s="1279"/>
      <c r="I138" s="1281"/>
      <c r="J138" s="235" t="str">
        <f>IF('①7.積算内訳（PR）'!F656=0,"",'①7.積算内訳（PR）'!F656)</f>
        <v/>
      </c>
      <c r="K138" s="227"/>
      <c r="L138" s="1283"/>
    </row>
    <row r="139" spans="2:14" ht="22.5" hidden="1" customHeight="1">
      <c r="B139" s="1285" t="str">
        <f>IF('①4.事業内容（PR）'!B71="","",'①4.事業内容（PR）'!B71)</f>
        <v/>
      </c>
      <c r="C139" s="1271" t="str">
        <f>IF('①4.事業内容（PR）'!C71="","",'①4.事業内容（PR）'!C71)</f>
        <v/>
      </c>
      <c r="D139" s="1273" t="str">
        <f>IF('①4.事業内容（PR）'!D71="","",'①4.事業内容（PR）'!D71)</f>
        <v/>
      </c>
      <c r="E139" s="1273" t="str">
        <f>IF('①4.事業内容（PR）'!F71="","",'①4.事業内容（PR）'!F71)</f>
        <v/>
      </c>
      <c r="F139" s="1275"/>
      <c r="G139" s="1286"/>
      <c r="H139" s="1279"/>
      <c r="I139" s="1281"/>
      <c r="J139" s="236" t="str">
        <f>IF('①7.積算内訳（PR）'!E666=0,"",'①7.積算内訳（PR）'!E666)</f>
        <v/>
      </c>
      <c r="K139" s="224"/>
      <c r="L139" s="1283" t="str">
        <f>IF(J140="","",((G139*1000)/J140))</f>
        <v/>
      </c>
    </row>
    <row r="140" spans="2:14" ht="22.5" hidden="1" customHeight="1">
      <c r="B140" s="1269"/>
      <c r="C140" s="1271"/>
      <c r="D140" s="1273"/>
      <c r="E140" s="1273"/>
      <c r="F140" s="1275"/>
      <c r="G140" s="1277"/>
      <c r="H140" s="1279"/>
      <c r="I140" s="1281"/>
      <c r="J140" s="235" t="str">
        <f>IF('①7.積算内訳（PR）'!F666=0,"",'①7.積算内訳（PR）'!F666)</f>
        <v/>
      </c>
      <c r="K140" s="227"/>
      <c r="L140" s="1283"/>
    </row>
    <row r="141" spans="2:14" ht="22.5" hidden="1" customHeight="1">
      <c r="B141" s="1285" t="str">
        <f>IF('①4.事業内容（PR）'!B72="","",'①4.事業内容（PR）'!B72)</f>
        <v/>
      </c>
      <c r="C141" s="1271" t="str">
        <f>IF('①4.事業内容（PR）'!C72="","",'①4.事業内容（PR）'!C72)</f>
        <v/>
      </c>
      <c r="D141" s="1273" t="str">
        <f>IF('①4.事業内容（PR）'!D72="","",'①4.事業内容（PR）'!D72)</f>
        <v/>
      </c>
      <c r="E141" s="1273" t="str">
        <f>IF('①4.事業内容（PR）'!F72="","",'①4.事業内容（PR）'!F72)</f>
        <v/>
      </c>
      <c r="F141" s="1275"/>
      <c r="G141" s="1286"/>
      <c r="H141" s="1279"/>
      <c r="I141" s="1281"/>
      <c r="J141" s="236" t="str">
        <f>IF('①7.積算内訳（PR）'!E676=0,"",'①7.積算内訳（PR）'!E676)</f>
        <v/>
      </c>
      <c r="K141" s="224"/>
      <c r="L141" s="1283" t="str">
        <f>IF(J142="","",((G141*1000)/J142))</f>
        <v/>
      </c>
    </row>
    <row r="142" spans="2:14" ht="22.5" hidden="1" customHeight="1">
      <c r="B142" s="1269"/>
      <c r="C142" s="1271"/>
      <c r="D142" s="1273"/>
      <c r="E142" s="1273"/>
      <c r="F142" s="1275"/>
      <c r="G142" s="1277"/>
      <c r="H142" s="1279"/>
      <c r="I142" s="1281"/>
      <c r="J142" s="235" t="str">
        <f>IF('①7.積算内訳（PR）'!F676=0,"",'①7.積算内訳（PR）'!F676)</f>
        <v/>
      </c>
      <c r="K142" s="227"/>
      <c r="L142" s="1283"/>
    </row>
    <row r="143" spans="2:14" ht="22.5" hidden="1" customHeight="1">
      <c r="B143" s="1285" t="str">
        <f>IF('①4.事業内容（PR）'!B73="","",'①4.事業内容（PR）'!B73)</f>
        <v/>
      </c>
      <c r="C143" s="1271" t="str">
        <f>IF('①4.事業内容（PR）'!C73="","",'①4.事業内容（PR）'!C73)</f>
        <v/>
      </c>
      <c r="D143" s="1273" t="str">
        <f>IF('①4.事業内容（PR）'!D73="","",'①4.事業内容（PR）'!D73)</f>
        <v/>
      </c>
      <c r="E143" s="1273" t="str">
        <f>IF('①4.事業内容（PR）'!F73="","",'①4.事業内容（PR）'!F73)</f>
        <v/>
      </c>
      <c r="F143" s="1275"/>
      <c r="G143" s="1286"/>
      <c r="H143" s="1279"/>
      <c r="I143" s="1281"/>
      <c r="J143" s="236" t="str">
        <f>IF('①7.積算内訳（PR）'!E686=0,"",'①7.積算内訳（PR）'!E686)</f>
        <v/>
      </c>
      <c r="K143" s="224"/>
      <c r="L143" s="1283" t="str">
        <f>IF(J144="","",((G143*1000)/J144))</f>
        <v/>
      </c>
    </row>
    <row r="144" spans="2:14" ht="22.5" hidden="1" customHeight="1">
      <c r="B144" s="1269"/>
      <c r="C144" s="1271"/>
      <c r="D144" s="1273"/>
      <c r="E144" s="1273"/>
      <c r="F144" s="1275"/>
      <c r="G144" s="1277"/>
      <c r="H144" s="1279"/>
      <c r="I144" s="1281"/>
      <c r="J144" s="235" t="str">
        <f>IF('①7.積算内訳（PR）'!F686=0,"",'①7.積算内訳（PR）'!F686)</f>
        <v/>
      </c>
      <c r="K144" s="227"/>
      <c r="L144" s="1283"/>
    </row>
    <row r="145" spans="2:14" ht="22.5" hidden="1" customHeight="1">
      <c r="B145" s="1269" t="str">
        <f>IF('①4.事業内容（PR）'!B74="","",'①4.事業内容（PR）'!B74)</f>
        <v/>
      </c>
      <c r="C145" s="1271" t="str">
        <f>IF('①4.事業内容（PR）'!C74="","",'①4.事業内容（PR）'!C74)</f>
        <v/>
      </c>
      <c r="D145" s="1273" t="str">
        <f>IF('①4.事業内容（PR）'!D74="","",'①4.事業内容（PR）'!D74)</f>
        <v/>
      </c>
      <c r="E145" s="1273" t="str">
        <f>IF('①4.事業内容（PR）'!F74="","",'①4.事業内容（PR）'!F74)</f>
        <v/>
      </c>
      <c r="F145" s="1275"/>
      <c r="G145" s="1277"/>
      <c r="H145" s="1279"/>
      <c r="I145" s="1281"/>
      <c r="J145" s="237" t="str">
        <f>IF('①7.積算内訳（PR）'!E696=0,"",'①7.積算内訳（PR）'!E696)</f>
        <v/>
      </c>
      <c r="K145" s="225"/>
      <c r="L145" s="1283" t="str">
        <f>IF(J146="","",((G145*1000)/J146))</f>
        <v/>
      </c>
    </row>
    <row r="146" spans="2:14" ht="22.5" hidden="1" customHeight="1" thickBot="1">
      <c r="B146" s="1270"/>
      <c r="C146" s="1272"/>
      <c r="D146" s="1274"/>
      <c r="E146" s="1274"/>
      <c r="F146" s="1276"/>
      <c r="G146" s="1278"/>
      <c r="H146" s="1280"/>
      <c r="I146" s="1282"/>
      <c r="J146" s="238" t="str">
        <f>IF('①7.積算内訳（PR）'!F696=0,"",'①7.積算内訳（PR）'!F696)</f>
        <v/>
      </c>
      <c r="K146" s="228"/>
      <c r="L146" s="1284"/>
      <c r="N146" s="177"/>
    </row>
    <row r="147" spans="2:14" ht="22.5" hidden="1" customHeight="1">
      <c r="B147" s="1285" t="str">
        <f>IF('①4.事業内容（PR）'!B75="","",'①4.事業内容（PR）'!B75)</f>
        <v/>
      </c>
      <c r="C147" s="1287" t="str">
        <f>IF('①4.事業内容（PR）'!C75="","",'①4.事業内容（PR）'!C75)</f>
        <v/>
      </c>
      <c r="D147" s="1288" t="str">
        <f>IF('①4.事業内容（PR）'!D75="","",'①4.事業内容（PR）'!D75)</f>
        <v/>
      </c>
      <c r="E147" s="1288" t="str">
        <f>IF('①4.事業内容（PR）'!F75="","",'①4.事業内容（PR）'!F75)</f>
        <v/>
      </c>
      <c r="F147" s="1289"/>
      <c r="G147" s="1286"/>
      <c r="H147" s="1290"/>
      <c r="I147" s="1291"/>
      <c r="J147" s="236" t="str">
        <f>IF('①7.積算内訳（PR）'!E706=0,"",'①7.積算内訳（PR）'!E706)</f>
        <v/>
      </c>
      <c r="K147" s="224"/>
      <c r="L147" s="1292" t="str">
        <f>IF(J148="","",((G147*1000)/J148))</f>
        <v/>
      </c>
    </row>
    <row r="148" spans="2:14" ht="22.5" hidden="1" customHeight="1">
      <c r="B148" s="1269"/>
      <c r="C148" s="1271"/>
      <c r="D148" s="1273"/>
      <c r="E148" s="1273"/>
      <c r="F148" s="1275"/>
      <c r="G148" s="1277"/>
      <c r="H148" s="1279"/>
      <c r="I148" s="1281"/>
      <c r="J148" s="235" t="str">
        <f>IF('①7.積算内訳（PR）'!F706=0,"",'①7.積算内訳（PR）'!F706)</f>
        <v/>
      </c>
      <c r="K148" s="227"/>
      <c r="L148" s="1283"/>
    </row>
    <row r="149" spans="2:14" ht="22.5" hidden="1" customHeight="1">
      <c r="B149" s="1285" t="str">
        <f>IF('①4.事業内容（PR）'!B76="","",'①4.事業内容（PR）'!B76)</f>
        <v/>
      </c>
      <c r="C149" s="1271" t="str">
        <f>IF('①4.事業内容（PR）'!C76="","",'①4.事業内容（PR）'!C76)</f>
        <v/>
      </c>
      <c r="D149" s="1273" t="str">
        <f>IF('①4.事業内容（PR）'!D76="","",'①4.事業内容（PR）'!D76)</f>
        <v/>
      </c>
      <c r="E149" s="1273" t="str">
        <f>IF('①4.事業内容（PR）'!F76="","",'①4.事業内容（PR）'!F76)</f>
        <v/>
      </c>
      <c r="F149" s="1275"/>
      <c r="G149" s="1286"/>
      <c r="H149" s="1279"/>
      <c r="I149" s="1281"/>
      <c r="J149" s="236" t="str">
        <f>IF('①7.積算内訳（PR）'!E716=0,"",'①7.積算内訳（PR）'!E716)</f>
        <v/>
      </c>
      <c r="K149" s="224"/>
      <c r="L149" s="1283" t="str">
        <f>IF(J150="","",((G149*1000)/J150))</f>
        <v/>
      </c>
    </row>
    <row r="150" spans="2:14" ht="22.5" hidden="1" customHeight="1">
      <c r="B150" s="1269"/>
      <c r="C150" s="1271"/>
      <c r="D150" s="1273"/>
      <c r="E150" s="1273"/>
      <c r="F150" s="1275"/>
      <c r="G150" s="1277"/>
      <c r="H150" s="1279"/>
      <c r="I150" s="1281"/>
      <c r="J150" s="235" t="str">
        <f>IF('①7.積算内訳（PR）'!F716=0,"",'①7.積算内訳（PR）'!F716)</f>
        <v/>
      </c>
      <c r="K150" s="227"/>
      <c r="L150" s="1283"/>
    </row>
    <row r="151" spans="2:14" ht="22.5" hidden="1" customHeight="1">
      <c r="B151" s="1285" t="str">
        <f>IF('①4.事業内容（PR）'!B77="","",'①4.事業内容（PR）'!B77)</f>
        <v/>
      </c>
      <c r="C151" s="1271" t="str">
        <f>IF('①4.事業内容（PR）'!C77="","",'①4.事業内容（PR）'!C77)</f>
        <v/>
      </c>
      <c r="D151" s="1273" t="str">
        <f>IF('①4.事業内容（PR）'!D77="","",'①4.事業内容（PR）'!D77)</f>
        <v/>
      </c>
      <c r="E151" s="1273" t="str">
        <f>IF('①4.事業内容（PR）'!F77="","",'①4.事業内容（PR）'!F77)</f>
        <v/>
      </c>
      <c r="F151" s="1275"/>
      <c r="G151" s="1286"/>
      <c r="H151" s="1279"/>
      <c r="I151" s="1281"/>
      <c r="J151" s="236" t="str">
        <f>IF('①7.積算内訳（PR）'!E726=0,"",'①7.積算内訳（PR）'!E726)</f>
        <v/>
      </c>
      <c r="K151" s="224"/>
      <c r="L151" s="1283" t="str">
        <f>IF(J152="","",((G151*1000)/J152))</f>
        <v/>
      </c>
    </row>
    <row r="152" spans="2:14" ht="22.5" hidden="1" customHeight="1">
      <c r="B152" s="1269"/>
      <c r="C152" s="1271"/>
      <c r="D152" s="1273"/>
      <c r="E152" s="1273"/>
      <c r="F152" s="1275"/>
      <c r="G152" s="1277"/>
      <c r="H152" s="1279"/>
      <c r="I152" s="1281"/>
      <c r="J152" s="235" t="str">
        <f>IF('①7.積算内訳（PR）'!F726=0,"",'①7.積算内訳（PR）'!F726)</f>
        <v/>
      </c>
      <c r="K152" s="227"/>
      <c r="L152" s="1283"/>
    </row>
    <row r="153" spans="2:14" ht="22.5" hidden="1" customHeight="1">
      <c r="B153" s="1285" t="str">
        <f>IF('①4.事業内容（PR）'!B78="","",'①4.事業内容（PR）'!B78)</f>
        <v/>
      </c>
      <c r="C153" s="1271" t="str">
        <f>IF('①4.事業内容（PR）'!C78="","",'①4.事業内容（PR）'!C78)</f>
        <v/>
      </c>
      <c r="D153" s="1273" t="str">
        <f>IF('①4.事業内容（PR）'!D78="","",'①4.事業内容（PR）'!D78)</f>
        <v/>
      </c>
      <c r="E153" s="1273" t="str">
        <f>IF('①4.事業内容（PR）'!F78="","",'①4.事業内容（PR）'!F78)</f>
        <v/>
      </c>
      <c r="F153" s="1275"/>
      <c r="G153" s="1286"/>
      <c r="H153" s="1279"/>
      <c r="I153" s="1281"/>
      <c r="J153" s="236" t="str">
        <f>IF('①7.積算内訳（PR）'!E736=0,"",'①7.積算内訳（PR）'!E736)</f>
        <v/>
      </c>
      <c r="K153" s="224"/>
      <c r="L153" s="1283" t="str">
        <f>IF(J154="","",((G153*1000)/J154))</f>
        <v/>
      </c>
    </row>
    <row r="154" spans="2:14" ht="22.5" hidden="1" customHeight="1">
      <c r="B154" s="1269"/>
      <c r="C154" s="1271"/>
      <c r="D154" s="1273"/>
      <c r="E154" s="1273"/>
      <c r="F154" s="1275"/>
      <c r="G154" s="1277"/>
      <c r="H154" s="1279"/>
      <c r="I154" s="1281"/>
      <c r="J154" s="235" t="str">
        <f>IF('①7.積算内訳（PR）'!F736=0,"",'①7.積算内訳（PR）'!F736)</f>
        <v/>
      </c>
      <c r="K154" s="227"/>
      <c r="L154" s="1283"/>
    </row>
    <row r="155" spans="2:14" ht="22.5" hidden="1" customHeight="1">
      <c r="B155" s="1285" t="str">
        <f>IF('①4.事業内容（PR）'!B79="","",'①4.事業内容（PR）'!B79)</f>
        <v/>
      </c>
      <c r="C155" s="1271" t="str">
        <f>IF('①4.事業内容（PR）'!C79="","",'①4.事業内容（PR）'!C79)</f>
        <v/>
      </c>
      <c r="D155" s="1273" t="str">
        <f>IF('①4.事業内容（PR）'!D79="","",'①4.事業内容（PR）'!D79)</f>
        <v/>
      </c>
      <c r="E155" s="1273" t="str">
        <f>IF('①4.事業内容（PR）'!F79="","",'①4.事業内容（PR）'!F79)</f>
        <v/>
      </c>
      <c r="F155" s="1275"/>
      <c r="G155" s="1286"/>
      <c r="H155" s="1279"/>
      <c r="I155" s="1281"/>
      <c r="J155" s="236" t="str">
        <f>IF('①7.積算内訳（PR）'!E746=0,"",'①7.積算内訳（PR）'!E746)</f>
        <v/>
      </c>
      <c r="K155" s="224"/>
      <c r="L155" s="1283" t="str">
        <f>IF(J156="","",((G155*1000)/J156))</f>
        <v/>
      </c>
    </row>
    <row r="156" spans="2:14" ht="22.5" hidden="1" customHeight="1">
      <c r="B156" s="1269"/>
      <c r="C156" s="1271"/>
      <c r="D156" s="1273"/>
      <c r="E156" s="1273"/>
      <c r="F156" s="1275"/>
      <c r="G156" s="1277"/>
      <c r="H156" s="1279"/>
      <c r="I156" s="1281"/>
      <c r="J156" s="235" t="str">
        <f>IF('①7.積算内訳（PR）'!F746=0,"",'①7.積算内訳（PR）'!F746)</f>
        <v/>
      </c>
      <c r="K156" s="227"/>
      <c r="L156" s="1283"/>
    </row>
    <row r="157" spans="2:14" ht="22.5" hidden="1" customHeight="1">
      <c r="B157" s="1285" t="str">
        <f>IF('①4.事業内容（PR）'!B80="","",'①4.事業内容（PR）'!B80)</f>
        <v/>
      </c>
      <c r="C157" s="1271" t="str">
        <f>IF('①4.事業内容（PR）'!C80="","",'①4.事業内容（PR）'!C80)</f>
        <v/>
      </c>
      <c r="D157" s="1273" t="str">
        <f>IF('①4.事業内容（PR）'!D80="","",'①4.事業内容（PR）'!D80)</f>
        <v/>
      </c>
      <c r="E157" s="1273" t="str">
        <f>IF('①4.事業内容（PR）'!F80="","",'①4.事業内容（PR）'!F80)</f>
        <v/>
      </c>
      <c r="F157" s="1275"/>
      <c r="G157" s="1286"/>
      <c r="H157" s="1279"/>
      <c r="I157" s="1281"/>
      <c r="J157" s="236" t="str">
        <f>IF('①7.積算内訳（PR）'!E756=0,"",'①7.積算内訳（PR）'!E756)</f>
        <v/>
      </c>
      <c r="K157" s="224"/>
      <c r="L157" s="1283" t="str">
        <f>IF(J158="","",((G157*1000)/J158))</f>
        <v/>
      </c>
    </row>
    <row r="158" spans="2:14" ht="22.5" hidden="1" customHeight="1">
      <c r="B158" s="1269"/>
      <c r="C158" s="1271"/>
      <c r="D158" s="1273"/>
      <c r="E158" s="1273"/>
      <c r="F158" s="1275"/>
      <c r="G158" s="1277"/>
      <c r="H158" s="1279"/>
      <c r="I158" s="1281"/>
      <c r="J158" s="235" t="str">
        <f>IF('①7.積算内訳（PR）'!F756=0,"",'①7.積算内訳（PR）'!F756)</f>
        <v/>
      </c>
      <c r="K158" s="227"/>
      <c r="L158" s="1283"/>
    </row>
    <row r="159" spans="2:14" ht="22.5" hidden="1" customHeight="1">
      <c r="B159" s="1285" t="str">
        <f>IF('①4.事業内容（PR）'!B81="","",'①4.事業内容（PR）'!B81)</f>
        <v/>
      </c>
      <c r="C159" s="1271" t="str">
        <f>IF('①4.事業内容（PR）'!C81="","",'①4.事業内容（PR）'!C81)</f>
        <v/>
      </c>
      <c r="D159" s="1273" t="str">
        <f>IF('①4.事業内容（PR）'!D81="","",'①4.事業内容（PR）'!D81)</f>
        <v/>
      </c>
      <c r="E159" s="1273" t="str">
        <f>IF('①4.事業内容（PR）'!F81="","",'①4.事業内容（PR）'!F81)</f>
        <v/>
      </c>
      <c r="F159" s="1275"/>
      <c r="G159" s="1286"/>
      <c r="H159" s="1279"/>
      <c r="I159" s="1281"/>
      <c r="J159" s="236" t="str">
        <f>IF('①7.積算内訳（PR）'!E766=0,"",'①7.積算内訳（PR）'!E766)</f>
        <v/>
      </c>
      <c r="K159" s="224"/>
      <c r="L159" s="1283" t="str">
        <f>IF(J160="","",((G159*1000)/J160))</f>
        <v/>
      </c>
    </row>
    <row r="160" spans="2:14" ht="22.5" hidden="1" customHeight="1">
      <c r="B160" s="1269"/>
      <c r="C160" s="1271"/>
      <c r="D160" s="1273"/>
      <c r="E160" s="1273"/>
      <c r="F160" s="1275"/>
      <c r="G160" s="1277"/>
      <c r="H160" s="1279"/>
      <c r="I160" s="1281"/>
      <c r="J160" s="235" t="str">
        <f>IF('①7.積算内訳（PR）'!F766=0,"",'①7.積算内訳（PR）'!F766)</f>
        <v/>
      </c>
      <c r="K160" s="227"/>
      <c r="L160" s="1283"/>
    </row>
    <row r="161" spans="2:12" ht="22.5" hidden="1" customHeight="1">
      <c r="B161" s="1285" t="str">
        <f>IF('①4.事業内容（PR）'!B82="","",'①4.事業内容（PR）'!B82)</f>
        <v/>
      </c>
      <c r="C161" s="1271" t="str">
        <f>IF('①4.事業内容（PR）'!C82="","",'①4.事業内容（PR）'!C82)</f>
        <v/>
      </c>
      <c r="D161" s="1273" t="str">
        <f>IF('①4.事業内容（PR）'!D82="","",'①4.事業内容（PR）'!D82)</f>
        <v/>
      </c>
      <c r="E161" s="1273" t="str">
        <f>IF('①4.事業内容（PR）'!F82="","",'①4.事業内容（PR）'!F82)</f>
        <v/>
      </c>
      <c r="F161" s="1275"/>
      <c r="G161" s="1286"/>
      <c r="H161" s="1279"/>
      <c r="I161" s="1281"/>
      <c r="J161" s="236" t="str">
        <f>IF('①7.積算内訳（PR）'!E776=0,"",'①7.積算内訳（PR）'!E776)</f>
        <v/>
      </c>
      <c r="K161" s="224"/>
      <c r="L161" s="1283" t="str">
        <f>IF(J162="","",((G161*1000)/J162))</f>
        <v/>
      </c>
    </row>
    <row r="162" spans="2:12" ht="22.5" hidden="1" customHeight="1">
      <c r="B162" s="1269"/>
      <c r="C162" s="1271"/>
      <c r="D162" s="1273"/>
      <c r="E162" s="1273"/>
      <c r="F162" s="1275"/>
      <c r="G162" s="1277"/>
      <c r="H162" s="1279"/>
      <c r="I162" s="1281"/>
      <c r="J162" s="235" t="str">
        <f>IF('①7.積算内訳（PR）'!F776=0,"",'①7.積算内訳（PR）'!F776)</f>
        <v/>
      </c>
      <c r="K162" s="227"/>
      <c r="L162" s="1283"/>
    </row>
    <row r="163" spans="2:12" ht="22.5" hidden="1" customHeight="1">
      <c r="B163" s="1285" t="str">
        <f>IF('①4.事業内容（PR）'!B83="","",'①4.事業内容（PR）'!B83)</f>
        <v/>
      </c>
      <c r="C163" s="1271" t="str">
        <f>IF('①4.事業内容（PR）'!C83="","",'①4.事業内容（PR）'!C83)</f>
        <v/>
      </c>
      <c r="D163" s="1273" t="str">
        <f>IF('①4.事業内容（PR）'!D83="","",'①4.事業内容（PR）'!D83)</f>
        <v/>
      </c>
      <c r="E163" s="1273" t="str">
        <f>IF('①4.事業内容（PR）'!F83="","",'①4.事業内容（PR）'!F83)</f>
        <v/>
      </c>
      <c r="F163" s="1275"/>
      <c r="G163" s="1286"/>
      <c r="H163" s="1279"/>
      <c r="I163" s="1281"/>
      <c r="J163" s="236" t="str">
        <f>IF('①7.積算内訳（PR）'!E786=0,"",'①7.積算内訳（PR）'!E786)</f>
        <v/>
      </c>
      <c r="K163" s="224"/>
      <c r="L163" s="1283" t="str">
        <f>IF(J164="","",((G163*1000)/J164))</f>
        <v/>
      </c>
    </row>
    <row r="164" spans="2:12" ht="22.5" hidden="1" customHeight="1">
      <c r="B164" s="1269"/>
      <c r="C164" s="1271"/>
      <c r="D164" s="1273"/>
      <c r="E164" s="1273"/>
      <c r="F164" s="1275"/>
      <c r="G164" s="1277"/>
      <c r="H164" s="1279"/>
      <c r="I164" s="1281"/>
      <c r="J164" s="235" t="str">
        <f>IF('①7.積算内訳（PR）'!F786=0,"",'①7.積算内訳（PR）'!F786)</f>
        <v/>
      </c>
      <c r="K164" s="227"/>
      <c r="L164" s="1283"/>
    </row>
    <row r="165" spans="2:12" ht="22.5" hidden="1" customHeight="1">
      <c r="B165" s="1269" t="str">
        <f>IF('①4.事業内容（PR）'!B84="","",'①4.事業内容（PR）'!B84)</f>
        <v/>
      </c>
      <c r="C165" s="1271" t="str">
        <f>IF('①4.事業内容（PR）'!C84="","",'①4.事業内容（PR）'!C84)</f>
        <v/>
      </c>
      <c r="D165" s="1273" t="str">
        <f>IF('①4.事業内容（PR）'!D84="","",'①4.事業内容（PR）'!D84)</f>
        <v/>
      </c>
      <c r="E165" s="1273" t="str">
        <f>IF('①4.事業内容（PR）'!F84="","",'①4.事業内容（PR）'!F84)</f>
        <v/>
      </c>
      <c r="F165" s="1275"/>
      <c r="G165" s="1277"/>
      <c r="H165" s="1279"/>
      <c r="I165" s="1281"/>
      <c r="J165" s="237" t="str">
        <f>IF('①7.積算内訳（PR）'!E796=0,"",'①7.積算内訳（PR）'!E796)</f>
        <v/>
      </c>
      <c r="K165" s="225"/>
      <c r="L165" s="1283" t="str">
        <f>IF(J166="","",((G165*1000)/J166))</f>
        <v/>
      </c>
    </row>
    <row r="166" spans="2:12" ht="22.5" hidden="1" customHeight="1" thickBot="1">
      <c r="B166" s="1270"/>
      <c r="C166" s="1272"/>
      <c r="D166" s="1274"/>
      <c r="E166" s="1274"/>
      <c r="F166" s="1276"/>
      <c r="G166" s="1278"/>
      <c r="H166" s="1280"/>
      <c r="I166" s="1282"/>
      <c r="J166" s="238" t="str">
        <f>IF('①7.積算内訳（PR）'!F796=0,"",'①7.積算内訳（PR）'!F796)</f>
        <v/>
      </c>
      <c r="K166" s="228"/>
      <c r="L166" s="1284"/>
    </row>
    <row r="167" spans="2:12">
      <c r="B167" s="229" t="s">
        <v>455</v>
      </c>
      <c r="C167" s="178" t="s">
        <v>453</v>
      </c>
    </row>
    <row r="168" spans="2:12">
      <c r="B168" s="229" t="s">
        <v>456</v>
      </c>
      <c r="C168" s="178" t="s">
        <v>454</v>
      </c>
    </row>
    <row r="169" spans="2:12">
      <c r="B169" s="229" t="s">
        <v>457</v>
      </c>
      <c r="C169" s="162" t="s">
        <v>587</v>
      </c>
    </row>
  </sheetData>
  <sheetProtection algorithmName="SHA-512" hashValue="L48CKZIx8nmjp7IFqAnCUnCewjDtT5oYt8wm7M7X5IGP+d/6wVSxldHp1Jfe8zLJIm0LGn5bj6gtapxSVwRS5A==" saltValue="Oe2xEipBU0tfZCc534gjLQ==" spinCount="100000" sheet="1" scenarios="1" formatCells="0" formatColumns="0" formatRows="0"/>
  <mergeCells count="740">
    <mergeCell ref="L11:L12"/>
    <mergeCell ref="L13:L14"/>
    <mergeCell ref="L15:L16"/>
    <mergeCell ref="L17:L18"/>
    <mergeCell ref="L19:L20"/>
    <mergeCell ref="L21:L22"/>
    <mergeCell ref="L23:L24"/>
    <mergeCell ref="I3:I4"/>
    <mergeCell ref="I5:I6"/>
    <mergeCell ref="I11:I12"/>
    <mergeCell ref="J3:J4"/>
    <mergeCell ref="L5:L6"/>
    <mergeCell ref="L7:L8"/>
    <mergeCell ref="L9:L10"/>
    <mergeCell ref="I19:I20"/>
    <mergeCell ref="I17:I18"/>
    <mergeCell ref="L45:L46"/>
    <mergeCell ref="L27:L28"/>
    <mergeCell ref="L29:L30"/>
    <mergeCell ref="L31:L32"/>
    <mergeCell ref="L33:L34"/>
    <mergeCell ref="L35:L36"/>
    <mergeCell ref="L37:L38"/>
    <mergeCell ref="L39:L40"/>
    <mergeCell ref="L41:L42"/>
    <mergeCell ref="L43:L44"/>
    <mergeCell ref="F5:F6"/>
    <mergeCell ref="E15:E16"/>
    <mergeCell ref="F15:F16"/>
    <mergeCell ref="G15:G16"/>
    <mergeCell ref="G11:G12"/>
    <mergeCell ref="C3:E3"/>
    <mergeCell ref="B11:B12"/>
    <mergeCell ref="K3:K4"/>
    <mergeCell ref="F3:F4"/>
    <mergeCell ref="G3:G4"/>
    <mergeCell ref="H3:H4"/>
    <mergeCell ref="E11:E12"/>
    <mergeCell ref="F11:F12"/>
    <mergeCell ref="H5:H6"/>
    <mergeCell ref="H7:H8"/>
    <mergeCell ref="H11:H12"/>
    <mergeCell ref="C11:C12"/>
    <mergeCell ref="B9:B10"/>
    <mergeCell ref="B3:B4"/>
    <mergeCell ref="E5:E6"/>
    <mergeCell ref="E7:E8"/>
    <mergeCell ref="F7:F8"/>
    <mergeCell ref="G5:G6"/>
    <mergeCell ref="E9:E10"/>
    <mergeCell ref="D15:D16"/>
    <mergeCell ref="C13:C14"/>
    <mergeCell ref="G7:G8"/>
    <mergeCell ref="C15:C16"/>
    <mergeCell ref="D9:D10"/>
    <mergeCell ref="D11:D12"/>
    <mergeCell ref="D13:D14"/>
    <mergeCell ref="G9:G10"/>
    <mergeCell ref="I7:I8"/>
    <mergeCell ref="E13:E14"/>
    <mergeCell ref="F13:F14"/>
    <mergeCell ref="F9:F10"/>
    <mergeCell ref="C7:C8"/>
    <mergeCell ref="H9:H10"/>
    <mergeCell ref="C9:C10"/>
    <mergeCell ref="I9:I10"/>
    <mergeCell ref="B31:B32"/>
    <mergeCell ref="I41:I42"/>
    <mergeCell ref="C41:C42"/>
    <mergeCell ref="B43:B44"/>
    <mergeCell ref="D43:D44"/>
    <mergeCell ref="E43:E44"/>
    <mergeCell ref="F43:F44"/>
    <mergeCell ref="G43:G44"/>
    <mergeCell ref="H43:H44"/>
    <mergeCell ref="I39:I40"/>
    <mergeCell ref="C39:C40"/>
    <mergeCell ref="I43:I44"/>
    <mergeCell ref="C43:C44"/>
    <mergeCell ref="B41:B42"/>
    <mergeCell ref="D41:D42"/>
    <mergeCell ref="E41:E42"/>
    <mergeCell ref="F41:F42"/>
    <mergeCell ref="G41:G42"/>
    <mergeCell ref="H41:H42"/>
    <mergeCell ref="B39:B40"/>
    <mergeCell ref="D39:D40"/>
    <mergeCell ref="E39:E40"/>
    <mergeCell ref="F39:F40"/>
    <mergeCell ref="B35:B36"/>
    <mergeCell ref="I45:I46"/>
    <mergeCell ref="C45:C46"/>
    <mergeCell ref="B37:B38"/>
    <mergeCell ref="D37:D38"/>
    <mergeCell ref="E37:E38"/>
    <mergeCell ref="F37:F38"/>
    <mergeCell ref="G37:G38"/>
    <mergeCell ref="H37:H38"/>
    <mergeCell ref="I37:I38"/>
    <mergeCell ref="C37:C38"/>
    <mergeCell ref="G39:G40"/>
    <mergeCell ref="H39:H40"/>
    <mergeCell ref="B45:B46"/>
    <mergeCell ref="D45:D46"/>
    <mergeCell ref="E45:E46"/>
    <mergeCell ref="F45:F46"/>
    <mergeCell ref="G45:G46"/>
    <mergeCell ref="H45:H46"/>
    <mergeCell ref="I35:I36"/>
    <mergeCell ref="C35:C36"/>
    <mergeCell ref="E33:E34"/>
    <mergeCell ref="F33:F34"/>
    <mergeCell ref="G33:G34"/>
    <mergeCell ref="H33:H34"/>
    <mergeCell ref="I33:I34"/>
    <mergeCell ref="C33:C34"/>
    <mergeCell ref="D31:D32"/>
    <mergeCell ref="E31:E32"/>
    <mergeCell ref="F31:F32"/>
    <mergeCell ref="G31:G32"/>
    <mergeCell ref="H31:H32"/>
    <mergeCell ref="I31:I32"/>
    <mergeCell ref="C31:C32"/>
    <mergeCell ref="D35:D36"/>
    <mergeCell ref="E35:E36"/>
    <mergeCell ref="F35:F36"/>
    <mergeCell ref="G35:G36"/>
    <mergeCell ref="H35:H36"/>
    <mergeCell ref="A5:A6"/>
    <mergeCell ref="B5:B6"/>
    <mergeCell ref="D5:D6"/>
    <mergeCell ref="D7:D8"/>
    <mergeCell ref="B7:B8"/>
    <mergeCell ref="B19:B20"/>
    <mergeCell ref="B21:B22"/>
    <mergeCell ref="B33:B34"/>
    <mergeCell ref="D33:D34"/>
    <mergeCell ref="C29:C30"/>
    <mergeCell ref="D19:D20"/>
    <mergeCell ref="B13:B14"/>
    <mergeCell ref="B27:B28"/>
    <mergeCell ref="D27:D28"/>
    <mergeCell ref="C23:C24"/>
    <mergeCell ref="C27:C28"/>
    <mergeCell ref="B17:B18"/>
    <mergeCell ref="D17:D18"/>
    <mergeCell ref="B23:B24"/>
    <mergeCell ref="D23:D24"/>
    <mergeCell ref="C5:C6"/>
    <mergeCell ref="B15:B16"/>
    <mergeCell ref="C17:C18"/>
    <mergeCell ref="C19:C20"/>
    <mergeCell ref="G21:G22"/>
    <mergeCell ref="H21:H22"/>
    <mergeCell ref="I21:I22"/>
    <mergeCell ref="D21:D22"/>
    <mergeCell ref="E21:E22"/>
    <mergeCell ref="F21:F22"/>
    <mergeCell ref="E19:E20"/>
    <mergeCell ref="F19:F20"/>
    <mergeCell ref="E17:E18"/>
    <mergeCell ref="F17:F18"/>
    <mergeCell ref="G17:G18"/>
    <mergeCell ref="H17:H18"/>
    <mergeCell ref="G27:G28"/>
    <mergeCell ref="H27:H28"/>
    <mergeCell ref="I27:I28"/>
    <mergeCell ref="B29:B30"/>
    <mergeCell ref="D29:D30"/>
    <mergeCell ref="E29:E30"/>
    <mergeCell ref="F29:F30"/>
    <mergeCell ref="G29:G30"/>
    <mergeCell ref="H29:H30"/>
    <mergeCell ref="I29:I30"/>
    <mergeCell ref="E27:E28"/>
    <mergeCell ref="F27:F28"/>
    <mergeCell ref="K2:L2"/>
    <mergeCell ref="L3:L4"/>
    <mergeCell ref="B25:B26"/>
    <mergeCell ref="C25:C26"/>
    <mergeCell ref="D25:D26"/>
    <mergeCell ref="E25:E26"/>
    <mergeCell ref="F25:F26"/>
    <mergeCell ref="G25:G26"/>
    <mergeCell ref="H25:H26"/>
    <mergeCell ref="I25:I26"/>
    <mergeCell ref="L25:L26"/>
    <mergeCell ref="C21:C22"/>
    <mergeCell ref="G23:G24"/>
    <mergeCell ref="H23:H24"/>
    <mergeCell ref="I23:I24"/>
    <mergeCell ref="E23:E24"/>
    <mergeCell ref="F23:F24"/>
    <mergeCell ref="I13:I14"/>
    <mergeCell ref="H15:H16"/>
    <mergeCell ref="I15:I16"/>
    <mergeCell ref="H13:H14"/>
    <mergeCell ref="G13:G14"/>
    <mergeCell ref="G19:G20"/>
    <mergeCell ref="H19:H20"/>
    <mergeCell ref="B47:B48"/>
    <mergeCell ref="C47:C48"/>
    <mergeCell ref="D47:D48"/>
    <mergeCell ref="E47:E48"/>
    <mergeCell ref="F47:F48"/>
    <mergeCell ref="G47:G48"/>
    <mergeCell ref="H47:H48"/>
    <mergeCell ref="I47:I48"/>
    <mergeCell ref="L47:L48"/>
    <mergeCell ref="B49:B50"/>
    <mergeCell ref="C49:C50"/>
    <mergeCell ref="D49:D50"/>
    <mergeCell ref="E49:E50"/>
    <mergeCell ref="F49:F50"/>
    <mergeCell ref="G49:G50"/>
    <mergeCell ref="H49:H50"/>
    <mergeCell ref="I49:I50"/>
    <mergeCell ref="L49:L50"/>
    <mergeCell ref="B51:B52"/>
    <mergeCell ref="C51:C52"/>
    <mergeCell ref="D51:D52"/>
    <mergeCell ref="E51:E52"/>
    <mergeCell ref="F51:F52"/>
    <mergeCell ref="G51:G52"/>
    <mergeCell ref="H51:H52"/>
    <mergeCell ref="I51:I52"/>
    <mergeCell ref="L51:L52"/>
    <mergeCell ref="B53:B54"/>
    <mergeCell ref="C53:C54"/>
    <mergeCell ref="D53:D54"/>
    <mergeCell ref="E53:E54"/>
    <mergeCell ref="F53:F54"/>
    <mergeCell ref="G53:G54"/>
    <mergeCell ref="H53:H54"/>
    <mergeCell ref="I53:I54"/>
    <mergeCell ref="L53:L54"/>
    <mergeCell ref="B55:B56"/>
    <mergeCell ref="C55:C56"/>
    <mergeCell ref="D55:D56"/>
    <mergeCell ref="E55:E56"/>
    <mergeCell ref="F55:F56"/>
    <mergeCell ref="G55:G56"/>
    <mergeCell ref="H55:H56"/>
    <mergeCell ref="I55:I56"/>
    <mergeCell ref="L55:L56"/>
    <mergeCell ref="B57:B58"/>
    <mergeCell ref="C57:C58"/>
    <mergeCell ref="D57:D58"/>
    <mergeCell ref="E57:E58"/>
    <mergeCell ref="F57:F58"/>
    <mergeCell ref="G57:G58"/>
    <mergeCell ref="H57:H58"/>
    <mergeCell ref="I57:I58"/>
    <mergeCell ref="L57:L58"/>
    <mergeCell ref="B59:B60"/>
    <mergeCell ref="C59:C60"/>
    <mergeCell ref="D59:D60"/>
    <mergeCell ref="E59:E60"/>
    <mergeCell ref="F59:F60"/>
    <mergeCell ref="G59:G60"/>
    <mergeCell ref="H59:H60"/>
    <mergeCell ref="I59:I60"/>
    <mergeCell ref="L59:L60"/>
    <mergeCell ref="B61:B62"/>
    <mergeCell ref="C61:C62"/>
    <mergeCell ref="D61:D62"/>
    <mergeCell ref="E61:E62"/>
    <mergeCell ref="F61:F62"/>
    <mergeCell ref="G61:G62"/>
    <mergeCell ref="H61:H62"/>
    <mergeCell ref="I61:I62"/>
    <mergeCell ref="L61:L62"/>
    <mergeCell ref="B63:B64"/>
    <mergeCell ref="C63:C64"/>
    <mergeCell ref="D63:D64"/>
    <mergeCell ref="E63:E64"/>
    <mergeCell ref="F63:F64"/>
    <mergeCell ref="G63:G64"/>
    <mergeCell ref="H63:H64"/>
    <mergeCell ref="I63:I64"/>
    <mergeCell ref="L63:L64"/>
    <mergeCell ref="B65:B66"/>
    <mergeCell ref="C65:C66"/>
    <mergeCell ref="D65:D66"/>
    <mergeCell ref="E65:E66"/>
    <mergeCell ref="F65:F66"/>
    <mergeCell ref="G65:G66"/>
    <mergeCell ref="H65:H66"/>
    <mergeCell ref="I65:I66"/>
    <mergeCell ref="L65:L66"/>
    <mergeCell ref="B67:B68"/>
    <mergeCell ref="C67:C68"/>
    <mergeCell ref="D67:D68"/>
    <mergeCell ref="E67:E68"/>
    <mergeCell ref="F67:F68"/>
    <mergeCell ref="G67:G68"/>
    <mergeCell ref="H67:H68"/>
    <mergeCell ref="I67:I68"/>
    <mergeCell ref="L67:L68"/>
    <mergeCell ref="B69:B70"/>
    <mergeCell ref="C69:C70"/>
    <mergeCell ref="D69:D70"/>
    <mergeCell ref="E69:E70"/>
    <mergeCell ref="F69:F70"/>
    <mergeCell ref="G69:G70"/>
    <mergeCell ref="H69:H70"/>
    <mergeCell ref="I69:I70"/>
    <mergeCell ref="L69:L70"/>
    <mergeCell ref="B71:B72"/>
    <mergeCell ref="C71:C72"/>
    <mergeCell ref="D71:D72"/>
    <mergeCell ref="E71:E72"/>
    <mergeCell ref="F71:F72"/>
    <mergeCell ref="G71:G72"/>
    <mergeCell ref="H71:H72"/>
    <mergeCell ref="I71:I72"/>
    <mergeCell ref="L71:L72"/>
    <mergeCell ref="B73:B74"/>
    <mergeCell ref="C73:C74"/>
    <mergeCell ref="D73:D74"/>
    <mergeCell ref="E73:E74"/>
    <mergeCell ref="F73:F74"/>
    <mergeCell ref="G73:G74"/>
    <mergeCell ref="H73:H74"/>
    <mergeCell ref="I73:I74"/>
    <mergeCell ref="L73:L74"/>
    <mergeCell ref="B75:B76"/>
    <mergeCell ref="C75:C76"/>
    <mergeCell ref="D75:D76"/>
    <mergeCell ref="E75:E76"/>
    <mergeCell ref="F75:F76"/>
    <mergeCell ref="G75:G76"/>
    <mergeCell ref="H75:H76"/>
    <mergeCell ref="I75:I76"/>
    <mergeCell ref="L75:L76"/>
    <mergeCell ref="B77:B78"/>
    <mergeCell ref="C77:C78"/>
    <mergeCell ref="D77:D78"/>
    <mergeCell ref="E77:E78"/>
    <mergeCell ref="F77:F78"/>
    <mergeCell ref="G77:G78"/>
    <mergeCell ref="H77:H78"/>
    <mergeCell ref="I77:I78"/>
    <mergeCell ref="L77:L78"/>
    <mergeCell ref="B79:B80"/>
    <mergeCell ref="C79:C80"/>
    <mergeCell ref="D79:D80"/>
    <mergeCell ref="E79:E80"/>
    <mergeCell ref="F79:F80"/>
    <mergeCell ref="G79:G80"/>
    <mergeCell ref="H79:H80"/>
    <mergeCell ref="I79:I80"/>
    <mergeCell ref="L79:L80"/>
    <mergeCell ref="B81:B82"/>
    <mergeCell ref="C81:C82"/>
    <mergeCell ref="D81:D82"/>
    <mergeCell ref="E81:E82"/>
    <mergeCell ref="F81:F82"/>
    <mergeCell ref="G81:G82"/>
    <mergeCell ref="H81:H82"/>
    <mergeCell ref="I81:I82"/>
    <mergeCell ref="L81:L82"/>
    <mergeCell ref="B83:B84"/>
    <mergeCell ref="C83:C84"/>
    <mergeCell ref="D83:D84"/>
    <mergeCell ref="E83:E84"/>
    <mergeCell ref="F83:F84"/>
    <mergeCell ref="G83:G84"/>
    <mergeCell ref="H83:H84"/>
    <mergeCell ref="I83:I84"/>
    <mergeCell ref="L83:L84"/>
    <mergeCell ref="B85:B86"/>
    <mergeCell ref="C85:C86"/>
    <mergeCell ref="D85:D86"/>
    <mergeCell ref="E85:E86"/>
    <mergeCell ref="F85:F86"/>
    <mergeCell ref="G85:G86"/>
    <mergeCell ref="H85:H86"/>
    <mergeCell ref="I85:I86"/>
    <mergeCell ref="L85:L86"/>
    <mergeCell ref="B87:B88"/>
    <mergeCell ref="C87:C88"/>
    <mergeCell ref="D87:D88"/>
    <mergeCell ref="E87:E88"/>
    <mergeCell ref="F87:F88"/>
    <mergeCell ref="G87:G88"/>
    <mergeCell ref="H87:H88"/>
    <mergeCell ref="I87:I88"/>
    <mergeCell ref="L87:L88"/>
    <mergeCell ref="B89:B90"/>
    <mergeCell ref="C89:C90"/>
    <mergeCell ref="D89:D90"/>
    <mergeCell ref="E89:E90"/>
    <mergeCell ref="F89:F90"/>
    <mergeCell ref="G89:G90"/>
    <mergeCell ref="H89:H90"/>
    <mergeCell ref="I89:I90"/>
    <mergeCell ref="L89:L90"/>
    <mergeCell ref="B91:B92"/>
    <mergeCell ref="C91:C92"/>
    <mergeCell ref="D91:D92"/>
    <mergeCell ref="E91:E92"/>
    <mergeCell ref="F91:F92"/>
    <mergeCell ref="G91:G92"/>
    <mergeCell ref="H91:H92"/>
    <mergeCell ref="I91:I92"/>
    <mergeCell ref="L91:L92"/>
    <mergeCell ref="B93:B94"/>
    <mergeCell ref="C93:C94"/>
    <mergeCell ref="D93:D94"/>
    <mergeCell ref="E93:E94"/>
    <mergeCell ref="F93:F94"/>
    <mergeCell ref="G93:G94"/>
    <mergeCell ref="H93:H94"/>
    <mergeCell ref="I93:I94"/>
    <mergeCell ref="L93:L94"/>
    <mergeCell ref="B95:B96"/>
    <mergeCell ref="C95:C96"/>
    <mergeCell ref="D95:D96"/>
    <mergeCell ref="E95:E96"/>
    <mergeCell ref="F95:F96"/>
    <mergeCell ref="G95:G96"/>
    <mergeCell ref="H95:H96"/>
    <mergeCell ref="I95:I96"/>
    <mergeCell ref="L95:L96"/>
    <mergeCell ref="B97:B98"/>
    <mergeCell ref="C97:C98"/>
    <mergeCell ref="D97:D98"/>
    <mergeCell ref="E97:E98"/>
    <mergeCell ref="F97:F98"/>
    <mergeCell ref="G97:G98"/>
    <mergeCell ref="H97:H98"/>
    <mergeCell ref="I97:I98"/>
    <mergeCell ref="L97:L98"/>
    <mergeCell ref="B99:B100"/>
    <mergeCell ref="C99:C100"/>
    <mergeCell ref="D99:D100"/>
    <mergeCell ref="E99:E100"/>
    <mergeCell ref="F99:F100"/>
    <mergeCell ref="G99:G100"/>
    <mergeCell ref="H99:H100"/>
    <mergeCell ref="I99:I100"/>
    <mergeCell ref="L99:L100"/>
    <mergeCell ref="B101:B102"/>
    <mergeCell ref="C101:C102"/>
    <mergeCell ref="D101:D102"/>
    <mergeCell ref="E101:E102"/>
    <mergeCell ref="F101:F102"/>
    <mergeCell ref="G101:G102"/>
    <mergeCell ref="H101:H102"/>
    <mergeCell ref="I101:I102"/>
    <mergeCell ref="L101:L102"/>
    <mergeCell ref="B103:B104"/>
    <mergeCell ref="C103:C104"/>
    <mergeCell ref="D103:D104"/>
    <mergeCell ref="E103:E104"/>
    <mergeCell ref="F103:F104"/>
    <mergeCell ref="G103:G104"/>
    <mergeCell ref="H103:H104"/>
    <mergeCell ref="I103:I104"/>
    <mergeCell ref="L103:L104"/>
    <mergeCell ref="B105:B106"/>
    <mergeCell ref="C105:C106"/>
    <mergeCell ref="D105:D106"/>
    <mergeCell ref="E105:E106"/>
    <mergeCell ref="F105:F106"/>
    <mergeCell ref="G105:G106"/>
    <mergeCell ref="H105:H106"/>
    <mergeCell ref="I105:I106"/>
    <mergeCell ref="L105:L106"/>
    <mergeCell ref="B107:B108"/>
    <mergeCell ref="C107:C108"/>
    <mergeCell ref="D107:D108"/>
    <mergeCell ref="E107:E108"/>
    <mergeCell ref="F107:F108"/>
    <mergeCell ref="G107:G108"/>
    <mergeCell ref="H107:H108"/>
    <mergeCell ref="I107:I108"/>
    <mergeCell ref="L107:L108"/>
    <mergeCell ref="B109:B110"/>
    <mergeCell ref="C109:C110"/>
    <mergeCell ref="D109:D110"/>
    <mergeCell ref="E109:E110"/>
    <mergeCell ref="F109:F110"/>
    <mergeCell ref="G109:G110"/>
    <mergeCell ref="H109:H110"/>
    <mergeCell ref="I109:I110"/>
    <mergeCell ref="L109:L110"/>
    <mergeCell ref="B111:B112"/>
    <mergeCell ref="C111:C112"/>
    <mergeCell ref="D111:D112"/>
    <mergeCell ref="E111:E112"/>
    <mergeCell ref="F111:F112"/>
    <mergeCell ref="G111:G112"/>
    <mergeCell ref="H111:H112"/>
    <mergeCell ref="I111:I112"/>
    <mergeCell ref="L111:L112"/>
    <mergeCell ref="B113:B114"/>
    <mergeCell ref="C113:C114"/>
    <mergeCell ref="D113:D114"/>
    <mergeCell ref="E113:E114"/>
    <mergeCell ref="F113:F114"/>
    <mergeCell ref="G113:G114"/>
    <mergeCell ref="H113:H114"/>
    <mergeCell ref="I113:I114"/>
    <mergeCell ref="L113:L114"/>
    <mergeCell ref="B115:B116"/>
    <mergeCell ref="C115:C116"/>
    <mergeCell ref="D115:D116"/>
    <mergeCell ref="E115:E116"/>
    <mergeCell ref="F115:F116"/>
    <mergeCell ref="G115:G116"/>
    <mergeCell ref="H115:H116"/>
    <mergeCell ref="I115:I116"/>
    <mergeCell ref="L115:L116"/>
    <mergeCell ref="B117:B118"/>
    <mergeCell ref="C117:C118"/>
    <mergeCell ref="D117:D118"/>
    <mergeCell ref="E117:E118"/>
    <mergeCell ref="F117:F118"/>
    <mergeCell ref="G117:G118"/>
    <mergeCell ref="H117:H118"/>
    <mergeCell ref="I117:I118"/>
    <mergeCell ref="L117:L118"/>
    <mergeCell ref="B119:B120"/>
    <mergeCell ref="C119:C120"/>
    <mergeCell ref="D119:D120"/>
    <mergeCell ref="E119:E120"/>
    <mergeCell ref="F119:F120"/>
    <mergeCell ref="G119:G120"/>
    <mergeCell ref="H119:H120"/>
    <mergeCell ref="I119:I120"/>
    <mergeCell ref="L119:L120"/>
    <mergeCell ref="B121:B122"/>
    <mergeCell ref="C121:C122"/>
    <mergeCell ref="D121:D122"/>
    <mergeCell ref="E121:E122"/>
    <mergeCell ref="F121:F122"/>
    <mergeCell ref="G121:G122"/>
    <mergeCell ref="H121:H122"/>
    <mergeCell ref="I121:I122"/>
    <mergeCell ref="L121:L122"/>
    <mergeCell ref="B123:B124"/>
    <mergeCell ref="C123:C124"/>
    <mergeCell ref="D123:D124"/>
    <mergeCell ref="E123:E124"/>
    <mergeCell ref="F123:F124"/>
    <mergeCell ref="G123:G124"/>
    <mergeCell ref="H123:H124"/>
    <mergeCell ref="I123:I124"/>
    <mergeCell ref="L123:L124"/>
    <mergeCell ref="B125:B126"/>
    <mergeCell ref="C125:C126"/>
    <mergeCell ref="D125:D126"/>
    <mergeCell ref="E125:E126"/>
    <mergeCell ref="F125:F126"/>
    <mergeCell ref="G125:G126"/>
    <mergeCell ref="H125:H126"/>
    <mergeCell ref="I125:I126"/>
    <mergeCell ref="L125:L126"/>
    <mergeCell ref="B127:B128"/>
    <mergeCell ref="C127:C128"/>
    <mergeCell ref="D127:D128"/>
    <mergeCell ref="E127:E128"/>
    <mergeCell ref="F127:F128"/>
    <mergeCell ref="G127:G128"/>
    <mergeCell ref="H127:H128"/>
    <mergeCell ref="I127:I128"/>
    <mergeCell ref="L127:L128"/>
    <mergeCell ref="B129:B130"/>
    <mergeCell ref="C129:C130"/>
    <mergeCell ref="D129:D130"/>
    <mergeCell ref="E129:E130"/>
    <mergeCell ref="F129:F130"/>
    <mergeCell ref="G129:G130"/>
    <mergeCell ref="H129:H130"/>
    <mergeCell ref="I129:I130"/>
    <mergeCell ref="L129:L130"/>
    <mergeCell ref="B131:B132"/>
    <mergeCell ref="C131:C132"/>
    <mergeCell ref="D131:D132"/>
    <mergeCell ref="E131:E132"/>
    <mergeCell ref="F131:F132"/>
    <mergeCell ref="G131:G132"/>
    <mergeCell ref="H131:H132"/>
    <mergeCell ref="I131:I132"/>
    <mergeCell ref="L131:L132"/>
    <mergeCell ref="B133:B134"/>
    <mergeCell ref="C133:C134"/>
    <mergeCell ref="D133:D134"/>
    <mergeCell ref="E133:E134"/>
    <mergeCell ref="F133:F134"/>
    <mergeCell ref="G133:G134"/>
    <mergeCell ref="H133:H134"/>
    <mergeCell ref="I133:I134"/>
    <mergeCell ref="L133:L134"/>
    <mergeCell ref="B135:B136"/>
    <mergeCell ref="C135:C136"/>
    <mergeCell ref="D135:D136"/>
    <mergeCell ref="E135:E136"/>
    <mergeCell ref="F135:F136"/>
    <mergeCell ref="G135:G136"/>
    <mergeCell ref="H135:H136"/>
    <mergeCell ref="I135:I136"/>
    <mergeCell ref="L135:L136"/>
    <mergeCell ref="B137:B138"/>
    <mergeCell ref="C137:C138"/>
    <mergeCell ref="D137:D138"/>
    <mergeCell ref="E137:E138"/>
    <mergeCell ref="F137:F138"/>
    <mergeCell ref="G137:G138"/>
    <mergeCell ref="H137:H138"/>
    <mergeCell ref="I137:I138"/>
    <mergeCell ref="L137:L138"/>
    <mergeCell ref="B139:B140"/>
    <mergeCell ref="C139:C140"/>
    <mergeCell ref="D139:D140"/>
    <mergeCell ref="E139:E140"/>
    <mergeCell ref="F139:F140"/>
    <mergeCell ref="G139:G140"/>
    <mergeCell ref="H139:H140"/>
    <mergeCell ref="I139:I140"/>
    <mergeCell ref="L139:L140"/>
    <mergeCell ref="B141:B142"/>
    <mergeCell ref="C141:C142"/>
    <mergeCell ref="D141:D142"/>
    <mergeCell ref="E141:E142"/>
    <mergeCell ref="F141:F142"/>
    <mergeCell ref="G141:G142"/>
    <mergeCell ref="H141:H142"/>
    <mergeCell ref="I141:I142"/>
    <mergeCell ref="L141:L142"/>
    <mergeCell ref="B143:B144"/>
    <mergeCell ref="C143:C144"/>
    <mergeCell ref="D143:D144"/>
    <mergeCell ref="E143:E144"/>
    <mergeCell ref="F143:F144"/>
    <mergeCell ref="G143:G144"/>
    <mergeCell ref="H143:H144"/>
    <mergeCell ref="I143:I144"/>
    <mergeCell ref="L143:L144"/>
    <mergeCell ref="B145:B146"/>
    <mergeCell ref="C145:C146"/>
    <mergeCell ref="D145:D146"/>
    <mergeCell ref="E145:E146"/>
    <mergeCell ref="F145:F146"/>
    <mergeCell ref="G145:G146"/>
    <mergeCell ref="H145:H146"/>
    <mergeCell ref="I145:I146"/>
    <mergeCell ref="L145:L146"/>
    <mergeCell ref="B147:B148"/>
    <mergeCell ref="C147:C148"/>
    <mergeCell ref="D147:D148"/>
    <mergeCell ref="E147:E148"/>
    <mergeCell ref="F147:F148"/>
    <mergeCell ref="G147:G148"/>
    <mergeCell ref="H147:H148"/>
    <mergeCell ref="I147:I148"/>
    <mergeCell ref="L147:L148"/>
    <mergeCell ref="B149:B150"/>
    <mergeCell ref="C149:C150"/>
    <mergeCell ref="D149:D150"/>
    <mergeCell ref="E149:E150"/>
    <mergeCell ref="F149:F150"/>
    <mergeCell ref="G149:G150"/>
    <mergeCell ref="H149:H150"/>
    <mergeCell ref="I149:I150"/>
    <mergeCell ref="L149:L150"/>
    <mergeCell ref="B151:B152"/>
    <mergeCell ref="C151:C152"/>
    <mergeCell ref="D151:D152"/>
    <mergeCell ref="E151:E152"/>
    <mergeCell ref="F151:F152"/>
    <mergeCell ref="G151:G152"/>
    <mergeCell ref="H151:H152"/>
    <mergeCell ref="I151:I152"/>
    <mergeCell ref="L151:L152"/>
    <mergeCell ref="B153:B154"/>
    <mergeCell ref="C153:C154"/>
    <mergeCell ref="D153:D154"/>
    <mergeCell ref="E153:E154"/>
    <mergeCell ref="F153:F154"/>
    <mergeCell ref="G153:G154"/>
    <mergeCell ref="H153:H154"/>
    <mergeCell ref="I153:I154"/>
    <mergeCell ref="L153:L154"/>
    <mergeCell ref="B155:B156"/>
    <mergeCell ref="C155:C156"/>
    <mergeCell ref="D155:D156"/>
    <mergeCell ref="E155:E156"/>
    <mergeCell ref="F155:F156"/>
    <mergeCell ref="G155:G156"/>
    <mergeCell ref="H155:H156"/>
    <mergeCell ref="I155:I156"/>
    <mergeCell ref="L155:L156"/>
    <mergeCell ref="B157:B158"/>
    <mergeCell ref="C157:C158"/>
    <mergeCell ref="D157:D158"/>
    <mergeCell ref="E157:E158"/>
    <mergeCell ref="F157:F158"/>
    <mergeCell ref="G157:G158"/>
    <mergeCell ref="H157:H158"/>
    <mergeCell ref="I157:I158"/>
    <mergeCell ref="L157:L158"/>
    <mergeCell ref="B159:B160"/>
    <mergeCell ref="C159:C160"/>
    <mergeCell ref="D159:D160"/>
    <mergeCell ref="E159:E160"/>
    <mergeCell ref="F159:F160"/>
    <mergeCell ref="G159:G160"/>
    <mergeCell ref="H159:H160"/>
    <mergeCell ref="I159:I160"/>
    <mergeCell ref="L159:L160"/>
    <mergeCell ref="B161:B162"/>
    <mergeCell ref="C161:C162"/>
    <mergeCell ref="D161:D162"/>
    <mergeCell ref="E161:E162"/>
    <mergeCell ref="F161:F162"/>
    <mergeCell ref="G161:G162"/>
    <mergeCell ref="H161:H162"/>
    <mergeCell ref="I161:I162"/>
    <mergeCell ref="L161:L162"/>
    <mergeCell ref="B163:B164"/>
    <mergeCell ref="C163:C164"/>
    <mergeCell ref="D163:D164"/>
    <mergeCell ref="E163:E164"/>
    <mergeCell ref="F163:F164"/>
    <mergeCell ref="G163:G164"/>
    <mergeCell ref="H163:H164"/>
    <mergeCell ref="I163:I164"/>
    <mergeCell ref="L163:L164"/>
    <mergeCell ref="B165:B166"/>
    <mergeCell ref="C165:C166"/>
    <mergeCell ref="D165:D166"/>
    <mergeCell ref="E165:E166"/>
    <mergeCell ref="F165:F166"/>
    <mergeCell ref="G165:G166"/>
    <mergeCell ref="H165:H166"/>
    <mergeCell ref="I165:I166"/>
    <mergeCell ref="L165:L166"/>
  </mergeCells>
  <phoneticPr fontId="1"/>
  <dataValidations count="5">
    <dataValidation allowBlank="1" showInputMessage="1" showErrorMessage="1" promptTitle="単位は「千円」です。" prompt="千円単位の入力で間違いありませんか？" sqref="G7:G166"/>
    <dataValidation type="whole" operator="lessThan" allowBlank="1" showInputMessage="1" showErrorMessage="1" errorTitle="入力不要です" error="[キャンセル]をクリックしてください。" sqref="L7:L46">
      <formula1>0</formula1>
    </dataValidation>
    <dataValidation operator="lessThan" allowBlank="1" showInputMessage="1" showErrorMessage="1" errorTitle="入力不要です" error="[キャンセル]をクリックしてください。" sqref="F5:L6 L47:L166"/>
    <dataValidation type="whole" operator="lessThan" allowBlank="1" showInputMessage="1" showErrorMessage="1" errorTitle="入力不要です。" error="①４.事業内容を反映しています。[キャンセル]をクリックしてください。" sqref="B7:E166">
      <formula1>0</formula1>
    </dataValidation>
    <dataValidation type="whole" operator="lessThan" allowBlank="1" showInputMessage="1" showErrorMessage="1" errorTitle="入力不要です。" error="①7.積算内訳シートを反映しています。[キャンセル]をクリックしてください。" sqref="J7:J166">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&amp;L様式１（別添１）</oddHeader>
    <oddFooter xml:space="preserve">&amp;C&amp;"ＭＳ 明朝,標準"&amp;10
&amp;"ＭＳ Ｐゴシック,標準"&amp;P / &amp;N </oddFooter>
  </headerFooter>
  <rowBreaks count="1" manualBreakCount="1">
    <brk id="26" max="12"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S169"/>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3.25" style="139" customWidth="1"/>
    <col min="4" max="4" width="11" style="139" customWidth="1"/>
    <col min="5" max="5" width="11.75" style="139" customWidth="1"/>
    <col min="6" max="11" width="13.125" style="139" customWidth="1"/>
    <col min="12" max="12" width="8.375" style="139" customWidth="1"/>
    <col min="13" max="13" width="1.625" style="139" customWidth="1"/>
    <col min="14" max="14" width="10.125" style="139" customWidth="1"/>
    <col min="15" max="15" width="1.625" style="139" customWidth="1"/>
    <col min="16" max="16384" width="9" style="139"/>
  </cols>
  <sheetData>
    <row r="1" spans="1:19" ht="8.25" customHeight="1">
      <c r="C1" s="217"/>
      <c r="D1" s="217"/>
      <c r="E1" s="217"/>
      <c r="F1" s="217"/>
      <c r="G1" s="217"/>
      <c r="H1" s="217"/>
      <c r="I1" s="217"/>
      <c r="J1" s="217"/>
      <c r="K1" s="217"/>
      <c r="L1" s="217"/>
      <c r="M1" s="217"/>
      <c r="N1" s="217"/>
    </row>
    <row r="2" spans="1:19" ht="21" customHeight="1" thickBot="1">
      <c r="B2" s="170" t="s">
        <v>134</v>
      </c>
      <c r="D2" s="218"/>
      <c r="E2" s="218"/>
      <c r="F2" s="175"/>
      <c r="G2" s="175"/>
      <c r="H2" s="175"/>
      <c r="I2" s="175"/>
      <c r="J2" s="218"/>
      <c r="K2" s="1298" t="s">
        <v>121</v>
      </c>
      <c r="L2" s="1298"/>
      <c r="M2" s="175"/>
      <c r="N2" s="175"/>
      <c r="O2" s="218"/>
      <c r="P2" s="218"/>
      <c r="Q2" s="218"/>
      <c r="R2" s="218"/>
      <c r="S2" s="175"/>
    </row>
    <row r="3" spans="1:19" ht="21" customHeight="1">
      <c r="B3" s="1326" t="s">
        <v>92</v>
      </c>
      <c r="C3" s="1313" t="s">
        <v>122</v>
      </c>
      <c r="D3" s="1314"/>
      <c r="E3" s="1315"/>
      <c r="F3" s="1318" t="s">
        <v>123</v>
      </c>
      <c r="G3" s="1320" t="s">
        <v>124</v>
      </c>
      <c r="H3" s="1322" t="s">
        <v>125</v>
      </c>
      <c r="I3" s="1330" t="s">
        <v>126</v>
      </c>
      <c r="J3" s="1334" t="s">
        <v>127</v>
      </c>
      <c r="K3" s="1316" t="s">
        <v>128</v>
      </c>
      <c r="L3" s="1299" t="s">
        <v>129</v>
      </c>
    </row>
    <row r="4" spans="1:19" ht="31.5" customHeight="1" thickBot="1">
      <c r="B4" s="1327"/>
      <c r="C4" s="219" t="s">
        <v>130</v>
      </c>
      <c r="D4" s="220" t="s">
        <v>131</v>
      </c>
      <c r="E4" s="221" t="s">
        <v>95</v>
      </c>
      <c r="F4" s="1319"/>
      <c r="G4" s="1321"/>
      <c r="H4" s="1323"/>
      <c r="I4" s="1331"/>
      <c r="J4" s="1335"/>
      <c r="K4" s="1317"/>
      <c r="L4" s="1300"/>
    </row>
    <row r="5" spans="1:19" ht="22.5" customHeight="1">
      <c r="A5" s="1301"/>
      <c r="B5" s="1302"/>
      <c r="C5" s="1308" t="s">
        <v>135</v>
      </c>
      <c r="D5" s="1304"/>
      <c r="E5" s="1304"/>
      <c r="F5" s="1351">
        <f>SUM(F7:F166)</f>
        <v>0</v>
      </c>
      <c r="G5" s="1353">
        <f>SUM(G7:G166)</f>
        <v>0</v>
      </c>
      <c r="H5" s="1355">
        <f>SUM(H7:H166)</f>
        <v>0</v>
      </c>
      <c r="I5" s="1357">
        <f>SUM(I7:I166)</f>
        <v>0</v>
      </c>
      <c r="J5" s="246">
        <f>SUM(J7,J9,J11,J13,J15,J17,J19,J21,J23,J25,J27,J29,J31,J33,J35,J37,J39,J41,J43,J45,J47,J49,J51,J53,J55,J57,J59,J61,J63,J65,J67,J69,J71,J73,J75,J77,J79,J81,J83,J85,J87,J89,J91,J93,J95,J97,J99,J101,J103,J105,J107,J109,J111,J113,J115,J117,J119,J121,J123,J125,J127,J129,J131,J133,J135,J137,J139,J141,J143,J145,J147,J149,J151,J153,J155,J157,J159,J161,J163,J165)</f>
        <v>0</v>
      </c>
      <c r="K5" s="244">
        <f>SUM(K7,K9,K11,K13,K15,K17,K19,K21,K23,K25,K27,K29,K31,K33,K35,K37,K39,K41,K43,K45,K47,K49,K51,K53,K55,K57,K59,K61,K63,K65,K67,K69,K71,K73,K75,K77,K79,K81,K83,K85,K87,K89,K91,K93,K95,K97,K99,K101,K103,K105,K107,K109,K111,K113,K115,K117,K119,K121,K123,K125,K127,K129,K131,K133,K135,K137,K139,K141,K143,K145,K147,K149,K151,K153,K155,K157,K159,K161,K163,K165)</f>
        <v>0</v>
      </c>
      <c r="L5" s="1336" t="e">
        <f>IF(J6="","",((G5*1000)/J6))</f>
        <v>#DIV/0!</v>
      </c>
    </row>
    <row r="6" spans="1:19" ht="22.5" customHeight="1" thickBot="1">
      <c r="A6" s="1301"/>
      <c r="B6" s="1303"/>
      <c r="C6" s="1309"/>
      <c r="D6" s="1305"/>
      <c r="E6" s="1305"/>
      <c r="F6" s="1352"/>
      <c r="G6" s="1354"/>
      <c r="H6" s="1356"/>
      <c r="I6" s="1358"/>
      <c r="J6" s="247">
        <f>SUM(J8,J10,J12,J14,J16,J18,J20,J22,J24,J26,J28,J30,J32,J34,J36,J38,J40,J42,J44,J46,J48,J50,J52,J54,J56,J58,J60,J62,J64,J66,J68,J70,J72,J74,J76,J78,J80,J82,J84,J86,J88,J90,J92,J94,J96,J98,J100,J102,J104,J106,J108,J110,J112,J114,J116,J118,J120,J122,J124,J126,J128,J130,J132,J134,J136,J138,J140,J142,J144,J146,J148,J150,J152,J154,J156,J158,J160,J162,J164,J166)</f>
        <v>0</v>
      </c>
      <c r="K6" s="245">
        <f>SUM(K8,K10,K12,K14,K16,K18,K20,K22,K24,K26,K28,K30,K32,K34,K36,K38,K40,K42,K44,K46,K48,K50,K52,K54,K56,K58,K60,K62,K64,K66,K68,K70,K72,K74,K76,K78,K80,K82,K84,K86,K88,K90,K92,K94,K96,K98,K100,K102,K104,K106,K108,K110,K112,K114,K116,K118,K120,K122,K124,K126,K128,K130,K132,K134,K136,K138,K140,K142,K144,K146,K148,K150,K152,K154,K156,K158,K160,K162,K164,K166)</f>
        <v>0</v>
      </c>
      <c r="L6" s="1337"/>
    </row>
    <row r="7" spans="1:19" ht="22.5" customHeight="1" thickTop="1">
      <c r="B7" s="1307" t="str">
        <f>IF('①4.事業内容（販促）'!B5="","",'①4.事業内容（販促）'!B5)</f>
        <v/>
      </c>
      <c r="C7" s="1310" t="str">
        <f>IF('①4.事業内容（販促）'!C5="","",'①4.事業内容（販促）'!C5)</f>
        <v/>
      </c>
      <c r="D7" s="1306" t="str">
        <f>IF('①4.事業内容（販促）'!D5="","",'①4.事業内容（販促）'!D5)</f>
        <v/>
      </c>
      <c r="E7" s="1306" t="str">
        <f>IF('①4.事業内容（販促）'!F5="","",'①4.事業内容（販促）'!F5)</f>
        <v/>
      </c>
      <c r="F7" s="1348"/>
      <c r="G7" s="1347"/>
      <c r="H7" s="1349"/>
      <c r="I7" s="1350"/>
      <c r="J7" s="248" t="str">
        <f>IF('①7.積算内訳（販促）'!E6=0,"",'①7.積算内訳（販促）'!E6)</f>
        <v/>
      </c>
      <c r="K7" s="239"/>
      <c r="L7" s="1338" t="str">
        <f>IF(J8="","",((G7*1000)/J8))</f>
        <v/>
      </c>
      <c r="N7" s="146" t="s">
        <v>466</v>
      </c>
    </row>
    <row r="8" spans="1:19" ht="22.5" customHeight="1">
      <c r="B8" s="1285"/>
      <c r="C8" s="1295"/>
      <c r="D8" s="1288"/>
      <c r="E8" s="1288"/>
      <c r="F8" s="1339"/>
      <c r="G8" s="1341"/>
      <c r="H8" s="1343"/>
      <c r="I8" s="1345"/>
      <c r="J8" s="249" t="str">
        <f>IF('①7.積算内訳（販促）'!F6=0,"",'①7.積算内訳（販促）'!F6)</f>
        <v/>
      </c>
      <c r="K8" s="240"/>
      <c r="L8" s="1283"/>
      <c r="N8" s="151" t="s">
        <v>467</v>
      </c>
    </row>
    <row r="9" spans="1:19" ht="22.5" customHeight="1">
      <c r="B9" s="1285" t="str">
        <f>IF('①4.事業内容（販促）'!B6="","",'①4.事業内容（販促）'!B6)</f>
        <v/>
      </c>
      <c r="C9" s="1271" t="str">
        <f>IF('①4.事業内容（販促）'!C6="","",'①4.事業内容（販促）'!C6)</f>
        <v/>
      </c>
      <c r="D9" s="1273" t="str">
        <f>IF('①4.事業内容（販促）'!D6="","",'①4.事業内容（販促）'!D6)</f>
        <v/>
      </c>
      <c r="E9" s="1273" t="str">
        <f>IF('①4.事業内容（販促）'!F6="","",'①4.事業内容（販促）'!F6)</f>
        <v/>
      </c>
      <c r="F9" s="1339"/>
      <c r="G9" s="1347"/>
      <c r="H9" s="1343"/>
      <c r="I9" s="1345"/>
      <c r="J9" s="250" t="str">
        <f>IF('①7.積算内訳（販促）'!E16=0,"",'①7.積算内訳（販促）'!E16)</f>
        <v/>
      </c>
      <c r="K9" s="241"/>
      <c r="L9" s="1283" t="str">
        <f>IF(J10="","",((G9*1000)/J10))</f>
        <v/>
      </c>
      <c r="N9" s="146" t="s">
        <v>474</v>
      </c>
    </row>
    <row r="10" spans="1:19" ht="22.5" customHeight="1">
      <c r="B10" s="1269"/>
      <c r="C10" s="1271"/>
      <c r="D10" s="1273"/>
      <c r="E10" s="1273"/>
      <c r="F10" s="1339"/>
      <c r="G10" s="1341"/>
      <c r="H10" s="1343"/>
      <c r="I10" s="1345"/>
      <c r="J10" s="249" t="str">
        <f>IF('①7.積算内訳（販促）'!F16=0,"",'①7.積算内訳（販促）'!F16)</f>
        <v/>
      </c>
      <c r="K10" s="240"/>
      <c r="L10" s="1283"/>
      <c r="N10" s="152" t="s">
        <v>471</v>
      </c>
    </row>
    <row r="11" spans="1:19" ht="22.5" customHeight="1">
      <c r="B11" s="1285" t="str">
        <f>IF('①4.事業内容（販促）'!B7="","",'①4.事業内容（販促）'!B7)</f>
        <v/>
      </c>
      <c r="C11" s="1271" t="str">
        <f>IF('①4.事業内容（販促）'!C7="","",'①4.事業内容（販促）'!C7)</f>
        <v/>
      </c>
      <c r="D11" s="1273" t="str">
        <f>IF('①4.事業内容（販促）'!D7="","",'①4.事業内容（販促）'!D7)</f>
        <v/>
      </c>
      <c r="E11" s="1273" t="str">
        <f>IF('①4.事業内容（販促）'!F7="","",'①4.事業内容（販促）'!F7)</f>
        <v/>
      </c>
      <c r="F11" s="1339"/>
      <c r="G11" s="1347"/>
      <c r="H11" s="1343"/>
      <c r="I11" s="1345"/>
      <c r="J11" s="250" t="str">
        <f>IF('①7.積算内訳（販促）'!E26=0,"",'①7.積算内訳（販促）'!E26)</f>
        <v/>
      </c>
      <c r="K11" s="241"/>
      <c r="L11" s="1283" t="str">
        <f>IF(J12="","",((G11*1000)/J12))</f>
        <v/>
      </c>
    </row>
    <row r="12" spans="1:19" ht="22.5" customHeight="1">
      <c r="B12" s="1269"/>
      <c r="C12" s="1271"/>
      <c r="D12" s="1273"/>
      <c r="E12" s="1273"/>
      <c r="F12" s="1339"/>
      <c r="G12" s="1341"/>
      <c r="H12" s="1343"/>
      <c r="I12" s="1345"/>
      <c r="J12" s="249" t="str">
        <f>IF('①7.積算内訳（販促）'!F26=0,"",'①7.積算内訳（販促）'!F26)</f>
        <v/>
      </c>
      <c r="K12" s="240"/>
      <c r="L12" s="1283"/>
    </row>
    <row r="13" spans="1:19" ht="22.5" customHeight="1">
      <c r="B13" s="1285" t="str">
        <f>IF('①4.事業内容（販促）'!B8="","",'①4.事業内容（販促）'!B8)</f>
        <v/>
      </c>
      <c r="C13" s="1271" t="str">
        <f>IF('①4.事業内容（販促）'!C8="","",'①4.事業内容（販促）'!C8)</f>
        <v/>
      </c>
      <c r="D13" s="1273" t="str">
        <f>IF('①4.事業内容（販促）'!D8="","",'①4.事業内容（販促）'!D8)</f>
        <v/>
      </c>
      <c r="E13" s="1273" t="str">
        <f>IF('①4.事業内容（販促）'!F8="","",'①4.事業内容（販促）'!F8)</f>
        <v/>
      </c>
      <c r="F13" s="1339"/>
      <c r="G13" s="1347"/>
      <c r="H13" s="1343"/>
      <c r="I13" s="1345"/>
      <c r="J13" s="250" t="str">
        <f>IF('①7.積算内訳（販促）'!E36=0,"",'①7.積算内訳（販促）'!E36)</f>
        <v/>
      </c>
      <c r="K13" s="241"/>
      <c r="L13" s="1283" t="str">
        <f>IF(J14="","",((G13*1000)/J14))</f>
        <v/>
      </c>
    </row>
    <row r="14" spans="1:19" ht="22.5" customHeight="1">
      <c r="B14" s="1269"/>
      <c r="C14" s="1271"/>
      <c r="D14" s="1273"/>
      <c r="E14" s="1273"/>
      <c r="F14" s="1339"/>
      <c r="G14" s="1341"/>
      <c r="H14" s="1343"/>
      <c r="I14" s="1345"/>
      <c r="J14" s="249" t="str">
        <f>IF('①7.積算内訳（販促）'!F36=0,"",'①7.積算内訳（販促）'!F36)</f>
        <v/>
      </c>
      <c r="K14" s="240"/>
      <c r="L14" s="1283"/>
    </row>
    <row r="15" spans="1:19" ht="22.5" customHeight="1">
      <c r="B15" s="1285" t="str">
        <f>IF('①4.事業内容（販促）'!B9="","",'①4.事業内容（販促）'!B9)</f>
        <v/>
      </c>
      <c r="C15" s="1271" t="str">
        <f>IF('①4.事業内容（販促）'!C9="","",'①4.事業内容（販促）'!C9)</f>
        <v/>
      </c>
      <c r="D15" s="1273" t="str">
        <f>IF('①4.事業内容（販促）'!D9="","",'①4.事業内容（販促）'!D9)</f>
        <v/>
      </c>
      <c r="E15" s="1273" t="str">
        <f>IF('①4.事業内容（販促）'!F9="","",'①4.事業内容（販促）'!F9)</f>
        <v/>
      </c>
      <c r="F15" s="1339"/>
      <c r="G15" s="1347"/>
      <c r="H15" s="1343"/>
      <c r="I15" s="1345"/>
      <c r="J15" s="250" t="str">
        <f>IF('①7.積算内訳（販促）'!E46=0,"",'①7.積算内訳（販促）'!E46)</f>
        <v/>
      </c>
      <c r="K15" s="241"/>
      <c r="L15" s="1283" t="str">
        <f>IF(J16="","",((G15*1000)/J16))</f>
        <v/>
      </c>
    </row>
    <row r="16" spans="1:19" ht="22.5" customHeight="1">
      <c r="B16" s="1269"/>
      <c r="C16" s="1271"/>
      <c r="D16" s="1273"/>
      <c r="E16" s="1273"/>
      <c r="F16" s="1339"/>
      <c r="G16" s="1341"/>
      <c r="H16" s="1343"/>
      <c r="I16" s="1345"/>
      <c r="J16" s="249" t="str">
        <f>IF('①7.積算内訳（販促）'!F46=0,"",'①7.積算内訳（販促）'!F46)</f>
        <v/>
      </c>
      <c r="K16" s="240"/>
      <c r="L16" s="1283"/>
    </row>
    <row r="17" spans="2:14" ht="22.5" customHeight="1">
      <c r="B17" s="1285" t="str">
        <f>IF('①4.事業内容（販促）'!B10="","",'①4.事業内容（販促）'!B10)</f>
        <v/>
      </c>
      <c r="C17" s="1271" t="str">
        <f>IF('①4.事業内容（販促）'!C10="","",'①4.事業内容（販促）'!C10)</f>
        <v/>
      </c>
      <c r="D17" s="1273" t="str">
        <f>IF('①4.事業内容（販促）'!D10="","",'①4.事業内容（販促）'!D10)</f>
        <v/>
      </c>
      <c r="E17" s="1273" t="str">
        <f>IF('①4.事業内容（販促）'!F10="","",'①4.事業内容（販促）'!F10)</f>
        <v/>
      </c>
      <c r="F17" s="1339"/>
      <c r="G17" s="1347"/>
      <c r="H17" s="1343"/>
      <c r="I17" s="1345"/>
      <c r="J17" s="250" t="str">
        <f>IF('①7.積算内訳（販促）'!E56=0,"",'①7.積算内訳（販促）'!E56)</f>
        <v/>
      </c>
      <c r="K17" s="241"/>
      <c r="L17" s="1283" t="str">
        <f>IF(J18="","",((G17*1000)/J18))</f>
        <v/>
      </c>
    </row>
    <row r="18" spans="2:14" ht="22.5" customHeight="1">
      <c r="B18" s="1269"/>
      <c r="C18" s="1271"/>
      <c r="D18" s="1273"/>
      <c r="E18" s="1273"/>
      <c r="F18" s="1339"/>
      <c r="G18" s="1341"/>
      <c r="H18" s="1343"/>
      <c r="I18" s="1345"/>
      <c r="J18" s="249" t="str">
        <f>IF('①7.積算内訳（販促）'!F56=0,"",'①7.積算内訳（販促）'!F56)</f>
        <v/>
      </c>
      <c r="K18" s="240"/>
      <c r="L18" s="1283"/>
    </row>
    <row r="19" spans="2:14" ht="22.5" customHeight="1">
      <c r="B19" s="1285" t="str">
        <f>IF('①4.事業内容（販促）'!B11="","",'①4.事業内容（販促）'!B11)</f>
        <v/>
      </c>
      <c r="C19" s="1271" t="str">
        <f>IF('①4.事業内容（販促）'!C11="","",'①4.事業内容（販促）'!C11)</f>
        <v/>
      </c>
      <c r="D19" s="1273" t="str">
        <f>IF('①4.事業内容（販促）'!D11="","",'①4.事業内容（販促）'!D11)</f>
        <v/>
      </c>
      <c r="E19" s="1273" t="str">
        <f>IF('①4.事業内容（販促）'!F11="","",'①4.事業内容（販促）'!F11)</f>
        <v/>
      </c>
      <c r="F19" s="1339"/>
      <c r="G19" s="1347"/>
      <c r="H19" s="1343"/>
      <c r="I19" s="1345"/>
      <c r="J19" s="250" t="str">
        <f>IF('①7.積算内訳（販促）'!E66=0,"",'①7.積算内訳（販促）'!E66)</f>
        <v/>
      </c>
      <c r="K19" s="241"/>
      <c r="L19" s="1283" t="str">
        <f>IF(J20="","",((G19*1000)/J20))</f>
        <v/>
      </c>
    </row>
    <row r="20" spans="2:14" ht="22.5" customHeight="1">
      <c r="B20" s="1269"/>
      <c r="C20" s="1271"/>
      <c r="D20" s="1273"/>
      <c r="E20" s="1273"/>
      <c r="F20" s="1339"/>
      <c r="G20" s="1341"/>
      <c r="H20" s="1343"/>
      <c r="I20" s="1345"/>
      <c r="J20" s="249" t="str">
        <f>IF('①7.積算内訳（販促）'!F66=0,"",'①7.積算内訳（販促）'!F66)</f>
        <v/>
      </c>
      <c r="K20" s="240"/>
      <c r="L20" s="1283"/>
    </row>
    <row r="21" spans="2:14" ht="22.5" customHeight="1">
      <c r="B21" s="1285" t="str">
        <f>IF('①4.事業内容（販促）'!B12="","",'①4.事業内容（販促）'!B12)</f>
        <v/>
      </c>
      <c r="C21" s="1271" t="str">
        <f>IF('①4.事業内容（販促）'!C12="","",'①4.事業内容（販促）'!C12)</f>
        <v/>
      </c>
      <c r="D21" s="1273" t="str">
        <f>IF('①4.事業内容（販促）'!D12="","",'①4.事業内容（販促）'!D12)</f>
        <v/>
      </c>
      <c r="E21" s="1273" t="str">
        <f>IF('①4.事業内容（販促）'!F12="","",'①4.事業内容（販促）'!F12)</f>
        <v/>
      </c>
      <c r="F21" s="1339"/>
      <c r="G21" s="1347"/>
      <c r="H21" s="1343"/>
      <c r="I21" s="1345"/>
      <c r="J21" s="250" t="str">
        <f>IF('①7.積算内訳（販促）'!E76=0,"",'①7.積算内訳（販促）'!E76)</f>
        <v/>
      </c>
      <c r="K21" s="241"/>
      <c r="L21" s="1283" t="str">
        <f>IF(J22="","",((G21*1000)/J22))</f>
        <v/>
      </c>
    </row>
    <row r="22" spans="2:14" ht="22.5" customHeight="1">
      <c r="B22" s="1269"/>
      <c r="C22" s="1271"/>
      <c r="D22" s="1273"/>
      <c r="E22" s="1273"/>
      <c r="F22" s="1339"/>
      <c r="G22" s="1341"/>
      <c r="H22" s="1343"/>
      <c r="I22" s="1345"/>
      <c r="J22" s="249" t="str">
        <f>IF('①7.積算内訳（販促）'!F76=0,"",'①7.積算内訳（販促）'!F76)</f>
        <v/>
      </c>
      <c r="K22" s="240"/>
      <c r="L22" s="1283"/>
    </row>
    <row r="23" spans="2:14" ht="22.5" customHeight="1">
      <c r="B23" s="1285" t="str">
        <f>IF('①4.事業内容（販促）'!B13="","",'①4.事業内容（販促）'!B13)</f>
        <v/>
      </c>
      <c r="C23" s="1271" t="str">
        <f>IF('①4.事業内容（販促）'!C13="","",'①4.事業内容（販促）'!C13)</f>
        <v/>
      </c>
      <c r="D23" s="1273" t="str">
        <f>IF('①4.事業内容（販促）'!D13="","",'①4.事業内容（販促）'!D13)</f>
        <v/>
      </c>
      <c r="E23" s="1273" t="str">
        <f>IF('①4.事業内容（販促）'!F13="","",'①4.事業内容（販促）'!F13)</f>
        <v/>
      </c>
      <c r="F23" s="1339"/>
      <c r="G23" s="1347"/>
      <c r="H23" s="1343"/>
      <c r="I23" s="1345"/>
      <c r="J23" s="250" t="str">
        <f>IF('①7.積算内訳（販促）'!E86=0,"",'①7.積算内訳（販促）'!E86)</f>
        <v/>
      </c>
      <c r="K23" s="241"/>
      <c r="L23" s="1283" t="str">
        <f>IF(J24="","",((G23*1000)/J24))</f>
        <v/>
      </c>
    </row>
    <row r="24" spans="2:14" ht="22.5" customHeight="1">
      <c r="B24" s="1269"/>
      <c r="C24" s="1271"/>
      <c r="D24" s="1273"/>
      <c r="E24" s="1273"/>
      <c r="F24" s="1339"/>
      <c r="G24" s="1341"/>
      <c r="H24" s="1343"/>
      <c r="I24" s="1345"/>
      <c r="J24" s="249" t="str">
        <f>IF('①7.積算内訳（販促）'!F86=0,"",'①7.積算内訳（販促）'!F86)</f>
        <v/>
      </c>
      <c r="K24" s="240"/>
      <c r="L24" s="1283"/>
    </row>
    <row r="25" spans="2:14" ht="22.5" customHeight="1">
      <c r="B25" s="1269" t="str">
        <f>IF('①4.事業内容（販促）'!B14="","",'①4.事業内容（販促）'!B14)</f>
        <v/>
      </c>
      <c r="C25" s="1271" t="str">
        <f>IF('①4.事業内容（販促）'!C14="","",'①4.事業内容（販促）'!C14)</f>
        <v/>
      </c>
      <c r="D25" s="1273" t="str">
        <f>IF('①4.事業内容（販促）'!D14="","",'①4.事業内容（販促）'!D14)</f>
        <v/>
      </c>
      <c r="E25" s="1273" t="str">
        <f>IF('①4.事業内容（販促）'!F14="","",'①4.事業内容（販促）'!F14)</f>
        <v/>
      </c>
      <c r="F25" s="1339"/>
      <c r="G25" s="1341"/>
      <c r="H25" s="1343"/>
      <c r="I25" s="1345"/>
      <c r="J25" s="251" t="str">
        <f>IF('①7.積算内訳（販促）'!E96=0,"",'①7.積算内訳（販促）'!E96)</f>
        <v/>
      </c>
      <c r="K25" s="242"/>
      <c r="L25" s="1283" t="str">
        <f>IF(J26="","",((G25*1000)/J26))</f>
        <v/>
      </c>
    </row>
    <row r="26" spans="2:14" ht="22.5" customHeight="1" thickBot="1">
      <c r="B26" s="1270"/>
      <c r="C26" s="1272"/>
      <c r="D26" s="1274"/>
      <c r="E26" s="1274"/>
      <c r="F26" s="1340"/>
      <c r="G26" s="1342"/>
      <c r="H26" s="1344"/>
      <c r="I26" s="1346"/>
      <c r="J26" s="252" t="str">
        <f>IF('①7.積算内訳（販促）'!F96=0,"",'①7.積算内訳（販促）'!F96)</f>
        <v/>
      </c>
      <c r="K26" s="243"/>
      <c r="L26" s="1284"/>
      <c r="N26" s="177"/>
    </row>
    <row r="27" spans="2:14" ht="22.5" customHeight="1">
      <c r="B27" s="1285" t="str">
        <f>IF('①4.事業内容（販促）'!B15="","",'①4.事業内容（販促）'!B15)</f>
        <v/>
      </c>
      <c r="C27" s="1287" t="str">
        <f>IF('①4.事業内容（販促）'!C15="","",'①4.事業内容（販促）'!C15)</f>
        <v/>
      </c>
      <c r="D27" s="1288" t="str">
        <f>IF('①4.事業内容（販促）'!D15="","",'①4.事業内容（販促）'!D15)</f>
        <v/>
      </c>
      <c r="E27" s="1288" t="str">
        <f>IF('①4.事業内容（販促）'!F15="","",'①4.事業内容（販促）'!F15)</f>
        <v/>
      </c>
      <c r="F27" s="1348"/>
      <c r="G27" s="1347"/>
      <c r="H27" s="1349"/>
      <c r="I27" s="1350"/>
      <c r="J27" s="250" t="str">
        <f>IF('①7.積算内訳（販促）'!E106=0,"",'①7.積算内訳（販促）'!E106)</f>
        <v/>
      </c>
      <c r="K27" s="241"/>
      <c r="L27" s="1292" t="str">
        <f>IF(J28="","",((G27*1000)/J28))</f>
        <v/>
      </c>
    </row>
    <row r="28" spans="2:14" ht="22.5" customHeight="1">
      <c r="B28" s="1269"/>
      <c r="C28" s="1271"/>
      <c r="D28" s="1273"/>
      <c r="E28" s="1273"/>
      <c r="F28" s="1339"/>
      <c r="G28" s="1341"/>
      <c r="H28" s="1343"/>
      <c r="I28" s="1345"/>
      <c r="J28" s="249" t="str">
        <f>IF('①7.積算内訳（販促）'!F106=0,"",'①7.積算内訳（販促）'!F106)</f>
        <v/>
      </c>
      <c r="K28" s="240"/>
      <c r="L28" s="1283"/>
    </row>
    <row r="29" spans="2:14" ht="22.5" customHeight="1">
      <c r="B29" s="1285" t="str">
        <f>IF('①4.事業内容（販促）'!B16="","",'①4.事業内容（販促）'!B16)</f>
        <v/>
      </c>
      <c r="C29" s="1271" t="str">
        <f>IF('①4.事業内容（販促）'!C16="","",'①4.事業内容（販促）'!C16)</f>
        <v/>
      </c>
      <c r="D29" s="1273" t="str">
        <f>IF('①4.事業内容（販促）'!D16="","",'①4.事業内容（販促）'!D16)</f>
        <v/>
      </c>
      <c r="E29" s="1273" t="str">
        <f>IF('①4.事業内容（販促）'!F16="","",'①4.事業内容（販促）'!F16)</f>
        <v/>
      </c>
      <c r="F29" s="1339"/>
      <c r="G29" s="1347"/>
      <c r="H29" s="1343"/>
      <c r="I29" s="1345"/>
      <c r="J29" s="250" t="str">
        <f>IF('①7.積算内訳（販促）'!E116=0,"",'①7.積算内訳（販促）'!E116)</f>
        <v/>
      </c>
      <c r="K29" s="241"/>
      <c r="L29" s="1283" t="str">
        <f>IF(J30="","",((G29*1000)/J30))</f>
        <v/>
      </c>
    </row>
    <row r="30" spans="2:14" ht="22.5" customHeight="1">
      <c r="B30" s="1269"/>
      <c r="C30" s="1271"/>
      <c r="D30" s="1273"/>
      <c r="E30" s="1273"/>
      <c r="F30" s="1339"/>
      <c r="G30" s="1341"/>
      <c r="H30" s="1343"/>
      <c r="I30" s="1345"/>
      <c r="J30" s="249" t="str">
        <f>IF('①7.積算内訳（販促）'!F116=0,"",'①7.積算内訳（販促）'!F116)</f>
        <v/>
      </c>
      <c r="K30" s="240"/>
      <c r="L30" s="1283"/>
    </row>
    <row r="31" spans="2:14" ht="22.5" customHeight="1">
      <c r="B31" s="1285" t="str">
        <f>IF('①4.事業内容（販促）'!B17="","",'①4.事業内容（販促）'!B17)</f>
        <v/>
      </c>
      <c r="C31" s="1271" t="str">
        <f>IF('①4.事業内容（販促）'!C17="","",'①4.事業内容（販促）'!C17)</f>
        <v/>
      </c>
      <c r="D31" s="1273" t="str">
        <f>IF('①4.事業内容（販促）'!D17="","",'①4.事業内容（販促）'!D17)</f>
        <v/>
      </c>
      <c r="E31" s="1273" t="str">
        <f>IF('①4.事業内容（販促）'!F17="","",'①4.事業内容（販促）'!F17)</f>
        <v/>
      </c>
      <c r="F31" s="1339"/>
      <c r="G31" s="1347"/>
      <c r="H31" s="1343"/>
      <c r="I31" s="1345"/>
      <c r="J31" s="250" t="str">
        <f>IF('①7.積算内訳（販促）'!E126=0,"",'①7.積算内訳（販促）'!E126)</f>
        <v/>
      </c>
      <c r="K31" s="241"/>
      <c r="L31" s="1283" t="str">
        <f>IF(J32="","",((G31*1000)/J32))</f>
        <v/>
      </c>
    </row>
    <row r="32" spans="2:14" ht="22.5" customHeight="1">
      <c r="B32" s="1269"/>
      <c r="C32" s="1271"/>
      <c r="D32" s="1273"/>
      <c r="E32" s="1273"/>
      <c r="F32" s="1339"/>
      <c r="G32" s="1341"/>
      <c r="H32" s="1343"/>
      <c r="I32" s="1345"/>
      <c r="J32" s="249" t="str">
        <f>IF('①7.積算内訳（販促）'!F126=0,"",'①7.積算内訳（販促）'!F126)</f>
        <v/>
      </c>
      <c r="K32" s="240"/>
      <c r="L32" s="1283"/>
    </row>
    <row r="33" spans="1:14" ht="22.5" customHeight="1">
      <c r="B33" s="1285" t="str">
        <f>IF('①4.事業内容（販促）'!B18="","",'①4.事業内容（販促）'!B18)</f>
        <v/>
      </c>
      <c r="C33" s="1271" t="str">
        <f>IF('①4.事業内容（販促）'!C18="","",'①4.事業内容（販促）'!C18)</f>
        <v/>
      </c>
      <c r="D33" s="1273" t="str">
        <f>IF('①4.事業内容（販促）'!D18="","",'①4.事業内容（販促）'!D18)</f>
        <v/>
      </c>
      <c r="E33" s="1273" t="str">
        <f>IF('①4.事業内容（販促）'!F18="","",'①4.事業内容（販促）'!F18)</f>
        <v/>
      </c>
      <c r="F33" s="1339"/>
      <c r="G33" s="1347"/>
      <c r="H33" s="1343"/>
      <c r="I33" s="1345"/>
      <c r="J33" s="250" t="str">
        <f>IF('①7.積算内訳（販促）'!E136=0,"",'①7.積算内訳（販促）'!E136)</f>
        <v/>
      </c>
      <c r="K33" s="241"/>
      <c r="L33" s="1283" t="str">
        <f>IF(J34="","",((G33*1000)/J34))</f>
        <v/>
      </c>
    </row>
    <row r="34" spans="1:14" ht="22.5" customHeight="1">
      <c r="B34" s="1269"/>
      <c r="C34" s="1271"/>
      <c r="D34" s="1273"/>
      <c r="E34" s="1273"/>
      <c r="F34" s="1339"/>
      <c r="G34" s="1341"/>
      <c r="H34" s="1343"/>
      <c r="I34" s="1345"/>
      <c r="J34" s="249" t="str">
        <f>IF('①7.積算内訳（販促）'!F136=0,"",'①7.積算内訳（販促）'!F136)</f>
        <v/>
      </c>
      <c r="K34" s="240"/>
      <c r="L34" s="1283"/>
    </row>
    <row r="35" spans="1:14" ht="22.5" customHeight="1">
      <c r="B35" s="1285" t="str">
        <f>IF('①4.事業内容（販促）'!B19="","",'①4.事業内容（販促）'!B19)</f>
        <v/>
      </c>
      <c r="C35" s="1271" t="str">
        <f>IF('①4.事業内容（販促）'!C19="","",'①4.事業内容（販促）'!C19)</f>
        <v/>
      </c>
      <c r="D35" s="1273" t="str">
        <f>IF('①4.事業内容（販促）'!D19="","",'①4.事業内容（販促）'!D19)</f>
        <v/>
      </c>
      <c r="E35" s="1273" t="str">
        <f>IF('①4.事業内容（販促）'!F19="","",'①4.事業内容（販促）'!F19)</f>
        <v/>
      </c>
      <c r="F35" s="1339"/>
      <c r="G35" s="1347"/>
      <c r="H35" s="1343"/>
      <c r="I35" s="1345"/>
      <c r="J35" s="250" t="str">
        <f>IF('①7.積算内訳（販促）'!E146=0,"",'①7.積算内訳（販促）'!E146)</f>
        <v/>
      </c>
      <c r="K35" s="241"/>
      <c r="L35" s="1283" t="str">
        <f>IF(J36="","",((G35*1000)/J36))</f>
        <v/>
      </c>
    </row>
    <row r="36" spans="1:14" ht="22.5" customHeight="1">
      <c r="B36" s="1269"/>
      <c r="C36" s="1271"/>
      <c r="D36" s="1273"/>
      <c r="E36" s="1273"/>
      <c r="F36" s="1339"/>
      <c r="G36" s="1341"/>
      <c r="H36" s="1343"/>
      <c r="I36" s="1345"/>
      <c r="J36" s="249" t="str">
        <f>IF('①7.積算内訳（販促）'!F146=0,"",'①7.積算内訳（販促）'!F146)</f>
        <v/>
      </c>
      <c r="K36" s="240"/>
      <c r="L36" s="1283"/>
    </row>
    <row r="37" spans="1:14" ht="22.5" customHeight="1">
      <c r="B37" s="1285" t="str">
        <f>IF('①4.事業内容（販促）'!B20="","",'①4.事業内容（販促）'!B20)</f>
        <v/>
      </c>
      <c r="C37" s="1271" t="str">
        <f>IF('①4.事業内容（販促）'!C20="","",'①4.事業内容（販促）'!C20)</f>
        <v/>
      </c>
      <c r="D37" s="1273" t="str">
        <f>IF('①4.事業内容（販促）'!D20="","",'①4.事業内容（販促）'!D20)</f>
        <v/>
      </c>
      <c r="E37" s="1273" t="str">
        <f>IF('①4.事業内容（販促）'!F20="","",'①4.事業内容（販促）'!F20)</f>
        <v/>
      </c>
      <c r="F37" s="1339"/>
      <c r="G37" s="1347"/>
      <c r="H37" s="1343"/>
      <c r="I37" s="1345"/>
      <c r="J37" s="250" t="str">
        <f>IF('①7.積算内訳（販促）'!E156=0,"",'①7.積算内訳（販促）'!E156)</f>
        <v/>
      </c>
      <c r="K37" s="241"/>
      <c r="L37" s="1283" t="str">
        <f>IF(J38="","",((G37*1000)/J38))</f>
        <v/>
      </c>
    </row>
    <row r="38" spans="1:14" ht="22.5" customHeight="1">
      <c r="B38" s="1269"/>
      <c r="C38" s="1271"/>
      <c r="D38" s="1273"/>
      <c r="E38" s="1273"/>
      <c r="F38" s="1339"/>
      <c r="G38" s="1341"/>
      <c r="H38" s="1343"/>
      <c r="I38" s="1345"/>
      <c r="J38" s="249" t="str">
        <f>IF('①7.積算内訳（販促）'!F156=0,"",'①7.積算内訳（販促）'!F156)</f>
        <v/>
      </c>
      <c r="K38" s="240"/>
      <c r="L38" s="1283"/>
    </row>
    <row r="39" spans="1:14" ht="22.5" customHeight="1">
      <c r="B39" s="1285" t="str">
        <f>IF('①4.事業内容（販促）'!B21="","",'①4.事業内容（販促）'!B21)</f>
        <v/>
      </c>
      <c r="C39" s="1271" t="str">
        <f>IF('①4.事業内容（販促）'!C21="","",'①4.事業内容（販促）'!C21)</f>
        <v/>
      </c>
      <c r="D39" s="1273" t="str">
        <f>IF('①4.事業内容（販促）'!D21="","",'①4.事業内容（販促）'!D21)</f>
        <v/>
      </c>
      <c r="E39" s="1273" t="str">
        <f>IF('①4.事業内容（販促）'!F21="","",'①4.事業内容（販促）'!F21)</f>
        <v/>
      </c>
      <c r="F39" s="1339"/>
      <c r="G39" s="1347"/>
      <c r="H39" s="1343"/>
      <c r="I39" s="1345"/>
      <c r="J39" s="250" t="str">
        <f>IF('①7.積算内訳（販促）'!E166=0,"",'①7.積算内訳（販促）'!E166)</f>
        <v/>
      </c>
      <c r="K39" s="241"/>
      <c r="L39" s="1283" t="str">
        <f>IF(J40="","",((G39*1000)/J40))</f>
        <v/>
      </c>
    </row>
    <row r="40" spans="1:14" ht="22.5" customHeight="1">
      <c r="B40" s="1269"/>
      <c r="C40" s="1271"/>
      <c r="D40" s="1273"/>
      <c r="E40" s="1273"/>
      <c r="F40" s="1339"/>
      <c r="G40" s="1341"/>
      <c r="H40" s="1343"/>
      <c r="I40" s="1345"/>
      <c r="J40" s="249" t="str">
        <f>IF('①7.積算内訳（販促）'!F166=0,"",'①7.積算内訳（販促）'!F166)</f>
        <v/>
      </c>
      <c r="K40" s="240"/>
      <c r="L40" s="1283"/>
    </row>
    <row r="41" spans="1:14" ht="22.5" customHeight="1">
      <c r="B41" s="1285" t="str">
        <f>IF('①4.事業内容（販促）'!B22="","",'①4.事業内容（販促）'!B22)</f>
        <v/>
      </c>
      <c r="C41" s="1271" t="str">
        <f>IF('①4.事業内容（販促）'!C22="","",'①4.事業内容（販促）'!C22)</f>
        <v/>
      </c>
      <c r="D41" s="1273" t="str">
        <f>IF('①4.事業内容（販促）'!D22="","",'①4.事業内容（販促）'!D22)</f>
        <v/>
      </c>
      <c r="E41" s="1273" t="str">
        <f>IF('①4.事業内容（販促）'!F22="","",'①4.事業内容（販促）'!F22)</f>
        <v/>
      </c>
      <c r="F41" s="1339"/>
      <c r="G41" s="1347"/>
      <c r="H41" s="1343"/>
      <c r="I41" s="1345"/>
      <c r="J41" s="250" t="str">
        <f>IF('①7.積算内訳（販促）'!E176=0,"",'①7.積算内訳（販促）'!E176)</f>
        <v/>
      </c>
      <c r="K41" s="241"/>
      <c r="L41" s="1283" t="str">
        <f>IF(J42="","",((G41*1000)/J42))</f>
        <v/>
      </c>
    </row>
    <row r="42" spans="1:14" ht="22.5" customHeight="1">
      <c r="B42" s="1269"/>
      <c r="C42" s="1271"/>
      <c r="D42" s="1273"/>
      <c r="E42" s="1273"/>
      <c r="F42" s="1339"/>
      <c r="G42" s="1341"/>
      <c r="H42" s="1343"/>
      <c r="I42" s="1345"/>
      <c r="J42" s="249" t="str">
        <f>IF('①7.積算内訳（販促）'!F176=0,"",'①7.積算内訳（販促）'!F176)</f>
        <v/>
      </c>
      <c r="K42" s="240"/>
      <c r="L42" s="1283"/>
    </row>
    <row r="43" spans="1:14" ht="22.5" customHeight="1">
      <c r="B43" s="1285" t="str">
        <f>IF('①4.事業内容（販促）'!B23="","",'①4.事業内容（販促）'!B23)</f>
        <v/>
      </c>
      <c r="C43" s="1271" t="str">
        <f>IF('①4.事業内容（販促）'!C23="","",'①4.事業内容（販促）'!C23)</f>
        <v/>
      </c>
      <c r="D43" s="1273" t="str">
        <f>IF('①4.事業内容（販促）'!D23="","",'①4.事業内容（販促）'!D23)</f>
        <v/>
      </c>
      <c r="E43" s="1273" t="str">
        <f>IF('①4.事業内容（販促）'!F23="","",'①4.事業内容（販促）'!F23)</f>
        <v/>
      </c>
      <c r="F43" s="1339"/>
      <c r="G43" s="1347"/>
      <c r="H43" s="1343"/>
      <c r="I43" s="1345"/>
      <c r="J43" s="250" t="str">
        <f>IF('①7.積算内訳（販促）'!E186=0,"",'①7.積算内訳（販促）'!E186)</f>
        <v/>
      </c>
      <c r="K43" s="241"/>
      <c r="L43" s="1283" t="str">
        <f>IF(J44="","",((G43*1000)/J44))</f>
        <v/>
      </c>
    </row>
    <row r="44" spans="1:14" ht="22.5" customHeight="1">
      <c r="B44" s="1269"/>
      <c r="C44" s="1271"/>
      <c r="D44" s="1273"/>
      <c r="E44" s="1273"/>
      <c r="F44" s="1339"/>
      <c r="G44" s="1341"/>
      <c r="H44" s="1343"/>
      <c r="I44" s="1345"/>
      <c r="J44" s="249" t="str">
        <f>IF('①7.積算内訳（販促）'!F186=0,"",'①7.積算内訳（販促）'!F186)</f>
        <v/>
      </c>
      <c r="K44" s="240"/>
      <c r="L44" s="1283"/>
    </row>
    <row r="45" spans="1:14" ht="22.5" customHeight="1">
      <c r="B45" s="1269" t="str">
        <f>IF('①4.事業内容（販促）'!B24="","",'①4.事業内容（販促）'!B24)</f>
        <v/>
      </c>
      <c r="C45" s="1271" t="str">
        <f>IF('①4.事業内容（販促）'!C24="","",'①4.事業内容（販促）'!C24)</f>
        <v/>
      </c>
      <c r="D45" s="1273" t="str">
        <f>IF('①4.事業内容（販促）'!D24="","",'①4.事業内容（販促）'!D24)</f>
        <v/>
      </c>
      <c r="E45" s="1273" t="str">
        <f>IF('①4.事業内容（販促）'!F24="","",'①4.事業内容（販促）'!F24)</f>
        <v/>
      </c>
      <c r="F45" s="1339"/>
      <c r="G45" s="1341"/>
      <c r="H45" s="1343"/>
      <c r="I45" s="1345"/>
      <c r="J45" s="251" t="str">
        <f>IF('①7.積算内訳（販促）'!E196=0,"",'①7.積算内訳（販促）'!E196)</f>
        <v/>
      </c>
      <c r="K45" s="242"/>
      <c r="L45" s="1283" t="str">
        <f>IF(J46="","",((G45*1000)/J46))</f>
        <v/>
      </c>
    </row>
    <row r="46" spans="1:14" ht="22.5" customHeight="1" thickBot="1">
      <c r="A46" s="138"/>
      <c r="B46" s="1270"/>
      <c r="C46" s="1272"/>
      <c r="D46" s="1274"/>
      <c r="E46" s="1274"/>
      <c r="F46" s="1340"/>
      <c r="G46" s="1342"/>
      <c r="H46" s="1344"/>
      <c r="I46" s="1346"/>
      <c r="J46" s="252" t="str">
        <f>IF('①7.積算内訳（販促）'!F196=0,"",'①7.積算内訳（販促）'!F196)</f>
        <v/>
      </c>
      <c r="K46" s="243"/>
      <c r="L46" s="1284"/>
    </row>
    <row r="47" spans="1:14" ht="22.5" hidden="1" customHeight="1">
      <c r="B47" s="1293" t="str">
        <f>IF('①4.事業内容（販促）'!B25="","",'①4.事業内容（販促）'!B25)</f>
        <v/>
      </c>
      <c r="C47" s="1294" t="str">
        <f>IF('①4.事業内容（販促）'!C25="","",'①4.事業内容（販促）'!C25)</f>
        <v/>
      </c>
      <c r="D47" s="1296" t="str">
        <f>IF('①4.事業内容（販促）'!D25="","",'①4.事業内容（販促）'!D25)</f>
        <v/>
      </c>
      <c r="E47" s="1296" t="str">
        <f>IF('①4.事業内容（販促）'!F25="","",'①4.事業内容（販促）'!F25)</f>
        <v/>
      </c>
      <c r="F47" s="1348"/>
      <c r="G47" s="1347"/>
      <c r="H47" s="1349"/>
      <c r="I47" s="1350"/>
      <c r="J47" s="250" t="str">
        <f>IF('①7.積算内訳（販促）'!E206=0,"",'①7.積算内訳（販促）'!E206)</f>
        <v/>
      </c>
      <c r="K47" s="241"/>
      <c r="L47" s="1292" t="str">
        <f>IF(J48="","",((G47*1000)/J48))</f>
        <v/>
      </c>
      <c r="N47" s="146"/>
    </row>
    <row r="48" spans="1:14" ht="22.5" hidden="1" customHeight="1">
      <c r="B48" s="1285"/>
      <c r="C48" s="1295"/>
      <c r="D48" s="1288"/>
      <c r="E48" s="1288"/>
      <c r="F48" s="1339"/>
      <c r="G48" s="1341"/>
      <c r="H48" s="1343"/>
      <c r="I48" s="1345"/>
      <c r="J48" s="249" t="str">
        <f>IF('①7.積算内訳（販促）'!F206=0,"",'①7.積算内訳（販促）'!F206)</f>
        <v/>
      </c>
      <c r="K48" s="240"/>
      <c r="L48" s="1283"/>
      <c r="N48" s="151"/>
    </row>
    <row r="49" spans="2:14" ht="22.5" hidden="1" customHeight="1">
      <c r="B49" s="1285" t="str">
        <f>IF('①4.事業内容（販促）'!B26="","",'①4.事業内容（販促）'!B26)</f>
        <v/>
      </c>
      <c r="C49" s="1271" t="str">
        <f>IF('①4.事業内容（販促）'!C26="","",'①4.事業内容（販促）'!C26)</f>
        <v/>
      </c>
      <c r="D49" s="1273" t="str">
        <f>IF('①4.事業内容（販促）'!D26="","",'①4.事業内容（販促）'!D26)</f>
        <v/>
      </c>
      <c r="E49" s="1273" t="str">
        <f>IF('①4.事業内容（販促）'!F26="","",'①4.事業内容（販促）'!F26)</f>
        <v/>
      </c>
      <c r="F49" s="1339"/>
      <c r="G49" s="1347"/>
      <c r="H49" s="1343"/>
      <c r="I49" s="1345"/>
      <c r="J49" s="250" t="str">
        <f>IF('①7.積算内訳（販促）'!E216=0,"",'①7.積算内訳（販促）'!E216)</f>
        <v/>
      </c>
      <c r="K49" s="241"/>
      <c r="L49" s="1283" t="str">
        <f>IF(J50="","",((G49*1000)/J50))</f>
        <v/>
      </c>
      <c r="N49" s="146"/>
    </row>
    <row r="50" spans="2:14" ht="22.5" hidden="1" customHeight="1">
      <c r="B50" s="1269"/>
      <c r="C50" s="1271"/>
      <c r="D50" s="1273"/>
      <c r="E50" s="1273"/>
      <c r="F50" s="1339"/>
      <c r="G50" s="1341"/>
      <c r="H50" s="1343"/>
      <c r="I50" s="1345"/>
      <c r="J50" s="249" t="str">
        <f>IF('①7.積算内訳（販促）'!F216=0,"",'①7.積算内訳（販促）'!F216)</f>
        <v/>
      </c>
      <c r="K50" s="240"/>
      <c r="L50" s="1283"/>
      <c r="N50" s="152"/>
    </row>
    <row r="51" spans="2:14" ht="22.5" hidden="1" customHeight="1">
      <c r="B51" s="1285" t="str">
        <f>IF('①4.事業内容（販促）'!B27="","",'①4.事業内容（販促）'!B27)</f>
        <v/>
      </c>
      <c r="C51" s="1271" t="str">
        <f>IF('①4.事業内容（販促）'!C27="","",'①4.事業内容（販促）'!C27)</f>
        <v/>
      </c>
      <c r="D51" s="1273" t="str">
        <f>IF('①4.事業内容（販促）'!D27="","",'①4.事業内容（販促）'!D27)</f>
        <v/>
      </c>
      <c r="E51" s="1273" t="str">
        <f>IF('①4.事業内容（販促）'!F27="","",'①4.事業内容（販促）'!F27)</f>
        <v/>
      </c>
      <c r="F51" s="1339"/>
      <c r="G51" s="1347"/>
      <c r="H51" s="1343"/>
      <c r="I51" s="1345"/>
      <c r="J51" s="250" t="str">
        <f>IF('①7.積算内訳（販促）'!E226=0,"",'①7.積算内訳（販促）'!E226)</f>
        <v/>
      </c>
      <c r="K51" s="241"/>
      <c r="L51" s="1283" t="str">
        <f>IF(J52="","",((G51*1000)/J52))</f>
        <v/>
      </c>
    </row>
    <row r="52" spans="2:14" ht="22.5" hidden="1" customHeight="1">
      <c r="B52" s="1269"/>
      <c r="C52" s="1271"/>
      <c r="D52" s="1273"/>
      <c r="E52" s="1273"/>
      <c r="F52" s="1339"/>
      <c r="G52" s="1341"/>
      <c r="H52" s="1343"/>
      <c r="I52" s="1345"/>
      <c r="J52" s="249" t="str">
        <f>IF('①7.積算内訳（販促）'!F226=0,"",'①7.積算内訳（販促）'!F226)</f>
        <v/>
      </c>
      <c r="K52" s="240"/>
      <c r="L52" s="1283"/>
    </row>
    <row r="53" spans="2:14" ht="22.5" hidden="1" customHeight="1">
      <c r="B53" s="1285" t="str">
        <f>IF('①4.事業内容（販促）'!B28="","",'①4.事業内容（販促）'!B28)</f>
        <v/>
      </c>
      <c r="C53" s="1271" t="str">
        <f>IF('①4.事業内容（販促）'!C28="","",'①4.事業内容（販促）'!C28)</f>
        <v/>
      </c>
      <c r="D53" s="1273" t="str">
        <f>IF('①4.事業内容（販促）'!D28="","",'①4.事業内容（販促）'!D28)</f>
        <v/>
      </c>
      <c r="E53" s="1273" t="str">
        <f>IF('①4.事業内容（販促）'!F28="","",'①4.事業内容（販促）'!F28)</f>
        <v/>
      </c>
      <c r="F53" s="1339"/>
      <c r="G53" s="1347"/>
      <c r="H53" s="1343"/>
      <c r="I53" s="1345"/>
      <c r="J53" s="250" t="str">
        <f>IF('①7.積算内訳（販促）'!E236=0,"",'①7.積算内訳（販促）'!E236)</f>
        <v/>
      </c>
      <c r="K53" s="241"/>
      <c r="L53" s="1283" t="str">
        <f>IF(J54="","",((G53*1000)/J54))</f>
        <v/>
      </c>
    </row>
    <row r="54" spans="2:14" ht="22.5" hidden="1" customHeight="1">
      <c r="B54" s="1269"/>
      <c r="C54" s="1271"/>
      <c r="D54" s="1273"/>
      <c r="E54" s="1273"/>
      <c r="F54" s="1339"/>
      <c r="G54" s="1341"/>
      <c r="H54" s="1343"/>
      <c r="I54" s="1345"/>
      <c r="J54" s="249" t="str">
        <f>IF('①7.積算内訳（販促）'!F236=0,"",'①7.積算内訳（販促）'!F236)</f>
        <v/>
      </c>
      <c r="K54" s="240"/>
      <c r="L54" s="1283"/>
    </row>
    <row r="55" spans="2:14" ht="22.5" hidden="1" customHeight="1">
      <c r="B55" s="1285" t="str">
        <f>IF('①4.事業内容（販促）'!B29="","",'①4.事業内容（販促）'!B29)</f>
        <v/>
      </c>
      <c r="C55" s="1271" t="str">
        <f>IF('①4.事業内容（販促）'!C29="","",'①4.事業内容（販促）'!C29)</f>
        <v/>
      </c>
      <c r="D55" s="1273" t="str">
        <f>IF('①4.事業内容（販促）'!D29="","",'①4.事業内容（販促）'!D29)</f>
        <v/>
      </c>
      <c r="E55" s="1273" t="str">
        <f>IF('①4.事業内容（販促）'!F29="","",'①4.事業内容（販促）'!F29)</f>
        <v/>
      </c>
      <c r="F55" s="1339"/>
      <c r="G55" s="1347"/>
      <c r="H55" s="1343"/>
      <c r="I55" s="1345"/>
      <c r="J55" s="250" t="str">
        <f>IF('①7.積算内訳（販促）'!E246=0,"",'①7.積算内訳（販促）'!E246)</f>
        <v/>
      </c>
      <c r="K55" s="241"/>
      <c r="L55" s="1283" t="str">
        <f>IF(J56="","",((G55*1000)/J56))</f>
        <v/>
      </c>
    </row>
    <row r="56" spans="2:14" ht="22.5" hidden="1" customHeight="1">
      <c r="B56" s="1269"/>
      <c r="C56" s="1271"/>
      <c r="D56" s="1273"/>
      <c r="E56" s="1273"/>
      <c r="F56" s="1339"/>
      <c r="G56" s="1341"/>
      <c r="H56" s="1343"/>
      <c r="I56" s="1345"/>
      <c r="J56" s="249" t="str">
        <f>IF('①7.積算内訳（販促）'!F246=0,"",'①7.積算内訳（販促）'!F246)</f>
        <v/>
      </c>
      <c r="K56" s="240"/>
      <c r="L56" s="1283"/>
    </row>
    <row r="57" spans="2:14" ht="22.5" hidden="1" customHeight="1">
      <c r="B57" s="1285" t="str">
        <f>IF('①4.事業内容（販促）'!B30="","",'①4.事業内容（販促）'!B30)</f>
        <v/>
      </c>
      <c r="C57" s="1271" t="str">
        <f>IF('①4.事業内容（販促）'!C30="","",'①4.事業内容（販促）'!C30)</f>
        <v/>
      </c>
      <c r="D57" s="1273" t="str">
        <f>IF('①4.事業内容（販促）'!D30="","",'①4.事業内容（販促）'!D30)</f>
        <v/>
      </c>
      <c r="E57" s="1273" t="str">
        <f>IF('①4.事業内容（販促）'!F30="","",'①4.事業内容（販促）'!F30)</f>
        <v/>
      </c>
      <c r="F57" s="1339"/>
      <c r="G57" s="1347"/>
      <c r="H57" s="1343"/>
      <c r="I57" s="1345"/>
      <c r="J57" s="250" t="str">
        <f>IF('①7.積算内訳（販促）'!E256=0,"",'①7.積算内訳（販促）'!E256)</f>
        <v/>
      </c>
      <c r="K57" s="241"/>
      <c r="L57" s="1283" t="str">
        <f>IF(J58="","",((G57*1000)/J58))</f>
        <v/>
      </c>
    </row>
    <row r="58" spans="2:14" ht="22.5" hidden="1" customHeight="1">
      <c r="B58" s="1269"/>
      <c r="C58" s="1271"/>
      <c r="D58" s="1273"/>
      <c r="E58" s="1273"/>
      <c r="F58" s="1339"/>
      <c r="G58" s="1341"/>
      <c r="H58" s="1343"/>
      <c r="I58" s="1345"/>
      <c r="J58" s="249" t="str">
        <f>IF('①7.積算内訳（販促）'!F256=0,"",'①7.積算内訳（販促）'!F256)</f>
        <v/>
      </c>
      <c r="K58" s="240"/>
      <c r="L58" s="1283"/>
    </row>
    <row r="59" spans="2:14" ht="22.5" hidden="1" customHeight="1">
      <c r="B59" s="1285" t="str">
        <f>IF('①4.事業内容（販促）'!B31="","",'①4.事業内容（販促）'!B31)</f>
        <v/>
      </c>
      <c r="C59" s="1271" t="str">
        <f>IF('①4.事業内容（販促）'!C31="","",'①4.事業内容（販促）'!C31)</f>
        <v/>
      </c>
      <c r="D59" s="1273" t="str">
        <f>IF('①4.事業内容（販促）'!D31="","",'①4.事業内容（販促）'!D31)</f>
        <v/>
      </c>
      <c r="E59" s="1273" t="str">
        <f>IF('①4.事業内容（販促）'!F31="","",'①4.事業内容（販促）'!F31)</f>
        <v/>
      </c>
      <c r="F59" s="1339"/>
      <c r="G59" s="1347"/>
      <c r="H59" s="1343"/>
      <c r="I59" s="1345"/>
      <c r="J59" s="250" t="str">
        <f>IF('①7.積算内訳（販促）'!E266=0,"",'①7.積算内訳（販促）'!E266)</f>
        <v/>
      </c>
      <c r="K59" s="241"/>
      <c r="L59" s="1283" t="str">
        <f>IF(J60="","",((G59*1000)/J60))</f>
        <v/>
      </c>
    </row>
    <row r="60" spans="2:14" ht="22.5" hidden="1" customHeight="1">
      <c r="B60" s="1269"/>
      <c r="C60" s="1271"/>
      <c r="D60" s="1273"/>
      <c r="E60" s="1273"/>
      <c r="F60" s="1339"/>
      <c r="G60" s="1341"/>
      <c r="H60" s="1343"/>
      <c r="I60" s="1345"/>
      <c r="J60" s="249" t="str">
        <f>IF('①7.積算内訳（販促）'!F266=0,"",'①7.積算内訳（販促）'!F266)</f>
        <v/>
      </c>
      <c r="K60" s="240"/>
      <c r="L60" s="1283"/>
    </row>
    <row r="61" spans="2:14" ht="22.5" hidden="1" customHeight="1">
      <c r="B61" s="1285" t="str">
        <f>IF('①4.事業内容（販促）'!B32="","",'①4.事業内容（販促）'!B32)</f>
        <v/>
      </c>
      <c r="C61" s="1271" t="str">
        <f>IF('①4.事業内容（販促）'!C32="","",'①4.事業内容（販促）'!C32)</f>
        <v/>
      </c>
      <c r="D61" s="1273" t="str">
        <f>IF('①4.事業内容（販促）'!D32="","",'①4.事業内容（販促）'!D32)</f>
        <v/>
      </c>
      <c r="E61" s="1273" t="str">
        <f>IF('①4.事業内容（販促）'!F32="","",'①4.事業内容（販促）'!F32)</f>
        <v/>
      </c>
      <c r="F61" s="1339"/>
      <c r="G61" s="1347"/>
      <c r="H61" s="1343"/>
      <c r="I61" s="1345"/>
      <c r="J61" s="250" t="str">
        <f>IF('①7.積算内訳（販促）'!E276=0,"",'①7.積算内訳（販促）'!E276)</f>
        <v/>
      </c>
      <c r="K61" s="241"/>
      <c r="L61" s="1283" t="str">
        <f>IF(J62="","",((G61*1000)/J62))</f>
        <v/>
      </c>
    </row>
    <row r="62" spans="2:14" ht="22.5" hidden="1" customHeight="1">
      <c r="B62" s="1269"/>
      <c r="C62" s="1271"/>
      <c r="D62" s="1273"/>
      <c r="E62" s="1273"/>
      <c r="F62" s="1339"/>
      <c r="G62" s="1341"/>
      <c r="H62" s="1343"/>
      <c r="I62" s="1345"/>
      <c r="J62" s="249" t="str">
        <f>IF('①7.積算内訳（販促）'!F276=0,"",'①7.積算内訳（販促）'!F276)</f>
        <v/>
      </c>
      <c r="K62" s="240"/>
      <c r="L62" s="1283"/>
    </row>
    <row r="63" spans="2:14" ht="22.5" hidden="1" customHeight="1">
      <c r="B63" s="1285" t="str">
        <f>IF('①4.事業内容（販促）'!B33="","",'①4.事業内容（販促）'!B33)</f>
        <v/>
      </c>
      <c r="C63" s="1271" t="str">
        <f>IF('①4.事業内容（販促）'!C33="","",'①4.事業内容（販促）'!C33)</f>
        <v/>
      </c>
      <c r="D63" s="1273" t="str">
        <f>IF('①4.事業内容（販促）'!D33="","",'①4.事業内容（販促）'!D33)</f>
        <v/>
      </c>
      <c r="E63" s="1273" t="str">
        <f>IF('①4.事業内容（販促）'!F33="","",'①4.事業内容（販促）'!F33)</f>
        <v/>
      </c>
      <c r="F63" s="1339"/>
      <c r="G63" s="1347"/>
      <c r="H63" s="1343"/>
      <c r="I63" s="1345"/>
      <c r="J63" s="250" t="str">
        <f>IF('①7.積算内訳（販促）'!E286=0,"",'①7.積算内訳（販促）'!E286)</f>
        <v/>
      </c>
      <c r="K63" s="241"/>
      <c r="L63" s="1283" t="str">
        <f>IF(J64="","",((G63*1000)/J64))</f>
        <v/>
      </c>
    </row>
    <row r="64" spans="2:14" ht="22.5" hidden="1" customHeight="1">
      <c r="B64" s="1269"/>
      <c r="C64" s="1271"/>
      <c r="D64" s="1273"/>
      <c r="E64" s="1273"/>
      <c r="F64" s="1339"/>
      <c r="G64" s="1341"/>
      <c r="H64" s="1343"/>
      <c r="I64" s="1345"/>
      <c r="J64" s="249" t="str">
        <f>IF('①7.積算内訳（販促）'!F286=0,"",'①7.積算内訳（販促）'!F286)</f>
        <v/>
      </c>
      <c r="K64" s="240"/>
      <c r="L64" s="1283"/>
    </row>
    <row r="65" spans="2:14" ht="22.5" hidden="1" customHeight="1">
      <c r="B65" s="1269" t="str">
        <f>IF('①4.事業内容（販促）'!B34="","",'①4.事業内容（販促）'!B34)</f>
        <v/>
      </c>
      <c r="C65" s="1271" t="str">
        <f>IF('①4.事業内容（販促）'!C34="","",'①4.事業内容（販促）'!C34)</f>
        <v/>
      </c>
      <c r="D65" s="1273" t="str">
        <f>IF('①4.事業内容（販促）'!D34="","",'①4.事業内容（販促）'!D34)</f>
        <v/>
      </c>
      <c r="E65" s="1273" t="str">
        <f>IF('①4.事業内容（販促）'!F34="","",'①4.事業内容（販促）'!F34)</f>
        <v/>
      </c>
      <c r="F65" s="1339"/>
      <c r="G65" s="1341"/>
      <c r="H65" s="1343"/>
      <c r="I65" s="1345"/>
      <c r="J65" s="251" t="str">
        <f>IF('①7.積算内訳（販促）'!E296=0,"",'①7.積算内訳（販促）'!E296)</f>
        <v/>
      </c>
      <c r="K65" s="242"/>
      <c r="L65" s="1283" t="str">
        <f>IF(J66="","",((G65*1000)/J66))</f>
        <v/>
      </c>
    </row>
    <row r="66" spans="2:14" ht="22.5" hidden="1" customHeight="1" thickBot="1">
      <c r="B66" s="1270"/>
      <c r="C66" s="1272"/>
      <c r="D66" s="1274"/>
      <c r="E66" s="1274"/>
      <c r="F66" s="1340"/>
      <c r="G66" s="1342"/>
      <c r="H66" s="1344"/>
      <c r="I66" s="1346"/>
      <c r="J66" s="252" t="str">
        <f>IF('①7.積算内訳（販促）'!F296=0,"",'①7.積算内訳（販促）'!F296)</f>
        <v/>
      </c>
      <c r="K66" s="243"/>
      <c r="L66" s="1284"/>
      <c r="N66" s="177"/>
    </row>
    <row r="67" spans="2:14" ht="22.5" hidden="1" customHeight="1">
      <c r="B67" s="1285" t="str">
        <f>IF('①4.事業内容（販促）'!B35="","",'①4.事業内容（販促）'!B35)</f>
        <v/>
      </c>
      <c r="C67" s="1287" t="str">
        <f>IF('①4.事業内容（販促）'!C35="","",'①4.事業内容（販促）'!C35)</f>
        <v/>
      </c>
      <c r="D67" s="1288" t="str">
        <f>IF('①4.事業内容（販促）'!D35="","",'①4.事業内容（販促）'!D35)</f>
        <v/>
      </c>
      <c r="E67" s="1288" t="str">
        <f>IF('①4.事業内容（販促）'!F35="","",'①4.事業内容（販促）'!F35)</f>
        <v/>
      </c>
      <c r="F67" s="1348"/>
      <c r="G67" s="1347"/>
      <c r="H67" s="1349"/>
      <c r="I67" s="1350"/>
      <c r="J67" s="250" t="str">
        <f>IF('①7.積算内訳（販促）'!E306=0,"",'①7.積算内訳（販促）'!E306)</f>
        <v/>
      </c>
      <c r="K67" s="241"/>
      <c r="L67" s="1292" t="str">
        <f>IF(J68="","",((G67*1000)/J68))</f>
        <v/>
      </c>
    </row>
    <row r="68" spans="2:14" ht="22.5" hidden="1" customHeight="1">
      <c r="B68" s="1269"/>
      <c r="C68" s="1271"/>
      <c r="D68" s="1273"/>
      <c r="E68" s="1273"/>
      <c r="F68" s="1339"/>
      <c r="G68" s="1341"/>
      <c r="H68" s="1343"/>
      <c r="I68" s="1345"/>
      <c r="J68" s="249" t="str">
        <f>IF('①7.積算内訳（販促）'!F306=0,"",'①7.積算内訳（販促）'!F306)</f>
        <v/>
      </c>
      <c r="K68" s="240"/>
      <c r="L68" s="1283"/>
    </row>
    <row r="69" spans="2:14" ht="22.5" hidden="1" customHeight="1">
      <c r="B69" s="1285" t="str">
        <f>IF('①4.事業内容（販促）'!B36="","",'①4.事業内容（販促）'!B36)</f>
        <v/>
      </c>
      <c r="C69" s="1271" t="str">
        <f>IF('①4.事業内容（販促）'!C36="","",'①4.事業内容（販促）'!C36)</f>
        <v/>
      </c>
      <c r="D69" s="1273" t="str">
        <f>IF('①4.事業内容（販促）'!D36="","",'①4.事業内容（販促）'!D36)</f>
        <v/>
      </c>
      <c r="E69" s="1273" t="str">
        <f>IF('①4.事業内容（販促）'!F36="","",'①4.事業内容（販促）'!F36)</f>
        <v/>
      </c>
      <c r="F69" s="1339"/>
      <c r="G69" s="1347"/>
      <c r="H69" s="1343"/>
      <c r="I69" s="1345"/>
      <c r="J69" s="250" t="str">
        <f>IF('①7.積算内訳（販促）'!E316=0,"",'①7.積算内訳（販促）'!E316)</f>
        <v/>
      </c>
      <c r="K69" s="241"/>
      <c r="L69" s="1283" t="str">
        <f>IF(J70="","",((G69*1000)/J70))</f>
        <v/>
      </c>
    </row>
    <row r="70" spans="2:14" ht="22.5" hidden="1" customHeight="1">
      <c r="B70" s="1269"/>
      <c r="C70" s="1271"/>
      <c r="D70" s="1273"/>
      <c r="E70" s="1273"/>
      <c r="F70" s="1339"/>
      <c r="G70" s="1341"/>
      <c r="H70" s="1343"/>
      <c r="I70" s="1345"/>
      <c r="J70" s="249" t="str">
        <f>IF('①7.積算内訳（販促）'!F316=0,"",'①7.積算内訳（販促）'!F316)</f>
        <v/>
      </c>
      <c r="K70" s="240"/>
      <c r="L70" s="1283"/>
    </row>
    <row r="71" spans="2:14" ht="22.5" hidden="1" customHeight="1">
      <c r="B71" s="1285" t="str">
        <f>IF('①4.事業内容（販促）'!B37="","",'①4.事業内容（販促）'!B37)</f>
        <v/>
      </c>
      <c r="C71" s="1271" t="str">
        <f>IF('①4.事業内容（販促）'!C37="","",'①4.事業内容（販促）'!C37)</f>
        <v/>
      </c>
      <c r="D71" s="1273" t="str">
        <f>IF('①4.事業内容（販促）'!D37="","",'①4.事業内容（販促）'!D37)</f>
        <v/>
      </c>
      <c r="E71" s="1273" t="str">
        <f>IF('①4.事業内容（販促）'!F37="","",'①4.事業内容（販促）'!F37)</f>
        <v/>
      </c>
      <c r="F71" s="1339"/>
      <c r="G71" s="1347"/>
      <c r="H71" s="1343"/>
      <c r="I71" s="1345"/>
      <c r="J71" s="250" t="str">
        <f>IF('①7.積算内訳（販促）'!E326=0,"",'①7.積算内訳（販促）'!E326)</f>
        <v/>
      </c>
      <c r="K71" s="241"/>
      <c r="L71" s="1283" t="str">
        <f>IF(J72="","",((G71*1000)/J72))</f>
        <v/>
      </c>
    </row>
    <row r="72" spans="2:14" ht="22.5" hidden="1" customHeight="1">
      <c r="B72" s="1269"/>
      <c r="C72" s="1271"/>
      <c r="D72" s="1273"/>
      <c r="E72" s="1273"/>
      <c r="F72" s="1339"/>
      <c r="G72" s="1341"/>
      <c r="H72" s="1343"/>
      <c r="I72" s="1345"/>
      <c r="J72" s="249" t="str">
        <f>IF('①7.積算内訳（販促）'!F326=0,"",'①7.積算内訳（販促）'!F326)</f>
        <v/>
      </c>
      <c r="K72" s="240"/>
      <c r="L72" s="1283"/>
    </row>
    <row r="73" spans="2:14" ht="22.5" hidden="1" customHeight="1">
      <c r="B73" s="1285" t="str">
        <f>IF('①4.事業内容（販促）'!B38="","",'①4.事業内容（販促）'!B38)</f>
        <v/>
      </c>
      <c r="C73" s="1271" t="str">
        <f>IF('①4.事業内容（販促）'!C38="","",'①4.事業内容（販促）'!C38)</f>
        <v/>
      </c>
      <c r="D73" s="1273" t="str">
        <f>IF('①4.事業内容（販促）'!D38="","",'①4.事業内容（販促）'!D38)</f>
        <v/>
      </c>
      <c r="E73" s="1273" t="str">
        <f>IF('①4.事業内容（販促）'!F38="","",'①4.事業内容（販促）'!F38)</f>
        <v/>
      </c>
      <c r="F73" s="1339"/>
      <c r="G73" s="1347"/>
      <c r="H73" s="1343"/>
      <c r="I73" s="1345"/>
      <c r="J73" s="250" t="str">
        <f>IF('①7.積算内訳（販促）'!E336=0,"",'①7.積算内訳（販促）'!E336)</f>
        <v/>
      </c>
      <c r="K73" s="241"/>
      <c r="L73" s="1283" t="str">
        <f>IF(J74="","",((G73*1000)/J74))</f>
        <v/>
      </c>
    </row>
    <row r="74" spans="2:14" ht="22.5" hidden="1" customHeight="1">
      <c r="B74" s="1269"/>
      <c r="C74" s="1271"/>
      <c r="D74" s="1273"/>
      <c r="E74" s="1273"/>
      <c r="F74" s="1339"/>
      <c r="G74" s="1341"/>
      <c r="H74" s="1343"/>
      <c r="I74" s="1345"/>
      <c r="J74" s="249" t="str">
        <f>IF('①7.積算内訳（販促）'!F336=0,"",'①7.積算内訳（販促）'!F336)</f>
        <v/>
      </c>
      <c r="K74" s="240"/>
      <c r="L74" s="1283"/>
    </row>
    <row r="75" spans="2:14" ht="22.5" hidden="1" customHeight="1">
      <c r="B75" s="1285" t="str">
        <f>IF('①4.事業内容（販促）'!B39="","",'①4.事業内容（販促）'!B39)</f>
        <v/>
      </c>
      <c r="C75" s="1271" t="str">
        <f>IF('①4.事業内容（販促）'!C39="","",'①4.事業内容（販促）'!C39)</f>
        <v/>
      </c>
      <c r="D75" s="1273" t="str">
        <f>IF('①4.事業内容（販促）'!D39="","",'①4.事業内容（販促）'!D39)</f>
        <v/>
      </c>
      <c r="E75" s="1273" t="str">
        <f>IF('①4.事業内容（販促）'!F39="","",'①4.事業内容（販促）'!F39)</f>
        <v/>
      </c>
      <c r="F75" s="1339"/>
      <c r="G75" s="1347"/>
      <c r="H75" s="1343"/>
      <c r="I75" s="1345"/>
      <c r="J75" s="250" t="str">
        <f>IF('①7.積算内訳（販促）'!E346=0,"",'①7.積算内訳（販促）'!E346)</f>
        <v/>
      </c>
      <c r="K75" s="241"/>
      <c r="L75" s="1283" t="str">
        <f>IF(J76="","",((G75*1000)/J76))</f>
        <v/>
      </c>
    </row>
    <row r="76" spans="2:14" ht="22.5" hidden="1" customHeight="1">
      <c r="B76" s="1269"/>
      <c r="C76" s="1271"/>
      <c r="D76" s="1273"/>
      <c r="E76" s="1273"/>
      <c r="F76" s="1339"/>
      <c r="G76" s="1341"/>
      <c r="H76" s="1343"/>
      <c r="I76" s="1345"/>
      <c r="J76" s="249" t="str">
        <f>IF('①7.積算内訳（販促）'!F346=0,"",'①7.積算内訳（販促）'!F346)</f>
        <v/>
      </c>
      <c r="K76" s="240"/>
      <c r="L76" s="1283"/>
    </row>
    <row r="77" spans="2:14" ht="22.5" hidden="1" customHeight="1">
      <c r="B77" s="1285" t="str">
        <f>IF('①4.事業内容（販促）'!B40="","",'①4.事業内容（販促）'!B40)</f>
        <v/>
      </c>
      <c r="C77" s="1271" t="str">
        <f>IF('①4.事業内容（販促）'!C40="","",'①4.事業内容（販促）'!C40)</f>
        <v/>
      </c>
      <c r="D77" s="1273" t="str">
        <f>IF('①4.事業内容（販促）'!D40="","",'①4.事業内容（販促）'!D40)</f>
        <v/>
      </c>
      <c r="E77" s="1273" t="str">
        <f>IF('①4.事業内容（販促）'!F40="","",'①4.事業内容（販促）'!F40)</f>
        <v/>
      </c>
      <c r="F77" s="1339"/>
      <c r="G77" s="1347"/>
      <c r="H77" s="1343"/>
      <c r="I77" s="1345"/>
      <c r="J77" s="250" t="str">
        <f>IF('①7.積算内訳（販促）'!E356=0,"",'①7.積算内訳（販促）'!E356)</f>
        <v/>
      </c>
      <c r="K77" s="241"/>
      <c r="L77" s="1283" t="str">
        <f>IF(J78="","",((G77*1000)/J78))</f>
        <v/>
      </c>
    </row>
    <row r="78" spans="2:14" ht="22.5" hidden="1" customHeight="1">
      <c r="B78" s="1269"/>
      <c r="C78" s="1271"/>
      <c r="D78" s="1273"/>
      <c r="E78" s="1273"/>
      <c r="F78" s="1339"/>
      <c r="G78" s="1341"/>
      <c r="H78" s="1343"/>
      <c r="I78" s="1345"/>
      <c r="J78" s="249" t="str">
        <f>IF('①7.積算内訳（販促）'!F356=0,"",'①7.積算内訳（販促）'!F356)</f>
        <v/>
      </c>
      <c r="K78" s="240"/>
      <c r="L78" s="1283"/>
    </row>
    <row r="79" spans="2:14" ht="22.5" hidden="1" customHeight="1">
      <c r="B79" s="1285" t="str">
        <f>IF('①4.事業内容（販促）'!B41="","",'①4.事業内容（販促）'!B41)</f>
        <v/>
      </c>
      <c r="C79" s="1271" t="str">
        <f>IF('①4.事業内容（販促）'!C41="","",'①4.事業内容（販促）'!C41)</f>
        <v/>
      </c>
      <c r="D79" s="1273" t="str">
        <f>IF('①4.事業内容（販促）'!D41="","",'①4.事業内容（販促）'!D41)</f>
        <v/>
      </c>
      <c r="E79" s="1273" t="str">
        <f>IF('①4.事業内容（販促）'!F41="","",'①4.事業内容（販促）'!F41)</f>
        <v/>
      </c>
      <c r="F79" s="1339"/>
      <c r="G79" s="1347"/>
      <c r="H79" s="1343"/>
      <c r="I79" s="1345"/>
      <c r="J79" s="250" t="str">
        <f>IF('①7.積算内訳（販促）'!E366=0,"",'①7.積算内訳（販促）'!E366)</f>
        <v/>
      </c>
      <c r="K79" s="241"/>
      <c r="L79" s="1283" t="str">
        <f>IF(J80="","",((G79*1000)/J80))</f>
        <v/>
      </c>
    </row>
    <row r="80" spans="2:14" ht="22.5" hidden="1" customHeight="1">
      <c r="B80" s="1269"/>
      <c r="C80" s="1271"/>
      <c r="D80" s="1273"/>
      <c r="E80" s="1273"/>
      <c r="F80" s="1339"/>
      <c r="G80" s="1341"/>
      <c r="H80" s="1343"/>
      <c r="I80" s="1345"/>
      <c r="J80" s="249" t="str">
        <f>IF('①7.積算内訳（販促）'!F366=0,"",'①7.積算内訳（販促）'!F366)</f>
        <v/>
      </c>
      <c r="K80" s="240"/>
      <c r="L80" s="1283"/>
    </row>
    <row r="81" spans="2:14" ht="22.5" hidden="1" customHeight="1">
      <c r="B81" s="1285" t="str">
        <f>IF('①4.事業内容（販促）'!B42="","",'①4.事業内容（販促）'!B42)</f>
        <v/>
      </c>
      <c r="C81" s="1271" t="str">
        <f>IF('①4.事業内容（販促）'!C42="","",'①4.事業内容（販促）'!C42)</f>
        <v/>
      </c>
      <c r="D81" s="1273" t="str">
        <f>IF('①4.事業内容（販促）'!D42="","",'①4.事業内容（販促）'!D42)</f>
        <v/>
      </c>
      <c r="E81" s="1273" t="str">
        <f>IF('①4.事業内容（販促）'!F42="","",'①4.事業内容（販促）'!F42)</f>
        <v/>
      </c>
      <c r="F81" s="1339"/>
      <c r="G81" s="1347"/>
      <c r="H81" s="1343"/>
      <c r="I81" s="1345"/>
      <c r="J81" s="250" t="str">
        <f>IF('①7.積算内訳（販促）'!E376=0,"",'①7.積算内訳（販促）'!E376)</f>
        <v/>
      </c>
      <c r="K81" s="241"/>
      <c r="L81" s="1283" t="str">
        <f>IF(J82="","",((G81*1000)/J82))</f>
        <v/>
      </c>
    </row>
    <row r="82" spans="2:14" ht="22.5" hidden="1" customHeight="1">
      <c r="B82" s="1269"/>
      <c r="C82" s="1271"/>
      <c r="D82" s="1273"/>
      <c r="E82" s="1273"/>
      <c r="F82" s="1339"/>
      <c r="G82" s="1341"/>
      <c r="H82" s="1343"/>
      <c r="I82" s="1345"/>
      <c r="J82" s="249" t="str">
        <f>IF('①7.積算内訳（販促）'!F376=0,"",'①7.積算内訳（販促）'!F376)</f>
        <v/>
      </c>
      <c r="K82" s="240"/>
      <c r="L82" s="1283"/>
    </row>
    <row r="83" spans="2:14" ht="22.5" hidden="1" customHeight="1">
      <c r="B83" s="1285" t="str">
        <f>IF('①4.事業内容（販促）'!B43="","",'①4.事業内容（販促）'!B43)</f>
        <v/>
      </c>
      <c r="C83" s="1271" t="str">
        <f>IF('①4.事業内容（販促）'!C43="","",'①4.事業内容（販促）'!C43)</f>
        <v/>
      </c>
      <c r="D83" s="1273" t="str">
        <f>IF('①4.事業内容（販促）'!D43="","",'①4.事業内容（販促）'!D43)</f>
        <v/>
      </c>
      <c r="E83" s="1273" t="str">
        <f>IF('①4.事業内容（販促）'!F43="","",'①4.事業内容（販促）'!F43)</f>
        <v/>
      </c>
      <c r="F83" s="1339"/>
      <c r="G83" s="1347"/>
      <c r="H83" s="1343"/>
      <c r="I83" s="1345"/>
      <c r="J83" s="250" t="str">
        <f>IF('①7.積算内訳（販促）'!E386=0,"",'①7.積算内訳（販促）'!E386)</f>
        <v/>
      </c>
      <c r="K83" s="241"/>
      <c r="L83" s="1283" t="str">
        <f>IF(J84="","",((G83*1000)/J84))</f>
        <v/>
      </c>
    </row>
    <row r="84" spans="2:14" ht="22.5" hidden="1" customHeight="1">
      <c r="B84" s="1269"/>
      <c r="C84" s="1271"/>
      <c r="D84" s="1273"/>
      <c r="E84" s="1273"/>
      <c r="F84" s="1339"/>
      <c r="G84" s="1341"/>
      <c r="H84" s="1343"/>
      <c r="I84" s="1345"/>
      <c r="J84" s="249" t="str">
        <f>IF('①7.積算内訳（販促）'!F386=0,"",'①7.積算内訳（販促）'!F386)</f>
        <v/>
      </c>
      <c r="K84" s="240"/>
      <c r="L84" s="1283"/>
    </row>
    <row r="85" spans="2:14" ht="22.5" hidden="1" customHeight="1">
      <c r="B85" s="1269" t="str">
        <f>IF('①4.事業内容（販促）'!B44="","",'①4.事業内容（販促）'!B44)</f>
        <v/>
      </c>
      <c r="C85" s="1271" t="str">
        <f>IF('①4.事業内容（販促）'!C44="","",'①4.事業内容（販促）'!C44)</f>
        <v/>
      </c>
      <c r="D85" s="1273" t="str">
        <f>IF('①4.事業内容（販促）'!D44="","",'①4.事業内容（販促）'!D44)</f>
        <v/>
      </c>
      <c r="E85" s="1273" t="str">
        <f>IF('①4.事業内容（販促）'!F44="","",'①4.事業内容（販促）'!F44)</f>
        <v/>
      </c>
      <c r="F85" s="1339"/>
      <c r="G85" s="1341"/>
      <c r="H85" s="1343"/>
      <c r="I85" s="1345"/>
      <c r="J85" s="251" t="str">
        <f>IF('①7.積算内訳（販促）'!E396=0,"",'①7.積算内訳（販促）'!E396)</f>
        <v/>
      </c>
      <c r="K85" s="242"/>
      <c r="L85" s="1283" t="str">
        <f>IF(J86="","",((G85*1000)/J86))</f>
        <v/>
      </c>
    </row>
    <row r="86" spans="2:14" ht="22.5" hidden="1" customHeight="1" thickBot="1">
      <c r="B86" s="1270"/>
      <c r="C86" s="1272"/>
      <c r="D86" s="1274"/>
      <c r="E86" s="1274"/>
      <c r="F86" s="1340"/>
      <c r="G86" s="1342"/>
      <c r="H86" s="1344"/>
      <c r="I86" s="1346"/>
      <c r="J86" s="252" t="str">
        <f>IF('①7.積算内訳（販促）'!F396=0,"",'①7.積算内訳（販促）'!F396)</f>
        <v/>
      </c>
      <c r="K86" s="243"/>
      <c r="L86" s="1284"/>
    </row>
    <row r="87" spans="2:14" ht="22.5" hidden="1" customHeight="1">
      <c r="B87" s="1293" t="str">
        <f>IF('①4.事業内容（販促）'!B45="","",'①4.事業内容（販促）'!B45)</f>
        <v/>
      </c>
      <c r="C87" s="1294" t="str">
        <f>IF('①4.事業内容（販促）'!C45="","",'①4.事業内容（販促）'!C45)</f>
        <v/>
      </c>
      <c r="D87" s="1296" t="str">
        <f>IF('①4.事業内容（販促）'!D45="","",'①4.事業内容（販促）'!D45)</f>
        <v/>
      </c>
      <c r="E87" s="1296" t="str">
        <f>IF('①4.事業内容（販促）'!F45="","",'①4.事業内容（販促）'!F45)</f>
        <v/>
      </c>
      <c r="F87" s="1348"/>
      <c r="G87" s="1347"/>
      <c r="H87" s="1349"/>
      <c r="I87" s="1350"/>
      <c r="J87" s="250" t="str">
        <f>IF('①7.積算内訳（販促）'!E406=0,"",'①7.積算内訳（販促）'!E406)</f>
        <v/>
      </c>
      <c r="K87" s="241"/>
      <c r="L87" s="1292" t="str">
        <f>IF(J88="","",((G87*1000)/J88))</f>
        <v/>
      </c>
      <c r="N87" s="146"/>
    </row>
    <row r="88" spans="2:14" ht="22.5" hidden="1" customHeight="1">
      <c r="B88" s="1285"/>
      <c r="C88" s="1295"/>
      <c r="D88" s="1288"/>
      <c r="E88" s="1288"/>
      <c r="F88" s="1339"/>
      <c r="G88" s="1341"/>
      <c r="H88" s="1343"/>
      <c r="I88" s="1345"/>
      <c r="J88" s="249" t="str">
        <f>IF('①7.積算内訳（販促）'!F406=0,"",'①7.積算内訳（販促）'!F406)</f>
        <v/>
      </c>
      <c r="K88" s="240"/>
      <c r="L88" s="1283"/>
      <c r="N88" s="151"/>
    </row>
    <row r="89" spans="2:14" ht="22.5" hidden="1" customHeight="1">
      <c r="B89" s="1285" t="str">
        <f>IF('①4.事業内容（販促）'!B46="","",'①4.事業内容（販促）'!B46)</f>
        <v/>
      </c>
      <c r="C89" s="1271" t="str">
        <f>IF('①4.事業内容（販促）'!C46="","",'①4.事業内容（販促）'!C46)</f>
        <v/>
      </c>
      <c r="D89" s="1273" t="str">
        <f>IF('①4.事業内容（販促）'!D46="","",'①4.事業内容（販促）'!D46)</f>
        <v/>
      </c>
      <c r="E89" s="1273" t="str">
        <f>IF('①4.事業内容（販促）'!F46="","",'①4.事業内容（販促）'!F46)</f>
        <v/>
      </c>
      <c r="F89" s="1339"/>
      <c r="G89" s="1347"/>
      <c r="H89" s="1343"/>
      <c r="I89" s="1345"/>
      <c r="J89" s="250" t="str">
        <f>IF('①7.積算内訳（販促）'!E416=0,"",'①7.積算内訳（販促）'!E416)</f>
        <v/>
      </c>
      <c r="K89" s="241"/>
      <c r="L89" s="1283" t="str">
        <f>IF(J90="","",((G89*1000)/J90))</f>
        <v/>
      </c>
      <c r="N89" s="146"/>
    </row>
    <row r="90" spans="2:14" ht="22.5" hidden="1" customHeight="1">
      <c r="B90" s="1269"/>
      <c r="C90" s="1271"/>
      <c r="D90" s="1273"/>
      <c r="E90" s="1273"/>
      <c r="F90" s="1339"/>
      <c r="G90" s="1341"/>
      <c r="H90" s="1343"/>
      <c r="I90" s="1345"/>
      <c r="J90" s="249" t="str">
        <f>IF('①7.積算内訳（販促）'!F416=0,"",'①7.積算内訳（販促）'!F416)</f>
        <v/>
      </c>
      <c r="K90" s="240"/>
      <c r="L90" s="1283"/>
      <c r="N90" s="152"/>
    </row>
    <row r="91" spans="2:14" ht="22.5" hidden="1" customHeight="1">
      <c r="B91" s="1285" t="str">
        <f>IF('①4.事業内容（販促）'!B47="","",'①4.事業内容（販促）'!B47)</f>
        <v/>
      </c>
      <c r="C91" s="1271" t="str">
        <f>IF('①4.事業内容（販促）'!C47="","",'①4.事業内容（販促）'!C47)</f>
        <v/>
      </c>
      <c r="D91" s="1273" t="str">
        <f>IF('①4.事業内容（販促）'!D47="","",'①4.事業内容（販促）'!D47)</f>
        <v/>
      </c>
      <c r="E91" s="1273" t="str">
        <f>IF('①4.事業内容（販促）'!F47="","",'①4.事業内容（販促）'!F47)</f>
        <v/>
      </c>
      <c r="F91" s="1339"/>
      <c r="G91" s="1347"/>
      <c r="H91" s="1343"/>
      <c r="I91" s="1345"/>
      <c r="J91" s="250" t="str">
        <f>IF('①7.積算内訳（販促）'!E426=0,"",'①7.積算内訳（販促）'!E426)</f>
        <v/>
      </c>
      <c r="K91" s="241"/>
      <c r="L91" s="1283" t="str">
        <f>IF(J92="","",((G91*1000)/J92))</f>
        <v/>
      </c>
    </row>
    <row r="92" spans="2:14" ht="22.5" hidden="1" customHeight="1">
      <c r="B92" s="1269"/>
      <c r="C92" s="1271"/>
      <c r="D92" s="1273"/>
      <c r="E92" s="1273"/>
      <c r="F92" s="1339"/>
      <c r="G92" s="1341"/>
      <c r="H92" s="1343"/>
      <c r="I92" s="1345"/>
      <c r="J92" s="249" t="str">
        <f>IF('①7.積算内訳（販促）'!F426=0,"",'①7.積算内訳（販促）'!F426)</f>
        <v/>
      </c>
      <c r="K92" s="240"/>
      <c r="L92" s="1283"/>
    </row>
    <row r="93" spans="2:14" ht="22.5" hidden="1" customHeight="1">
      <c r="B93" s="1285" t="str">
        <f>IF('①4.事業内容（販促）'!B48="","",'①4.事業内容（販促）'!B48)</f>
        <v/>
      </c>
      <c r="C93" s="1271" t="str">
        <f>IF('①4.事業内容（販促）'!C48="","",'①4.事業内容（販促）'!C48)</f>
        <v/>
      </c>
      <c r="D93" s="1273" t="str">
        <f>IF('①4.事業内容（販促）'!D48="","",'①4.事業内容（販促）'!D88)</f>
        <v/>
      </c>
      <c r="E93" s="1273" t="str">
        <f>IF('①4.事業内容（販促）'!F48="","",'①4.事業内容（販促）'!F48)</f>
        <v/>
      </c>
      <c r="F93" s="1339"/>
      <c r="G93" s="1347"/>
      <c r="H93" s="1343"/>
      <c r="I93" s="1345"/>
      <c r="J93" s="250" t="str">
        <f>IF('①7.積算内訳（販促）'!E436=0,"",'①7.積算内訳（販促）'!E436)</f>
        <v/>
      </c>
      <c r="K93" s="241"/>
      <c r="L93" s="1283" t="str">
        <f>IF(J94="","",((G93*1000)/J94))</f>
        <v/>
      </c>
    </row>
    <row r="94" spans="2:14" ht="22.5" hidden="1" customHeight="1">
      <c r="B94" s="1269"/>
      <c r="C94" s="1271"/>
      <c r="D94" s="1273"/>
      <c r="E94" s="1273"/>
      <c r="F94" s="1339"/>
      <c r="G94" s="1341"/>
      <c r="H94" s="1343"/>
      <c r="I94" s="1345"/>
      <c r="J94" s="249" t="str">
        <f>IF('①7.積算内訳（販促）'!F436=0,"",'①7.積算内訳（販促）'!F436)</f>
        <v/>
      </c>
      <c r="K94" s="240"/>
      <c r="L94" s="1283"/>
    </row>
    <row r="95" spans="2:14" ht="22.5" hidden="1" customHeight="1">
      <c r="B95" s="1285" t="str">
        <f>IF('①4.事業内容（販促）'!B49="","",'①4.事業内容（販促）'!B49)</f>
        <v/>
      </c>
      <c r="C95" s="1271" t="str">
        <f>IF('①4.事業内容（販促）'!C49="","",'①4.事業内容（販促）'!C49)</f>
        <v/>
      </c>
      <c r="D95" s="1273" t="str">
        <f>IF('①4.事業内容（販促）'!D49="","",'①4.事業内容（販促）'!D49)</f>
        <v/>
      </c>
      <c r="E95" s="1273" t="str">
        <f>IF('①4.事業内容（販促）'!F49="","",'①4.事業内容（販促）'!F49)</f>
        <v/>
      </c>
      <c r="F95" s="1339"/>
      <c r="G95" s="1347"/>
      <c r="H95" s="1343"/>
      <c r="I95" s="1345"/>
      <c r="J95" s="250" t="str">
        <f>IF('①7.積算内訳（販促）'!E446=0,"",'①7.積算内訳（販促）'!E446)</f>
        <v/>
      </c>
      <c r="K95" s="241"/>
      <c r="L95" s="1283" t="str">
        <f>IF(J96="","",((G95*1000)/J96))</f>
        <v/>
      </c>
    </row>
    <row r="96" spans="2:14" ht="22.5" hidden="1" customHeight="1">
      <c r="B96" s="1269"/>
      <c r="C96" s="1271"/>
      <c r="D96" s="1273"/>
      <c r="E96" s="1273"/>
      <c r="F96" s="1339"/>
      <c r="G96" s="1341"/>
      <c r="H96" s="1343"/>
      <c r="I96" s="1345"/>
      <c r="J96" s="249" t="str">
        <f>IF('①7.積算内訳（販促）'!F446=0,"",'①7.積算内訳（販促）'!F446)</f>
        <v/>
      </c>
      <c r="K96" s="240"/>
      <c r="L96" s="1283"/>
    </row>
    <row r="97" spans="2:14" ht="22.5" hidden="1" customHeight="1">
      <c r="B97" s="1285" t="str">
        <f>IF('①4.事業内容（販促）'!B50="","",'①4.事業内容（販促）'!B50)</f>
        <v/>
      </c>
      <c r="C97" s="1271" t="str">
        <f>IF('①4.事業内容（販促）'!C50="","",'①4.事業内容（販促）'!C50)</f>
        <v/>
      </c>
      <c r="D97" s="1273" t="str">
        <f>IF('①4.事業内容（販促）'!D50="","",'①4.事業内容（販促）'!D50)</f>
        <v/>
      </c>
      <c r="E97" s="1273" t="str">
        <f>IF('①4.事業内容（販促）'!F50="","",'①4.事業内容（販促）'!F50)</f>
        <v/>
      </c>
      <c r="F97" s="1339"/>
      <c r="G97" s="1347"/>
      <c r="H97" s="1343"/>
      <c r="I97" s="1345"/>
      <c r="J97" s="250" t="str">
        <f>IF('①7.積算内訳（販促）'!E456=0,"",'①7.積算内訳（販促）'!E456)</f>
        <v/>
      </c>
      <c r="K97" s="241"/>
      <c r="L97" s="1283" t="str">
        <f>IF(J98="","",((G97*1000)/J98))</f>
        <v/>
      </c>
    </row>
    <row r="98" spans="2:14" ht="22.5" hidden="1" customHeight="1">
      <c r="B98" s="1269"/>
      <c r="C98" s="1271"/>
      <c r="D98" s="1273"/>
      <c r="E98" s="1273"/>
      <c r="F98" s="1339"/>
      <c r="G98" s="1341"/>
      <c r="H98" s="1343"/>
      <c r="I98" s="1345"/>
      <c r="J98" s="249" t="str">
        <f>IF('①7.積算内訳（販促）'!F456=0,"",'①7.積算内訳（販促）'!F456)</f>
        <v/>
      </c>
      <c r="K98" s="240"/>
      <c r="L98" s="1283"/>
    </row>
    <row r="99" spans="2:14" ht="22.5" hidden="1" customHeight="1">
      <c r="B99" s="1285" t="str">
        <f>IF('①4.事業内容（販促）'!B51="","",'①4.事業内容（販促）'!B51)</f>
        <v/>
      </c>
      <c r="C99" s="1271" t="str">
        <f>IF('①4.事業内容（販促）'!C51="","",'①4.事業内容（販促）'!C51)</f>
        <v/>
      </c>
      <c r="D99" s="1273" t="str">
        <f>IF('①4.事業内容（販促）'!D51="","",'①4.事業内容（販促）'!D51)</f>
        <v/>
      </c>
      <c r="E99" s="1273" t="str">
        <f>IF('①4.事業内容（販促）'!F51="","",'①4.事業内容（販促）'!F51)</f>
        <v/>
      </c>
      <c r="F99" s="1339"/>
      <c r="G99" s="1347"/>
      <c r="H99" s="1343"/>
      <c r="I99" s="1345"/>
      <c r="J99" s="250" t="str">
        <f>IF('①7.積算内訳（販促）'!E466=0,"",'①7.積算内訳（販促）'!E466)</f>
        <v/>
      </c>
      <c r="K99" s="241"/>
      <c r="L99" s="1283" t="str">
        <f>IF(J100="","",((G99*1000)/J100))</f>
        <v/>
      </c>
    </row>
    <row r="100" spans="2:14" ht="22.5" hidden="1" customHeight="1">
      <c r="B100" s="1269"/>
      <c r="C100" s="1271"/>
      <c r="D100" s="1273"/>
      <c r="E100" s="1273"/>
      <c r="F100" s="1339"/>
      <c r="G100" s="1341"/>
      <c r="H100" s="1343"/>
      <c r="I100" s="1345"/>
      <c r="J100" s="249" t="str">
        <f>IF('①7.積算内訳（販促）'!F466=0,"",'①7.積算内訳（販促）'!F466)</f>
        <v/>
      </c>
      <c r="K100" s="240"/>
      <c r="L100" s="1283"/>
    </row>
    <row r="101" spans="2:14" ht="22.5" hidden="1" customHeight="1">
      <c r="B101" s="1285" t="str">
        <f>IF('①4.事業内容（販促）'!B52="","",'①4.事業内容（販促）'!B52)</f>
        <v/>
      </c>
      <c r="C101" s="1271" t="str">
        <f>IF('①4.事業内容（販促）'!C52="","",'①4.事業内容（販促）'!C52)</f>
        <v/>
      </c>
      <c r="D101" s="1273" t="str">
        <f>IF('①4.事業内容（販促）'!D52="","",'①4.事業内容（販促）'!D52)</f>
        <v/>
      </c>
      <c r="E101" s="1273" t="str">
        <f>IF('①4.事業内容（販促）'!F52="","",'①4.事業内容（販促）'!F52)</f>
        <v/>
      </c>
      <c r="F101" s="1339"/>
      <c r="G101" s="1347"/>
      <c r="H101" s="1343"/>
      <c r="I101" s="1345"/>
      <c r="J101" s="250" t="str">
        <f>IF('①7.積算内訳（販促）'!E476=0,"",'①7.積算内訳（販促）'!E476)</f>
        <v/>
      </c>
      <c r="K101" s="241"/>
      <c r="L101" s="1283" t="str">
        <f>IF(J102="","",((G101*1000)/J102))</f>
        <v/>
      </c>
    </row>
    <row r="102" spans="2:14" ht="22.5" hidden="1" customHeight="1">
      <c r="B102" s="1269"/>
      <c r="C102" s="1271"/>
      <c r="D102" s="1273"/>
      <c r="E102" s="1273"/>
      <c r="F102" s="1339"/>
      <c r="G102" s="1341"/>
      <c r="H102" s="1343"/>
      <c r="I102" s="1345"/>
      <c r="J102" s="249" t="str">
        <f>IF('①7.積算内訳（販促）'!F476=0,"",'①7.積算内訳（販促）'!F476)</f>
        <v/>
      </c>
      <c r="K102" s="240"/>
      <c r="L102" s="1283"/>
    </row>
    <row r="103" spans="2:14" ht="22.5" hidden="1" customHeight="1">
      <c r="B103" s="1285" t="str">
        <f>IF('①4.事業内容（販促）'!B53="","",'①4.事業内容（販促）'!B53)</f>
        <v/>
      </c>
      <c r="C103" s="1271" t="str">
        <f>IF('①4.事業内容（販促）'!C53="","",'①4.事業内容（販促）'!C53)</f>
        <v/>
      </c>
      <c r="D103" s="1273" t="str">
        <f>IF('①4.事業内容（販促）'!D53="","",'①4.事業内容（販促）'!D53)</f>
        <v/>
      </c>
      <c r="E103" s="1273" t="str">
        <f>IF('①4.事業内容（販促）'!F53="","",'①4.事業内容（販促）'!F53)</f>
        <v/>
      </c>
      <c r="F103" s="1339"/>
      <c r="G103" s="1347"/>
      <c r="H103" s="1343"/>
      <c r="I103" s="1345"/>
      <c r="J103" s="250" t="str">
        <f>IF('①7.積算内訳（販促）'!E486=0,"",'①7.積算内訳（販促）'!E486)</f>
        <v/>
      </c>
      <c r="K103" s="241"/>
      <c r="L103" s="1283" t="str">
        <f>IF(J104="","",((G103*1000)/J104))</f>
        <v/>
      </c>
    </row>
    <row r="104" spans="2:14" ht="22.5" hidden="1" customHeight="1">
      <c r="B104" s="1269"/>
      <c r="C104" s="1271"/>
      <c r="D104" s="1273"/>
      <c r="E104" s="1273"/>
      <c r="F104" s="1339"/>
      <c r="G104" s="1341"/>
      <c r="H104" s="1343"/>
      <c r="I104" s="1345"/>
      <c r="J104" s="249" t="str">
        <f>IF('①7.積算内訳（販促）'!F486=0,"",'①7.積算内訳（販促）'!F486)</f>
        <v/>
      </c>
      <c r="K104" s="240"/>
      <c r="L104" s="1283"/>
    </row>
    <row r="105" spans="2:14" ht="22.5" hidden="1" customHeight="1">
      <c r="B105" s="1269" t="str">
        <f>IF('①4.事業内容（販促）'!B54="","",'①4.事業内容（販促）'!B54)</f>
        <v/>
      </c>
      <c r="C105" s="1271" t="str">
        <f>IF('①4.事業内容（販促）'!C54="","",'①4.事業内容（販促）'!C54)</f>
        <v/>
      </c>
      <c r="D105" s="1273" t="str">
        <f>IF('①4.事業内容（販促）'!D54="","",'①4.事業内容（販促）'!D54)</f>
        <v/>
      </c>
      <c r="E105" s="1273" t="str">
        <f>IF('①4.事業内容（販促）'!F54="","",'①4.事業内容（販促）'!F54)</f>
        <v/>
      </c>
      <c r="F105" s="1339"/>
      <c r="G105" s="1341"/>
      <c r="H105" s="1343"/>
      <c r="I105" s="1345"/>
      <c r="J105" s="251" t="str">
        <f>IF('①7.積算内訳（販促）'!E496=0,"",'①7.積算内訳（販促）'!E496)</f>
        <v/>
      </c>
      <c r="K105" s="242"/>
      <c r="L105" s="1283" t="str">
        <f>IF(J106="","",((G105*1000)/J106))</f>
        <v/>
      </c>
    </row>
    <row r="106" spans="2:14" ht="22.5" hidden="1" customHeight="1" thickBot="1">
      <c r="B106" s="1270"/>
      <c r="C106" s="1272"/>
      <c r="D106" s="1274"/>
      <c r="E106" s="1274"/>
      <c r="F106" s="1340"/>
      <c r="G106" s="1342"/>
      <c r="H106" s="1344"/>
      <c r="I106" s="1346"/>
      <c r="J106" s="252" t="str">
        <f>IF('①7.積算内訳（販促）'!F496=0,"",'①7.積算内訳（販促）'!F496)</f>
        <v/>
      </c>
      <c r="K106" s="243"/>
      <c r="L106" s="1284"/>
      <c r="N106" s="177"/>
    </row>
    <row r="107" spans="2:14" ht="22.5" hidden="1" customHeight="1">
      <c r="B107" s="1285" t="str">
        <f>IF('①4.事業内容（販促）'!B55="","",'①4.事業内容（販促）'!B55)</f>
        <v/>
      </c>
      <c r="C107" s="1287" t="str">
        <f>IF('①4.事業内容（販促）'!C55="","",'①4.事業内容（販促）'!C55)</f>
        <v/>
      </c>
      <c r="D107" s="1288" t="str">
        <f>IF('①4.事業内容（販促）'!D55="","",'①4.事業内容（販促）'!D55)</f>
        <v/>
      </c>
      <c r="E107" s="1288" t="str">
        <f>IF('①4.事業内容（販促）'!F55="","",'①4.事業内容（販促）'!F55)</f>
        <v/>
      </c>
      <c r="F107" s="1348"/>
      <c r="G107" s="1347"/>
      <c r="H107" s="1349"/>
      <c r="I107" s="1350"/>
      <c r="J107" s="250" t="str">
        <f>IF('①7.積算内訳（販促）'!E506=0,"",'①7.積算内訳（販促）'!E506)</f>
        <v/>
      </c>
      <c r="K107" s="241"/>
      <c r="L107" s="1292" t="str">
        <f>IF(J108="","",((G107*1000)/J108))</f>
        <v/>
      </c>
    </row>
    <row r="108" spans="2:14" ht="22.5" hidden="1" customHeight="1">
      <c r="B108" s="1269"/>
      <c r="C108" s="1271"/>
      <c r="D108" s="1273"/>
      <c r="E108" s="1273"/>
      <c r="F108" s="1339"/>
      <c r="G108" s="1341"/>
      <c r="H108" s="1343"/>
      <c r="I108" s="1345"/>
      <c r="J108" s="249" t="str">
        <f>IF('①7.積算内訳（販促）'!F506=0,"",'①7.積算内訳（販促）'!F506)</f>
        <v/>
      </c>
      <c r="K108" s="240"/>
      <c r="L108" s="1283"/>
    </row>
    <row r="109" spans="2:14" ht="22.5" hidden="1" customHeight="1">
      <c r="B109" s="1285" t="str">
        <f>IF('①4.事業内容（販促）'!B56="","",'①4.事業内容（販促）'!B56)</f>
        <v/>
      </c>
      <c r="C109" s="1271" t="str">
        <f>IF('①4.事業内容（販促）'!C56="","",'①4.事業内容（販促）'!C56)</f>
        <v/>
      </c>
      <c r="D109" s="1273" t="str">
        <f>IF('①4.事業内容（販促）'!D56="","",'①4.事業内容（販促）'!D56)</f>
        <v/>
      </c>
      <c r="E109" s="1273" t="str">
        <f>IF('①4.事業内容（販促）'!F56="","",'①4.事業内容（販促）'!F56)</f>
        <v/>
      </c>
      <c r="F109" s="1339"/>
      <c r="G109" s="1347"/>
      <c r="H109" s="1343"/>
      <c r="I109" s="1345"/>
      <c r="J109" s="250" t="str">
        <f>IF('①7.積算内訳（販促）'!E516=0,"",'①7.積算内訳（販促）'!E516)</f>
        <v/>
      </c>
      <c r="K109" s="241"/>
      <c r="L109" s="1283" t="str">
        <f>IF(J110="","",((G109*1000)/J110))</f>
        <v/>
      </c>
    </row>
    <row r="110" spans="2:14" ht="22.5" hidden="1" customHeight="1">
      <c r="B110" s="1269"/>
      <c r="C110" s="1271"/>
      <c r="D110" s="1273"/>
      <c r="E110" s="1273"/>
      <c r="F110" s="1339"/>
      <c r="G110" s="1341"/>
      <c r="H110" s="1343"/>
      <c r="I110" s="1345"/>
      <c r="J110" s="249" t="str">
        <f>IF('①7.積算内訳（販促）'!F516=0,"",'①7.積算内訳（販促）'!F516)</f>
        <v/>
      </c>
      <c r="K110" s="240"/>
      <c r="L110" s="1283"/>
    </row>
    <row r="111" spans="2:14" ht="22.5" hidden="1" customHeight="1">
      <c r="B111" s="1285" t="str">
        <f>IF('①4.事業内容（販促）'!B57="","",'①4.事業内容（販促）'!B57)</f>
        <v/>
      </c>
      <c r="C111" s="1271" t="str">
        <f>IF('①4.事業内容（販促）'!C57="","",'①4.事業内容（販促）'!C57)</f>
        <v/>
      </c>
      <c r="D111" s="1273" t="str">
        <f>IF('①4.事業内容（販促）'!D57="","",'①4.事業内容（販促）'!D57)</f>
        <v/>
      </c>
      <c r="E111" s="1273" t="str">
        <f>IF('①4.事業内容（販促）'!F57="","",'①4.事業内容（販促）'!F57)</f>
        <v/>
      </c>
      <c r="F111" s="1339"/>
      <c r="G111" s="1347"/>
      <c r="H111" s="1343"/>
      <c r="I111" s="1345"/>
      <c r="J111" s="250" t="str">
        <f>IF('①7.積算内訳（販促）'!E526=0,"",'①7.積算内訳（販促）'!E526)</f>
        <v/>
      </c>
      <c r="K111" s="241"/>
      <c r="L111" s="1283" t="str">
        <f>IF(J112="","",((G111*1000)/J112))</f>
        <v/>
      </c>
    </row>
    <row r="112" spans="2:14" ht="22.5" hidden="1" customHeight="1">
      <c r="B112" s="1269"/>
      <c r="C112" s="1271"/>
      <c r="D112" s="1273"/>
      <c r="E112" s="1273"/>
      <c r="F112" s="1339"/>
      <c r="G112" s="1341"/>
      <c r="H112" s="1343"/>
      <c r="I112" s="1345"/>
      <c r="J112" s="249" t="str">
        <f>IF('①7.積算内訳（販促）'!F526=0,"",'①7.積算内訳（販促）'!F526)</f>
        <v/>
      </c>
      <c r="K112" s="240"/>
      <c r="L112" s="1283"/>
    </row>
    <row r="113" spans="2:14" ht="22.5" hidden="1" customHeight="1">
      <c r="B113" s="1285" t="str">
        <f>IF('①4.事業内容（販促）'!B58="","",'①4.事業内容（販促）'!B58)</f>
        <v/>
      </c>
      <c r="C113" s="1271" t="str">
        <f>IF('①4.事業内容（販促）'!C58="","",'①4.事業内容（販促）'!C58)</f>
        <v/>
      </c>
      <c r="D113" s="1273" t="str">
        <f>IF('①4.事業内容（販促）'!D58="","",'①4.事業内容（販促）'!D58)</f>
        <v/>
      </c>
      <c r="E113" s="1273" t="str">
        <f>IF('①4.事業内容（販促）'!F58="","",'①4.事業内容（販促）'!F58)</f>
        <v/>
      </c>
      <c r="F113" s="1339"/>
      <c r="G113" s="1347"/>
      <c r="H113" s="1343"/>
      <c r="I113" s="1345"/>
      <c r="J113" s="250" t="str">
        <f>IF('①7.積算内訳（販促）'!E536=0,"",'①7.積算内訳（販促）'!E536)</f>
        <v/>
      </c>
      <c r="K113" s="241"/>
      <c r="L113" s="1283" t="str">
        <f>IF(J114="","",((G113*1000)/J114))</f>
        <v/>
      </c>
    </row>
    <row r="114" spans="2:14" ht="22.5" hidden="1" customHeight="1">
      <c r="B114" s="1269"/>
      <c r="C114" s="1271"/>
      <c r="D114" s="1273"/>
      <c r="E114" s="1273"/>
      <c r="F114" s="1339"/>
      <c r="G114" s="1341"/>
      <c r="H114" s="1343"/>
      <c r="I114" s="1345"/>
      <c r="J114" s="249" t="str">
        <f>IF('①7.積算内訳（販促）'!F536=0,"",'①7.積算内訳（販促）'!F536)</f>
        <v/>
      </c>
      <c r="K114" s="240"/>
      <c r="L114" s="1283"/>
    </row>
    <row r="115" spans="2:14" ht="22.5" hidden="1" customHeight="1">
      <c r="B115" s="1285" t="str">
        <f>IF('①4.事業内容（販促）'!B59="","",'①4.事業内容（販促）'!B59)</f>
        <v/>
      </c>
      <c r="C115" s="1271" t="str">
        <f>IF('①4.事業内容（販促）'!C59="","",'①4.事業内容（販促）'!C59)</f>
        <v/>
      </c>
      <c r="D115" s="1273" t="str">
        <f>IF('①4.事業内容（販促）'!D59="","",'①4.事業内容（販促）'!D59)</f>
        <v/>
      </c>
      <c r="E115" s="1273" t="str">
        <f>IF('①4.事業内容（販促）'!F59="","",'①4.事業内容（販促）'!F59)</f>
        <v/>
      </c>
      <c r="F115" s="1339"/>
      <c r="G115" s="1347"/>
      <c r="H115" s="1343"/>
      <c r="I115" s="1345"/>
      <c r="J115" s="250" t="str">
        <f>IF('①7.積算内訳（販促）'!E546=0,"",'①7.積算内訳（販促）'!E546)</f>
        <v/>
      </c>
      <c r="K115" s="241"/>
      <c r="L115" s="1283" t="str">
        <f>IF(J116="","",((G115*1000)/J116))</f>
        <v/>
      </c>
    </row>
    <row r="116" spans="2:14" ht="22.5" hidden="1" customHeight="1">
      <c r="B116" s="1269"/>
      <c r="C116" s="1271"/>
      <c r="D116" s="1273"/>
      <c r="E116" s="1273"/>
      <c r="F116" s="1339"/>
      <c r="G116" s="1341"/>
      <c r="H116" s="1343"/>
      <c r="I116" s="1345"/>
      <c r="J116" s="249" t="str">
        <f>IF('①7.積算内訳（販促）'!F546=0,"",'①7.積算内訳（販促）'!F546)</f>
        <v/>
      </c>
      <c r="K116" s="240"/>
      <c r="L116" s="1283"/>
    </row>
    <row r="117" spans="2:14" ht="22.5" hidden="1" customHeight="1">
      <c r="B117" s="1285" t="str">
        <f>IF('①4.事業内容（販促）'!B60="","",'①4.事業内容（販促）'!B60)</f>
        <v/>
      </c>
      <c r="C117" s="1271" t="str">
        <f>IF('①4.事業内容（販促）'!C60="","",'①4.事業内容（販促）'!C60)</f>
        <v/>
      </c>
      <c r="D117" s="1273" t="str">
        <f>IF('①4.事業内容（販促）'!D60="","",'①4.事業内容（販促）'!D60)</f>
        <v/>
      </c>
      <c r="E117" s="1273" t="str">
        <f>IF('①4.事業内容（販促）'!F60="","",'①4.事業内容（販促）'!F60)</f>
        <v/>
      </c>
      <c r="F117" s="1339"/>
      <c r="G117" s="1347"/>
      <c r="H117" s="1343"/>
      <c r="I117" s="1345"/>
      <c r="J117" s="250" t="str">
        <f>IF('①7.積算内訳（販促）'!E556=0,"",'①7.積算内訳（販促）'!E556)</f>
        <v/>
      </c>
      <c r="K117" s="241"/>
      <c r="L117" s="1283" t="str">
        <f>IF(J118="","",((G117*1000)/J118))</f>
        <v/>
      </c>
    </row>
    <row r="118" spans="2:14" ht="22.5" hidden="1" customHeight="1">
      <c r="B118" s="1269"/>
      <c r="C118" s="1271"/>
      <c r="D118" s="1273"/>
      <c r="E118" s="1273"/>
      <c r="F118" s="1339"/>
      <c r="G118" s="1341"/>
      <c r="H118" s="1343"/>
      <c r="I118" s="1345"/>
      <c r="J118" s="249" t="str">
        <f>IF('①7.積算内訳（販促）'!F556=0,"",'①7.積算内訳（販促）'!F556)</f>
        <v/>
      </c>
      <c r="K118" s="240"/>
      <c r="L118" s="1283"/>
    </row>
    <row r="119" spans="2:14" ht="22.5" hidden="1" customHeight="1">
      <c r="B119" s="1285" t="str">
        <f>IF('①4.事業内容（販促）'!B61="","",'①4.事業内容（販促）'!B61)</f>
        <v/>
      </c>
      <c r="C119" s="1271" t="str">
        <f>IF('①4.事業内容（販促）'!C61="","",'①4.事業内容（販促）'!C61)</f>
        <v/>
      </c>
      <c r="D119" s="1273" t="str">
        <f>IF('①4.事業内容（販促）'!D61="","",'①4.事業内容（販促）'!D61)</f>
        <v/>
      </c>
      <c r="E119" s="1273" t="str">
        <f>IF('①4.事業内容（販促）'!F61="","",'①4.事業内容（販促）'!F61)</f>
        <v/>
      </c>
      <c r="F119" s="1339"/>
      <c r="G119" s="1347"/>
      <c r="H119" s="1343"/>
      <c r="I119" s="1345"/>
      <c r="J119" s="250" t="str">
        <f>IF('①7.積算内訳（販促）'!E566=0,"",'①7.積算内訳（販促）'!E566)</f>
        <v/>
      </c>
      <c r="K119" s="241"/>
      <c r="L119" s="1283" t="str">
        <f>IF(J120="","",((G119*1000)/J120))</f>
        <v/>
      </c>
    </row>
    <row r="120" spans="2:14" ht="22.5" hidden="1" customHeight="1">
      <c r="B120" s="1269"/>
      <c r="C120" s="1271"/>
      <c r="D120" s="1273"/>
      <c r="E120" s="1273"/>
      <c r="F120" s="1339"/>
      <c r="G120" s="1341"/>
      <c r="H120" s="1343"/>
      <c r="I120" s="1345"/>
      <c r="J120" s="249" t="str">
        <f>IF('①7.積算内訳（販促）'!F566=0,"",'①7.積算内訳（販促）'!F566)</f>
        <v/>
      </c>
      <c r="K120" s="240"/>
      <c r="L120" s="1283"/>
    </row>
    <row r="121" spans="2:14" ht="22.5" hidden="1" customHeight="1">
      <c r="B121" s="1285" t="str">
        <f>IF('①4.事業内容（販促）'!B62="","",'①4.事業内容（販促）'!B62)</f>
        <v/>
      </c>
      <c r="C121" s="1271" t="str">
        <f>IF('①4.事業内容（販促）'!C62="","",'①4.事業内容（販促）'!C62)</f>
        <v/>
      </c>
      <c r="D121" s="1273" t="str">
        <f>IF('①4.事業内容（販促）'!D62="","",'①4.事業内容（販促）'!D62)</f>
        <v/>
      </c>
      <c r="E121" s="1273" t="str">
        <f>IF('①4.事業内容（販促）'!F62="","",'①4.事業内容（販促）'!F62)</f>
        <v/>
      </c>
      <c r="F121" s="1339"/>
      <c r="G121" s="1347"/>
      <c r="H121" s="1343"/>
      <c r="I121" s="1345"/>
      <c r="J121" s="250" t="str">
        <f>IF('①7.積算内訳（販促）'!E576=0,"",'①7.積算内訳（販促）'!E576)</f>
        <v/>
      </c>
      <c r="K121" s="241"/>
      <c r="L121" s="1283" t="str">
        <f>IF(J122="","",((G121*1000)/J122))</f>
        <v/>
      </c>
    </row>
    <row r="122" spans="2:14" ht="22.5" hidden="1" customHeight="1">
      <c r="B122" s="1269"/>
      <c r="C122" s="1271"/>
      <c r="D122" s="1273"/>
      <c r="E122" s="1273"/>
      <c r="F122" s="1339"/>
      <c r="G122" s="1341"/>
      <c r="H122" s="1343"/>
      <c r="I122" s="1345"/>
      <c r="J122" s="249" t="str">
        <f>IF('①7.積算内訳（販促）'!F576=0,"",'①7.積算内訳（販促）'!F576)</f>
        <v/>
      </c>
      <c r="K122" s="240"/>
      <c r="L122" s="1283"/>
    </row>
    <row r="123" spans="2:14" ht="22.5" hidden="1" customHeight="1">
      <c r="B123" s="1285" t="str">
        <f>IF('①4.事業内容（販促）'!B63="","",'①4.事業内容（販促）'!B63)</f>
        <v/>
      </c>
      <c r="C123" s="1271" t="str">
        <f>IF('①4.事業内容（販促）'!C63="","",'①4.事業内容（販促）'!C63)</f>
        <v/>
      </c>
      <c r="D123" s="1273" t="str">
        <f>IF('①4.事業内容（販促）'!D63="","",'①4.事業内容（販促）'!D63)</f>
        <v/>
      </c>
      <c r="E123" s="1273" t="str">
        <f>IF('①4.事業内容（販促）'!F63="","",'①4.事業内容（販促）'!F63)</f>
        <v/>
      </c>
      <c r="F123" s="1339"/>
      <c r="G123" s="1347"/>
      <c r="H123" s="1343"/>
      <c r="I123" s="1345"/>
      <c r="J123" s="250" t="str">
        <f>IF('①7.積算内訳（販促）'!E586=0,"",'①7.積算内訳（販促）'!E586)</f>
        <v/>
      </c>
      <c r="K123" s="241"/>
      <c r="L123" s="1283" t="str">
        <f>IF(J124="","",((G123*1000)/J124))</f>
        <v/>
      </c>
    </row>
    <row r="124" spans="2:14" ht="22.5" hidden="1" customHeight="1">
      <c r="B124" s="1269"/>
      <c r="C124" s="1271"/>
      <c r="D124" s="1273"/>
      <c r="E124" s="1273"/>
      <c r="F124" s="1339"/>
      <c r="G124" s="1341"/>
      <c r="H124" s="1343"/>
      <c r="I124" s="1345"/>
      <c r="J124" s="249" t="str">
        <f>IF('①7.積算内訳（販促）'!F586=0,"",'①7.積算内訳（販促）'!F586)</f>
        <v/>
      </c>
      <c r="K124" s="240"/>
      <c r="L124" s="1283"/>
    </row>
    <row r="125" spans="2:14" ht="22.5" hidden="1" customHeight="1">
      <c r="B125" s="1269" t="str">
        <f>IF('①4.事業内容（販促）'!B64="","",'①4.事業内容（販促）'!B64)</f>
        <v/>
      </c>
      <c r="C125" s="1271" t="str">
        <f>IF('①4.事業内容（販促）'!C64="","",'①4.事業内容（販促）'!C64)</f>
        <v/>
      </c>
      <c r="D125" s="1273" t="str">
        <f>IF('①4.事業内容（販促）'!D64="","",'①4.事業内容（販促）'!D64)</f>
        <v/>
      </c>
      <c r="E125" s="1273" t="str">
        <f>IF('①4.事業内容（販促）'!F64="","",'①4.事業内容（販促）'!F64)</f>
        <v/>
      </c>
      <c r="F125" s="1339"/>
      <c r="G125" s="1341"/>
      <c r="H125" s="1343"/>
      <c r="I125" s="1345"/>
      <c r="J125" s="251" t="str">
        <f>IF('①7.積算内訳（販促）'!E596=0,"",'①7.積算内訳（販促）'!E596)</f>
        <v/>
      </c>
      <c r="K125" s="242"/>
      <c r="L125" s="1283" t="str">
        <f>IF(J126="","",((G125*1000)/J126))</f>
        <v/>
      </c>
    </row>
    <row r="126" spans="2:14" ht="22.5" hidden="1" customHeight="1" thickBot="1">
      <c r="B126" s="1270"/>
      <c r="C126" s="1272"/>
      <c r="D126" s="1274"/>
      <c r="E126" s="1274"/>
      <c r="F126" s="1340"/>
      <c r="G126" s="1342"/>
      <c r="H126" s="1344"/>
      <c r="I126" s="1346"/>
      <c r="J126" s="252" t="str">
        <f>IF('①7.積算内訳（販促）'!F596=0,"",'①7.積算内訳（販促）'!F596)</f>
        <v/>
      </c>
      <c r="K126" s="243"/>
      <c r="L126" s="1284"/>
    </row>
    <row r="127" spans="2:14" ht="22.5" hidden="1" customHeight="1">
      <c r="B127" s="1293" t="str">
        <f>IF('①4.事業内容（販促）'!B65="","",'①4.事業内容（販促）'!B65)</f>
        <v/>
      </c>
      <c r="C127" s="1294" t="str">
        <f>IF('①4.事業内容（販促）'!C65="","",'①4.事業内容（販促）'!C65)</f>
        <v/>
      </c>
      <c r="D127" s="1296" t="str">
        <f>IF('①4.事業内容（販促）'!D65="","",'①4.事業内容（販促）'!D65)</f>
        <v/>
      </c>
      <c r="E127" s="1296" t="str">
        <f>IF('①4.事業内容（販促）'!F65="","",'①4.事業内容（販促）'!F65)</f>
        <v/>
      </c>
      <c r="F127" s="1348"/>
      <c r="G127" s="1347"/>
      <c r="H127" s="1349"/>
      <c r="I127" s="1350"/>
      <c r="J127" s="250" t="str">
        <f>IF('①7.積算内訳（販促）'!E606=0,"",'①7.積算内訳（販促）'!E606)</f>
        <v/>
      </c>
      <c r="K127" s="241"/>
      <c r="L127" s="1292" t="str">
        <f>IF(J128="","",((G127*1000)/J128))</f>
        <v/>
      </c>
      <c r="N127" s="146"/>
    </row>
    <row r="128" spans="2:14" ht="22.5" hidden="1" customHeight="1">
      <c r="B128" s="1285"/>
      <c r="C128" s="1295"/>
      <c r="D128" s="1288"/>
      <c r="E128" s="1288"/>
      <c r="F128" s="1339"/>
      <c r="G128" s="1341"/>
      <c r="H128" s="1343"/>
      <c r="I128" s="1345"/>
      <c r="J128" s="249" t="str">
        <f>IF('①7.積算内訳（販促）'!F606=0,"",'①7.積算内訳（販促）'!F606)</f>
        <v/>
      </c>
      <c r="K128" s="240"/>
      <c r="L128" s="1283"/>
      <c r="N128" s="151"/>
    </row>
    <row r="129" spans="2:14" ht="22.5" hidden="1" customHeight="1">
      <c r="B129" s="1285" t="str">
        <f>IF('①4.事業内容（販促）'!B66="","",'①4.事業内容（販促）'!B66)</f>
        <v/>
      </c>
      <c r="C129" s="1271" t="str">
        <f>IF('①4.事業内容（販促）'!C66="","",'①4.事業内容（販促）'!C66)</f>
        <v/>
      </c>
      <c r="D129" s="1273" t="str">
        <f>IF('①4.事業内容（販促）'!D66="","",'①4.事業内容（販促）'!D66)</f>
        <v/>
      </c>
      <c r="E129" s="1273" t="str">
        <f>IF('①4.事業内容（販促）'!F66="","",'①4.事業内容（販促）'!F66)</f>
        <v/>
      </c>
      <c r="F129" s="1339"/>
      <c r="G129" s="1347"/>
      <c r="H129" s="1343"/>
      <c r="I129" s="1345"/>
      <c r="J129" s="250" t="str">
        <f>IF('①7.積算内訳（販促）'!E616=0,"",'①7.積算内訳（販促）'!E616)</f>
        <v/>
      </c>
      <c r="K129" s="241"/>
      <c r="L129" s="1283" t="str">
        <f>IF(J130="","",((G129*1000)/J130))</f>
        <v/>
      </c>
      <c r="N129" s="146"/>
    </row>
    <row r="130" spans="2:14" ht="22.5" hidden="1" customHeight="1">
      <c r="B130" s="1269"/>
      <c r="C130" s="1271"/>
      <c r="D130" s="1273"/>
      <c r="E130" s="1273"/>
      <c r="F130" s="1339"/>
      <c r="G130" s="1341"/>
      <c r="H130" s="1343"/>
      <c r="I130" s="1345"/>
      <c r="J130" s="249" t="str">
        <f>IF('①7.積算内訳（販促）'!F616=0,"",'①7.積算内訳（販促）'!F616)</f>
        <v/>
      </c>
      <c r="K130" s="240"/>
      <c r="L130" s="1283"/>
      <c r="N130" s="152"/>
    </row>
    <row r="131" spans="2:14" ht="22.5" hidden="1" customHeight="1">
      <c r="B131" s="1285" t="str">
        <f>IF('①4.事業内容（販促）'!B67="","",'①4.事業内容（販促）'!B67)</f>
        <v/>
      </c>
      <c r="C131" s="1271" t="str">
        <f>IF('①4.事業内容（販促）'!C67="","",'①4.事業内容（販促）'!C67)</f>
        <v/>
      </c>
      <c r="D131" s="1273" t="str">
        <f>IF('①4.事業内容（販促）'!D67="","",'①4.事業内容（販促）'!D67)</f>
        <v/>
      </c>
      <c r="E131" s="1273" t="str">
        <f>IF('①4.事業内容（販促）'!F67="","",'①4.事業内容（販促）'!F67)</f>
        <v/>
      </c>
      <c r="F131" s="1339"/>
      <c r="G131" s="1347"/>
      <c r="H131" s="1343"/>
      <c r="I131" s="1345"/>
      <c r="J131" s="250" t="str">
        <f>IF('①7.積算内訳（販促）'!E626=0,"",'①7.積算内訳（販促）'!E626)</f>
        <v/>
      </c>
      <c r="K131" s="241"/>
      <c r="L131" s="1283" t="str">
        <f>IF(J132="","",((G131*1000)/J132))</f>
        <v/>
      </c>
    </row>
    <row r="132" spans="2:14" ht="22.5" hidden="1" customHeight="1">
      <c r="B132" s="1269"/>
      <c r="C132" s="1271"/>
      <c r="D132" s="1273"/>
      <c r="E132" s="1273"/>
      <c r="F132" s="1339"/>
      <c r="G132" s="1341"/>
      <c r="H132" s="1343"/>
      <c r="I132" s="1345"/>
      <c r="J132" s="249" t="str">
        <f>IF('①7.積算内訳（販促）'!F626=0,"",'①7.積算内訳（販促）'!F626)</f>
        <v/>
      </c>
      <c r="K132" s="240"/>
      <c r="L132" s="1283"/>
    </row>
    <row r="133" spans="2:14" ht="22.5" hidden="1" customHeight="1">
      <c r="B133" s="1285" t="str">
        <f>IF('①4.事業内容（販促）'!B68="","",'①4.事業内容（販促）'!B68)</f>
        <v/>
      </c>
      <c r="C133" s="1271" t="str">
        <f>IF('①4.事業内容（販促）'!C68="","",'①4.事業内容（販促）'!C68)</f>
        <v/>
      </c>
      <c r="D133" s="1273" t="str">
        <f>IF('①4.事業内容（販促）'!D68="","",'①4.事業内容（販促）'!D68)</f>
        <v/>
      </c>
      <c r="E133" s="1273" t="str">
        <f>IF('①4.事業内容（販促）'!F68="","",'①4.事業内容（販促）'!F68)</f>
        <v/>
      </c>
      <c r="F133" s="1339"/>
      <c r="G133" s="1347"/>
      <c r="H133" s="1343"/>
      <c r="I133" s="1345"/>
      <c r="J133" s="250" t="str">
        <f>IF('①7.積算内訳（販促）'!E636=0,"",'①7.積算内訳（販促）'!E636)</f>
        <v/>
      </c>
      <c r="K133" s="241"/>
      <c r="L133" s="1283" t="str">
        <f>IF(J134="","",((G133*1000)/J134))</f>
        <v/>
      </c>
    </row>
    <row r="134" spans="2:14" ht="22.5" hidden="1" customHeight="1">
      <c r="B134" s="1269"/>
      <c r="C134" s="1271"/>
      <c r="D134" s="1273"/>
      <c r="E134" s="1273"/>
      <c r="F134" s="1339"/>
      <c r="G134" s="1341"/>
      <c r="H134" s="1343"/>
      <c r="I134" s="1345"/>
      <c r="J134" s="249" t="str">
        <f>IF('①7.積算内訳（販促）'!F636=0,"",'①7.積算内訳（販促）'!F636)</f>
        <v/>
      </c>
      <c r="K134" s="240"/>
      <c r="L134" s="1283"/>
    </row>
    <row r="135" spans="2:14" ht="22.5" hidden="1" customHeight="1">
      <c r="B135" s="1285" t="str">
        <f>IF('①4.事業内容（販促）'!B69="","",'①4.事業内容（販促）'!B69)</f>
        <v/>
      </c>
      <c r="C135" s="1271" t="str">
        <f>IF('①4.事業内容（販促）'!C69="","",'①4.事業内容（販促）'!C69)</f>
        <v/>
      </c>
      <c r="D135" s="1273" t="str">
        <f>IF('①4.事業内容（販促）'!D69="","",'①4.事業内容（販促）'!D69)</f>
        <v/>
      </c>
      <c r="E135" s="1273" t="str">
        <f>IF('①4.事業内容（販促）'!F69="","",'①4.事業内容（販促）'!F69)</f>
        <v/>
      </c>
      <c r="F135" s="1339"/>
      <c r="G135" s="1347"/>
      <c r="H135" s="1343"/>
      <c r="I135" s="1345"/>
      <c r="J135" s="250" t="str">
        <f>IF('①7.積算内訳（販促）'!E646=0,"",'①7.積算内訳（販促）'!E646)</f>
        <v/>
      </c>
      <c r="K135" s="241"/>
      <c r="L135" s="1283" t="str">
        <f>IF(J136="","",((G135*1000)/J136))</f>
        <v/>
      </c>
    </row>
    <row r="136" spans="2:14" ht="22.5" hidden="1" customHeight="1">
      <c r="B136" s="1269"/>
      <c r="C136" s="1271"/>
      <c r="D136" s="1273"/>
      <c r="E136" s="1273"/>
      <c r="F136" s="1339"/>
      <c r="G136" s="1341"/>
      <c r="H136" s="1343"/>
      <c r="I136" s="1345"/>
      <c r="J136" s="249" t="str">
        <f>IF('①7.積算内訳（販促）'!F646=0,"",'①7.積算内訳（販促）'!F646)</f>
        <v/>
      </c>
      <c r="K136" s="240"/>
      <c r="L136" s="1283"/>
    </row>
    <row r="137" spans="2:14" ht="22.5" hidden="1" customHeight="1">
      <c r="B137" s="1285" t="str">
        <f>IF('①4.事業内容（販促）'!B70="","",'①4.事業内容（販促）'!B70)</f>
        <v/>
      </c>
      <c r="C137" s="1271" t="str">
        <f>IF('①4.事業内容（販促）'!C70="","",'①4.事業内容（販促）'!C70)</f>
        <v/>
      </c>
      <c r="D137" s="1273" t="str">
        <f>IF('①4.事業内容（販促）'!D70="","",'①4.事業内容（販促）'!D70)</f>
        <v/>
      </c>
      <c r="E137" s="1273" t="str">
        <f>IF('①4.事業内容（販促）'!F70="","",'①4.事業内容（販促）'!F70)</f>
        <v/>
      </c>
      <c r="F137" s="1339"/>
      <c r="G137" s="1347"/>
      <c r="H137" s="1343"/>
      <c r="I137" s="1345"/>
      <c r="J137" s="250" t="str">
        <f>IF('①7.積算内訳（販促）'!E656=0,"",'①7.積算内訳（販促）'!E656)</f>
        <v/>
      </c>
      <c r="K137" s="241"/>
      <c r="L137" s="1283" t="str">
        <f>IF(J138="","",((G137*1000)/J138))</f>
        <v/>
      </c>
    </row>
    <row r="138" spans="2:14" ht="22.5" hidden="1" customHeight="1">
      <c r="B138" s="1269"/>
      <c r="C138" s="1271"/>
      <c r="D138" s="1273"/>
      <c r="E138" s="1273"/>
      <c r="F138" s="1339"/>
      <c r="G138" s="1341"/>
      <c r="H138" s="1343"/>
      <c r="I138" s="1345"/>
      <c r="J138" s="249" t="str">
        <f>IF('①7.積算内訳（販促）'!F656=0,"",'①7.積算内訳（販促）'!F656)</f>
        <v/>
      </c>
      <c r="K138" s="240"/>
      <c r="L138" s="1283"/>
    </row>
    <row r="139" spans="2:14" ht="22.5" hidden="1" customHeight="1">
      <c r="B139" s="1285" t="str">
        <f>IF('①4.事業内容（販促）'!B71="","",'①4.事業内容（販促）'!B71)</f>
        <v/>
      </c>
      <c r="C139" s="1271" t="str">
        <f>IF('①4.事業内容（販促）'!C71="","",'①4.事業内容（販促）'!C71)</f>
        <v/>
      </c>
      <c r="D139" s="1273" t="str">
        <f>IF('①4.事業内容（販促）'!D71="","",'①4.事業内容（販促）'!D71)</f>
        <v/>
      </c>
      <c r="E139" s="1273" t="str">
        <f>IF('①4.事業内容（販促）'!F71="","",'①4.事業内容（販促）'!F71)</f>
        <v/>
      </c>
      <c r="F139" s="1339"/>
      <c r="G139" s="1347"/>
      <c r="H139" s="1343"/>
      <c r="I139" s="1345"/>
      <c r="J139" s="250" t="str">
        <f>IF('①7.積算内訳（販促）'!E666=0,"",'①7.積算内訳（販促）'!E666)</f>
        <v/>
      </c>
      <c r="K139" s="241"/>
      <c r="L139" s="1283" t="str">
        <f>IF(J140="","",((G139*1000)/J140))</f>
        <v/>
      </c>
    </row>
    <row r="140" spans="2:14" ht="22.5" hidden="1" customHeight="1">
      <c r="B140" s="1269"/>
      <c r="C140" s="1271"/>
      <c r="D140" s="1273"/>
      <c r="E140" s="1273"/>
      <c r="F140" s="1339"/>
      <c r="G140" s="1341"/>
      <c r="H140" s="1343"/>
      <c r="I140" s="1345"/>
      <c r="J140" s="249" t="str">
        <f>IF('①7.積算内訳（販促）'!F666=0,"",'①7.積算内訳（販促）'!F666)</f>
        <v/>
      </c>
      <c r="K140" s="240"/>
      <c r="L140" s="1283"/>
    </row>
    <row r="141" spans="2:14" ht="22.5" hidden="1" customHeight="1">
      <c r="B141" s="1285" t="str">
        <f>IF('①4.事業内容（販促）'!B72="","",'①4.事業内容（販促）'!B72)</f>
        <v/>
      </c>
      <c r="C141" s="1271" t="str">
        <f>IF('①4.事業内容（販促）'!C72="","",'①4.事業内容（販促）'!C72)</f>
        <v/>
      </c>
      <c r="D141" s="1273" t="str">
        <f>IF('①4.事業内容（販促）'!D72="","",'①4.事業内容（販促）'!D72)</f>
        <v/>
      </c>
      <c r="E141" s="1273" t="str">
        <f>IF('①4.事業内容（販促）'!F72="","",'①4.事業内容（販促）'!F72)</f>
        <v/>
      </c>
      <c r="F141" s="1339"/>
      <c r="G141" s="1347"/>
      <c r="H141" s="1343"/>
      <c r="I141" s="1345"/>
      <c r="J141" s="250" t="str">
        <f>IF('①7.積算内訳（販促）'!E676=0,"",'①7.積算内訳（販促）'!E676)</f>
        <v/>
      </c>
      <c r="K141" s="241"/>
      <c r="L141" s="1283" t="str">
        <f>IF(J142="","",((G141*1000)/J142))</f>
        <v/>
      </c>
    </row>
    <row r="142" spans="2:14" ht="22.5" hidden="1" customHeight="1">
      <c r="B142" s="1269"/>
      <c r="C142" s="1271"/>
      <c r="D142" s="1273"/>
      <c r="E142" s="1273"/>
      <c r="F142" s="1339"/>
      <c r="G142" s="1341"/>
      <c r="H142" s="1343"/>
      <c r="I142" s="1345"/>
      <c r="J142" s="249" t="str">
        <f>IF('①7.積算内訳（販促）'!F676=0,"",'①7.積算内訳（販促）'!F676)</f>
        <v/>
      </c>
      <c r="K142" s="240"/>
      <c r="L142" s="1283"/>
    </row>
    <row r="143" spans="2:14" ht="22.5" hidden="1" customHeight="1">
      <c r="B143" s="1285" t="str">
        <f>IF('①4.事業内容（販促）'!B73="","",'①4.事業内容（販促）'!B73)</f>
        <v/>
      </c>
      <c r="C143" s="1271" t="str">
        <f>IF('①4.事業内容（販促）'!C73="","",'①4.事業内容（販促）'!C73)</f>
        <v/>
      </c>
      <c r="D143" s="1273" t="str">
        <f>IF('①4.事業内容（販促）'!D73="","",'①4.事業内容（販促）'!D73)</f>
        <v/>
      </c>
      <c r="E143" s="1273" t="str">
        <f>IF('①4.事業内容（販促）'!F73="","",'①4.事業内容（販促）'!F73)</f>
        <v/>
      </c>
      <c r="F143" s="1339"/>
      <c r="G143" s="1347"/>
      <c r="H143" s="1343"/>
      <c r="I143" s="1345"/>
      <c r="J143" s="250" t="str">
        <f>IF('①7.積算内訳（販促）'!E686=0,"",'①7.積算内訳（販促）'!E686)</f>
        <v/>
      </c>
      <c r="K143" s="241"/>
      <c r="L143" s="1283" t="str">
        <f>IF(J144="","",((G143*1000)/J144))</f>
        <v/>
      </c>
    </row>
    <row r="144" spans="2:14" ht="22.5" hidden="1" customHeight="1">
      <c r="B144" s="1269"/>
      <c r="C144" s="1271"/>
      <c r="D144" s="1273"/>
      <c r="E144" s="1273"/>
      <c r="F144" s="1339"/>
      <c r="G144" s="1341"/>
      <c r="H144" s="1343"/>
      <c r="I144" s="1345"/>
      <c r="J144" s="249" t="str">
        <f>IF('①7.積算内訳（販促）'!F686=0,"",'①7.積算内訳（販促）'!F686)</f>
        <v/>
      </c>
      <c r="K144" s="240"/>
      <c r="L144" s="1283"/>
    </row>
    <row r="145" spans="2:14" ht="22.5" hidden="1" customHeight="1">
      <c r="B145" s="1269" t="str">
        <f>IF('①4.事業内容（販促）'!B74="","",'①4.事業内容（販促）'!B74)</f>
        <v/>
      </c>
      <c r="C145" s="1271" t="str">
        <f>IF('①4.事業内容（販促）'!C74="","",'①4.事業内容（販促）'!C74)</f>
        <v/>
      </c>
      <c r="D145" s="1273" t="str">
        <f>IF('①4.事業内容（販促）'!D74="","",'①4.事業内容（販促）'!D74)</f>
        <v/>
      </c>
      <c r="E145" s="1273" t="str">
        <f>IF('①4.事業内容（販促）'!F74="","",'①4.事業内容（販促）'!F74)</f>
        <v/>
      </c>
      <c r="F145" s="1339"/>
      <c r="G145" s="1341"/>
      <c r="H145" s="1343"/>
      <c r="I145" s="1345"/>
      <c r="J145" s="251" t="str">
        <f>IF('①7.積算内訳（販促）'!E696=0,"",'①7.積算内訳（販促）'!E696)</f>
        <v/>
      </c>
      <c r="K145" s="242"/>
      <c r="L145" s="1283" t="str">
        <f>IF(J146="","",((G145*1000)/J146))</f>
        <v/>
      </c>
    </row>
    <row r="146" spans="2:14" ht="22.5" hidden="1" customHeight="1" thickBot="1">
      <c r="B146" s="1270"/>
      <c r="C146" s="1272"/>
      <c r="D146" s="1274"/>
      <c r="E146" s="1274"/>
      <c r="F146" s="1340"/>
      <c r="G146" s="1342"/>
      <c r="H146" s="1344"/>
      <c r="I146" s="1346"/>
      <c r="J146" s="252" t="str">
        <f>IF('①7.積算内訳（販促）'!F696=0,"",'①7.積算内訳（販促）'!F696)</f>
        <v/>
      </c>
      <c r="K146" s="243"/>
      <c r="L146" s="1284"/>
      <c r="N146" s="177"/>
    </row>
    <row r="147" spans="2:14" ht="22.5" hidden="1" customHeight="1">
      <c r="B147" s="1285" t="str">
        <f>IF('①4.事業内容（販促）'!B75="","",'①4.事業内容（販促）'!B75)</f>
        <v/>
      </c>
      <c r="C147" s="1287" t="str">
        <f>IF('①4.事業内容（販促）'!C75="","",'①4.事業内容（販促）'!C75)</f>
        <v/>
      </c>
      <c r="D147" s="1288" t="str">
        <f>IF('①4.事業内容（販促）'!D75="","",'①4.事業内容（販促）'!D75)</f>
        <v/>
      </c>
      <c r="E147" s="1288" t="str">
        <f>IF('①4.事業内容（販促）'!F75="","",'①4.事業内容（販促）'!F75)</f>
        <v/>
      </c>
      <c r="F147" s="1348"/>
      <c r="G147" s="1347"/>
      <c r="H147" s="1349"/>
      <c r="I147" s="1350"/>
      <c r="J147" s="250" t="str">
        <f>IF('①7.積算内訳（販促）'!E706=0,"",'①7.積算内訳（販促）'!E706)</f>
        <v/>
      </c>
      <c r="K147" s="241"/>
      <c r="L147" s="1292" t="str">
        <f>IF(J148="","",((G147*1000)/J148))</f>
        <v/>
      </c>
    </row>
    <row r="148" spans="2:14" ht="22.5" hidden="1" customHeight="1">
      <c r="B148" s="1269"/>
      <c r="C148" s="1271"/>
      <c r="D148" s="1273"/>
      <c r="E148" s="1273"/>
      <c r="F148" s="1339"/>
      <c r="G148" s="1341"/>
      <c r="H148" s="1343"/>
      <c r="I148" s="1345"/>
      <c r="J148" s="249" t="str">
        <f>IF('①7.積算内訳（販促）'!F706=0,"",'①7.積算内訳（販促）'!F706)</f>
        <v/>
      </c>
      <c r="K148" s="240"/>
      <c r="L148" s="1283"/>
    </row>
    <row r="149" spans="2:14" ht="22.5" hidden="1" customHeight="1">
      <c r="B149" s="1285" t="str">
        <f>IF('①4.事業内容（販促）'!B76="","",'①4.事業内容（販促）'!B76)</f>
        <v/>
      </c>
      <c r="C149" s="1271" t="str">
        <f>IF('①4.事業内容（販促）'!C76="","",'①4.事業内容（販促）'!C76)</f>
        <v/>
      </c>
      <c r="D149" s="1273" t="str">
        <f>IF('①4.事業内容（販促）'!D76="","",'①4.事業内容（販促）'!D76)</f>
        <v/>
      </c>
      <c r="E149" s="1273" t="str">
        <f>IF('①4.事業内容（販促）'!F76="","",'①4.事業内容（販促）'!F76)</f>
        <v/>
      </c>
      <c r="F149" s="1339"/>
      <c r="G149" s="1347"/>
      <c r="H149" s="1343"/>
      <c r="I149" s="1345"/>
      <c r="J149" s="250" t="str">
        <f>IF('①7.積算内訳（販促）'!E716=0,"",'①7.積算内訳（販促）'!E716)</f>
        <v/>
      </c>
      <c r="K149" s="241"/>
      <c r="L149" s="1283" t="str">
        <f>IF(J150="","",((G149*1000)/J150))</f>
        <v/>
      </c>
    </row>
    <row r="150" spans="2:14" ht="22.5" hidden="1" customHeight="1">
      <c r="B150" s="1269"/>
      <c r="C150" s="1271"/>
      <c r="D150" s="1273"/>
      <c r="E150" s="1273"/>
      <c r="F150" s="1339"/>
      <c r="G150" s="1341"/>
      <c r="H150" s="1343"/>
      <c r="I150" s="1345"/>
      <c r="J150" s="249" t="str">
        <f>IF('①7.積算内訳（販促）'!F716=0,"",'①7.積算内訳（販促）'!F716)</f>
        <v/>
      </c>
      <c r="K150" s="240"/>
      <c r="L150" s="1283"/>
    </row>
    <row r="151" spans="2:14" ht="22.5" hidden="1" customHeight="1">
      <c r="B151" s="1285" t="str">
        <f>IF('①4.事業内容（販促）'!B77="","",'①4.事業内容（販促）'!B77)</f>
        <v/>
      </c>
      <c r="C151" s="1271" t="str">
        <f>IF('①4.事業内容（販促）'!C77="","",'①4.事業内容（販促）'!C77)</f>
        <v/>
      </c>
      <c r="D151" s="1273" t="str">
        <f>IF('①4.事業内容（販促）'!D77="","",'①4.事業内容（販促）'!D77)</f>
        <v/>
      </c>
      <c r="E151" s="1273" t="str">
        <f>IF('①4.事業内容（販促）'!F77="","",'①4.事業内容（販促）'!F77)</f>
        <v/>
      </c>
      <c r="F151" s="1339"/>
      <c r="G151" s="1347"/>
      <c r="H151" s="1343"/>
      <c r="I151" s="1345"/>
      <c r="J151" s="250" t="str">
        <f>IF('①7.積算内訳（販促）'!E726=0,"",'①7.積算内訳（販促）'!E726)</f>
        <v/>
      </c>
      <c r="K151" s="241"/>
      <c r="L151" s="1283" t="str">
        <f>IF(J152="","",((G151*1000)/J152))</f>
        <v/>
      </c>
    </row>
    <row r="152" spans="2:14" ht="22.5" hidden="1" customHeight="1">
      <c r="B152" s="1269"/>
      <c r="C152" s="1271"/>
      <c r="D152" s="1273"/>
      <c r="E152" s="1273"/>
      <c r="F152" s="1339"/>
      <c r="G152" s="1341"/>
      <c r="H152" s="1343"/>
      <c r="I152" s="1345"/>
      <c r="J152" s="249" t="str">
        <f>IF('①7.積算内訳（販促）'!F726=0,"",'①7.積算内訳（販促）'!F726)</f>
        <v/>
      </c>
      <c r="K152" s="240"/>
      <c r="L152" s="1283"/>
    </row>
    <row r="153" spans="2:14" ht="22.5" hidden="1" customHeight="1">
      <c r="B153" s="1285" t="str">
        <f>IF('①4.事業内容（販促）'!B78="","",'①4.事業内容（販促）'!B78)</f>
        <v/>
      </c>
      <c r="C153" s="1271" t="str">
        <f>IF('①4.事業内容（販促）'!C78="","",'①4.事業内容（販促）'!C78)</f>
        <v/>
      </c>
      <c r="D153" s="1273" t="str">
        <f>IF('①4.事業内容（販促）'!D78="","",'①4.事業内容（販促）'!D78)</f>
        <v/>
      </c>
      <c r="E153" s="1273" t="str">
        <f>IF('①4.事業内容（販促）'!F78="","",'①4.事業内容（販促）'!F78)</f>
        <v/>
      </c>
      <c r="F153" s="1339"/>
      <c r="G153" s="1347"/>
      <c r="H153" s="1343"/>
      <c r="I153" s="1345"/>
      <c r="J153" s="250" t="str">
        <f>IF('①7.積算内訳（販促）'!E736=0,"",'①7.積算内訳（販促）'!E736)</f>
        <v/>
      </c>
      <c r="K153" s="241"/>
      <c r="L153" s="1283" t="str">
        <f>IF(J154="","",((G153*1000)/J154))</f>
        <v/>
      </c>
    </row>
    <row r="154" spans="2:14" ht="22.5" hidden="1" customHeight="1">
      <c r="B154" s="1269"/>
      <c r="C154" s="1271"/>
      <c r="D154" s="1273"/>
      <c r="E154" s="1273"/>
      <c r="F154" s="1339"/>
      <c r="G154" s="1341"/>
      <c r="H154" s="1343"/>
      <c r="I154" s="1345"/>
      <c r="J154" s="249" t="str">
        <f>IF('①7.積算内訳（販促）'!F736=0,"",'①7.積算内訳（販促）'!F736)</f>
        <v/>
      </c>
      <c r="K154" s="240"/>
      <c r="L154" s="1283"/>
    </row>
    <row r="155" spans="2:14" ht="22.5" hidden="1" customHeight="1">
      <c r="B155" s="1285" t="str">
        <f>IF('①4.事業内容（販促）'!B79="","",'①4.事業内容（販促）'!B79)</f>
        <v/>
      </c>
      <c r="C155" s="1271" t="str">
        <f>IF('①4.事業内容（販促）'!C79="","",'①4.事業内容（販促）'!C79)</f>
        <v/>
      </c>
      <c r="D155" s="1273" t="str">
        <f>IF('①4.事業内容（販促）'!D79="","",'①4.事業内容（販促）'!D79)</f>
        <v/>
      </c>
      <c r="E155" s="1273" t="str">
        <f>IF('①4.事業内容（販促）'!F79="","",'①4.事業内容（販促）'!F79)</f>
        <v/>
      </c>
      <c r="F155" s="1339"/>
      <c r="G155" s="1347"/>
      <c r="H155" s="1343"/>
      <c r="I155" s="1345"/>
      <c r="J155" s="250" t="str">
        <f>IF('①7.積算内訳（販促）'!E746=0,"",'①7.積算内訳（販促）'!E746)</f>
        <v/>
      </c>
      <c r="K155" s="241"/>
      <c r="L155" s="1283" t="str">
        <f>IF(J156="","",((G155*1000)/J156))</f>
        <v/>
      </c>
    </row>
    <row r="156" spans="2:14" ht="22.5" hidden="1" customHeight="1">
      <c r="B156" s="1269"/>
      <c r="C156" s="1271"/>
      <c r="D156" s="1273"/>
      <c r="E156" s="1273"/>
      <c r="F156" s="1339"/>
      <c r="G156" s="1341"/>
      <c r="H156" s="1343"/>
      <c r="I156" s="1345"/>
      <c r="J156" s="249" t="str">
        <f>IF('①7.積算内訳（販促）'!F746=0,"",'①7.積算内訳（販促）'!F746)</f>
        <v/>
      </c>
      <c r="K156" s="240"/>
      <c r="L156" s="1283"/>
    </row>
    <row r="157" spans="2:14" ht="22.5" hidden="1" customHeight="1">
      <c r="B157" s="1285" t="str">
        <f>IF('①4.事業内容（販促）'!B80="","",'①4.事業内容（販促）'!B80)</f>
        <v/>
      </c>
      <c r="C157" s="1271" t="str">
        <f>IF('①4.事業内容（販促）'!C80="","",'①4.事業内容（販促）'!C80)</f>
        <v/>
      </c>
      <c r="D157" s="1273" t="str">
        <f>IF('①4.事業内容（販促）'!D80="","",'①4.事業内容（販促）'!D80)</f>
        <v/>
      </c>
      <c r="E157" s="1273" t="str">
        <f>IF('①4.事業内容（販促）'!F80="","",'①4.事業内容（販促）'!F80)</f>
        <v/>
      </c>
      <c r="F157" s="1339"/>
      <c r="G157" s="1347"/>
      <c r="H157" s="1343"/>
      <c r="I157" s="1345"/>
      <c r="J157" s="250" t="str">
        <f>IF('①7.積算内訳（販促）'!E756=0,"",'①7.積算内訳（販促）'!E756)</f>
        <v/>
      </c>
      <c r="K157" s="241"/>
      <c r="L157" s="1283" t="str">
        <f>IF(J158="","",((G157*1000)/J158))</f>
        <v/>
      </c>
    </row>
    <row r="158" spans="2:14" ht="22.5" hidden="1" customHeight="1">
      <c r="B158" s="1269"/>
      <c r="C158" s="1271"/>
      <c r="D158" s="1273"/>
      <c r="E158" s="1273"/>
      <c r="F158" s="1339"/>
      <c r="G158" s="1341"/>
      <c r="H158" s="1343"/>
      <c r="I158" s="1345"/>
      <c r="J158" s="249" t="str">
        <f>IF('①7.積算内訳（販促）'!F756=0,"",'①7.積算内訳（販促）'!F756)</f>
        <v/>
      </c>
      <c r="K158" s="240"/>
      <c r="L158" s="1283"/>
    </row>
    <row r="159" spans="2:14" ht="22.5" hidden="1" customHeight="1">
      <c r="B159" s="1285" t="str">
        <f>IF('①4.事業内容（販促）'!B81="","",'①4.事業内容（販促）'!B81)</f>
        <v/>
      </c>
      <c r="C159" s="1271" t="str">
        <f>IF('①4.事業内容（販促）'!C81="","",'①4.事業内容（販促）'!C81)</f>
        <v/>
      </c>
      <c r="D159" s="1273" t="str">
        <f>IF('①4.事業内容（販促）'!D81="","",'①4.事業内容（販促）'!D81)</f>
        <v/>
      </c>
      <c r="E159" s="1273" t="str">
        <f>IF('①4.事業内容（販促）'!F81="","",'①4.事業内容（販促）'!F81)</f>
        <v/>
      </c>
      <c r="F159" s="1339"/>
      <c r="G159" s="1347"/>
      <c r="H159" s="1343"/>
      <c r="I159" s="1345"/>
      <c r="J159" s="250" t="str">
        <f>IF('①7.積算内訳（販促）'!E766=0,"",'①7.積算内訳（販促）'!E766)</f>
        <v/>
      </c>
      <c r="K159" s="241"/>
      <c r="L159" s="1283" t="str">
        <f>IF(J160="","",((G159*1000)/J160))</f>
        <v/>
      </c>
    </row>
    <row r="160" spans="2:14" ht="22.5" hidden="1" customHeight="1">
      <c r="B160" s="1269"/>
      <c r="C160" s="1271"/>
      <c r="D160" s="1273"/>
      <c r="E160" s="1273"/>
      <c r="F160" s="1339"/>
      <c r="G160" s="1341"/>
      <c r="H160" s="1343"/>
      <c r="I160" s="1345"/>
      <c r="J160" s="249" t="str">
        <f>IF('①7.積算内訳（販促）'!F766=0,"",'①7.積算内訳（販促）'!F766)</f>
        <v/>
      </c>
      <c r="K160" s="240"/>
      <c r="L160" s="1283"/>
    </row>
    <row r="161" spans="2:12" ht="22.5" hidden="1" customHeight="1">
      <c r="B161" s="1285" t="str">
        <f>IF('①4.事業内容（販促）'!B82="","",'①4.事業内容（販促）'!B82)</f>
        <v/>
      </c>
      <c r="C161" s="1271" t="str">
        <f>IF('①4.事業内容（販促）'!C82="","",'①4.事業内容（販促）'!C82)</f>
        <v/>
      </c>
      <c r="D161" s="1273" t="str">
        <f>IF('①4.事業内容（販促）'!D82="","",'①4.事業内容（販促）'!D82)</f>
        <v/>
      </c>
      <c r="E161" s="1273" t="str">
        <f>IF('①4.事業内容（販促）'!F82="","",'①4.事業内容（販促）'!F82)</f>
        <v/>
      </c>
      <c r="F161" s="1339"/>
      <c r="G161" s="1347"/>
      <c r="H161" s="1343"/>
      <c r="I161" s="1345"/>
      <c r="J161" s="250" t="str">
        <f>IF('①7.積算内訳（販促）'!E776=0,"",'①7.積算内訳（販促）'!E776)</f>
        <v/>
      </c>
      <c r="K161" s="241"/>
      <c r="L161" s="1283" t="str">
        <f>IF(J162="","",((G161*1000)/J162))</f>
        <v/>
      </c>
    </row>
    <row r="162" spans="2:12" ht="22.5" hidden="1" customHeight="1">
      <c r="B162" s="1269"/>
      <c r="C162" s="1271"/>
      <c r="D162" s="1273"/>
      <c r="E162" s="1273"/>
      <c r="F162" s="1339"/>
      <c r="G162" s="1341"/>
      <c r="H162" s="1343"/>
      <c r="I162" s="1345"/>
      <c r="J162" s="249" t="str">
        <f>IF('①7.積算内訳（販促）'!F776=0,"",'①7.積算内訳（販促）'!F776)</f>
        <v/>
      </c>
      <c r="K162" s="240"/>
      <c r="L162" s="1283"/>
    </row>
    <row r="163" spans="2:12" ht="22.5" hidden="1" customHeight="1">
      <c r="B163" s="1285" t="str">
        <f>IF('①4.事業内容（販促）'!B83="","",'①4.事業内容（販促）'!B83)</f>
        <v/>
      </c>
      <c r="C163" s="1271" t="str">
        <f>IF('①4.事業内容（販促）'!C83="","",'①4.事業内容（販促）'!C83)</f>
        <v/>
      </c>
      <c r="D163" s="1273" t="str">
        <f>IF('①4.事業内容（販促）'!D83="","",'①4.事業内容（販促）'!D83)</f>
        <v/>
      </c>
      <c r="E163" s="1273" t="str">
        <f>IF('①4.事業内容（販促）'!F83="","",'①4.事業内容（販促）'!F83)</f>
        <v/>
      </c>
      <c r="F163" s="1339"/>
      <c r="G163" s="1347"/>
      <c r="H163" s="1343"/>
      <c r="I163" s="1345"/>
      <c r="J163" s="250" t="str">
        <f>IF('①7.積算内訳（販促）'!E786=0,"",'①7.積算内訳（販促）'!E786)</f>
        <v/>
      </c>
      <c r="K163" s="241"/>
      <c r="L163" s="1283" t="str">
        <f>IF(J164="","",((G163*1000)/J164))</f>
        <v/>
      </c>
    </row>
    <row r="164" spans="2:12" ht="22.5" hidden="1" customHeight="1">
      <c r="B164" s="1269"/>
      <c r="C164" s="1271"/>
      <c r="D164" s="1273"/>
      <c r="E164" s="1273"/>
      <c r="F164" s="1339"/>
      <c r="G164" s="1341"/>
      <c r="H164" s="1343"/>
      <c r="I164" s="1345"/>
      <c r="J164" s="249" t="str">
        <f>IF('①7.積算内訳（販促）'!F786=0,"",'①7.積算内訳（販促）'!F786)</f>
        <v/>
      </c>
      <c r="K164" s="240"/>
      <c r="L164" s="1283"/>
    </row>
    <row r="165" spans="2:12" ht="22.5" hidden="1" customHeight="1">
      <c r="B165" s="1269" t="str">
        <f>IF('①4.事業内容（販促）'!B84="","",'①4.事業内容（販促）'!B84)</f>
        <v/>
      </c>
      <c r="C165" s="1271" t="str">
        <f>IF('①4.事業内容（販促）'!C84="","",'①4.事業内容（販促）'!C84)</f>
        <v/>
      </c>
      <c r="D165" s="1273" t="str">
        <f>IF('①4.事業内容（販促）'!D84="","",'①4.事業内容（販促）'!D84)</f>
        <v/>
      </c>
      <c r="E165" s="1273" t="str">
        <f>IF('①4.事業内容（販促）'!F84="","",'①4.事業内容（販促）'!F84)</f>
        <v/>
      </c>
      <c r="F165" s="1339"/>
      <c r="G165" s="1341"/>
      <c r="H165" s="1343"/>
      <c r="I165" s="1345"/>
      <c r="J165" s="251" t="str">
        <f>IF('①7.積算内訳（販促）'!E796=0,"",'①7.積算内訳（販促）'!E796)</f>
        <v/>
      </c>
      <c r="K165" s="242"/>
      <c r="L165" s="1283" t="str">
        <f>IF(J166="","",((G165*1000)/J166))</f>
        <v/>
      </c>
    </row>
    <row r="166" spans="2:12" ht="22.5" hidden="1" customHeight="1" thickBot="1">
      <c r="B166" s="1270"/>
      <c r="C166" s="1272"/>
      <c r="D166" s="1274"/>
      <c r="E166" s="1274"/>
      <c r="F166" s="1340"/>
      <c r="G166" s="1342"/>
      <c r="H166" s="1344"/>
      <c r="I166" s="1346"/>
      <c r="J166" s="252" t="str">
        <f>IF('①7.積算内訳（販促）'!F796=0,"",'①7.積算内訳（販促）'!F796)</f>
        <v/>
      </c>
      <c r="K166" s="243"/>
      <c r="L166" s="1284"/>
    </row>
    <row r="167" spans="2:12">
      <c r="B167" s="229" t="s">
        <v>455</v>
      </c>
      <c r="C167" s="178" t="s">
        <v>453</v>
      </c>
    </row>
    <row r="168" spans="2:12">
      <c r="B168" s="229" t="s">
        <v>456</v>
      </c>
      <c r="C168" s="178" t="s">
        <v>454</v>
      </c>
    </row>
    <row r="169" spans="2:12">
      <c r="B169" s="229" t="s">
        <v>457</v>
      </c>
      <c r="C169" s="162" t="s">
        <v>587</v>
      </c>
    </row>
  </sheetData>
  <sheetProtection algorithmName="SHA-512" hashValue="AchdtwIdRsYaOEv2q70DgacNzN8XYSBJqx2/sa0xaaXjMLTeW2Yk6GmobwThCuqoatLO1nf6NgMH9n5IUnWQLw==" saltValue="wmT8ETcsQ9IH71kayVBdAA==" spinCount="100000" sheet="1" scenarios="1" formatCells="0" formatColumns="0" formatRows="0"/>
  <mergeCells count="740">
    <mergeCell ref="B45:B46"/>
    <mergeCell ref="C45:C46"/>
    <mergeCell ref="D45:D46"/>
    <mergeCell ref="E45:E46"/>
    <mergeCell ref="F45:F46"/>
    <mergeCell ref="G45:G46"/>
    <mergeCell ref="H45:H46"/>
    <mergeCell ref="I45:I46"/>
    <mergeCell ref="L45:L46"/>
    <mergeCell ref="B43:B44"/>
    <mergeCell ref="C43:C44"/>
    <mergeCell ref="D43:D44"/>
    <mergeCell ref="E43:E44"/>
    <mergeCell ref="F43:F44"/>
    <mergeCell ref="G43:G44"/>
    <mergeCell ref="H43:H44"/>
    <mergeCell ref="I43:I44"/>
    <mergeCell ref="L43:L44"/>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37:B38"/>
    <mergeCell ref="C37:C38"/>
    <mergeCell ref="D37:D38"/>
    <mergeCell ref="E37:E38"/>
    <mergeCell ref="F37:F38"/>
    <mergeCell ref="G37:G38"/>
    <mergeCell ref="H37:H38"/>
    <mergeCell ref="I37:I38"/>
    <mergeCell ref="L37:L38"/>
    <mergeCell ref="B35:B36"/>
    <mergeCell ref="C35:C36"/>
    <mergeCell ref="D35:D36"/>
    <mergeCell ref="E35:E36"/>
    <mergeCell ref="F35:F36"/>
    <mergeCell ref="G35:G36"/>
    <mergeCell ref="H35:H36"/>
    <mergeCell ref="I35:I36"/>
    <mergeCell ref="L35:L36"/>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29:B30"/>
    <mergeCell ref="C29:C30"/>
    <mergeCell ref="D29:D30"/>
    <mergeCell ref="E29:E30"/>
    <mergeCell ref="F29:F30"/>
    <mergeCell ref="G29:G30"/>
    <mergeCell ref="H29:H30"/>
    <mergeCell ref="I29:I30"/>
    <mergeCell ref="L29:L30"/>
    <mergeCell ref="B27:B28"/>
    <mergeCell ref="C27:C28"/>
    <mergeCell ref="D27:D28"/>
    <mergeCell ref="E27:E28"/>
    <mergeCell ref="F27:F28"/>
    <mergeCell ref="G27:G28"/>
    <mergeCell ref="H27:H28"/>
    <mergeCell ref="I27:I28"/>
    <mergeCell ref="L27:L28"/>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47:B48"/>
    <mergeCell ref="C47:C48"/>
    <mergeCell ref="D47:D48"/>
    <mergeCell ref="E47:E48"/>
    <mergeCell ref="F47:F48"/>
    <mergeCell ref="G47:G48"/>
    <mergeCell ref="H47:H48"/>
    <mergeCell ref="I47:I48"/>
    <mergeCell ref="L47:L48"/>
    <mergeCell ref="B49:B50"/>
    <mergeCell ref="C49:C50"/>
    <mergeCell ref="D49:D50"/>
    <mergeCell ref="E49:E50"/>
    <mergeCell ref="F49:F50"/>
    <mergeCell ref="G49:G50"/>
    <mergeCell ref="H49:H50"/>
    <mergeCell ref="I49:I50"/>
    <mergeCell ref="L49:L50"/>
    <mergeCell ref="B51:B52"/>
    <mergeCell ref="C51:C52"/>
    <mergeCell ref="D51:D52"/>
    <mergeCell ref="E51:E52"/>
    <mergeCell ref="F51:F52"/>
    <mergeCell ref="G51:G52"/>
    <mergeCell ref="H51:H52"/>
    <mergeCell ref="I51:I52"/>
    <mergeCell ref="L51:L52"/>
    <mergeCell ref="B53:B54"/>
    <mergeCell ref="C53:C54"/>
    <mergeCell ref="D53:D54"/>
    <mergeCell ref="E53:E54"/>
    <mergeCell ref="F53:F54"/>
    <mergeCell ref="G53:G54"/>
    <mergeCell ref="H53:H54"/>
    <mergeCell ref="I53:I54"/>
    <mergeCell ref="L53:L54"/>
    <mergeCell ref="B55:B56"/>
    <mergeCell ref="C55:C56"/>
    <mergeCell ref="D55:D56"/>
    <mergeCell ref="E55:E56"/>
    <mergeCell ref="F55:F56"/>
    <mergeCell ref="G55:G56"/>
    <mergeCell ref="H55:H56"/>
    <mergeCell ref="I55:I56"/>
    <mergeCell ref="L55:L56"/>
    <mergeCell ref="B57:B58"/>
    <mergeCell ref="C57:C58"/>
    <mergeCell ref="D57:D58"/>
    <mergeCell ref="E57:E58"/>
    <mergeCell ref="F57:F58"/>
    <mergeCell ref="G57:G58"/>
    <mergeCell ref="H57:H58"/>
    <mergeCell ref="I57:I58"/>
    <mergeCell ref="L57:L58"/>
    <mergeCell ref="B59:B60"/>
    <mergeCell ref="C59:C60"/>
    <mergeCell ref="D59:D60"/>
    <mergeCell ref="E59:E60"/>
    <mergeCell ref="F59:F60"/>
    <mergeCell ref="G59:G60"/>
    <mergeCell ref="H59:H60"/>
    <mergeCell ref="I59:I60"/>
    <mergeCell ref="L59:L60"/>
    <mergeCell ref="B61:B62"/>
    <mergeCell ref="C61:C62"/>
    <mergeCell ref="D61:D62"/>
    <mergeCell ref="E61:E62"/>
    <mergeCell ref="F61:F62"/>
    <mergeCell ref="G61:G62"/>
    <mergeCell ref="H61:H62"/>
    <mergeCell ref="I61:I62"/>
    <mergeCell ref="L61:L62"/>
    <mergeCell ref="B63:B64"/>
    <mergeCell ref="C63:C64"/>
    <mergeCell ref="D63:D64"/>
    <mergeCell ref="E63:E64"/>
    <mergeCell ref="F63:F64"/>
    <mergeCell ref="G63:G64"/>
    <mergeCell ref="H63:H64"/>
    <mergeCell ref="I63:I64"/>
    <mergeCell ref="L63:L64"/>
    <mergeCell ref="B65:B66"/>
    <mergeCell ref="C65:C66"/>
    <mergeCell ref="D65:D66"/>
    <mergeCell ref="E65:E66"/>
    <mergeCell ref="F65:F66"/>
    <mergeCell ref="G65:G66"/>
    <mergeCell ref="H65:H66"/>
    <mergeCell ref="I65:I66"/>
    <mergeCell ref="L65:L66"/>
    <mergeCell ref="B67:B68"/>
    <mergeCell ref="C67:C68"/>
    <mergeCell ref="D67:D68"/>
    <mergeCell ref="E67:E68"/>
    <mergeCell ref="F67:F68"/>
    <mergeCell ref="G67:G68"/>
    <mergeCell ref="H67:H68"/>
    <mergeCell ref="I67:I68"/>
    <mergeCell ref="L67:L68"/>
    <mergeCell ref="B69:B70"/>
    <mergeCell ref="C69:C70"/>
    <mergeCell ref="D69:D70"/>
    <mergeCell ref="E69:E70"/>
    <mergeCell ref="F69:F70"/>
    <mergeCell ref="G69:G70"/>
    <mergeCell ref="H69:H70"/>
    <mergeCell ref="I69:I70"/>
    <mergeCell ref="L69:L70"/>
    <mergeCell ref="B71:B72"/>
    <mergeCell ref="C71:C72"/>
    <mergeCell ref="D71:D72"/>
    <mergeCell ref="E71:E72"/>
    <mergeCell ref="F71:F72"/>
    <mergeCell ref="G71:G72"/>
    <mergeCell ref="H71:H72"/>
    <mergeCell ref="I71:I72"/>
    <mergeCell ref="L71:L72"/>
    <mergeCell ref="B73:B74"/>
    <mergeCell ref="C73:C74"/>
    <mergeCell ref="D73:D74"/>
    <mergeCell ref="E73:E74"/>
    <mergeCell ref="F73:F74"/>
    <mergeCell ref="G73:G74"/>
    <mergeCell ref="H73:H74"/>
    <mergeCell ref="I73:I74"/>
    <mergeCell ref="L73:L74"/>
    <mergeCell ref="B75:B76"/>
    <mergeCell ref="C75:C76"/>
    <mergeCell ref="D75:D76"/>
    <mergeCell ref="E75:E76"/>
    <mergeCell ref="F75:F76"/>
    <mergeCell ref="G75:G76"/>
    <mergeCell ref="H75:H76"/>
    <mergeCell ref="I75:I76"/>
    <mergeCell ref="L75:L76"/>
    <mergeCell ref="B77:B78"/>
    <mergeCell ref="C77:C78"/>
    <mergeCell ref="D77:D78"/>
    <mergeCell ref="E77:E78"/>
    <mergeCell ref="F77:F78"/>
    <mergeCell ref="G77:G78"/>
    <mergeCell ref="H77:H78"/>
    <mergeCell ref="I77:I78"/>
    <mergeCell ref="L77:L78"/>
    <mergeCell ref="B79:B80"/>
    <mergeCell ref="C79:C80"/>
    <mergeCell ref="D79:D80"/>
    <mergeCell ref="E79:E80"/>
    <mergeCell ref="F79:F80"/>
    <mergeCell ref="G79:G80"/>
    <mergeCell ref="H79:H80"/>
    <mergeCell ref="I79:I80"/>
    <mergeCell ref="L79:L80"/>
    <mergeCell ref="B81:B82"/>
    <mergeCell ref="C81:C82"/>
    <mergeCell ref="D81:D82"/>
    <mergeCell ref="E81:E82"/>
    <mergeCell ref="F81:F82"/>
    <mergeCell ref="G81:G82"/>
    <mergeCell ref="H81:H82"/>
    <mergeCell ref="I81:I82"/>
    <mergeCell ref="L81:L82"/>
    <mergeCell ref="B83:B84"/>
    <mergeCell ref="C83:C84"/>
    <mergeCell ref="D83:D84"/>
    <mergeCell ref="E83:E84"/>
    <mergeCell ref="F83:F84"/>
    <mergeCell ref="G83:G84"/>
    <mergeCell ref="H83:H84"/>
    <mergeCell ref="I83:I84"/>
    <mergeCell ref="L83:L84"/>
    <mergeCell ref="B85:B86"/>
    <mergeCell ref="C85:C86"/>
    <mergeCell ref="D85:D86"/>
    <mergeCell ref="E85:E86"/>
    <mergeCell ref="F85:F86"/>
    <mergeCell ref="G85:G86"/>
    <mergeCell ref="H85:H86"/>
    <mergeCell ref="I85:I86"/>
    <mergeCell ref="L85:L86"/>
    <mergeCell ref="B87:B88"/>
    <mergeCell ref="C87:C88"/>
    <mergeCell ref="D87:D88"/>
    <mergeCell ref="E87:E88"/>
    <mergeCell ref="F87:F88"/>
    <mergeCell ref="G87:G88"/>
    <mergeCell ref="H87:H88"/>
    <mergeCell ref="I87:I88"/>
    <mergeCell ref="L87:L88"/>
    <mergeCell ref="B89:B90"/>
    <mergeCell ref="C89:C90"/>
    <mergeCell ref="D89:D90"/>
    <mergeCell ref="E89:E90"/>
    <mergeCell ref="F89:F90"/>
    <mergeCell ref="G89:G90"/>
    <mergeCell ref="H89:H90"/>
    <mergeCell ref="I89:I90"/>
    <mergeCell ref="L89:L90"/>
    <mergeCell ref="B91:B92"/>
    <mergeCell ref="C91:C92"/>
    <mergeCell ref="D91:D92"/>
    <mergeCell ref="E91:E92"/>
    <mergeCell ref="F91:F92"/>
    <mergeCell ref="G91:G92"/>
    <mergeCell ref="H91:H92"/>
    <mergeCell ref="I91:I92"/>
    <mergeCell ref="L91:L92"/>
    <mergeCell ref="B93:B94"/>
    <mergeCell ref="C93:C94"/>
    <mergeCell ref="D93:D94"/>
    <mergeCell ref="E93:E94"/>
    <mergeCell ref="F93:F94"/>
    <mergeCell ref="G93:G94"/>
    <mergeCell ref="H93:H94"/>
    <mergeCell ref="I93:I94"/>
    <mergeCell ref="L93:L94"/>
    <mergeCell ref="B95:B96"/>
    <mergeCell ref="C95:C96"/>
    <mergeCell ref="D95:D96"/>
    <mergeCell ref="E95:E96"/>
    <mergeCell ref="F95:F96"/>
    <mergeCell ref="G95:G96"/>
    <mergeCell ref="H95:H96"/>
    <mergeCell ref="I95:I96"/>
    <mergeCell ref="L95:L96"/>
    <mergeCell ref="B97:B98"/>
    <mergeCell ref="C97:C98"/>
    <mergeCell ref="D97:D98"/>
    <mergeCell ref="E97:E98"/>
    <mergeCell ref="F97:F98"/>
    <mergeCell ref="G97:G98"/>
    <mergeCell ref="H97:H98"/>
    <mergeCell ref="I97:I98"/>
    <mergeCell ref="L97:L98"/>
    <mergeCell ref="B99:B100"/>
    <mergeCell ref="C99:C100"/>
    <mergeCell ref="D99:D100"/>
    <mergeCell ref="E99:E100"/>
    <mergeCell ref="F99:F100"/>
    <mergeCell ref="G99:G100"/>
    <mergeCell ref="H99:H100"/>
    <mergeCell ref="I99:I100"/>
    <mergeCell ref="L99:L100"/>
    <mergeCell ref="B101:B102"/>
    <mergeCell ref="C101:C102"/>
    <mergeCell ref="D101:D102"/>
    <mergeCell ref="E101:E102"/>
    <mergeCell ref="F101:F102"/>
    <mergeCell ref="G101:G102"/>
    <mergeCell ref="H101:H102"/>
    <mergeCell ref="I101:I102"/>
    <mergeCell ref="L101:L102"/>
    <mergeCell ref="B103:B104"/>
    <mergeCell ref="C103:C104"/>
    <mergeCell ref="D103:D104"/>
    <mergeCell ref="E103:E104"/>
    <mergeCell ref="F103:F104"/>
    <mergeCell ref="G103:G104"/>
    <mergeCell ref="H103:H104"/>
    <mergeCell ref="I103:I104"/>
    <mergeCell ref="L103:L104"/>
    <mergeCell ref="B105:B106"/>
    <mergeCell ref="C105:C106"/>
    <mergeCell ref="D105:D106"/>
    <mergeCell ref="E105:E106"/>
    <mergeCell ref="F105:F106"/>
    <mergeCell ref="G105:G106"/>
    <mergeCell ref="H105:H106"/>
    <mergeCell ref="I105:I106"/>
    <mergeCell ref="L105:L106"/>
    <mergeCell ref="B107:B108"/>
    <mergeCell ref="C107:C108"/>
    <mergeCell ref="D107:D108"/>
    <mergeCell ref="E107:E108"/>
    <mergeCell ref="F107:F108"/>
    <mergeCell ref="G107:G108"/>
    <mergeCell ref="H107:H108"/>
    <mergeCell ref="I107:I108"/>
    <mergeCell ref="L107:L108"/>
    <mergeCell ref="B109:B110"/>
    <mergeCell ref="C109:C110"/>
    <mergeCell ref="D109:D110"/>
    <mergeCell ref="E109:E110"/>
    <mergeCell ref="F109:F110"/>
    <mergeCell ref="G109:G110"/>
    <mergeCell ref="H109:H110"/>
    <mergeCell ref="I109:I110"/>
    <mergeCell ref="L109:L110"/>
    <mergeCell ref="B111:B112"/>
    <mergeCell ref="C111:C112"/>
    <mergeCell ref="D111:D112"/>
    <mergeCell ref="E111:E112"/>
    <mergeCell ref="F111:F112"/>
    <mergeCell ref="G111:G112"/>
    <mergeCell ref="H111:H112"/>
    <mergeCell ref="I111:I112"/>
    <mergeCell ref="L111:L112"/>
    <mergeCell ref="B113:B114"/>
    <mergeCell ref="C113:C114"/>
    <mergeCell ref="D113:D114"/>
    <mergeCell ref="E113:E114"/>
    <mergeCell ref="F113:F114"/>
    <mergeCell ref="G113:G114"/>
    <mergeCell ref="H113:H114"/>
    <mergeCell ref="I113:I114"/>
    <mergeCell ref="L113:L114"/>
    <mergeCell ref="B115:B116"/>
    <mergeCell ref="C115:C116"/>
    <mergeCell ref="D115:D116"/>
    <mergeCell ref="E115:E116"/>
    <mergeCell ref="F115:F116"/>
    <mergeCell ref="G115:G116"/>
    <mergeCell ref="H115:H116"/>
    <mergeCell ref="I115:I116"/>
    <mergeCell ref="L115:L116"/>
    <mergeCell ref="B117:B118"/>
    <mergeCell ref="C117:C118"/>
    <mergeCell ref="D117:D118"/>
    <mergeCell ref="E117:E118"/>
    <mergeCell ref="F117:F118"/>
    <mergeCell ref="G117:G118"/>
    <mergeCell ref="H117:H118"/>
    <mergeCell ref="I117:I118"/>
    <mergeCell ref="L117:L118"/>
    <mergeCell ref="B119:B120"/>
    <mergeCell ref="C119:C120"/>
    <mergeCell ref="D119:D120"/>
    <mergeCell ref="E119:E120"/>
    <mergeCell ref="F119:F120"/>
    <mergeCell ref="G119:G120"/>
    <mergeCell ref="H119:H120"/>
    <mergeCell ref="I119:I120"/>
    <mergeCell ref="L119:L120"/>
    <mergeCell ref="B121:B122"/>
    <mergeCell ref="C121:C122"/>
    <mergeCell ref="D121:D122"/>
    <mergeCell ref="E121:E122"/>
    <mergeCell ref="F121:F122"/>
    <mergeCell ref="G121:G122"/>
    <mergeCell ref="H121:H122"/>
    <mergeCell ref="I121:I122"/>
    <mergeCell ref="L121:L122"/>
    <mergeCell ref="B123:B124"/>
    <mergeCell ref="C123:C124"/>
    <mergeCell ref="D123:D124"/>
    <mergeCell ref="E123:E124"/>
    <mergeCell ref="F123:F124"/>
    <mergeCell ref="G123:G124"/>
    <mergeCell ref="H123:H124"/>
    <mergeCell ref="I123:I124"/>
    <mergeCell ref="L123:L124"/>
    <mergeCell ref="B125:B126"/>
    <mergeCell ref="C125:C126"/>
    <mergeCell ref="D125:D126"/>
    <mergeCell ref="E125:E126"/>
    <mergeCell ref="F125:F126"/>
    <mergeCell ref="G125:G126"/>
    <mergeCell ref="H125:H126"/>
    <mergeCell ref="I125:I126"/>
    <mergeCell ref="L125:L126"/>
    <mergeCell ref="B127:B128"/>
    <mergeCell ref="C127:C128"/>
    <mergeCell ref="D127:D128"/>
    <mergeCell ref="E127:E128"/>
    <mergeCell ref="F127:F128"/>
    <mergeCell ref="G127:G128"/>
    <mergeCell ref="H127:H128"/>
    <mergeCell ref="I127:I128"/>
    <mergeCell ref="L127:L128"/>
    <mergeCell ref="B129:B130"/>
    <mergeCell ref="C129:C130"/>
    <mergeCell ref="D129:D130"/>
    <mergeCell ref="E129:E130"/>
    <mergeCell ref="F129:F130"/>
    <mergeCell ref="G129:G130"/>
    <mergeCell ref="H129:H130"/>
    <mergeCell ref="I129:I130"/>
    <mergeCell ref="L129:L130"/>
    <mergeCell ref="B131:B132"/>
    <mergeCell ref="C131:C132"/>
    <mergeCell ref="D131:D132"/>
    <mergeCell ref="E131:E132"/>
    <mergeCell ref="F131:F132"/>
    <mergeCell ref="G131:G132"/>
    <mergeCell ref="H131:H132"/>
    <mergeCell ref="I131:I132"/>
    <mergeCell ref="L131:L132"/>
    <mergeCell ref="B133:B134"/>
    <mergeCell ref="C133:C134"/>
    <mergeCell ref="D133:D134"/>
    <mergeCell ref="E133:E134"/>
    <mergeCell ref="F133:F134"/>
    <mergeCell ref="G133:G134"/>
    <mergeCell ref="H133:H134"/>
    <mergeCell ref="I133:I134"/>
    <mergeCell ref="L133:L134"/>
    <mergeCell ref="B135:B136"/>
    <mergeCell ref="C135:C136"/>
    <mergeCell ref="D135:D136"/>
    <mergeCell ref="E135:E136"/>
    <mergeCell ref="F135:F136"/>
    <mergeCell ref="G135:G136"/>
    <mergeCell ref="H135:H136"/>
    <mergeCell ref="I135:I136"/>
    <mergeCell ref="L135:L136"/>
    <mergeCell ref="B137:B138"/>
    <mergeCell ref="C137:C138"/>
    <mergeCell ref="D137:D138"/>
    <mergeCell ref="E137:E138"/>
    <mergeCell ref="F137:F138"/>
    <mergeCell ref="G137:G138"/>
    <mergeCell ref="H137:H138"/>
    <mergeCell ref="I137:I138"/>
    <mergeCell ref="L137:L138"/>
    <mergeCell ref="B139:B140"/>
    <mergeCell ref="C139:C140"/>
    <mergeCell ref="D139:D140"/>
    <mergeCell ref="E139:E140"/>
    <mergeCell ref="F139:F140"/>
    <mergeCell ref="G139:G140"/>
    <mergeCell ref="H139:H140"/>
    <mergeCell ref="I139:I140"/>
    <mergeCell ref="L139:L140"/>
    <mergeCell ref="B141:B142"/>
    <mergeCell ref="C141:C142"/>
    <mergeCell ref="D141:D142"/>
    <mergeCell ref="E141:E142"/>
    <mergeCell ref="F141:F142"/>
    <mergeCell ref="G141:G142"/>
    <mergeCell ref="H141:H142"/>
    <mergeCell ref="I141:I142"/>
    <mergeCell ref="L141:L142"/>
    <mergeCell ref="B143:B144"/>
    <mergeCell ref="C143:C144"/>
    <mergeCell ref="D143:D144"/>
    <mergeCell ref="E143:E144"/>
    <mergeCell ref="F143:F144"/>
    <mergeCell ref="G143:G144"/>
    <mergeCell ref="H143:H144"/>
    <mergeCell ref="I143:I144"/>
    <mergeCell ref="L143:L144"/>
    <mergeCell ref="B145:B146"/>
    <mergeCell ref="C145:C146"/>
    <mergeCell ref="D145:D146"/>
    <mergeCell ref="E145:E146"/>
    <mergeCell ref="F145:F146"/>
    <mergeCell ref="G145:G146"/>
    <mergeCell ref="H145:H146"/>
    <mergeCell ref="I145:I146"/>
    <mergeCell ref="L145:L146"/>
    <mergeCell ref="B147:B148"/>
    <mergeCell ref="C147:C148"/>
    <mergeCell ref="D147:D148"/>
    <mergeCell ref="E147:E148"/>
    <mergeCell ref="F147:F148"/>
    <mergeCell ref="G147:G148"/>
    <mergeCell ref="H147:H148"/>
    <mergeCell ref="I147:I148"/>
    <mergeCell ref="L147:L148"/>
    <mergeCell ref="B149:B150"/>
    <mergeCell ref="C149:C150"/>
    <mergeCell ref="D149:D150"/>
    <mergeCell ref="E149:E150"/>
    <mergeCell ref="F149:F150"/>
    <mergeCell ref="G149:G150"/>
    <mergeCell ref="H149:H150"/>
    <mergeCell ref="I149:I150"/>
    <mergeCell ref="L149:L150"/>
    <mergeCell ref="B151:B152"/>
    <mergeCell ref="C151:C152"/>
    <mergeCell ref="D151:D152"/>
    <mergeCell ref="E151:E152"/>
    <mergeCell ref="F151:F152"/>
    <mergeCell ref="G151:G152"/>
    <mergeCell ref="H151:H152"/>
    <mergeCell ref="I151:I152"/>
    <mergeCell ref="L151:L152"/>
    <mergeCell ref="B153:B154"/>
    <mergeCell ref="C153:C154"/>
    <mergeCell ref="D153:D154"/>
    <mergeCell ref="E153:E154"/>
    <mergeCell ref="F153:F154"/>
    <mergeCell ref="G153:G154"/>
    <mergeCell ref="H153:H154"/>
    <mergeCell ref="I153:I154"/>
    <mergeCell ref="L153:L154"/>
    <mergeCell ref="B155:B156"/>
    <mergeCell ref="C155:C156"/>
    <mergeCell ref="D155:D156"/>
    <mergeCell ref="E155:E156"/>
    <mergeCell ref="F155:F156"/>
    <mergeCell ref="G155:G156"/>
    <mergeCell ref="H155:H156"/>
    <mergeCell ref="I155:I156"/>
    <mergeCell ref="L155:L156"/>
    <mergeCell ref="B157:B158"/>
    <mergeCell ref="C157:C158"/>
    <mergeCell ref="D157:D158"/>
    <mergeCell ref="E157:E158"/>
    <mergeCell ref="F157:F158"/>
    <mergeCell ref="G157:G158"/>
    <mergeCell ref="H157:H158"/>
    <mergeCell ref="I157:I158"/>
    <mergeCell ref="L157:L158"/>
    <mergeCell ref="B159:B160"/>
    <mergeCell ref="C159:C160"/>
    <mergeCell ref="D159:D160"/>
    <mergeCell ref="E159:E160"/>
    <mergeCell ref="F159:F160"/>
    <mergeCell ref="G159:G160"/>
    <mergeCell ref="H159:H160"/>
    <mergeCell ref="I159:I160"/>
    <mergeCell ref="L159:L160"/>
    <mergeCell ref="B161:B162"/>
    <mergeCell ref="C161:C162"/>
    <mergeCell ref="D161:D162"/>
    <mergeCell ref="E161:E162"/>
    <mergeCell ref="F161:F162"/>
    <mergeCell ref="G161:G162"/>
    <mergeCell ref="H161:H162"/>
    <mergeCell ref="I161:I162"/>
    <mergeCell ref="L161:L162"/>
    <mergeCell ref="B163:B164"/>
    <mergeCell ref="C163:C164"/>
    <mergeCell ref="D163:D164"/>
    <mergeCell ref="E163:E164"/>
    <mergeCell ref="F163:F164"/>
    <mergeCell ref="G163:G164"/>
    <mergeCell ref="H163:H164"/>
    <mergeCell ref="I163:I164"/>
    <mergeCell ref="L163:L164"/>
    <mergeCell ref="B165:B166"/>
    <mergeCell ref="C165:C166"/>
    <mergeCell ref="D165:D166"/>
    <mergeCell ref="E165:E166"/>
    <mergeCell ref="F165:F166"/>
    <mergeCell ref="G165:G166"/>
    <mergeCell ref="H165:H166"/>
    <mergeCell ref="I165:I166"/>
    <mergeCell ref="L165:L166"/>
  </mergeCells>
  <phoneticPr fontId="1"/>
  <dataValidations count="5">
    <dataValidation allowBlank="1" showInputMessage="1" showErrorMessage="1" promptTitle="単位は「千円」です。" prompt="千円単位の入力で間違いありませんか？" sqref="K7 K9 K11 K13 K15 K17 K19 K21 K23 K25 K27 K29 K31 K33 K35 K37 K39 K41 K43 K45 K85 K47 K49 K51 K53 K55 K57 K59 K61 K63 K65 K67 K69 K71 K73 K75 K77 K79 K81 K83 G7:G166 K87 K89 K91 K93 K95 K97 K99 K101 K103 K105 K107 K109 K111 K113 K115 K117 K119 K121 K123 K125 K165 K127 K129 K131 K133 K135 K137 K139 K141 K143 K145 K147 K149 K151 K153 K155 K157 K159 K161 K163"/>
    <dataValidation type="whole" operator="lessThan" allowBlank="1" showInputMessage="1" showErrorMessage="1" errorTitle="自動計算です" error="[キャンセル]をクリックしてください。" sqref="B5:I6 L5:L166">
      <formula1>0</formula1>
    </dataValidation>
    <dataValidation type="whole" operator="lessThan" allowBlank="1" showInputMessage="1" showErrorMessage="1" errorTitle="入力不要です" error="①7.積算内訳(販促)が反映されます。[キャンセル]をクリックしてください。" sqref="J7:J166">
      <formula1>0</formula1>
    </dataValidation>
    <dataValidation type="whole" operator="lessThan" allowBlank="1" showInputMessage="1" showErrorMessage="1" errorTitle="入力不要です" error="①4.事業内容を反映しています。[キャンセル]をクリックしてください。" sqref="B7:E166">
      <formula1>0</formula1>
    </dataValidation>
    <dataValidation operator="lessThan" allowBlank="1" showInputMessage="1" showErrorMessage="1" errorTitle="自動計算です" error="[キャンセル]をクリックしてください。" sqref="J5:K6"/>
  </dataValidations>
  <pageMargins left="0.59055118110236227" right="0.39370078740157483" top="0.74803149606299213" bottom="0.31496062992125984" header="0.31496062992125984" footer="0.15748031496062992"/>
  <pageSetup paperSize="9" scale="77" fitToHeight="0" orientation="landscape" r:id="rId1"/>
  <headerFooter>
    <oddHeader>&amp;L様式１（別添１）</oddHeader>
    <oddFooter xml:space="preserve">&amp;C&amp;"ＭＳ 明朝,標準"&amp;10
&amp;"ＭＳ Ｐゴシック,標準"&amp;P / &amp;N </oddFooter>
  </headerFooter>
  <rowBreaks count="1" manualBreakCount="1">
    <brk id="26" max="12"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N811"/>
  <sheetViews>
    <sheetView view="pageBreakPreview" zoomScaleNormal="100" zoomScaleSheetLayoutView="100" workbookViewId="0"/>
  </sheetViews>
  <sheetFormatPr defaultRowHeight="14.25"/>
  <cols>
    <col min="1" max="1" width="1.625" style="139" customWidth="1"/>
    <col min="2" max="2" width="6.875" style="139" customWidth="1"/>
    <col min="3" max="3" width="16.125" style="139" customWidth="1"/>
    <col min="4" max="4" width="21.375" style="139" customWidth="1"/>
    <col min="5" max="8" width="17.75" style="139" customWidth="1"/>
    <col min="9" max="9" width="21.5" style="139" customWidth="1"/>
    <col min="10" max="10" width="10.125" style="139" customWidth="1"/>
    <col min="11" max="11" width="9" style="139"/>
    <col min="12" max="12" width="1.625" style="139" customWidth="1"/>
    <col min="13" max="16384" width="9" style="139"/>
  </cols>
  <sheetData>
    <row r="1" spans="2:14" ht="9" customHeight="1"/>
    <row r="2" spans="2:14" s="171" customFormat="1" ht="18.75" customHeight="1" thickBot="1">
      <c r="B2" s="179" t="s">
        <v>136</v>
      </c>
      <c r="C2" s="253"/>
      <c r="D2" s="254"/>
      <c r="E2" s="253"/>
      <c r="F2" s="253"/>
      <c r="G2" s="253"/>
      <c r="J2" s="1298" t="s">
        <v>137</v>
      </c>
      <c r="K2" s="1298"/>
    </row>
    <row r="3" spans="2:14" ht="22.5" customHeight="1">
      <c r="B3" s="1386" t="s">
        <v>138</v>
      </c>
      <c r="C3" s="1387"/>
      <c r="D3" s="1267"/>
      <c r="E3" s="1263" t="s">
        <v>139</v>
      </c>
      <c r="F3" s="1267" t="s">
        <v>140</v>
      </c>
      <c r="G3" s="1267"/>
      <c r="H3" s="1267"/>
      <c r="I3" s="1391" t="s">
        <v>141</v>
      </c>
      <c r="J3" s="1267" t="s">
        <v>142</v>
      </c>
      <c r="K3" s="1393"/>
    </row>
    <row r="4" spans="2:14" ht="22.5" customHeight="1" thickBot="1">
      <c r="B4" s="1388"/>
      <c r="C4" s="1389"/>
      <c r="D4" s="1268"/>
      <c r="E4" s="1390"/>
      <c r="F4" s="255" t="s">
        <v>143</v>
      </c>
      <c r="G4" s="181" t="s">
        <v>144</v>
      </c>
      <c r="H4" s="255" t="s">
        <v>145</v>
      </c>
      <c r="I4" s="1392"/>
      <c r="J4" s="1268"/>
      <c r="K4" s="1394"/>
    </row>
    <row r="5" spans="2:14" ht="33" customHeight="1" thickBot="1">
      <c r="B5" s="1399" t="s">
        <v>146</v>
      </c>
      <c r="C5" s="1400"/>
      <c r="D5" s="1400"/>
      <c r="E5" s="281">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281">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281">
        <f t="shared" si="0"/>
        <v>0</v>
      </c>
      <c r="H5" s="281">
        <f t="shared" si="0"/>
        <v>0</v>
      </c>
      <c r="I5" s="256"/>
      <c r="J5" s="1395"/>
      <c r="K5" s="1396"/>
      <c r="L5" s="257"/>
      <c r="M5" s="257"/>
      <c r="N5" s="180"/>
    </row>
    <row r="6" spans="2:14" ht="40.5" customHeight="1" thickTop="1">
      <c r="B6" s="283" t="str">
        <f>IF('①4.事業内容（PR）'!B5="","",'①4.事業内容（PR）'!B5)</f>
        <v/>
      </c>
      <c r="C6" s="1401" t="str">
        <f>IF('①4.事業内容（PR）'!C5="","",'①4.事業内容（PR）'!C5)</f>
        <v/>
      </c>
      <c r="D6" s="1402"/>
      <c r="E6" s="282">
        <f>SUM(E7:E15)</f>
        <v>0</v>
      </c>
      <c r="F6" s="282">
        <f>SUM(F7:F15)</f>
        <v>0</v>
      </c>
      <c r="G6" s="282">
        <f>SUM(G7:G15)</f>
        <v>0</v>
      </c>
      <c r="H6" s="282">
        <f>SUM(H7:H15)</f>
        <v>0</v>
      </c>
      <c r="I6" s="258"/>
      <c r="J6" s="1397"/>
      <c r="K6" s="1398"/>
      <c r="L6" s="259"/>
      <c r="M6" s="146" t="s">
        <v>466</v>
      </c>
    </row>
    <row r="7" spans="2:14" ht="19.5" customHeight="1">
      <c r="B7" s="1363"/>
      <c r="C7" s="260" t="s">
        <v>147</v>
      </c>
      <c r="D7" s="261"/>
      <c r="E7" s="287">
        <f>SUM(F7:H7)</f>
        <v>0</v>
      </c>
      <c r="F7" s="263"/>
      <c r="G7" s="263"/>
      <c r="H7" s="263"/>
      <c r="I7" s="1385"/>
      <c r="J7" s="1369"/>
      <c r="K7" s="1370"/>
      <c r="L7" s="259"/>
      <c r="M7" s="151" t="s">
        <v>467</v>
      </c>
    </row>
    <row r="8" spans="2:14" ht="19.5" customHeight="1">
      <c r="B8" s="1364"/>
      <c r="C8" s="264" t="s">
        <v>148</v>
      </c>
      <c r="D8" s="265"/>
      <c r="E8" s="288">
        <f t="shared" ref="E8:E14" si="1">SUM(F8:H8)</f>
        <v>0</v>
      </c>
      <c r="F8" s="267"/>
      <c r="G8" s="267"/>
      <c r="H8" s="267"/>
      <c r="I8" s="1367"/>
      <c r="J8" s="1371"/>
      <c r="K8" s="1372"/>
      <c r="L8" s="268"/>
      <c r="M8" s="146" t="s">
        <v>474</v>
      </c>
    </row>
    <row r="9" spans="2:14" ht="19.5" customHeight="1">
      <c r="B9" s="1364"/>
      <c r="C9" s="264" t="s">
        <v>149</v>
      </c>
      <c r="D9" s="265"/>
      <c r="E9" s="288">
        <f t="shared" si="1"/>
        <v>0</v>
      </c>
      <c r="F9" s="267"/>
      <c r="G9" s="267"/>
      <c r="H9" s="267"/>
      <c r="I9" s="1367"/>
      <c r="J9" s="1371"/>
      <c r="K9" s="1372"/>
      <c r="L9" s="268"/>
      <c r="M9" s="152" t="s">
        <v>471</v>
      </c>
    </row>
    <row r="10" spans="2:14" ht="19.5" customHeight="1">
      <c r="B10" s="1364"/>
      <c r="C10" s="269" t="s">
        <v>150</v>
      </c>
      <c r="D10" s="265"/>
      <c r="E10" s="288">
        <f t="shared" si="1"/>
        <v>0</v>
      </c>
      <c r="F10" s="267"/>
      <c r="G10" s="267"/>
      <c r="H10" s="267"/>
      <c r="I10" s="1367"/>
      <c r="J10" s="1371"/>
      <c r="K10" s="1372"/>
      <c r="L10" s="268"/>
      <c r="M10" s="270"/>
      <c r="N10" s="180"/>
    </row>
    <row r="11" spans="2:14" ht="19.5" customHeight="1">
      <c r="B11" s="1364"/>
      <c r="C11" s="264" t="s">
        <v>151</v>
      </c>
      <c r="D11" s="265"/>
      <c r="E11" s="288">
        <f t="shared" si="1"/>
        <v>0</v>
      </c>
      <c r="F11" s="267"/>
      <c r="G11" s="267"/>
      <c r="H11" s="267"/>
      <c r="I11" s="1367"/>
      <c r="J11" s="1371"/>
      <c r="K11" s="1372"/>
      <c r="L11" s="259"/>
      <c r="M11" s="257"/>
      <c r="N11" s="180"/>
    </row>
    <row r="12" spans="2:14" ht="19.5" customHeight="1">
      <c r="B12" s="1364"/>
      <c r="C12" s="264" t="s">
        <v>152</v>
      </c>
      <c r="D12" s="265"/>
      <c r="E12" s="288">
        <f t="shared" si="1"/>
        <v>0</v>
      </c>
      <c r="F12" s="271"/>
      <c r="G12" s="271"/>
      <c r="H12" s="271"/>
      <c r="I12" s="1367"/>
      <c r="J12" s="1373"/>
      <c r="K12" s="1374"/>
      <c r="L12" s="259"/>
      <c r="M12" s="257"/>
      <c r="N12" s="180"/>
    </row>
    <row r="13" spans="2:14" ht="19.5" customHeight="1">
      <c r="B13" s="1364"/>
      <c r="C13" s="272" t="s">
        <v>631</v>
      </c>
      <c r="D13" s="265"/>
      <c r="E13" s="288">
        <f t="shared" si="1"/>
        <v>0</v>
      </c>
      <c r="F13" s="267"/>
      <c r="G13" s="267"/>
      <c r="H13" s="267"/>
      <c r="I13" s="1367"/>
      <c r="J13" s="1371"/>
      <c r="K13" s="1372"/>
      <c r="L13" s="259"/>
      <c r="M13" s="257"/>
      <c r="N13" s="180"/>
    </row>
    <row r="14" spans="2:14" ht="19.5" customHeight="1">
      <c r="B14" s="1364"/>
      <c r="C14" s="264" t="s">
        <v>153</v>
      </c>
      <c r="D14" s="265"/>
      <c r="E14" s="288">
        <f t="shared" si="1"/>
        <v>0</v>
      </c>
      <c r="F14" s="267"/>
      <c r="G14" s="267"/>
      <c r="H14" s="267"/>
      <c r="I14" s="1367"/>
      <c r="J14" s="1371"/>
      <c r="K14" s="1372"/>
      <c r="L14" s="259"/>
      <c r="M14" s="257"/>
      <c r="N14" s="180"/>
    </row>
    <row r="15" spans="2:14" ht="19.5" customHeight="1" thickBot="1">
      <c r="B15" s="1365"/>
      <c r="C15" s="273" t="s">
        <v>154</v>
      </c>
      <c r="D15" s="274"/>
      <c r="E15" s="289">
        <f>SUM(F15:H15)</f>
        <v>0</v>
      </c>
      <c r="F15" s="276"/>
      <c r="G15" s="276"/>
      <c r="H15" s="276"/>
      <c r="I15" s="1368"/>
      <c r="J15" s="1375"/>
      <c r="K15" s="1376"/>
      <c r="L15" s="259"/>
      <c r="M15" s="257"/>
      <c r="N15" s="180"/>
    </row>
    <row r="16" spans="2:14" ht="37.5" customHeight="1">
      <c r="B16" s="204" t="str">
        <f>IF('①4.事業内容（PR）'!B6="","",'①4.事業内容（PR）'!B6)</f>
        <v/>
      </c>
      <c r="C16" s="1377" t="str">
        <f>IF('①4.事業内容（PR）'!C6="","",'①4.事業内容（PR）'!C6)</f>
        <v/>
      </c>
      <c r="D16" s="1378"/>
      <c r="E16" s="284">
        <f>SUM(E17:E25)</f>
        <v>0</v>
      </c>
      <c r="F16" s="284">
        <f>SUM(F17:F25)</f>
        <v>0</v>
      </c>
      <c r="G16" s="284">
        <f>SUM(G17:G25)</f>
        <v>0</v>
      </c>
      <c r="H16" s="284">
        <f>SUM(H17:H25)</f>
        <v>0</v>
      </c>
      <c r="I16" s="277"/>
      <c r="J16" s="1379"/>
      <c r="K16" s="1380"/>
      <c r="L16" s="259"/>
      <c r="M16" s="257"/>
      <c r="N16" s="180"/>
    </row>
    <row r="17" spans="2:14" ht="19.5" customHeight="1">
      <c r="B17" s="1363"/>
      <c r="C17" s="260" t="s">
        <v>147</v>
      </c>
      <c r="D17" s="261"/>
      <c r="E17" s="287">
        <f>SUM(F17:H17)</f>
        <v>0</v>
      </c>
      <c r="F17" s="262"/>
      <c r="G17" s="262"/>
      <c r="H17" s="262"/>
      <c r="I17" s="1366"/>
      <c r="J17" s="1369"/>
      <c r="K17" s="1370"/>
      <c r="L17" s="268"/>
      <c r="M17" s="270"/>
      <c r="N17" s="180"/>
    </row>
    <row r="18" spans="2:14" ht="19.5" customHeight="1">
      <c r="B18" s="1364"/>
      <c r="C18" s="264" t="s">
        <v>148</v>
      </c>
      <c r="D18" s="265"/>
      <c r="E18" s="288">
        <f t="shared" ref="E18:E24" si="2">SUM(F18:H18)</f>
        <v>0</v>
      </c>
      <c r="F18" s="266"/>
      <c r="G18" s="266"/>
      <c r="H18" s="266"/>
      <c r="I18" s="1367"/>
      <c r="J18" s="1371"/>
      <c r="K18" s="1372"/>
      <c r="L18" s="259"/>
      <c r="M18" s="257"/>
      <c r="N18" s="180"/>
    </row>
    <row r="19" spans="2:14" ht="19.5" customHeight="1">
      <c r="B19" s="1364"/>
      <c r="C19" s="264" t="s">
        <v>149</v>
      </c>
      <c r="D19" s="265"/>
      <c r="E19" s="288">
        <f t="shared" si="2"/>
        <v>0</v>
      </c>
      <c r="F19" s="266"/>
      <c r="G19" s="266"/>
      <c r="H19" s="266"/>
      <c r="I19" s="1367"/>
      <c r="J19" s="1371"/>
      <c r="K19" s="1372"/>
      <c r="L19" s="259"/>
      <c r="M19" s="257"/>
      <c r="N19" s="180"/>
    </row>
    <row r="20" spans="2:14" ht="19.5" customHeight="1">
      <c r="B20" s="1364"/>
      <c r="C20" s="269" t="s">
        <v>150</v>
      </c>
      <c r="D20" s="265"/>
      <c r="E20" s="288">
        <f t="shared" si="2"/>
        <v>0</v>
      </c>
      <c r="F20" s="266"/>
      <c r="G20" s="266"/>
      <c r="H20" s="266"/>
      <c r="I20" s="1367"/>
      <c r="J20" s="1371"/>
      <c r="K20" s="1372"/>
      <c r="L20" s="259"/>
      <c r="M20" s="257"/>
      <c r="N20" s="180"/>
    </row>
    <row r="21" spans="2:14" ht="19.5" customHeight="1">
      <c r="B21" s="1364"/>
      <c r="C21" s="264" t="s">
        <v>151</v>
      </c>
      <c r="D21" s="265"/>
      <c r="E21" s="288">
        <f t="shared" si="2"/>
        <v>0</v>
      </c>
      <c r="F21" s="266"/>
      <c r="G21" s="266"/>
      <c r="H21" s="266"/>
      <c r="I21" s="1367"/>
      <c r="J21" s="1371"/>
      <c r="K21" s="1372"/>
      <c r="L21" s="268"/>
      <c r="M21" s="270"/>
      <c r="N21" s="180"/>
    </row>
    <row r="22" spans="2:14" ht="19.5" customHeight="1">
      <c r="B22" s="1364"/>
      <c r="C22" s="264" t="s">
        <v>152</v>
      </c>
      <c r="D22" s="265"/>
      <c r="E22" s="288">
        <f t="shared" si="2"/>
        <v>0</v>
      </c>
      <c r="F22" s="278"/>
      <c r="G22" s="278"/>
      <c r="H22" s="278"/>
      <c r="I22" s="1367"/>
      <c r="J22" s="1371"/>
      <c r="K22" s="1372"/>
      <c r="L22" s="268"/>
      <c r="M22" s="270"/>
      <c r="N22" s="180"/>
    </row>
    <row r="23" spans="2:14" ht="19.5" customHeight="1">
      <c r="B23" s="1364"/>
      <c r="C23" s="272" t="s">
        <v>631</v>
      </c>
      <c r="D23" s="265"/>
      <c r="E23" s="288">
        <f t="shared" si="2"/>
        <v>0</v>
      </c>
      <c r="F23" s="266"/>
      <c r="G23" s="266"/>
      <c r="H23" s="266"/>
      <c r="I23" s="1367"/>
      <c r="J23" s="1371"/>
      <c r="K23" s="1372"/>
      <c r="L23" s="268"/>
      <c r="M23" s="270"/>
      <c r="N23" s="180"/>
    </row>
    <row r="24" spans="2:14" ht="19.5" customHeight="1">
      <c r="B24" s="1364"/>
      <c r="C24" s="264" t="s">
        <v>153</v>
      </c>
      <c r="D24" s="265"/>
      <c r="E24" s="288">
        <f t="shared" si="2"/>
        <v>0</v>
      </c>
      <c r="F24" s="266"/>
      <c r="G24" s="266"/>
      <c r="H24" s="266"/>
      <c r="I24" s="1367"/>
      <c r="J24" s="1371"/>
      <c r="K24" s="1372"/>
      <c r="L24" s="268"/>
      <c r="M24" s="270"/>
      <c r="N24" s="180"/>
    </row>
    <row r="25" spans="2:14" ht="19.5" customHeight="1" thickBot="1">
      <c r="B25" s="1365"/>
      <c r="C25" s="273" t="s">
        <v>154</v>
      </c>
      <c r="D25" s="274"/>
      <c r="E25" s="289">
        <f>SUM(F25:H25)</f>
        <v>0</v>
      </c>
      <c r="F25" s="275"/>
      <c r="G25" s="275"/>
      <c r="H25" s="275"/>
      <c r="I25" s="1368"/>
      <c r="J25" s="1381"/>
      <c r="K25" s="1382"/>
      <c r="L25" s="268"/>
      <c r="M25" s="177"/>
      <c r="N25" s="180"/>
    </row>
    <row r="26" spans="2:14" ht="37.5" customHeight="1">
      <c r="B26" s="204" t="str">
        <f>IF('①4.事業内容（PR）'!B7="","",'①4.事業内容（PR）'!B7)</f>
        <v/>
      </c>
      <c r="C26" s="1377" t="str">
        <f>IF('①4.事業内容（PR）'!C7="","",'①4.事業内容（PR）'!C7)</f>
        <v/>
      </c>
      <c r="D26" s="1378"/>
      <c r="E26" s="284">
        <f>SUM(E27:E35)</f>
        <v>0</v>
      </c>
      <c r="F26" s="284">
        <f>SUM(F27:F35)</f>
        <v>0</v>
      </c>
      <c r="G26" s="284">
        <f>SUM(G27:G35)</f>
        <v>0</v>
      </c>
      <c r="H26" s="284">
        <f>SUM(H27:H35)</f>
        <v>0</v>
      </c>
      <c r="I26" s="279"/>
      <c r="J26" s="1383"/>
      <c r="K26" s="1384"/>
      <c r="L26" s="259"/>
      <c r="M26" s="257"/>
      <c r="N26" s="180"/>
    </row>
    <row r="27" spans="2:14" ht="19.5" customHeight="1">
      <c r="B27" s="1363"/>
      <c r="C27" s="260" t="s">
        <v>147</v>
      </c>
      <c r="D27" s="261"/>
      <c r="E27" s="287">
        <f>SUM(F27:H27)</f>
        <v>0</v>
      </c>
      <c r="F27" s="262"/>
      <c r="G27" s="262"/>
      <c r="H27" s="262"/>
      <c r="I27" s="1366"/>
      <c r="J27" s="1369"/>
      <c r="K27" s="1370"/>
      <c r="L27" s="268"/>
      <c r="M27" s="270"/>
      <c r="N27" s="180"/>
    </row>
    <row r="28" spans="2:14" ht="19.5" customHeight="1">
      <c r="B28" s="1364"/>
      <c r="C28" s="264" t="s">
        <v>148</v>
      </c>
      <c r="D28" s="265"/>
      <c r="E28" s="288">
        <f t="shared" ref="E28:E34" si="3">SUM(F28:H28)</f>
        <v>0</v>
      </c>
      <c r="F28" s="266"/>
      <c r="G28" s="266"/>
      <c r="H28" s="266"/>
      <c r="I28" s="1367"/>
      <c r="J28" s="1371"/>
      <c r="K28" s="1372"/>
      <c r="L28" s="259"/>
      <c r="M28" s="257"/>
      <c r="N28" s="180"/>
    </row>
    <row r="29" spans="2:14" ht="19.5" customHeight="1">
      <c r="B29" s="1364"/>
      <c r="C29" s="264" t="s">
        <v>149</v>
      </c>
      <c r="D29" s="265"/>
      <c r="E29" s="288">
        <f t="shared" si="3"/>
        <v>0</v>
      </c>
      <c r="F29" s="266"/>
      <c r="G29" s="266"/>
      <c r="H29" s="266"/>
      <c r="I29" s="1367"/>
      <c r="J29" s="1371"/>
      <c r="K29" s="1372"/>
      <c r="L29" s="259"/>
      <c r="M29" s="257"/>
      <c r="N29" s="180"/>
    </row>
    <row r="30" spans="2:14" ht="19.5" customHeight="1">
      <c r="B30" s="1364"/>
      <c r="C30" s="269" t="s">
        <v>150</v>
      </c>
      <c r="D30" s="265"/>
      <c r="E30" s="288">
        <f t="shared" si="3"/>
        <v>0</v>
      </c>
      <c r="F30" s="266"/>
      <c r="G30" s="266"/>
      <c r="H30" s="266"/>
      <c r="I30" s="1367"/>
      <c r="J30" s="1371"/>
      <c r="K30" s="1372"/>
      <c r="L30" s="259"/>
      <c r="M30" s="257"/>
      <c r="N30" s="180"/>
    </row>
    <row r="31" spans="2:14" ht="19.5" customHeight="1">
      <c r="B31" s="1364"/>
      <c r="C31" s="264" t="s">
        <v>151</v>
      </c>
      <c r="D31" s="265"/>
      <c r="E31" s="288">
        <f t="shared" si="3"/>
        <v>0</v>
      </c>
      <c r="F31" s="266"/>
      <c r="G31" s="266"/>
      <c r="H31" s="266"/>
      <c r="I31" s="1367"/>
      <c r="J31" s="1371"/>
      <c r="K31" s="1372"/>
      <c r="L31" s="268"/>
      <c r="M31" s="270"/>
      <c r="N31" s="180"/>
    </row>
    <row r="32" spans="2:14" ht="19.5" customHeight="1">
      <c r="B32" s="1364"/>
      <c r="C32" s="264" t="s">
        <v>152</v>
      </c>
      <c r="D32" s="265"/>
      <c r="E32" s="288">
        <f t="shared" si="3"/>
        <v>0</v>
      </c>
      <c r="F32" s="278"/>
      <c r="G32" s="278"/>
      <c r="H32" s="278"/>
      <c r="I32" s="1367"/>
      <c r="J32" s="1373"/>
      <c r="K32" s="1374"/>
      <c r="L32" s="268"/>
      <c r="M32" s="270"/>
      <c r="N32" s="180"/>
    </row>
    <row r="33" spans="2:14" ht="19.5" customHeight="1">
      <c r="B33" s="1364"/>
      <c r="C33" s="272" t="s">
        <v>631</v>
      </c>
      <c r="D33" s="265"/>
      <c r="E33" s="288">
        <f t="shared" si="3"/>
        <v>0</v>
      </c>
      <c r="F33" s="266"/>
      <c r="G33" s="266"/>
      <c r="H33" s="266"/>
      <c r="I33" s="1367"/>
      <c r="J33" s="1371"/>
      <c r="K33" s="1372"/>
      <c r="L33" s="268"/>
      <c r="M33" s="270"/>
      <c r="N33" s="180"/>
    </row>
    <row r="34" spans="2:14" ht="19.5" customHeight="1">
      <c r="B34" s="1364"/>
      <c r="C34" s="264" t="s">
        <v>153</v>
      </c>
      <c r="D34" s="265"/>
      <c r="E34" s="288">
        <f t="shared" si="3"/>
        <v>0</v>
      </c>
      <c r="F34" s="266"/>
      <c r="G34" s="266"/>
      <c r="H34" s="266"/>
      <c r="I34" s="1367"/>
      <c r="J34" s="1371"/>
      <c r="K34" s="1372"/>
      <c r="L34" s="268"/>
      <c r="M34" s="270"/>
      <c r="N34" s="180"/>
    </row>
    <row r="35" spans="2:14" ht="19.5" customHeight="1" thickBot="1">
      <c r="B35" s="1365"/>
      <c r="C35" s="273" t="s">
        <v>154</v>
      </c>
      <c r="D35" s="274"/>
      <c r="E35" s="289">
        <f>SUM(F35:H35)</f>
        <v>0</v>
      </c>
      <c r="F35" s="275"/>
      <c r="G35" s="275"/>
      <c r="H35" s="275"/>
      <c r="I35" s="1368"/>
      <c r="J35" s="1375"/>
      <c r="K35" s="1376"/>
      <c r="L35" s="268"/>
      <c r="M35" s="270"/>
      <c r="N35" s="180"/>
    </row>
    <row r="36" spans="2:14" ht="37.5" customHeight="1">
      <c r="B36" s="204" t="str">
        <f>IF('①4.事業内容（PR）'!B8="","",'①4.事業内容（PR）'!B8)</f>
        <v/>
      </c>
      <c r="C36" s="1377" t="str">
        <f>IF('①4.事業内容（PR）'!C8="","",'①4.事業内容（PR）'!C8)</f>
        <v/>
      </c>
      <c r="D36" s="1378"/>
      <c r="E36" s="284">
        <f>SUM(E37:E45)</f>
        <v>0</v>
      </c>
      <c r="F36" s="284">
        <f>SUM(F37:F45)</f>
        <v>0</v>
      </c>
      <c r="G36" s="284">
        <f>SUM(G37:G45)</f>
        <v>0</v>
      </c>
      <c r="H36" s="284">
        <f>SUM(H37:H45)</f>
        <v>0</v>
      </c>
      <c r="I36" s="277"/>
      <c r="J36" s="1379"/>
      <c r="K36" s="1380"/>
      <c r="L36" s="259"/>
      <c r="M36" s="257"/>
      <c r="N36" s="180"/>
    </row>
    <row r="37" spans="2:14" ht="19.5" customHeight="1">
      <c r="B37" s="1363"/>
      <c r="C37" s="260" t="s">
        <v>147</v>
      </c>
      <c r="D37" s="261"/>
      <c r="E37" s="287">
        <f>SUM(F37:H37)</f>
        <v>0</v>
      </c>
      <c r="F37" s="262"/>
      <c r="G37" s="262"/>
      <c r="H37" s="262"/>
      <c r="I37" s="1366"/>
      <c r="J37" s="1369"/>
      <c r="K37" s="1370"/>
      <c r="L37" s="268"/>
      <c r="M37" s="270"/>
      <c r="N37" s="180"/>
    </row>
    <row r="38" spans="2:14" ht="19.5" customHeight="1">
      <c r="B38" s="1364"/>
      <c r="C38" s="264" t="s">
        <v>148</v>
      </c>
      <c r="D38" s="265"/>
      <c r="E38" s="288">
        <f t="shared" ref="E38:E44" si="4">SUM(F38:H38)</f>
        <v>0</v>
      </c>
      <c r="F38" s="266"/>
      <c r="G38" s="266"/>
      <c r="H38" s="266"/>
      <c r="I38" s="1367"/>
      <c r="J38" s="1371"/>
      <c r="K38" s="1372"/>
      <c r="L38" s="259"/>
      <c r="M38" s="257"/>
      <c r="N38" s="180"/>
    </row>
    <row r="39" spans="2:14" ht="19.5" customHeight="1">
      <c r="B39" s="1364"/>
      <c r="C39" s="264" t="s">
        <v>149</v>
      </c>
      <c r="D39" s="265"/>
      <c r="E39" s="288">
        <f t="shared" si="4"/>
        <v>0</v>
      </c>
      <c r="F39" s="266"/>
      <c r="G39" s="266"/>
      <c r="H39" s="266"/>
      <c r="I39" s="1367"/>
      <c r="J39" s="1371"/>
      <c r="K39" s="1372"/>
      <c r="L39" s="259"/>
      <c r="M39" s="257"/>
      <c r="N39" s="180"/>
    </row>
    <row r="40" spans="2:14" ht="19.5" customHeight="1">
      <c r="B40" s="1364"/>
      <c r="C40" s="269" t="s">
        <v>150</v>
      </c>
      <c r="D40" s="265"/>
      <c r="E40" s="288">
        <f t="shared" si="4"/>
        <v>0</v>
      </c>
      <c r="F40" s="266"/>
      <c r="G40" s="266"/>
      <c r="H40" s="266"/>
      <c r="I40" s="1367"/>
      <c r="J40" s="1371"/>
      <c r="K40" s="1372"/>
      <c r="L40" s="259"/>
      <c r="M40" s="257"/>
      <c r="N40" s="180"/>
    </row>
    <row r="41" spans="2:14" ht="19.5" customHeight="1">
      <c r="B41" s="1364"/>
      <c r="C41" s="264" t="s">
        <v>151</v>
      </c>
      <c r="D41" s="265"/>
      <c r="E41" s="288">
        <f t="shared" si="4"/>
        <v>0</v>
      </c>
      <c r="F41" s="266"/>
      <c r="G41" s="266"/>
      <c r="H41" s="266"/>
      <c r="I41" s="1367"/>
      <c r="J41" s="1371"/>
      <c r="K41" s="1372"/>
      <c r="L41" s="268"/>
      <c r="M41" s="270"/>
      <c r="N41" s="180"/>
    </row>
    <row r="42" spans="2:14" ht="19.5" customHeight="1">
      <c r="B42" s="1364"/>
      <c r="C42" s="264" t="s">
        <v>152</v>
      </c>
      <c r="D42" s="265"/>
      <c r="E42" s="288">
        <f t="shared" si="4"/>
        <v>0</v>
      </c>
      <c r="F42" s="278"/>
      <c r="G42" s="278"/>
      <c r="H42" s="278"/>
      <c r="I42" s="1367"/>
      <c r="J42" s="1371"/>
      <c r="K42" s="1372"/>
      <c r="L42" s="268"/>
      <c r="M42" s="270"/>
      <c r="N42" s="180"/>
    </row>
    <row r="43" spans="2:14" ht="19.5" customHeight="1">
      <c r="B43" s="1364"/>
      <c r="C43" s="272" t="s">
        <v>631</v>
      </c>
      <c r="D43" s="265"/>
      <c r="E43" s="288">
        <f t="shared" si="4"/>
        <v>0</v>
      </c>
      <c r="F43" s="266"/>
      <c r="G43" s="266"/>
      <c r="H43" s="266"/>
      <c r="I43" s="1367"/>
      <c r="J43" s="1371"/>
      <c r="K43" s="1372"/>
      <c r="L43" s="268"/>
      <c r="M43" s="270"/>
      <c r="N43" s="180"/>
    </row>
    <row r="44" spans="2:14" ht="19.5" customHeight="1">
      <c r="B44" s="1364"/>
      <c r="C44" s="264" t="s">
        <v>153</v>
      </c>
      <c r="D44" s="265"/>
      <c r="E44" s="288">
        <f t="shared" si="4"/>
        <v>0</v>
      </c>
      <c r="F44" s="266"/>
      <c r="G44" s="266"/>
      <c r="H44" s="266"/>
      <c r="I44" s="1367"/>
      <c r="J44" s="1371"/>
      <c r="K44" s="1372"/>
      <c r="L44" s="268"/>
      <c r="M44" s="270"/>
      <c r="N44" s="180"/>
    </row>
    <row r="45" spans="2:14" ht="19.5" customHeight="1" thickBot="1">
      <c r="B45" s="1365"/>
      <c r="C45" s="273" t="s">
        <v>154</v>
      </c>
      <c r="D45" s="274"/>
      <c r="E45" s="289">
        <f>SUM(F45:H45)</f>
        <v>0</v>
      </c>
      <c r="F45" s="275"/>
      <c r="G45" s="275"/>
      <c r="H45" s="275"/>
      <c r="I45" s="1368"/>
      <c r="J45" s="1381"/>
      <c r="K45" s="1382"/>
      <c r="L45" s="268"/>
      <c r="M45" s="270"/>
      <c r="N45" s="180"/>
    </row>
    <row r="46" spans="2:14" ht="37.5" customHeight="1">
      <c r="B46" s="204" t="str">
        <f>IF('①4.事業内容（PR）'!B9="","",'①4.事業内容（PR）'!B9)</f>
        <v/>
      </c>
      <c r="C46" s="1377" t="str">
        <f>IF('①4.事業内容（PR）'!C9="","",'①4.事業内容（PR）'!C9)</f>
        <v/>
      </c>
      <c r="D46" s="1378"/>
      <c r="E46" s="284">
        <f>SUM(E47:E55)</f>
        <v>0</v>
      </c>
      <c r="F46" s="284">
        <f>SUM(F47:F55)</f>
        <v>0</v>
      </c>
      <c r="G46" s="284">
        <f>SUM(G47:G55)</f>
        <v>0</v>
      </c>
      <c r="H46" s="284">
        <f>SUM(H47:H55)</f>
        <v>0</v>
      </c>
      <c r="I46" s="279"/>
      <c r="J46" s="1383"/>
      <c r="K46" s="1384"/>
      <c r="L46" s="259"/>
      <c r="M46" s="257"/>
      <c r="N46" s="180"/>
    </row>
    <row r="47" spans="2:14" ht="19.5" customHeight="1">
      <c r="B47" s="1363"/>
      <c r="C47" s="260" t="s">
        <v>147</v>
      </c>
      <c r="D47" s="261"/>
      <c r="E47" s="287">
        <f>SUM(F47:H47)</f>
        <v>0</v>
      </c>
      <c r="F47" s="262"/>
      <c r="G47" s="262"/>
      <c r="H47" s="262"/>
      <c r="I47" s="1366"/>
      <c r="J47" s="1369"/>
      <c r="K47" s="1370"/>
      <c r="L47" s="268"/>
      <c r="M47" s="270"/>
      <c r="N47" s="180"/>
    </row>
    <row r="48" spans="2:14" ht="19.5" customHeight="1">
      <c r="B48" s="1364"/>
      <c r="C48" s="264" t="s">
        <v>148</v>
      </c>
      <c r="D48" s="265"/>
      <c r="E48" s="288">
        <f t="shared" ref="E48:E54" si="5">SUM(F48:H48)</f>
        <v>0</v>
      </c>
      <c r="F48" s="266"/>
      <c r="G48" s="266"/>
      <c r="H48" s="266"/>
      <c r="I48" s="1367"/>
      <c r="J48" s="1371"/>
      <c r="K48" s="1372"/>
      <c r="L48" s="259"/>
      <c r="M48" s="257"/>
      <c r="N48" s="180"/>
    </row>
    <row r="49" spans="2:14" ht="19.5" customHeight="1">
      <c r="B49" s="1364"/>
      <c r="C49" s="264" t="s">
        <v>149</v>
      </c>
      <c r="D49" s="265"/>
      <c r="E49" s="288">
        <f t="shared" si="5"/>
        <v>0</v>
      </c>
      <c r="F49" s="266"/>
      <c r="G49" s="266"/>
      <c r="H49" s="266"/>
      <c r="I49" s="1367"/>
      <c r="J49" s="1371"/>
      <c r="K49" s="1372"/>
      <c r="L49" s="259"/>
      <c r="M49" s="257"/>
      <c r="N49" s="180"/>
    </row>
    <row r="50" spans="2:14" ht="19.5" customHeight="1">
      <c r="B50" s="1364"/>
      <c r="C50" s="269" t="s">
        <v>150</v>
      </c>
      <c r="D50" s="265"/>
      <c r="E50" s="288">
        <f t="shared" si="5"/>
        <v>0</v>
      </c>
      <c r="F50" s="266"/>
      <c r="G50" s="266"/>
      <c r="H50" s="266"/>
      <c r="I50" s="1367"/>
      <c r="J50" s="1371"/>
      <c r="K50" s="1372"/>
      <c r="L50" s="259"/>
      <c r="M50" s="257"/>
      <c r="N50" s="180"/>
    </row>
    <row r="51" spans="2:14" ht="19.5" customHeight="1">
      <c r="B51" s="1364"/>
      <c r="C51" s="264" t="s">
        <v>151</v>
      </c>
      <c r="D51" s="265"/>
      <c r="E51" s="288">
        <f t="shared" si="5"/>
        <v>0</v>
      </c>
      <c r="F51" s="266"/>
      <c r="G51" s="266"/>
      <c r="H51" s="266"/>
      <c r="I51" s="1367"/>
      <c r="J51" s="1371"/>
      <c r="K51" s="1372"/>
      <c r="L51" s="268"/>
      <c r="M51" s="270"/>
      <c r="N51" s="180"/>
    </row>
    <row r="52" spans="2:14" ht="19.5" customHeight="1">
      <c r="B52" s="1364"/>
      <c r="C52" s="264" t="s">
        <v>152</v>
      </c>
      <c r="D52" s="265"/>
      <c r="E52" s="288">
        <f t="shared" si="5"/>
        <v>0</v>
      </c>
      <c r="F52" s="278"/>
      <c r="G52" s="278"/>
      <c r="H52" s="278"/>
      <c r="I52" s="1367"/>
      <c r="J52" s="1373"/>
      <c r="K52" s="1374"/>
      <c r="L52" s="268"/>
      <c r="M52" s="270"/>
      <c r="N52" s="180"/>
    </row>
    <row r="53" spans="2:14" ht="19.5" customHeight="1">
      <c r="B53" s="1364"/>
      <c r="C53" s="272" t="s">
        <v>631</v>
      </c>
      <c r="D53" s="265"/>
      <c r="E53" s="288">
        <f t="shared" si="5"/>
        <v>0</v>
      </c>
      <c r="F53" s="266"/>
      <c r="G53" s="266"/>
      <c r="H53" s="266"/>
      <c r="I53" s="1367"/>
      <c r="J53" s="1371"/>
      <c r="K53" s="1372"/>
      <c r="L53" s="268"/>
      <c r="M53" s="270"/>
      <c r="N53" s="180"/>
    </row>
    <row r="54" spans="2:14" ht="19.5" customHeight="1">
      <c r="B54" s="1364"/>
      <c r="C54" s="264" t="s">
        <v>153</v>
      </c>
      <c r="D54" s="265"/>
      <c r="E54" s="288">
        <f t="shared" si="5"/>
        <v>0</v>
      </c>
      <c r="F54" s="266"/>
      <c r="G54" s="266"/>
      <c r="H54" s="266"/>
      <c r="I54" s="1367"/>
      <c r="J54" s="1371"/>
      <c r="K54" s="1372"/>
      <c r="L54" s="268"/>
      <c r="M54" s="270"/>
      <c r="N54" s="180"/>
    </row>
    <row r="55" spans="2:14" ht="19.5" customHeight="1" thickBot="1">
      <c r="B55" s="1365"/>
      <c r="C55" s="273" t="s">
        <v>154</v>
      </c>
      <c r="D55" s="274"/>
      <c r="E55" s="289">
        <f>SUM(F55:H55)</f>
        <v>0</v>
      </c>
      <c r="F55" s="275"/>
      <c r="G55" s="275"/>
      <c r="H55" s="275"/>
      <c r="I55" s="1368"/>
      <c r="J55" s="1375"/>
      <c r="K55" s="1376"/>
      <c r="L55" s="268"/>
      <c r="M55" s="270"/>
      <c r="N55" s="180"/>
    </row>
    <row r="56" spans="2:14" ht="37.5" customHeight="1">
      <c r="B56" s="204" t="str">
        <f>IF('①4.事業内容（PR）'!B10="","",'①4.事業内容（PR）'!B10)</f>
        <v/>
      </c>
      <c r="C56" s="1377" t="str">
        <f>IF('①4.事業内容（PR）'!C10="","",'①4.事業内容（PR）'!C10)</f>
        <v/>
      </c>
      <c r="D56" s="1378"/>
      <c r="E56" s="284">
        <f>SUM(E57:E65)</f>
        <v>0</v>
      </c>
      <c r="F56" s="284">
        <f>SUM(F57:F65)</f>
        <v>0</v>
      </c>
      <c r="G56" s="284">
        <f>SUM(G57:G65)</f>
        <v>0</v>
      </c>
      <c r="H56" s="284">
        <f>SUM(H57:H65)</f>
        <v>0</v>
      </c>
      <c r="I56" s="277"/>
      <c r="J56" s="1379"/>
      <c r="K56" s="1380"/>
      <c r="L56" s="259"/>
      <c r="M56" s="257"/>
      <c r="N56" s="180"/>
    </row>
    <row r="57" spans="2:14" ht="19.5" customHeight="1">
      <c r="B57" s="1363"/>
      <c r="C57" s="260" t="s">
        <v>147</v>
      </c>
      <c r="D57" s="261"/>
      <c r="E57" s="287">
        <f>SUM(F57:H57)</f>
        <v>0</v>
      </c>
      <c r="F57" s="262"/>
      <c r="G57" s="262"/>
      <c r="H57" s="262"/>
      <c r="I57" s="1366"/>
      <c r="J57" s="1369"/>
      <c r="K57" s="1370"/>
      <c r="L57" s="268"/>
      <c r="M57" s="270"/>
      <c r="N57" s="180"/>
    </row>
    <row r="58" spans="2:14" ht="19.5" customHeight="1">
      <c r="B58" s="1364"/>
      <c r="C58" s="264" t="s">
        <v>148</v>
      </c>
      <c r="D58" s="265"/>
      <c r="E58" s="288">
        <f t="shared" ref="E58:E64" si="6">SUM(F58:H58)</f>
        <v>0</v>
      </c>
      <c r="F58" s="266"/>
      <c r="G58" s="266"/>
      <c r="H58" s="266"/>
      <c r="I58" s="1367"/>
      <c r="J58" s="1371"/>
      <c r="K58" s="1372"/>
      <c r="L58" s="259"/>
      <c r="M58" s="257"/>
      <c r="N58" s="180"/>
    </row>
    <row r="59" spans="2:14" ht="19.5" customHeight="1">
      <c r="B59" s="1364"/>
      <c r="C59" s="264" t="s">
        <v>149</v>
      </c>
      <c r="D59" s="265"/>
      <c r="E59" s="288">
        <f t="shared" si="6"/>
        <v>0</v>
      </c>
      <c r="F59" s="266"/>
      <c r="G59" s="266"/>
      <c r="H59" s="266"/>
      <c r="I59" s="1367"/>
      <c r="J59" s="1371"/>
      <c r="K59" s="1372"/>
      <c r="L59" s="259"/>
      <c r="M59" s="257"/>
      <c r="N59" s="180"/>
    </row>
    <row r="60" spans="2:14" ht="19.5" customHeight="1">
      <c r="B60" s="1364"/>
      <c r="C60" s="269" t="s">
        <v>150</v>
      </c>
      <c r="D60" s="265"/>
      <c r="E60" s="288">
        <f t="shared" si="6"/>
        <v>0</v>
      </c>
      <c r="F60" s="266"/>
      <c r="G60" s="266"/>
      <c r="H60" s="266"/>
      <c r="I60" s="1367"/>
      <c r="J60" s="1371"/>
      <c r="K60" s="1372"/>
      <c r="L60" s="259"/>
      <c r="M60" s="257"/>
      <c r="N60" s="180"/>
    </row>
    <row r="61" spans="2:14" ht="19.5" customHeight="1">
      <c r="B61" s="1364"/>
      <c r="C61" s="264" t="s">
        <v>151</v>
      </c>
      <c r="D61" s="265"/>
      <c r="E61" s="288">
        <f t="shared" si="6"/>
        <v>0</v>
      </c>
      <c r="F61" s="266"/>
      <c r="G61" s="266"/>
      <c r="H61" s="266"/>
      <c r="I61" s="1367"/>
      <c r="J61" s="1371"/>
      <c r="K61" s="1372"/>
      <c r="L61" s="268"/>
      <c r="M61" s="270"/>
      <c r="N61" s="180"/>
    </row>
    <row r="62" spans="2:14" ht="19.5" customHeight="1">
      <c r="B62" s="1364"/>
      <c r="C62" s="264" t="s">
        <v>152</v>
      </c>
      <c r="D62" s="265"/>
      <c r="E62" s="288">
        <f t="shared" si="6"/>
        <v>0</v>
      </c>
      <c r="F62" s="278"/>
      <c r="G62" s="278"/>
      <c r="H62" s="278"/>
      <c r="I62" s="1367"/>
      <c r="J62" s="1371"/>
      <c r="K62" s="1372"/>
      <c r="L62" s="268"/>
      <c r="M62" s="270"/>
      <c r="N62" s="180"/>
    </row>
    <row r="63" spans="2:14" ht="19.5" customHeight="1">
      <c r="B63" s="1364"/>
      <c r="C63" s="272" t="s">
        <v>631</v>
      </c>
      <c r="D63" s="265"/>
      <c r="E63" s="288">
        <f t="shared" si="6"/>
        <v>0</v>
      </c>
      <c r="F63" s="266"/>
      <c r="G63" s="266"/>
      <c r="H63" s="266"/>
      <c r="I63" s="1367"/>
      <c r="J63" s="1371"/>
      <c r="K63" s="1372"/>
      <c r="L63" s="268"/>
      <c r="M63" s="270"/>
      <c r="N63" s="180"/>
    </row>
    <row r="64" spans="2:14" ht="19.5" customHeight="1">
      <c r="B64" s="1364"/>
      <c r="C64" s="264" t="s">
        <v>153</v>
      </c>
      <c r="D64" s="265"/>
      <c r="E64" s="288">
        <f t="shared" si="6"/>
        <v>0</v>
      </c>
      <c r="F64" s="266"/>
      <c r="G64" s="266"/>
      <c r="H64" s="266"/>
      <c r="I64" s="1367"/>
      <c r="J64" s="1371"/>
      <c r="K64" s="1372"/>
      <c r="L64" s="268"/>
      <c r="M64" s="270"/>
      <c r="N64" s="180"/>
    </row>
    <row r="65" spans="2:14" ht="19.5" customHeight="1" thickBot="1">
      <c r="B65" s="1365"/>
      <c r="C65" s="273" t="s">
        <v>154</v>
      </c>
      <c r="D65" s="274"/>
      <c r="E65" s="289">
        <f>SUM(F65:H65)</f>
        <v>0</v>
      </c>
      <c r="F65" s="275"/>
      <c r="G65" s="275"/>
      <c r="H65" s="275"/>
      <c r="I65" s="1368"/>
      <c r="J65" s="1381"/>
      <c r="K65" s="1382"/>
      <c r="L65" s="268"/>
      <c r="M65" s="270"/>
      <c r="N65" s="180"/>
    </row>
    <row r="66" spans="2:14" ht="37.5" customHeight="1">
      <c r="B66" s="204" t="str">
        <f>IF('①4.事業内容（PR）'!B11="","",'①4.事業内容（PR）'!B11)</f>
        <v/>
      </c>
      <c r="C66" s="1377" t="str">
        <f>IF('①4.事業内容（PR）'!C11="","",'①4.事業内容（PR）'!C11)</f>
        <v/>
      </c>
      <c r="D66" s="1378"/>
      <c r="E66" s="284">
        <f>SUM(E67:E75)</f>
        <v>0</v>
      </c>
      <c r="F66" s="284">
        <f>SUM(F67:F75)</f>
        <v>0</v>
      </c>
      <c r="G66" s="284">
        <f>SUM(G67:G75)</f>
        <v>0</v>
      </c>
      <c r="H66" s="284">
        <f>SUM(H67:H75)</f>
        <v>0</v>
      </c>
      <c r="I66" s="279"/>
      <c r="J66" s="1383"/>
      <c r="K66" s="1384"/>
      <c r="L66" s="259"/>
      <c r="M66" s="257"/>
      <c r="N66" s="180"/>
    </row>
    <row r="67" spans="2:14" ht="19.5" customHeight="1">
      <c r="B67" s="1363"/>
      <c r="C67" s="260" t="s">
        <v>147</v>
      </c>
      <c r="D67" s="261"/>
      <c r="E67" s="287">
        <f>SUM(F67:H67)</f>
        <v>0</v>
      </c>
      <c r="F67" s="262"/>
      <c r="G67" s="262"/>
      <c r="H67" s="262"/>
      <c r="I67" s="1366"/>
      <c r="J67" s="1369"/>
      <c r="K67" s="1370"/>
      <c r="L67" s="268"/>
      <c r="M67" s="270"/>
      <c r="N67" s="180"/>
    </row>
    <row r="68" spans="2:14" ht="19.5" customHeight="1">
      <c r="B68" s="1364"/>
      <c r="C68" s="264" t="s">
        <v>148</v>
      </c>
      <c r="D68" s="265"/>
      <c r="E68" s="288">
        <f t="shared" ref="E68:E74" si="7">SUM(F68:H68)</f>
        <v>0</v>
      </c>
      <c r="F68" s="266"/>
      <c r="G68" s="266"/>
      <c r="H68" s="266"/>
      <c r="I68" s="1367"/>
      <c r="J68" s="1371"/>
      <c r="K68" s="1372"/>
      <c r="L68" s="259"/>
      <c r="M68" s="257"/>
      <c r="N68" s="180"/>
    </row>
    <row r="69" spans="2:14" ht="19.5" customHeight="1">
      <c r="B69" s="1364"/>
      <c r="C69" s="264" t="s">
        <v>149</v>
      </c>
      <c r="D69" s="265"/>
      <c r="E69" s="288">
        <f t="shared" si="7"/>
        <v>0</v>
      </c>
      <c r="F69" s="266"/>
      <c r="G69" s="266"/>
      <c r="H69" s="266"/>
      <c r="I69" s="1367"/>
      <c r="J69" s="1371"/>
      <c r="K69" s="1372"/>
      <c r="L69" s="259"/>
      <c r="M69" s="257"/>
      <c r="N69" s="180"/>
    </row>
    <row r="70" spans="2:14" ht="19.5" customHeight="1">
      <c r="B70" s="1364"/>
      <c r="C70" s="269" t="s">
        <v>150</v>
      </c>
      <c r="D70" s="265"/>
      <c r="E70" s="288">
        <f t="shared" si="7"/>
        <v>0</v>
      </c>
      <c r="F70" s="266"/>
      <c r="G70" s="266"/>
      <c r="H70" s="266"/>
      <c r="I70" s="1367"/>
      <c r="J70" s="1371"/>
      <c r="K70" s="1372"/>
      <c r="L70" s="259"/>
      <c r="M70" s="257"/>
      <c r="N70" s="180"/>
    </row>
    <row r="71" spans="2:14" ht="19.5" customHeight="1">
      <c r="B71" s="1364"/>
      <c r="C71" s="264" t="s">
        <v>151</v>
      </c>
      <c r="D71" s="265"/>
      <c r="E71" s="288">
        <f t="shared" si="7"/>
        <v>0</v>
      </c>
      <c r="F71" s="266"/>
      <c r="G71" s="266"/>
      <c r="H71" s="266"/>
      <c r="I71" s="1367"/>
      <c r="J71" s="1371"/>
      <c r="K71" s="1372"/>
      <c r="L71" s="268"/>
      <c r="M71" s="270"/>
      <c r="N71" s="180"/>
    </row>
    <row r="72" spans="2:14" ht="19.5" customHeight="1">
      <c r="B72" s="1364"/>
      <c r="C72" s="264" t="s">
        <v>152</v>
      </c>
      <c r="D72" s="265"/>
      <c r="E72" s="288">
        <f t="shared" si="7"/>
        <v>0</v>
      </c>
      <c r="F72" s="278"/>
      <c r="G72" s="278"/>
      <c r="H72" s="278"/>
      <c r="I72" s="1367"/>
      <c r="J72" s="1373"/>
      <c r="K72" s="1374"/>
      <c r="L72" s="268"/>
      <c r="M72" s="270"/>
      <c r="N72" s="180"/>
    </row>
    <row r="73" spans="2:14" ht="19.5" customHeight="1">
      <c r="B73" s="1364"/>
      <c r="C73" s="272" t="s">
        <v>631</v>
      </c>
      <c r="D73" s="265"/>
      <c r="E73" s="288">
        <f t="shared" si="7"/>
        <v>0</v>
      </c>
      <c r="F73" s="266"/>
      <c r="G73" s="266"/>
      <c r="H73" s="266"/>
      <c r="I73" s="1367"/>
      <c r="J73" s="1371"/>
      <c r="K73" s="1372"/>
      <c r="L73" s="268"/>
      <c r="M73" s="270"/>
      <c r="N73" s="180"/>
    </row>
    <row r="74" spans="2:14" ht="19.5" customHeight="1">
      <c r="B74" s="1364"/>
      <c r="C74" s="264" t="s">
        <v>153</v>
      </c>
      <c r="D74" s="265"/>
      <c r="E74" s="288">
        <f t="shared" si="7"/>
        <v>0</v>
      </c>
      <c r="F74" s="266"/>
      <c r="G74" s="266"/>
      <c r="H74" s="266"/>
      <c r="I74" s="1367"/>
      <c r="J74" s="1371"/>
      <c r="K74" s="1372"/>
      <c r="L74" s="268"/>
      <c r="M74" s="270"/>
      <c r="N74" s="180"/>
    </row>
    <row r="75" spans="2:14" ht="19.5" customHeight="1" thickBot="1">
      <c r="B75" s="1365"/>
      <c r="C75" s="273" t="s">
        <v>154</v>
      </c>
      <c r="D75" s="274"/>
      <c r="E75" s="289">
        <f>SUM(F75:H75)</f>
        <v>0</v>
      </c>
      <c r="F75" s="275"/>
      <c r="G75" s="275"/>
      <c r="H75" s="275"/>
      <c r="I75" s="1368"/>
      <c r="J75" s="1375"/>
      <c r="K75" s="1376"/>
      <c r="L75" s="268"/>
      <c r="M75" s="270"/>
      <c r="N75" s="180"/>
    </row>
    <row r="76" spans="2:14" ht="37.5" customHeight="1">
      <c r="B76" s="204" t="str">
        <f>IF('①4.事業内容（PR）'!B12="","",'①4.事業内容（PR）'!B12)</f>
        <v/>
      </c>
      <c r="C76" s="1377" t="str">
        <f>IF('①4.事業内容（PR）'!C12="","",'①4.事業内容（PR）'!C12)</f>
        <v/>
      </c>
      <c r="D76" s="1378"/>
      <c r="E76" s="284">
        <f>SUM(E77:E85)</f>
        <v>0</v>
      </c>
      <c r="F76" s="284">
        <f>SUM(F77:F85)</f>
        <v>0</v>
      </c>
      <c r="G76" s="284">
        <f>SUM(G77:G85)</f>
        <v>0</v>
      </c>
      <c r="H76" s="284">
        <f>SUM(H77:H85)</f>
        <v>0</v>
      </c>
      <c r="I76" s="277"/>
      <c r="J76" s="1379"/>
      <c r="K76" s="1380"/>
      <c r="L76" s="259"/>
      <c r="M76" s="257"/>
      <c r="N76" s="180"/>
    </row>
    <row r="77" spans="2:14" ht="19.5" customHeight="1">
      <c r="B77" s="1363"/>
      <c r="C77" s="260" t="s">
        <v>147</v>
      </c>
      <c r="D77" s="261"/>
      <c r="E77" s="287">
        <f>SUM(F77:H77)</f>
        <v>0</v>
      </c>
      <c r="F77" s="262"/>
      <c r="G77" s="262"/>
      <c r="H77" s="262"/>
      <c r="I77" s="1366"/>
      <c r="J77" s="1369"/>
      <c r="K77" s="1370"/>
      <c r="L77" s="268"/>
      <c r="M77" s="270"/>
      <c r="N77" s="180"/>
    </row>
    <row r="78" spans="2:14" ht="19.5" customHeight="1">
      <c r="B78" s="1364"/>
      <c r="C78" s="264" t="s">
        <v>148</v>
      </c>
      <c r="D78" s="265"/>
      <c r="E78" s="288">
        <f t="shared" ref="E78:E84" si="8">SUM(F78:H78)</f>
        <v>0</v>
      </c>
      <c r="F78" s="266"/>
      <c r="G78" s="266"/>
      <c r="H78" s="266"/>
      <c r="I78" s="1367"/>
      <c r="J78" s="1371"/>
      <c r="K78" s="1372"/>
      <c r="L78" s="259"/>
      <c r="M78" s="257"/>
      <c r="N78" s="180"/>
    </row>
    <row r="79" spans="2:14" ht="19.5" customHeight="1">
      <c r="B79" s="1364"/>
      <c r="C79" s="264" t="s">
        <v>149</v>
      </c>
      <c r="D79" s="265"/>
      <c r="E79" s="288">
        <f t="shared" si="8"/>
        <v>0</v>
      </c>
      <c r="F79" s="266"/>
      <c r="G79" s="266"/>
      <c r="H79" s="266"/>
      <c r="I79" s="1367"/>
      <c r="J79" s="1371"/>
      <c r="K79" s="1372"/>
      <c r="L79" s="259"/>
      <c r="M79" s="257"/>
      <c r="N79" s="180"/>
    </row>
    <row r="80" spans="2:14" ht="19.5" customHeight="1">
      <c r="B80" s="1364"/>
      <c r="C80" s="269" t="s">
        <v>150</v>
      </c>
      <c r="D80" s="265"/>
      <c r="E80" s="288">
        <f t="shared" si="8"/>
        <v>0</v>
      </c>
      <c r="F80" s="266"/>
      <c r="G80" s="266"/>
      <c r="H80" s="266"/>
      <c r="I80" s="1367"/>
      <c r="J80" s="1371"/>
      <c r="K80" s="1372"/>
      <c r="L80" s="259"/>
      <c r="M80" s="257"/>
      <c r="N80" s="180"/>
    </row>
    <row r="81" spans="2:14" ht="19.5" customHeight="1">
      <c r="B81" s="1364"/>
      <c r="C81" s="264" t="s">
        <v>151</v>
      </c>
      <c r="D81" s="265"/>
      <c r="E81" s="288">
        <f t="shared" si="8"/>
        <v>0</v>
      </c>
      <c r="F81" s="266"/>
      <c r="G81" s="266"/>
      <c r="H81" s="266"/>
      <c r="I81" s="1367"/>
      <c r="J81" s="1371"/>
      <c r="K81" s="1372"/>
      <c r="L81" s="268"/>
      <c r="M81" s="270"/>
      <c r="N81" s="180"/>
    </row>
    <row r="82" spans="2:14" ht="19.5" customHeight="1">
      <c r="B82" s="1364"/>
      <c r="C82" s="264" t="s">
        <v>152</v>
      </c>
      <c r="D82" s="265"/>
      <c r="E82" s="288">
        <f t="shared" si="8"/>
        <v>0</v>
      </c>
      <c r="F82" s="278"/>
      <c r="G82" s="278"/>
      <c r="H82" s="278"/>
      <c r="I82" s="1367"/>
      <c r="J82" s="1371"/>
      <c r="K82" s="1372"/>
      <c r="L82" s="268"/>
      <c r="M82" s="270"/>
      <c r="N82" s="180"/>
    </row>
    <row r="83" spans="2:14" ht="19.5" customHeight="1">
      <c r="B83" s="1364"/>
      <c r="C83" s="272" t="s">
        <v>631</v>
      </c>
      <c r="D83" s="265"/>
      <c r="E83" s="288">
        <f t="shared" si="8"/>
        <v>0</v>
      </c>
      <c r="F83" s="266"/>
      <c r="G83" s="266"/>
      <c r="H83" s="266"/>
      <c r="I83" s="1367"/>
      <c r="J83" s="1371"/>
      <c r="K83" s="1372"/>
      <c r="L83" s="268"/>
      <c r="M83" s="270"/>
      <c r="N83" s="180"/>
    </row>
    <row r="84" spans="2:14" ht="19.5" customHeight="1">
      <c r="B84" s="1364"/>
      <c r="C84" s="264" t="s">
        <v>153</v>
      </c>
      <c r="D84" s="265"/>
      <c r="E84" s="288">
        <f t="shared" si="8"/>
        <v>0</v>
      </c>
      <c r="F84" s="266"/>
      <c r="G84" s="266"/>
      <c r="H84" s="266"/>
      <c r="I84" s="1367"/>
      <c r="J84" s="1371"/>
      <c r="K84" s="1372"/>
      <c r="L84" s="268"/>
      <c r="M84" s="270"/>
      <c r="N84" s="180"/>
    </row>
    <row r="85" spans="2:14" ht="19.5" customHeight="1" thickBot="1">
      <c r="B85" s="1365"/>
      <c r="C85" s="273" t="s">
        <v>154</v>
      </c>
      <c r="D85" s="274"/>
      <c r="E85" s="289">
        <f>SUM(F85:H85)</f>
        <v>0</v>
      </c>
      <c r="F85" s="275"/>
      <c r="G85" s="275"/>
      <c r="H85" s="275"/>
      <c r="I85" s="1368"/>
      <c r="J85" s="1381"/>
      <c r="K85" s="1382"/>
      <c r="L85" s="268"/>
      <c r="M85" s="270"/>
      <c r="N85" s="180"/>
    </row>
    <row r="86" spans="2:14" ht="37.5" customHeight="1">
      <c r="B86" s="204" t="str">
        <f>IF('①4.事業内容（PR）'!B13="","",'①4.事業内容（PR）'!B13)</f>
        <v/>
      </c>
      <c r="C86" s="1377" t="str">
        <f>IF('①4.事業内容（PR）'!C13="","",'①4.事業内容（PR）'!C13)</f>
        <v/>
      </c>
      <c r="D86" s="1378"/>
      <c r="E86" s="284">
        <f>SUM(E87:E95)</f>
        <v>0</v>
      </c>
      <c r="F86" s="284">
        <f>SUM(F87:F95)</f>
        <v>0</v>
      </c>
      <c r="G86" s="284">
        <f>SUM(G87:G95)</f>
        <v>0</v>
      </c>
      <c r="H86" s="284">
        <f>SUM(H87:H95)</f>
        <v>0</v>
      </c>
      <c r="I86" s="279"/>
      <c r="J86" s="1383"/>
      <c r="K86" s="1384"/>
      <c r="L86" s="259"/>
      <c r="M86" s="257"/>
      <c r="N86" s="180"/>
    </row>
    <row r="87" spans="2:14" ht="19.5" customHeight="1">
      <c r="B87" s="1363"/>
      <c r="C87" s="260" t="s">
        <v>147</v>
      </c>
      <c r="D87" s="261"/>
      <c r="E87" s="287">
        <f>SUM(F87:H87)</f>
        <v>0</v>
      </c>
      <c r="F87" s="262"/>
      <c r="G87" s="262"/>
      <c r="H87" s="262"/>
      <c r="I87" s="1366"/>
      <c r="J87" s="1369"/>
      <c r="K87" s="1370"/>
      <c r="L87" s="268"/>
      <c r="M87" s="270"/>
      <c r="N87" s="180"/>
    </row>
    <row r="88" spans="2:14" ht="19.5" customHeight="1">
      <c r="B88" s="1364"/>
      <c r="C88" s="264" t="s">
        <v>148</v>
      </c>
      <c r="D88" s="265"/>
      <c r="E88" s="288">
        <f t="shared" ref="E88:E94" si="9">SUM(F88:H88)</f>
        <v>0</v>
      </c>
      <c r="F88" s="266"/>
      <c r="G88" s="266"/>
      <c r="H88" s="266"/>
      <c r="I88" s="1367"/>
      <c r="J88" s="1371"/>
      <c r="K88" s="1372"/>
      <c r="L88" s="259"/>
      <c r="M88" s="257"/>
      <c r="N88" s="180"/>
    </row>
    <row r="89" spans="2:14" ht="19.5" customHeight="1">
      <c r="B89" s="1364"/>
      <c r="C89" s="264" t="s">
        <v>149</v>
      </c>
      <c r="D89" s="265"/>
      <c r="E89" s="288">
        <f t="shared" si="9"/>
        <v>0</v>
      </c>
      <c r="F89" s="266"/>
      <c r="G89" s="266"/>
      <c r="H89" s="266"/>
      <c r="I89" s="1367"/>
      <c r="J89" s="1371"/>
      <c r="K89" s="1372"/>
      <c r="L89" s="259"/>
      <c r="M89" s="257"/>
      <c r="N89" s="180"/>
    </row>
    <row r="90" spans="2:14" ht="19.5" customHeight="1">
      <c r="B90" s="1364"/>
      <c r="C90" s="269" t="s">
        <v>150</v>
      </c>
      <c r="D90" s="265"/>
      <c r="E90" s="288">
        <f t="shared" si="9"/>
        <v>0</v>
      </c>
      <c r="F90" s="266"/>
      <c r="G90" s="266"/>
      <c r="H90" s="266"/>
      <c r="I90" s="1367"/>
      <c r="J90" s="1371"/>
      <c r="K90" s="1372"/>
      <c r="L90" s="259"/>
      <c r="M90" s="257"/>
      <c r="N90" s="180"/>
    </row>
    <row r="91" spans="2:14" ht="19.5" customHeight="1">
      <c r="B91" s="1364"/>
      <c r="C91" s="264" t="s">
        <v>151</v>
      </c>
      <c r="D91" s="265"/>
      <c r="E91" s="288">
        <f t="shared" si="9"/>
        <v>0</v>
      </c>
      <c r="F91" s="266"/>
      <c r="G91" s="266"/>
      <c r="H91" s="266"/>
      <c r="I91" s="1367"/>
      <c r="J91" s="1371"/>
      <c r="K91" s="1372"/>
      <c r="L91" s="268"/>
      <c r="M91" s="270"/>
      <c r="N91" s="180"/>
    </row>
    <row r="92" spans="2:14" ht="19.5" customHeight="1">
      <c r="B92" s="1364"/>
      <c r="C92" s="264" t="s">
        <v>152</v>
      </c>
      <c r="D92" s="265"/>
      <c r="E92" s="288">
        <f t="shared" si="9"/>
        <v>0</v>
      </c>
      <c r="F92" s="278"/>
      <c r="G92" s="278"/>
      <c r="H92" s="278"/>
      <c r="I92" s="1367"/>
      <c r="J92" s="1373"/>
      <c r="K92" s="1374"/>
      <c r="L92" s="268"/>
      <c r="M92" s="270"/>
      <c r="N92" s="180"/>
    </row>
    <row r="93" spans="2:14" ht="19.5" customHeight="1">
      <c r="B93" s="1364"/>
      <c r="C93" s="272" t="s">
        <v>631</v>
      </c>
      <c r="D93" s="265"/>
      <c r="E93" s="288">
        <f t="shared" si="9"/>
        <v>0</v>
      </c>
      <c r="F93" s="266"/>
      <c r="G93" s="266"/>
      <c r="H93" s="266"/>
      <c r="I93" s="1367"/>
      <c r="J93" s="1371"/>
      <c r="K93" s="1372"/>
      <c r="L93" s="268"/>
      <c r="M93" s="270"/>
      <c r="N93" s="180"/>
    </row>
    <row r="94" spans="2:14" ht="19.5" customHeight="1">
      <c r="B94" s="1364"/>
      <c r="C94" s="264" t="s">
        <v>153</v>
      </c>
      <c r="D94" s="265"/>
      <c r="E94" s="288">
        <f t="shared" si="9"/>
        <v>0</v>
      </c>
      <c r="F94" s="266"/>
      <c r="G94" s="266"/>
      <c r="H94" s="266"/>
      <c r="I94" s="1367"/>
      <c r="J94" s="1371"/>
      <c r="K94" s="1372"/>
      <c r="L94" s="268"/>
      <c r="M94" s="270"/>
      <c r="N94" s="180"/>
    </row>
    <row r="95" spans="2:14" ht="19.5" customHeight="1" thickBot="1">
      <c r="B95" s="1365"/>
      <c r="C95" s="273" t="s">
        <v>154</v>
      </c>
      <c r="D95" s="274"/>
      <c r="E95" s="289">
        <f>SUM(F95:H95)</f>
        <v>0</v>
      </c>
      <c r="F95" s="275"/>
      <c r="G95" s="275"/>
      <c r="H95" s="275"/>
      <c r="I95" s="1368"/>
      <c r="J95" s="1375"/>
      <c r="K95" s="1376"/>
      <c r="L95" s="268"/>
      <c r="M95" s="270"/>
      <c r="N95" s="180"/>
    </row>
    <row r="96" spans="2:14" ht="37.5" customHeight="1">
      <c r="B96" s="204" t="str">
        <f>IF('①4.事業内容（PR）'!B14="","",'①4.事業内容（PR）'!B14)</f>
        <v/>
      </c>
      <c r="C96" s="1377" t="str">
        <f>IF('①4.事業内容（PR）'!C14="","",'①4.事業内容（PR）'!C14)</f>
        <v/>
      </c>
      <c r="D96" s="1378"/>
      <c r="E96" s="284">
        <f>SUM(E97:E105)</f>
        <v>0</v>
      </c>
      <c r="F96" s="284">
        <f>SUM(F97:F105)</f>
        <v>0</v>
      </c>
      <c r="G96" s="284">
        <f>SUM(G97:G105)</f>
        <v>0</v>
      </c>
      <c r="H96" s="284">
        <f>SUM(H97:H105)</f>
        <v>0</v>
      </c>
      <c r="I96" s="279"/>
      <c r="J96" s="1383"/>
      <c r="K96" s="1384"/>
      <c r="L96" s="259"/>
      <c r="M96" s="257"/>
      <c r="N96" s="180"/>
    </row>
    <row r="97" spans="2:14" ht="19.5" customHeight="1">
      <c r="B97" s="1363"/>
      <c r="C97" s="260" t="s">
        <v>147</v>
      </c>
      <c r="D97" s="261"/>
      <c r="E97" s="287">
        <f>SUM(F97:H97)</f>
        <v>0</v>
      </c>
      <c r="F97" s="262"/>
      <c r="G97" s="262"/>
      <c r="H97" s="262"/>
      <c r="I97" s="1366"/>
      <c r="J97" s="1369"/>
      <c r="K97" s="1370"/>
      <c r="L97" s="268"/>
      <c r="M97" s="270"/>
      <c r="N97" s="180"/>
    </row>
    <row r="98" spans="2:14" ht="19.5" customHeight="1">
      <c r="B98" s="1364"/>
      <c r="C98" s="264" t="s">
        <v>148</v>
      </c>
      <c r="D98" s="265"/>
      <c r="E98" s="288">
        <f t="shared" ref="E98:E104" si="10">SUM(F98:H98)</f>
        <v>0</v>
      </c>
      <c r="F98" s="266"/>
      <c r="G98" s="266"/>
      <c r="H98" s="266"/>
      <c r="I98" s="1367"/>
      <c r="J98" s="1371"/>
      <c r="K98" s="1372"/>
      <c r="L98" s="259"/>
      <c r="M98" s="257"/>
      <c r="N98" s="180"/>
    </row>
    <row r="99" spans="2:14" ht="19.5" customHeight="1">
      <c r="B99" s="1364"/>
      <c r="C99" s="264" t="s">
        <v>149</v>
      </c>
      <c r="D99" s="265"/>
      <c r="E99" s="288">
        <f t="shared" si="10"/>
        <v>0</v>
      </c>
      <c r="F99" s="266"/>
      <c r="G99" s="266"/>
      <c r="H99" s="266"/>
      <c r="I99" s="1367"/>
      <c r="J99" s="1371"/>
      <c r="K99" s="1372"/>
      <c r="L99" s="259"/>
      <c r="M99" s="257"/>
      <c r="N99" s="180"/>
    </row>
    <row r="100" spans="2:14" ht="19.5" customHeight="1">
      <c r="B100" s="1364"/>
      <c r="C100" s="269" t="s">
        <v>150</v>
      </c>
      <c r="D100" s="265"/>
      <c r="E100" s="288">
        <f t="shared" si="10"/>
        <v>0</v>
      </c>
      <c r="F100" s="266"/>
      <c r="G100" s="266"/>
      <c r="H100" s="266"/>
      <c r="I100" s="1367"/>
      <c r="J100" s="1371"/>
      <c r="K100" s="1372"/>
      <c r="L100" s="259"/>
      <c r="M100" s="257"/>
      <c r="N100" s="180"/>
    </row>
    <row r="101" spans="2:14" ht="19.5" customHeight="1">
      <c r="B101" s="1364"/>
      <c r="C101" s="264" t="s">
        <v>151</v>
      </c>
      <c r="D101" s="265"/>
      <c r="E101" s="288">
        <f t="shared" si="10"/>
        <v>0</v>
      </c>
      <c r="F101" s="266"/>
      <c r="G101" s="266"/>
      <c r="H101" s="266"/>
      <c r="I101" s="1367"/>
      <c r="J101" s="1371"/>
      <c r="K101" s="1372"/>
      <c r="L101" s="268"/>
      <c r="M101" s="270"/>
      <c r="N101" s="180"/>
    </row>
    <row r="102" spans="2:14" ht="19.5" customHeight="1">
      <c r="B102" s="1364"/>
      <c r="C102" s="264" t="s">
        <v>152</v>
      </c>
      <c r="D102" s="265"/>
      <c r="E102" s="288">
        <f t="shared" si="10"/>
        <v>0</v>
      </c>
      <c r="F102" s="278"/>
      <c r="G102" s="278"/>
      <c r="H102" s="278"/>
      <c r="I102" s="1367"/>
      <c r="J102" s="1373"/>
      <c r="K102" s="1374"/>
      <c r="L102" s="268"/>
      <c r="M102" s="270"/>
      <c r="N102" s="180"/>
    </row>
    <row r="103" spans="2:14" ht="19.5" customHeight="1">
      <c r="B103" s="1364"/>
      <c r="C103" s="272" t="s">
        <v>631</v>
      </c>
      <c r="D103" s="265"/>
      <c r="E103" s="288">
        <f t="shared" si="10"/>
        <v>0</v>
      </c>
      <c r="F103" s="266"/>
      <c r="G103" s="266"/>
      <c r="H103" s="266"/>
      <c r="I103" s="1367"/>
      <c r="J103" s="1371"/>
      <c r="K103" s="1372"/>
      <c r="L103" s="268"/>
      <c r="M103" s="270"/>
      <c r="N103" s="180"/>
    </row>
    <row r="104" spans="2:14" ht="19.5" customHeight="1">
      <c r="B104" s="1364"/>
      <c r="C104" s="264" t="s">
        <v>153</v>
      </c>
      <c r="D104" s="265"/>
      <c r="E104" s="288">
        <f t="shared" si="10"/>
        <v>0</v>
      </c>
      <c r="F104" s="266"/>
      <c r="G104" s="266"/>
      <c r="H104" s="266"/>
      <c r="I104" s="1367"/>
      <c r="J104" s="1371"/>
      <c r="K104" s="1372"/>
      <c r="L104" s="268"/>
      <c r="M104" s="270"/>
      <c r="N104" s="180"/>
    </row>
    <row r="105" spans="2:14" ht="19.5" customHeight="1" thickBot="1">
      <c r="B105" s="1365"/>
      <c r="C105" s="273" t="s">
        <v>154</v>
      </c>
      <c r="D105" s="274"/>
      <c r="E105" s="289">
        <f>SUM(F105:H105)</f>
        <v>0</v>
      </c>
      <c r="F105" s="275"/>
      <c r="G105" s="275"/>
      <c r="H105" s="275"/>
      <c r="I105" s="1368"/>
      <c r="J105" s="1375"/>
      <c r="K105" s="1376"/>
      <c r="L105" s="268"/>
      <c r="M105" s="270"/>
      <c r="N105" s="180"/>
    </row>
    <row r="106" spans="2:14" ht="37.5" customHeight="1">
      <c r="B106" s="204" t="str">
        <f>IF('①4.事業内容（PR）'!B15="","",'①4.事業内容（PR）'!B15)</f>
        <v/>
      </c>
      <c r="C106" s="1377" t="str">
        <f>IF('①4.事業内容（PR）'!C15="","",'①4.事業内容（PR）'!C15)</f>
        <v/>
      </c>
      <c r="D106" s="1378"/>
      <c r="E106" s="284">
        <f>SUM(E107:E115)</f>
        <v>0</v>
      </c>
      <c r="F106" s="284">
        <f>SUM(F107:F115)</f>
        <v>0</v>
      </c>
      <c r="G106" s="284">
        <f>SUM(G107:G115)</f>
        <v>0</v>
      </c>
      <c r="H106" s="284">
        <f>SUM(H107:H115)</f>
        <v>0</v>
      </c>
      <c r="I106" s="277"/>
      <c r="J106" s="1379"/>
      <c r="K106" s="1380"/>
      <c r="L106" s="259"/>
      <c r="M106" s="257"/>
      <c r="N106" s="180"/>
    </row>
    <row r="107" spans="2:14" ht="19.5" customHeight="1">
      <c r="B107" s="1363"/>
      <c r="C107" s="260" t="s">
        <v>147</v>
      </c>
      <c r="D107" s="261"/>
      <c r="E107" s="287">
        <f>SUM(F107:H107)</f>
        <v>0</v>
      </c>
      <c r="F107" s="262"/>
      <c r="G107" s="262"/>
      <c r="H107" s="262"/>
      <c r="I107" s="1366"/>
      <c r="J107" s="1369"/>
      <c r="K107" s="1370"/>
      <c r="L107" s="268"/>
      <c r="M107" s="270"/>
      <c r="N107" s="180"/>
    </row>
    <row r="108" spans="2:14" ht="19.5" customHeight="1">
      <c r="B108" s="1364"/>
      <c r="C108" s="264" t="s">
        <v>148</v>
      </c>
      <c r="D108" s="265"/>
      <c r="E108" s="288">
        <f t="shared" ref="E108:E114" si="11">SUM(F108:H108)</f>
        <v>0</v>
      </c>
      <c r="F108" s="266"/>
      <c r="G108" s="266"/>
      <c r="H108" s="266"/>
      <c r="I108" s="1367"/>
      <c r="J108" s="1371"/>
      <c r="K108" s="1372"/>
      <c r="L108" s="259"/>
      <c r="M108" s="257"/>
      <c r="N108" s="180"/>
    </row>
    <row r="109" spans="2:14" ht="19.5" customHeight="1">
      <c r="B109" s="1364"/>
      <c r="C109" s="264" t="s">
        <v>149</v>
      </c>
      <c r="D109" s="265"/>
      <c r="E109" s="288">
        <f t="shared" si="11"/>
        <v>0</v>
      </c>
      <c r="F109" s="266"/>
      <c r="G109" s="266"/>
      <c r="H109" s="266"/>
      <c r="I109" s="1367"/>
      <c r="J109" s="1371"/>
      <c r="K109" s="1372"/>
      <c r="L109" s="259"/>
      <c r="M109" s="257"/>
      <c r="N109" s="180"/>
    </row>
    <row r="110" spans="2:14" ht="19.5" customHeight="1">
      <c r="B110" s="1364"/>
      <c r="C110" s="269" t="s">
        <v>150</v>
      </c>
      <c r="D110" s="265"/>
      <c r="E110" s="288">
        <f t="shared" si="11"/>
        <v>0</v>
      </c>
      <c r="F110" s="266"/>
      <c r="G110" s="266"/>
      <c r="H110" s="266"/>
      <c r="I110" s="1367"/>
      <c r="J110" s="1371"/>
      <c r="K110" s="1372"/>
      <c r="L110" s="259"/>
      <c r="M110" s="257"/>
      <c r="N110" s="180"/>
    </row>
    <row r="111" spans="2:14" ht="19.5" customHeight="1">
      <c r="B111" s="1364"/>
      <c r="C111" s="264" t="s">
        <v>151</v>
      </c>
      <c r="D111" s="265"/>
      <c r="E111" s="288">
        <f t="shared" si="11"/>
        <v>0</v>
      </c>
      <c r="F111" s="266"/>
      <c r="G111" s="266"/>
      <c r="H111" s="266"/>
      <c r="I111" s="1367"/>
      <c r="J111" s="1371"/>
      <c r="K111" s="1372"/>
      <c r="L111" s="268"/>
      <c r="M111" s="270"/>
      <c r="N111" s="180"/>
    </row>
    <row r="112" spans="2:14" ht="19.5" customHeight="1">
      <c r="B112" s="1364"/>
      <c r="C112" s="264" t="s">
        <v>152</v>
      </c>
      <c r="D112" s="265"/>
      <c r="E112" s="288">
        <f t="shared" si="11"/>
        <v>0</v>
      </c>
      <c r="F112" s="278"/>
      <c r="G112" s="278"/>
      <c r="H112" s="278"/>
      <c r="I112" s="1367"/>
      <c r="J112" s="1371"/>
      <c r="K112" s="1372"/>
      <c r="L112" s="268"/>
      <c r="M112" s="270"/>
      <c r="N112" s="180"/>
    </row>
    <row r="113" spans="2:14" ht="19.5" customHeight="1">
      <c r="B113" s="1364"/>
      <c r="C113" s="272" t="s">
        <v>631</v>
      </c>
      <c r="D113" s="265"/>
      <c r="E113" s="288">
        <f t="shared" si="11"/>
        <v>0</v>
      </c>
      <c r="F113" s="266"/>
      <c r="G113" s="266"/>
      <c r="H113" s="266"/>
      <c r="I113" s="1367"/>
      <c r="J113" s="1371"/>
      <c r="K113" s="1372"/>
      <c r="L113" s="268"/>
      <c r="M113" s="270"/>
      <c r="N113" s="180"/>
    </row>
    <row r="114" spans="2:14" ht="19.5" customHeight="1">
      <c r="B114" s="1364"/>
      <c r="C114" s="264" t="s">
        <v>153</v>
      </c>
      <c r="D114" s="265"/>
      <c r="E114" s="288">
        <f t="shared" si="11"/>
        <v>0</v>
      </c>
      <c r="F114" s="266"/>
      <c r="G114" s="266"/>
      <c r="H114" s="266"/>
      <c r="I114" s="1367"/>
      <c r="J114" s="1371"/>
      <c r="K114" s="1372"/>
      <c r="L114" s="268"/>
      <c r="M114" s="270"/>
      <c r="N114" s="180"/>
    </row>
    <row r="115" spans="2:14" ht="19.5" customHeight="1" thickBot="1">
      <c r="B115" s="1365"/>
      <c r="C115" s="273" t="s">
        <v>154</v>
      </c>
      <c r="D115" s="274"/>
      <c r="E115" s="289">
        <f>SUM(F115:H115)</f>
        <v>0</v>
      </c>
      <c r="F115" s="275"/>
      <c r="G115" s="275"/>
      <c r="H115" s="275"/>
      <c r="I115" s="1368"/>
      <c r="J115" s="1381"/>
      <c r="K115" s="1382"/>
      <c r="L115" s="268"/>
      <c r="M115" s="270"/>
      <c r="N115" s="180"/>
    </row>
    <row r="116" spans="2:14" ht="37.5" customHeight="1">
      <c r="B116" s="204" t="str">
        <f>IF('①4.事業内容（PR）'!B16="","",'①4.事業内容（PR）'!B16)</f>
        <v/>
      </c>
      <c r="C116" s="1377" t="str">
        <f>IF('①4.事業内容（PR）'!C16="","",'①4.事業内容（PR）'!C16)</f>
        <v/>
      </c>
      <c r="D116" s="1378"/>
      <c r="E116" s="284">
        <f>SUM(E117:E125)</f>
        <v>0</v>
      </c>
      <c r="F116" s="284">
        <f>SUM(F117:F125)</f>
        <v>0</v>
      </c>
      <c r="G116" s="284">
        <f>SUM(G117:G125)</f>
        <v>0</v>
      </c>
      <c r="H116" s="284">
        <f>SUM(H117:H125)</f>
        <v>0</v>
      </c>
      <c r="I116" s="279"/>
      <c r="J116" s="1383"/>
      <c r="K116" s="1384"/>
      <c r="L116" s="259"/>
      <c r="M116" s="257"/>
      <c r="N116" s="180"/>
    </row>
    <row r="117" spans="2:14" ht="19.5" customHeight="1">
      <c r="B117" s="1363"/>
      <c r="C117" s="260" t="s">
        <v>147</v>
      </c>
      <c r="D117" s="261"/>
      <c r="E117" s="287">
        <f>SUM(F117:H117)</f>
        <v>0</v>
      </c>
      <c r="F117" s="262"/>
      <c r="G117" s="262"/>
      <c r="H117" s="262"/>
      <c r="I117" s="1366"/>
      <c r="J117" s="1369"/>
      <c r="K117" s="1370"/>
      <c r="L117" s="268"/>
      <c r="M117" s="270"/>
      <c r="N117" s="180"/>
    </row>
    <row r="118" spans="2:14" ht="19.5" customHeight="1">
      <c r="B118" s="1364"/>
      <c r="C118" s="264" t="s">
        <v>148</v>
      </c>
      <c r="D118" s="265"/>
      <c r="E118" s="288">
        <f t="shared" ref="E118:E124" si="12">SUM(F118:H118)</f>
        <v>0</v>
      </c>
      <c r="F118" s="266"/>
      <c r="G118" s="266"/>
      <c r="H118" s="266"/>
      <c r="I118" s="1367"/>
      <c r="J118" s="1371"/>
      <c r="K118" s="1372"/>
      <c r="L118" s="259"/>
      <c r="M118" s="257"/>
      <c r="N118" s="180"/>
    </row>
    <row r="119" spans="2:14" ht="19.5" customHeight="1">
      <c r="B119" s="1364"/>
      <c r="C119" s="264" t="s">
        <v>149</v>
      </c>
      <c r="D119" s="265"/>
      <c r="E119" s="288">
        <f t="shared" si="12"/>
        <v>0</v>
      </c>
      <c r="F119" s="266"/>
      <c r="G119" s="266"/>
      <c r="H119" s="266"/>
      <c r="I119" s="1367"/>
      <c r="J119" s="1371"/>
      <c r="K119" s="1372"/>
      <c r="L119" s="259"/>
      <c r="M119" s="257"/>
      <c r="N119" s="180"/>
    </row>
    <row r="120" spans="2:14" ht="19.5" customHeight="1">
      <c r="B120" s="1364"/>
      <c r="C120" s="269" t="s">
        <v>150</v>
      </c>
      <c r="D120" s="265"/>
      <c r="E120" s="288">
        <f t="shared" si="12"/>
        <v>0</v>
      </c>
      <c r="F120" s="266"/>
      <c r="G120" s="266"/>
      <c r="H120" s="266"/>
      <c r="I120" s="1367"/>
      <c r="J120" s="1371"/>
      <c r="K120" s="1372"/>
      <c r="L120" s="259"/>
      <c r="M120" s="257"/>
      <c r="N120" s="180"/>
    </row>
    <row r="121" spans="2:14" ht="19.5" customHeight="1">
      <c r="B121" s="1364"/>
      <c r="C121" s="264" t="s">
        <v>151</v>
      </c>
      <c r="D121" s="265"/>
      <c r="E121" s="288">
        <f t="shared" si="12"/>
        <v>0</v>
      </c>
      <c r="F121" s="266"/>
      <c r="G121" s="266"/>
      <c r="H121" s="266"/>
      <c r="I121" s="1367"/>
      <c r="J121" s="1371"/>
      <c r="K121" s="1372"/>
      <c r="L121" s="268"/>
      <c r="M121" s="270"/>
      <c r="N121" s="180"/>
    </row>
    <row r="122" spans="2:14" ht="19.5" customHeight="1">
      <c r="B122" s="1364"/>
      <c r="C122" s="264" t="s">
        <v>152</v>
      </c>
      <c r="D122" s="265"/>
      <c r="E122" s="288">
        <f t="shared" si="12"/>
        <v>0</v>
      </c>
      <c r="F122" s="278"/>
      <c r="G122" s="278"/>
      <c r="H122" s="278"/>
      <c r="I122" s="1367"/>
      <c r="J122" s="1373"/>
      <c r="K122" s="1374"/>
      <c r="L122" s="268"/>
      <c r="M122" s="270"/>
      <c r="N122" s="180"/>
    </row>
    <row r="123" spans="2:14" ht="19.5" customHeight="1">
      <c r="B123" s="1364"/>
      <c r="C123" s="272" t="s">
        <v>631</v>
      </c>
      <c r="D123" s="265"/>
      <c r="E123" s="288">
        <f t="shared" si="12"/>
        <v>0</v>
      </c>
      <c r="F123" s="266"/>
      <c r="G123" s="266"/>
      <c r="H123" s="266"/>
      <c r="I123" s="1367"/>
      <c r="J123" s="1371"/>
      <c r="K123" s="1372"/>
      <c r="L123" s="268"/>
      <c r="M123" s="270"/>
      <c r="N123" s="180"/>
    </row>
    <row r="124" spans="2:14" ht="19.5" customHeight="1">
      <c r="B124" s="1364"/>
      <c r="C124" s="264" t="s">
        <v>153</v>
      </c>
      <c r="D124" s="265"/>
      <c r="E124" s="288">
        <f t="shared" si="12"/>
        <v>0</v>
      </c>
      <c r="F124" s="266"/>
      <c r="G124" s="266"/>
      <c r="H124" s="266"/>
      <c r="I124" s="1367"/>
      <c r="J124" s="1371"/>
      <c r="K124" s="1372"/>
      <c r="L124" s="268"/>
      <c r="M124" s="270"/>
      <c r="N124" s="180"/>
    </row>
    <row r="125" spans="2:14" ht="19.5" customHeight="1" thickBot="1">
      <c r="B125" s="1365"/>
      <c r="C125" s="273" t="s">
        <v>154</v>
      </c>
      <c r="D125" s="274"/>
      <c r="E125" s="289">
        <f>SUM(F125:H125)</f>
        <v>0</v>
      </c>
      <c r="F125" s="275"/>
      <c r="G125" s="275"/>
      <c r="H125" s="275"/>
      <c r="I125" s="1368"/>
      <c r="J125" s="1375"/>
      <c r="K125" s="1376"/>
      <c r="L125" s="268"/>
      <c r="M125" s="270"/>
      <c r="N125" s="180"/>
    </row>
    <row r="126" spans="2:14" ht="37.5" customHeight="1">
      <c r="B126" s="204" t="str">
        <f>IF('①4.事業内容（PR）'!B17="","",'①4.事業内容（PR）'!B17)</f>
        <v/>
      </c>
      <c r="C126" s="1377" t="str">
        <f>IF('①4.事業内容（PR）'!C17="","",'①4.事業内容（PR）'!C17)</f>
        <v/>
      </c>
      <c r="D126" s="1378"/>
      <c r="E126" s="284">
        <f>SUM(E127:E135)</f>
        <v>0</v>
      </c>
      <c r="F126" s="284">
        <f>SUM(F127:F135)</f>
        <v>0</v>
      </c>
      <c r="G126" s="284">
        <f>SUM(G127:G135)</f>
        <v>0</v>
      </c>
      <c r="H126" s="284">
        <f>SUM(H127:H135)</f>
        <v>0</v>
      </c>
      <c r="I126" s="277"/>
      <c r="J126" s="1379"/>
      <c r="K126" s="1380"/>
      <c r="L126" s="259"/>
      <c r="M126" s="257"/>
      <c r="N126" s="180"/>
    </row>
    <row r="127" spans="2:14" ht="19.5" customHeight="1">
      <c r="B127" s="1363"/>
      <c r="C127" s="260" t="s">
        <v>147</v>
      </c>
      <c r="D127" s="261"/>
      <c r="E127" s="287">
        <f>SUM(F127:H127)</f>
        <v>0</v>
      </c>
      <c r="F127" s="262"/>
      <c r="G127" s="262"/>
      <c r="H127" s="262"/>
      <c r="I127" s="1366"/>
      <c r="J127" s="1369"/>
      <c r="K127" s="1370"/>
      <c r="L127" s="268"/>
      <c r="M127" s="270"/>
      <c r="N127" s="180"/>
    </row>
    <row r="128" spans="2:14" ht="19.5" customHeight="1">
      <c r="B128" s="1364"/>
      <c r="C128" s="264" t="s">
        <v>148</v>
      </c>
      <c r="D128" s="265"/>
      <c r="E128" s="288">
        <f t="shared" ref="E128:E134" si="13">SUM(F128:H128)</f>
        <v>0</v>
      </c>
      <c r="F128" s="266"/>
      <c r="G128" s="266"/>
      <c r="H128" s="266"/>
      <c r="I128" s="1367"/>
      <c r="J128" s="1371"/>
      <c r="K128" s="1372"/>
      <c r="L128" s="259"/>
      <c r="M128" s="257"/>
      <c r="N128" s="180"/>
    </row>
    <row r="129" spans="2:14" ht="19.5" customHeight="1">
      <c r="B129" s="1364"/>
      <c r="C129" s="264" t="s">
        <v>149</v>
      </c>
      <c r="D129" s="265"/>
      <c r="E129" s="288">
        <f t="shared" si="13"/>
        <v>0</v>
      </c>
      <c r="F129" s="266"/>
      <c r="G129" s="266"/>
      <c r="H129" s="266"/>
      <c r="I129" s="1367"/>
      <c r="J129" s="1371"/>
      <c r="K129" s="1372"/>
      <c r="L129" s="259"/>
      <c r="M129" s="257"/>
      <c r="N129" s="180"/>
    </row>
    <row r="130" spans="2:14" ht="19.5" customHeight="1">
      <c r="B130" s="1364"/>
      <c r="C130" s="269" t="s">
        <v>150</v>
      </c>
      <c r="D130" s="265"/>
      <c r="E130" s="288">
        <f t="shared" si="13"/>
        <v>0</v>
      </c>
      <c r="F130" s="266"/>
      <c r="G130" s="266"/>
      <c r="H130" s="266"/>
      <c r="I130" s="1367"/>
      <c r="J130" s="1371"/>
      <c r="K130" s="1372"/>
      <c r="L130" s="259"/>
      <c r="M130" s="257"/>
      <c r="N130" s="180"/>
    </row>
    <row r="131" spans="2:14" ht="19.5" customHeight="1">
      <c r="B131" s="1364"/>
      <c r="C131" s="264" t="s">
        <v>151</v>
      </c>
      <c r="D131" s="265"/>
      <c r="E131" s="288">
        <f t="shared" si="13"/>
        <v>0</v>
      </c>
      <c r="F131" s="266"/>
      <c r="G131" s="266"/>
      <c r="H131" s="266"/>
      <c r="I131" s="1367"/>
      <c r="J131" s="1371"/>
      <c r="K131" s="1372"/>
      <c r="L131" s="268"/>
      <c r="M131" s="270"/>
      <c r="N131" s="180"/>
    </row>
    <row r="132" spans="2:14" ht="19.5" customHeight="1">
      <c r="B132" s="1364"/>
      <c r="C132" s="264" t="s">
        <v>152</v>
      </c>
      <c r="D132" s="265"/>
      <c r="E132" s="288">
        <f t="shared" si="13"/>
        <v>0</v>
      </c>
      <c r="F132" s="278"/>
      <c r="G132" s="278"/>
      <c r="H132" s="278"/>
      <c r="I132" s="1367"/>
      <c r="J132" s="1371"/>
      <c r="K132" s="1372"/>
      <c r="L132" s="268"/>
      <c r="M132" s="270"/>
      <c r="N132" s="180"/>
    </row>
    <row r="133" spans="2:14" ht="19.5" customHeight="1">
      <c r="B133" s="1364"/>
      <c r="C133" s="272" t="s">
        <v>631</v>
      </c>
      <c r="D133" s="265"/>
      <c r="E133" s="288">
        <f t="shared" si="13"/>
        <v>0</v>
      </c>
      <c r="F133" s="266"/>
      <c r="G133" s="266"/>
      <c r="H133" s="266"/>
      <c r="I133" s="1367"/>
      <c r="J133" s="1371"/>
      <c r="K133" s="1372"/>
      <c r="L133" s="268"/>
      <c r="M133" s="270"/>
      <c r="N133" s="180"/>
    </row>
    <row r="134" spans="2:14" ht="19.5" customHeight="1">
      <c r="B134" s="1364"/>
      <c r="C134" s="264" t="s">
        <v>153</v>
      </c>
      <c r="D134" s="265"/>
      <c r="E134" s="288">
        <f t="shared" si="13"/>
        <v>0</v>
      </c>
      <c r="F134" s="266"/>
      <c r="G134" s="266"/>
      <c r="H134" s="266"/>
      <c r="I134" s="1367"/>
      <c r="J134" s="1371"/>
      <c r="K134" s="1372"/>
      <c r="L134" s="268"/>
      <c r="M134" s="270"/>
      <c r="N134" s="180"/>
    </row>
    <row r="135" spans="2:14" ht="19.5" customHeight="1" thickBot="1">
      <c r="B135" s="1365"/>
      <c r="C135" s="273" t="s">
        <v>154</v>
      </c>
      <c r="D135" s="274"/>
      <c r="E135" s="289">
        <f>SUM(F135:H135)</f>
        <v>0</v>
      </c>
      <c r="F135" s="275"/>
      <c r="G135" s="275"/>
      <c r="H135" s="275"/>
      <c r="I135" s="1368"/>
      <c r="J135" s="1381"/>
      <c r="K135" s="1382"/>
      <c r="L135" s="268"/>
      <c r="M135" s="270"/>
      <c r="N135" s="180"/>
    </row>
    <row r="136" spans="2:14" ht="40.5" customHeight="1">
      <c r="B136" s="204" t="str">
        <f>IF('①4.事業内容（PR）'!B18="","",'①4.事業内容（PR）'!B18)</f>
        <v/>
      </c>
      <c r="C136" s="1377" t="str">
        <f>IF('①4.事業内容（PR）'!C18="","",'①4.事業内容（PR）'!C18)</f>
        <v/>
      </c>
      <c r="D136" s="1378"/>
      <c r="E136" s="284">
        <f>SUM(E137:E145)</f>
        <v>0</v>
      </c>
      <c r="F136" s="284">
        <f>SUM(F137:F145)</f>
        <v>0</v>
      </c>
      <c r="G136" s="284">
        <f>SUM(G137:G145)</f>
        <v>0</v>
      </c>
      <c r="H136" s="284">
        <f>SUM(H137:H145)</f>
        <v>0</v>
      </c>
      <c r="I136" s="279"/>
      <c r="J136" s="1383"/>
      <c r="K136" s="1384"/>
      <c r="L136" s="259"/>
      <c r="M136" s="257"/>
      <c r="N136" s="180"/>
    </row>
    <row r="137" spans="2:14" ht="19.5" customHeight="1">
      <c r="B137" s="1363"/>
      <c r="C137" s="260" t="s">
        <v>147</v>
      </c>
      <c r="D137" s="261"/>
      <c r="E137" s="287">
        <f>SUM(F137:H137)</f>
        <v>0</v>
      </c>
      <c r="F137" s="262"/>
      <c r="G137" s="262"/>
      <c r="H137" s="262"/>
      <c r="I137" s="1366"/>
      <c r="J137" s="1369"/>
      <c r="K137" s="1370"/>
      <c r="L137" s="259"/>
      <c r="M137" s="257"/>
      <c r="N137" s="180"/>
    </row>
    <row r="138" spans="2:14" ht="19.5" customHeight="1">
      <c r="B138" s="1364"/>
      <c r="C138" s="264" t="s">
        <v>148</v>
      </c>
      <c r="D138" s="265"/>
      <c r="E138" s="288">
        <f t="shared" ref="E138:E144" si="14">SUM(F138:H138)</f>
        <v>0</v>
      </c>
      <c r="F138" s="266"/>
      <c r="G138" s="266"/>
      <c r="H138" s="266"/>
      <c r="I138" s="1367"/>
      <c r="J138" s="1371"/>
      <c r="K138" s="1372"/>
      <c r="L138" s="268"/>
      <c r="M138" s="270"/>
      <c r="N138" s="180"/>
    </row>
    <row r="139" spans="2:14" ht="19.5" customHeight="1">
      <c r="B139" s="1364"/>
      <c r="C139" s="264" t="s">
        <v>149</v>
      </c>
      <c r="D139" s="265"/>
      <c r="E139" s="288">
        <f t="shared" si="14"/>
        <v>0</v>
      </c>
      <c r="F139" s="266"/>
      <c r="G139" s="266"/>
      <c r="H139" s="266"/>
      <c r="I139" s="1367"/>
      <c r="J139" s="1371"/>
      <c r="K139" s="1372"/>
      <c r="L139" s="268"/>
      <c r="M139" s="270"/>
      <c r="N139" s="180"/>
    </row>
    <row r="140" spans="2:14" ht="19.5" customHeight="1">
      <c r="B140" s="1364"/>
      <c r="C140" s="269" t="s">
        <v>150</v>
      </c>
      <c r="D140" s="265"/>
      <c r="E140" s="288">
        <f t="shared" si="14"/>
        <v>0</v>
      </c>
      <c r="F140" s="266"/>
      <c r="G140" s="266"/>
      <c r="H140" s="266"/>
      <c r="I140" s="1367"/>
      <c r="J140" s="1371"/>
      <c r="K140" s="1372"/>
      <c r="L140" s="268"/>
      <c r="M140" s="270"/>
      <c r="N140" s="180"/>
    </row>
    <row r="141" spans="2:14" ht="19.5" customHeight="1">
      <c r="B141" s="1364"/>
      <c r="C141" s="264" t="s">
        <v>151</v>
      </c>
      <c r="D141" s="265"/>
      <c r="E141" s="288">
        <f t="shared" si="14"/>
        <v>0</v>
      </c>
      <c r="F141" s="266"/>
      <c r="G141" s="266"/>
      <c r="H141" s="266"/>
      <c r="I141" s="1367"/>
      <c r="J141" s="1371"/>
      <c r="K141" s="1372"/>
      <c r="L141" s="259"/>
      <c r="M141" s="257"/>
      <c r="N141" s="180"/>
    </row>
    <row r="142" spans="2:14" ht="19.5" customHeight="1">
      <c r="B142" s="1364"/>
      <c r="C142" s="264" t="s">
        <v>152</v>
      </c>
      <c r="D142" s="265"/>
      <c r="E142" s="288">
        <f t="shared" si="14"/>
        <v>0</v>
      </c>
      <c r="F142" s="278"/>
      <c r="G142" s="278"/>
      <c r="H142" s="278"/>
      <c r="I142" s="1367"/>
      <c r="J142" s="1373"/>
      <c r="K142" s="1374"/>
      <c r="L142" s="259"/>
      <c r="M142" s="257"/>
      <c r="N142" s="180"/>
    </row>
    <row r="143" spans="2:14" ht="19.5" customHeight="1">
      <c r="B143" s="1364"/>
      <c r="C143" s="272" t="s">
        <v>631</v>
      </c>
      <c r="D143" s="265"/>
      <c r="E143" s="288">
        <f t="shared" si="14"/>
        <v>0</v>
      </c>
      <c r="F143" s="266"/>
      <c r="G143" s="266"/>
      <c r="H143" s="266"/>
      <c r="I143" s="1367"/>
      <c r="J143" s="1371"/>
      <c r="K143" s="1372"/>
      <c r="L143" s="259"/>
      <c r="M143" s="257"/>
      <c r="N143" s="180"/>
    </row>
    <row r="144" spans="2:14" ht="19.5" customHeight="1">
      <c r="B144" s="1364"/>
      <c r="C144" s="264" t="s">
        <v>153</v>
      </c>
      <c r="D144" s="265"/>
      <c r="E144" s="288">
        <f t="shared" si="14"/>
        <v>0</v>
      </c>
      <c r="F144" s="266"/>
      <c r="G144" s="266"/>
      <c r="H144" s="266"/>
      <c r="I144" s="1367"/>
      <c r="J144" s="1371"/>
      <c r="K144" s="1372"/>
      <c r="L144" s="259"/>
      <c r="M144" s="257"/>
      <c r="N144" s="180"/>
    </row>
    <row r="145" spans="2:14" ht="19.5" customHeight="1" thickBot="1">
      <c r="B145" s="1365"/>
      <c r="C145" s="273" t="s">
        <v>154</v>
      </c>
      <c r="D145" s="274"/>
      <c r="E145" s="289">
        <f>SUM(F145:H145)</f>
        <v>0</v>
      </c>
      <c r="F145" s="275"/>
      <c r="G145" s="275"/>
      <c r="H145" s="275"/>
      <c r="I145" s="1368"/>
      <c r="J145" s="1375"/>
      <c r="K145" s="1376"/>
      <c r="L145" s="259"/>
      <c r="M145" s="257"/>
      <c r="N145" s="180"/>
    </row>
    <row r="146" spans="2:14" ht="37.5" customHeight="1">
      <c r="B146" s="204" t="str">
        <f>IF('①4.事業内容（PR）'!B19="","",'①4.事業内容（PR）'!B19)</f>
        <v/>
      </c>
      <c r="C146" s="1377" t="str">
        <f>IF('①4.事業内容（PR）'!C19="","",'①4.事業内容（PR）'!C19)</f>
        <v/>
      </c>
      <c r="D146" s="1378"/>
      <c r="E146" s="284">
        <f>SUM(E147:E155)</f>
        <v>0</v>
      </c>
      <c r="F146" s="284">
        <f>SUM(F147:F155)</f>
        <v>0</v>
      </c>
      <c r="G146" s="284">
        <f>SUM(G147:G155)</f>
        <v>0</v>
      </c>
      <c r="H146" s="284">
        <f>SUM(H147:H155)</f>
        <v>0</v>
      </c>
      <c r="I146" s="277"/>
      <c r="J146" s="1379"/>
      <c r="K146" s="1380"/>
      <c r="L146" s="259"/>
      <c r="M146" s="257"/>
      <c r="N146" s="180"/>
    </row>
    <row r="147" spans="2:14" ht="19.5" customHeight="1">
      <c r="B147" s="1363"/>
      <c r="C147" s="260" t="s">
        <v>147</v>
      </c>
      <c r="D147" s="261"/>
      <c r="E147" s="287">
        <f>SUM(F147:H147)</f>
        <v>0</v>
      </c>
      <c r="F147" s="262"/>
      <c r="G147" s="262"/>
      <c r="H147" s="262"/>
      <c r="I147" s="1366"/>
      <c r="J147" s="1369"/>
      <c r="K147" s="1370"/>
      <c r="L147" s="268"/>
      <c r="M147" s="270"/>
      <c r="N147" s="180"/>
    </row>
    <row r="148" spans="2:14" ht="19.5" customHeight="1">
      <c r="B148" s="1364"/>
      <c r="C148" s="264" t="s">
        <v>148</v>
      </c>
      <c r="D148" s="265"/>
      <c r="E148" s="288">
        <f t="shared" ref="E148:E154" si="15">SUM(F148:H148)</f>
        <v>0</v>
      </c>
      <c r="F148" s="266"/>
      <c r="G148" s="266"/>
      <c r="H148" s="266"/>
      <c r="I148" s="1367"/>
      <c r="J148" s="1371"/>
      <c r="K148" s="1372"/>
      <c r="L148" s="259"/>
      <c r="M148" s="257"/>
      <c r="N148" s="180"/>
    </row>
    <row r="149" spans="2:14" ht="19.5" customHeight="1">
      <c r="B149" s="1364"/>
      <c r="C149" s="264" t="s">
        <v>149</v>
      </c>
      <c r="D149" s="265"/>
      <c r="E149" s="288">
        <f t="shared" si="15"/>
        <v>0</v>
      </c>
      <c r="F149" s="266"/>
      <c r="G149" s="266"/>
      <c r="H149" s="266"/>
      <c r="I149" s="1367"/>
      <c r="J149" s="1371"/>
      <c r="K149" s="1372"/>
      <c r="L149" s="259"/>
      <c r="M149" s="257"/>
      <c r="N149" s="180"/>
    </row>
    <row r="150" spans="2:14" ht="19.5" customHeight="1">
      <c r="B150" s="1364"/>
      <c r="C150" s="269" t="s">
        <v>150</v>
      </c>
      <c r="D150" s="265"/>
      <c r="E150" s="288">
        <f t="shared" si="15"/>
        <v>0</v>
      </c>
      <c r="F150" s="266"/>
      <c r="G150" s="266"/>
      <c r="H150" s="266"/>
      <c r="I150" s="1367"/>
      <c r="J150" s="1371"/>
      <c r="K150" s="1372"/>
      <c r="L150" s="259"/>
      <c r="M150" s="257"/>
      <c r="N150" s="180"/>
    </row>
    <row r="151" spans="2:14" ht="19.5" customHeight="1">
      <c r="B151" s="1364"/>
      <c r="C151" s="264" t="s">
        <v>151</v>
      </c>
      <c r="D151" s="265"/>
      <c r="E151" s="288">
        <f t="shared" si="15"/>
        <v>0</v>
      </c>
      <c r="F151" s="266"/>
      <c r="G151" s="266"/>
      <c r="H151" s="266"/>
      <c r="I151" s="1367"/>
      <c r="J151" s="1371"/>
      <c r="K151" s="1372"/>
      <c r="L151" s="268"/>
      <c r="M151" s="270"/>
      <c r="N151" s="180"/>
    </row>
    <row r="152" spans="2:14" ht="19.5" customHeight="1">
      <c r="B152" s="1364"/>
      <c r="C152" s="264" t="s">
        <v>152</v>
      </c>
      <c r="D152" s="265"/>
      <c r="E152" s="288">
        <f t="shared" si="15"/>
        <v>0</v>
      </c>
      <c r="F152" s="278"/>
      <c r="G152" s="278"/>
      <c r="H152" s="278"/>
      <c r="I152" s="1367"/>
      <c r="J152" s="1371"/>
      <c r="K152" s="1372"/>
      <c r="L152" s="268"/>
      <c r="M152" s="270"/>
      <c r="N152" s="180"/>
    </row>
    <row r="153" spans="2:14" ht="19.5" customHeight="1">
      <c r="B153" s="1364"/>
      <c r="C153" s="272" t="s">
        <v>631</v>
      </c>
      <c r="D153" s="265"/>
      <c r="E153" s="288">
        <f t="shared" si="15"/>
        <v>0</v>
      </c>
      <c r="F153" s="266"/>
      <c r="G153" s="266"/>
      <c r="H153" s="266"/>
      <c r="I153" s="1367"/>
      <c r="J153" s="1371"/>
      <c r="K153" s="1372"/>
      <c r="L153" s="268"/>
      <c r="M153" s="270"/>
      <c r="N153" s="180"/>
    </row>
    <row r="154" spans="2:14" ht="19.5" customHeight="1">
      <c r="B154" s="1364"/>
      <c r="C154" s="264" t="s">
        <v>153</v>
      </c>
      <c r="D154" s="265"/>
      <c r="E154" s="288">
        <f t="shared" si="15"/>
        <v>0</v>
      </c>
      <c r="F154" s="266"/>
      <c r="G154" s="266"/>
      <c r="H154" s="266"/>
      <c r="I154" s="1367"/>
      <c r="J154" s="1371"/>
      <c r="K154" s="1372"/>
      <c r="L154" s="268"/>
      <c r="M154" s="270"/>
      <c r="N154" s="180"/>
    </row>
    <row r="155" spans="2:14" ht="19.5" customHeight="1" thickBot="1">
      <c r="B155" s="1365"/>
      <c r="C155" s="273" t="s">
        <v>154</v>
      </c>
      <c r="D155" s="274"/>
      <c r="E155" s="289">
        <f>SUM(F155:H155)</f>
        <v>0</v>
      </c>
      <c r="F155" s="275"/>
      <c r="G155" s="275"/>
      <c r="H155" s="275"/>
      <c r="I155" s="1368"/>
      <c r="J155" s="1381"/>
      <c r="K155" s="1382"/>
      <c r="L155" s="268"/>
      <c r="M155" s="270"/>
      <c r="N155" s="180"/>
    </row>
    <row r="156" spans="2:14" ht="37.5" customHeight="1">
      <c r="B156" s="204" t="str">
        <f>IF('①4.事業内容（PR）'!B20="","",'①4.事業内容（PR）'!B20)</f>
        <v/>
      </c>
      <c r="C156" s="1377" t="str">
        <f>IF('①4.事業内容（PR）'!C20="","",'①4.事業内容（PR）'!C20)</f>
        <v/>
      </c>
      <c r="D156" s="1378"/>
      <c r="E156" s="284">
        <f>SUM(E157:E165)</f>
        <v>0</v>
      </c>
      <c r="F156" s="284">
        <f>SUM(F157:F165)</f>
        <v>0</v>
      </c>
      <c r="G156" s="284">
        <f>SUM(G157:G165)</f>
        <v>0</v>
      </c>
      <c r="H156" s="284">
        <f>SUM(H157:H165)</f>
        <v>0</v>
      </c>
      <c r="I156" s="279"/>
      <c r="J156" s="1383"/>
      <c r="K156" s="1384"/>
      <c r="L156" s="259"/>
      <c r="M156" s="257"/>
      <c r="N156" s="180"/>
    </row>
    <row r="157" spans="2:14" ht="19.5" customHeight="1">
      <c r="B157" s="1363"/>
      <c r="C157" s="260" t="s">
        <v>147</v>
      </c>
      <c r="D157" s="261"/>
      <c r="E157" s="287">
        <f>SUM(F157:H157)</f>
        <v>0</v>
      </c>
      <c r="F157" s="262"/>
      <c r="G157" s="262"/>
      <c r="H157" s="262"/>
      <c r="I157" s="1366"/>
      <c r="J157" s="1369"/>
      <c r="K157" s="1370"/>
      <c r="L157" s="268"/>
      <c r="M157" s="270"/>
      <c r="N157" s="180"/>
    </row>
    <row r="158" spans="2:14" ht="19.5" customHeight="1">
      <c r="B158" s="1364"/>
      <c r="C158" s="264" t="s">
        <v>148</v>
      </c>
      <c r="D158" s="265"/>
      <c r="E158" s="288">
        <f t="shared" ref="E158:E164" si="16">SUM(F158:H158)</f>
        <v>0</v>
      </c>
      <c r="F158" s="266"/>
      <c r="G158" s="266"/>
      <c r="H158" s="266"/>
      <c r="I158" s="1367"/>
      <c r="J158" s="1371"/>
      <c r="K158" s="1372"/>
      <c r="L158" s="259"/>
      <c r="M158" s="257"/>
      <c r="N158" s="180"/>
    </row>
    <row r="159" spans="2:14" ht="19.5" customHeight="1">
      <c r="B159" s="1364"/>
      <c r="C159" s="264" t="s">
        <v>149</v>
      </c>
      <c r="D159" s="265"/>
      <c r="E159" s="288">
        <f t="shared" si="16"/>
        <v>0</v>
      </c>
      <c r="F159" s="266"/>
      <c r="G159" s="266"/>
      <c r="H159" s="266"/>
      <c r="I159" s="1367"/>
      <c r="J159" s="1371"/>
      <c r="K159" s="1372"/>
      <c r="L159" s="259"/>
      <c r="M159" s="257"/>
      <c r="N159" s="180"/>
    </row>
    <row r="160" spans="2:14" ht="19.5" customHeight="1">
      <c r="B160" s="1364"/>
      <c r="C160" s="269" t="s">
        <v>150</v>
      </c>
      <c r="D160" s="265"/>
      <c r="E160" s="288">
        <f t="shared" si="16"/>
        <v>0</v>
      </c>
      <c r="F160" s="266"/>
      <c r="G160" s="266"/>
      <c r="H160" s="266"/>
      <c r="I160" s="1367"/>
      <c r="J160" s="1371"/>
      <c r="K160" s="1372"/>
      <c r="L160" s="259"/>
      <c r="M160" s="257"/>
      <c r="N160" s="180"/>
    </row>
    <row r="161" spans="2:14" ht="19.5" customHeight="1">
      <c r="B161" s="1364"/>
      <c r="C161" s="264" t="s">
        <v>151</v>
      </c>
      <c r="D161" s="265"/>
      <c r="E161" s="288">
        <f t="shared" si="16"/>
        <v>0</v>
      </c>
      <c r="F161" s="266"/>
      <c r="G161" s="266"/>
      <c r="H161" s="266"/>
      <c r="I161" s="1367"/>
      <c r="J161" s="1371"/>
      <c r="K161" s="1372"/>
      <c r="L161" s="268"/>
      <c r="M161" s="270"/>
      <c r="N161" s="180"/>
    </row>
    <row r="162" spans="2:14" ht="19.5" customHeight="1">
      <c r="B162" s="1364"/>
      <c r="C162" s="264" t="s">
        <v>152</v>
      </c>
      <c r="D162" s="265"/>
      <c r="E162" s="288">
        <f t="shared" si="16"/>
        <v>0</v>
      </c>
      <c r="F162" s="278"/>
      <c r="G162" s="278"/>
      <c r="H162" s="278"/>
      <c r="I162" s="1367"/>
      <c r="J162" s="1373"/>
      <c r="K162" s="1374"/>
      <c r="L162" s="268"/>
      <c r="M162" s="270"/>
      <c r="N162" s="180"/>
    </row>
    <row r="163" spans="2:14" ht="19.5" customHeight="1">
      <c r="B163" s="1364"/>
      <c r="C163" s="272" t="s">
        <v>631</v>
      </c>
      <c r="D163" s="265"/>
      <c r="E163" s="288">
        <f t="shared" si="16"/>
        <v>0</v>
      </c>
      <c r="F163" s="266"/>
      <c r="G163" s="266"/>
      <c r="H163" s="266"/>
      <c r="I163" s="1367"/>
      <c r="J163" s="1371"/>
      <c r="K163" s="1372"/>
      <c r="L163" s="268"/>
      <c r="M163" s="270"/>
      <c r="N163" s="180"/>
    </row>
    <row r="164" spans="2:14" ht="19.5" customHeight="1">
      <c r="B164" s="1364"/>
      <c r="C164" s="264" t="s">
        <v>153</v>
      </c>
      <c r="D164" s="265"/>
      <c r="E164" s="288">
        <f t="shared" si="16"/>
        <v>0</v>
      </c>
      <c r="F164" s="266"/>
      <c r="G164" s="266"/>
      <c r="H164" s="266"/>
      <c r="I164" s="1367"/>
      <c r="J164" s="1371"/>
      <c r="K164" s="1372"/>
      <c r="L164" s="268"/>
      <c r="M164" s="270"/>
      <c r="N164" s="180"/>
    </row>
    <row r="165" spans="2:14" ht="19.5" customHeight="1" thickBot="1">
      <c r="B165" s="1365"/>
      <c r="C165" s="273" t="s">
        <v>154</v>
      </c>
      <c r="D165" s="274"/>
      <c r="E165" s="289">
        <f>SUM(F165:H165)</f>
        <v>0</v>
      </c>
      <c r="F165" s="275"/>
      <c r="G165" s="275"/>
      <c r="H165" s="275"/>
      <c r="I165" s="1368"/>
      <c r="J165" s="1375"/>
      <c r="K165" s="1376"/>
      <c r="L165" s="268"/>
      <c r="M165" s="270"/>
      <c r="N165" s="180"/>
    </row>
    <row r="166" spans="2:14" ht="37.5" customHeight="1">
      <c r="B166" s="204" t="str">
        <f>IF('①4.事業内容（PR）'!B21="","",'①4.事業内容（PR）'!B21)</f>
        <v/>
      </c>
      <c r="C166" s="1377" t="str">
        <f>IF('①4.事業内容（PR）'!C21="","",'①4.事業内容（PR）'!C21)</f>
        <v/>
      </c>
      <c r="D166" s="1378"/>
      <c r="E166" s="284">
        <f>SUM(E167:E175)</f>
        <v>0</v>
      </c>
      <c r="F166" s="284">
        <f>SUM(F167:F175)</f>
        <v>0</v>
      </c>
      <c r="G166" s="284">
        <f>SUM(G167:G175)</f>
        <v>0</v>
      </c>
      <c r="H166" s="284">
        <f>SUM(H167:H175)</f>
        <v>0</v>
      </c>
      <c r="I166" s="277"/>
      <c r="J166" s="1379"/>
      <c r="K166" s="1380"/>
      <c r="L166" s="259"/>
      <c r="M166" s="257"/>
      <c r="N166" s="180"/>
    </row>
    <row r="167" spans="2:14" ht="19.5" customHeight="1">
      <c r="B167" s="1363"/>
      <c r="C167" s="260" t="s">
        <v>147</v>
      </c>
      <c r="D167" s="261"/>
      <c r="E167" s="287">
        <f>SUM(F167:H167)</f>
        <v>0</v>
      </c>
      <c r="F167" s="262"/>
      <c r="G167" s="262"/>
      <c r="H167" s="262"/>
      <c r="I167" s="1366"/>
      <c r="J167" s="1369"/>
      <c r="K167" s="1370"/>
      <c r="L167" s="268"/>
      <c r="M167" s="270"/>
      <c r="N167" s="180"/>
    </row>
    <row r="168" spans="2:14" ht="19.5" customHeight="1">
      <c r="B168" s="1364"/>
      <c r="C168" s="264" t="s">
        <v>148</v>
      </c>
      <c r="D168" s="265"/>
      <c r="E168" s="288">
        <f t="shared" ref="E168:E174" si="17">SUM(F168:H168)</f>
        <v>0</v>
      </c>
      <c r="F168" s="266"/>
      <c r="G168" s="266"/>
      <c r="H168" s="266"/>
      <c r="I168" s="1367"/>
      <c r="J168" s="1371"/>
      <c r="K168" s="1372"/>
      <c r="L168" s="259"/>
      <c r="M168" s="257"/>
      <c r="N168" s="180"/>
    </row>
    <row r="169" spans="2:14" ht="19.5" customHeight="1">
      <c r="B169" s="1364"/>
      <c r="C169" s="264" t="s">
        <v>149</v>
      </c>
      <c r="D169" s="265"/>
      <c r="E169" s="288">
        <f t="shared" si="17"/>
        <v>0</v>
      </c>
      <c r="F169" s="266"/>
      <c r="G169" s="266"/>
      <c r="H169" s="266"/>
      <c r="I169" s="1367"/>
      <c r="J169" s="1371"/>
      <c r="K169" s="1372"/>
      <c r="L169" s="259"/>
      <c r="M169" s="257"/>
      <c r="N169" s="180"/>
    </row>
    <row r="170" spans="2:14" ht="19.5" customHeight="1">
      <c r="B170" s="1364"/>
      <c r="C170" s="269" t="s">
        <v>150</v>
      </c>
      <c r="D170" s="265"/>
      <c r="E170" s="288">
        <f t="shared" si="17"/>
        <v>0</v>
      </c>
      <c r="F170" s="266"/>
      <c r="G170" s="266"/>
      <c r="H170" s="266"/>
      <c r="I170" s="1367"/>
      <c r="J170" s="1371"/>
      <c r="K170" s="1372"/>
      <c r="L170" s="259"/>
      <c r="M170" s="257"/>
      <c r="N170" s="180"/>
    </row>
    <row r="171" spans="2:14" ht="19.5" customHeight="1">
      <c r="B171" s="1364"/>
      <c r="C171" s="264" t="s">
        <v>151</v>
      </c>
      <c r="D171" s="265"/>
      <c r="E171" s="288">
        <f t="shared" si="17"/>
        <v>0</v>
      </c>
      <c r="F171" s="266"/>
      <c r="G171" s="266"/>
      <c r="H171" s="266"/>
      <c r="I171" s="1367"/>
      <c r="J171" s="1371"/>
      <c r="K171" s="1372"/>
      <c r="L171" s="268"/>
      <c r="M171" s="270"/>
      <c r="N171" s="180"/>
    </row>
    <row r="172" spans="2:14" ht="19.5" customHeight="1">
      <c r="B172" s="1364"/>
      <c r="C172" s="264" t="s">
        <v>152</v>
      </c>
      <c r="D172" s="265"/>
      <c r="E172" s="288">
        <f t="shared" si="17"/>
        <v>0</v>
      </c>
      <c r="F172" s="278"/>
      <c r="G172" s="278"/>
      <c r="H172" s="278"/>
      <c r="I172" s="1367"/>
      <c r="J172" s="1371"/>
      <c r="K172" s="1372"/>
      <c r="L172" s="268"/>
      <c r="M172" s="270"/>
      <c r="N172" s="180"/>
    </row>
    <row r="173" spans="2:14" ht="19.5" customHeight="1">
      <c r="B173" s="1364"/>
      <c r="C173" s="272" t="s">
        <v>631</v>
      </c>
      <c r="D173" s="265"/>
      <c r="E173" s="288">
        <f t="shared" si="17"/>
        <v>0</v>
      </c>
      <c r="F173" s="266"/>
      <c r="G173" s="266"/>
      <c r="H173" s="266"/>
      <c r="I173" s="1367"/>
      <c r="J173" s="1371"/>
      <c r="K173" s="1372"/>
      <c r="L173" s="268"/>
      <c r="M173" s="270"/>
      <c r="N173" s="180"/>
    </row>
    <row r="174" spans="2:14" ht="19.5" customHeight="1">
      <c r="B174" s="1364"/>
      <c r="C174" s="264" t="s">
        <v>153</v>
      </c>
      <c r="D174" s="265"/>
      <c r="E174" s="288">
        <f t="shared" si="17"/>
        <v>0</v>
      </c>
      <c r="F174" s="266"/>
      <c r="G174" s="266"/>
      <c r="H174" s="266"/>
      <c r="I174" s="1367"/>
      <c r="J174" s="1371"/>
      <c r="K174" s="1372"/>
      <c r="L174" s="268"/>
      <c r="M174" s="270"/>
      <c r="N174" s="180"/>
    </row>
    <row r="175" spans="2:14" ht="19.5" customHeight="1" thickBot="1">
      <c r="B175" s="1365"/>
      <c r="C175" s="273" t="s">
        <v>154</v>
      </c>
      <c r="D175" s="274"/>
      <c r="E175" s="289">
        <f>SUM(F175:H175)</f>
        <v>0</v>
      </c>
      <c r="F175" s="275"/>
      <c r="G175" s="275"/>
      <c r="H175" s="275"/>
      <c r="I175" s="1368"/>
      <c r="J175" s="1381"/>
      <c r="K175" s="1382"/>
      <c r="L175" s="268"/>
      <c r="M175" s="270"/>
      <c r="N175" s="180"/>
    </row>
    <row r="176" spans="2:14" ht="37.5" customHeight="1">
      <c r="B176" s="204" t="str">
        <f>IF('①4.事業内容（PR）'!B22="","",'①4.事業内容（PR）'!B22)</f>
        <v/>
      </c>
      <c r="C176" s="1377" t="str">
        <f>IF('①4.事業内容（PR）'!C22="","",'①4.事業内容（PR）'!C22)</f>
        <v/>
      </c>
      <c r="D176" s="1378"/>
      <c r="E176" s="284">
        <f>SUM(E177:E185)</f>
        <v>0</v>
      </c>
      <c r="F176" s="284">
        <f>SUM(F177:F185)</f>
        <v>0</v>
      </c>
      <c r="G176" s="284">
        <f>SUM(G177:G185)</f>
        <v>0</v>
      </c>
      <c r="H176" s="284">
        <f>SUM(H177:H185)</f>
        <v>0</v>
      </c>
      <c r="I176" s="279"/>
      <c r="J176" s="1383"/>
      <c r="K176" s="1384"/>
      <c r="L176" s="259"/>
      <c r="M176" s="257"/>
      <c r="N176" s="180"/>
    </row>
    <row r="177" spans="2:14" ht="19.5" customHeight="1">
      <c r="B177" s="1363"/>
      <c r="C177" s="260" t="s">
        <v>147</v>
      </c>
      <c r="D177" s="261"/>
      <c r="E177" s="287">
        <f>SUM(F177:H177)</f>
        <v>0</v>
      </c>
      <c r="F177" s="262"/>
      <c r="G177" s="262"/>
      <c r="H177" s="262"/>
      <c r="I177" s="1366"/>
      <c r="J177" s="1369"/>
      <c r="K177" s="1370"/>
      <c r="L177" s="268"/>
      <c r="M177" s="270"/>
      <c r="N177" s="180"/>
    </row>
    <row r="178" spans="2:14" ht="19.5" customHeight="1">
      <c r="B178" s="1364"/>
      <c r="C178" s="264" t="s">
        <v>148</v>
      </c>
      <c r="D178" s="265"/>
      <c r="E178" s="288">
        <f t="shared" ref="E178:E184" si="18">SUM(F178:H178)</f>
        <v>0</v>
      </c>
      <c r="F178" s="266"/>
      <c r="G178" s="266"/>
      <c r="H178" s="266"/>
      <c r="I178" s="1367"/>
      <c r="J178" s="1371"/>
      <c r="K178" s="1372"/>
      <c r="L178" s="259"/>
      <c r="M178" s="257"/>
      <c r="N178" s="180"/>
    </row>
    <row r="179" spans="2:14" ht="19.5" customHeight="1">
      <c r="B179" s="1364"/>
      <c r="C179" s="264" t="s">
        <v>149</v>
      </c>
      <c r="D179" s="265"/>
      <c r="E179" s="288">
        <f t="shared" si="18"/>
        <v>0</v>
      </c>
      <c r="F179" s="266"/>
      <c r="G179" s="266"/>
      <c r="H179" s="266"/>
      <c r="I179" s="1367"/>
      <c r="J179" s="1371"/>
      <c r="K179" s="1372"/>
      <c r="L179" s="259"/>
      <c r="M179" s="257"/>
      <c r="N179" s="180"/>
    </row>
    <row r="180" spans="2:14" ht="19.5" customHeight="1">
      <c r="B180" s="1364"/>
      <c r="C180" s="269" t="s">
        <v>150</v>
      </c>
      <c r="D180" s="265"/>
      <c r="E180" s="288">
        <f t="shared" si="18"/>
        <v>0</v>
      </c>
      <c r="F180" s="266"/>
      <c r="G180" s="266"/>
      <c r="H180" s="266"/>
      <c r="I180" s="1367"/>
      <c r="J180" s="1371"/>
      <c r="K180" s="1372"/>
      <c r="L180" s="259"/>
      <c r="M180" s="257"/>
      <c r="N180" s="180"/>
    </row>
    <row r="181" spans="2:14" ht="19.5" customHeight="1">
      <c r="B181" s="1364"/>
      <c r="C181" s="264" t="s">
        <v>151</v>
      </c>
      <c r="D181" s="265"/>
      <c r="E181" s="288">
        <f t="shared" si="18"/>
        <v>0</v>
      </c>
      <c r="F181" s="266"/>
      <c r="G181" s="266"/>
      <c r="H181" s="266"/>
      <c r="I181" s="1367"/>
      <c r="J181" s="1371"/>
      <c r="K181" s="1372"/>
      <c r="L181" s="268"/>
      <c r="M181" s="270"/>
      <c r="N181" s="180"/>
    </row>
    <row r="182" spans="2:14" ht="19.5" customHeight="1">
      <c r="B182" s="1364"/>
      <c r="C182" s="264" t="s">
        <v>152</v>
      </c>
      <c r="D182" s="265"/>
      <c r="E182" s="288">
        <f t="shared" si="18"/>
        <v>0</v>
      </c>
      <c r="F182" s="278"/>
      <c r="G182" s="278"/>
      <c r="H182" s="278"/>
      <c r="I182" s="1367"/>
      <c r="J182" s="1373"/>
      <c r="K182" s="1374"/>
      <c r="L182" s="268"/>
      <c r="M182" s="270"/>
      <c r="N182" s="180"/>
    </row>
    <row r="183" spans="2:14" ht="19.5" customHeight="1">
      <c r="B183" s="1364"/>
      <c r="C183" s="272" t="s">
        <v>631</v>
      </c>
      <c r="D183" s="265"/>
      <c r="E183" s="288">
        <f t="shared" si="18"/>
        <v>0</v>
      </c>
      <c r="F183" s="266"/>
      <c r="G183" s="266"/>
      <c r="H183" s="266"/>
      <c r="I183" s="1367"/>
      <c r="J183" s="1371"/>
      <c r="K183" s="1372"/>
      <c r="L183" s="268"/>
      <c r="M183" s="270"/>
      <c r="N183" s="180"/>
    </row>
    <row r="184" spans="2:14" ht="19.5" customHeight="1">
      <c r="B184" s="1364"/>
      <c r="C184" s="264" t="s">
        <v>153</v>
      </c>
      <c r="D184" s="265"/>
      <c r="E184" s="288">
        <f t="shared" si="18"/>
        <v>0</v>
      </c>
      <c r="F184" s="266"/>
      <c r="G184" s="266"/>
      <c r="H184" s="266"/>
      <c r="I184" s="1367"/>
      <c r="J184" s="1371"/>
      <c r="K184" s="1372"/>
      <c r="L184" s="268"/>
      <c r="M184" s="270"/>
      <c r="N184" s="180"/>
    </row>
    <row r="185" spans="2:14" ht="19.5" customHeight="1" thickBot="1">
      <c r="B185" s="1365"/>
      <c r="C185" s="273" t="s">
        <v>154</v>
      </c>
      <c r="D185" s="274"/>
      <c r="E185" s="289">
        <f>SUM(F185:H185)</f>
        <v>0</v>
      </c>
      <c r="F185" s="275"/>
      <c r="G185" s="275"/>
      <c r="H185" s="275"/>
      <c r="I185" s="1368"/>
      <c r="J185" s="1375"/>
      <c r="K185" s="1376"/>
      <c r="L185" s="268"/>
      <c r="M185" s="270"/>
      <c r="N185" s="180"/>
    </row>
    <row r="186" spans="2:14" ht="37.5" customHeight="1">
      <c r="B186" s="204" t="str">
        <f>IF('①4.事業内容（PR）'!B23="","",'①4.事業内容（PR）'!B23)</f>
        <v/>
      </c>
      <c r="C186" s="1377" t="str">
        <f>IF('①4.事業内容（PR）'!C23="","",'①4.事業内容（PR）'!C23)</f>
        <v/>
      </c>
      <c r="D186" s="1378"/>
      <c r="E186" s="284">
        <f>SUM(E187:E195)</f>
        <v>0</v>
      </c>
      <c r="F186" s="284">
        <f>SUM(F187:F195)</f>
        <v>0</v>
      </c>
      <c r="G186" s="284">
        <f>SUM(G187:G195)</f>
        <v>0</v>
      </c>
      <c r="H186" s="284">
        <f>SUM(H187:H195)</f>
        <v>0</v>
      </c>
      <c r="I186" s="277"/>
      <c r="J186" s="1379"/>
      <c r="K186" s="1380"/>
      <c r="L186" s="259"/>
      <c r="M186" s="257"/>
      <c r="N186" s="180"/>
    </row>
    <row r="187" spans="2:14" ht="19.5" customHeight="1">
      <c r="B187" s="1363"/>
      <c r="C187" s="260" t="s">
        <v>147</v>
      </c>
      <c r="D187" s="261"/>
      <c r="E187" s="287">
        <f>SUM(F187:H187)</f>
        <v>0</v>
      </c>
      <c r="F187" s="262"/>
      <c r="G187" s="262"/>
      <c r="H187" s="262"/>
      <c r="I187" s="1366"/>
      <c r="J187" s="1369"/>
      <c r="K187" s="1370"/>
      <c r="L187" s="268"/>
      <c r="M187" s="270"/>
      <c r="N187" s="180"/>
    </row>
    <row r="188" spans="2:14" ht="19.5" customHeight="1">
      <c r="B188" s="1364"/>
      <c r="C188" s="264" t="s">
        <v>148</v>
      </c>
      <c r="D188" s="265"/>
      <c r="E188" s="288">
        <f t="shared" ref="E188:E194" si="19">SUM(F188:H188)</f>
        <v>0</v>
      </c>
      <c r="F188" s="266"/>
      <c r="G188" s="266"/>
      <c r="H188" s="266"/>
      <c r="I188" s="1367"/>
      <c r="J188" s="1371"/>
      <c r="K188" s="1372"/>
      <c r="L188" s="259"/>
      <c r="M188" s="257"/>
      <c r="N188" s="180"/>
    </row>
    <row r="189" spans="2:14" ht="19.5" customHeight="1">
      <c r="B189" s="1364"/>
      <c r="C189" s="264" t="s">
        <v>149</v>
      </c>
      <c r="D189" s="265"/>
      <c r="E189" s="288">
        <f t="shared" si="19"/>
        <v>0</v>
      </c>
      <c r="F189" s="266"/>
      <c r="G189" s="266"/>
      <c r="H189" s="266"/>
      <c r="I189" s="1367"/>
      <c r="J189" s="1371"/>
      <c r="K189" s="1372"/>
      <c r="L189" s="259"/>
      <c r="M189" s="257"/>
      <c r="N189" s="180"/>
    </row>
    <row r="190" spans="2:14" ht="19.5" customHeight="1">
      <c r="B190" s="1364"/>
      <c r="C190" s="269" t="s">
        <v>150</v>
      </c>
      <c r="D190" s="265"/>
      <c r="E190" s="288">
        <f t="shared" si="19"/>
        <v>0</v>
      </c>
      <c r="F190" s="266"/>
      <c r="G190" s="266"/>
      <c r="H190" s="266"/>
      <c r="I190" s="1367"/>
      <c r="J190" s="1371"/>
      <c r="K190" s="1372"/>
      <c r="L190" s="259"/>
      <c r="M190" s="257"/>
      <c r="N190" s="180"/>
    </row>
    <row r="191" spans="2:14" ht="19.5" customHeight="1">
      <c r="B191" s="1364"/>
      <c r="C191" s="264" t="s">
        <v>151</v>
      </c>
      <c r="D191" s="265"/>
      <c r="E191" s="288">
        <f t="shared" si="19"/>
        <v>0</v>
      </c>
      <c r="F191" s="266"/>
      <c r="G191" s="266"/>
      <c r="H191" s="266"/>
      <c r="I191" s="1367"/>
      <c r="J191" s="1371"/>
      <c r="K191" s="1372"/>
      <c r="L191" s="268"/>
      <c r="M191" s="270"/>
      <c r="N191" s="180"/>
    </row>
    <row r="192" spans="2:14" ht="19.5" customHeight="1">
      <c r="B192" s="1364"/>
      <c r="C192" s="264" t="s">
        <v>152</v>
      </c>
      <c r="D192" s="265"/>
      <c r="E192" s="288">
        <f t="shared" si="19"/>
        <v>0</v>
      </c>
      <c r="F192" s="278"/>
      <c r="G192" s="278"/>
      <c r="H192" s="278"/>
      <c r="I192" s="1367"/>
      <c r="J192" s="1371"/>
      <c r="K192" s="1372"/>
      <c r="L192" s="268"/>
      <c r="M192" s="270"/>
      <c r="N192" s="180"/>
    </row>
    <row r="193" spans="1:14" ht="19.5" customHeight="1">
      <c r="B193" s="1364"/>
      <c r="C193" s="272" t="s">
        <v>631</v>
      </c>
      <c r="D193" s="265"/>
      <c r="E193" s="288">
        <f t="shared" si="19"/>
        <v>0</v>
      </c>
      <c r="F193" s="266"/>
      <c r="G193" s="266"/>
      <c r="H193" s="266"/>
      <c r="I193" s="1367"/>
      <c r="J193" s="1371"/>
      <c r="K193" s="1372"/>
      <c r="L193" s="268"/>
      <c r="M193" s="270"/>
      <c r="N193" s="180"/>
    </row>
    <row r="194" spans="1:14" ht="19.5" customHeight="1">
      <c r="B194" s="1364"/>
      <c r="C194" s="264" t="s">
        <v>153</v>
      </c>
      <c r="D194" s="265"/>
      <c r="E194" s="288">
        <f t="shared" si="19"/>
        <v>0</v>
      </c>
      <c r="F194" s="266"/>
      <c r="G194" s="266"/>
      <c r="H194" s="266"/>
      <c r="I194" s="1367"/>
      <c r="J194" s="1371"/>
      <c r="K194" s="1372"/>
      <c r="L194" s="268"/>
      <c r="M194" s="270"/>
      <c r="N194" s="180"/>
    </row>
    <row r="195" spans="1:14" ht="19.5" customHeight="1" thickBot="1">
      <c r="B195" s="1365"/>
      <c r="C195" s="273" t="s">
        <v>154</v>
      </c>
      <c r="D195" s="274"/>
      <c r="E195" s="289">
        <f>SUM(F195:H195)</f>
        <v>0</v>
      </c>
      <c r="F195" s="275"/>
      <c r="G195" s="275"/>
      <c r="H195" s="275"/>
      <c r="I195" s="1368"/>
      <c r="J195" s="1381"/>
      <c r="K195" s="1382"/>
      <c r="L195" s="268"/>
      <c r="M195" s="270"/>
      <c r="N195" s="180"/>
    </row>
    <row r="196" spans="1:14" ht="37.5" customHeight="1">
      <c r="B196" s="204" t="str">
        <f>IF('①4.事業内容（PR）'!B24="","",'①4.事業内容（PR）'!B24)</f>
        <v/>
      </c>
      <c r="C196" s="1377" t="str">
        <f>IF('①4.事業内容（PR）'!C24="","",'①4.事業内容（PR）'!C24)</f>
        <v/>
      </c>
      <c r="D196" s="1378"/>
      <c r="E196" s="284">
        <f>SUM(E197:E205)</f>
        <v>0</v>
      </c>
      <c r="F196" s="284">
        <f>SUM(F197:F205)</f>
        <v>0</v>
      </c>
      <c r="G196" s="284">
        <f>SUM(G197:G205)</f>
        <v>0</v>
      </c>
      <c r="H196" s="284">
        <f>SUM(H197:H205)</f>
        <v>0</v>
      </c>
      <c r="I196" s="279"/>
      <c r="J196" s="1383"/>
      <c r="K196" s="1384"/>
      <c r="L196" s="259"/>
      <c r="M196" s="257"/>
      <c r="N196" s="180"/>
    </row>
    <row r="197" spans="1:14" ht="19.5" customHeight="1">
      <c r="B197" s="1363"/>
      <c r="C197" s="260" t="s">
        <v>147</v>
      </c>
      <c r="D197" s="261"/>
      <c r="E197" s="287">
        <f>SUM(F197:H197)</f>
        <v>0</v>
      </c>
      <c r="F197" s="262"/>
      <c r="G197" s="262"/>
      <c r="H197" s="262"/>
      <c r="I197" s="1366"/>
      <c r="J197" s="1369"/>
      <c r="K197" s="1370"/>
      <c r="L197" s="268"/>
      <c r="M197" s="270"/>
      <c r="N197" s="180"/>
    </row>
    <row r="198" spans="1:14" ht="19.5" customHeight="1">
      <c r="B198" s="1364"/>
      <c r="C198" s="264" t="s">
        <v>148</v>
      </c>
      <c r="D198" s="265"/>
      <c r="E198" s="288">
        <f t="shared" ref="E198:E204" si="20">SUM(F198:H198)</f>
        <v>0</v>
      </c>
      <c r="F198" s="266"/>
      <c r="G198" s="266"/>
      <c r="H198" s="266"/>
      <c r="I198" s="1367"/>
      <c r="J198" s="1371"/>
      <c r="K198" s="1372"/>
      <c r="L198" s="259"/>
      <c r="M198" s="257"/>
      <c r="N198" s="180"/>
    </row>
    <row r="199" spans="1:14" ht="19.5" customHeight="1">
      <c r="B199" s="1364"/>
      <c r="C199" s="264" t="s">
        <v>149</v>
      </c>
      <c r="D199" s="265"/>
      <c r="E199" s="288">
        <f t="shared" si="20"/>
        <v>0</v>
      </c>
      <c r="F199" s="266"/>
      <c r="G199" s="266"/>
      <c r="H199" s="266"/>
      <c r="I199" s="1367"/>
      <c r="J199" s="1371"/>
      <c r="K199" s="1372"/>
      <c r="L199" s="259"/>
      <c r="M199" s="257"/>
      <c r="N199" s="180"/>
    </row>
    <row r="200" spans="1:14" ht="19.5" customHeight="1">
      <c r="B200" s="1364"/>
      <c r="C200" s="269" t="s">
        <v>150</v>
      </c>
      <c r="D200" s="265"/>
      <c r="E200" s="288">
        <f t="shared" si="20"/>
        <v>0</v>
      </c>
      <c r="F200" s="266"/>
      <c r="G200" s="266"/>
      <c r="H200" s="266"/>
      <c r="I200" s="1367"/>
      <c r="J200" s="1371"/>
      <c r="K200" s="1372"/>
      <c r="L200" s="259"/>
      <c r="M200" s="257"/>
      <c r="N200" s="180"/>
    </row>
    <row r="201" spans="1:14" ht="19.5" customHeight="1">
      <c r="B201" s="1364"/>
      <c r="C201" s="264" t="s">
        <v>151</v>
      </c>
      <c r="D201" s="265"/>
      <c r="E201" s="288">
        <f t="shared" si="20"/>
        <v>0</v>
      </c>
      <c r="F201" s="266"/>
      <c r="G201" s="266"/>
      <c r="H201" s="266"/>
      <c r="I201" s="1367"/>
      <c r="J201" s="1371"/>
      <c r="K201" s="1372"/>
      <c r="L201" s="268"/>
      <c r="M201" s="270"/>
      <c r="N201" s="180"/>
    </row>
    <row r="202" spans="1:14" ht="19.5" customHeight="1">
      <c r="B202" s="1364"/>
      <c r="C202" s="264" t="s">
        <v>152</v>
      </c>
      <c r="D202" s="265"/>
      <c r="E202" s="288">
        <f t="shared" si="20"/>
        <v>0</v>
      </c>
      <c r="F202" s="278"/>
      <c r="G202" s="278"/>
      <c r="H202" s="278"/>
      <c r="I202" s="1367"/>
      <c r="J202" s="1373"/>
      <c r="K202" s="1374"/>
      <c r="L202" s="268"/>
      <c r="M202" s="270"/>
      <c r="N202" s="180"/>
    </row>
    <row r="203" spans="1:14" ht="19.5" customHeight="1">
      <c r="B203" s="1364"/>
      <c r="C203" s="272" t="s">
        <v>631</v>
      </c>
      <c r="D203" s="265"/>
      <c r="E203" s="288">
        <f t="shared" si="20"/>
        <v>0</v>
      </c>
      <c r="F203" s="266"/>
      <c r="G203" s="266"/>
      <c r="H203" s="266"/>
      <c r="I203" s="1367"/>
      <c r="J203" s="1371"/>
      <c r="K203" s="1372"/>
      <c r="L203" s="268"/>
      <c r="M203" s="270"/>
      <c r="N203" s="180"/>
    </row>
    <row r="204" spans="1:14" ht="19.5" customHeight="1">
      <c r="B204" s="1364"/>
      <c r="C204" s="264" t="s">
        <v>153</v>
      </c>
      <c r="D204" s="265"/>
      <c r="E204" s="288">
        <f t="shared" si="20"/>
        <v>0</v>
      </c>
      <c r="F204" s="266"/>
      <c r="G204" s="266"/>
      <c r="H204" s="266"/>
      <c r="I204" s="1367"/>
      <c r="J204" s="1371"/>
      <c r="K204" s="1372"/>
      <c r="L204" s="268"/>
      <c r="M204" s="270"/>
      <c r="N204" s="180"/>
    </row>
    <row r="205" spans="1:14" ht="19.5" customHeight="1" thickBot="1">
      <c r="A205" s="138"/>
      <c r="B205" s="1365"/>
      <c r="C205" s="273" t="s">
        <v>154</v>
      </c>
      <c r="D205" s="274"/>
      <c r="E205" s="289">
        <f>SUM(F205:H205)</f>
        <v>0</v>
      </c>
      <c r="F205" s="275"/>
      <c r="G205" s="275"/>
      <c r="H205" s="275"/>
      <c r="I205" s="1368"/>
      <c r="J205" s="1375"/>
      <c r="K205" s="1376"/>
      <c r="L205" s="268"/>
      <c r="M205" s="270"/>
      <c r="N205" s="180"/>
    </row>
    <row r="206" spans="1:14" ht="40.5" hidden="1" customHeight="1">
      <c r="B206" s="204" t="str">
        <f>IF('①4.事業内容（PR）'!B25="","",'①4.事業内容（PR）'!B25)</f>
        <v/>
      </c>
      <c r="C206" s="1377" t="str">
        <f>IF('①4.事業内容（PR）'!C25="","",'①4.事業内容（PR）'!C25)</f>
        <v/>
      </c>
      <c r="D206" s="1378"/>
      <c r="E206" s="284">
        <f>SUM(E207:E215)</f>
        <v>0</v>
      </c>
      <c r="F206" s="284">
        <f>SUM(F207:F215)</f>
        <v>0</v>
      </c>
      <c r="G206" s="284">
        <f>SUM(G207:G215)</f>
        <v>0</v>
      </c>
      <c r="H206" s="284">
        <f>SUM(H207:H215)</f>
        <v>0</v>
      </c>
      <c r="I206" s="279"/>
      <c r="J206" s="1383"/>
      <c r="K206" s="1384"/>
      <c r="L206" s="259"/>
      <c r="M206" s="146"/>
    </row>
    <row r="207" spans="1:14" ht="19.5" hidden="1" customHeight="1">
      <c r="B207" s="1363"/>
      <c r="C207" s="260" t="s">
        <v>147</v>
      </c>
      <c r="D207" s="261"/>
      <c r="E207" s="287">
        <f>SUM(F207:H207)</f>
        <v>0</v>
      </c>
      <c r="F207" s="263"/>
      <c r="G207" s="263"/>
      <c r="H207" s="263"/>
      <c r="I207" s="1385"/>
      <c r="J207" s="1369"/>
      <c r="K207" s="1370"/>
      <c r="L207" s="259"/>
      <c r="M207" s="151"/>
    </row>
    <row r="208" spans="1:14" ht="19.5" hidden="1" customHeight="1">
      <c r="B208" s="1364"/>
      <c r="C208" s="264" t="s">
        <v>148</v>
      </c>
      <c r="D208" s="265"/>
      <c r="E208" s="288">
        <f t="shared" ref="E208:E214" si="21">SUM(F208:H208)</f>
        <v>0</v>
      </c>
      <c r="F208" s="267"/>
      <c r="G208" s="267"/>
      <c r="H208" s="267"/>
      <c r="I208" s="1367"/>
      <c r="J208" s="1371"/>
      <c r="K208" s="1372"/>
      <c r="L208" s="268"/>
      <c r="M208" s="146"/>
    </row>
    <row r="209" spans="2:14" ht="19.5" hidden="1" customHeight="1">
      <c r="B209" s="1364"/>
      <c r="C209" s="264" t="s">
        <v>149</v>
      </c>
      <c r="D209" s="265"/>
      <c r="E209" s="288">
        <f t="shared" si="21"/>
        <v>0</v>
      </c>
      <c r="F209" s="267"/>
      <c r="G209" s="267"/>
      <c r="H209" s="267"/>
      <c r="I209" s="1367"/>
      <c r="J209" s="1371"/>
      <c r="K209" s="1372"/>
      <c r="L209" s="268"/>
      <c r="M209" s="152"/>
    </row>
    <row r="210" spans="2:14" ht="19.5" hidden="1" customHeight="1">
      <c r="B210" s="1364"/>
      <c r="C210" s="269" t="s">
        <v>150</v>
      </c>
      <c r="D210" s="265"/>
      <c r="E210" s="288">
        <f t="shared" si="21"/>
        <v>0</v>
      </c>
      <c r="F210" s="267"/>
      <c r="G210" s="267"/>
      <c r="H210" s="267"/>
      <c r="I210" s="1367"/>
      <c r="J210" s="1371"/>
      <c r="K210" s="1372"/>
      <c r="L210" s="268"/>
      <c r="M210" s="270"/>
      <c r="N210" s="180"/>
    </row>
    <row r="211" spans="2:14" ht="19.5" hidden="1" customHeight="1">
      <c r="B211" s="1364"/>
      <c r="C211" s="264" t="s">
        <v>151</v>
      </c>
      <c r="D211" s="265"/>
      <c r="E211" s="288">
        <f t="shared" si="21"/>
        <v>0</v>
      </c>
      <c r="F211" s="267"/>
      <c r="G211" s="267"/>
      <c r="H211" s="267"/>
      <c r="I211" s="1367"/>
      <c r="J211" s="1371"/>
      <c r="K211" s="1372"/>
      <c r="L211" s="259"/>
      <c r="M211" s="257"/>
      <c r="N211" s="180"/>
    </row>
    <row r="212" spans="2:14" ht="19.5" hidden="1" customHeight="1">
      <c r="B212" s="1364"/>
      <c r="C212" s="264" t="s">
        <v>152</v>
      </c>
      <c r="D212" s="265"/>
      <c r="E212" s="288">
        <f t="shared" si="21"/>
        <v>0</v>
      </c>
      <c r="F212" s="271"/>
      <c r="G212" s="271"/>
      <c r="H212" s="271"/>
      <c r="I212" s="1367"/>
      <c r="J212" s="1373"/>
      <c r="K212" s="1374"/>
      <c r="L212" s="259"/>
      <c r="M212" s="257"/>
      <c r="N212" s="180"/>
    </row>
    <row r="213" spans="2:14" ht="19.5" hidden="1" customHeight="1">
      <c r="B213" s="1364"/>
      <c r="C213" s="272" t="s">
        <v>631</v>
      </c>
      <c r="D213" s="265"/>
      <c r="E213" s="288">
        <f t="shared" si="21"/>
        <v>0</v>
      </c>
      <c r="F213" s="267"/>
      <c r="G213" s="267"/>
      <c r="H213" s="267"/>
      <c r="I213" s="1367"/>
      <c r="J213" s="1371"/>
      <c r="K213" s="1372"/>
      <c r="L213" s="259"/>
      <c r="M213" s="257"/>
      <c r="N213" s="180"/>
    </row>
    <row r="214" spans="2:14" ht="19.5" hidden="1" customHeight="1">
      <c r="B214" s="1364"/>
      <c r="C214" s="264" t="s">
        <v>153</v>
      </c>
      <c r="D214" s="265"/>
      <c r="E214" s="288">
        <f t="shared" si="21"/>
        <v>0</v>
      </c>
      <c r="F214" s="267"/>
      <c r="G214" s="267"/>
      <c r="H214" s="267"/>
      <c r="I214" s="1367"/>
      <c r="J214" s="1371"/>
      <c r="K214" s="1372"/>
      <c r="L214" s="259"/>
      <c r="M214" s="257"/>
      <c r="N214" s="180"/>
    </row>
    <row r="215" spans="2:14" ht="19.5" hidden="1" customHeight="1" thickBot="1">
      <c r="B215" s="1365"/>
      <c r="C215" s="273" t="s">
        <v>154</v>
      </c>
      <c r="D215" s="274"/>
      <c r="E215" s="289">
        <f>SUM(F215:H215)</f>
        <v>0</v>
      </c>
      <c r="F215" s="276"/>
      <c r="G215" s="276"/>
      <c r="H215" s="276"/>
      <c r="I215" s="1368"/>
      <c r="J215" s="1375"/>
      <c r="K215" s="1376"/>
      <c r="L215" s="259"/>
      <c r="M215" s="257"/>
      <c r="N215" s="180"/>
    </row>
    <row r="216" spans="2:14" ht="37.5" hidden="1" customHeight="1">
      <c r="B216" s="204" t="str">
        <f>IF('①4.事業内容（PR）'!B26="","",'①4.事業内容（PR）'!B26)</f>
        <v/>
      </c>
      <c r="C216" s="1377" t="str">
        <f>IF('①4.事業内容（PR）'!C26="","",'①4.事業内容（PR）'!C26)</f>
        <v/>
      </c>
      <c r="D216" s="1378"/>
      <c r="E216" s="284">
        <f>SUM(E217:E225)</f>
        <v>0</v>
      </c>
      <c r="F216" s="284">
        <f>SUM(F217:F225)</f>
        <v>0</v>
      </c>
      <c r="G216" s="284">
        <f>SUM(G217:G225)</f>
        <v>0</v>
      </c>
      <c r="H216" s="284">
        <f>SUM(H217:H225)</f>
        <v>0</v>
      </c>
      <c r="I216" s="277"/>
      <c r="J216" s="1379"/>
      <c r="K216" s="1380"/>
      <c r="L216" s="259"/>
      <c r="M216" s="257"/>
      <c r="N216" s="180"/>
    </row>
    <row r="217" spans="2:14" ht="19.5" hidden="1" customHeight="1">
      <c r="B217" s="1363"/>
      <c r="C217" s="260" t="s">
        <v>147</v>
      </c>
      <c r="D217" s="261"/>
      <c r="E217" s="287">
        <f>SUM(F217:H217)</f>
        <v>0</v>
      </c>
      <c r="F217" s="262"/>
      <c r="G217" s="262"/>
      <c r="H217" s="262"/>
      <c r="I217" s="1366"/>
      <c r="J217" s="1369"/>
      <c r="K217" s="1370"/>
      <c r="L217" s="268"/>
      <c r="M217" s="270"/>
      <c r="N217" s="180"/>
    </row>
    <row r="218" spans="2:14" ht="19.5" hidden="1" customHeight="1">
      <c r="B218" s="1364"/>
      <c r="C218" s="264" t="s">
        <v>148</v>
      </c>
      <c r="D218" s="265"/>
      <c r="E218" s="288">
        <f t="shared" ref="E218:E224" si="22">SUM(F218:H218)</f>
        <v>0</v>
      </c>
      <c r="F218" s="266"/>
      <c r="G218" s="266"/>
      <c r="H218" s="266"/>
      <c r="I218" s="1367"/>
      <c r="J218" s="1371"/>
      <c r="K218" s="1372"/>
      <c r="L218" s="259"/>
      <c r="M218" s="257"/>
      <c r="N218" s="180"/>
    </row>
    <row r="219" spans="2:14" ht="19.5" hidden="1" customHeight="1">
      <c r="B219" s="1364"/>
      <c r="C219" s="264" t="s">
        <v>149</v>
      </c>
      <c r="D219" s="265"/>
      <c r="E219" s="288">
        <f t="shared" si="22"/>
        <v>0</v>
      </c>
      <c r="F219" s="266"/>
      <c r="G219" s="266"/>
      <c r="H219" s="266"/>
      <c r="I219" s="1367"/>
      <c r="J219" s="1371"/>
      <c r="K219" s="1372"/>
      <c r="L219" s="259"/>
      <c r="M219" s="257"/>
      <c r="N219" s="180"/>
    </row>
    <row r="220" spans="2:14" ht="19.5" hidden="1" customHeight="1">
      <c r="B220" s="1364"/>
      <c r="C220" s="269" t="s">
        <v>150</v>
      </c>
      <c r="D220" s="265"/>
      <c r="E220" s="288">
        <f t="shared" si="22"/>
        <v>0</v>
      </c>
      <c r="F220" s="266"/>
      <c r="G220" s="266"/>
      <c r="H220" s="266"/>
      <c r="I220" s="1367"/>
      <c r="J220" s="1371"/>
      <c r="K220" s="1372"/>
      <c r="L220" s="259"/>
      <c r="M220" s="257"/>
      <c r="N220" s="180"/>
    </row>
    <row r="221" spans="2:14" ht="19.5" hidden="1" customHeight="1">
      <c r="B221" s="1364"/>
      <c r="C221" s="264" t="s">
        <v>151</v>
      </c>
      <c r="D221" s="265"/>
      <c r="E221" s="288">
        <f t="shared" si="22"/>
        <v>0</v>
      </c>
      <c r="F221" s="266"/>
      <c r="G221" s="266"/>
      <c r="H221" s="266"/>
      <c r="I221" s="1367"/>
      <c r="J221" s="1371"/>
      <c r="K221" s="1372"/>
      <c r="L221" s="268"/>
      <c r="M221" s="270"/>
      <c r="N221" s="180"/>
    </row>
    <row r="222" spans="2:14" ht="19.5" hidden="1" customHeight="1">
      <c r="B222" s="1364"/>
      <c r="C222" s="264" t="s">
        <v>152</v>
      </c>
      <c r="D222" s="265"/>
      <c r="E222" s="288">
        <f t="shared" si="22"/>
        <v>0</v>
      </c>
      <c r="F222" s="278"/>
      <c r="G222" s="278"/>
      <c r="H222" s="278"/>
      <c r="I222" s="1367"/>
      <c r="J222" s="1371"/>
      <c r="K222" s="1372"/>
      <c r="L222" s="268"/>
      <c r="M222" s="270"/>
      <c r="N222" s="180"/>
    </row>
    <row r="223" spans="2:14" ht="19.5" hidden="1" customHeight="1">
      <c r="B223" s="1364"/>
      <c r="C223" s="272" t="s">
        <v>631</v>
      </c>
      <c r="D223" s="265"/>
      <c r="E223" s="288">
        <f t="shared" si="22"/>
        <v>0</v>
      </c>
      <c r="F223" s="266"/>
      <c r="G223" s="266"/>
      <c r="H223" s="266"/>
      <c r="I223" s="1367"/>
      <c r="J223" s="1371"/>
      <c r="K223" s="1372"/>
      <c r="L223" s="268"/>
      <c r="M223" s="270"/>
      <c r="N223" s="180"/>
    </row>
    <row r="224" spans="2:14" ht="19.5" hidden="1" customHeight="1">
      <c r="B224" s="1364"/>
      <c r="C224" s="264" t="s">
        <v>153</v>
      </c>
      <c r="D224" s="265"/>
      <c r="E224" s="288">
        <f t="shared" si="22"/>
        <v>0</v>
      </c>
      <c r="F224" s="266"/>
      <c r="G224" s="266"/>
      <c r="H224" s="266"/>
      <c r="I224" s="1367"/>
      <c r="J224" s="1371"/>
      <c r="K224" s="1372"/>
      <c r="L224" s="268"/>
      <c r="M224" s="270"/>
      <c r="N224" s="180"/>
    </row>
    <row r="225" spans="2:14" ht="19.5" hidden="1" customHeight="1" thickBot="1">
      <c r="B225" s="1365"/>
      <c r="C225" s="273" t="s">
        <v>154</v>
      </c>
      <c r="D225" s="274"/>
      <c r="E225" s="289">
        <f>SUM(F225:H225)</f>
        <v>0</v>
      </c>
      <c r="F225" s="275"/>
      <c r="G225" s="275"/>
      <c r="H225" s="275"/>
      <c r="I225" s="1368"/>
      <c r="J225" s="1381"/>
      <c r="K225" s="1382"/>
      <c r="L225" s="268"/>
      <c r="M225" s="177"/>
      <c r="N225" s="180"/>
    </row>
    <row r="226" spans="2:14" ht="37.5" hidden="1" customHeight="1">
      <c r="B226" s="204" t="str">
        <f>IF('①4.事業内容（PR）'!B27="","",'①4.事業内容（PR）'!B27)</f>
        <v/>
      </c>
      <c r="C226" s="1377" t="str">
        <f>IF('①4.事業内容（PR）'!C27="","",'①4.事業内容（PR）'!C27)</f>
        <v/>
      </c>
      <c r="D226" s="1378"/>
      <c r="E226" s="284">
        <f>SUM(E227:E235)</f>
        <v>0</v>
      </c>
      <c r="F226" s="284">
        <f>SUM(F227:F235)</f>
        <v>0</v>
      </c>
      <c r="G226" s="284">
        <f>SUM(G227:G235)</f>
        <v>0</v>
      </c>
      <c r="H226" s="284">
        <f>SUM(H227:H235)</f>
        <v>0</v>
      </c>
      <c r="I226" s="279"/>
      <c r="J226" s="1383"/>
      <c r="K226" s="1384"/>
      <c r="L226" s="259"/>
      <c r="M226" s="257"/>
      <c r="N226" s="180"/>
    </row>
    <row r="227" spans="2:14" ht="19.5" hidden="1" customHeight="1">
      <c r="B227" s="1363"/>
      <c r="C227" s="260" t="s">
        <v>147</v>
      </c>
      <c r="D227" s="261"/>
      <c r="E227" s="287">
        <f>SUM(F227:H227)</f>
        <v>0</v>
      </c>
      <c r="F227" s="262"/>
      <c r="G227" s="262"/>
      <c r="H227" s="262"/>
      <c r="I227" s="1366"/>
      <c r="J227" s="1369"/>
      <c r="K227" s="1370"/>
      <c r="L227" s="268"/>
      <c r="M227" s="270"/>
      <c r="N227" s="180"/>
    </row>
    <row r="228" spans="2:14" ht="19.5" hidden="1" customHeight="1">
      <c r="B228" s="1364"/>
      <c r="C228" s="264" t="s">
        <v>148</v>
      </c>
      <c r="D228" s="265"/>
      <c r="E228" s="288">
        <f t="shared" ref="E228:E234" si="23">SUM(F228:H228)</f>
        <v>0</v>
      </c>
      <c r="F228" s="266"/>
      <c r="G228" s="266"/>
      <c r="H228" s="266"/>
      <c r="I228" s="1367"/>
      <c r="J228" s="1371"/>
      <c r="K228" s="1372"/>
      <c r="L228" s="259"/>
      <c r="M228" s="257"/>
      <c r="N228" s="180"/>
    </row>
    <row r="229" spans="2:14" ht="19.5" hidden="1" customHeight="1">
      <c r="B229" s="1364"/>
      <c r="C229" s="264" t="s">
        <v>149</v>
      </c>
      <c r="D229" s="265"/>
      <c r="E229" s="288">
        <f t="shared" si="23"/>
        <v>0</v>
      </c>
      <c r="F229" s="266"/>
      <c r="G229" s="266"/>
      <c r="H229" s="266"/>
      <c r="I229" s="1367"/>
      <c r="J229" s="1371"/>
      <c r="K229" s="1372"/>
      <c r="L229" s="259"/>
      <c r="M229" s="257"/>
      <c r="N229" s="180"/>
    </row>
    <row r="230" spans="2:14" ht="19.5" hidden="1" customHeight="1">
      <c r="B230" s="1364"/>
      <c r="C230" s="269" t="s">
        <v>150</v>
      </c>
      <c r="D230" s="265"/>
      <c r="E230" s="288">
        <f t="shared" si="23"/>
        <v>0</v>
      </c>
      <c r="F230" s="266"/>
      <c r="G230" s="266"/>
      <c r="H230" s="266"/>
      <c r="I230" s="1367"/>
      <c r="J230" s="1371"/>
      <c r="K230" s="1372"/>
      <c r="L230" s="259"/>
      <c r="M230" s="257"/>
      <c r="N230" s="180"/>
    </row>
    <row r="231" spans="2:14" ht="19.5" hidden="1" customHeight="1">
      <c r="B231" s="1364"/>
      <c r="C231" s="264" t="s">
        <v>151</v>
      </c>
      <c r="D231" s="265"/>
      <c r="E231" s="288">
        <f t="shared" si="23"/>
        <v>0</v>
      </c>
      <c r="F231" s="266"/>
      <c r="G231" s="266"/>
      <c r="H231" s="266"/>
      <c r="I231" s="1367"/>
      <c r="J231" s="1371"/>
      <c r="K231" s="1372"/>
      <c r="L231" s="268"/>
      <c r="M231" s="270"/>
      <c r="N231" s="180"/>
    </row>
    <row r="232" spans="2:14" ht="19.5" hidden="1" customHeight="1">
      <c r="B232" s="1364"/>
      <c r="C232" s="264" t="s">
        <v>152</v>
      </c>
      <c r="D232" s="265"/>
      <c r="E232" s="288">
        <f t="shared" si="23"/>
        <v>0</v>
      </c>
      <c r="F232" s="278"/>
      <c r="G232" s="278"/>
      <c r="H232" s="278"/>
      <c r="I232" s="1367"/>
      <c r="J232" s="1373"/>
      <c r="K232" s="1374"/>
      <c r="L232" s="268"/>
      <c r="M232" s="270"/>
      <c r="N232" s="180"/>
    </row>
    <row r="233" spans="2:14" ht="19.5" hidden="1" customHeight="1">
      <c r="B233" s="1364"/>
      <c r="C233" s="272" t="s">
        <v>631</v>
      </c>
      <c r="D233" s="265"/>
      <c r="E233" s="288">
        <f t="shared" si="23"/>
        <v>0</v>
      </c>
      <c r="F233" s="266"/>
      <c r="G233" s="266"/>
      <c r="H233" s="266"/>
      <c r="I233" s="1367"/>
      <c r="J233" s="1371"/>
      <c r="K233" s="1372"/>
      <c r="L233" s="268"/>
      <c r="M233" s="270"/>
      <c r="N233" s="180"/>
    </row>
    <row r="234" spans="2:14" ht="19.5" hidden="1" customHeight="1">
      <c r="B234" s="1364"/>
      <c r="C234" s="264" t="s">
        <v>153</v>
      </c>
      <c r="D234" s="265"/>
      <c r="E234" s="288">
        <f t="shared" si="23"/>
        <v>0</v>
      </c>
      <c r="F234" s="266"/>
      <c r="G234" s="266"/>
      <c r="H234" s="266"/>
      <c r="I234" s="1367"/>
      <c r="J234" s="1371"/>
      <c r="K234" s="1372"/>
      <c r="L234" s="268"/>
      <c r="M234" s="270"/>
      <c r="N234" s="180"/>
    </row>
    <row r="235" spans="2:14" ht="19.5" hidden="1" customHeight="1" thickBot="1">
      <c r="B235" s="1365"/>
      <c r="C235" s="273" t="s">
        <v>154</v>
      </c>
      <c r="D235" s="274"/>
      <c r="E235" s="289">
        <f>SUM(F235:H235)</f>
        <v>0</v>
      </c>
      <c r="F235" s="275"/>
      <c r="G235" s="275"/>
      <c r="H235" s="275"/>
      <c r="I235" s="1368"/>
      <c r="J235" s="1375"/>
      <c r="K235" s="1376"/>
      <c r="L235" s="268"/>
      <c r="M235" s="270"/>
      <c r="N235" s="180"/>
    </row>
    <row r="236" spans="2:14" ht="37.5" hidden="1" customHeight="1">
      <c r="B236" s="204" t="str">
        <f>IF('①4.事業内容（PR）'!B28="","",'①4.事業内容（PR）'!B28)</f>
        <v/>
      </c>
      <c r="C236" s="1377" t="str">
        <f>IF('①4.事業内容（PR）'!C28="","",'①4.事業内容（PR）'!C28)</f>
        <v/>
      </c>
      <c r="D236" s="1378"/>
      <c r="E236" s="284">
        <f>SUM(E237:E245)</f>
        <v>0</v>
      </c>
      <c r="F236" s="284">
        <f>SUM(F237:F245)</f>
        <v>0</v>
      </c>
      <c r="G236" s="284">
        <f>SUM(G237:G245)</f>
        <v>0</v>
      </c>
      <c r="H236" s="284">
        <f>SUM(H237:H245)</f>
        <v>0</v>
      </c>
      <c r="I236" s="277"/>
      <c r="J236" s="1379"/>
      <c r="K236" s="1380"/>
      <c r="L236" s="259"/>
      <c r="M236" s="257"/>
      <c r="N236" s="180"/>
    </row>
    <row r="237" spans="2:14" ht="19.5" hidden="1" customHeight="1">
      <c r="B237" s="1363"/>
      <c r="C237" s="260" t="s">
        <v>147</v>
      </c>
      <c r="D237" s="261"/>
      <c r="E237" s="287">
        <f>SUM(F237:H237)</f>
        <v>0</v>
      </c>
      <c r="F237" s="262"/>
      <c r="G237" s="262"/>
      <c r="H237" s="262"/>
      <c r="I237" s="1366"/>
      <c r="J237" s="1369"/>
      <c r="K237" s="1370"/>
      <c r="L237" s="268"/>
      <c r="M237" s="270"/>
      <c r="N237" s="180"/>
    </row>
    <row r="238" spans="2:14" ht="19.5" hidden="1" customHeight="1">
      <c r="B238" s="1364"/>
      <c r="C238" s="264" t="s">
        <v>148</v>
      </c>
      <c r="D238" s="265"/>
      <c r="E238" s="288">
        <f t="shared" ref="E238:E244" si="24">SUM(F238:H238)</f>
        <v>0</v>
      </c>
      <c r="F238" s="266"/>
      <c r="G238" s="266"/>
      <c r="H238" s="266"/>
      <c r="I238" s="1367"/>
      <c r="J238" s="1371"/>
      <c r="K238" s="1372"/>
      <c r="L238" s="259"/>
      <c r="M238" s="257"/>
      <c r="N238" s="180"/>
    </row>
    <row r="239" spans="2:14" ht="19.5" hidden="1" customHeight="1">
      <c r="B239" s="1364"/>
      <c r="C239" s="264" t="s">
        <v>149</v>
      </c>
      <c r="D239" s="265"/>
      <c r="E239" s="288">
        <f t="shared" si="24"/>
        <v>0</v>
      </c>
      <c r="F239" s="266"/>
      <c r="G239" s="266"/>
      <c r="H239" s="266"/>
      <c r="I239" s="1367"/>
      <c r="J239" s="1371"/>
      <c r="K239" s="1372"/>
      <c r="L239" s="259"/>
      <c r="M239" s="257"/>
      <c r="N239" s="180"/>
    </row>
    <row r="240" spans="2:14" ht="19.5" hidden="1" customHeight="1">
      <c r="B240" s="1364"/>
      <c r="C240" s="269" t="s">
        <v>150</v>
      </c>
      <c r="D240" s="265"/>
      <c r="E240" s="288">
        <f t="shared" si="24"/>
        <v>0</v>
      </c>
      <c r="F240" s="266"/>
      <c r="G240" s="266"/>
      <c r="H240" s="266"/>
      <c r="I240" s="1367"/>
      <c r="J240" s="1371"/>
      <c r="K240" s="1372"/>
      <c r="L240" s="259"/>
      <c r="M240" s="257"/>
      <c r="N240" s="180"/>
    </row>
    <row r="241" spans="2:14" ht="19.5" hidden="1" customHeight="1">
      <c r="B241" s="1364"/>
      <c r="C241" s="264" t="s">
        <v>151</v>
      </c>
      <c r="D241" s="265"/>
      <c r="E241" s="288">
        <f t="shared" si="24"/>
        <v>0</v>
      </c>
      <c r="F241" s="266"/>
      <c r="G241" s="266"/>
      <c r="H241" s="266"/>
      <c r="I241" s="1367"/>
      <c r="J241" s="1371"/>
      <c r="K241" s="1372"/>
      <c r="L241" s="268"/>
      <c r="M241" s="270"/>
      <c r="N241" s="180"/>
    </row>
    <row r="242" spans="2:14" ht="19.5" hidden="1" customHeight="1">
      <c r="B242" s="1364"/>
      <c r="C242" s="264" t="s">
        <v>152</v>
      </c>
      <c r="D242" s="265"/>
      <c r="E242" s="288">
        <f t="shared" si="24"/>
        <v>0</v>
      </c>
      <c r="F242" s="278"/>
      <c r="G242" s="278"/>
      <c r="H242" s="278"/>
      <c r="I242" s="1367"/>
      <c r="J242" s="1371"/>
      <c r="K242" s="1372"/>
      <c r="L242" s="268"/>
      <c r="M242" s="270"/>
      <c r="N242" s="180"/>
    </row>
    <row r="243" spans="2:14" ht="19.5" hidden="1" customHeight="1">
      <c r="B243" s="1364"/>
      <c r="C243" s="272" t="s">
        <v>631</v>
      </c>
      <c r="D243" s="265"/>
      <c r="E243" s="288">
        <f t="shared" si="24"/>
        <v>0</v>
      </c>
      <c r="F243" s="266"/>
      <c r="G243" s="266"/>
      <c r="H243" s="266"/>
      <c r="I243" s="1367"/>
      <c r="J243" s="1371"/>
      <c r="K243" s="1372"/>
      <c r="L243" s="268"/>
      <c r="M243" s="270"/>
      <c r="N243" s="180"/>
    </row>
    <row r="244" spans="2:14" ht="19.5" hidden="1" customHeight="1">
      <c r="B244" s="1364"/>
      <c r="C244" s="264" t="s">
        <v>153</v>
      </c>
      <c r="D244" s="265"/>
      <c r="E244" s="288">
        <f t="shared" si="24"/>
        <v>0</v>
      </c>
      <c r="F244" s="266"/>
      <c r="G244" s="266"/>
      <c r="H244" s="266"/>
      <c r="I244" s="1367"/>
      <c r="J244" s="1371"/>
      <c r="K244" s="1372"/>
      <c r="L244" s="268"/>
      <c r="M244" s="270"/>
      <c r="N244" s="180"/>
    </row>
    <row r="245" spans="2:14" ht="19.5" hidden="1" customHeight="1" thickBot="1">
      <c r="B245" s="1365"/>
      <c r="C245" s="273" t="s">
        <v>154</v>
      </c>
      <c r="D245" s="274"/>
      <c r="E245" s="289">
        <f>SUM(F245:H245)</f>
        <v>0</v>
      </c>
      <c r="F245" s="275"/>
      <c r="G245" s="275"/>
      <c r="H245" s="275"/>
      <c r="I245" s="1368"/>
      <c r="J245" s="1381"/>
      <c r="K245" s="1382"/>
      <c r="L245" s="268"/>
      <c r="M245" s="270"/>
      <c r="N245" s="180"/>
    </row>
    <row r="246" spans="2:14" ht="37.5" hidden="1" customHeight="1">
      <c r="B246" s="204" t="str">
        <f>IF('①4.事業内容（PR）'!B29="","",'①4.事業内容（PR）'!B29)</f>
        <v/>
      </c>
      <c r="C246" s="1377" t="str">
        <f>IF('①4.事業内容（PR）'!C29="","",'①4.事業内容（PR）'!C29)</f>
        <v/>
      </c>
      <c r="D246" s="1378"/>
      <c r="E246" s="284">
        <f>SUM(E247:E255)</f>
        <v>0</v>
      </c>
      <c r="F246" s="284">
        <f>SUM(F247:F255)</f>
        <v>0</v>
      </c>
      <c r="G246" s="284">
        <f>SUM(G247:G255)</f>
        <v>0</v>
      </c>
      <c r="H246" s="284">
        <f>SUM(H247:H255)</f>
        <v>0</v>
      </c>
      <c r="I246" s="279"/>
      <c r="J246" s="1383"/>
      <c r="K246" s="1384"/>
      <c r="L246" s="259"/>
      <c r="M246" s="257"/>
      <c r="N246" s="180"/>
    </row>
    <row r="247" spans="2:14" ht="19.5" hidden="1" customHeight="1">
      <c r="B247" s="1363"/>
      <c r="C247" s="260" t="s">
        <v>147</v>
      </c>
      <c r="D247" s="261"/>
      <c r="E247" s="287">
        <f>SUM(F247:H247)</f>
        <v>0</v>
      </c>
      <c r="F247" s="262"/>
      <c r="G247" s="262"/>
      <c r="H247" s="262"/>
      <c r="I247" s="1366"/>
      <c r="J247" s="1369"/>
      <c r="K247" s="1370"/>
      <c r="L247" s="268"/>
      <c r="M247" s="270"/>
      <c r="N247" s="180"/>
    </row>
    <row r="248" spans="2:14" ht="19.5" hidden="1" customHeight="1">
      <c r="B248" s="1364"/>
      <c r="C248" s="264" t="s">
        <v>148</v>
      </c>
      <c r="D248" s="265"/>
      <c r="E248" s="288">
        <f t="shared" ref="E248:E254" si="25">SUM(F248:H248)</f>
        <v>0</v>
      </c>
      <c r="F248" s="266"/>
      <c r="G248" s="266"/>
      <c r="H248" s="266"/>
      <c r="I248" s="1367"/>
      <c r="J248" s="1371"/>
      <c r="K248" s="1372"/>
      <c r="L248" s="259"/>
      <c r="M248" s="257"/>
      <c r="N248" s="180"/>
    </row>
    <row r="249" spans="2:14" ht="19.5" hidden="1" customHeight="1">
      <c r="B249" s="1364"/>
      <c r="C249" s="264" t="s">
        <v>149</v>
      </c>
      <c r="D249" s="265"/>
      <c r="E249" s="288">
        <f t="shared" si="25"/>
        <v>0</v>
      </c>
      <c r="F249" s="266"/>
      <c r="G249" s="266"/>
      <c r="H249" s="266"/>
      <c r="I249" s="1367"/>
      <c r="J249" s="1371"/>
      <c r="K249" s="1372"/>
      <c r="L249" s="259"/>
      <c r="M249" s="257"/>
      <c r="N249" s="180"/>
    </row>
    <row r="250" spans="2:14" ht="19.5" hidden="1" customHeight="1">
      <c r="B250" s="1364"/>
      <c r="C250" s="269" t="s">
        <v>150</v>
      </c>
      <c r="D250" s="265"/>
      <c r="E250" s="288">
        <f t="shared" si="25"/>
        <v>0</v>
      </c>
      <c r="F250" s="266"/>
      <c r="G250" s="266"/>
      <c r="H250" s="266"/>
      <c r="I250" s="1367"/>
      <c r="J250" s="1371"/>
      <c r="K250" s="1372"/>
      <c r="L250" s="259"/>
      <c r="M250" s="257"/>
      <c r="N250" s="180"/>
    </row>
    <row r="251" spans="2:14" ht="19.5" hidden="1" customHeight="1">
      <c r="B251" s="1364"/>
      <c r="C251" s="264" t="s">
        <v>151</v>
      </c>
      <c r="D251" s="265"/>
      <c r="E251" s="288">
        <f t="shared" si="25"/>
        <v>0</v>
      </c>
      <c r="F251" s="266"/>
      <c r="G251" s="266"/>
      <c r="H251" s="266"/>
      <c r="I251" s="1367"/>
      <c r="J251" s="1371"/>
      <c r="K251" s="1372"/>
      <c r="L251" s="268"/>
      <c r="M251" s="270"/>
      <c r="N251" s="180"/>
    </row>
    <row r="252" spans="2:14" ht="19.5" hidden="1" customHeight="1">
      <c r="B252" s="1364"/>
      <c r="C252" s="264" t="s">
        <v>152</v>
      </c>
      <c r="D252" s="265"/>
      <c r="E252" s="288">
        <f t="shared" si="25"/>
        <v>0</v>
      </c>
      <c r="F252" s="278"/>
      <c r="G252" s="278"/>
      <c r="H252" s="278"/>
      <c r="I252" s="1367"/>
      <c r="J252" s="1373"/>
      <c r="K252" s="1374"/>
      <c r="L252" s="268"/>
      <c r="M252" s="270"/>
      <c r="N252" s="180"/>
    </row>
    <row r="253" spans="2:14" ht="19.5" hidden="1" customHeight="1">
      <c r="B253" s="1364"/>
      <c r="C253" s="272" t="s">
        <v>631</v>
      </c>
      <c r="D253" s="265"/>
      <c r="E253" s="288">
        <f t="shared" si="25"/>
        <v>0</v>
      </c>
      <c r="F253" s="266"/>
      <c r="G253" s="266"/>
      <c r="H253" s="266"/>
      <c r="I253" s="1367"/>
      <c r="J253" s="1371"/>
      <c r="K253" s="1372"/>
      <c r="L253" s="268"/>
      <c r="M253" s="270"/>
      <c r="N253" s="180"/>
    </row>
    <row r="254" spans="2:14" ht="19.5" hidden="1" customHeight="1">
      <c r="B254" s="1364"/>
      <c r="C254" s="264" t="s">
        <v>153</v>
      </c>
      <c r="D254" s="265"/>
      <c r="E254" s="288">
        <f t="shared" si="25"/>
        <v>0</v>
      </c>
      <c r="F254" s="266"/>
      <c r="G254" s="266"/>
      <c r="H254" s="266"/>
      <c r="I254" s="1367"/>
      <c r="J254" s="1371"/>
      <c r="K254" s="1372"/>
      <c r="L254" s="268"/>
      <c r="M254" s="270"/>
      <c r="N254" s="180"/>
    </row>
    <row r="255" spans="2:14" ht="19.5" hidden="1" customHeight="1" thickBot="1">
      <c r="B255" s="1365"/>
      <c r="C255" s="273" t="s">
        <v>154</v>
      </c>
      <c r="D255" s="274"/>
      <c r="E255" s="289">
        <f>SUM(F255:H255)</f>
        <v>0</v>
      </c>
      <c r="F255" s="275"/>
      <c r="G255" s="275"/>
      <c r="H255" s="275"/>
      <c r="I255" s="1368"/>
      <c r="J255" s="1375"/>
      <c r="K255" s="1376"/>
      <c r="L255" s="268"/>
      <c r="M255" s="270"/>
      <c r="N255" s="180"/>
    </row>
    <row r="256" spans="2:14" ht="37.5" hidden="1" customHeight="1">
      <c r="B256" s="204" t="str">
        <f>IF('①4.事業内容（PR）'!B30="","",'①4.事業内容（PR）'!B30)</f>
        <v/>
      </c>
      <c r="C256" s="1377" t="str">
        <f>IF('①4.事業内容（PR）'!C30="","",'①4.事業内容（PR）'!C30)</f>
        <v/>
      </c>
      <c r="D256" s="1378"/>
      <c r="E256" s="284">
        <f>SUM(E257:E265)</f>
        <v>0</v>
      </c>
      <c r="F256" s="284">
        <f>SUM(F257:F265)</f>
        <v>0</v>
      </c>
      <c r="G256" s="284">
        <f>SUM(G257:G265)</f>
        <v>0</v>
      </c>
      <c r="H256" s="284">
        <f>SUM(H257:H265)</f>
        <v>0</v>
      </c>
      <c r="I256" s="277"/>
      <c r="J256" s="1379"/>
      <c r="K256" s="1380"/>
      <c r="L256" s="259"/>
      <c r="M256" s="257"/>
      <c r="N256" s="180"/>
    </row>
    <row r="257" spans="2:14" ht="19.5" hidden="1" customHeight="1">
      <c r="B257" s="1363"/>
      <c r="C257" s="260" t="s">
        <v>147</v>
      </c>
      <c r="D257" s="261"/>
      <c r="E257" s="287">
        <f>SUM(F257:H257)</f>
        <v>0</v>
      </c>
      <c r="F257" s="262"/>
      <c r="G257" s="262"/>
      <c r="H257" s="262"/>
      <c r="I257" s="1366"/>
      <c r="J257" s="1369"/>
      <c r="K257" s="1370"/>
      <c r="L257" s="268"/>
      <c r="M257" s="270"/>
      <c r="N257" s="180"/>
    </row>
    <row r="258" spans="2:14" ht="19.5" hidden="1" customHeight="1">
      <c r="B258" s="1364"/>
      <c r="C258" s="264" t="s">
        <v>148</v>
      </c>
      <c r="D258" s="265"/>
      <c r="E258" s="288">
        <f t="shared" ref="E258:E264" si="26">SUM(F258:H258)</f>
        <v>0</v>
      </c>
      <c r="F258" s="266"/>
      <c r="G258" s="266"/>
      <c r="H258" s="266"/>
      <c r="I258" s="1367"/>
      <c r="J258" s="1371"/>
      <c r="K258" s="1372"/>
      <c r="L258" s="259"/>
      <c r="M258" s="257"/>
      <c r="N258" s="180"/>
    </row>
    <row r="259" spans="2:14" ht="19.5" hidden="1" customHeight="1">
      <c r="B259" s="1364"/>
      <c r="C259" s="264" t="s">
        <v>149</v>
      </c>
      <c r="D259" s="265"/>
      <c r="E259" s="288">
        <f t="shared" si="26"/>
        <v>0</v>
      </c>
      <c r="F259" s="266"/>
      <c r="G259" s="266"/>
      <c r="H259" s="266"/>
      <c r="I259" s="1367"/>
      <c r="J259" s="1371"/>
      <c r="K259" s="1372"/>
      <c r="L259" s="259"/>
      <c r="M259" s="257"/>
      <c r="N259" s="180"/>
    </row>
    <row r="260" spans="2:14" ht="19.5" hidden="1" customHeight="1">
      <c r="B260" s="1364"/>
      <c r="C260" s="269" t="s">
        <v>150</v>
      </c>
      <c r="D260" s="265"/>
      <c r="E260" s="288">
        <f t="shared" si="26"/>
        <v>0</v>
      </c>
      <c r="F260" s="266"/>
      <c r="G260" s="266"/>
      <c r="H260" s="266"/>
      <c r="I260" s="1367"/>
      <c r="J260" s="1371"/>
      <c r="K260" s="1372"/>
      <c r="L260" s="259"/>
      <c r="M260" s="257"/>
      <c r="N260" s="180"/>
    </row>
    <row r="261" spans="2:14" ht="19.5" hidden="1" customHeight="1">
      <c r="B261" s="1364"/>
      <c r="C261" s="264" t="s">
        <v>151</v>
      </c>
      <c r="D261" s="265"/>
      <c r="E261" s="288">
        <f t="shared" si="26"/>
        <v>0</v>
      </c>
      <c r="F261" s="266"/>
      <c r="G261" s="266"/>
      <c r="H261" s="266"/>
      <c r="I261" s="1367"/>
      <c r="J261" s="1371"/>
      <c r="K261" s="1372"/>
      <c r="L261" s="268"/>
      <c r="M261" s="270"/>
      <c r="N261" s="180"/>
    </row>
    <row r="262" spans="2:14" ht="19.5" hidden="1" customHeight="1">
      <c r="B262" s="1364"/>
      <c r="C262" s="264" t="s">
        <v>152</v>
      </c>
      <c r="D262" s="265"/>
      <c r="E262" s="288">
        <f t="shared" si="26"/>
        <v>0</v>
      </c>
      <c r="F262" s="278"/>
      <c r="G262" s="278"/>
      <c r="H262" s="278"/>
      <c r="I262" s="1367"/>
      <c r="J262" s="1371"/>
      <c r="K262" s="1372"/>
      <c r="L262" s="268"/>
      <c r="M262" s="270"/>
      <c r="N262" s="180"/>
    </row>
    <row r="263" spans="2:14" ht="19.5" hidden="1" customHeight="1">
      <c r="B263" s="1364"/>
      <c r="C263" s="272" t="s">
        <v>631</v>
      </c>
      <c r="D263" s="265"/>
      <c r="E263" s="288">
        <f t="shared" si="26"/>
        <v>0</v>
      </c>
      <c r="F263" s="266"/>
      <c r="G263" s="266"/>
      <c r="H263" s="266"/>
      <c r="I263" s="1367"/>
      <c r="J263" s="1371"/>
      <c r="K263" s="1372"/>
      <c r="L263" s="268"/>
      <c r="M263" s="270"/>
      <c r="N263" s="180"/>
    </row>
    <row r="264" spans="2:14" ht="19.5" hidden="1" customHeight="1">
      <c r="B264" s="1364"/>
      <c r="C264" s="264" t="s">
        <v>153</v>
      </c>
      <c r="D264" s="265"/>
      <c r="E264" s="288">
        <f t="shared" si="26"/>
        <v>0</v>
      </c>
      <c r="F264" s="266"/>
      <c r="G264" s="266"/>
      <c r="H264" s="266"/>
      <c r="I264" s="1367"/>
      <c r="J264" s="1371"/>
      <c r="K264" s="1372"/>
      <c r="L264" s="268"/>
      <c r="M264" s="270"/>
      <c r="N264" s="180"/>
    </row>
    <row r="265" spans="2:14" ht="19.5" hidden="1" customHeight="1" thickBot="1">
      <c r="B265" s="1365"/>
      <c r="C265" s="273" t="s">
        <v>154</v>
      </c>
      <c r="D265" s="274"/>
      <c r="E265" s="289">
        <f>SUM(F265:H265)</f>
        <v>0</v>
      </c>
      <c r="F265" s="275"/>
      <c r="G265" s="275"/>
      <c r="H265" s="275"/>
      <c r="I265" s="1368"/>
      <c r="J265" s="1381"/>
      <c r="K265" s="1382"/>
      <c r="L265" s="268"/>
      <c r="M265" s="270"/>
      <c r="N265" s="180"/>
    </row>
    <row r="266" spans="2:14" ht="37.5" hidden="1" customHeight="1">
      <c r="B266" s="204" t="str">
        <f>IF('①4.事業内容（PR）'!B31="","",'①4.事業内容（PR）'!B31)</f>
        <v/>
      </c>
      <c r="C266" s="1377" t="str">
        <f>IF('①4.事業内容（PR）'!C31="","",'①4.事業内容（PR）'!C31)</f>
        <v/>
      </c>
      <c r="D266" s="1378"/>
      <c r="E266" s="284">
        <f>SUM(E267:E275)</f>
        <v>0</v>
      </c>
      <c r="F266" s="284">
        <f>SUM(F267:F275)</f>
        <v>0</v>
      </c>
      <c r="G266" s="284">
        <f>SUM(G267:G275)</f>
        <v>0</v>
      </c>
      <c r="H266" s="284">
        <f>SUM(H267:H275)</f>
        <v>0</v>
      </c>
      <c r="I266" s="279"/>
      <c r="J266" s="1383"/>
      <c r="K266" s="1384"/>
      <c r="L266" s="259"/>
      <c r="M266" s="257"/>
      <c r="N266" s="180"/>
    </row>
    <row r="267" spans="2:14" ht="19.5" hidden="1" customHeight="1">
      <c r="B267" s="1363"/>
      <c r="C267" s="260" t="s">
        <v>147</v>
      </c>
      <c r="D267" s="261"/>
      <c r="E267" s="287">
        <f>SUM(F267:H267)</f>
        <v>0</v>
      </c>
      <c r="F267" s="262"/>
      <c r="G267" s="262"/>
      <c r="H267" s="262"/>
      <c r="I267" s="1366"/>
      <c r="J267" s="1369"/>
      <c r="K267" s="1370"/>
      <c r="L267" s="268"/>
      <c r="M267" s="270"/>
      <c r="N267" s="180"/>
    </row>
    <row r="268" spans="2:14" ht="19.5" hidden="1" customHeight="1">
      <c r="B268" s="1364"/>
      <c r="C268" s="264" t="s">
        <v>148</v>
      </c>
      <c r="D268" s="265"/>
      <c r="E268" s="288">
        <f t="shared" ref="E268:E274" si="27">SUM(F268:H268)</f>
        <v>0</v>
      </c>
      <c r="F268" s="266"/>
      <c r="G268" s="266"/>
      <c r="H268" s="266"/>
      <c r="I268" s="1367"/>
      <c r="J268" s="1371"/>
      <c r="K268" s="1372"/>
      <c r="L268" s="259"/>
      <c r="M268" s="257"/>
      <c r="N268" s="180"/>
    </row>
    <row r="269" spans="2:14" ht="19.5" hidden="1" customHeight="1">
      <c r="B269" s="1364"/>
      <c r="C269" s="264" t="s">
        <v>149</v>
      </c>
      <c r="D269" s="265"/>
      <c r="E269" s="288">
        <f t="shared" si="27"/>
        <v>0</v>
      </c>
      <c r="F269" s="266"/>
      <c r="G269" s="266"/>
      <c r="H269" s="266"/>
      <c r="I269" s="1367"/>
      <c r="J269" s="1371"/>
      <c r="K269" s="1372"/>
      <c r="L269" s="259"/>
      <c r="M269" s="257"/>
      <c r="N269" s="180"/>
    </row>
    <row r="270" spans="2:14" ht="19.5" hidden="1" customHeight="1">
      <c r="B270" s="1364"/>
      <c r="C270" s="269" t="s">
        <v>150</v>
      </c>
      <c r="D270" s="265"/>
      <c r="E270" s="288">
        <f t="shared" si="27"/>
        <v>0</v>
      </c>
      <c r="F270" s="266"/>
      <c r="G270" s="266"/>
      <c r="H270" s="266"/>
      <c r="I270" s="1367"/>
      <c r="J270" s="1371"/>
      <c r="K270" s="1372"/>
      <c r="L270" s="259"/>
      <c r="M270" s="257"/>
      <c r="N270" s="180"/>
    </row>
    <row r="271" spans="2:14" ht="19.5" hidden="1" customHeight="1">
      <c r="B271" s="1364"/>
      <c r="C271" s="264" t="s">
        <v>151</v>
      </c>
      <c r="D271" s="265"/>
      <c r="E271" s="288">
        <f t="shared" si="27"/>
        <v>0</v>
      </c>
      <c r="F271" s="266"/>
      <c r="G271" s="266"/>
      <c r="H271" s="266"/>
      <c r="I271" s="1367"/>
      <c r="J271" s="1371"/>
      <c r="K271" s="1372"/>
      <c r="L271" s="268"/>
      <c r="M271" s="270"/>
      <c r="N271" s="180"/>
    </row>
    <row r="272" spans="2:14" ht="19.5" hidden="1" customHeight="1">
      <c r="B272" s="1364"/>
      <c r="C272" s="264" t="s">
        <v>152</v>
      </c>
      <c r="D272" s="265"/>
      <c r="E272" s="288">
        <f t="shared" si="27"/>
        <v>0</v>
      </c>
      <c r="F272" s="278"/>
      <c r="G272" s="278"/>
      <c r="H272" s="278"/>
      <c r="I272" s="1367"/>
      <c r="J272" s="1373"/>
      <c r="K272" s="1374"/>
      <c r="L272" s="268"/>
      <c r="M272" s="270"/>
      <c r="N272" s="180"/>
    </row>
    <row r="273" spans="2:14" ht="19.5" hidden="1" customHeight="1">
      <c r="B273" s="1364"/>
      <c r="C273" s="272" t="s">
        <v>631</v>
      </c>
      <c r="D273" s="265"/>
      <c r="E273" s="288">
        <f t="shared" si="27"/>
        <v>0</v>
      </c>
      <c r="F273" s="266"/>
      <c r="G273" s="266"/>
      <c r="H273" s="266"/>
      <c r="I273" s="1367"/>
      <c r="J273" s="1371"/>
      <c r="K273" s="1372"/>
      <c r="L273" s="268"/>
      <c r="M273" s="270"/>
      <c r="N273" s="180"/>
    </row>
    <row r="274" spans="2:14" ht="19.5" hidden="1" customHeight="1">
      <c r="B274" s="1364"/>
      <c r="C274" s="264" t="s">
        <v>153</v>
      </c>
      <c r="D274" s="265"/>
      <c r="E274" s="288">
        <f t="shared" si="27"/>
        <v>0</v>
      </c>
      <c r="F274" s="266"/>
      <c r="G274" s="266"/>
      <c r="H274" s="266"/>
      <c r="I274" s="1367"/>
      <c r="J274" s="1371"/>
      <c r="K274" s="1372"/>
      <c r="L274" s="268"/>
      <c r="M274" s="270"/>
      <c r="N274" s="180"/>
    </row>
    <row r="275" spans="2:14" ht="19.5" hidden="1" customHeight="1" thickBot="1">
      <c r="B275" s="1365"/>
      <c r="C275" s="273" t="s">
        <v>154</v>
      </c>
      <c r="D275" s="274"/>
      <c r="E275" s="289">
        <f>SUM(F275:H275)</f>
        <v>0</v>
      </c>
      <c r="F275" s="275"/>
      <c r="G275" s="275"/>
      <c r="H275" s="275"/>
      <c r="I275" s="1368"/>
      <c r="J275" s="1375"/>
      <c r="K275" s="1376"/>
      <c r="L275" s="268"/>
      <c r="M275" s="270"/>
      <c r="N275" s="180"/>
    </row>
    <row r="276" spans="2:14" ht="37.5" hidden="1" customHeight="1">
      <c r="B276" s="204" t="str">
        <f>IF('①4.事業内容（PR）'!B32="","",'①4.事業内容（PR）'!B32)</f>
        <v/>
      </c>
      <c r="C276" s="1377" t="str">
        <f>IF('①4.事業内容（PR）'!C32="","",'①4.事業内容（PR）'!C32)</f>
        <v/>
      </c>
      <c r="D276" s="1378"/>
      <c r="E276" s="284">
        <f>SUM(E277:E285)</f>
        <v>0</v>
      </c>
      <c r="F276" s="284">
        <f>SUM(F277:F285)</f>
        <v>0</v>
      </c>
      <c r="G276" s="284">
        <f>SUM(G277:G285)</f>
        <v>0</v>
      </c>
      <c r="H276" s="284">
        <f>SUM(H277:H285)</f>
        <v>0</v>
      </c>
      <c r="I276" s="277"/>
      <c r="J276" s="1379"/>
      <c r="K276" s="1380"/>
      <c r="L276" s="259"/>
      <c r="M276" s="257"/>
      <c r="N276" s="180"/>
    </row>
    <row r="277" spans="2:14" ht="19.5" hidden="1" customHeight="1">
      <c r="B277" s="1363"/>
      <c r="C277" s="260" t="s">
        <v>147</v>
      </c>
      <c r="D277" s="261"/>
      <c r="E277" s="287">
        <f>SUM(F277:H277)</f>
        <v>0</v>
      </c>
      <c r="F277" s="262"/>
      <c r="G277" s="262"/>
      <c r="H277" s="262"/>
      <c r="I277" s="1366"/>
      <c r="J277" s="1369"/>
      <c r="K277" s="1370"/>
      <c r="L277" s="268"/>
      <c r="M277" s="270"/>
      <c r="N277" s="180"/>
    </row>
    <row r="278" spans="2:14" ht="19.5" hidden="1" customHeight="1">
      <c r="B278" s="1364"/>
      <c r="C278" s="264" t="s">
        <v>148</v>
      </c>
      <c r="D278" s="265"/>
      <c r="E278" s="288">
        <f t="shared" ref="E278:E284" si="28">SUM(F278:H278)</f>
        <v>0</v>
      </c>
      <c r="F278" s="266"/>
      <c r="G278" s="266"/>
      <c r="H278" s="266"/>
      <c r="I278" s="1367"/>
      <c r="J278" s="1371"/>
      <c r="K278" s="1372"/>
      <c r="L278" s="259"/>
      <c r="M278" s="257"/>
      <c r="N278" s="180"/>
    </row>
    <row r="279" spans="2:14" ht="19.5" hidden="1" customHeight="1">
      <c r="B279" s="1364"/>
      <c r="C279" s="264" t="s">
        <v>149</v>
      </c>
      <c r="D279" s="265"/>
      <c r="E279" s="288">
        <f t="shared" si="28"/>
        <v>0</v>
      </c>
      <c r="F279" s="266"/>
      <c r="G279" s="266"/>
      <c r="H279" s="266"/>
      <c r="I279" s="1367"/>
      <c r="J279" s="1371"/>
      <c r="K279" s="1372"/>
      <c r="L279" s="259"/>
      <c r="M279" s="257"/>
      <c r="N279" s="180"/>
    </row>
    <row r="280" spans="2:14" ht="19.5" hidden="1" customHeight="1">
      <c r="B280" s="1364"/>
      <c r="C280" s="269" t="s">
        <v>150</v>
      </c>
      <c r="D280" s="265"/>
      <c r="E280" s="288">
        <f t="shared" si="28"/>
        <v>0</v>
      </c>
      <c r="F280" s="266"/>
      <c r="G280" s="266"/>
      <c r="H280" s="266"/>
      <c r="I280" s="1367"/>
      <c r="J280" s="1371"/>
      <c r="K280" s="1372"/>
      <c r="L280" s="259"/>
      <c r="M280" s="257"/>
      <c r="N280" s="180"/>
    </row>
    <row r="281" spans="2:14" ht="19.5" hidden="1" customHeight="1">
      <c r="B281" s="1364"/>
      <c r="C281" s="264" t="s">
        <v>151</v>
      </c>
      <c r="D281" s="265"/>
      <c r="E281" s="288">
        <f t="shared" si="28"/>
        <v>0</v>
      </c>
      <c r="F281" s="266"/>
      <c r="G281" s="266"/>
      <c r="H281" s="266"/>
      <c r="I281" s="1367"/>
      <c r="J281" s="1371"/>
      <c r="K281" s="1372"/>
      <c r="L281" s="268"/>
      <c r="M281" s="270"/>
      <c r="N281" s="180"/>
    </row>
    <row r="282" spans="2:14" ht="19.5" hidden="1" customHeight="1">
      <c r="B282" s="1364"/>
      <c r="C282" s="264" t="s">
        <v>152</v>
      </c>
      <c r="D282" s="265"/>
      <c r="E282" s="288">
        <f t="shared" si="28"/>
        <v>0</v>
      </c>
      <c r="F282" s="278"/>
      <c r="G282" s="278"/>
      <c r="H282" s="278"/>
      <c r="I282" s="1367"/>
      <c r="J282" s="1371"/>
      <c r="K282" s="1372"/>
      <c r="L282" s="268"/>
      <c r="M282" s="270"/>
      <c r="N282" s="180"/>
    </row>
    <row r="283" spans="2:14" ht="19.5" hidden="1" customHeight="1">
      <c r="B283" s="1364"/>
      <c r="C283" s="272" t="s">
        <v>631</v>
      </c>
      <c r="D283" s="265"/>
      <c r="E283" s="288">
        <f t="shared" si="28"/>
        <v>0</v>
      </c>
      <c r="F283" s="266"/>
      <c r="G283" s="266"/>
      <c r="H283" s="266"/>
      <c r="I283" s="1367"/>
      <c r="J283" s="1371"/>
      <c r="K283" s="1372"/>
      <c r="L283" s="268"/>
      <c r="M283" s="270"/>
      <c r="N283" s="180"/>
    </row>
    <row r="284" spans="2:14" ht="19.5" hidden="1" customHeight="1">
      <c r="B284" s="1364"/>
      <c r="C284" s="264" t="s">
        <v>153</v>
      </c>
      <c r="D284" s="265"/>
      <c r="E284" s="288">
        <f t="shared" si="28"/>
        <v>0</v>
      </c>
      <c r="F284" s="266"/>
      <c r="G284" s="266"/>
      <c r="H284" s="266"/>
      <c r="I284" s="1367"/>
      <c r="J284" s="1371"/>
      <c r="K284" s="1372"/>
      <c r="L284" s="268"/>
      <c r="M284" s="270"/>
      <c r="N284" s="180"/>
    </row>
    <row r="285" spans="2:14" ht="19.5" hidden="1" customHeight="1" thickBot="1">
      <c r="B285" s="1365"/>
      <c r="C285" s="273" t="s">
        <v>154</v>
      </c>
      <c r="D285" s="274"/>
      <c r="E285" s="289">
        <f>SUM(F285:H285)</f>
        <v>0</v>
      </c>
      <c r="F285" s="275"/>
      <c r="G285" s="275"/>
      <c r="H285" s="275"/>
      <c r="I285" s="1368"/>
      <c r="J285" s="1381"/>
      <c r="K285" s="1382"/>
      <c r="L285" s="268"/>
      <c r="M285" s="270"/>
      <c r="N285" s="180"/>
    </row>
    <row r="286" spans="2:14" ht="37.5" hidden="1" customHeight="1">
      <c r="B286" s="204" t="str">
        <f>IF('①4.事業内容（PR）'!B33="","",'①4.事業内容（PR）'!B33)</f>
        <v/>
      </c>
      <c r="C286" s="1377" t="str">
        <f>IF('①4.事業内容（PR）'!C33="","",'①4.事業内容（PR）'!C33)</f>
        <v/>
      </c>
      <c r="D286" s="1378"/>
      <c r="E286" s="284">
        <f>SUM(E287:E295)</f>
        <v>0</v>
      </c>
      <c r="F286" s="284">
        <f>SUM(F287:F295)</f>
        <v>0</v>
      </c>
      <c r="G286" s="284">
        <f>SUM(G287:G295)</f>
        <v>0</v>
      </c>
      <c r="H286" s="284">
        <f>SUM(H287:H295)</f>
        <v>0</v>
      </c>
      <c r="I286" s="279"/>
      <c r="J286" s="1383"/>
      <c r="K286" s="1384"/>
      <c r="L286" s="259"/>
      <c r="M286" s="257"/>
      <c r="N286" s="180"/>
    </row>
    <row r="287" spans="2:14" ht="19.5" hidden="1" customHeight="1">
      <c r="B287" s="1363"/>
      <c r="C287" s="260" t="s">
        <v>147</v>
      </c>
      <c r="D287" s="261"/>
      <c r="E287" s="287">
        <f>SUM(F287:H287)</f>
        <v>0</v>
      </c>
      <c r="F287" s="262"/>
      <c r="G287" s="262"/>
      <c r="H287" s="262"/>
      <c r="I287" s="1366"/>
      <c r="J287" s="1369"/>
      <c r="K287" s="1370"/>
      <c r="L287" s="268"/>
      <c r="M287" s="270"/>
      <c r="N287" s="180"/>
    </row>
    <row r="288" spans="2:14" ht="19.5" hidden="1" customHeight="1">
      <c r="B288" s="1364"/>
      <c r="C288" s="264" t="s">
        <v>148</v>
      </c>
      <c r="D288" s="265"/>
      <c r="E288" s="288">
        <f t="shared" ref="E288:E294" si="29">SUM(F288:H288)</f>
        <v>0</v>
      </c>
      <c r="F288" s="266"/>
      <c r="G288" s="266"/>
      <c r="H288" s="266"/>
      <c r="I288" s="1367"/>
      <c r="J288" s="1371"/>
      <c r="K288" s="1372"/>
      <c r="L288" s="259"/>
      <c r="M288" s="257"/>
      <c r="N288" s="180"/>
    </row>
    <row r="289" spans="2:14" ht="19.5" hidden="1" customHeight="1">
      <c r="B289" s="1364"/>
      <c r="C289" s="264" t="s">
        <v>149</v>
      </c>
      <c r="D289" s="265"/>
      <c r="E289" s="288">
        <f t="shared" si="29"/>
        <v>0</v>
      </c>
      <c r="F289" s="266"/>
      <c r="G289" s="266"/>
      <c r="H289" s="266"/>
      <c r="I289" s="1367"/>
      <c r="J289" s="1371"/>
      <c r="K289" s="1372"/>
      <c r="L289" s="259"/>
      <c r="M289" s="257"/>
      <c r="N289" s="180"/>
    </row>
    <row r="290" spans="2:14" ht="19.5" hidden="1" customHeight="1">
      <c r="B290" s="1364"/>
      <c r="C290" s="269" t="s">
        <v>150</v>
      </c>
      <c r="D290" s="265"/>
      <c r="E290" s="288">
        <f t="shared" si="29"/>
        <v>0</v>
      </c>
      <c r="F290" s="266"/>
      <c r="G290" s="266"/>
      <c r="H290" s="266"/>
      <c r="I290" s="1367"/>
      <c r="J290" s="1371"/>
      <c r="K290" s="1372"/>
      <c r="L290" s="259"/>
      <c r="M290" s="257"/>
      <c r="N290" s="180"/>
    </row>
    <row r="291" spans="2:14" ht="19.5" hidden="1" customHeight="1">
      <c r="B291" s="1364"/>
      <c r="C291" s="264" t="s">
        <v>151</v>
      </c>
      <c r="D291" s="265"/>
      <c r="E291" s="288">
        <f t="shared" si="29"/>
        <v>0</v>
      </c>
      <c r="F291" s="266"/>
      <c r="G291" s="266"/>
      <c r="H291" s="266"/>
      <c r="I291" s="1367"/>
      <c r="J291" s="1371"/>
      <c r="K291" s="1372"/>
      <c r="L291" s="268"/>
      <c r="M291" s="270"/>
      <c r="N291" s="180"/>
    </row>
    <row r="292" spans="2:14" ht="19.5" hidden="1" customHeight="1">
      <c r="B292" s="1364"/>
      <c r="C292" s="264" t="s">
        <v>152</v>
      </c>
      <c r="D292" s="265"/>
      <c r="E292" s="288">
        <f t="shared" si="29"/>
        <v>0</v>
      </c>
      <c r="F292" s="278"/>
      <c r="G292" s="278"/>
      <c r="H292" s="278"/>
      <c r="I292" s="1367"/>
      <c r="J292" s="1373"/>
      <c r="K292" s="1374"/>
      <c r="L292" s="268"/>
      <c r="M292" s="270"/>
      <c r="N292" s="180"/>
    </row>
    <row r="293" spans="2:14" ht="19.5" hidden="1" customHeight="1">
      <c r="B293" s="1364"/>
      <c r="C293" s="272" t="s">
        <v>631</v>
      </c>
      <c r="D293" s="265"/>
      <c r="E293" s="288">
        <f t="shared" si="29"/>
        <v>0</v>
      </c>
      <c r="F293" s="266"/>
      <c r="G293" s="266"/>
      <c r="H293" s="266"/>
      <c r="I293" s="1367"/>
      <c r="J293" s="1371"/>
      <c r="K293" s="1372"/>
      <c r="L293" s="268"/>
      <c r="M293" s="270"/>
      <c r="N293" s="180"/>
    </row>
    <row r="294" spans="2:14" ht="19.5" hidden="1" customHeight="1">
      <c r="B294" s="1364"/>
      <c r="C294" s="264" t="s">
        <v>153</v>
      </c>
      <c r="D294" s="265"/>
      <c r="E294" s="288">
        <f t="shared" si="29"/>
        <v>0</v>
      </c>
      <c r="F294" s="266"/>
      <c r="G294" s="266"/>
      <c r="H294" s="266"/>
      <c r="I294" s="1367"/>
      <c r="J294" s="1371"/>
      <c r="K294" s="1372"/>
      <c r="L294" s="268"/>
      <c r="M294" s="270"/>
      <c r="N294" s="180"/>
    </row>
    <row r="295" spans="2:14" ht="19.5" hidden="1" customHeight="1" thickBot="1">
      <c r="B295" s="1365"/>
      <c r="C295" s="273" t="s">
        <v>154</v>
      </c>
      <c r="D295" s="274"/>
      <c r="E295" s="289">
        <f>SUM(F295:H295)</f>
        <v>0</v>
      </c>
      <c r="F295" s="275"/>
      <c r="G295" s="275"/>
      <c r="H295" s="275"/>
      <c r="I295" s="1368"/>
      <c r="J295" s="1375"/>
      <c r="K295" s="1376"/>
      <c r="L295" s="268"/>
      <c r="M295" s="270"/>
      <c r="N295" s="180"/>
    </row>
    <row r="296" spans="2:14" ht="37.5" hidden="1" customHeight="1">
      <c r="B296" s="204" t="str">
        <f>IF('①4.事業内容（PR）'!B34="","",'①4.事業内容（PR）'!B34)</f>
        <v/>
      </c>
      <c r="C296" s="1377" t="str">
        <f>IF('①4.事業内容（PR）'!C34="","",'①4.事業内容（PR）'!C34)</f>
        <v/>
      </c>
      <c r="D296" s="1378"/>
      <c r="E296" s="284">
        <f>SUM(E297:E305)</f>
        <v>0</v>
      </c>
      <c r="F296" s="284">
        <f>SUM(F297:F305)</f>
        <v>0</v>
      </c>
      <c r="G296" s="284">
        <f>SUM(G297:G305)</f>
        <v>0</v>
      </c>
      <c r="H296" s="284">
        <f>SUM(H297:H305)</f>
        <v>0</v>
      </c>
      <c r="I296" s="279"/>
      <c r="J296" s="1383"/>
      <c r="K296" s="1384"/>
      <c r="L296" s="259"/>
      <c r="M296" s="257"/>
      <c r="N296" s="180"/>
    </row>
    <row r="297" spans="2:14" ht="19.5" hidden="1" customHeight="1">
      <c r="B297" s="1363"/>
      <c r="C297" s="260" t="s">
        <v>147</v>
      </c>
      <c r="D297" s="261"/>
      <c r="E297" s="287">
        <f>SUM(F297:H297)</f>
        <v>0</v>
      </c>
      <c r="F297" s="262"/>
      <c r="G297" s="262"/>
      <c r="H297" s="262"/>
      <c r="I297" s="1366"/>
      <c r="J297" s="1369"/>
      <c r="K297" s="1370"/>
      <c r="L297" s="268"/>
      <c r="M297" s="270"/>
      <c r="N297" s="180"/>
    </row>
    <row r="298" spans="2:14" ht="19.5" hidden="1" customHeight="1">
      <c r="B298" s="1364"/>
      <c r="C298" s="264" t="s">
        <v>148</v>
      </c>
      <c r="D298" s="265"/>
      <c r="E298" s="288">
        <f t="shared" ref="E298:E304" si="30">SUM(F298:H298)</f>
        <v>0</v>
      </c>
      <c r="F298" s="266"/>
      <c r="G298" s="266"/>
      <c r="H298" s="266"/>
      <c r="I298" s="1367"/>
      <c r="J298" s="1371"/>
      <c r="K298" s="1372"/>
      <c r="L298" s="259"/>
      <c r="M298" s="257"/>
      <c r="N298" s="180"/>
    </row>
    <row r="299" spans="2:14" ht="19.5" hidden="1" customHeight="1">
      <c r="B299" s="1364"/>
      <c r="C299" s="264" t="s">
        <v>149</v>
      </c>
      <c r="D299" s="265"/>
      <c r="E299" s="288">
        <f t="shared" si="30"/>
        <v>0</v>
      </c>
      <c r="F299" s="266"/>
      <c r="G299" s="266"/>
      <c r="H299" s="266"/>
      <c r="I299" s="1367"/>
      <c r="J299" s="1371"/>
      <c r="K299" s="1372"/>
      <c r="L299" s="259"/>
      <c r="M299" s="257"/>
      <c r="N299" s="180"/>
    </row>
    <row r="300" spans="2:14" ht="19.5" hidden="1" customHeight="1">
      <c r="B300" s="1364"/>
      <c r="C300" s="269" t="s">
        <v>150</v>
      </c>
      <c r="D300" s="265"/>
      <c r="E300" s="288">
        <f t="shared" si="30"/>
        <v>0</v>
      </c>
      <c r="F300" s="266"/>
      <c r="G300" s="266"/>
      <c r="H300" s="266"/>
      <c r="I300" s="1367"/>
      <c r="J300" s="1371"/>
      <c r="K300" s="1372"/>
      <c r="L300" s="259"/>
      <c r="M300" s="257"/>
      <c r="N300" s="180"/>
    </row>
    <row r="301" spans="2:14" ht="19.5" hidden="1" customHeight="1">
      <c r="B301" s="1364"/>
      <c r="C301" s="264" t="s">
        <v>151</v>
      </c>
      <c r="D301" s="265"/>
      <c r="E301" s="288">
        <f t="shared" si="30"/>
        <v>0</v>
      </c>
      <c r="F301" s="266"/>
      <c r="G301" s="266"/>
      <c r="H301" s="266"/>
      <c r="I301" s="1367"/>
      <c r="J301" s="1371"/>
      <c r="K301" s="1372"/>
      <c r="L301" s="268"/>
      <c r="M301" s="270"/>
      <c r="N301" s="180"/>
    </row>
    <row r="302" spans="2:14" ht="19.5" hidden="1" customHeight="1">
      <c r="B302" s="1364"/>
      <c r="C302" s="264" t="s">
        <v>152</v>
      </c>
      <c r="D302" s="265"/>
      <c r="E302" s="288">
        <f t="shared" si="30"/>
        <v>0</v>
      </c>
      <c r="F302" s="278"/>
      <c r="G302" s="278"/>
      <c r="H302" s="278"/>
      <c r="I302" s="1367"/>
      <c r="J302" s="1373"/>
      <c r="K302" s="1374"/>
      <c r="L302" s="268"/>
      <c r="M302" s="270"/>
      <c r="N302" s="180"/>
    </row>
    <row r="303" spans="2:14" ht="19.5" hidden="1" customHeight="1">
      <c r="B303" s="1364"/>
      <c r="C303" s="272" t="s">
        <v>631</v>
      </c>
      <c r="D303" s="265"/>
      <c r="E303" s="288">
        <f t="shared" si="30"/>
        <v>0</v>
      </c>
      <c r="F303" s="266"/>
      <c r="G303" s="266"/>
      <c r="H303" s="266"/>
      <c r="I303" s="1367"/>
      <c r="J303" s="1371"/>
      <c r="K303" s="1372"/>
      <c r="L303" s="268"/>
      <c r="M303" s="270"/>
      <c r="N303" s="180"/>
    </row>
    <row r="304" spans="2:14" ht="19.5" hidden="1" customHeight="1">
      <c r="B304" s="1364"/>
      <c r="C304" s="264" t="s">
        <v>153</v>
      </c>
      <c r="D304" s="265"/>
      <c r="E304" s="288">
        <f t="shared" si="30"/>
        <v>0</v>
      </c>
      <c r="F304" s="266"/>
      <c r="G304" s="266"/>
      <c r="H304" s="266"/>
      <c r="I304" s="1367"/>
      <c r="J304" s="1371"/>
      <c r="K304" s="1372"/>
      <c r="L304" s="268"/>
      <c r="M304" s="270"/>
      <c r="N304" s="180"/>
    </row>
    <row r="305" spans="2:14" ht="19.5" hidden="1" customHeight="1" thickBot="1">
      <c r="B305" s="1365"/>
      <c r="C305" s="273" t="s">
        <v>154</v>
      </c>
      <c r="D305" s="274"/>
      <c r="E305" s="289">
        <f>SUM(F305:H305)</f>
        <v>0</v>
      </c>
      <c r="F305" s="275"/>
      <c r="G305" s="275"/>
      <c r="H305" s="275"/>
      <c r="I305" s="1368"/>
      <c r="J305" s="1375"/>
      <c r="K305" s="1376"/>
      <c r="L305" s="268"/>
      <c r="M305" s="270"/>
      <c r="N305" s="180"/>
    </row>
    <row r="306" spans="2:14" ht="37.5" hidden="1" customHeight="1">
      <c r="B306" s="204" t="str">
        <f>IF('①4.事業内容（PR）'!B35="","",'①4.事業内容（PR）'!B35)</f>
        <v/>
      </c>
      <c r="C306" s="1377" t="str">
        <f>IF('①4.事業内容（PR）'!C35="","",'①4.事業内容（PR）'!C35)</f>
        <v/>
      </c>
      <c r="D306" s="1378"/>
      <c r="E306" s="284">
        <f>SUM(E307:E315)</f>
        <v>0</v>
      </c>
      <c r="F306" s="284">
        <f>SUM(F307:F315)</f>
        <v>0</v>
      </c>
      <c r="G306" s="284">
        <f>SUM(G307:G315)</f>
        <v>0</v>
      </c>
      <c r="H306" s="284">
        <f>SUM(H307:H315)</f>
        <v>0</v>
      </c>
      <c r="I306" s="277"/>
      <c r="J306" s="1379"/>
      <c r="K306" s="1380"/>
      <c r="L306" s="259"/>
      <c r="M306" s="257"/>
      <c r="N306" s="180"/>
    </row>
    <row r="307" spans="2:14" ht="19.5" hidden="1" customHeight="1">
      <c r="B307" s="1363"/>
      <c r="C307" s="260" t="s">
        <v>147</v>
      </c>
      <c r="D307" s="261"/>
      <c r="E307" s="287">
        <f>SUM(F307:H307)</f>
        <v>0</v>
      </c>
      <c r="F307" s="262"/>
      <c r="G307" s="262"/>
      <c r="H307" s="262"/>
      <c r="I307" s="1366"/>
      <c r="J307" s="1369"/>
      <c r="K307" s="1370"/>
      <c r="L307" s="268"/>
      <c r="M307" s="270"/>
      <c r="N307" s="180"/>
    </row>
    <row r="308" spans="2:14" ht="19.5" hidden="1" customHeight="1">
      <c r="B308" s="1364"/>
      <c r="C308" s="264" t="s">
        <v>148</v>
      </c>
      <c r="D308" s="265"/>
      <c r="E308" s="288">
        <f t="shared" ref="E308:E314" si="31">SUM(F308:H308)</f>
        <v>0</v>
      </c>
      <c r="F308" s="266"/>
      <c r="G308" s="266"/>
      <c r="H308" s="266"/>
      <c r="I308" s="1367"/>
      <c r="J308" s="1371"/>
      <c r="K308" s="1372"/>
      <c r="L308" s="259"/>
      <c r="M308" s="257"/>
      <c r="N308" s="180"/>
    </row>
    <row r="309" spans="2:14" ht="19.5" hidden="1" customHeight="1">
      <c r="B309" s="1364"/>
      <c r="C309" s="264" t="s">
        <v>149</v>
      </c>
      <c r="D309" s="265"/>
      <c r="E309" s="288">
        <f t="shared" si="31"/>
        <v>0</v>
      </c>
      <c r="F309" s="266"/>
      <c r="G309" s="266"/>
      <c r="H309" s="266"/>
      <c r="I309" s="1367"/>
      <c r="J309" s="1371"/>
      <c r="K309" s="1372"/>
      <c r="L309" s="259"/>
      <c r="M309" s="257"/>
      <c r="N309" s="180"/>
    </row>
    <row r="310" spans="2:14" ht="19.5" hidden="1" customHeight="1">
      <c r="B310" s="1364"/>
      <c r="C310" s="269" t="s">
        <v>150</v>
      </c>
      <c r="D310" s="265"/>
      <c r="E310" s="288">
        <f t="shared" si="31"/>
        <v>0</v>
      </c>
      <c r="F310" s="266"/>
      <c r="G310" s="266"/>
      <c r="H310" s="266"/>
      <c r="I310" s="1367"/>
      <c r="J310" s="1371"/>
      <c r="K310" s="1372"/>
      <c r="L310" s="259"/>
      <c r="M310" s="257"/>
      <c r="N310" s="180"/>
    </row>
    <row r="311" spans="2:14" ht="19.5" hidden="1" customHeight="1">
      <c r="B311" s="1364"/>
      <c r="C311" s="264" t="s">
        <v>151</v>
      </c>
      <c r="D311" s="265"/>
      <c r="E311" s="288">
        <f t="shared" si="31"/>
        <v>0</v>
      </c>
      <c r="F311" s="266"/>
      <c r="G311" s="266"/>
      <c r="H311" s="266"/>
      <c r="I311" s="1367"/>
      <c r="J311" s="1371"/>
      <c r="K311" s="1372"/>
      <c r="L311" s="268"/>
      <c r="M311" s="270"/>
      <c r="N311" s="180"/>
    </row>
    <row r="312" spans="2:14" ht="19.5" hidden="1" customHeight="1">
      <c r="B312" s="1364"/>
      <c r="C312" s="264" t="s">
        <v>152</v>
      </c>
      <c r="D312" s="265"/>
      <c r="E312" s="288">
        <f t="shared" si="31"/>
        <v>0</v>
      </c>
      <c r="F312" s="278"/>
      <c r="G312" s="278"/>
      <c r="H312" s="278"/>
      <c r="I312" s="1367"/>
      <c r="J312" s="1371"/>
      <c r="K312" s="1372"/>
      <c r="L312" s="268"/>
      <c r="M312" s="270"/>
      <c r="N312" s="180"/>
    </row>
    <row r="313" spans="2:14" ht="19.5" hidden="1" customHeight="1">
      <c r="B313" s="1364"/>
      <c r="C313" s="272" t="s">
        <v>631</v>
      </c>
      <c r="D313" s="265"/>
      <c r="E313" s="288">
        <f t="shared" si="31"/>
        <v>0</v>
      </c>
      <c r="F313" s="266"/>
      <c r="G313" s="266"/>
      <c r="H313" s="266"/>
      <c r="I313" s="1367"/>
      <c r="J313" s="1371"/>
      <c r="K313" s="1372"/>
      <c r="L313" s="268"/>
      <c r="M313" s="270"/>
      <c r="N313" s="180"/>
    </row>
    <row r="314" spans="2:14" ht="19.5" hidden="1" customHeight="1">
      <c r="B314" s="1364"/>
      <c r="C314" s="264" t="s">
        <v>153</v>
      </c>
      <c r="D314" s="265"/>
      <c r="E314" s="288">
        <f t="shared" si="31"/>
        <v>0</v>
      </c>
      <c r="F314" s="266"/>
      <c r="G314" s="266"/>
      <c r="H314" s="266"/>
      <c r="I314" s="1367"/>
      <c r="J314" s="1371"/>
      <c r="K314" s="1372"/>
      <c r="L314" s="268"/>
      <c r="M314" s="270"/>
      <c r="N314" s="180"/>
    </row>
    <row r="315" spans="2:14" ht="19.5" hidden="1" customHeight="1" thickBot="1">
      <c r="B315" s="1365"/>
      <c r="C315" s="273" t="s">
        <v>154</v>
      </c>
      <c r="D315" s="274"/>
      <c r="E315" s="289">
        <f>SUM(F315:H315)</f>
        <v>0</v>
      </c>
      <c r="F315" s="275"/>
      <c r="G315" s="275"/>
      <c r="H315" s="275"/>
      <c r="I315" s="1368"/>
      <c r="J315" s="1381"/>
      <c r="K315" s="1382"/>
      <c r="L315" s="268"/>
      <c r="M315" s="270"/>
      <c r="N315" s="180"/>
    </row>
    <row r="316" spans="2:14" ht="37.5" hidden="1" customHeight="1">
      <c r="B316" s="204" t="str">
        <f>IF('①4.事業内容（PR）'!B36="","",'①4.事業内容（PR）'!B36)</f>
        <v/>
      </c>
      <c r="C316" s="1377" t="str">
        <f>IF('①4.事業内容（PR）'!C36="","",'①4.事業内容（PR）'!C36)</f>
        <v/>
      </c>
      <c r="D316" s="1378"/>
      <c r="E316" s="284">
        <f>SUM(E317:E325)</f>
        <v>0</v>
      </c>
      <c r="F316" s="284">
        <f>SUM(F317:F325)</f>
        <v>0</v>
      </c>
      <c r="G316" s="284">
        <f>SUM(G317:G325)</f>
        <v>0</v>
      </c>
      <c r="H316" s="284">
        <f>SUM(H317:H325)</f>
        <v>0</v>
      </c>
      <c r="I316" s="279"/>
      <c r="J316" s="1383"/>
      <c r="K316" s="1384"/>
      <c r="L316" s="259"/>
      <c r="M316" s="257"/>
      <c r="N316" s="180"/>
    </row>
    <row r="317" spans="2:14" ht="19.5" hidden="1" customHeight="1">
      <c r="B317" s="1363"/>
      <c r="C317" s="260" t="s">
        <v>147</v>
      </c>
      <c r="D317" s="261"/>
      <c r="E317" s="287">
        <f>SUM(F317:H317)</f>
        <v>0</v>
      </c>
      <c r="F317" s="262"/>
      <c r="G317" s="262"/>
      <c r="H317" s="262"/>
      <c r="I317" s="1366"/>
      <c r="J317" s="1369"/>
      <c r="K317" s="1370"/>
      <c r="L317" s="268"/>
      <c r="M317" s="270"/>
      <c r="N317" s="180"/>
    </row>
    <row r="318" spans="2:14" ht="19.5" hidden="1" customHeight="1">
      <c r="B318" s="1364"/>
      <c r="C318" s="264" t="s">
        <v>148</v>
      </c>
      <c r="D318" s="265"/>
      <c r="E318" s="288">
        <f t="shared" ref="E318:E324" si="32">SUM(F318:H318)</f>
        <v>0</v>
      </c>
      <c r="F318" s="266"/>
      <c r="G318" s="266"/>
      <c r="H318" s="266"/>
      <c r="I318" s="1367"/>
      <c r="J318" s="1371"/>
      <c r="K318" s="1372"/>
      <c r="L318" s="259"/>
      <c r="M318" s="257"/>
      <c r="N318" s="180"/>
    </row>
    <row r="319" spans="2:14" ht="19.5" hidden="1" customHeight="1">
      <c r="B319" s="1364"/>
      <c r="C319" s="264" t="s">
        <v>149</v>
      </c>
      <c r="D319" s="265"/>
      <c r="E319" s="288">
        <f t="shared" si="32"/>
        <v>0</v>
      </c>
      <c r="F319" s="266"/>
      <c r="G319" s="266"/>
      <c r="H319" s="266"/>
      <c r="I319" s="1367"/>
      <c r="J319" s="1371"/>
      <c r="K319" s="1372"/>
      <c r="L319" s="259"/>
      <c r="M319" s="257"/>
      <c r="N319" s="180"/>
    </row>
    <row r="320" spans="2:14" ht="19.5" hidden="1" customHeight="1">
      <c r="B320" s="1364"/>
      <c r="C320" s="269" t="s">
        <v>150</v>
      </c>
      <c r="D320" s="265"/>
      <c r="E320" s="288">
        <f t="shared" si="32"/>
        <v>0</v>
      </c>
      <c r="F320" s="266"/>
      <c r="G320" s="266"/>
      <c r="H320" s="266"/>
      <c r="I320" s="1367"/>
      <c r="J320" s="1371"/>
      <c r="K320" s="1372"/>
      <c r="L320" s="259"/>
      <c r="M320" s="257"/>
      <c r="N320" s="180"/>
    </row>
    <row r="321" spans="2:14" ht="19.5" hidden="1" customHeight="1">
      <c r="B321" s="1364"/>
      <c r="C321" s="264" t="s">
        <v>151</v>
      </c>
      <c r="D321" s="265"/>
      <c r="E321" s="288">
        <f t="shared" si="32"/>
        <v>0</v>
      </c>
      <c r="F321" s="266"/>
      <c r="G321" s="266"/>
      <c r="H321" s="266"/>
      <c r="I321" s="1367"/>
      <c r="J321" s="1371"/>
      <c r="K321" s="1372"/>
      <c r="L321" s="268"/>
      <c r="M321" s="270"/>
      <c r="N321" s="180"/>
    </row>
    <row r="322" spans="2:14" ht="19.5" hidden="1" customHeight="1">
      <c r="B322" s="1364"/>
      <c r="C322" s="264" t="s">
        <v>152</v>
      </c>
      <c r="D322" s="265"/>
      <c r="E322" s="288">
        <f t="shared" si="32"/>
        <v>0</v>
      </c>
      <c r="F322" s="278"/>
      <c r="G322" s="278"/>
      <c r="H322" s="278"/>
      <c r="I322" s="1367"/>
      <c r="J322" s="1373"/>
      <c r="K322" s="1374"/>
      <c r="L322" s="268"/>
      <c r="M322" s="270"/>
      <c r="N322" s="180"/>
    </row>
    <row r="323" spans="2:14" ht="19.5" hidden="1" customHeight="1">
      <c r="B323" s="1364"/>
      <c r="C323" s="272" t="s">
        <v>631</v>
      </c>
      <c r="D323" s="265"/>
      <c r="E323" s="288">
        <f t="shared" si="32"/>
        <v>0</v>
      </c>
      <c r="F323" s="266"/>
      <c r="G323" s="266"/>
      <c r="H323" s="266"/>
      <c r="I323" s="1367"/>
      <c r="J323" s="1371"/>
      <c r="K323" s="1372"/>
      <c r="L323" s="268"/>
      <c r="M323" s="270"/>
      <c r="N323" s="180"/>
    </row>
    <row r="324" spans="2:14" ht="19.5" hidden="1" customHeight="1">
      <c r="B324" s="1364"/>
      <c r="C324" s="264" t="s">
        <v>153</v>
      </c>
      <c r="D324" s="265"/>
      <c r="E324" s="288">
        <f t="shared" si="32"/>
        <v>0</v>
      </c>
      <c r="F324" s="266"/>
      <c r="G324" s="266"/>
      <c r="H324" s="266"/>
      <c r="I324" s="1367"/>
      <c r="J324" s="1371"/>
      <c r="K324" s="1372"/>
      <c r="L324" s="268"/>
      <c r="M324" s="270"/>
      <c r="N324" s="180"/>
    </row>
    <row r="325" spans="2:14" ht="19.5" hidden="1" customHeight="1" thickBot="1">
      <c r="B325" s="1365"/>
      <c r="C325" s="273" t="s">
        <v>154</v>
      </c>
      <c r="D325" s="274"/>
      <c r="E325" s="289">
        <f>SUM(F325:H325)</f>
        <v>0</v>
      </c>
      <c r="F325" s="275"/>
      <c r="G325" s="275"/>
      <c r="H325" s="275"/>
      <c r="I325" s="1368"/>
      <c r="J325" s="1375"/>
      <c r="K325" s="1376"/>
      <c r="L325" s="268"/>
      <c r="M325" s="270"/>
      <c r="N325" s="180"/>
    </row>
    <row r="326" spans="2:14" ht="37.5" hidden="1" customHeight="1">
      <c r="B326" s="204" t="str">
        <f>IF('①4.事業内容（PR）'!B37="","",'①4.事業内容（PR）'!B37)</f>
        <v/>
      </c>
      <c r="C326" s="1377" t="str">
        <f>IF('①4.事業内容（PR）'!C37="","",'①4.事業内容（PR）'!C37)</f>
        <v/>
      </c>
      <c r="D326" s="1378"/>
      <c r="E326" s="284">
        <f>SUM(E327:E335)</f>
        <v>0</v>
      </c>
      <c r="F326" s="284">
        <f>SUM(F327:F335)</f>
        <v>0</v>
      </c>
      <c r="G326" s="284">
        <f>SUM(G327:G335)</f>
        <v>0</v>
      </c>
      <c r="H326" s="284">
        <f>SUM(H327:H335)</f>
        <v>0</v>
      </c>
      <c r="I326" s="277"/>
      <c r="J326" s="1379"/>
      <c r="K326" s="1380"/>
      <c r="L326" s="259"/>
      <c r="M326" s="257"/>
      <c r="N326" s="180"/>
    </row>
    <row r="327" spans="2:14" ht="19.5" hidden="1" customHeight="1">
      <c r="B327" s="1363"/>
      <c r="C327" s="260" t="s">
        <v>147</v>
      </c>
      <c r="D327" s="261"/>
      <c r="E327" s="287">
        <f>SUM(F327:H327)</f>
        <v>0</v>
      </c>
      <c r="F327" s="262"/>
      <c r="G327" s="262"/>
      <c r="H327" s="262"/>
      <c r="I327" s="1366"/>
      <c r="J327" s="1369"/>
      <c r="K327" s="1370"/>
      <c r="L327" s="268"/>
      <c r="M327" s="270"/>
      <c r="N327" s="180"/>
    </row>
    <row r="328" spans="2:14" ht="19.5" hidden="1" customHeight="1">
      <c r="B328" s="1364"/>
      <c r="C328" s="264" t="s">
        <v>148</v>
      </c>
      <c r="D328" s="265"/>
      <c r="E328" s="288">
        <f t="shared" ref="E328:E334" si="33">SUM(F328:H328)</f>
        <v>0</v>
      </c>
      <c r="F328" s="266"/>
      <c r="G328" s="266"/>
      <c r="H328" s="266"/>
      <c r="I328" s="1367"/>
      <c r="J328" s="1371"/>
      <c r="K328" s="1372"/>
      <c r="L328" s="259"/>
      <c r="M328" s="257"/>
      <c r="N328" s="180"/>
    </row>
    <row r="329" spans="2:14" ht="19.5" hidden="1" customHeight="1">
      <c r="B329" s="1364"/>
      <c r="C329" s="264" t="s">
        <v>149</v>
      </c>
      <c r="D329" s="265"/>
      <c r="E329" s="288">
        <f t="shared" si="33"/>
        <v>0</v>
      </c>
      <c r="F329" s="266"/>
      <c r="G329" s="266"/>
      <c r="H329" s="266"/>
      <c r="I329" s="1367"/>
      <c r="J329" s="1371"/>
      <c r="K329" s="1372"/>
      <c r="L329" s="259"/>
      <c r="M329" s="257"/>
      <c r="N329" s="180"/>
    </row>
    <row r="330" spans="2:14" ht="19.5" hidden="1" customHeight="1">
      <c r="B330" s="1364"/>
      <c r="C330" s="269" t="s">
        <v>150</v>
      </c>
      <c r="D330" s="265"/>
      <c r="E330" s="288">
        <f t="shared" si="33"/>
        <v>0</v>
      </c>
      <c r="F330" s="266"/>
      <c r="G330" s="266"/>
      <c r="H330" s="266"/>
      <c r="I330" s="1367"/>
      <c r="J330" s="1371"/>
      <c r="K330" s="1372"/>
      <c r="L330" s="259"/>
      <c r="M330" s="257"/>
      <c r="N330" s="180"/>
    </row>
    <row r="331" spans="2:14" ht="19.5" hidden="1" customHeight="1">
      <c r="B331" s="1364"/>
      <c r="C331" s="264" t="s">
        <v>151</v>
      </c>
      <c r="D331" s="265"/>
      <c r="E331" s="288">
        <f t="shared" si="33"/>
        <v>0</v>
      </c>
      <c r="F331" s="266"/>
      <c r="G331" s="266"/>
      <c r="H331" s="266"/>
      <c r="I331" s="1367"/>
      <c r="J331" s="1371"/>
      <c r="K331" s="1372"/>
      <c r="L331" s="268"/>
      <c r="M331" s="270"/>
      <c r="N331" s="180"/>
    </row>
    <row r="332" spans="2:14" ht="19.5" hidden="1" customHeight="1">
      <c r="B332" s="1364"/>
      <c r="C332" s="264" t="s">
        <v>152</v>
      </c>
      <c r="D332" s="265"/>
      <c r="E332" s="288">
        <f t="shared" si="33"/>
        <v>0</v>
      </c>
      <c r="F332" s="278"/>
      <c r="G332" s="278"/>
      <c r="H332" s="278"/>
      <c r="I332" s="1367"/>
      <c r="J332" s="1371"/>
      <c r="K332" s="1372"/>
      <c r="L332" s="268"/>
      <c r="M332" s="270"/>
      <c r="N332" s="180"/>
    </row>
    <row r="333" spans="2:14" ht="19.5" hidden="1" customHeight="1">
      <c r="B333" s="1364"/>
      <c r="C333" s="272" t="s">
        <v>631</v>
      </c>
      <c r="D333" s="265"/>
      <c r="E333" s="288">
        <f t="shared" si="33"/>
        <v>0</v>
      </c>
      <c r="F333" s="266"/>
      <c r="G333" s="266"/>
      <c r="H333" s="266"/>
      <c r="I333" s="1367"/>
      <c r="J333" s="1371"/>
      <c r="K333" s="1372"/>
      <c r="L333" s="268"/>
      <c r="M333" s="270"/>
      <c r="N333" s="180"/>
    </row>
    <row r="334" spans="2:14" ht="19.5" hidden="1" customHeight="1">
      <c r="B334" s="1364"/>
      <c r="C334" s="264" t="s">
        <v>153</v>
      </c>
      <c r="D334" s="265"/>
      <c r="E334" s="288">
        <f t="shared" si="33"/>
        <v>0</v>
      </c>
      <c r="F334" s="266"/>
      <c r="G334" s="266"/>
      <c r="H334" s="266"/>
      <c r="I334" s="1367"/>
      <c r="J334" s="1371"/>
      <c r="K334" s="1372"/>
      <c r="L334" s="268"/>
      <c r="M334" s="270"/>
      <c r="N334" s="180"/>
    </row>
    <row r="335" spans="2:14" ht="19.5" hidden="1" customHeight="1" thickBot="1">
      <c r="B335" s="1365"/>
      <c r="C335" s="273" t="s">
        <v>154</v>
      </c>
      <c r="D335" s="274"/>
      <c r="E335" s="289">
        <f>SUM(F335:H335)</f>
        <v>0</v>
      </c>
      <c r="F335" s="275"/>
      <c r="G335" s="275"/>
      <c r="H335" s="275"/>
      <c r="I335" s="1368"/>
      <c r="J335" s="1381"/>
      <c r="K335" s="1382"/>
      <c r="L335" s="268"/>
      <c r="M335" s="270"/>
      <c r="N335" s="180"/>
    </row>
    <row r="336" spans="2:14" ht="40.5" hidden="1" customHeight="1">
      <c r="B336" s="204" t="str">
        <f>IF('①4.事業内容（PR）'!B38="","",'①4.事業内容（PR）'!B38)</f>
        <v/>
      </c>
      <c r="C336" s="1377" t="str">
        <f>IF('①4.事業内容（PR）'!C38="","",'①4.事業内容（PR）'!C38)</f>
        <v/>
      </c>
      <c r="D336" s="1378"/>
      <c r="E336" s="284">
        <f>SUM(E337:E345)</f>
        <v>0</v>
      </c>
      <c r="F336" s="284">
        <f>SUM(F337:F345)</f>
        <v>0</v>
      </c>
      <c r="G336" s="284">
        <f>SUM(G337:G345)</f>
        <v>0</v>
      </c>
      <c r="H336" s="284">
        <f>SUM(H337:H345)</f>
        <v>0</v>
      </c>
      <c r="I336" s="279"/>
      <c r="J336" s="1383"/>
      <c r="K336" s="1384"/>
      <c r="L336" s="259"/>
      <c r="M336" s="257"/>
      <c r="N336" s="180"/>
    </row>
    <row r="337" spans="2:14" ht="19.5" hidden="1" customHeight="1">
      <c r="B337" s="1363"/>
      <c r="C337" s="260" t="s">
        <v>147</v>
      </c>
      <c r="D337" s="261"/>
      <c r="E337" s="287">
        <f>SUM(F337:H337)</f>
        <v>0</v>
      </c>
      <c r="F337" s="262"/>
      <c r="G337" s="262"/>
      <c r="H337" s="262"/>
      <c r="I337" s="1366"/>
      <c r="J337" s="1369"/>
      <c r="K337" s="1370"/>
      <c r="L337" s="259"/>
      <c r="M337" s="257"/>
      <c r="N337" s="180"/>
    </row>
    <row r="338" spans="2:14" ht="19.5" hidden="1" customHeight="1">
      <c r="B338" s="1364"/>
      <c r="C338" s="264" t="s">
        <v>148</v>
      </c>
      <c r="D338" s="265"/>
      <c r="E338" s="288">
        <f t="shared" ref="E338:E344" si="34">SUM(F338:H338)</f>
        <v>0</v>
      </c>
      <c r="F338" s="266"/>
      <c r="G338" s="266"/>
      <c r="H338" s="266"/>
      <c r="I338" s="1367"/>
      <c r="J338" s="1371"/>
      <c r="K338" s="1372"/>
      <c r="L338" s="268"/>
      <c r="M338" s="270"/>
      <c r="N338" s="180"/>
    </row>
    <row r="339" spans="2:14" ht="19.5" hidden="1" customHeight="1">
      <c r="B339" s="1364"/>
      <c r="C339" s="264" t="s">
        <v>149</v>
      </c>
      <c r="D339" s="265"/>
      <c r="E339" s="288">
        <f t="shared" si="34"/>
        <v>0</v>
      </c>
      <c r="F339" s="266"/>
      <c r="G339" s="266"/>
      <c r="H339" s="266"/>
      <c r="I339" s="1367"/>
      <c r="J339" s="1371"/>
      <c r="K339" s="1372"/>
      <c r="L339" s="268"/>
      <c r="M339" s="270"/>
      <c r="N339" s="180"/>
    </row>
    <row r="340" spans="2:14" ht="19.5" hidden="1" customHeight="1">
      <c r="B340" s="1364"/>
      <c r="C340" s="269" t="s">
        <v>150</v>
      </c>
      <c r="D340" s="265"/>
      <c r="E340" s="288">
        <f t="shared" si="34"/>
        <v>0</v>
      </c>
      <c r="F340" s="266"/>
      <c r="G340" s="266"/>
      <c r="H340" s="266"/>
      <c r="I340" s="1367"/>
      <c r="J340" s="1371"/>
      <c r="K340" s="1372"/>
      <c r="L340" s="268"/>
      <c r="M340" s="270"/>
      <c r="N340" s="180"/>
    </row>
    <row r="341" spans="2:14" ht="19.5" hidden="1" customHeight="1">
      <c r="B341" s="1364"/>
      <c r="C341" s="264" t="s">
        <v>151</v>
      </c>
      <c r="D341" s="265"/>
      <c r="E341" s="288">
        <f t="shared" si="34"/>
        <v>0</v>
      </c>
      <c r="F341" s="266"/>
      <c r="G341" s="266"/>
      <c r="H341" s="266"/>
      <c r="I341" s="1367"/>
      <c r="J341" s="1371"/>
      <c r="K341" s="1372"/>
      <c r="L341" s="259"/>
      <c r="M341" s="257"/>
      <c r="N341" s="180"/>
    </row>
    <row r="342" spans="2:14" ht="19.5" hidden="1" customHeight="1">
      <c r="B342" s="1364"/>
      <c r="C342" s="264" t="s">
        <v>152</v>
      </c>
      <c r="D342" s="265"/>
      <c r="E342" s="288">
        <f t="shared" si="34"/>
        <v>0</v>
      </c>
      <c r="F342" s="278"/>
      <c r="G342" s="278"/>
      <c r="H342" s="278"/>
      <c r="I342" s="1367"/>
      <c r="J342" s="1373"/>
      <c r="K342" s="1374"/>
      <c r="L342" s="259"/>
      <c r="M342" s="257"/>
      <c r="N342" s="180"/>
    </row>
    <row r="343" spans="2:14" ht="19.5" hidden="1" customHeight="1">
      <c r="B343" s="1364"/>
      <c r="C343" s="272" t="s">
        <v>631</v>
      </c>
      <c r="D343" s="265"/>
      <c r="E343" s="288">
        <f t="shared" si="34"/>
        <v>0</v>
      </c>
      <c r="F343" s="266"/>
      <c r="G343" s="266"/>
      <c r="H343" s="266"/>
      <c r="I343" s="1367"/>
      <c r="J343" s="1371"/>
      <c r="K343" s="1372"/>
      <c r="L343" s="259"/>
      <c r="M343" s="257"/>
      <c r="N343" s="180"/>
    </row>
    <row r="344" spans="2:14" ht="19.5" hidden="1" customHeight="1">
      <c r="B344" s="1364"/>
      <c r="C344" s="264" t="s">
        <v>153</v>
      </c>
      <c r="D344" s="265"/>
      <c r="E344" s="288">
        <f t="shared" si="34"/>
        <v>0</v>
      </c>
      <c r="F344" s="266"/>
      <c r="G344" s="266"/>
      <c r="H344" s="266"/>
      <c r="I344" s="1367"/>
      <c r="J344" s="1371"/>
      <c r="K344" s="1372"/>
      <c r="L344" s="259"/>
      <c r="M344" s="257"/>
      <c r="N344" s="180"/>
    </row>
    <row r="345" spans="2:14" ht="19.5" hidden="1" customHeight="1" thickBot="1">
      <c r="B345" s="1365"/>
      <c r="C345" s="273" t="s">
        <v>154</v>
      </c>
      <c r="D345" s="274"/>
      <c r="E345" s="289">
        <f>SUM(F345:H345)</f>
        <v>0</v>
      </c>
      <c r="F345" s="275"/>
      <c r="G345" s="275"/>
      <c r="H345" s="275"/>
      <c r="I345" s="1368"/>
      <c r="J345" s="1375"/>
      <c r="K345" s="1376"/>
      <c r="L345" s="259"/>
      <c r="M345" s="257"/>
      <c r="N345" s="180"/>
    </row>
    <row r="346" spans="2:14" ht="37.5" hidden="1" customHeight="1">
      <c r="B346" s="204" t="str">
        <f>IF('①4.事業内容（PR）'!B39="","",'①4.事業内容（PR）'!B39)</f>
        <v/>
      </c>
      <c r="C346" s="1377" t="str">
        <f>IF('①4.事業内容（PR）'!C39="","",'①4.事業内容（PR）'!C39)</f>
        <v/>
      </c>
      <c r="D346" s="1378"/>
      <c r="E346" s="284">
        <f>SUM(E347:E355)</f>
        <v>0</v>
      </c>
      <c r="F346" s="284">
        <f>SUM(F347:F355)</f>
        <v>0</v>
      </c>
      <c r="G346" s="284">
        <f>SUM(G347:G355)</f>
        <v>0</v>
      </c>
      <c r="H346" s="284">
        <f>SUM(H347:H355)</f>
        <v>0</v>
      </c>
      <c r="I346" s="277"/>
      <c r="J346" s="1379"/>
      <c r="K346" s="1380"/>
      <c r="L346" s="259"/>
      <c r="M346" s="257"/>
      <c r="N346" s="180"/>
    </row>
    <row r="347" spans="2:14" ht="19.5" hidden="1" customHeight="1">
      <c r="B347" s="1363"/>
      <c r="C347" s="260" t="s">
        <v>147</v>
      </c>
      <c r="D347" s="261"/>
      <c r="E347" s="287">
        <f>SUM(F347:H347)</f>
        <v>0</v>
      </c>
      <c r="F347" s="262"/>
      <c r="G347" s="262"/>
      <c r="H347" s="262"/>
      <c r="I347" s="1366"/>
      <c r="J347" s="1369"/>
      <c r="K347" s="1370"/>
      <c r="L347" s="268"/>
      <c r="M347" s="270"/>
      <c r="N347" s="180"/>
    </row>
    <row r="348" spans="2:14" ht="19.5" hidden="1" customHeight="1">
      <c r="B348" s="1364"/>
      <c r="C348" s="264" t="s">
        <v>148</v>
      </c>
      <c r="D348" s="265"/>
      <c r="E348" s="288">
        <f t="shared" ref="E348:E354" si="35">SUM(F348:H348)</f>
        <v>0</v>
      </c>
      <c r="F348" s="266"/>
      <c r="G348" s="266"/>
      <c r="H348" s="266"/>
      <c r="I348" s="1367"/>
      <c r="J348" s="1371"/>
      <c r="K348" s="1372"/>
      <c r="L348" s="259"/>
      <c r="M348" s="257"/>
      <c r="N348" s="180"/>
    </row>
    <row r="349" spans="2:14" ht="19.5" hidden="1" customHeight="1">
      <c r="B349" s="1364"/>
      <c r="C349" s="264" t="s">
        <v>149</v>
      </c>
      <c r="D349" s="265"/>
      <c r="E349" s="288">
        <f t="shared" si="35"/>
        <v>0</v>
      </c>
      <c r="F349" s="266"/>
      <c r="G349" s="266"/>
      <c r="H349" s="266"/>
      <c r="I349" s="1367"/>
      <c r="J349" s="1371"/>
      <c r="K349" s="1372"/>
      <c r="L349" s="259"/>
      <c r="M349" s="257"/>
      <c r="N349" s="180"/>
    </row>
    <row r="350" spans="2:14" ht="19.5" hidden="1" customHeight="1">
      <c r="B350" s="1364"/>
      <c r="C350" s="269" t="s">
        <v>150</v>
      </c>
      <c r="D350" s="265"/>
      <c r="E350" s="288">
        <f t="shared" si="35"/>
        <v>0</v>
      </c>
      <c r="F350" s="266"/>
      <c r="G350" s="266"/>
      <c r="H350" s="266"/>
      <c r="I350" s="1367"/>
      <c r="J350" s="1371"/>
      <c r="K350" s="1372"/>
      <c r="L350" s="259"/>
      <c r="M350" s="257"/>
      <c r="N350" s="180"/>
    </row>
    <row r="351" spans="2:14" ht="19.5" hidden="1" customHeight="1">
      <c r="B351" s="1364"/>
      <c r="C351" s="264" t="s">
        <v>151</v>
      </c>
      <c r="D351" s="265"/>
      <c r="E351" s="288">
        <f t="shared" si="35"/>
        <v>0</v>
      </c>
      <c r="F351" s="266"/>
      <c r="G351" s="266"/>
      <c r="H351" s="266"/>
      <c r="I351" s="1367"/>
      <c r="J351" s="1371"/>
      <c r="K351" s="1372"/>
      <c r="L351" s="268"/>
      <c r="M351" s="270"/>
      <c r="N351" s="180"/>
    </row>
    <row r="352" spans="2:14" ht="19.5" hidden="1" customHeight="1">
      <c r="B352" s="1364"/>
      <c r="C352" s="264" t="s">
        <v>152</v>
      </c>
      <c r="D352" s="265"/>
      <c r="E352" s="288">
        <f t="shared" si="35"/>
        <v>0</v>
      </c>
      <c r="F352" s="278"/>
      <c r="G352" s="278"/>
      <c r="H352" s="278"/>
      <c r="I352" s="1367"/>
      <c r="J352" s="1371"/>
      <c r="K352" s="1372"/>
      <c r="L352" s="268"/>
      <c r="M352" s="270"/>
      <c r="N352" s="180"/>
    </row>
    <row r="353" spans="2:14" ht="19.5" hidden="1" customHeight="1">
      <c r="B353" s="1364"/>
      <c r="C353" s="272" t="s">
        <v>631</v>
      </c>
      <c r="D353" s="265"/>
      <c r="E353" s="288">
        <f t="shared" si="35"/>
        <v>0</v>
      </c>
      <c r="F353" s="266"/>
      <c r="G353" s="266"/>
      <c r="H353" s="266"/>
      <c r="I353" s="1367"/>
      <c r="J353" s="1371"/>
      <c r="K353" s="1372"/>
      <c r="L353" s="268"/>
      <c r="M353" s="270"/>
      <c r="N353" s="180"/>
    </row>
    <row r="354" spans="2:14" ht="19.5" hidden="1" customHeight="1">
      <c r="B354" s="1364"/>
      <c r="C354" s="264" t="s">
        <v>153</v>
      </c>
      <c r="D354" s="265"/>
      <c r="E354" s="288">
        <f t="shared" si="35"/>
        <v>0</v>
      </c>
      <c r="F354" s="266"/>
      <c r="G354" s="266"/>
      <c r="H354" s="266"/>
      <c r="I354" s="1367"/>
      <c r="J354" s="1371"/>
      <c r="K354" s="1372"/>
      <c r="L354" s="268"/>
      <c r="M354" s="270"/>
      <c r="N354" s="180"/>
    </row>
    <row r="355" spans="2:14" ht="19.5" hidden="1" customHeight="1" thickBot="1">
      <c r="B355" s="1365"/>
      <c r="C355" s="273" t="s">
        <v>154</v>
      </c>
      <c r="D355" s="274"/>
      <c r="E355" s="289">
        <f>SUM(F355:H355)</f>
        <v>0</v>
      </c>
      <c r="F355" s="275"/>
      <c r="G355" s="275"/>
      <c r="H355" s="275"/>
      <c r="I355" s="1368"/>
      <c r="J355" s="1381"/>
      <c r="K355" s="1382"/>
      <c r="L355" s="268"/>
      <c r="M355" s="270"/>
      <c r="N355" s="180"/>
    </row>
    <row r="356" spans="2:14" ht="37.5" hidden="1" customHeight="1">
      <c r="B356" s="204" t="str">
        <f>IF('①4.事業内容（PR）'!B40="","",'①4.事業内容（PR）'!B40)</f>
        <v/>
      </c>
      <c r="C356" s="1377" t="str">
        <f>IF('①4.事業内容（PR）'!C40="","",'①4.事業内容（PR）'!C40)</f>
        <v/>
      </c>
      <c r="D356" s="1378"/>
      <c r="E356" s="284">
        <f>SUM(E357:E365)</f>
        <v>0</v>
      </c>
      <c r="F356" s="284">
        <f>SUM(F357:F365)</f>
        <v>0</v>
      </c>
      <c r="G356" s="284">
        <f>SUM(G357:G365)</f>
        <v>0</v>
      </c>
      <c r="H356" s="284">
        <f>SUM(H357:H365)</f>
        <v>0</v>
      </c>
      <c r="I356" s="279"/>
      <c r="J356" s="1383"/>
      <c r="K356" s="1384"/>
      <c r="L356" s="259"/>
      <c r="M356" s="257"/>
      <c r="N356" s="180"/>
    </row>
    <row r="357" spans="2:14" ht="19.5" hidden="1" customHeight="1">
      <c r="B357" s="1363"/>
      <c r="C357" s="260" t="s">
        <v>147</v>
      </c>
      <c r="D357" s="261"/>
      <c r="E357" s="287">
        <f>SUM(F357:H357)</f>
        <v>0</v>
      </c>
      <c r="F357" s="262"/>
      <c r="G357" s="262"/>
      <c r="H357" s="262"/>
      <c r="I357" s="1366"/>
      <c r="J357" s="1369"/>
      <c r="K357" s="1370"/>
      <c r="L357" s="268"/>
      <c r="M357" s="270"/>
      <c r="N357" s="180"/>
    </row>
    <row r="358" spans="2:14" ht="19.5" hidden="1" customHeight="1">
      <c r="B358" s="1364"/>
      <c r="C358" s="264" t="s">
        <v>148</v>
      </c>
      <c r="D358" s="265"/>
      <c r="E358" s="288">
        <f t="shared" ref="E358:E364" si="36">SUM(F358:H358)</f>
        <v>0</v>
      </c>
      <c r="F358" s="266"/>
      <c r="G358" s="266"/>
      <c r="H358" s="266"/>
      <c r="I358" s="1367"/>
      <c r="J358" s="1371"/>
      <c r="K358" s="1372"/>
      <c r="L358" s="259"/>
      <c r="M358" s="257"/>
      <c r="N358" s="180"/>
    </row>
    <row r="359" spans="2:14" ht="19.5" hidden="1" customHeight="1">
      <c r="B359" s="1364"/>
      <c r="C359" s="264" t="s">
        <v>149</v>
      </c>
      <c r="D359" s="265"/>
      <c r="E359" s="288">
        <f t="shared" si="36"/>
        <v>0</v>
      </c>
      <c r="F359" s="266"/>
      <c r="G359" s="266"/>
      <c r="H359" s="266"/>
      <c r="I359" s="1367"/>
      <c r="J359" s="1371"/>
      <c r="K359" s="1372"/>
      <c r="L359" s="259"/>
      <c r="M359" s="257"/>
      <c r="N359" s="180"/>
    </row>
    <row r="360" spans="2:14" ht="19.5" hidden="1" customHeight="1">
      <c r="B360" s="1364"/>
      <c r="C360" s="269" t="s">
        <v>150</v>
      </c>
      <c r="D360" s="265"/>
      <c r="E360" s="288">
        <f t="shared" si="36"/>
        <v>0</v>
      </c>
      <c r="F360" s="266"/>
      <c r="G360" s="266"/>
      <c r="H360" s="266"/>
      <c r="I360" s="1367"/>
      <c r="J360" s="1371"/>
      <c r="K360" s="1372"/>
      <c r="L360" s="259"/>
      <c r="M360" s="257"/>
      <c r="N360" s="180"/>
    </row>
    <row r="361" spans="2:14" ht="19.5" hidden="1" customHeight="1">
      <c r="B361" s="1364"/>
      <c r="C361" s="264" t="s">
        <v>151</v>
      </c>
      <c r="D361" s="265"/>
      <c r="E361" s="288">
        <f t="shared" si="36"/>
        <v>0</v>
      </c>
      <c r="F361" s="266"/>
      <c r="G361" s="266"/>
      <c r="H361" s="266"/>
      <c r="I361" s="1367"/>
      <c r="J361" s="1371"/>
      <c r="K361" s="1372"/>
      <c r="L361" s="268"/>
      <c r="M361" s="270"/>
      <c r="N361" s="180"/>
    </row>
    <row r="362" spans="2:14" ht="19.5" hidden="1" customHeight="1">
      <c r="B362" s="1364"/>
      <c r="C362" s="264" t="s">
        <v>152</v>
      </c>
      <c r="D362" s="265"/>
      <c r="E362" s="288">
        <f t="shared" si="36"/>
        <v>0</v>
      </c>
      <c r="F362" s="278"/>
      <c r="G362" s="278"/>
      <c r="H362" s="278"/>
      <c r="I362" s="1367"/>
      <c r="J362" s="1373"/>
      <c r="K362" s="1374"/>
      <c r="L362" s="268"/>
      <c r="M362" s="270"/>
      <c r="N362" s="180"/>
    </row>
    <row r="363" spans="2:14" ht="19.5" hidden="1" customHeight="1">
      <c r="B363" s="1364"/>
      <c r="C363" s="272" t="s">
        <v>631</v>
      </c>
      <c r="D363" s="265"/>
      <c r="E363" s="288">
        <f t="shared" si="36"/>
        <v>0</v>
      </c>
      <c r="F363" s="266"/>
      <c r="G363" s="266"/>
      <c r="H363" s="266"/>
      <c r="I363" s="1367"/>
      <c r="J363" s="1371"/>
      <c r="K363" s="1372"/>
      <c r="L363" s="268"/>
      <c r="M363" s="270"/>
      <c r="N363" s="180"/>
    </row>
    <row r="364" spans="2:14" ht="19.5" hidden="1" customHeight="1">
      <c r="B364" s="1364"/>
      <c r="C364" s="264" t="s">
        <v>153</v>
      </c>
      <c r="D364" s="265"/>
      <c r="E364" s="288">
        <f t="shared" si="36"/>
        <v>0</v>
      </c>
      <c r="F364" s="266"/>
      <c r="G364" s="266"/>
      <c r="H364" s="266"/>
      <c r="I364" s="1367"/>
      <c r="J364" s="1371"/>
      <c r="K364" s="1372"/>
      <c r="L364" s="268"/>
      <c r="M364" s="270"/>
      <c r="N364" s="180"/>
    </row>
    <row r="365" spans="2:14" ht="19.5" hidden="1" customHeight="1" thickBot="1">
      <c r="B365" s="1365"/>
      <c r="C365" s="273" t="s">
        <v>154</v>
      </c>
      <c r="D365" s="274"/>
      <c r="E365" s="289">
        <f>SUM(F365:H365)</f>
        <v>0</v>
      </c>
      <c r="F365" s="275"/>
      <c r="G365" s="275"/>
      <c r="H365" s="275"/>
      <c r="I365" s="1368"/>
      <c r="J365" s="1375"/>
      <c r="K365" s="1376"/>
      <c r="L365" s="268"/>
      <c r="M365" s="270"/>
      <c r="N365" s="180"/>
    </row>
    <row r="366" spans="2:14" ht="37.5" hidden="1" customHeight="1">
      <c r="B366" s="204" t="str">
        <f>IF('①4.事業内容（PR）'!B41="","",'①4.事業内容（PR）'!B41)</f>
        <v/>
      </c>
      <c r="C366" s="1377" t="str">
        <f>IF('①4.事業内容（PR）'!C41="","",'①4.事業内容（PR）'!C41)</f>
        <v/>
      </c>
      <c r="D366" s="1378"/>
      <c r="E366" s="284">
        <f>SUM(E367:E375)</f>
        <v>0</v>
      </c>
      <c r="F366" s="284">
        <f>SUM(F367:F375)</f>
        <v>0</v>
      </c>
      <c r="G366" s="284">
        <f>SUM(G367:G375)</f>
        <v>0</v>
      </c>
      <c r="H366" s="284">
        <f>SUM(H367:H375)</f>
        <v>0</v>
      </c>
      <c r="I366" s="277"/>
      <c r="J366" s="1379"/>
      <c r="K366" s="1380"/>
      <c r="L366" s="259"/>
      <c r="M366" s="257"/>
      <c r="N366" s="180"/>
    </row>
    <row r="367" spans="2:14" ht="19.5" hidden="1" customHeight="1">
      <c r="B367" s="1363"/>
      <c r="C367" s="260" t="s">
        <v>147</v>
      </c>
      <c r="D367" s="261"/>
      <c r="E367" s="287">
        <f>SUM(F367:H367)</f>
        <v>0</v>
      </c>
      <c r="F367" s="262"/>
      <c r="G367" s="262"/>
      <c r="H367" s="262"/>
      <c r="I367" s="1366"/>
      <c r="J367" s="1369"/>
      <c r="K367" s="1370"/>
      <c r="L367" s="268"/>
      <c r="M367" s="270"/>
      <c r="N367" s="180"/>
    </row>
    <row r="368" spans="2:14" ht="19.5" hidden="1" customHeight="1">
      <c r="B368" s="1364"/>
      <c r="C368" s="264" t="s">
        <v>148</v>
      </c>
      <c r="D368" s="265"/>
      <c r="E368" s="288">
        <f t="shared" ref="E368:E374" si="37">SUM(F368:H368)</f>
        <v>0</v>
      </c>
      <c r="F368" s="266"/>
      <c r="G368" s="266"/>
      <c r="H368" s="266"/>
      <c r="I368" s="1367"/>
      <c r="J368" s="1371"/>
      <c r="K368" s="1372"/>
      <c r="L368" s="259"/>
      <c r="M368" s="257"/>
      <c r="N368" s="180"/>
    </row>
    <row r="369" spans="2:14" ht="19.5" hidden="1" customHeight="1">
      <c r="B369" s="1364"/>
      <c r="C369" s="264" t="s">
        <v>149</v>
      </c>
      <c r="D369" s="265"/>
      <c r="E369" s="288">
        <f t="shared" si="37"/>
        <v>0</v>
      </c>
      <c r="F369" s="266"/>
      <c r="G369" s="266"/>
      <c r="H369" s="266"/>
      <c r="I369" s="1367"/>
      <c r="J369" s="1371"/>
      <c r="K369" s="1372"/>
      <c r="L369" s="259"/>
      <c r="M369" s="257"/>
      <c r="N369" s="180"/>
    </row>
    <row r="370" spans="2:14" ht="19.5" hidden="1" customHeight="1">
      <c r="B370" s="1364"/>
      <c r="C370" s="269" t="s">
        <v>150</v>
      </c>
      <c r="D370" s="265"/>
      <c r="E370" s="288">
        <f t="shared" si="37"/>
        <v>0</v>
      </c>
      <c r="F370" s="266"/>
      <c r="G370" s="266"/>
      <c r="H370" s="266"/>
      <c r="I370" s="1367"/>
      <c r="J370" s="1371"/>
      <c r="K370" s="1372"/>
      <c r="L370" s="259"/>
      <c r="M370" s="257"/>
      <c r="N370" s="180"/>
    </row>
    <row r="371" spans="2:14" ht="19.5" hidden="1" customHeight="1">
      <c r="B371" s="1364"/>
      <c r="C371" s="264" t="s">
        <v>151</v>
      </c>
      <c r="D371" s="265"/>
      <c r="E371" s="288">
        <f t="shared" si="37"/>
        <v>0</v>
      </c>
      <c r="F371" s="266"/>
      <c r="G371" s="266"/>
      <c r="H371" s="266"/>
      <c r="I371" s="1367"/>
      <c r="J371" s="1371"/>
      <c r="K371" s="1372"/>
      <c r="L371" s="268"/>
      <c r="M371" s="270"/>
      <c r="N371" s="180"/>
    </row>
    <row r="372" spans="2:14" ht="19.5" hidden="1" customHeight="1">
      <c r="B372" s="1364"/>
      <c r="C372" s="264" t="s">
        <v>152</v>
      </c>
      <c r="D372" s="265"/>
      <c r="E372" s="288">
        <f t="shared" si="37"/>
        <v>0</v>
      </c>
      <c r="F372" s="278"/>
      <c r="G372" s="278"/>
      <c r="H372" s="278"/>
      <c r="I372" s="1367"/>
      <c r="J372" s="1371"/>
      <c r="K372" s="1372"/>
      <c r="L372" s="268"/>
      <c r="M372" s="270"/>
      <c r="N372" s="180"/>
    </row>
    <row r="373" spans="2:14" ht="19.5" hidden="1" customHeight="1">
      <c r="B373" s="1364"/>
      <c r="C373" s="272" t="s">
        <v>631</v>
      </c>
      <c r="D373" s="265"/>
      <c r="E373" s="288">
        <f t="shared" si="37"/>
        <v>0</v>
      </c>
      <c r="F373" s="266"/>
      <c r="G373" s="266"/>
      <c r="H373" s="266"/>
      <c r="I373" s="1367"/>
      <c r="J373" s="1371"/>
      <c r="K373" s="1372"/>
      <c r="L373" s="268"/>
      <c r="M373" s="270"/>
      <c r="N373" s="180"/>
    </row>
    <row r="374" spans="2:14" ht="19.5" hidden="1" customHeight="1">
      <c r="B374" s="1364"/>
      <c r="C374" s="264" t="s">
        <v>153</v>
      </c>
      <c r="D374" s="265"/>
      <c r="E374" s="288">
        <f t="shared" si="37"/>
        <v>0</v>
      </c>
      <c r="F374" s="266"/>
      <c r="G374" s="266"/>
      <c r="H374" s="266"/>
      <c r="I374" s="1367"/>
      <c r="J374" s="1371"/>
      <c r="K374" s="1372"/>
      <c r="L374" s="268"/>
      <c r="M374" s="270"/>
      <c r="N374" s="180"/>
    </row>
    <row r="375" spans="2:14" ht="19.5" hidden="1" customHeight="1" thickBot="1">
      <c r="B375" s="1365"/>
      <c r="C375" s="273" t="s">
        <v>154</v>
      </c>
      <c r="D375" s="274"/>
      <c r="E375" s="289">
        <f>SUM(F375:H375)</f>
        <v>0</v>
      </c>
      <c r="F375" s="275"/>
      <c r="G375" s="275"/>
      <c r="H375" s="275"/>
      <c r="I375" s="1368"/>
      <c r="J375" s="1381"/>
      <c r="K375" s="1382"/>
      <c r="L375" s="268"/>
      <c r="M375" s="270"/>
      <c r="N375" s="180"/>
    </row>
    <row r="376" spans="2:14" ht="37.5" hidden="1" customHeight="1">
      <c r="B376" s="204" t="str">
        <f>IF('①4.事業内容（PR）'!B42="","",'①4.事業内容（PR）'!B42)</f>
        <v/>
      </c>
      <c r="C376" s="1377" t="str">
        <f>IF('①4.事業内容（PR）'!C42="","",'①4.事業内容（PR）'!C42)</f>
        <v/>
      </c>
      <c r="D376" s="1378"/>
      <c r="E376" s="284">
        <f>SUM(E377:E385)</f>
        <v>0</v>
      </c>
      <c r="F376" s="284">
        <f>SUM(F377:F385)</f>
        <v>0</v>
      </c>
      <c r="G376" s="284">
        <f>SUM(G377:G385)</f>
        <v>0</v>
      </c>
      <c r="H376" s="284">
        <f>SUM(H377:H385)</f>
        <v>0</v>
      </c>
      <c r="I376" s="279"/>
      <c r="J376" s="1383"/>
      <c r="K376" s="1384"/>
      <c r="L376" s="259"/>
      <c r="M376" s="257"/>
      <c r="N376" s="180"/>
    </row>
    <row r="377" spans="2:14" ht="19.5" hidden="1" customHeight="1">
      <c r="B377" s="1363"/>
      <c r="C377" s="260" t="s">
        <v>147</v>
      </c>
      <c r="D377" s="261"/>
      <c r="E377" s="287">
        <f>SUM(F377:H377)</f>
        <v>0</v>
      </c>
      <c r="F377" s="262"/>
      <c r="G377" s="262"/>
      <c r="H377" s="262"/>
      <c r="I377" s="1366"/>
      <c r="J377" s="1369"/>
      <c r="K377" s="1370"/>
      <c r="L377" s="268"/>
      <c r="M377" s="270"/>
      <c r="N377" s="180"/>
    </row>
    <row r="378" spans="2:14" ht="19.5" hidden="1" customHeight="1">
      <c r="B378" s="1364"/>
      <c r="C378" s="264" t="s">
        <v>148</v>
      </c>
      <c r="D378" s="265"/>
      <c r="E378" s="288">
        <f t="shared" ref="E378:E384" si="38">SUM(F378:H378)</f>
        <v>0</v>
      </c>
      <c r="F378" s="266"/>
      <c r="G378" s="266"/>
      <c r="H378" s="266"/>
      <c r="I378" s="1367"/>
      <c r="J378" s="1371"/>
      <c r="K378" s="1372"/>
      <c r="L378" s="259"/>
      <c r="M378" s="257"/>
      <c r="N378" s="180"/>
    </row>
    <row r="379" spans="2:14" ht="19.5" hidden="1" customHeight="1">
      <c r="B379" s="1364"/>
      <c r="C379" s="264" t="s">
        <v>149</v>
      </c>
      <c r="D379" s="265"/>
      <c r="E379" s="288">
        <f t="shared" si="38"/>
        <v>0</v>
      </c>
      <c r="F379" s="266"/>
      <c r="G379" s="266"/>
      <c r="H379" s="266"/>
      <c r="I379" s="1367"/>
      <c r="J379" s="1371"/>
      <c r="K379" s="1372"/>
      <c r="L379" s="259"/>
      <c r="M379" s="257"/>
      <c r="N379" s="180"/>
    </row>
    <row r="380" spans="2:14" ht="19.5" hidden="1" customHeight="1">
      <c r="B380" s="1364"/>
      <c r="C380" s="269" t="s">
        <v>150</v>
      </c>
      <c r="D380" s="265"/>
      <c r="E380" s="288">
        <f t="shared" si="38"/>
        <v>0</v>
      </c>
      <c r="F380" s="266"/>
      <c r="G380" s="266"/>
      <c r="H380" s="266"/>
      <c r="I380" s="1367"/>
      <c r="J380" s="1371"/>
      <c r="K380" s="1372"/>
      <c r="L380" s="259"/>
      <c r="M380" s="257"/>
      <c r="N380" s="180"/>
    </row>
    <row r="381" spans="2:14" ht="19.5" hidden="1" customHeight="1">
      <c r="B381" s="1364"/>
      <c r="C381" s="264" t="s">
        <v>151</v>
      </c>
      <c r="D381" s="265"/>
      <c r="E381" s="288">
        <f t="shared" si="38"/>
        <v>0</v>
      </c>
      <c r="F381" s="266"/>
      <c r="G381" s="266"/>
      <c r="H381" s="266"/>
      <c r="I381" s="1367"/>
      <c r="J381" s="1371"/>
      <c r="K381" s="1372"/>
      <c r="L381" s="268"/>
      <c r="M381" s="270"/>
      <c r="N381" s="180"/>
    </row>
    <row r="382" spans="2:14" ht="19.5" hidden="1" customHeight="1">
      <c r="B382" s="1364"/>
      <c r="C382" s="264" t="s">
        <v>152</v>
      </c>
      <c r="D382" s="265"/>
      <c r="E382" s="288">
        <f t="shared" si="38"/>
        <v>0</v>
      </c>
      <c r="F382" s="278"/>
      <c r="G382" s="278"/>
      <c r="H382" s="278"/>
      <c r="I382" s="1367"/>
      <c r="J382" s="1373"/>
      <c r="K382" s="1374"/>
      <c r="L382" s="268"/>
      <c r="M382" s="270"/>
      <c r="N382" s="180"/>
    </row>
    <row r="383" spans="2:14" ht="19.5" hidden="1" customHeight="1">
      <c r="B383" s="1364"/>
      <c r="C383" s="272" t="s">
        <v>631</v>
      </c>
      <c r="D383" s="265"/>
      <c r="E383" s="288">
        <f t="shared" si="38"/>
        <v>0</v>
      </c>
      <c r="F383" s="266"/>
      <c r="G383" s="266"/>
      <c r="H383" s="266"/>
      <c r="I383" s="1367"/>
      <c r="J383" s="1371"/>
      <c r="K383" s="1372"/>
      <c r="L383" s="268"/>
      <c r="M383" s="270"/>
      <c r="N383" s="180"/>
    </row>
    <row r="384" spans="2:14" ht="19.5" hidden="1" customHeight="1">
      <c r="B384" s="1364"/>
      <c r="C384" s="264" t="s">
        <v>153</v>
      </c>
      <c r="D384" s="265"/>
      <c r="E384" s="288">
        <f t="shared" si="38"/>
        <v>0</v>
      </c>
      <c r="F384" s="266"/>
      <c r="G384" s="266"/>
      <c r="H384" s="266"/>
      <c r="I384" s="1367"/>
      <c r="J384" s="1371"/>
      <c r="K384" s="1372"/>
      <c r="L384" s="268"/>
      <c r="M384" s="270"/>
      <c r="N384" s="180"/>
    </row>
    <row r="385" spans="2:14" ht="19.5" hidden="1" customHeight="1" thickBot="1">
      <c r="B385" s="1365"/>
      <c r="C385" s="273" t="s">
        <v>154</v>
      </c>
      <c r="D385" s="274"/>
      <c r="E385" s="289">
        <f>SUM(F385:H385)</f>
        <v>0</v>
      </c>
      <c r="F385" s="275"/>
      <c r="G385" s="275"/>
      <c r="H385" s="275"/>
      <c r="I385" s="1368"/>
      <c r="J385" s="1375"/>
      <c r="K385" s="1376"/>
      <c r="L385" s="268"/>
      <c r="M385" s="270"/>
      <c r="N385" s="180"/>
    </row>
    <row r="386" spans="2:14" ht="37.5" hidden="1" customHeight="1">
      <c r="B386" s="204" t="str">
        <f>IF('①4.事業内容（PR）'!B43="","",'①4.事業内容（PR）'!B43)</f>
        <v/>
      </c>
      <c r="C386" s="1377" t="str">
        <f>IF('①4.事業内容（PR）'!C43="","",'①4.事業内容（PR）'!C43)</f>
        <v/>
      </c>
      <c r="D386" s="1378"/>
      <c r="E386" s="284">
        <f>SUM(E387:E395)</f>
        <v>0</v>
      </c>
      <c r="F386" s="284">
        <f>SUM(F387:F395)</f>
        <v>0</v>
      </c>
      <c r="G386" s="284">
        <f>SUM(G387:G395)</f>
        <v>0</v>
      </c>
      <c r="H386" s="284">
        <f>SUM(H387:H395)</f>
        <v>0</v>
      </c>
      <c r="I386" s="277"/>
      <c r="J386" s="1379"/>
      <c r="K386" s="1380"/>
      <c r="L386" s="259"/>
      <c r="M386" s="257"/>
      <c r="N386" s="180"/>
    </row>
    <row r="387" spans="2:14" ht="19.5" hidden="1" customHeight="1">
      <c r="B387" s="1363"/>
      <c r="C387" s="260" t="s">
        <v>147</v>
      </c>
      <c r="D387" s="261"/>
      <c r="E387" s="287">
        <f>SUM(F387:H387)</f>
        <v>0</v>
      </c>
      <c r="F387" s="262"/>
      <c r="G387" s="262"/>
      <c r="H387" s="262"/>
      <c r="I387" s="1366"/>
      <c r="J387" s="1369"/>
      <c r="K387" s="1370"/>
      <c r="L387" s="268"/>
      <c r="M387" s="270"/>
      <c r="N387" s="180"/>
    </row>
    <row r="388" spans="2:14" ht="19.5" hidden="1" customHeight="1">
      <c r="B388" s="1364"/>
      <c r="C388" s="264" t="s">
        <v>148</v>
      </c>
      <c r="D388" s="265"/>
      <c r="E388" s="288">
        <f t="shared" ref="E388:E394" si="39">SUM(F388:H388)</f>
        <v>0</v>
      </c>
      <c r="F388" s="266"/>
      <c r="G388" s="266"/>
      <c r="H388" s="266"/>
      <c r="I388" s="1367"/>
      <c r="J388" s="1371"/>
      <c r="K388" s="1372"/>
      <c r="L388" s="259"/>
      <c r="M388" s="257"/>
      <c r="N388" s="180"/>
    </row>
    <row r="389" spans="2:14" ht="19.5" hidden="1" customHeight="1">
      <c r="B389" s="1364"/>
      <c r="C389" s="264" t="s">
        <v>149</v>
      </c>
      <c r="D389" s="265"/>
      <c r="E389" s="288">
        <f t="shared" si="39"/>
        <v>0</v>
      </c>
      <c r="F389" s="266"/>
      <c r="G389" s="266"/>
      <c r="H389" s="266"/>
      <c r="I389" s="1367"/>
      <c r="J389" s="1371"/>
      <c r="K389" s="1372"/>
      <c r="L389" s="259"/>
      <c r="M389" s="257"/>
      <c r="N389" s="180"/>
    </row>
    <row r="390" spans="2:14" ht="19.5" hidden="1" customHeight="1">
      <c r="B390" s="1364"/>
      <c r="C390" s="269" t="s">
        <v>150</v>
      </c>
      <c r="D390" s="265"/>
      <c r="E390" s="288">
        <f t="shared" si="39"/>
        <v>0</v>
      </c>
      <c r="F390" s="266"/>
      <c r="G390" s="266"/>
      <c r="H390" s="266"/>
      <c r="I390" s="1367"/>
      <c r="J390" s="1371"/>
      <c r="K390" s="1372"/>
      <c r="L390" s="259"/>
      <c r="M390" s="257"/>
      <c r="N390" s="180"/>
    </row>
    <row r="391" spans="2:14" ht="19.5" hidden="1" customHeight="1">
      <c r="B391" s="1364"/>
      <c r="C391" s="264" t="s">
        <v>151</v>
      </c>
      <c r="D391" s="265"/>
      <c r="E391" s="288">
        <f t="shared" si="39"/>
        <v>0</v>
      </c>
      <c r="F391" s="266"/>
      <c r="G391" s="266"/>
      <c r="H391" s="266"/>
      <c r="I391" s="1367"/>
      <c r="J391" s="1371"/>
      <c r="K391" s="1372"/>
      <c r="L391" s="268"/>
      <c r="M391" s="270"/>
      <c r="N391" s="180"/>
    </row>
    <row r="392" spans="2:14" ht="19.5" hidden="1" customHeight="1">
      <c r="B392" s="1364"/>
      <c r="C392" s="264" t="s">
        <v>152</v>
      </c>
      <c r="D392" s="265"/>
      <c r="E392" s="288">
        <f t="shared" si="39"/>
        <v>0</v>
      </c>
      <c r="F392" s="278"/>
      <c r="G392" s="278"/>
      <c r="H392" s="278"/>
      <c r="I392" s="1367"/>
      <c r="J392" s="1371"/>
      <c r="K392" s="1372"/>
      <c r="L392" s="268"/>
      <c r="M392" s="270"/>
      <c r="N392" s="180"/>
    </row>
    <row r="393" spans="2:14" ht="19.5" hidden="1" customHeight="1">
      <c r="B393" s="1364"/>
      <c r="C393" s="272" t="s">
        <v>631</v>
      </c>
      <c r="D393" s="265"/>
      <c r="E393" s="288">
        <f t="shared" si="39"/>
        <v>0</v>
      </c>
      <c r="F393" s="266"/>
      <c r="G393" s="266"/>
      <c r="H393" s="266"/>
      <c r="I393" s="1367"/>
      <c r="J393" s="1371"/>
      <c r="K393" s="1372"/>
      <c r="L393" s="268"/>
      <c r="M393" s="270"/>
      <c r="N393" s="180"/>
    </row>
    <row r="394" spans="2:14" ht="19.5" hidden="1" customHeight="1">
      <c r="B394" s="1364"/>
      <c r="C394" s="264" t="s">
        <v>153</v>
      </c>
      <c r="D394" s="265"/>
      <c r="E394" s="288">
        <f t="shared" si="39"/>
        <v>0</v>
      </c>
      <c r="F394" s="266"/>
      <c r="G394" s="266"/>
      <c r="H394" s="266"/>
      <c r="I394" s="1367"/>
      <c r="J394" s="1371"/>
      <c r="K394" s="1372"/>
      <c r="L394" s="268"/>
      <c r="M394" s="270"/>
      <c r="N394" s="180"/>
    </row>
    <row r="395" spans="2:14" ht="19.5" hidden="1" customHeight="1" thickBot="1">
      <c r="B395" s="1365"/>
      <c r="C395" s="273" t="s">
        <v>154</v>
      </c>
      <c r="D395" s="274"/>
      <c r="E395" s="289">
        <f>SUM(F395:H395)</f>
        <v>0</v>
      </c>
      <c r="F395" s="275"/>
      <c r="G395" s="275"/>
      <c r="H395" s="275"/>
      <c r="I395" s="1368"/>
      <c r="J395" s="1381"/>
      <c r="K395" s="1382"/>
      <c r="L395" s="268"/>
      <c r="M395" s="270"/>
      <c r="N395" s="180"/>
    </row>
    <row r="396" spans="2:14" ht="37.5" hidden="1" customHeight="1">
      <c r="B396" s="204" t="str">
        <f>IF('①4.事業内容（PR）'!B44="","",'①4.事業内容（PR）'!B44)</f>
        <v/>
      </c>
      <c r="C396" s="1377" t="str">
        <f>IF('①4.事業内容（PR）'!C44="","",'①4.事業内容（PR）'!C44)</f>
        <v/>
      </c>
      <c r="D396" s="1378"/>
      <c r="E396" s="284">
        <f>SUM(E397:E405)</f>
        <v>0</v>
      </c>
      <c r="F396" s="284">
        <f>SUM(F397:F405)</f>
        <v>0</v>
      </c>
      <c r="G396" s="284">
        <f>SUM(G397:G405)</f>
        <v>0</v>
      </c>
      <c r="H396" s="284">
        <f>SUM(H397:H405)</f>
        <v>0</v>
      </c>
      <c r="I396" s="279"/>
      <c r="J396" s="1383"/>
      <c r="K396" s="1384"/>
      <c r="L396" s="259"/>
      <c r="M396" s="257"/>
      <c r="N396" s="180"/>
    </row>
    <row r="397" spans="2:14" ht="19.5" hidden="1" customHeight="1">
      <c r="B397" s="1363"/>
      <c r="C397" s="260" t="s">
        <v>147</v>
      </c>
      <c r="D397" s="261"/>
      <c r="E397" s="287">
        <f>SUM(F397:H397)</f>
        <v>0</v>
      </c>
      <c r="F397" s="262"/>
      <c r="G397" s="262"/>
      <c r="H397" s="262"/>
      <c r="I397" s="1366"/>
      <c r="J397" s="1369"/>
      <c r="K397" s="1370"/>
      <c r="L397" s="268"/>
      <c r="M397" s="270"/>
      <c r="N397" s="180"/>
    </row>
    <row r="398" spans="2:14" ht="19.5" hidden="1" customHeight="1">
      <c r="B398" s="1364"/>
      <c r="C398" s="264" t="s">
        <v>148</v>
      </c>
      <c r="D398" s="265"/>
      <c r="E398" s="288">
        <f t="shared" ref="E398:E404" si="40">SUM(F398:H398)</f>
        <v>0</v>
      </c>
      <c r="F398" s="266"/>
      <c r="G398" s="266"/>
      <c r="H398" s="266"/>
      <c r="I398" s="1367"/>
      <c r="J398" s="1371"/>
      <c r="K398" s="1372"/>
      <c r="L398" s="259"/>
      <c r="M398" s="257"/>
      <c r="N398" s="180"/>
    </row>
    <row r="399" spans="2:14" ht="19.5" hidden="1" customHeight="1">
      <c r="B399" s="1364"/>
      <c r="C399" s="264" t="s">
        <v>149</v>
      </c>
      <c r="D399" s="265"/>
      <c r="E399" s="288">
        <f t="shared" si="40"/>
        <v>0</v>
      </c>
      <c r="F399" s="266"/>
      <c r="G399" s="266"/>
      <c r="H399" s="266"/>
      <c r="I399" s="1367"/>
      <c r="J399" s="1371"/>
      <c r="K399" s="1372"/>
      <c r="L399" s="259"/>
      <c r="M399" s="257"/>
      <c r="N399" s="180"/>
    </row>
    <row r="400" spans="2:14" ht="19.5" hidden="1" customHeight="1">
      <c r="B400" s="1364"/>
      <c r="C400" s="269" t="s">
        <v>150</v>
      </c>
      <c r="D400" s="265"/>
      <c r="E400" s="288">
        <f t="shared" si="40"/>
        <v>0</v>
      </c>
      <c r="F400" s="266"/>
      <c r="G400" s="266"/>
      <c r="H400" s="266"/>
      <c r="I400" s="1367"/>
      <c r="J400" s="1371"/>
      <c r="K400" s="1372"/>
      <c r="L400" s="259"/>
      <c r="M400" s="257"/>
      <c r="N400" s="180"/>
    </row>
    <row r="401" spans="2:14" ht="19.5" hidden="1" customHeight="1">
      <c r="B401" s="1364"/>
      <c r="C401" s="264" t="s">
        <v>151</v>
      </c>
      <c r="D401" s="265"/>
      <c r="E401" s="288">
        <f t="shared" si="40"/>
        <v>0</v>
      </c>
      <c r="F401" s="266"/>
      <c r="G401" s="266"/>
      <c r="H401" s="266"/>
      <c r="I401" s="1367"/>
      <c r="J401" s="1371"/>
      <c r="K401" s="1372"/>
      <c r="L401" s="268"/>
      <c r="M401" s="270"/>
      <c r="N401" s="180"/>
    </row>
    <row r="402" spans="2:14" ht="19.5" hidden="1" customHeight="1">
      <c r="B402" s="1364"/>
      <c r="C402" s="264" t="s">
        <v>152</v>
      </c>
      <c r="D402" s="265"/>
      <c r="E402" s="288">
        <f t="shared" si="40"/>
        <v>0</v>
      </c>
      <c r="F402" s="278"/>
      <c r="G402" s="278"/>
      <c r="H402" s="278"/>
      <c r="I402" s="1367"/>
      <c r="J402" s="1373"/>
      <c r="K402" s="1374"/>
      <c r="L402" s="268"/>
      <c r="M402" s="270"/>
      <c r="N402" s="180"/>
    </row>
    <row r="403" spans="2:14" ht="19.5" hidden="1" customHeight="1">
      <c r="B403" s="1364"/>
      <c r="C403" s="272" t="s">
        <v>631</v>
      </c>
      <c r="D403" s="265"/>
      <c r="E403" s="288">
        <f t="shared" si="40"/>
        <v>0</v>
      </c>
      <c r="F403" s="266"/>
      <c r="G403" s="266"/>
      <c r="H403" s="266"/>
      <c r="I403" s="1367"/>
      <c r="J403" s="1371"/>
      <c r="K403" s="1372"/>
      <c r="L403" s="268"/>
      <c r="M403" s="270"/>
      <c r="N403" s="180"/>
    </row>
    <row r="404" spans="2:14" ht="19.5" hidden="1" customHeight="1">
      <c r="B404" s="1364"/>
      <c r="C404" s="264" t="s">
        <v>153</v>
      </c>
      <c r="D404" s="265"/>
      <c r="E404" s="288">
        <f t="shared" si="40"/>
        <v>0</v>
      </c>
      <c r="F404" s="266"/>
      <c r="G404" s="266"/>
      <c r="H404" s="266"/>
      <c r="I404" s="1367"/>
      <c r="J404" s="1371"/>
      <c r="K404" s="1372"/>
      <c r="L404" s="268"/>
      <c r="M404" s="270"/>
      <c r="N404" s="180"/>
    </row>
    <row r="405" spans="2:14" ht="19.5" hidden="1" customHeight="1" thickBot="1">
      <c r="B405" s="1365"/>
      <c r="C405" s="273" t="s">
        <v>154</v>
      </c>
      <c r="D405" s="274"/>
      <c r="E405" s="289">
        <f>SUM(F405:H405)</f>
        <v>0</v>
      </c>
      <c r="F405" s="275"/>
      <c r="G405" s="275"/>
      <c r="H405" s="275"/>
      <c r="I405" s="1368"/>
      <c r="J405" s="1375"/>
      <c r="K405" s="1376"/>
      <c r="L405" s="268"/>
      <c r="M405" s="270"/>
      <c r="N405" s="180"/>
    </row>
    <row r="406" spans="2:14" ht="40.5" hidden="1" customHeight="1">
      <c r="B406" s="204" t="str">
        <f>IF('①4.事業内容（PR）'!B45="","",'①4.事業内容（PR）'!B45)</f>
        <v/>
      </c>
      <c r="C406" s="1377" t="str">
        <f>IF('①4.事業内容（PR）'!C45="","",'①4.事業内容（PR）'!C45)</f>
        <v/>
      </c>
      <c r="D406" s="1378"/>
      <c r="E406" s="284">
        <f>SUM(E407:E415)</f>
        <v>0</v>
      </c>
      <c r="F406" s="284">
        <f>SUM(F407:F415)</f>
        <v>0</v>
      </c>
      <c r="G406" s="284">
        <f>SUM(G407:G415)</f>
        <v>0</v>
      </c>
      <c r="H406" s="284">
        <f>SUM(H407:H415)</f>
        <v>0</v>
      </c>
      <c r="I406" s="279"/>
      <c r="J406" s="1383"/>
      <c r="K406" s="1384"/>
      <c r="L406" s="259"/>
      <c r="M406" s="146"/>
    </row>
    <row r="407" spans="2:14" ht="19.5" hidden="1" customHeight="1">
      <c r="B407" s="1363"/>
      <c r="C407" s="260" t="s">
        <v>147</v>
      </c>
      <c r="D407" s="261"/>
      <c r="E407" s="287">
        <f>SUM(F407:H407)</f>
        <v>0</v>
      </c>
      <c r="F407" s="263"/>
      <c r="G407" s="263"/>
      <c r="H407" s="263"/>
      <c r="I407" s="1385"/>
      <c r="J407" s="1369"/>
      <c r="K407" s="1370"/>
      <c r="L407" s="259"/>
      <c r="M407" s="151"/>
    </row>
    <row r="408" spans="2:14" ht="19.5" hidden="1" customHeight="1">
      <c r="B408" s="1364"/>
      <c r="C408" s="264" t="s">
        <v>148</v>
      </c>
      <c r="D408" s="265"/>
      <c r="E408" s="288">
        <f t="shared" ref="E408:E414" si="41">SUM(F408:H408)</f>
        <v>0</v>
      </c>
      <c r="F408" s="267"/>
      <c r="G408" s="267"/>
      <c r="H408" s="267"/>
      <c r="I408" s="1367"/>
      <c r="J408" s="1371"/>
      <c r="K408" s="1372"/>
      <c r="L408" s="268"/>
      <c r="M408" s="146"/>
    </row>
    <row r="409" spans="2:14" ht="19.5" hidden="1" customHeight="1">
      <c r="B409" s="1364"/>
      <c r="C409" s="264" t="s">
        <v>149</v>
      </c>
      <c r="D409" s="265"/>
      <c r="E409" s="288">
        <f t="shared" si="41"/>
        <v>0</v>
      </c>
      <c r="F409" s="267"/>
      <c r="G409" s="267"/>
      <c r="H409" s="267"/>
      <c r="I409" s="1367"/>
      <c r="J409" s="1371"/>
      <c r="K409" s="1372"/>
      <c r="L409" s="268"/>
      <c r="M409" s="152"/>
    </row>
    <row r="410" spans="2:14" ht="19.5" hidden="1" customHeight="1">
      <c r="B410" s="1364"/>
      <c r="C410" s="269" t="s">
        <v>150</v>
      </c>
      <c r="D410" s="265"/>
      <c r="E410" s="288">
        <f t="shared" si="41"/>
        <v>0</v>
      </c>
      <c r="F410" s="267"/>
      <c r="G410" s="267"/>
      <c r="H410" s="267"/>
      <c r="I410" s="1367"/>
      <c r="J410" s="1371"/>
      <c r="K410" s="1372"/>
      <c r="L410" s="268"/>
      <c r="M410" s="270"/>
      <c r="N410" s="180"/>
    </row>
    <row r="411" spans="2:14" ht="19.5" hidden="1" customHeight="1">
      <c r="B411" s="1364"/>
      <c r="C411" s="264" t="s">
        <v>151</v>
      </c>
      <c r="D411" s="265"/>
      <c r="E411" s="288">
        <f t="shared" si="41"/>
        <v>0</v>
      </c>
      <c r="F411" s="267"/>
      <c r="G411" s="267"/>
      <c r="H411" s="267"/>
      <c r="I411" s="1367"/>
      <c r="J411" s="1371"/>
      <c r="K411" s="1372"/>
      <c r="L411" s="259"/>
      <c r="M411" s="257"/>
      <c r="N411" s="180"/>
    </row>
    <row r="412" spans="2:14" ht="19.5" hidden="1" customHeight="1">
      <c r="B412" s="1364"/>
      <c r="C412" s="264" t="s">
        <v>152</v>
      </c>
      <c r="D412" s="265"/>
      <c r="E412" s="288">
        <f t="shared" si="41"/>
        <v>0</v>
      </c>
      <c r="F412" s="271"/>
      <c r="G412" s="271"/>
      <c r="H412" s="271"/>
      <c r="I412" s="1367"/>
      <c r="J412" s="1373"/>
      <c r="K412" s="1374"/>
      <c r="L412" s="259"/>
      <c r="M412" s="257"/>
      <c r="N412" s="180"/>
    </row>
    <row r="413" spans="2:14" ht="19.5" hidden="1" customHeight="1">
      <c r="B413" s="1364"/>
      <c r="C413" s="272" t="s">
        <v>631</v>
      </c>
      <c r="D413" s="265"/>
      <c r="E413" s="288">
        <f t="shared" si="41"/>
        <v>0</v>
      </c>
      <c r="F413" s="267"/>
      <c r="G413" s="267"/>
      <c r="H413" s="267"/>
      <c r="I413" s="1367"/>
      <c r="J413" s="1371"/>
      <c r="K413" s="1372"/>
      <c r="L413" s="259"/>
      <c r="M413" s="257"/>
      <c r="N413" s="180"/>
    </row>
    <row r="414" spans="2:14" ht="19.5" hidden="1" customHeight="1">
      <c r="B414" s="1364"/>
      <c r="C414" s="264" t="s">
        <v>153</v>
      </c>
      <c r="D414" s="265"/>
      <c r="E414" s="288">
        <f t="shared" si="41"/>
        <v>0</v>
      </c>
      <c r="F414" s="267"/>
      <c r="G414" s="267"/>
      <c r="H414" s="267"/>
      <c r="I414" s="1367"/>
      <c r="J414" s="1371"/>
      <c r="K414" s="1372"/>
      <c r="L414" s="259"/>
      <c r="M414" s="257"/>
      <c r="N414" s="180"/>
    </row>
    <row r="415" spans="2:14" ht="19.5" hidden="1" customHeight="1" thickBot="1">
      <c r="B415" s="1365"/>
      <c r="C415" s="273" t="s">
        <v>154</v>
      </c>
      <c r="D415" s="274"/>
      <c r="E415" s="289">
        <f>SUM(F415:H415)</f>
        <v>0</v>
      </c>
      <c r="F415" s="276"/>
      <c r="G415" s="276"/>
      <c r="H415" s="276"/>
      <c r="I415" s="1368"/>
      <c r="J415" s="1375"/>
      <c r="K415" s="1376"/>
      <c r="L415" s="259"/>
      <c r="M415" s="257"/>
      <c r="N415" s="180"/>
    </row>
    <row r="416" spans="2:14" ht="37.5" hidden="1" customHeight="1">
      <c r="B416" s="204" t="str">
        <f>IF('①4.事業内容（PR）'!B46="","",'①4.事業内容（PR）'!B46)</f>
        <v/>
      </c>
      <c r="C416" s="1377" t="str">
        <f>IF('①4.事業内容（PR）'!C46="","",'①4.事業内容（PR）'!C46)</f>
        <v/>
      </c>
      <c r="D416" s="1378"/>
      <c r="E416" s="284">
        <f>SUM(E417:E425)</f>
        <v>0</v>
      </c>
      <c r="F416" s="284">
        <f>SUM(F417:F425)</f>
        <v>0</v>
      </c>
      <c r="G416" s="284">
        <f>SUM(G417:G425)</f>
        <v>0</v>
      </c>
      <c r="H416" s="284">
        <f>SUM(H417:H425)</f>
        <v>0</v>
      </c>
      <c r="I416" s="277"/>
      <c r="J416" s="1379"/>
      <c r="K416" s="1380"/>
      <c r="L416" s="259"/>
      <c r="M416" s="257"/>
      <c r="N416" s="180"/>
    </row>
    <row r="417" spans="2:14" ht="19.5" hidden="1" customHeight="1">
      <c r="B417" s="1363"/>
      <c r="C417" s="260" t="s">
        <v>147</v>
      </c>
      <c r="D417" s="261"/>
      <c r="E417" s="287">
        <f>SUM(F417:H417)</f>
        <v>0</v>
      </c>
      <c r="F417" s="262"/>
      <c r="G417" s="262"/>
      <c r="H417" s="262"/>
      <c r="I417" s="1366"/>
      <c r="J417" s="1369"/>
      <c r="K417" s="1370"/>
      <c r="L417" s="268"/>
      <c r="M417" s="270"/>
      <c r="N417" s="180"/>
    </row>
    <row r="418" spans="2:14" ht="19.5" hidden="1" customHeight="1">
      <c r="B418" s="1364"/>
      <c r="C418" s="264" t="s">
        <v>148</v>
      </c>
      <c r="D418" s="265"/>
      <c r="E418" s="288">
        <f t="shared" ref="E418:E424" si="42">SUM(F418:H418)</f>
        <v>0</v>
      </c>
      <c r="F418" s="266"/>
      <c r="G418" s="266"/>
      <c r="H418" s="266"/>
      <c r="I418" s="1367"/>
      <c r="J418" s="1371"/>
      <c r="K418" s="1372"/>
      <c r="L418" s="259"/>
      <c r="M418" s="257"/>
      <c r="N418" s="180"/>
    </row>
    <row r="419" spans="2:14" ht="19.5" hidden="1" customHeight="1">
      <c r="B419" s="1364"/>
      <c r="C419" s="264" t="s">
        <v>149</v>
      </c>
      <c r="D419" s="265"/>
      <c r="E419" s="288">
        <f t="shared" si="42"/>
        <v>0</v>
      </c>
      <c r="F419" s="266"/>
      <c r="G419" s="266"/>
      <c r="H419" s="266"/>
      <c r="I419" s="1367"/>
      <c r="J419" s="1371"/>
      <c r="K419" s="1372"/>
      <c r="L419" s="259"/>
      <c r="M419" s="257"/>
      <c r="N419" s="180"/>
    </row>
    <row r="420" spans="2:14" ht="19.5" hidden="1" customHeight="1">
      <c r="B420" s="1364"/>
      <c r="C420" s="269" t="s">
        <v>150</v>
      </c>
      <c r="D420" s="265"/>
      <c r="E420" s="288">
        <f t="shared" si="42"/>
        <v>0</v>
      </c>
      <c r="F420" s="266"/>
      <c r="G420" s="266"/>
      <c r="H420" s="266"/>
      <c r="I420" s="1367"/>
      <c r="J420" s="1371"/>
      <c r="K420" s="1372"/>
      <c r="L420" s="259"/>
      <c r="M420" s="257"/>
      <c r="N420" s="180"/>
    </row>
    <row r="421" spans="2:14" ht="19.5" hidden="1" customHeight="1">
      <c r="B421" s="1364"/>
      <c r="C421" s="264" t="s">
        <v>151</v>
      </c>
      <c r="D421" s="265"/>
      <c r="E421" s="288">
        <f t="shared" si="42"/>
        <v>0</v>
      </c>
      <c r="F421" s="266"/>
      <c r="G421" s="266"/>
      <c r="H421" s="266"/>
      <c r="I421" s="1367"/>
      <c r="J421" s="1371"/>
      <c r="K421" s="1372"/>
      <c r="L421" s="268"/>
      <c r="M421" s="270"/>
      <c r="N421" s="180"/>
    </row>
    <row r="422" spans="2:14" ht="19.5" hidden="1" customHeight="1">
      <c r="B422" s="1364"/>
      <c r="C422" s="264" t="s">
        <v>152</v>
      </c>
      <c r="D422" s="265"/>
      <c r="E422" s="288">
        <f t="shared" si="42"/>
        <v>0</v>
      </c>
      <c r="F422" s="278"/>
      <c r="G422" s="278"/>
      <c r="H422" s="278"/>
      <c r="I422" s="1367"/>
      <c r="J422" s="1371"/>
      <c r="K422" s="1372"/>
      <c r="L422" s="268"/>
      <c r="M422" s="270"/>
      <c r="N422" s="180"/>
    </row>
    <row r="423" spans="2:14" ht="19.5" hidden="1" customHeight="1">
      <c r="B423" s="1364"/>
      <c r="C423" s="272" t="s">
        <v>631</v>
      </c>
      <c r="D423" s="265"/>
      <c r="E423" s="288">
        <f t="shared" si="42"/>
        <v>0</v>
      </c>
      <c r="F423" s="266"/>
      <c r="G423" s="266"/>
      <c r="H423" s="266"/>
      <c r="I423" s="1367"/>
      <c r="J423" s="1371"/>
      <c r="K423" s="1372"/>
      <c r="L423" s="268"/>
      <c r="M423" s="270"/>
      <c r="N423" s="180"/>
    </row>
    <row r="424" spans="2:14" ht="19.5" hidden="1" customHeight="1">
      <c r="B424" s="1364"/>
      <c r="C424" s="264" t="s">
        <v>153</v>
      </c>
      <c r="D424" s="265"/>
      <c r="E424" s="288">
        <f t="shared" si="42"/>
        <v>0</v>
      </c>
      <c r="F424" s="266"/>
      <c r="G424" s="266"/>
      <c r="H424" s="266"/>
      <c r="I424" s="1367"/>
      <c r="J424" s="1371"/>
      <c r="K424" s="1372"/>
      <c r="L424" s="268"/>
      <c r="M424" s="270"/>
      <c r="N424" s="180"/>
    </row>
    <row r="425" spans="2:14" ht="19.5" hidden="1" customHeight="1" thickBot="1">
      <c r="B425" s="1365"/>
      <c r="C425" s="273" t="s">
        <v>154</v>
      </c>
      <c r="D425" s="274"/>
      <c r="E425" s="289">
        <f>SUM(F425:H425)</f>
        <v>0</v>
      </c>
      <c r="F425" s="275"/>
      <c r="G425" s="275"/>
      <c r="H425" s="275"/>
      <c r="I425" s="1368"/>
      <c r="J425" s="1381"/>
      <c r="K425" s="1382"/>
      <c r="L425" s="268"/>
      <c r="M425" s="177"/>
      <c r="N425" s="180"/>
    </row>
    <row r="426" spans="2:14" ht="37.5" hidden="1" customHeight="1">
      <c r="B426" s="204" t="str">
        <f>IF('①4.事業内容（PR）'!B47="","",'①4.事業内容（PR）'!B47)</f>
        <v/>
      </c>
      <c r="C426" s="1377" t="str">
        <f>IF('①4.事業内容（PR）'!C47="","",'①4.事業内容（PR）'!C47)</f>
        <v/>
      </c>
      <c r="D426" s="1378"/>
      <c r="E426" s="284">
        <f>SUM(E427:E435)</f>
        <v>0</v>
      </c>
      <c r="F426" s="284">
        <f>SUM(F427:F435)</f>
        <v>0</v>
      </c>
      <c r="G426" s="284">
        <f>SUM(G427:G435)</f>
        <v>0</v>
      </c>
      <c r="H426" s="284">
        <f>SUM(H427:H435)</f>
        <v>0</v>
      </c>
      <c r="I426" s="279"/>
      <c r="J426" s="1383"/>
      <c r="K426" s="1384"/>
      <c r="L426" s="259"/>
      <c r="M426" s="257"/>
      <c r="N426" s="180"/>
    </row>
    <row r="427" spans="2:14" ht="19.5" hidden="1" customHeight="1">
      <c r="B427" s="1363"/>
      <c r="C427" s="260" t="s">
        <v>147</v>
      </c>
      <c r="D427" s="261"/>
      <c r="E427" s="287">
        <f>SUM(F427:H427)</f>
        <v>0</v>
      </c>
      <c r="F427" s="262"/>
      <c r="G427" s="262"/>
      <c r="H427" s="262"/>
      <c r="I427" s="1366"/>
      <c r="J427" s="1369"/>
      <c r="K427" s="1370"/>
      <c r="L427" s="268"/>
      <c r="M427" s="270"/>
      <c r="N427" s="180"/>
    </row>
    <row r="428" spans="2:14" ht="19.5" hidden="1" customHeight="1">
      <c r="B428" s="1364"/>
      <c r="C428" s="264" t="s">
        <v>148</v>
      </c>
      <c r="D428" s="265"/>
      <c r="E428" s="288">
        <f t="shared" ref="E428:E434" si="43">SUM(F428:H428)</f>
        <v>0</v>
      </c>
      <c r="F428" s="266"/>
      <c r="G428" s="266"/>
      <c r="H428" s="266"/>
      <c r="I428" s="1367"/>
      <c r="J428" s="1371"/>
      <c r="K428" s="1372"/>
      <c r="L428" s="259"/>
      <c r="M428" s="257"/>
      <c r="N428" s="180"/>
    </row>
    <row r="429" spans="2:14" ht="19.5" hidden="1" customHeight="1">
      <c r="B429" s="1364"/>
      <c r="C429" s="264" t="s">
        <v>149</v>
      </c>
      <c r="D429" s="265"/>
      <c r="E429" s="288">
        <f t="shared" si="43"/>
        <v>0</v>
      </c>
      <c r="F429" s="266"/>
      <c r="G429" s="266"/>
      <c r="H429" s="266"/>
      <c r="I429" s="1367"/>
      <c r="J429" s="1371"/>
      <c r="K429" s="1372"/>
      <c r="L429" s="259"/>
      <c r="M429" s="257"/>
      <c r="N429" s="180"/>
    </row>
    <row r="430" spans="2:14" ht="19.5" hidden="1" customHeight="1">
      <c r="B430" s="1364"/>
      <c r="C430" s="269" t="s">
        <v>150</v>
      </c>
      <c r="D430" s="265"/>
      <c r="E430" s="288">
        <f t="shared" si="43"/>
        <v>0</v>
      </c>
      <c r="F430" s="266"/>
      <c r="G430" s="266"/>
      <c r="H430" s="266"/>
      <c r="I430" s="1367"/>
      <c r="J430" s="1371"/>
      <c r="K430" s="1372"/>
      <c r="L430" s="259"/>
      <c r="M430" s="257"/>
      <c r="N430" s="180"/>
    </row>
    <row r="431" spans="2:14" ht="19.5" hidden="1" customHeight="1">
      <c r="B431" s="1364"/>
      <c r="C431" s="264" t="s">
        <v>151</v>
      </c>
      <c r="D431" s="265"/>
      <c r="E431" s="288">
        <f t="shared" si="43"/>
        <v>0</v>
      </c>
      <c r="F431" s="266"/>
      <c r="G431" s="266"/>
      <c r="H431" s="266"/>
      <c r="I431" s="1367"/>
      <c r="J431" s="1371"/>
      <c r="K431" s="1372"/>
      <c r="L431" s="268"/>
      <c r="M431" s="270"/>
      <c r="N431" s="180"/>
    </row>
    <row r="432" spans="2:14" ht="19.5" hidden="1" customHeight="1">
      <c r="B432" s="1364"/>
      <c r="C432" s="264" t="s">
        <v>152</v>
      </c>
      <c r="D432" s="265"/>
      <c r="E432" s="288">
        <f t="shared" si="43"/>
        <v>0</v>
      </c>
      <c r="F432" s="278"/>
      <c r="G432" s="278"/>
      <c r="H432" s="278"/>
      <c r="I432" s="1367"/>
      <c r="J432" s="1373"/>
      <c r="K432" s="1374"/>
      <c r="L432" s="268"/>
      <c r="M432" s="270"/>
      <c r="N432" s="180"/>
    </row>
    <row r="433" spans="2:14" ht="19.5" hidden="1" customHeight="1">
      <c r="B433" s="1364"/>
      <c r="C433" s="272" t="s">
        <v>631</v>
      </c>
      <c r="D433" s="265"/>
      <c r="E433" s="288">
        <f t="shared" si="43"/>
        <v>0</v>
      </c>
      <c r="F433" s="266"/>
      <c r="G433" s="266"/>
      <c r="H433" s="266"/>
      <c r="I433" s="1367"/>
      <c r="J433" s="1371"/>
      <c r="K433" s="1372"/>
      <c r="L433" s="268"/>
      <c r="M433" s="270"/>
      <c r="N433" s="180"/>
    </row>
    <row r="434" spans="2:14" ht="19.5" hidden="1" customHeight="1">
      <c r="B434" s="1364"/>
      <c r="C434" s="264" t="s">
        <v>153</v>
      </c>
      <c r="D434" s="265"/>
      <c r="E434" s="288">
        <f t="shared" si="43"/>
        <v>0</v>
      </c>
      <c r="F434" s="266"/>
      <c r="G434" s="266"/>
      <c r="H434" s="266"/>
      <c r="I434" s="1367"/>
      <c r="J434" s="1371"/>
      <c r="K434" s="1372"/>
      <c r="L434" s="268"/>
      <c r="M434" s="270"/>
      <c r="N434" s="180"/>
    </row>
    <row r="435" spans="2:14" ht="19.5" hidden="1" customHeight="1" thickBot="1">
      <c r="B435" s="1365"/>
      <c r="C435" s="273" t="s">
        <v>154</v>
      </c>
      <c r="D435" s="274"/>
      <c r="E435" s="289">
        <f>SUM(F435:H435)</f>
        <v>0</v>
      </c>
      <c r="F435" s="275"/>
      <c r="G435" s="275"/>
      <c r="H435" s="275"/>
      <c r="I435" s="1368"/>
      <c r="J435" s="1375"/>
      <c r="K435" s="1376"/>
      <c r="L435" s="268"/>
      <c r="M435" s="270"/>
      <c r="N435" s="180"/>
    </row>
    <row r="436" spans="2:14" ht="37.5" hidden="1" customHeight="1">
      <c r="B436" s="204" t="str">
        <f>IF('①4.事業内容（PR）'!B48="","",'①4.事業内容（PR）'!B48)</f>
        <v/>
      </c>
      <c r="C436" s="1377" t="str">
        <f>IF('①4.事業内容（PR）'!C48="","",'①4.事業内容（PR）'!C48)</f>
        <v/>
      </c>
      <c r="D436" s="1378"/>
      <c r="E436" s="284">
        <f>SUM(E437:E445)</f>
        <v>0</v>
      </c>
      <c r="F436" s="284">
        <f>SUM(F437:F445)</f>
        <v>0</v>
      </c>
      <c r="G436" s="284">
        <f>SUM(G437:G445)</f>
        <v>0</v>
      </c>
      <c r="H436" s="284">
        <f>SUM(H437:H445)</f>
        <v>0</v>
      </c>
      <c r="I436" s="277"/>
      <c r="J436" s="1379"/>
      <c r="K436" s="1380"/>
      <c r="L436" s="259"/>
      <c r="M436" s="257"/>
      <c r="N436" s="180"/>
    </row>
    <row r="437" spans="2:14" ht="19.5" hidden="1" customHeight="1">
      <c r="B437" s="1363"/>
      <c r="C437" s="260" t="s">
        <v>147</v>
      </c>
      <c r="D437" s="261"/>
      <c r="E437" s="287">
        <f>SUM(F437:H437)</f>
        <v>0</v>
      </c>
      <c r="F437" s="262"/>
      <c r="G437" s="262"/>
      <c r="H437" s="262"/>
      <c r="I437" s="1366"/>
      <c r="J437" s="1369"/>
      <c r="K437" s="1370"/>
      <c r="L437" s="268"/>
      <c r="M437" s="270"/>
      <c r="N437" s="180"/>
    </row>
    <row r="438" spans="2:14" ht="19.5" hidden="1" customHeight="1">
      <c r="B438" s="1364"/>
      <c r="C438" s="264" t="s">
        <v>148</v>
      </c>
      <c r="D438" s="265"/>
      <c r="E438" s="288">
        <f t="shared" ref="E438:E444" si="44">SUM(F438:H438)</f>
        <v>0</v>
      </c>
      <c r="F438" s="266"/>
      <c r="G438" s="266"/>
      <c r="H438" s="266"/>
      <c r="I438" s="1367"/>
      <c r="J438" s="1371"/>
      <c r="K438" s="1372"/>
      <c r="L438" s="259"/>
      <c r="M438" s="257"/>
      <c r="N438" s="180"/>
    </row>
    <row r="439" spans="2:14" ht="19.5" hidden="1" customHeight="1">
      <c r="B439" s="1364"/>
      <c r="C439" s="264" t="s">
        <v>149</v>
      </c>
      <c r="D439" s="265"/>
      <c r="E439" s="288">
        <f t="shared" si="44"/>
        <v>0</v>
      </c>
      <c r="F439" s="266"/>
      <c r="G439" s="266"/>
      <c r="H439" s="266"/>
      <c r="I439" s="1367"/>
      <c r="J439" s="1371"/>
      <c r="K439" s="1372"/>
      <c r="L439" s="259"/>
      <c r="M439" s="257"/>
      <c r="N439" s="180"/>
    </row>
    <row r="440" spans="2:14" ht="19.5" hidden="1" customHeight="1">
      <c r="B440" s="1364"/>
      <c r="C440" s="269" t="s">
        <v>150</v>
      </c>
      <c r="D440" s="265"/>
      <c r="E440" s="288">
        <f t="shared" si="44"/>
        <v>0</v>
      </c>
      <c r="F440" s="266"/>
      <c r="G440" s="266"/>
      <c r="H440" s="266"/>
      <c r="I440" s="1367"/>
      <c r="J440" s="1371"/>
      <c r="K440" s="1372"/>
      <c r="L440" s="259"/>
      <c r="M440" s="257"/>
      <c r="N440" s="180"/>
    </row>
    <row r="441" spans="2:14" ht="19.5" hidden="1" customHeight="1">
      <c r="B441" s="1364"/>
      <c r="C441" s="264" t="s">
        <v>151</v>
      </c>
      <c r="D441" s="265"/>
      <c r="E441" s="288">
        <f t="shared" si="44"/>
        <v>0</v>
      </c>
      <c r="F441" s="266"/>
      <c r="G441" s="266"/>
      <c r="H441" s="266"/>
      <c r="I441" s="1367"/>
      <c r="J441" s="1371"/>
      <c r="K441" s="1372"/>
      <c r="L441" s="268"/>
      <c r="M441" s="270"/>
      <c r="N441" s="180"/>
    </row>
    <row r="442" spans="2:14" ht="19.5" hidden="1" customHeight="1">
      <c r="B442" s="1364"/>
      <c r="C442" s="264" t="s">
        <v>152</v>
      </c>
      <c r="D442" s="265"/>
      <c r="E442" s="288">
        <f t="shared" si="44"/>
        <v>0</v>
      </c>
      <c r="F442" s="278"/>
      <c r="G442" s="278"/>
      <c r="H442" s="278"/>
      <c r="I442" s="1367"/>
      <c r="J442" s="1371"/>
      <c r="K442" s="1372"/>
      <c r="L442" s="268"/>
      <c r="M442" s="270"/>
      <c r="N442" s="180"/>
    </row>
    <row r="443" spans="2:14" ht="19.5" hidden="1" customHeight="1">
      <c r="B443" s="1364"/>
      <c r="C443" s="272" t="s">
        <v>631</v>
      </c>
      <c r="D443" s="265"/>
      <c r="E443" s="288">
        <f t="shared" si="44"/>
        <v>0</v>
      </c>
      <c r="F443" s="266"/>
      <c r="G443" s="266"/>
      <c r="H443" s="266"/>
      <c r="I443" s="1367"/>
      <c r="J443" s="1371"/>
      <c r="K443" s="1372"/>
      <c r="L443" s="268"/>
      <c r="M443" s="270"/>
      <c r="N443" s="180"/>
    </row>
    <row r="444" spans="2:14" ht="19.5" hidden="1" customHeight="1">
      <c r="B444" s="1364"/>
      <c r="C444" s="264" t="s">
        <v>153</v>
      </c>
      <c r="D444" s="265"/>
      <c r="E444" s="288">
        <f t="shared" si="44"/>
        <v>0</v>
      </c>
      <c r="F444" s="266"/>
      <c r="G444" s="266"/>
      <c r="H444" s="266"/>
      <c r="I444" s="1367"/>
      <c r="J444" s="1371"/>
      <c r="K444" s="1372"/>
      <c r="L444" s="268"/>
      <c r="M444" s="270"/>
      <c r="N444" s="180"/>
    </row>
    <row r="445" spans="2:14" ht="19.5" hidden="1" customHeight="1" thickBot="1">
      <c r="B445" s="1365"/>
      <c r="C445" s="273" t="s">
        <v>154</v>
      </c>
      <c r="D445" s="274"/>
      <c r="E445" s="289">
        <f>SUM(F445:H445)</f>
        <v>0</v>
      </c>
      <c r="F445" s="275"/>
      <c r="G445" s="275"/>
      <c r="H445" s="275"/>
      <c r="I445" s="1368"/>
      <c r="J445" s="1381"/>
      <c r="K445" s="1382"/>
      <c r="L445" s="268"/>
      <c r="M445" s="270"/>
      <c r="N445" s="180"/>
    </row>
    <row r="446" spans="2:14" ht="37.5" hidden="1" customHeight="1">
      <c r="B446" s="204" t="str">
        <f>IF('①4.事業内容（PR）'!B49="","",'①4.事業内容（PR）'!B49)</f>
        <v/>
      </c>
      <c r="C446" s="1377" t="str">
        <f>IF('①4.事業内容（PR）'!C49="","",'①4.事業内容（PR）'!C49)</f>
        <v/>
      </c>
      <c r="D446" s="1378"/>
      <c r="E446" s="284">
        <f>SUM(E447:E455)</f>
        <v>0</v>
      </c>
      <c r="F446" s="284">
        <f>SUM(F447:F455)</f>
        <v>0</v>
      </c>
      <c r="G446" s="284">
        <f>SUM(G447:G455)</f>
        <v>0</v>
      </c>
      <c r="H446" s="284">
        <f>SUM(H447:H455)</f>
        <v>0</v>
      </c>
      <c r="I446" s="279"/>
      <c r="J446" s="1383"/>
      <c r="K446" s="1384"/>
      <c r="L446" s="259"/>
      <c r="M446" s="257"/>
      <c r="N446" s="180"/>
    </row>
    <row r="447" spans="2:14" ht="19.5" hidden="1" customHeight="1">
      <c r="B447" s="1363"/>
      <c r="C447" s="260" t="s">
        <v>147</v>
      </c>
      <c r="D447" s="261"/>
      <c r="E447" s="287">
        <f>SUM(F447:H447)</f>
        <v>0</v>
      </c>
      <c r="F447" s="262"/>
      <c r="G447" s="262"/>
      <c r="H447" s="262"/>
      <c r="I447" s="1366"/>
      <c r="J447" s="1369"/>
      <c r="K447" s="1370"/>
      <c r="L447" s="268"/>
      <c r="M447" s="270"/>
      <c r="N447" s="180"/>
    </row>
    <row r="448" spans="2:14" ht="19.5" hidden="1" customHeight="1">
      <c r="B448" s="1364"/>
      <c r="C448" s="264" t="s">
        <v>148</v>
      </c>
      <c r="D448" s="265"/>
      <c r="E448" s="288">
        <f t="shared" ref="E448:E454" si="45">SUM(F448:H448)</f>
        <v>0</v>
      </c>
      <c r="F448" s="266"/>
      <c r="G448" s="266"/>
      <c r="H448" s="266"/>
      <c r="I448" s="1367"/>
      <c r="J448" s="1371"/>
      <c r="K448" s="1372"/>
      <c r="L448" s="259"/>
      <c r="M448" s="257"/>
      <c r="N448" s="180"/>
    </row>
    <row r="449" spans="2:14" ht="19.5" hidden="1" customHeight="1">
      <c r="B449" s="1364"/>
      <c r="C449" s="264" t="s">
        <v>149</v>
      </c>
      <c r="D449" s="265"/>
      <c r="E449" s="288">
        <f t="shared" si="45"/>
        <v>0</v>
      </c>
      <c r="F449" s="266"/>
      <c r="G449" s="266"/>
      <c r="H449" s="266"/>
      <c r="I449" s="1367"/>
      <c r="J449" s="1371"/>
      <c r="K449" s="1372"/>
      <c r="L449" s="259"/>
      <c r="M449" s="257"/>
      <c r="N449" s="180"/>
    </row>
    <row r="450" spans="2:14" ht="19.5" hidden="1" customHeight="1">
      <c r="B450" s="1364"/>
      <c r="C450" s="269" t="s">
        <v>150</v>
      </c>
      <c r="D450" s="265"/>
      <c r="E450" s="288">
        <f t="shared" si="45"/>
        <v>0</v>
      </c>
      <c r="F450" s="266"/>
      <c r="G450" s="266"/>
      <c r="H450" s="266"/>
      <c r="I450" s="1367"/>
      <c r="J450" s="1371"/>
      <c r="K450" s="1372"/>
      <c r="L450" s="259"/>
      <c r="M450" s="257"/>
      <c r="N450" s="180"/>
    </row>
    <row r="451" spans="2:14" ht="19.5" hidden="1" customHeight="1">
      <c r="B451" s="1364"/>
      <c r="C451" s="264" t="s">
        <v>151</v>
      </c>
      <c r="D451" s="265"/>
      <c r="E451" s="288">
        <f t="shared" si="45"/>
        <v>0</v>
      </c>
      <c r="F451" s="266"/>
      <c r="G451" s="266"/>
      <c r="H451" s="266"/>
      <c r="I451" s="1367"/>
      <c r="J451" s="1371"/>
      <c r="K451" s="1372"/>
      <c r="L451" s="268"/>
      <c r="M451" s="270"/>
      <c r="N451" s="180"/>
    </row>
    <row r="452" spans="2:14" ht="19.5" hidden="1" customHeight="1">
      <c r="B452" s="1364"/>
      <c r="C452" s="264" t="s">
        <v>152</v>
      </c>
      <c r="D452" s="265"/>
      <c r="E452" s="288">
        <f t="shared" si="45"/>
        <v>0</v>
      </c>
      <c r="F452" s="278"/>
      <c r="G452" s="278"/>
      <c r="H452" s="278"/>
      <c r="I452" s="1367"/>
      <c r="J452" s="1373"/>
      <c r="K452" s="1374"/>
      <c r="L452" s="268"/>
      <c r="M452" s="270"/>
      <c r="N452" s="180"/>
    </row>
    <row r="453" spans="2:14" ht="19.5" hidden="1" customHeight="1">
      <c r="B453" s="1364"/>
      <c r="C453" s="272" t="s">
        <v>631</v>
      </c>
      <c r="D453" s="265"/>
      <c r="E453" s="288">
        <f t="shared" si="45"/>
        <v>0</v>
      </c>
      <c r="F453" s="266"/>
      <c r="G453" s="266"/>
      <c r="H453" s="266"/>
      <c r="I453" s="1367"/>
      <c r="J453" s="1371"/>
      <c r="K453" s="1372"/>
      <c r="L453" s="268"/>
      <c r="M453" s="270"/>
      <c r="N453" s="180"/>
    </row>
    <row r="454" spans="2:14" ht="19.5" hidden="1" customHeight="1">
      <c r="B454" s="1364"/>
      <c r="C454" s="264" t="s">
        <v>153</v>
      </c>
      <c r="D454" s="265"/>
      <c r="E454" s="288">
        <f t="shared" si="45"/>
        <v>0</v>
      </c>
      <c r="F454" s="266"/>
      <c r="G454" s="266"/>
      <c r="H454" s="266"/>
      <c r="I454" s="1367"/>
      <c r="J454" s="1371"/>
      <c r="K454" s="1372"/>
      <c r="L454" s="268"/>
      <c r="M454" s="270"/>
      <c r="N454" s="180"/>
    </row>
    <row r="455" spans="2:14" ht="19.5" hidden="1" customHeight="1" thickBot="1">
      <c r="B455" s="1365"/>
      <c r="C455" s="273" t="s">
        <v>154</v>
      </c>
      <c r="D455" s="274"/>
      <c r="E455" s="289">
        <f>SUM(F455:H455)</f>
        <v>0</v>
      </c>
      <c r="F455" s="275"/>
      <c r="G455" s="275"/>
      <c r="H455" s="275"/>
      <c r="I455" s="1368"/>
      <c r="J455" s="1375"/>
      <c r="K455" s="1376"/>
      <c r="L455" s="268"/>
      <c r="M455" s="270"/>
      <c r="N455" s="180"/>
    </row>
    <row r="456" spans="2:14" ht="37.5" hidden="1" customHeight="1">
      <c r="B456" s="204" t="str">
        <f>IF('①4.事業内容（PR）'!B50="","",'①4.事業内容（PR）'!B50)</f>
        <v/>
      </c>
      <c r="C456" s="1377" t="str">
        <f>IF('①4.事業内容（PR）'!C50="","",'①4.事業内容（PR）'!C50)</f>
        <v/>
      </c>
      <c r="D456" s="1378"/>
      <c r="E456" s="284">
        <f>SUM(E457:E465)</f>
        <v>0</v>
      </c>
      <c r="F456" s="284">
        <f>SUM(F457:F465)</f>
        <v>0</v>
      </c>
      <c r="G456" s="284">
        <f>SUM(G457:G465)</f>
        <v>0</v>
      </c>
      <c r="H456" s="284">
        <f>SUM(H457:H465)</f>
        <v>0</v>
      </c>
      <c r="I456" s="277"/>
      <c r="J456" s="1379"/>
      <c r="K456" s="1380"/>
      <c r="L456" s="259"/>
      <c r="M456" s="257"/>
      <c r="N456" s="180"/>
    </row>
    <row r="457" spans="2:14" ht="19.5" hidden="1" customHeight="1">
      <c r="B457" s="1363"/>
      <c r="C457" s="260" t="s">
        <v>147</v>
      </c>
      <c r="D457" s="261"/>
      <c r="E457" s="287">
        <f>SUM(F457:H457)</f>
        <v>0</v>
      </c>
      <c r="F457" s="262"/>
      <c r="G457" s="262"/>
      <c r="H457" s="262"/>
      <c r="I457" s="1366"/>
      <c r="J457" s="1369"/>
      <c r="K457" s="1370"/>
      <c r="L457" s="268"/>
      <c r="M457" s="270"/>
      <c r="N457" s="180"/>
    </row>
    <row r="458" spans="2:14" ht="19.5" hidden="1" customHeight="1">
      <c r="B458" s="1364"/>
      <c r="C458" s="264" t="s">
        <v>148</v>
      </c>
      <c r="D458" s="265"/>
      <c r="E458" s="288">
        <f t="shared" ref="E458:E464" si="46">SUM(F458:H458)</f>
        <v>0</v>
      </c>
      <c r="F458" s="266"/>
      <c r="G458" s="266"/>
      <c r="H458" s="266"/>
      <c r="I458" s="1367"/>
      <c r="J458" s="1371"/>
      <c r="K458" s="1372"/>
      <c r="L458" s="259"/>
      <c r="M458" s="257"/>
      <c r="N458" s="180"/>
    </row>
    <row r="459" spans="2:14" ht="19.5" hidden="1" customHeight="1">
      <c r="B459" s="1364"/>
      <c r="C459" s="264" t="s">
        <v>149</v>
      </c>
      <c r="D459" s="265"/>
      <c r="E459" s="288">
        <f t="shared" si="46"/>
        <v>0</v>
      </c>
      <c r="F459" s="266"/>
      <c r="G459" s="266"/>
      <c r="H459" s="266"/>
      <c r="I459" s="1367"/>
      <c r="J459" s="1371"/>
      <c r="K459" s="1372"/>
      <c r="L459" s="259"/>
      <c r="M459" s="257"/>
      <c r="N459" s="180"/>
    </row>
    <row r="460" spans="2:14" ht="19.5" hidden="1" customHeight="1">
      <c r="B460" s="1364"/>
      <c r="C460" s="269" t="s">
        <v>150</v>
      </c>
      <c r="D460" s="265"/>
      <c r="E460" s="288">
        <f t="shared" si="46"/>
        <v>0</v>
      </c>
      <c r="F460" s="266"/>
      <c r="G460" s="266"/>
      <c r="H460" s="266"/>
      <c r="I460" s="1367"/>
      <c r="J460" s="1371"/>
      <c r="K460" s="1372"/>
      <c r="L460" s="259"/>
      <c r="M460" s="257"/>
      <c r="N460" s="180"/>
    </row>
    <row r="461" spans="2:14" ht="19.5" hidden="1" customHeight="1">
      <c r="B461" s="1364"/>
      <c r="C461" s="264" t="s">
        <v>151</v>
      </c>
      <c r="D461" s="265"/>
      <c r="E461" s="288">
        <f t="shared" si="46"/>
        <v>0</v>
      </c>
      <c r="F461" s="266"/>
      <c r="G461" s="266"/>
      <c r="H461" s="266"/>
      <c r="I461" s="1367"/>
      <c r="J461" s="1371"/>
      <c r="K461" s="1372"/>
      <c r="L461" s="268"/>
      <c r="M461" s="270"/>
      <c r="N461" s="180"/>
    </row>
    <row r="462" spans="2:14" ht="19.5" hidden="1" customHeight="1">
      <c r="B462" s="1364"/>
      <c r="C462" s="264" t="s">
        <v>152</v>
      </c>
      <c r="D462" s="265"/>
      <c r="E462" s="288">
        <f t="shared" si="46"/>
        <v>0</v>
      </c>
      <c r="F462" s="278"/>
      <c r="G462" s="278"/>
      <c r="H462" s="278"/>
      <c r="I462" s="1367"/>
      <c r="J462" s="1371"/>
      <c r="K462" s="1372"/>
      <c r="L462" s="268"/>
      <c r="M462" s="270"/>
      <c r="N462" s="180"/>
    </row>
    <row r="463" spans="2:14" ht="19.5" hidden="1" customHeight="1">
      <c r="B463" s="1364"/>
      <c r="C463" s="272" t="s">
        <v>631</v>
      </c>
      <c r="D463" s="265"/>
      <c r="E463" s="288">
        <f t="shared" si="46"/>
        <v>0</v>
      </c>
      <c r="F463" s="266"/>
      <c r="G463" s="266"/>
      <c r="H463" s="266"/>
      <c r="I463" s="1367"/>
      <c r="J463" s="1371"/>
      <c r="K463" s="1372"/>
      <c r="L463" s="268"/>
      <c r="M463" s="270"/>
      <c r="N463" s="180"/>
    </row>
    <row r="464" spans="2:14" ht="19.5" hidden="1" customHeight="1">
      <c r="B464" s="1364"/>
      <c r="C464" s="264" t="s">
        <v>153</v>
      </c>
      <c r="D464" s="265"/>
      <c r="E464" s="288">
        <f t="shared" si="46"/>
        <v>0</v>
      </c>
      <c r="F464" s="266"/>
      <c r="G464" s="266"/>
      <c r="H464" s="266"/>
      <c r="I464" s="1367"/>
      <c r="J464" s="1371"/>
      <c r="K464" s="1372"/>
      <c r="L464" s="268"/>
      <c r="M464" s="270"/>
      <c r="N464" s="180"/>
    </row>
    <row r="465" spans="2:14" ht="19.5" hidden="1" customHeight="1" thickBot="1">
      <c r="B465" s="1365"/>
      <c r="C465" s="273" t="s">
        <v>154</v>
      </c>
      <c r="D465" s="274"/>
      <c r="E465" s="289">
        <f>SUM(F465:H465)</f>
        <v>0</v>
      </c>
      <c r="F465" s="275"/>
      <c r="G465" s="275"/>
      <c r="H465" s="275"/>
      <c r="I465" s="1368"/>
      <c r="J465" s="1381"/>
      <c r="K465" s="1382"/>
      <c r="L465" s="268"/>
      <c r="M465" s="270"/>
      <c r="N465" s="180"/>
    </row>
    <row r="466" spans="2:14" ht="37.5" hidden="1" customHeight="1">
      <c r="B466" s="204" t="str">
        <f>IF('①4.事業内容（PR）'!B51="","",'①4.事業内容（PR）'!B51)</f>
        <v/>
      </c>
      <c r="C466" s="1377" t="str">
        <f>IF('①4.事業内容（PR）'!C51="","",'①4.事業内容（PR）'!C51)</f>
        <v/>
      </c>
      <c r="D466" s="1378"/>
      <c r="E466" s="284">
        <f>SUM(E467:E475)</f>
        <v>0</v>
      </c>
      <c r="F466" s="284">
        <f>SUM(F467:F475)</f>
        <v>0</v>
      </c>
      <c r="G466" s="284">
        <f>SUM(G467:G475)</f>
        <v>0</v>
      </c>
      <c r="H466" s="284">
        <f>SUM(H467:H475)</f>
        <v>0</v>
      </c>
      <c r="I466" s="279"/>
      <c r="J466" s="1383"/>
      <c r="K466" s="1384"/>
      <c r="L466" s="259"/>
      <c r="M466" s="257"/>
      <c r="N466" s="180"/>
    </row>
    <row r="467" spans="2:14" ht="19.5" hidden="1" customHeight="1">
      <c r="B467" s="1363"/>
      <c r="C467" s="260" t="s">
        <v>147</v>
      </c>
      <c r="D467" s="261"/>
      <c r="E467" s="287">
        <f>SUM(F467:H467)</f>
        <v>0</v>
      </c>
      <c r="F467" s="262"/>
      <c r="G467" s="262"/>
      <c r="H467" s="262"/>
      <c r="I467" s="1366"/>
      <c r="J467" s="1369"/>
      <c r="K467" s="1370"/>
      <c r="L467" s="268"/>
      <c r="M467" s="270"/>
      <c r="N467" s="180"/>
    </row>
    <row r="468" spans="2:14" ht="19.5" hidden="1" customHeight="1">
      <c r="B468" s="1364"/>
      <c r="C468" s="264" t="s">
        <v>148</v>
      </c>
      <c r="D468" s="265"/>
      <c r="E468" s="288">
        <f t="shared" ref="E468:E474" si="47">SUM(F468:H468)</f>
        <v>0</v>
      </c>
      <c r="F468" s="266"/>
      <c r="G468" s="266"/>
      <c r="H468" s="266"/>
      <c r="I468" s="1367"/>
      <c r="J468" s="1371"/>
      <c r="K468" s="1372"/>
      <c r="L468" s="259"/>
      <c r="M468" s="257"/>
      <c r="N468" s="180"/>
    </row>
    <row r="469" spans="2:14" ht="19.5" hidden="1" customHeight="1">
      <c r="B469" s="1364"/>
      <c r="C469" s="264" t="s">
        <v>149</v>
      </c>
      <c r="D469" s="265"/>
      <c r="E469" s="288">
        <f t="shared" si="47"/>
        <v>0</v>
      </c>
      <c r="F469" s="266"/>
      <c r="G469" s="266"/>
      <c r="H469" s="266"/>
      <c r="I469" s="1367"/>
      <c r="J469" s="1371"/>
      <c r="K469" s="1372"/>
      <c r="L469" s="259"/>
      <c r="M469" s="257"/>
      <c r="N469" s="180"/>
    </row>
    <row r="470" spans="2:14" ht="19.5" hidden="1" customHeight="1">
      <c r="B470" s="1364"/>
      <c r="C470" s="269" t="s">
        <v>150</v>
      </c>
      <c r="D470" s="265"/>
      <c r="E470" s="288">
        <f t="shared" si="47"/>
        <v>0</v>
      </c>
      <c r="F470" s="266"/>
      <c r="G470" s="266"/>
      <c r="H470" s="266"/>
      <c r="I470" s="1367"/>
      <c r="J470" s="1371"/>
      <c r="K470" s="1372"/>
      <c r="L470" s="259"/>
      <c r="M470" s="257"/>
      <c r="N470" s="180"/>
    </row>
    <row r="471" spans="2:14" ht="19.5" hidden="1" customHeight="1">
      <c r="B471" s="1364"/>
      <c r="C471" s="264" t="s">
        <v>151</v>
      </c>
      <c r="D471" s="265"/>
      <c r="E471" s="288">
        <f t="shared" si="47"/>
        <v>0</v>
      </c>
      <c r="F471" s="266"/>
      <c r="G471" s="266"/>
      <c r="H471" s="266"/>
      <c r="I471" s="1367"/>
      <c r="J471" s="1371"/>
      <c r="K471" s="1372"/>
      <c r="L471" s="268"/>
      <c r="M471" s="270"/>
      <c r="N471" s="180"/>
    </row>
    <row r="472" spans="2:14" ht="19.5" hidden="1" customHeight="1">
      <c r="B472" s="1364"/>
      <c r="C472" s="264" t="s">
        <v>152</v>
      </c>
      <c r="D472" s="265"/>
      <c r="E472" s="288">
        <f t="shared" si="47"/>
        <v>0</v>
      </c>
      <c r="F472" s="278"/>
      <c r="G472" s="278"/>
      <c r="H472" s="278"/>
      <c r="I472" s="1367"/>
      <c r="J472" s="1373"/>
      <c r="K472" s="1374"/>
      <c r="L472" s="268"/>
      <c r="M472" s="270"/>
      <c r="N472" s="180"/>
    </row>
    <row r="473" spans="2:14" ht="19.5" hidden="1" customHeight="1">
      <c r="B473" s="1364"/>
      <c r="C473" s="272" t="s">
        <v>631</v>
      </c>
      <c r="D473" s="265"/>
      <c r="E473" s="288">
        <f t="shared" si="47"/>
        <v>0</v>
      </c>
      <c r="F473" s="266"/>
      <c r="G473" s="266"/>
      <c r="H473" s="266"/>
      <c r="I473" s="1367"/>
      <c r="J473" s="1371"/>
      <c r="K473" s="1372"/>
      <c r="L473" s="268"/>
      <c r="M473" s="270"/>
      <c r="N473" s="180"/>
    </row>
    <row r="474" spans="2:14" ht="19.5" hidden="1" customHeight="1">
      <c r="B474" s="1364"/>
      <c r="C474" s="264" t="s">
        <v>153</v>
      </c>
      <c r="D474" s="265"/>
      <c r="E474" s="288">
        <f t="shared" si="47"/>
        <v>0</v>
      </c>
      <c r="F474" s="266"/>
      <c r="G474" s="266"/>
      <c r="H474" s="266"/>
      <c r="I474" s="1367"/>
      <c r="J474" s="1371"/>
      <c r="K474" s="1372"/>
      <c r="L474" s="268"/>
      <c r="M474" s="270"/>
      <c r="N474" s="180"/>
    </row>
    <row r="475" spans="2:14" ht="19.5" hidden="1" customHeight="1" thickBot="1">
      <c r="B475" s="1365"/>
      <c r="C475" s="273" t="s">
        <v>154</v>
      </c>
      <c r="D475" s="274"/>
      <c r="E475" s="289">
        <f>SUM(F475:H475)</f>
        <v>0</v>
      </c>
      <c r="F475" s="275"/>
      <c r="G475" s="275"/>
      <c r="H475" s="275"/>
      <c r="I475" s="1368"/>
      <c r="J475" s="1375"/>
      <c r="K475" s="1376"/>
      <c r="L475" s="268"/>
      <c r="M475" s="270"/>
      <c r="N475" s="180"/>
    </row>
    <row r="476" spans="2:14" ht="37.5" hidden="1" customHeight="1">
      <c r="B476" s="204" t="str">
        <f>IF('①4.事業内容（PR）'!B52="","",'①4.事業内容（PR）'!B52)</f>
        <v/>
      </c>
      <c r="C476" s="1377" t="str">
        <f>IF('①4.事業内容（PR）'!C52="","",'①4.事業内容（PR）'!C52)</f>
        <v/>
      </c>
      <c r="D476" s="1378"/>
      <c r="E476" s="284">
        <f>SUM(E477:E485)</f>
        <v>0</v>
      </c>
      <c r="F476" s="284">
        <f>SUM(F477:F485)</f>
        <v>0</v>
      </c>
      <c r="G476" s="284">
        <f>SUM(G477:G485)</f>
        <v>0</v>
      </c>
      <c r="H476" s="284">
        <f>SUM(H477:H485)</f>
        <v>0</v>
      </c>
      <c r="I476" s="277"/>
      <c r="J476" s="1379"/>
      <c r="K476" s="1380"/>
      <c r="L476" s="259"/>
      <c r="M476" s="257"/>
      <c r="N476" s="180"/>
    </row>
    <row r="477" spans="2:14" ht="19.5" hidden="1" customHeight="1">
      <c r="B477" s="1363"/>
      <c r="C477" s="260" t="s">
        <v>147</v>
      </c>
      <c r="D477" s="261"/>
      <c r="E477" s="287">
        <f>SUM(F477:H477)</f>
        <v>0</v>
      </c>
      <c r="F477" s="262"/>
      <c r="G477" s="262"/>
      <c r="H477" s="262"/>
      <c r="I477" s="1366"/>
      <c r="J477" s="1369"/>
      <c r="K477" s="1370"/>
      <c r="L477" s="268"/>
      <c r="M477" s="270"/>
      <c r="N477" s="180"/>
    </row>
    <row r="478" spans="2:14" ht="19.5" hidden="1" customHeight="1">
      <c r="B478" s="1364"/>
      <c r="C478" s="264" t="s">
        <v>148</v>
      </c>
      <c r="D478" s="265"/>
      <c r="E478" s="288">
        <f t="shared" ref="E478:E484" si="48">SUM(F478:H478)</f>
        <v>0</v>
      </c>
      <c r="F478" s="266"/>
      <c r="G478" s="266"/>
      <c r="H478" s="266"/>
      <c r="I478" s="1367"/>
      <c r="J478" s="1371"/>
      <c r="K478" s="1372"/>
      <c r="L478" s="259"/>
      <c r="M478" s="257"/>
      <c r="N478" s="180"/>
    </row>
    <row r="479" spans="2:14" ht="19.5" hidden="1" customHeight="1">
      <c r="B479" s="1364"/>
      <c r="C479" s="264" t="s">
        <v>149</v>
      </c>
      <c r="D479" s="265"/>
      <c r="E479" s="288">
        <f t="shared" si="48"/>
        <v>0</v>
      </c>
      <c r="F479" s="266"/>
      <c r="G479" s="266"/>
      <c r="H479" s="266"/>
      <c r="I479" s="1367"/>
      <c r="J479" s="1371"/>
      <c r="K479" s="1372"/>
      <c r="L479" s="259"/>
      <c r="M479" s="257"/>
      <c r="N479" s="180"/>
    </row>
    <row r="480" spans="2:14" ht="19.5" hidden="1" customHeight="1">
      <c r="B480" s="1364"/>
      <c r="C480" s="269" t="s">
        <v>150</v>
      </c>
      <c r="D480" s="265"/>
      <c r="E480" s="288">
        <f t="shared" si="48"/>
        <v>0</v>
      </c>
      <c r="F480" s="266"/>
      <c r="G480" s="266"/>
      <c r="H480" s="266"/>
      <c r="I480" s="1367"/>
      <c r="J480" s="1371"/>
      <c r="K480" s="1372"/>
      <c r="L480" s="259"/>
      <c r="M480" s="257"/>
      <c r="N480" s="180"/>
    </row>
    <row r="481" spans="2:14" ht="19.5" hidden="1" customHeight="1">
      <c r="B481" s="1364"/>
      <c r="C481" s="264" t="s">
        <v>151</v>
      </c>
      <c r="D481" s="265"/>
      <c r="E481" s="288">
        <f t="shared" si="48"/>
        <v>0</v>
      </c>
      <c r="F481" s="266"/>
      <c r="G481" s="266"/>
      <c r="H481" s="266"/>
      <c r="I481" s="1367"/>
      <c r="J481" s="1371"/>
      <c r="K481" s="1372"/>
      <c r="L481" s="268"/>
      <c r="M481" s="270"/>
      <c r="N481" s="180"/>
    </row>
    <row r="482" spans="2:14" ht="19.5" hidden="1" customHeight="1">
      <c r="B482" s="1364"/>
      <c r="C482" s="264" t="s">
        <v>152</v>
      </c>
      <c r="D482" s="265"/>
      <c r="E482" s="288">
        <f t="shared" si="48"/>
        <v>0</v>
      </c>
      <c r="F482" s="278"/>
      <c r="G482" s="278"/>
      <c r="H482" s="278"/>
      <c r="I482" s="1367"/>
      <c r="J482" s="1371"/>
      <c r="K482" s="1372"/>
      <c r="L482" s="268"/>
      <c r="M482" s="270"/>
      <c r="N482" s="180"/>
    </row>
    <row r="483" spans="2:14" ht="19.5" hidden="1" customHeight="1">
      <c r="B483" s="1364"/>
      <c r="C483" s="272" t="s">
        <v>631</v>
      </c>
      <c r="D483" s="265"/>
      <c r="E483" s="288">
        <f t="shared" si="48"/>
        <v>0</v>
      </c>
      <c r="F483" s="266"/>
      <c r="G483" s="266"/>
      <c r="H483" s="266"/>
      <c r="I483" s="1367"/>
      <c r="J483" s="1371"/>
      <c r="K483" s="1372"/>
      <c r="L483" s="268"/>
      <c r="M483" s="270"/>
      <c r="N483" s="180"/>
    </row>
    <row r="484" spans="2:14" ht="19.5" hidden="1" customHeight="1">
      <c r="B484" s="1364"/>
      <c r="C484" s="264" t="s">
        <v>153</v>
      </c>
      <c r="D484" s="265"/>
      <c r="E484" s="288">
        <f t="shared" si="48"/>
        <v>0</v>
      </c>
      <c r="F484" s="266"/>
      <c r="G484" s="266"/>
      <c r="H484" s="266"/>
      <c r="I484" s="1367"/>
      <c r="J484" s="1371"/>
      <c r="K484" s="1372"/>
      <c r="L484" s="268"/>
      <c r="M484" s="270"/>
      <c r="N484" s="180"/>
    </row>
    <row r="485" spans="2:14" ht="19.5" hidden="1" customHeight="1" thickBot="1">
      <c r="B485" s="1365"/>
      <c r="C485" s="273" t="s">
        <v>154</v>
      </c>
      <c r="D485" s="274"/>
      <c r="E485" s="289">
        <f>SUM(F485:H485)</f>
        <v>0</v>
      </c>
      <c r="F485" s="275"/>
      <c r="G485" s="275"/>
      <c r="H485" s="275"/>
      <c r="I485" s="1368"/>
      <c r="J485" s="1381"/>
      <c r="K485" s="1382"/>
      <c r="L485" s="268"/>
      <c r="M485" s="270"/>
      <c r="N485" s="180"/>
    </row>
    <row r="486" spans="2:14" ht="37.5" hidden="1" customHeight="1">
      <c r="B486" s="204" t="str">
        <f>IF('①4.事業内容（PR）'!B53="","",'①4.事業内容（PR）'!B53)</f>
        <v/>
      </c>
      <c r="C486" s="1377" t="str">
        <f>IF('①4.事業内容（PR）'!C53="","",'①4.事業内容（PR）'!C53)</f>
        <v/>
      </c>
      <c r="D486" s="1378"/>
      <c r="E486" s="284">
        <f>SUM(E487:E495)</f>
        <v>0</v>
      </c>
      <c r="F486" s="284">
        <f>SUM(F487:F495)</f>
        <v>0</v>
      </c>
      <c r="G486" s="284">
        <f>SUM(G487:G495)</f>
        <v>0</v>
      </c>
      <c r="H486" s="284">
        <f>SUM(H487:H495)</f>
        <v>0</v>
      </c>
      <c r="I486" s="279"/>
      <c r="J486" s="1383"/>
      <c r="K486" s="1384"/>
      <c r="L486" s="259"/>
      <c r="M486" s="257"/>
      <c r="N486" s="180"/>
    </row>
    <row r="487" spans="2:14" ht="19.5" hidden="1" customHeight="1">
      <c r="B487" s="1363"/>
      <c r="C487" s="260" t="s">
        <v>147</v>
      </c>
      <c r="D487" s="261"/>
      <c r="E487" s="287">
        <f>SUM(F487:H487)</f>
        <v>0</v>
      </c>
      <c r="F487" s="262"/>
      <c r="G487" s="262"/>
      <c r="H487" s="262"/>
      <c r="I487" s="1366"/>
      <c r="J487" s="1369"/>
      <c r="K487" s="1370"/>
      <c r="L487" s="268"/>
      <c r="M487" s="270"/>
      <c r="N487" s="180"/>
    </row>
    <row r="488" spans="2:14" ht="19.5" hidden="1" customHeight="1">
      <c r="B488" s="1364"/>
      <c r="C488" s="264" t="s">
        <v>148</v>
      </c>
      <c r="D488" s="265"/>
      <c r="E488" s="288">
        <f t="shared" ref="E488:E494" si="49">SUM(F488:H488)</f>
        <v>0</v>
      </c>
      <c r="F488" s="266"/>
      <c r="G488" s="266"/>
      <c r="H488" s="266"/>
      <c r="I488" s="1367"/>
      <c r="J488" s="1371"/>
      <c r="K488" s="1372"/>
      <c r="L488" s="259"/>
      <c r="M488" s="257"/>
      <c r="N488" s="180"/>
    </row>
    <row r="489" spans="2:14" ht="19.5" hidden="1" customHeight="1">
      <c r="B489" s="1364"/>
      <c r="C489" s="264" t="s">
        <v>149</v>
      </c>
      <c r="D489" s="265"/>
      <c r="E489" s="288">
        <f t="shared" si="49"/>
        <v>0</v>
      </c>
      <c r="F489" s="266"/>
      <c r="G489" s="266"/>
      <c r="H489" s="266"/>
      <c r="I489" s="1367"/>
      <c r="J489" s="1371"/>
      <c r="K489" s="1372"/>
      <c r="L489" s="259"/>
      <c r="M489" s="257"/>
      <c r="N489" s="180"/>
    </row>
    <row r="490" spans="2:14" ht="19.5" hidden="1" customHeight="1">
      <c r="B490" s="1364"/>
      <c r="C490" s="269" t="s">
        <v>150</v>
      </c>
      <c r="D490" s="265"/>
      <c r="E490" s="288">
        <f t="shared" si="49"/>
        <v>0</v>
      </c>
      <c r="F490" s="266"/>
      <c r="G490" s="266"/>
      <c r="H490" s="266"/>
      <c r="I490" s="1367"/>
      <c r="J490" s="1371"/>
      <c r="K490" s="1372"/>
      <c r="L490" s="259"/>
      <c r="M490" s="257"/>
      <c r="N490" s="180"/>
    </row>
    <row r="491" spans="2:14" ht="19.5" hidden="1" customHeight="1">
      <c r="B491" s="1364"/>
      <c r="C491" s="264" t="s">
        <v>151</v>
      </c>
      <c r="D491" s="265"/>
      <c r="E491" s="288">
        <f t="shared" si="49"/>
        <v>0</v>
      </c>
      <c r="F491" s="266"/>
      <c r="G491" s="266"/>
      <c r="H491" s="266"/>
      <c r="I491" s="1367"/>
      <c r="J491" s="1371"/>
      <c r="K491" s="1372"/>
      <c r="L491" s="268"/>
      <c r="M491" s="270"/>
      <c r="N491" s="180"/>
    </row>
    <row r="492" spans="2:14" ht="19.5" hidden="1" customHeight="1">
      <c r="B492" s="1364"/>
      <c r="C492" s="264" t="s">
        <v>152</v>
      </c>
      <c r="D492" s="265"/>
      <c r="E492" s="288">
        <f t="shared" si="49"/>
        <v>0</v>
      </c>
      <c r="F492" s="278"/>
      <c r="G492" s="278"/>
      <c r="H492" s="278"/>
      <c r="I492" s="1367"/>
      <c r="J492" s="1373"/>
      <c r="K492" s="1374"/>
      <c r="L492" s="268"/>
      <c r="M492" s="270"/>
      <c r="N492" s="180"/>
    </row>
    <row r="493" spans="2:14" ht="19.5" hidden="1" customHeight="1">
      <c r="B493" s="1364"/>
      <c r="C493" s="272" t="s">
        <v>631</v>
      </c>
      <c r="D493" s="265"/>
      <c r="E493" s="288">
        <f t="shared" si="49"/>
        <v>0</v>
      </c>
      <c r="F493" s="266"/>
      <c r="G493" s="266"/>
      <c r="H493" s="266"/>
      <c r="I493" s="1367"/>
      <c r="J493" s="1371"/>
      <c r="K493" s="1372"/>
      <c r="L493" s="268"/>
      <c r="M493" s="270"/>
      <c r="N493" s="180"/>
    </row>
    <row r="494" spans="2:14" ht="19.5" hidden="1" customHeight="1">
      <c r="B494" s="1364"/>
      <c r="C494" s="264" t="s">
        <v>153</v>
      </c>
      <c r="D494" s="265"/>
      <c r="E494" s="288">
        <f t="shared" si="49"/>
        <v>0</v>
      </c>
      <c r="F494" s="266"/>
      <c r="G494" s="266"/>
      <c r="H494" s="266"/>
      <c r="I494" s="1367"/>
      <c r="J494" s="1371"/>
      <c r="K494" s="1372"/>
      <c r="L494" s="268"/>
      <c r="M494" s="270"/>
      <c r="N494" s="180"/>
    </row>
    <row r="495" spans="2:14" ht="19.5" hidden="1" customHeight="1" thickBot="1">
      <c r="B495" s="1365"/>
      <c r="C495" s="273" t="s">
        <v>154</v>
      </c>
      <c r="D495" s="274"/>
      <c r="E495" s="289">
        <f>SUM(F495:H495)</f>
        <v>0</v>
      </c>
      <c r="F495" s="275"/>
      <c r="G495" s="275"/>
      <c r="H495" s="275"/>
      <c r="I495" s="1368"/>
      <c r="J495" s="1375"/>
      <c r="K495" s="1376"/>
      <c r="L495" s="268"/>
      <c r="M495" s="270"/>
      <c r="N495" s="180"/>
    </row>
    <row r="496" spans="2:14" ht="37.5" hidden="1" customHeight="1">
      <c r="B496" s="204" t="str">
        <f>IF('①4.事業内容（PR）'!B54="","",'①4.事業内容（PR）'!B54)</f>
        <v/>
      </c>
      <c r="C496" s="1377" t="str">
        <f>IF('①4.事業内容（PR）'!C54="","",'①4.事業内容（PR）'!C54)</f>
        <v/>
      </c>
      <c r="D496" s="1378"/>
      <c r="E496" s="284">
        <f>SUM(E497:E505)</f>
        <v>0</v>
      </c>
      <c r="F496" s="284">
        <f>SUM(F497:F505)</f>
        <v>0</v>
      </c>
      <c r="G496" s="284">
        <f>SUM(G497:G505)</f>
        <v>0</v>
      </c>
      <c r="H496" s="284">
        <f>SUM(H497:H505)</f>
        <v>0</v>
      </c>
      <c r="I496" s="279"/>
      <c r="J496" s="1383"/>
      <c r="K496" s="1384"/>
      <c r="L496" s="259"/>
      <c r="M496" s="257"/>
      <c r="N496" s="180"/>
    </row>
    <row r="497" spans="2:14" ht="19.5" hidden="1" customHeight="1">
      <c r="B497" s="1363"/>
      <c r="C497" s="260" t="s">
        <v>147</v>
      </c>
      <c r="D497" s="261"/>
      <c r="E497" s="287">
        <f>SUM(F497:H497)</f>
        <v>0</v>
      </c>
      <c r="F497" s="262"/>
      <c r="G497" s="262"/>
      <c r="H497" s="262"/>
      <c r="I497" s="1366"/>
      <c r="J497" s="1369"/>
      <c r="K497" s="1370"/>
      <c r="L497" s="268"/>
      <c r="M497" s="270"/>
      <c r="N497" s="180"/>
    </row>
    <row r="498" spans="2:14" ht="19.5" hidden="1" customHeight="1">
      <c r="B498" s="1364"/>
      <c r="C498" s="264" t="s">
        <v>148</v>
      </c>
      <c r="D498" s="265"/>
      <c r="E498" s="288">
        <f t="shared" ref="E498:E504" si="50">SUM(F498:H498)</f>
        <v>0</v>
      </c>
      <c r="F498" s="266"/>
      <c r="G498" s="266"/>
      <c r="H498" s="266"/>
      <c r="I498" s="1367"/>
      <c r="J498" s="1371"/>
      <c r="K498" s="1372"/>
      <c r="L498" s="259"/>
      <c r="M498" s="257"/>
      <c r="N498" s="180"/>
    </row>
    <row r="499" spans="2:14" ht="19.5" hidden="1" customHeight="1">
      <c r="B499" s="1364"/>
      <c r="C499" s="264" t="s">
        <v>149</v>
      </c>
      <c r="D499" s="265"/>
      <c r="E499" s="288">
        <f t="shared" si="50"/>
        <v>0</v>
      </c>
      <c r="F499" s="266"/>
      <c r="G499" s="266"/>
      <c r="H499" s="266"/>
      <c r="I499" s="1367"/>
      <c r="J499" s="1371"/>
      <c r="K499" s="1372"/>
      <c r="L499" s="259"/>
      <c r="M499" s="257"/>
      <c r="N499" s="180"/>
    </row>
    <row r="500" spans="2:14" ht="19.5" hidden="1" customHeight="1">
      <c r="B500" s="1364"/>
      <c r="C500" s="269" t="s">
        <v>150</v>
      </c>
      <c r="D500" s="265"/>
      <c r="E500" s="288">
        <f t="shared" si="50"/>
        <v>0</v>
      </c>
      <c r="F500" s="266"/>
      <c r="G500" s="266"/>
      <c r="H500" s="266"/>
      <c r="I500" s="1367"/>
      <c r="J500" s="1371"/>
      <c r="K500" s="1372"/>
      <c r="L500" s="259"/>
      <c r="M500" s="257"/>
      <c r="N500" s="180"/>
    </row>
    <row r="501" spans="2:14" ht="19.5" hidden="1" customHeight="1">
      <c r="B501" s="1364"/>
      <c r="C501" s="264" t="s">
        <v>151</v>
      </c>
      <c r="D501" s="265"/>
      <c r="E501" s="288">
        <f t="shared" si="50"/>
        <v>0</v>
      </c>
      <c r="F501" s="266"/>
      <c r="G501" s="266"/>
      <c r="H501" s="266"/>
      <c r="I501" s="1367"/>
      <c r="J501" s="1371"/>
      <c r="K501" s="1372"/>
      <c r="L501" s="268"/>
      <c r="M501" s="270"/>
      <c r="N501" s="180"/>
    </row>
    <row r="502" spans="2:14" ht="19.5" hidden="1" customHeight="1">
      <c r="B502" s="1364"/>
      <c r="C502" s="264" t="s">
        <v>152</v>
      </c>
      <c r="D502" s="265"/>
      <c r="E502" s="288">
        <f t="shared" si="50"/>
        <v>0</v>
      </c>
      <c r="F502" s="278"/>
      <c r="G502" s="278"/>
      <c r="H502" s="278"/>
      <c r="I502" s="1367"/>
      <c r="J502" s="1373"/>
      <c r="K502" s="1374"/>
      <c r="L502" s="268"/>
      <c r="M502" s="270"/>
      <c r="N502" s="180"/>
    </row>
    <row r="503" spans="2:14" ht="19.5" hidden="1" customHeight="1">
      <c r="B503" s="1364"/>
      <c r="C503" s="272" t="s">
        <v>631</v>
      </c>
      <c r="D503" s="265"/>
      <c r="E503" s="288">
        <f t="shared" si="50"/>
        <v>0</v>
      </c>
      <c r="F503" s="266"/>
      <c r="G503" s="266"/>
      <c r="H503" s="266"/>
      <c r="I503" s="1367"/>
      <c r="J503" s="1371"/>
      <c r="K503" s="1372"/>
      <c r="L503" s="268"/>
      <c r="M503" s="270"/>
      <c r="N503" s="180"/>
    </row>
    <row r="504" spans="2:14" ht="19.5" hidden="1" customHeight="1">
      <c r="B504" s="1364"/>
      <c r="C504" s="264" t="s">
        <v>153</v>
      </c>
      <c r="D504" s="265"/>
      <c r="E504" s="288">
        <f t="shared" si="50"/>
        <v>0</v>
      </c>
      <c r="F504" s="266"/>
      <c r="G504" s="266"/>
      <c r="H504" s="266"/>
      <c r="I504" s="1367"/>
      <c r="J504" s="1371"/>
      <c r="K504" s="1372"/>
      <c r="L504" s="268"/>
      <c r="M504" s="270"/>
      <c r="N504" s="180"/>
    </row>
    <row r="505" spans="2:14" ht="19.5" hidden="1" customHeight="1" thickBot="1">
      <c r="B505" s="1365"/>
      <c r="C505" s="273" t="s">
        <v>154</v>
      </c>
      <c r="D505" s="274"/>
      <c r="E505" s="289">
        <f>SUM(F505:H505)</f>
        <v>0</v>
      </c>
      <c r="F505" s="275"/>
      <c r="G505" s="275"/>
      <c r="H505" s="275"/>
      <c r="I505" s="1368"/>
      <c r="J505" s="1375"/>
      <c r="K505" s="1376"/>
      <c r="L505" s="268"/>
      <c r="M505" s="270"/>
      <c r="N505" s="180"/>
    </row>
    <row r="506" spans="2:14" ht="37.5" hidden="1" customHeight="1">
      <c r="B506" s="204" t="str">
        <f>IF('①4.事業内容（PR）'!B55="","",'①4.事業内容（PR）'!B55)</f>
        <v/>
      </c>
      <c r="C506" s="1377" t="str">
        <f>IF('①4.事業内容（PR）'!C55="","",'①4.事業内容（PR）'!C55)</f>
        <v/>
      </c>
      <c r="D506" s="1378"/>
      <c r="E506" s="284">
        <f>SUM(E507:E515)</f>
        <v>0</v>
      </c>
      <c r="F506" s="284">
        <f>SUM(F507:F515)</f>
        <v>0</v>
      </c>
      <c r="G506" s="284">
        <f>SUM(G507:G515)</f>
        <v>0</v>
      </c>
      <c r="H506" s="284">
        <f>SUM(H507:H515)</f>
        <v>0</v>
      </c>
      <c r="I506" s="277"/>
      <c r="J506" s="1379"/>
      <c r="K506" s="1380"/>
      <c r="L506" s="259"/>
      <c r="M506" s="257"/>
      <c r="N506" s="180"/>
    </row>
    <row r="507" spans="2:14" ht="19.5" hidden="1" customHeight="1">
      <c r="B507" s="1363"/>
      <c r="C507" s="260" t="s">
        <v>147</v>
      </c>
      <c r="D507" s="261"/>
      <c r="E507" s="287">
        <f>SUM(F507:H507)</f>
        <v>0</v>
      </c>
      <c r="F507" s="262"/>
      <c r="G507" s="262"/>
      <c r="H507" s="262"/>
      <c r="I507" s="1366"/>
      <c r="J507" s="1369"/>
      <c r="K507" s="1370"/>
      <c r="L507" s="268"/>
      <c r="M507" s="270"/>
      <c r="N507" s="180"/>
    </row>
    <row r="508" spans="2:14" ht="19.5" hidden="1" customHeight="1">
      <c r="B508" s="1364"/>
      <c r="C508" s="264" t="s">
        <v>148</v>
      </c>
      <c r="D508" s="265"/>
      <c r="E508" s="288">
        <f t="shared" ref="E508:E514" si="51">SUM(F508:H508)</f>
        <v>0</v>
      </c>
      <c r="F508" s="266"/>
      <c r="G508" s="266"/>
      <c r="H508" s="266"/>
      <c r="I508" s="1367"/>
      <c r="J508" s="1371"/>
      <c r="K508" s="1372"/>
      <c r="L508" s="259"/>
      <c r="M508" s="257"/>
      <c r="N508" s="180"/>
    </row>
    <row r="509" spans="2:14" ht="19.5" hidden="1" customHeight="1">
      <c r="B509" s="1364"/>
      <c r="C509" s="264" t="s">
        <v>149</v>
      </c>
      <c r="D509" s="265"/>
      <c r="E509" s="288">
        <f t="shared" si="51"/>
        <v>0</v>
      </c>
      <c r="F509" s="266"/>
      <c r="G509" s="266"/>
      <c r="H509" s="266"/>
      <c r="I509" s="1367"/>
      <c r="J509" s="1371"/>
      <c r="K509" s="1372"/>
      <c r="L509" s="259"/>
      <c r="M509" s="257"/>
      <c r="N509" s="180"/>
    </row>
    <row r="510" spans="2:14" ht="19.5" hidden="1" customHeight="1">
      <c r="B510" s="1364"/>
      <c r="C510" s="269" t="s">
        <v>150</v>
      </c>
      <c r="D510" s="265"/>
      <c r="E510" s="288">
        <f t="shared" si="51"/>
        <v>0</v>
      </c>
      <c r="F510" s="266"/>
      <c r="G510" s="266"/>
      <c r="H510" s="266"/>
      <c r="I510" s="1367"/>
      <c r="J510" s="1371"/>
      <c r="K510" s="1372"/>
      <c r="L510" s="259"/>
      <c r="M510" s="257"/>
      <c r="N510" s="180"/>
    </row>
    <row r="511" spans="2:14" ht="19.5" hidden="1" customHeight="1">
      <c r="B511" s="1364"/>
      <c r="C511" s="264" t="s">
        <v>151</v>
      </c>
      <c r="D511" s="265"/>
      <c r="E511" s="288">
        <f t="shared" si="51"/>
        <v>0</v>
      </c>
      <c r="F511" s="266"/>
      <c r="G511" s="266"/>
      <c r="H511" s="266"/>
      <c r="I511" s="1367"/>
      <c r="J511" s="1371"/>
      <c r="K511" s="1372"/>
      <c r="L511" s="268"/>
      <c r="M511" s="270"/>
      <c r="N511" s="180"/>
    </row>
    <row r="512" spans="2:14" ht="19.5" hidden="1" customHeight="1">
      <c r="B512" s="1364"/>
      <c r="C512" s="264" t="s">
        <v>152</v>
      </c>
      <c r="D512" s="265"/>
      <c r="E512" s="288">
        <f t="shared" si="51"/>
        <v>0</v>
      </c>
      <c r="F512" s="278"/>
      <c r="G512" s="278"/>
      <c r="H512" s="278"/>
      <c r="I512" s="1367"/>
      <c r="J512" s="1371"/>
      <c r="K512" s="1372"/>
      <c r="L512" s="268"/>
      <c r="M512" s="270"/>
      <c r="N512" s="180"/>
    </row>
    <row r="513" spans="2:14" ht="19.5" hidden="1" customHeight="1">
      <c r="B513" s="1364"/>
      <c r="C513" s="272" t="s">
        <v>631</v>
      </c>
      <c r="D513" s="265"/>
      <c r="E513" s="288">
        <f t="shared" si="51"/>
        <v>0</v>
      </c>
      <c r="F513" s="266"/>
      <c r="G513" s="266"/>
      <c r="H513" s="266"/>
      <c r="I513" s="1367"/>
      <c r="J513" s="1371"/>
      <c r="K513" s="1372"/>
      <c r="L513" s="268"/>
      <c r="M513" s="270"/>
      <c r="N513" s="180"/>
    </row>
    <row r="514" spans="2:14" ht="19.5" hidden="1" customHeight="1">
      <c r="B514" s="1364"/>
      <c r="C514" s="264" t="s">
        <v>153</v>
      </c>
      <c r="D514" s="265"/>
      <c r="E514" s="288">
        <f t="shared" si="51"/>
        <v>0</v>
      </c>
      <c r="F514" s="266"/>
      <c r="G514" s="266"/>
      <c r="H514" s="266"/>
      <c r="I514" s="1367"/>
      <c r="J514" s="1371"/>
      <c r="K514" s="1372"/>
      <c r="L514" s="268"/>
      <c r="M514" s="270"/>
      <c r="N514" s="180"/>
    </row>
    <row r="515" spans="2:14" ht="19.5" hidden="1" customHeight="1" thickBot="1">
      <c r="B515" s="1365"/>
      <c r="C515" s="273" t="s">
        <v>154</v>
      </c>
      <c r="D515" s="274"/>
      <c r="E515" s="289">
        <f>SUM(F515:H515)</f>
        <v>0</v>
      </c>
      <c r="F515" s="275"/>
      <c r="G515" s="275"/>
      <c r="H515" s="275"/>
      <c r="I515" s="1368"/>
      <c r="J515" s="1381"/>
      <c r="K515" s="1382"/>
      <c r="L515" s="268"/>
      <c r="M515" s="270"/>
      <c r="N515" s="180"/>
    </row>
    <row r="516" spans="2:14" ht="37.5" hidden="1" customHeight="1">
      <c r="B516" s="204" t="str">
        <f>IF('①4.事業内容（PR）'!B56="","",'①4.事業内容（PR）'!B56)</f>
        <v/>
      </c>
      <c r="C516" s="1377" t="str">
        <f>IF('①4.事業内容（PR）'!C56="","",'①4.事業内容（PR）'!C56)</f>
        <v/>
      </c>
      <c r="D516" s="1378"/>
      <c r="E516" s="284">
        <f>SUM(E517:E525)</f>
        <v>0</v>
      </c>
      <c r="F516" s="284">
        <f>SUM(F517:F525)</f>
        <v>0</v>
      </c>
      <c r="G516" s="284">
        <f>SUM(G517:G525)</f>
        <v>0</v>
      </c>
      <c r="H516" s="284">
        <f>SUM(H517:H525)</f>
        <v>0</v>
      </c>
      <c r="I516" s="279"/>
      <c r="J516" s="1383"/>
      <c r="K516" s="1384"/>
      <c r="L516" s="259"/>
      <c r="M516" s="257"/>
      <c r="N516" s="180"/>
    </row>
    <row r="517" spans="2:14" ht="19.5" hidden="1" customHeight="1">
      <c r="B517" s="1363"/>
      <c r="C517" s="260" t="s">
        <v>147</v>
      </c>
      <c r="D517" s="261"/>
      <c r="E517" s="287">
        <f>SUM(F517:H517)</f>
        <v>0</v>
      </c>
      <c r="F517" s="262"/>
      <c r="G517" s="262"/>
      <c r="H517" s="262"/>
      <c r="I517" s="1366"/>
      <c r="J517" s="1369"/>
      <c r="K517" s="1370"/>
      <c r="L517" s="268"/>
      <c r="M517" s="270"/>
      <c r="N517" s="180"/>
    </row>
    <row r="518" spans="2:14" ht="19.5" hidden="1" customHeight="1">
      <c r="B518" s="1364"/>
      <c r="C518" s="264" t="s">
        <v>148</v>
      </c>
      <c r="D518" s="265"/>
      <c r="E518" s="288">
        <f t="shared" ref="E518:E524" si="52">SUM(F518:H518)</f>
        <v>0</v>
      </c>
      <c r="F518" s="266"/>
      <c r="G518" s="266"/>
      <c r="H518" s="266"/>
      <c r="I518" s="1367"/>
      <c r="J518" s="1371"/>
      <c r="K518" s="1372"/>
      <c r="L518" s="259"/>
      <c r="M518" s="257"/>
      <c r="N518" s="180"/>
    </row>
    <row r="519" spans="2:14" ht="19.5" hidden="1" customHeight="1">
      <c r="B519" s="1364"/>
      <c r="C519" s="264" t="s">
        <v>149</v>
      </c>
      <c r="D519" s="265"/>
      <c r="E519" s="288">
        <f t="shared" si="52"/>
        <v>0</v>
      </c>
      <c r="F519" s="266"/>
      <c r="G519" s="266"/>
      <c r="H519" s="266"/>
      <c r="I519" s="1367"/>
      <c r="J519" s="1371"/>
      <c r="K519" s="1372"/>
      <c r="L519" s="259"/>
      <c r="M519" s="257"/>
      <c r="N519" s="180"/>
    </row>
    <row r="520" spans="2:14" ht="19.5" hidden="1" customHeight="1">
      <c r="B520" s="1364"/>
      <c r="C520" s="269" t="s">
        <v>150</v>
      </c>
      <c r="D520" s="265"/>
      <c r="E520" s="288">
        <f t="shared" si="52"/>
        <v>0</v>
      </c>
      <c r="F520" s="266"/>
      <c r="G520" s="266"/>
      <c r="H520" s="266"/>
      <c r="I520" s="1367"/>
      <c r="J520" s="1371"/>
      <c r="K520" s="1372"/>
      <c r="L520" s="259"/>
      <c r="M520" s="257"/>
      <c r="N520" s="180"/>
    </row>
    <row r="521" spans="2:14" ht="19.5" hidden="1" customHeight="1">
      <c r="B521" s="1364"/>
      <c r="C521" s="264" t="s">
        <v>151</v>
      </c>
      <c r="D521" s="265"/>
      <c r="E521" s="288">
        <f t="shared" si="52"/>
        <v>0</v>
      </c>
      <c r="F521" s="266"/>
      <c r="G521" s="266"/>
      <c r="H521" s="266"/>
      <c r="I521" s="1367"/>
      <c r="J521" s="1371"/>
      <c r="K521" s="1372"/>
      <c r="L521" s="268"/>
      <c r="M521" s="270"/>
      <c r="N521" s="180"/>
    </row>
    <row r="522" spans="2:14" ht="19.5" hidden="1" customHeight="1">
      <c r="B522" s="1364"/>
      <c r="C522" s="264" t="s">
        <v>152</v>
      </c>
      <c r="D522" s="265"/>
      <c r="E522" s="288">
        <f t="shared" si="52"/>
        <v>0</v>
      </c>
      <c r="F522" s="278"/>
      <c r="G522" s="278"/>
      <c r="H522" s="278"/>
      <c r="I522" s="1367"/>
      <c r="J522" s="1373"/>
      <c r="K522" s="1374"/>
      <c r="L522" s="268"/>
      <c r="M522" s="270"/>
      <c r="N522" s="180"/>
    </row>
    <row r="523" spans="2:14" ht="19.5" hidden="1" customHeight="1">
      <c r="B523" s="1364"/>
      <c r="C523" s="272" t="s">
        <v>631</v>
      </c>
      <c r="D523" s="265"/>
      <c r="E523" s="288">
        <f t="shared" si="52"/>
        <v>0</v>
      </c>
      <c r="F523" s="266"/>
      <c r="G523" s="266"/>
      <c r="H523" s="266"/>
      <c r="I523" s="1367"/>
      <c r="J523" s="1371"/>
      <c r="K523" s="1372"/>
      <c r="L523" s="268"/>
      <c r="M523" s="270"/>
      <c r="N523" s="180"/>
    </row>
    <row r="524" spans="2:14" ht="19.5" hidden="1" customHeight="1">
      <c r="B524" s="1364"/>
      <c r="C524" s="264" t="s">
        <v>153</v>
      </c>
      <c r="D524" s="265"/>
      <c r="E524" s="288">
        <f t="shared" si="52"/>
        <v>0</v>
      </c>
      <c r="F524" s="266"/>
      <c r="G524" s="266"/>
      <c r="H524" s="266"/>
      <c r="I524" s="1367"/>
      <c r="J524" s="1371"/>
      <c r="K524" s="1372"/>
      <c r="L524" s="268"/>
      <c r="M524" s="270"/>
      <c r="N524" s="180"/>
    </row>
    <row r="525" spans="2:14" ht="19.5" hidden="1" customHeight="1" thickBot="1">
      <c r="B525" s="1365"/>
      <c r="C525" s="273" t="s">
        <v>154</v>
      </c>
      <c r="D525" s="274"/>
      <c r="E525" s="289">
        <f>SUM(F525:H525)</f>
        <v>0</v>
      </c>
      <c r="F525" s="275"/>
      <c r="G525" s="275"/>
      <c r="H525" s="275"/>
      <c r="I525" s="1368"/>
      <c r="J525" s="1375"/>
      <c r="K525" s="1376"/>
      <c r="L525" s="268"/>
      <c r="M525" s="270"/>
      <c r="N525" s="180"/>
    </row>
    <row r="526" spans="2:14" ht="37.5" hidden="1" customHeight="1">
      <c r="B526" s="204" t="str">
        <f>IF('①4.事業内容（PR）'!B57="","",'①4.事業内容（PR）'!B57)</f>
        <v/>
      </c>
      <c r="C526" s="1377" t="str">
        <f>IF('①4.事業内容（PR）'!C57="","",'①4.事業内容（PR）'!C57)</f>
        <v/>
      </c>
      <c r="D526" s="1378"/>
      <c r="E526" s="284">
        <f>SUM(E527:E535)</f>
        <v>0</v>
      </c>
      <c r="F526" s="284">
        <f>SUM(F527:F535)</f>
        <v>0</v>
      </c>
      <c r="G526" s="284">
        <f>SUM(G527:G535)</f>
        <v>0</v>
      </c>
      <c r="H526" s="284">
        <f>SUM(H527:H535)</f>
        <v>0</v>
      </c>
      <c r="I526" s="277"/>
      <c r="J526" s="1379"/>
      <c r="K526" s="1380"/>
      <c r="L526" s="259"/>
      <c r="M526" s="257"/>
      <c r="N526" s="180"/>
    </row>
    <row r="527" spans="2:14" ht="19.5" hidden="1" customHeight="1">
      <c r="B527" s="1363"/>
      <c r="C527" s="260" t="s">
        <v>147</v>
      </c>
      <c r="D527" s="261"/>
      <c r="E527" s="287">
        <f>SUM(F527:H527)</f>
        <v>0</v>
      </c>
      <c r="F527" s="262"/>
      <c r="G527" s="262"/>
      <c r="H527" s="262"/>
      <c r="I527" s="1366"/>
      <c r="J527" s="1369"/>
      <c r="K527" s="1370"/>
      <c r="L527" s="268"/>
      <c r="M527" s="270"/>
      <c r="N527" s="180"/>
    </row>
    <row r="528" spans="2:14" ht="19.5" hidden="1" customHeight="1">
      <c r="B528" s="1364"/>
      <c r="C528" s="264" t="s">
        <v>148</v>
      </c>
      <c r="D528" s="265"/>
      <c r="E528" s="288">
        <f t="shared" ref="E528:E534" si="53">SUM(F528:H528)</f>
        <v>0</v>
      </c>
      <c r="F528" s="266"/>
      <c r="G528" s="266"/>
      <c r="H528" s="266"/>
      <c r="I528" s="1367"/>
      <c r="J528" s="1371"/>
      <c r="K528" s="1372"/>
      <c r="L528" s="259"/>
      <c r="M528" s="257"/>
      <c r="N528" s="180"/>
    </row>
    <row r="529" spans="2:14" ht="19.5" hidden="1" customHeight="1">
      <c r="B529" s="1364"/>
      <c r="C529" s="264" t="s">
        <v>149</v>
      </c>
      <c r="D529" s="265"/>
      <c r="E529" s="288">
        <f t="shared" si="53"/>
        <v>0</v>
      </c>
      <c r="F529" s="266"/>
      <c r="G529" s="266"/>
      <c r="H529" s="266"/>
      <c r="I529" s="1367"/>
      <c r="J529" s="1371"/>
      <c r="K529" s="1372"/>
      <c r="L529" s="259"/>
      <c r="M529" s="257"/>
      <c r="N529" s="180"/>
    </row>
    <row r="530" spans="2:14" ht="19.5" hidden="1" customHeight="1">
      <c r="B530" s="1364"/>
      <c r="C530" s="269" t="s">
        <v>150</v>
      </c>
      <c r="D530" s="265"/>
      <c r="E530" s="288">
        <f t="shared" si="53"/>
        <v>0</v>
      </c>
      <c r="F530" s="266"/>
      <c r="G530" s="266"/>
      <c r="H530" s="266"/>
      <c r="I530" s="1367"/>
      <c r="J530" s="1371"/>
      <c r="K530" s="1372"/>
      <c r="L530" s="259"/>
      <c r="M530" s="257"/>
      <c r="N530" s="180"/>
    </row>
    <row r="531" spans="2:14" ht="19.5" hidden="1" customHeight="1">
      <c r="B531" s="1364"/>
      <c r="C531" s="264" t="s">
        <v>151</v>
      </c>
      <c r="D531" s="265"/>
      <c r="E531" s="288">
        <f t="shared" si="53"/>
        <v>0</v>
      </c>
      <c r="F531" s="266"/>
      <c r="G531" s="266"/>
      <c r="H531" s="266"/>
      <c r="I531" s="1367"/>
      <c r="J531" s="1371"/>
      <c r="K531" s="1372"/>
      <c r="L531" s="268"/>
      <c r="M531" s="270"/>
      <c r="N531" s="180"/>
    </row>
    <row r="532" spans="2:14" ht="19.5" hidden="1" customHeight="1">
      <c r="B532" s="1364"/>
      <c r="C532" s="264" t="s">
        <v>152</v>
      </c>
      <c r="D532" s="265"/>
      <c r="E532" s="288">
        <f t="shared" si="53"/>
        <v>0</v>
      </c>
      <c r="F532" s="278"/>
      <c r="G532" s="278"/>
      <c r="H532" s="278"/>
      <c r="I532" s="1367"/>
      <c r="J532" s="1371"/>
      <c r="K532" s="1372"/>
      <c r="L532" s="268"/>
      <c r="M532" s="270"/>
      <c r="N532" s="180"/>
    </row>
    <row r="533" spans="2:14" ht="19.5" hidden="1" customHeight="1">
      <c r="B533" s="1364"/>
      <c r="C533" s="272" t="s">
        <v>631</v>
      </c>
      <c r="D533" s="265"/>
      <c r="E533" s="288">
        <f t="shared" si="53"/>
        <v>0</v>
      </c>
      <c r="F533" s="266"/>
      <c r="G533" s="266"/>
      <c r="H533" s="266"/>
      <c r="I533" s="1367"/>
      <c r="J533" s="1371"/>
      <c r="K533" s="1372"/>
      <c r="L533" s="268"/>
      <c r="M533" s="270"/>
      <c r="N533" s="180"/>
    </row>
    <row r="534" spans="2:14" ht="19.5" hidden="1" customHeight="1">
      <c r="B534" s="1364"/>
      <c r="C534" s="264" t="s">
        <v>153</v>
      </c>
      <c r="D534" s="265"/>
      <c r="E534" s="288">
        <f t="shared" si="53"/>
        <v>0</v>
      </c>
      <c r="F534" s="266"/>
      <c r="G534" s="266"/>
      <c r="H534" s="266"/>
      <c r="I534" s="1367"/>
      <c r="J534" s="1371"/>
      <c r="K534" s="1372"/>
      <c r="L534" s="268"/>
      <c r="M534" s="270"/>
      <c r="N534" s="180"/>
    </row>
    <row r="535" spans="2:14" ht="19.5" hidden="1" customHeight="1" thickBot="1">
      <c r="B535" s="1365"/>
      <c r="C535" s="273" t="s">
        <v>154</v>
      </c>
      <c r="D535" s="274"/>
      <c r="E535" s="289">
        <f>SUM(F535:H535)</f>
        <v>0</v>
      </c>
      <c r="F535" s="275"/>
      <c r="G535" s="275"/>
      <c r="H535" s="275"/>
      <c r="I535" s="1368"/>
      <c r="J535" s="1381"/>
      <c r="K535" s="1382"/>
      <c r="L535" s="268"/>
      <c r="M535" s="270"/>
      <c r="N535" s="180"/>
    </row>
    <row r="536" spans="2:14" ht="40.5" hidden="1" customHeight="1">
      <c r="B536" s="204" t="str">
        <f>IF('①4.事業内容（PR）'!B58="","",'①4.事業内容（PR）'!B58)</f>
        <v/>
      </c>
      <c r="C536" s="1377" t="str">
        <f>IF('①4.事業内容（PR）'!C58="","",'①4.事業内容（PR）'!C58)</f>
        <v/>
      </c>
      <c r="D536" s="1378"/>
      <c r="E536" s="284">
        <f>SUM(E537:E545)</f>
        <v>0</v>
      </c>
      <c r="F536" s="284">
        <f>SUM(F537:F545)</f>
        <v>0</v>
      </c>
      <c r="G536" s="284">
        <f>SUM(G537:G545)</f>
        <v>0</v>
      </c>
      <c r="H536" s="284">
        <f>SUM(H537:H545)</f>
        <v>0</v>
      </c>
      <c r="I536" s="279"/>
      <c r="J536" s="1383"/>
      <c r="K536" s="1384"/>
      <c r="L536" s="259"/>
      <c r="M536" s="257"/>
      <c r="N536" s="180"/>
    </row>
    <row r="537" spans="2:14" ht="19.5" hidden="1" customHeight="1">
      <c r="B537" s="1363"/>
      <c r="C537" s="260" t="s">
        <v>147</v>
      </c>
      <c r="D537" s="261"/>
      <c r="E537" s="287">
        <f>SUM(F537:H537)</f>
        <v>0</v>
      </c>
      <c r="F537" s="262"/>
      <c r="G537" s="262"/>
      <c r="H537" s="262"/>
      <c r="I537" s="1366"/>
      <c r="J537" s="1369"/>
      <c r="K537" s="1370"/>
      <c r="L537" s="259"/>
      <c r="M537" s="257"/>
      <c r="N537" s="180"/>
    </row>
    <row r="538" spans="2:14" ht="19.5" hidden="1" customHeight="1">
      <c r="B538" s="1364"/>
      <c r="C538" s="264" t="s">
        <v>148</v>
      </c>
      <c r="D538" s="265"/>
      <c r="E538" s="288">
        <f t="shared" ref="E538:E544" si="54">SUM(F538:H538)</f>
        <v>0</v>
      </c>
      <c r="F538" s="266"/>
      <c r="G538" s="266"/>
      <c r="H538" s="266"/>
      <c r="I538" s="1367"/>
      <c r="J538" s="1371"/>
      <c r="K538" s="1372"/>
      <c r="L538" s="268"/>
      <c r="M538" s="270"/>
      <c r="N538" s="180"/>
    </row>
    <row r="539" spans="2:14" ht="19.5" hidden="1" customHeight="1">
      <c r="B539" s="1364"/>
      <c r="C539" s="264" t="s">
        <v>149</v>
      </c>
      <c r="D539" s="265"/>
      <c r="E539" s="288">
        <f t="shared" si="54"/>
        <v>0</v>
      </c>
      <c r="F539" s="266"/>
      <c r="G539" s="266"/>
      <c r="H539" s="266"/>
      <c r="I539" s="1367"/>
      <c r="J539" s="1371"/>
      <c r="K539" s="1372"/>
      <c r="L539" s="268"/>
      <c r="M539" s="270"/>
      <c r="N539" s="180"/>
    </row>
    <row r="540" spans="2:14" ht="19.5" hidden="1" customHeight="1">
      <c r="B540" s="1364"/>
      <c r="C540" s="269" t="s">
        <v>150</v>
      </c>
      <c r="D540" s="265"/>
      <c r="E540" s="288">
        <f t="shared" si="54"/>
        <v>0</v>
      </c>
      <c r="F540" s="266"/>
      <c r="G540" s="266"/>
      <c r="H540" s="266"/>
      <c r="I540" s="1367"/>
      <c r="J540" s="1371"/>
      <c r="K540" s="1372"/>
      <c r="L540" s="268"/>
      <c r="M540" s="270"/>
      <c r="N540" s="180"/>
    </row>
    <row r="541" spans="2:14" ht="19.5" hidden="1" customHeight="1">
      <c r="B541" s="1364"/>
      <c r="C541" s="264" t="s">
        <v>151</v>
      </c>
      <c r="D541" s="265"/>
      <c r="E541" s="288">
        <f t="shared" si="54"/>
        <v>0</v>
      </c>
      <c r="F541" s="266"/>
      <c r="G541" s="266"/>
      <c r="H541" s="266"/>
      <c r="I541" s="1367"/>
      <c r="J541" s="1371"/>
      <c r="K541" s="1372"/>
      <c r="L541" s="259"/>
      <c r="M541" s="257"/>
      <c r="N541" s="180"/>
    </row>
    <row r="542" spans="2:14" ht="19.5" hidden="1" customHeight="1">
      <c r="B542" s="1364"/>
      <c r="C542" s="264" t="s">
        <v>152</v>
      </c>
      <c r="D542" s="265"/>
      <c r="E542" s="288">
        <f t="shared" si="54"/>
        <v>0</v>
      </c>
      <c r="F542" s="278"/>
      <c r="G542" s="278"/>
      <c r="H542" s="278"/>
      <c r="I542" s="1367"/>
      <c r="J542" s="1373"/>
      <c r="K542" s="1374"/>
      <c r="L542" s="259"/>
      <c r="M542" s="257"/>
      <c r="N542" s="180"/>
    </row>
    <row r="543" spans="2:14" ht="19.5" hidden="1" customHeight="1">
      <c r="B543" s="1364"/>
      <c r="C543" s="272" t="s">
        <v>631</v>
      </c>
      <c r="D543" s="265"/>
      <c r="E543" s="288">
        <f t="shared" si="54"/>
        <v>0</v>
      </c>
      <c r="F543" s="266"/>
      <c r="G543" s="266"/>
      <c r="H543" s="266"/>
      <c r="I543" s="1367"/>
      <c r="J543" s="1371"/>
      <c r="K543" s="1372"/>
      <c r="L543" s="259"/>
      <c r="M543" s="257"/>
      <c r="N543" s="180"/>
    </row>
    <row r="544" spans="2:14" ht="19.5" hidden="1" customHeight="1">
      <c r="B544" s="1364"/>
      <c r="C544" s="264" t="s">
        <v>153</v>
      </c>
      <c r="D544" s="265"/>
      <c r="E544" s="288">
        <f t="shared" si="54"/>
        <v>0</v>
      </c>
      <c r="F544" s="266"/>
      <c r="G544" s="266"/>
      <c r="H544" s="266"/>
      <c r="I544" s="1367"/>
      <c r="J544" s="1371"/>
      <c r="K544" s="1372"/>
      <c r="L544" s="259"/>
      <c r="M544" s="257"/>
      <c r="N544" s="180"/>
    </row>
    <row r="545" spans="2:14" ht="19.5" hidden="1" customHeight="1" thickBot="1">
      <c r="B545" s="1365"/>
      <c r="C545" s="273" t="s">
        <v>154</v>
      </c>
      <c r="D545" s="274"/>
      <c r="E545" s="289">
        <f>SUM(F545:H545)</f>
        <v>0</v>
      </c>
      <c r="F545" s="275"/>
      <c r="G545" s="275"/>
      <c r="H545" s="275"/>
      <c r="I545" s="1368"/>
      <c r="J545" s="1375"/>
      <c r="K545" s="1376"/>
      <c r="L545" s="259"/>
      <c r="M545" s="257"/>
      <c r="N545" s="180"/>
    </row>
    <row r="546" spans="2:14" ht="37.5" hidden="1" customHeight="1">
      <c r="B546" s="204" t="str">
        <f>IF('①4.事業内容（PR）'!B59="","",'①4.事業内容（PR）'!B59)</f>
        <v/>
      </c>
      <c r="C546" s="1377" t="str">
        <f>IF('①4.事業内容（PR）'!C59="","",'①4.事業内容（PR）'!C59)</f>
        <v/>
      </c>
      <c r="D546" s="1378"/>
      <c r="E546" s="284">
        <f>SUM(E547:E555)</f>
        <v>0</v>
      </c>
      <c r="F546" s="284">
        <f>SUM(F547:F555)</f>
        <v>0</v>
      </c>
      <c r="G546" s="284">
        <f>SUM(G547:G555)</f>
        <v>0</v>
      </c>
      <c r="H546" s="284">
        <f>SUM(H547:H555)</f>
        <v>0</v>
      </c>
      <c r="I546" s="277"/>
      <c r="J546" s="1379"/>
      <c r="K546" s="1380"/>
      <c r="L546" s="259"/>
      <c r="M546" s="257"/>
      <c r="N546" s="180"/>
    </row>
    <row r="547" spans="2:14" ht="19.5" hidden="1" customHeight="1">
      <c r="B547" s="1363"/>
      <c r="C547" s="260" t="s">
        <v>147</v>
      </c>
      <c r="D547" s="261"/>
      <c r="E547" s="287">
        <f>SUM(F547:H547)</f>
        <v>0</v>
      </c>
      <c r="F547" s="262"/>
      <c r="G547" s="262"/>
      <c r="H547" s="262"/>
      <c r="I547" s="1366"/>
      <c r="J547" s="1369"/>
      <c r="K547" s="1370"/>
      <c r="L547" s="268"/>
      <c r="M547" s="270"/>
      <c r="N547" s="180"/>
    </row>
    <row r="548" spans="2:14" ht="19.5" hidden="1" customHeight="1">
      <c r="B548" s="1364"/>
      <c r="C548" s="264" t="s">
        <v>148</v>
      </c>
      <c r="D548" s="265"/>
      <c r="E548" s="288">
        <f t="shared" ref="E548:E554" si="55">SUM(F548:H548)</f>
        <v>0</v>
      </c>
      <c r="F548" s="266"/>
      <c r="G548" s="266"/>
      <c r="H548" s="266"/>
      <c r="I548" s="1367"/>
      <c r="J548" s="1371"/>
      <c r="K548" s="1372"/>
      <c r="L548" s="259"/>
      <c r="M548" s="257"/>
      <c r="N548" s="180"/>
    </row>
    <row r="549" spans="2:14" ht="19.5" hidden="1" customHeight="1">
      <c r="B549" s="1364"/>
      <c r="C549" s="264" t="s">
        <v>149</v>
      </c>
      <c r="D549" s="265"/>
      <c r="E549" s="288">
        <f t="shared" si="55"/>
        <v>0</v>
      </c>
      <c r="F549" s="266"/>
      <c r="G549" s="266"/>
      <c r="H549" s="266"/>
      <c r="I549" s="1367"/>
      <c r="J549" s="1371"/>
      <c r="K549" s="1372"/>
      <c r="L549" s="259"/>
      <c r="M549" s="257"/>
      <c r="N549" s="180"/>
    </row>
    <row r="550" spans="2:14" ht="19.5" hidden="1" customHeight="1">
      <c r="B550" s="1364"/>
      <c r="C550" s="269" t="s">
        <v>150</v>
      </c>
      <c r="D550" s="265"/>
      <c r="E550" s="288">
        <f t="shared" si="55"/>
        <v>0</v>
      </c>
      <c r="F550" s="266"/>
      <c r="G550" s="266"/>
      <c r="H550" s="266"/>
      <c r="I550" s="1367"/>
      <c r="J550" s="1371"/>
      <c r="K550" s="1372"/>
      <c r="L550" s="259"/>
      <c r="M550" s="257"/>
      <c r="N550" s="180"/>
    </row>
    <row r="551" spans="2:14" ht="19.5" hidden="1" customHeight="1">
      <c r="B551" s="1364"/>
      <c r="C551" s="264" t="s">
        <v>151</v>
      </c>
      <c r="D551" s="265"/>
      <c r="E551" s="288">
        <f t="shared" si="55"/>
        <v>0</v>
      </c>
      <c r="F551" s="266"/>
      <c r="G551" s="266"/>
      <c r="H551" s="266"/>
      <c r="I551" s="1367"/>
      <c r="J551" s="1371"/>
      <c r="K551" s="1372"/>
      <c r="L551" s="268"/>
      <c r="M551" s="270"/>
      <c r="N551" s="180"/>
    </row>
    <row r="552" spans="2:14" ht="19.5" hidden="1" customHeight="1">
      <c r="B552" s="1364"/>
      <c r="C552" s="264" t="s">
        <v>152</v>
      </c>
      <c r="D552" s="265"/>
      <c r="E552" s="288">
        <f t="shared" si="55"/>
        <v>0</v>
      </c>
      <c r="F552" s="278"/>
      <c r="G552" s="278"/>
      <c r="H552" s="278"/>
      <c r="I552" s="1367"/>
      <c r="J552" s="1371"/>
      <c r="K552" s="1372"/>
      <c r="L552" s="268"/>
      <c r="M552" s="270"/>
      <c r="N552" s="180"/>
    </row>
    <row r="553" spans="2:14" ht="19.5" hidden="1" customHeight="1">
      <c r="B553" s="1364"/>
      <c r="C553" s="272" t="s">
        <v>631</v>
      </c>
      <c r="D553" s="265"/>
      <c r="E553" s="288">
        <f t="shared" si="55"/>
        <v>0</v>
      </c>
      <c r="F553" s="266"/>
      <c r="G553" s="266"/>
      <c r="H553" s="266"/>
      <c r="I553" s="1367"/>
      <c r="J553" s="1371"/>
      <c r="K553" s="1372"/>
      <c r="L553" s="268"/>
      <c r="M553" s="270"/>
      <c r="N553" s="180"/>
    </row>
    <row r="554" spans="2:14" ht="19.5" hidden="1" customHeight="1">
      <c r="B554" s="1364"/>
      <c r="C554" s="264" t="s">
        <v>153</v>
      </c>
      <c r="D554" s="265"/>
      <c r="E554" s="288">
        <f t="shared" si="55"/>
        <v>0</v>
      </c>
      <c r="F554" s="266"/>
      <c r="G554" s="266"/>
      <c r="H554" s="266"/>
      <c r="I554" s="1367"/>
      <c r="J554" s="1371"/>
      <c r="K554" s="1372"/>
      <c r="L554" s="268"/>
      <c r="M554" s="270"/>
      <c r="N554" s="180"/>
    </row>
    <row r="555" spans="2:14" ht="19.5" hidden="1" customHeight="1" thickBot="1">
      <c r="B555" s="1365"/>
      <c r="C555" s="273" t="s">
        <v>154</v>
      </c>
      <c r="D555" s="274"/>
      <c r="E555" s="289">
        <f>SUM(F555:H555)</f>
        <v>0</v>
      </c>
      <c r="F555" s="275"/>
      <c r="G555" s="275"/>
      <c r="H555" s="275"/>
      <c r="I555" s="1368"/>
      <c r="J555" s="1381"/>
      <c r="K555" s="1382"/>
      <c r="L555" s="268"/>
      <c r="M555" s="270"/>
      <c r="N555" s="180"/>
    </row>
    <row r="556" spans="2:14" ht="37.5" hidden="1" customHeight="1">
      <c r="B556" s="204" t="str">
        <f>IF('①4.事業内容（PR）'!B60="","",'①4.事業内容（PR）'!B60)</f>
        <v/>
      </c>
      <c r="C556" s="1377" t="str">
        <f>IF('①4.事業内容（PR）'!C60="","",'①4.事業内容（PR）'!C60)</f>
        <v/>
      </c>
      <c r="D556" s="1378"/>
      <c r="E556" s="284">
        <f>SUM(E557:E565)</f>
        <v>0</v>
      </c>
      <c r="F556" s="284">
        <f>SUM(F557:F565)</f>
        <v>0</v>
      </c>
      <c r="G556" s="284">
        <f>SUM(G557:G565)</f>
        <v>0</v>
      </c>
      <c r="H556" s="284">
        <f>SUM(H557:H565)</f>
        <v>0</v>
      </c>
      <c r="I556" s="279"/>
      <c r="J556" s="1383"/>
      <c r="K556" s="1384"/>
      <c r="L556" s="259"/>
      <c r="M556" s="257"/>
      <c r="N556" s="180"/>
    </row>
    <row r="557" spans="2:14" ht="19.5" hidden="1" customHeight="1">
      <c r="B557" s="1363"/>
      <c r="C557" s="260" t="s">
        <v>147</v>
      </c>
      <c r="D557" s="261"/>
      <c r="E557" s="287">
        <f>SUM(F557:H557)</f>
        <v>0</v>
      </c>
      <c r="F557" s="262"/>
      <c r="G557" s="262"/>
      <c r="H557" s="262"/>
      <c r="I557" s="1366"/>
      <c r="J557" s="1369"/>
      <c r="K557" s="1370"/>
      <c r="L557" s="268"/>
      <c r="M557" s="270"/>
      <c r="N557" s="180"/>
    </row>
    <row r="558" spans="2:14" ht="19.5" hidden="1" customHeight="1">
      <c r="B558" s="1364"/>
      <c r="C558" s="264" t="s">
        <v>148</v>
      </c>
      <c r="D558" s="265"/>
      <c r="E558" s="288">
        <f t="shared" ref="E558:E564" si="56">SUM(F558:H558)</f>
        <v>0</v>
      </c>
      <c r="F558" s="266"/>
      <c r="G558" s="266"/>
      <c r="H558" s="266"/>
      <c r="I558" s="1367"/>
      <c r="J558" s="1371"/>
      <c r="K558" s="1372"/>
      <c r="L558" s="259"/>
      <c r="M558" s="257"/>
      <c r="N558" s="180"/>
    </row>
    <row r="559" spans="2:14" ht="19.5" hidden="1" customHeight="1">
      <c r="B559" s="1364"/>
      <c r="C559" s="264" t="s">
        <v>149</v>
      </c>
      <c r="D559" s="265"/>
      <c r="E559" s="288">
        <f t="shared" si="56"/>
        <v>0</v>
      </c>
      <c r="F559" s="266"/>
      <c r="G559" s="266"/>
      <c r="H559" s="266"/>
      <c r="I559" s="1367"/>
      <c r="J559" s="1371"/>
      <c r="K559" s="1372"/>
      <c r="L559" s="259"/>
      <c r="M559" s="257"/>
      <c r="N559" s="180"/>
    </row>
    <row r="560" spans="2:14" ht="19.5" hidden="1" customHeight="1">
      <c r="B560" s="1364"/>
      <c r="C560" s="269" t="s">
        <v>150</v>
      </c>
      <c r="D560" s="265"/>
      <c r="E560" s="288">
        <f t="shared" si="56"/>
        <v>0</v>
      </c>
      <c r="F560" s="266"/>
      <c r="G560" s="266"/>
      <c r="H560" s="266"/>
      <c r="I560" s="1367"/>
      <c r="J560" s="1371"/>
      <c r="K560" s="1372"/>
      <c r="L560" s="259"/>
      <c r="M560" s="257"/>
      <c r="N560" s="180"/>
    </row>
    <row r="561" spans="2:14" ht="19.5" hidden="1" customHeight="1">
      <c r="B561" s="1364"/>
      <c r="C561" s="264" t="s">
        <v>151</v>
      </c>
      <c r="D561" s="265"/>
      <c r="E561" s="288">
        <f t="shared" si="56"/>
        <v>0</v>
      </c>
      <c r="F561" s="266"/>
      <c r="G561" s="266"/>
      <c r="H561" s="266"/>
      <c r="I561" s="1367"/>
      <c r="J561" s="1371"/>
      <c r="K561" s="1372"/>
      <c r="L561" s="268"/>
      <c r="M561" s="270"/>
      <c r="N561" s="180"/>
    </row>
    <row r="562" spans="2:14" ht="19.5" hidden="1" customHeight="1">
      <c r="B562" s="1364"/>
      <c r="C562" s="264" t="s">
        <v>152</v>
      </c>
      <c r="D562" s="265"/>
      <c r="E562" s="288">
        <f t="shared" si="56"/>
        <v>0</v>
      </c>
      <c r="F562" s="278"/>
      <c r="G562" s="278"/>
      <c r="H562" s="278"/>
      <c r="I562" s="1367"/>
      <c r="J562" s="1373"/>
      <c r="K562" s="1374"/>
      <c r="L562" s="268"/>
      <c r="M562" s="270"/>
      <c r="N562" s="180"/>
    </row>
    <row r="563" spans="2:14" ht="19.5" hidden="1" customHeight="1">
      <c r="B563" s="1364"/>
      <c r="C563" s="272" t="s">
        <v>631</v>
      </c>
      <c r="D563" s="265"/>
      <c r="E563" s="288">
        <f t="shared" si="56"/>
        <v>0</v>
      </c>
      <c r="F563" s="266"/>
      <c r="G563" s="266"/>
      <c r="H563" s="266"/>
      <c r="I563" s="1367"/>
      <c r="J563" s="1371"/>
      <c r="K563" s="1372"/>
      <c r="L563" s="268"/>
      <c r="M563" s="270"/>
      <c r="N563" s="180"/>
    </row>
    <row r="564" spans="2:14" ht="19.5" hidden="1" customHeight="1">
      <c r="B564" s="1364"/>
      <c r="C564" s="264" t="s">
        <v>153</v>
      </c>
      <c r="D564" s="265"/>
      <c r="E564" s="288">
        <f t="shared" si="56"/>
        <v>0</v>
      </c>
      <c r="F564" s="266"/>
      <c r="G564" s="266"/>
      <c r="H564" s="266"/>
      <c r="I564" s="1367"/>
      <c r="J564" s="1371"/>
      <c r="K564" s="1372"/>
      <c r="L564" s="268"/>
      <c r="M564" s="270"/>
      <c r="N564" s="180"/>
    </row>
    <row r="565" spans="2:14" ht="19.5" hidden="1" customHeight="1" thickBot="1">
      <c r="B565" s="1365"/>
      <c r="C565" s="273" t="s">
        <v>154</v>
      </c>
      <c r="D565" s="274"/>
      <c r="E565" s="289">
        <f>SUM(F565:H565)</f>
        <v>0</v>
      </c>
      <c r="F565" s="275"/>
      <c r="G565" s="275"/>
      <c r="H565" s="275"/>
      <c r="I565" s="1368"/>
      <c r="J565" s="1375"/>
      <c r="K565" s="1376"/>
      <c r="L565" s="268"/>
      <c r="M565" s="270"/>
      <c r="N565" s="180"/>
    </row>
    <row r="566" spans="2:14" ht="37.5" hidden="1" customHeight="1">
      <c r="B566" s="204" t="str">
        <f>IF('①4.事業内容（PR）'!B61="","",'①4.事業内容（PR）'!B61)</f>
        <v/>
      </c>
      <c r="C566" s="1377" t="str">
        <f>IF('①4.事業内容（PR）'!C61="","",'①4.事業内容（PR）'!C61)</f>
        <v/>
      </c>
      <c r="D566" s="1378"/>
      <c r="E566" s="284">
        <f>SUM(E567:E575)</f>
        <v>0</v>
      </c>
      <c r="F566" s="284">
        <f>SUM(F567:F575)</f>
        <v>0</v>
      </c>
      <c r="G566" s="284">
        <f>SUM(G567:G575)</f>
        <v>0</v>
      </c>
      <c r="H566" s="284">
        <f>SUM(H567:H575)</f>
        <v>0</v>
      </c>
      <c r="I566" s="277"/>
      <c r="J566" s="1379"/>
      <c r="K566" s="1380"/>
      <c r="L566" s="259"/>
      <c r="M566" s="257"/>
      <c r="N566" s="180"/>
    </row>
    <row r="567" spans="2:14" ht="19.5" hidden="1" customHeight="1">
      <c r="B567" s="1363"/>
      <c r="C567" s="260" t="s">
        <v>147</v>
      </c>
      <c r="D567" s="261"/>
      <c r="E567" s="287">
        <f>SUM(F567:H567)</f>
        <v>0</v>
      </c>
      <c r="F567" s="262"/>
      <c r="G567" s="262"/>
      <c r="H567" s="262"/>
      <c r="I567" s="1366"/>
      <c r="J567" s="1369"/>
      <c r="K567" s="1370"/>
      <c r="L567" s="268"/>
      <c r="M567" s="270"/>
      <c r="N567" s="180"/>
    </row>
    <row r="568" spans="2:14" ht="19.5" hidden="1" customHeight="1">
      <c r="B568" s="1364"/>
      <c r="C568" s="264" t="s">
        <v>148</v>
      </c>
      <c r="D568" s="265"/>
      <c r="E568" s="288">
        <f t="shared" ref="E568:E574" si="57">SUM(F568:H568)</f>
        <v>0</v>
      </c>
      <c r="F568" s="266"/>
      <c r="G568" s="266"/>
      <c r="H568" s="266"/>
      <c r="I568" s="1367"/>
      <c r="J568" s="1371"/>
      <c r="K568" s="1372"/>
      <c r="L568" s="259"/>
      <c r="M568" s="257"/>
      <c r="N568" s="180"/>
    </row>
    <row r="569" spans="2:14" ht="19.5" hidden="1" customHeight="1">
      <c r="B569" s="1364"/>
      <c r="C569" s="264" t="s">
        <v>149</v>
      </c>
      <c r="D569" s="265"/>
      <c r="E569" s="288">
        <f t="shared" si="57"/>
        <v>0</v>
      </c>
      <c r="F569" s="266"/>
      <c r="G569" s="266"/>
      <c r="H569" s="266"/>
      <c r="I569" s="1367"/>
      <c r="J569" s="1371"/>
      <c r="K569" s="1372"/>
      <c r="L569" s="259"/>
      <c r="M569" s="257"/>
      <c r="N569" s="180"/>
    </row>
    <row r="570" spans="2:14" ht="19.5" hidden="1" customHeight="1">
      <c r="B570" s="1364"/>
      <c r="C570" s="269" t="s">
        <v>150</v>
      </c>
      <c r="D570" s="265"/>
      <c r="E570" s="288">
        <f t="shared" si="57"/>
        <v>0</v>
      </c>
      <c r="F570" s="266"/>
      <c r="G570" s="266"/>
      <c r="H570" s="266"/>
      <c r="I570" s="1367"/>
      <c r="J570" s="1371"/>
      <c r="K570" s="1372"/>
      <c r="L570" s="259"/>
      <c r="M570" s="257"/>
      <c r="N570" s="180"/>
    </row>
    <row r="571" spans="2:14" ht="19.5" hidden="1" customHeight="1">
      <c r="B571" s="1364"/>
      <c r="C571" s="264" t="s">
        <v>151</v>
      </c>
      <c r="D571" s="265"/>
      <c r="E571" s="288">
        <f t="shared" si="57"/>
        <v>0</v>
      </c>
      <c r="F571" s="266"/>
      <c r="G571" s="266"/>
      <c r="H571" s="266"/>
      <c r="I571" s="1367"/>
      <c r="J571" s="1371"/>
      <c r="K571" s="1372"/>
      <c r="L571" s="268"/>
      <c r="M571" s="270"/>
      <c r="N571" s="180"/>
    </row>
    <row r="572" spans="2:14" ht="19.5" hidden="1" customHeight="1">
      <c r="B572" s="1364"/>
      <c r="C572" s="264" t="s">
        <v>152</v>
      </c>
      <c r="D572" s="265"/>
      <c r="E572" s="288">
        <f t="shared" si="57"/>
        <v>0</v>
      </c>
      <c r="F572" s="278"/>
      <c r="G572" s="278"/>
      <c r="H572" s="278"/>
      <c r="I572" s="1367"/>
      <c r="J572" s="1371"/>
      <c r="K572" s="1372"/>
      <c r="L572" s="268"/>
      <c r="M572" s="270"/>
      <c r="N572" s="180"/>
    </row>
    <row r="573" spans="2:14" ht="19.5" hidden="1" customHeight="1">
      <c r="B573" s="1364"/>
      <c r="C573" s="272" t="s">
        <v>631</v>
      </c>
      <c r="D573" s="265"/>
      <c r="E573" s="288">
        <f t="shared" si="57"/>
        <v>0</v>
      </c>
      <c r="F573" s="266"/>
      <c r="G573" s="266"/>
      <c r="H573" s="266"/>
      <c r="I573" s="1367"/>
      <c r="J573" s="1371"/>
      <c r="K573" s="1372"/>
      <c r="L573" s="268"/>
      <c r="M573" s="270"/>
      <c r="N573" s="180"/>
    </row>
    <row r="574" spans="2:14" ht="19.5" hidden="1" customHeight="1">
      <c r="B574" s="1364"/>
      <c r="C574" s="264" t="s">
        <v>153</v>
      </c>
      <c r="D574" s="265"/>
      <c r="E574" s="288">
        <f t="shared" si="57"/>
        <v>0</v>
      </c>
      <c r="F574" s="266"/>
      <c r="G574" s="266"/>
      <c r="H574" s="266"/>
      <c r="I574" s="1367"/>
      <c r="J574" s="1371"/>
      <c r="K574" s="1372"/>
      <c r="L574" s="268"/>
      <c r="M574" s="270"/>
      <c r="N574" s="180"/>
    </row>
    <row r="575" spans="2:14" ht="19.5" hidden="1" customHeight="1" thickBot="1">
      <c r="B575" s="1365"/>
      <c r="C575" s="273" t="s">
        <v>154</v>
      </c>
      <c r="D575" s="274"/>
      <c r="E575" s="289">
        <f>SUM(F575:H575)</f>
        <v>0</v>
      </c>
      <c r="F575" s="275"/>
      <c r="G575" s="275"/>
      <c r="H575" s="275"/>
      <c r="I575" s="1368"/>
      <c r="J575" s="1381"/>
      <c r="K575" s="1382"/>
      <c r="L575" s="268"/>
      <c r="M575" s="270"/>
      <c r="N575" s="180"/>
    </row>
    <row r="576" spans="2:14" ht="37.5" hidden="1" customHeight="1">
      <c r="B576" s="204" t="str">
        <f>IF('①4.事業内容（PR）'!B62="","",'①4.事業内容（PR）'!B62)</f>
        <v/>
      </c>
      <c r="C576" s="1377" t="str">
        <f>IF('①4.事業内容（PR）'!C62="","",'①4.事業内容（PR）'!C62)</f>
        <v/>
      </c>
      <c r="D576" s="1378"/>
      <c r="E576" s="284">
        <f>SUM(E577:E585)</f>
        <v>0</v>
      </c>
      <c r="F576" s="284">
        <f>SUM(F577:F585)</f>
        <v>0</v>
      </c>
      <c r="G576" s="284">
        <f>SUM(G577:G585)</f>
        <v>0</v>
      </c>
      <c r="H576" s="284">
        <f>SUM(H577:H585)</f>
        <v>0</v>
      </c>
      <c r="I576" s="279"/>
      <c r="J576" s="1383"/>
      <c r="K576" s="1384"/>
      <c r="L576" s="259"/>
      <c r="M576" s="257"/>
      <c r="N576" s="180"/>
    </row>
    <row r="577" spans="2:14" ht="19.5" hidden="1" customHeight="1">
      <c r="B577" s="1363"/>
      <c r="C577" s="260" t="s">
        <v>147</v>
      </c>
      <c r="D577" s="261"/>
      <c r="E577" s="287">
        <f>SUM(F577:H577)</f>
        <v>0</v>
      </c>
      <c r="F577" s="262"/>
      <c r="G577" s="262"/>
      <c r="H577" s="262"/>
      <c r="I577" s="1366"/>
      <c r="J577" s="1369"/>
      <c r="K577" s="1370"/>
      <c r="L577" s="268"/>
      <c r="M577" s="270"/>
      <c r="N577" s="180"/>
    </row>
    <row r="578" spans="2:14" ht="19.5" hidden="1" customHeight="1">
      <c r="B578" s="1364"/>
      <c r="C578" s="264" t="s">
        <v>148</v>
      </c>
      <c r="D578" s="265"/>
      <c r="E578" s="288">
        <f t="shared" ref="E578:E584" si="58">SUM(F578:H578)</f>
        <v>0</v>
      </c>
      <c r="F578" s="266"/>
      <c r="G578" s="266"/>
      <c r="H578" s="266"/>
      <c r="I578" s="1367"/>
      <c r="J578" s="1371"/>
      <c r="K578" s="1372"/>
      <c r="L578" s="259"/>
      <c r="M578" s="257"/>
      <c r="N578" s="180"/>
    </row>
    <row r="579" spans="2:14" ht="19.5" hidden="1" customHeight="1">
      <c r="B579" s="1364"/>
      <c r="C579" s="264" t="s">
        <v>149</v>
      </c>
      <c r="D579" s="265"/>
      <c r="E579" s="288">
        <f t="shared" si="58"/>
        <v>0</v>
      </c>
      <c r="F579" s="266"/>
      <c r="G579" s="266"/>
      <c r="H579" s="266"/>
      <c r="I579" s="1367"/>
      <c r="J579" s="1371"/>
      <c r="K579" s="1372"/>
      <c r="L579" s="259"/>
      <c r="M579" s="257"/>
      <c r="N579" s="180"/>
    </row>
    <row r="580" spans="2:14" ht="19.5" hidden="1" customHeight="1">
      <c r="B580" s="1364"/>
      <c r="C580" s="269" t="s">
        <v>150</v>
      </c>
      <c r="D580" s="265"/>
      <c r="E580" s="288">
        <f t="shared" si="58"/>
        <v>0</v>
      </c>
      <c r="F580" s="266"/>
      <c r="G580" s="266"/>
      <c r="H580" s="266"/>
      <c r="I580" s="1367"/>
      <c r="J580" s="1371"/>
      <c r="K580" s="1372"/>
      <c r="L580" s="259"/>
      <c r="M580" s="257"/>
      <c r="N580" s="180"/>
    </row>
    <row r="581" spans="2:14" ht="19.5" hidden="1" customHeight="1">
      <c r="B581" s="1364"/>
      <c r="C581" s="264" t="s">
        <v>151</v>
      </c>
      <c r="D581" s="265"/>
      <c r="E581" s="288">
        <f t="shared" si="58"/>
        <v>0</v>
      </c>
      <c r="F581" s="266"/>
      <c r="G581" s="266"/>
      <c r="H581" s="266"/>
      <c r="I581" s="1367"/>
      <c r="J581" s="1371"/>
      <c r="K581" s="1372"/>
      <c r="L581" s="268"/>
      <c r="M581" s="270"/>
      <c r="N581" s="180"/>
    </row>
    <row r="582" spans="2:14" ht="19.5" hidden="1" customHeight="1">
      <c r="B582" s="1364"/>
      <c r="C582" s="264" t="s">
        <v>152</v>
      </c>
      <c r="D582" s="265"/>
      <c r="E582" s="288">
        <f t="shared" si="58"/>
        <v>0</v>
      </c>
      <c r="F582" s="278"/>
      <c r="G582" s="278"/>
      <c r="H582" s="278"/>
      <c r="I582" s="1367"/>
      <c r="J582" s="1373"/>
      <c r="K582" s="1374"/>
      <c r="L582" s="268"/>
      <c r="M582" s="270"/>
      <c r="N582" s="180"/>
    </row>
    <row r="583" spans="2:14" ht="19.5" hidden="1" customHeight="1">
      <c r="B583" s="1364"/>
      <c r="C583" s="272" t="s">
        <v>631</v>
      </c>
      <c r="D583" s="265"/>
      <c r="E583" s="288">
        <f t="shared" si="58"/>
        <v>0</v>
      </c>
      <c r="F583" s="266"/>
      <c r="G583" s="266"/>
      <c r="H583" s="266"/>
      <c r="I583" s="1367"/>
      <c r="J583" s="1371"/>
      <c r="K583" s="1372"/>
      <c r="L583" s="268"/>
      <c r="M583" s="270"/>
      <c r="N583" s="180"/>
    </row>
    <row r="584" spans="2:14" ht="19.5" hidden="1" customHeight="1">
      <c r="B584" s="1364"/>
      <c r="C584" s="264" t="s">
        <v>153</v>
      </c>
      <c r="D584" s="265"/>
      <c r="E584" s="288">
        <f t="shared" si="58"/>
        <v>0</v>
      </c>
      <c r="F584" s="266"/>
      <c r="G584" s="266"/>
      <c r="H584" s="266"/>
      <c r="I584" s="1367"/>
      <c r="J584" s="1371"/>
      <c r="K584" s="1372"/>
      <c r="L584" s="268"/>
      <c r="M584" s="270"/>
      <c r="N584" s="180"/>
    </row>
    <row r="585" spans="2:14" ht="19.5" hidden="1" customHeight="1" thickBot="1">
      <c r="B585" s="1365"/>
      <c r="C585" s="273" t="s">
        <v>154</v>
      </c>
      <c r="D585" s="274"/>
      <c r="E585" s="289">
        <f>SUM(F585:H585)</f>
        <v>0</v>
      </c>
      <c r="F585" s="275"/>
      <c r="G585" s="275"/>
      <c r="H585" s="275"/>
      <c r="I585" s="1368"/>
      <c r="J585" s="1375"/>
      <c r="K585" s="1376"/>
      <c r="L585" s="268"/>
      <c r="M585" s="270"/>
      <c r="N585" s="180"/>
    </row>
    <row r="586" spans="2:14" ht="37.5" hidden="1" customHeight="1">
      <c r="B586" s="204" t="str">
        <f>IF('①4.事業内容（PR）'!B63="","",'①4.事業内容（PR）'!B63)</f>
        <v/>
      </c>
      <c r="C586" s="1377" t="str">
        <f>IF('①4.事業内容（PR）'!C63="","",'①4.事業内容（PR）'!C63)</f>
        <v/>
      </c>
      <c r="D586" s="1378"/>
      <c r="E586" s="284">
        <f>SUM(E587:E595)</f>
        <v>0</v>
      </c>
      <c r="F586" s="284">
        <f>SUM(F587:F595)</f>
        <v>0</v>
      </c>
      <c r="G586" s="284">
        <f>SUM(G587:G595)</f>
        <v>0</v>
      </c>
      <c r="H586" s="284">
        <f>SUM(H587:H595)</f>
        <v>0</v>
      </c>
      <c r="I586" s="277"/>
      <c r="J586" s="1379"/>
      <c r="K586" s="1380"/>
      <c r="L586" s="259"/>
      <c r="M586" s="257"/>
      <c r="N586" s="180"/>
    </row>
    <row r="587" spans="2:14" ht="19.5" hidden="1" customHeight="1">
      <c r="B587" s="1363"/>
      <c r="C587" s="260" t="s">
        <v>147</v>
      </c>
      <c r="D587" s="261"/>
      <c r="E587" s="287">
        <f>SUM(F587:H587)</f>
        <v>0</v>
      </c>
      <c r="F587" s="262"/>
      <c r="G587" s="262"/>
      <c r="H587" s="262"/>
      <c r="I587" s="1366"/>
      <c r="J587" s="1369"/>
      <c r="K587" s="1370"/>
      <c r="L587" s="268"/>
      <c r="M587" s="270"/>
      <c r="N587" s="180"/>
    </row>
    <row r="588" spans="2:14" ht="19.5" hidden="1" customHeight="1">
      <c r="B588" s="1364"/>
      <c r="C588" s="264" t="s">
        <v>148</v>
      </c>
      <c r="D588" s="265"/>
      <c r="E588" s="288">
        <f t="shared" ref="E588:E594" si="59">SUM(F588:H588)</f>
        <v>0</v>
      </c>
      <c r="F588" s="266"/>
      <c r="G588" s="266"/>
      <c r="H588" s="266"/>
      <c r="I588" s="1367"/>
      <c r="J588" s="1371"/>
      <c r="K588" s="1372"/>
      <c r="L588" s="259"/>
      <c r="M588" s="257"/>
      <c r="N588" s="180"/>
    </row>
    <row r="589" spans="2:14" ht="19.5" hidden="1" customHeight="1">
      <c r="B589" s="1364"/>
      <c r="C589" s="264" t="s">
        <v>149</v>
      </c>
      <c r="D589" s="265"/>
      <c r="E589" s="288">
        <f t="shared" si="59"/>
        <v>0</v>
      </c>
      <c r="F589" s="266"/>
      <c r="G589" s="266"/>
      <c r="H589" s="266"/>
      <c r="I589" s="1367"/>
      <c r="J589" s="1371"/>
      <c r="K589" s="1372"/>
      <c r="L589" s="259"/>
      <c r="M589" s="257"/>
      <c r="N589" s="180"/>
    </row>
    <row r="590" spans="2:14" ht="19.5" hidden="1" customHeight="1">
      <c r="B590" s="1364"/>
      <c r="C590" s="269" t="s">
        <v>150</v>
      </c>
      <c r="D590" s="265"/>
      <c r="E590" s="288">
        <f t="shared" si="59"/>
        <v>0</v>
      </c>
      <c r="F590" s="266"/>
      <c r="G590" s="266"/>
      <c r="H590" s="266"/>
      <c r="I590" s="1367"/>
      <c r="J590" s="1371"/>
      <c r="K590" s="1372"/>
      <c r="L590" s="259"/>
      <c r="M590" s="257"/>
      <c r="N590" s="180"/>
    </row>
    <row r="591" spans="2:14" ht="19.5" hidden="1" customHeight="1">
      <c r="B591" s="1364"/>
      <c r="C591" s="264" t="s">
        <v>151</v>
      </c>
      <c r="D591" s="265"/>
      <c r="E591" s="288">
        <f t="shared" si="59"/>
        <v>0</v>
      </c>
      <c r="F591" s="266"/>
      <c r="G591" s="266"/>
      <c r="H591" s="266"/>
      <c r="I591" s="1367"/>
      <c r="J591" s="1371"/>
      <c r="K591" s="1372"/>
      <c r="L591" s="268"/>
      <c r="M591" s="270"/>
      <c r="N591" s="180"/>
    </row>
    <row r="592" spans="2:14" ht="19.5" hidden="1" customHeight="1">
      <c r="B592" s="1364"/>
      <c r="C592" s="264" t="s">
        <v>152</v>
      </c>
      <c r="D592" s="265"/>
      <c r="E592" s="288">
        <f t="shared" si="59"/>
        <v>0</v>
      </c>
      <c r="F592" s="278"/>
      <c r="G592" s="278"/>
      <c r="H592" s="278"/>
      <c r="I592" s="1367"/>
      <c r="J592" s="1371"/>
      <c r="K592" s="1372"/>
      <c r="L592" s="268"/>
      <c r="M592" s="270"/>
      <c r="N592" s="180"/>
    </row>
    <row r="593" spans="2:14" ht="19.5" hidden="1" customHeight="1">
      <c r="B593" s="1364"/>
      <c r="C593" s="272" t="s">
        <v>631</v>
      </c>
      <c r="D593" s="265"/>
      <c r="E593" s="288">
        <f t="shared" si="59"/>
        <v>0</v>
      </c>
      <c r="F593" s="266"/>
      <c r="G593" s="266"/>
      <c r="H593" s="266"/>
      <c r="I593" s="1367"/>
      <c r="J593" s="1371"/>
      <c r="K593" s="1372"/>
      <c r="L593" s="268"/>
      <c r="M593" s="270"/>
      <c r="N593" s="180"/>
    </row>
    <row r="594" spans="2:14" ht="19.5" hidden="1" customHeight="1">
      <c r="B594" s="1364"/>
      <c r="C594" s="264" t="s">
        <v>153</v>
      </c>
      <c r="D594" s="265"/>
      <c r="E594" s="288">
        <f t="shared" si="59"/>
        <v>0</v>
      </c>
      <c r="F594" s="266"/>
      <c r="G594" s="266"/>
      <c r="H594" s="266"/>
      <c r="I594" s="1367"/>
      <c r="J594" s="1371"/>
      <c r="K594" s="1372"/>
      <c r="L594" s="268"/>
      <c r="M594" s="270"/>
      <c r="N594" s="180"/>
    </row>
    <row r="595" spans="2:14" ht="19.5" hidden="1" customHeight="1" thickBot="1">
      <c r="B595" s="1365"/>
      <c r="C595" s="273" t="s">
        <v>154</v>
      </c>
      <c r="D595" s="274"/>
      <c r="E595" s="289">
        <f>SUM(F595:H595)</f>
        <v>0</v>
      </c>
      <c r="F595" s="275"/>
      <c r="G595" s="275"/>
      <c r="H595" s="275"/>
      <c r="I595" s="1368"/>
      <c r="J595" s="1381"/>
      <c r="K595" s="1382"/>
      <c r="L595" s="268"/>
      <c r="M595" s="270"/>
      <c r="N595" s="180"/>
    </row>
    <row r="596" spans="2:14" ht="37.5" hidden="1" customHeight="1">
      <c r="B596" s="204" t="str">
        <f>IF('①4.事業内容（PR）'!B64="","",'①4.事業内容（PR）'!B64)</f>
        <v/>
      </c>
      <c r="C596" s="1377" t="str">
        <f>IF('①4.事業内容（PR）'!C64="","",'①4.事業内容（PR）'!C64)</f>
        <v/>
      </c>
      <c r="D596" s="1378"/>
      <c r="E596" s="284">
        <f>SUM(E597:E605)</f>
        <v>0</v>
      </c>
      <c r="F596" s="284">
        <f>SUM(F597:F605)</f>
        <v>0</v>
      </c>
      <c r="G596" s="284">
        <f>SUM(G597:G605)</f>
        <v>0</v>
      </c>
      <c r="H596" s="284">
        <f>SUM(H597:H605)</f>
        <v>0</v>
      </c>
      <c r="I596" s="279"/>
      <c r="J596" s="1383"/>
      <c r="K596" s="1384"/>
      <c r="L596" s="259"/>
      <c r="M596" s="257"/>
      <c r="N596" s="180"/>
    </row>
    <row r="597" spans="2:14" ht="19.5" hidden="1" customHeight="1">
      <c r="B597" s="1363"/>
      <c r="C597" s="260" t="s">
        <v>147</v>
      </c>
      <c r="D597" s="261"/>
      <c r="E597" s="287">
        <f>SUM(F597:H597)</f>
        <v>0</v>
      </c>
      <c r="F597" s="262"/>
      <c r="G597" s="262"/>
      <c r="H597" s="262"/>
      <c r="I597" s="1366"/>
      <c r="J597" s="1369"/>
      <c r="K597" s="1370"/>
      <c r="L597" s="268"/>
      <c r="M597" s="270"/>
      <c r="N597" s="180"/>
    </row>
    <row r="598" spans="2:14" ht="19.5" hidden="1" customHeight="1">
      <c r="B598" s="1364"/>
      <c r="C598" s="264" t="s">
        <v>148</v>
      </c>
      <c r="D598" s="265"/>
      <c r="E598" s="288">
        <f t="shared" ref="E598:E604" si="60">SUM(F598:H598)</f>
        <v>0</v>
      </c>
      <c r="F598" s="266"/>
      <c r="G598" s="266"/>
      <c r="H598" s="266"/>
      <c r="I598" s="1367"/>
      <c r="J598" s="1371"/>
      <c r="K598" s="1372"/>
      <c r="L598" s="259"/>
      <c r="M598" s="257"/>
      <c r="N598" s="180"/>
    </row>
    <row r="599" spans="2:14" ht="19.5" hidden="1" customHeight="1">
      <c r="B599" s="1364"/>
      <c r="C599" s="264" t="s">
        <v>149</v>
      </c>
      <c r="D599" s="265"/>
      <c r="E599" s="288">
        <f t="shared" si="60"/>
        <v>0</v>
      </c>
      <c r="F599" s="266"/>
      <c r="G599" s="266"/>
      <c r="H599" s="266"/>
      <c r="I599" s="1367"/>
      <c r="J599" s="1371"/>
      <c r="K599" s="1372"/>
      <c r="L599" s="259"/>
      <c r="M599" s="257"/>
      <c r="N599" s="180"/>
    </row>
    <row r="600" spans="2:14" ht="19.5" hidden="1" customHeight="1">
      <c r="B600" s="1364"/>
      <c r="C600" s="269" t="s">
        <v>150</v>
      </c>
      <c r="D600" s="265"/>
      <c r="E600" s="288">
        <f t="shared" si="60"/>
        <v>0</v>
      </c>
      <c r="F600" s="266"/>
      <c r="G600" s="266"/>
      <c r="H600" s="266"/>
      <c r="I600" s="1367"/>
      <c r="J600" s="1371"/>
      <c r="K600" s="1372"/>
      <c r="L600" s="259"/>
      <c r="M600" s="257"/>
      <c r="N600" s="180"/>
    </row>
    <row r="601" spans="2:14" ht="19.5" hidden="1" customHeight="1">
      <c r="B601" s="1364"/>
      <c r="C601" s="264" t="s">
        <v>151</v>
      </c>
      <c r="D601" s="265"/>
      <c r="E601" s="288">
        <f t="shared" si="60"/>
        <v>0</v>
      </c>
      <c r="F601" s="266"/>
      <c r="G601" s="266"/>
      <c r="H601" s="266"/>
      <c r="I601" s="1367"/>
      <c r="J601" s="1371"/>
      <c r="K601" s="1372"/>
      <c r="L601" s="268"/>
      <c r="M601" s="270"/>
      <c r="N601" s="180"/>
    </row>
    <row r="602" spans="2:14" ht="19.5" hidden="1" customHeight="1">
      <c r="B602" s="1364"/>
      <c r="C602" s="264" t="s">
        <v>152</v>
      </c>
      <c r="D602" s="265"/>
      <c r="E602" s="288">
        <f t="shared" si="60"/>
        <v>0</v>
      </c>
      <c r="F602" s="278"/>
      <c r="G602" s="278"/>
      <c r="H602" s="278"/>
      <c r="I602" s="1367"/>
      <c r="J602" s="1373"/>
      <c r="K602" s="1374"/>
      <c r="L602" s="268"/>
      <c r="M602" s="270"/>
      <c r="N602" s="180"/>
    </row>
    <row r="603" spans="2:14" ht="19.5" hidden="1" customHeight="1">
      <c r="B603" s="1364"/>
      <c r="C603" s="272" t="s">
        <v>631</v>
      </c>
      <c r="D603" s="265"/>
      <c r="E603" s="288">
        <f t="shared" si="60"/>
        <v>0</v>
      </c>
      <c r="F603" s="266"/>
      <c r="G603" s="266"/>
      <c r="H603" s="266"/>
      <c r="I603" s="1367"/>
      <c r="J603" s="1371"/>
      <c r="K603" s="1372"/>
      <c r="L603" s="268"/>
      <c r="M603" s="270"/>
      <c r="N603" s="180"/>
    </row>
    <row r="604" spans="2:14" ht="19.5" hidden="1" customHeight="1">
      <c r="B604" s="1364"/>
      <c r="C604" s="264" t="s">
        <v>153</v>
      </c>
      <c r="D604" s="265"/>
      <c r="E604" s="288">
        <f t="shared" si="60"/>
        <v>0</v>
      </c>
      <c r="F604" s="266"/>
      <c r="G604" s="266"/>
      <c r="H604" s="266"/>
      <c r="I604" s="1367"/>
      <c r="J604" s="1371"/>
      <c r="K604" s="1372"/>
      <c r="L604" s="268"/>
      <c r="M604" s="270"/>
      <c r="N604" s="180"/>
    </row>
    <row r="605" spans="2:14" ht="19.5" hidden="1" customHeight="1" thickBot="1">
      <c r="B605" s="1365"/>
      <c r="C605" s="273" t="s">
        <v>154</v>
      </c>
      <c r="D605" s="274"/>
      <c r="E605" s="289">
        <f>SUM(F605:H605)</f>
        <v>0</v>
      </c>
      <c r="F605" s="275"/>
      <c r="G605" s="275"/>
      <c r="H605" s="275"/>
      <c r="I605" s="1368"/>
      <c r="J605" s="1375"/>
      <c r="K605" s="1376"/>
      <c r="L605" s="268"/>
      <c r="M605" s="270"/>
      <c r="N605" s="180"/>
    </row>
    <row r="606" spans="2:14" ht="40.5" hidden="1" customHeight="1">
      <c r="B606" s="204" t="str">
        <f>IF('①4.事業内容（PR）'!B65="","",'①4.事業内容（PR）'!B65)</f>
        <v/>
      </c>
      <c r="C606" s="1377" t="str">
        <f>IF('①4.事業内容（PR）'!C65="","",'①4.事業内容（PR）'!C65)</f>
        <v/>
      </c>
      <c r="D606" s="1378"/>
      <c r="E606" s="284">
        <f>SUM(E607:E615)</f>
        <v>0</v>
      </c>
      <c r="F606" s="284">
        <f>SUM(F607:F615)</f>
        <v>0</v>
      </c>
      <c r="G606" s="284">
        <f>SUM(G607:G615)</f>
        <v>0</v>
      </c>
      <c r="H606" s="284">
        <f>SUM(H607:H615)</f>
        <v>0</v>
      </c>
      <c r="I606" s="279"/>
      <c r="J606" s="1383"/>
      <c r="K606" s="1384"/>
      <c r="L606" s="259"/>
      <c r="M606" s="146"/>
    </row>
    <row r="607" spans="2:14" ht="19.5" hidden="1" customHeight="1">
      <c r="B607" s="1363"/>
      <c r="C607" s="260" t="s">
        <v>147</v>
      </c>
      <c r="D607" s="261"/>
      <c r="E607" s="287">
        <f>SUM(F607:H607)</f>
        <v>0</v>
      </c>
      <c r="F607" s="263"/>
      <c r="G607" s="263"/>
      <c r="H607" s="263"/>
      <c r="I607" s="1385"/>
      <c r="J607" s="1369"/>
      <c r="K607" s="1370"/>
      <c r="L607" s="259"/>
      <c r="M607" s="151"/>
    </row>
    <row r="608" spans="2:14" ht="19.5" hidden="1" customHeight="1">
      <c r="B608" s="1364"/>
      <c r="C608" s="264" t="s">
        <v>148</v>
      </c>
      <c r="D608" s="265"/>
      <c r="E608" s="288">
        <f t="shared" ref="E608:E614" si="61">SUM(F608:H608)</f>
        <v>0</v>
      </c>
      <c r="F608" s="267"/>
      <c r="G608" s="267"/>
      <c r="H608" s="267"/>
      <c r="I608" s="1367"/>
      <c r="J608" s="1371"/>
      <c r="K608" s="1372"/>
      <c r="L608" s="268"/>
      <c r="M608" s="146"/>
    </row>
    <row r="609" spans="2:14" ht="19.5" hidden="1" customHeight="1">
      <c r="B609" s="1364"/>
      <c r="C609" s="264" t="s">
        <v>149</v>
      </c>
      <c r="D609" s="265"/>
      <c r="E609" s="288">
        <f t="shared" si="61"/>
        <v>0</v>
      </c>
      <c r="F609" s="267"/>
      <c r="G609" s="267"/>
      <c r="H609" s="267"/>
      <c r="I609" s="1367"/>
      <c r="J609" s="1371"/>
      <c r="K609" s="1372"/>
      <c r="L609" s="268"/>
      <c r="M609" s="152"/>
    </row>
    <row r="610" spans="2:14" ht="19.5" hidden="1" customHeight="1">
      <c r="B610" s="1364"/>
      <c r="C610" s="269" t="s">
        <v>150</v>
      </c>
      <c r="D610" s="265"/>
      <c r="E610" s="288">
        <f t="shared" si="61"/>
        <v>0</v>
      </c>
      <c r="F610" s="267"/>
      <c r="G610" s="267"/>
      <c r="H610" s="267"/>
      <c r="I610" s="1367"/>
      <c r="J610" s="1371"/>
      <c r="K610" s="1372"/>
      <c r="L610" s="268"/>
      <c r="M610" s="270"/>
      <c r="N610" s="180"/>
    </row>
    <row r="611" spans="2:14" ht="19.5" hidden="1" customHeight="1">
      <c r="B611" s="1364"/>
      <c r="C611" s="264" t="s">
        <v>151</v>
      </c>
      <c r="D611" s="265"/>
      <c r="E611" s="288">
        <f t="shared" si="61"/>
        <v>0</v>
      </c>
      <c r="F611" s="267"/>
      <c r="G611" s="267"/>
      <c r="H611" s="267"/>
      <c r="I611" s="1367"/>
      <c r="J611" s="1371"/>
      <c r="K611" s="1372"/>
      <c r="L611" s="259"/>
      <c r="M611" s="257"/>
      <c r="N611" s="180"/>
    </row>
    <row r="612" spans="2:14" ht="19.5" hidden="1" customHeight="1">
      <c r="B612" s="1364"/>
      <c r="C612" s="264" t="s">
        <v>152</v>
      </c>
      <c r="D612" s="265"/>
      <c r="E612" s="288">
        <f t="shared" si="61"/>
        <v>0</v>
      </c>
      <c r="F612" s="271"/>
      <c r="G612" s="271"/>
      <c r="H612" s="271"/>
      <c r="I612" s="1367"/>
      <c r="J612" s="1373"/>
      <c r="K612" s="1374"/>
      <c r="L612" s="259"/>
      <c r="M612" s="257"/>
      <c r="N612" s="180"/>
    </row>
    <row r="613" spans="2:14" ht="19.5" hidden="1" customHeight="1">
      <c r="B613" s="1364"/>
      <c r="C613" s="272" t="s">
        <v>631</v>
      </c>
      <c r="D613" s="265"/>
      <c r="E613" s="288">
        <f t="shared" si="61"/>
        <v>0</v>
      </c>
      <c r="F613" s="267"/>
      <c r="G613" s="267"/>
      <c r="H613" s="267"/>
      <c r="I613" s="1367"/>
      <c r="J613" s="1371"/>
      <c r="K613" s="1372"/>
      <c r="L613" s="259"/>
      <c r="M613" s="257"/>
      <c r="N613" s="180"/>
    </row>
    <row r="614" spans="2:14" ht="19.5" hidden="1" customHeight="1">
      <c r="B614" s="1364"/>
      <c r="C614" s="264" t="s">
        <v>153</v>
      </c>
      <c r="D614" s="265"/>
      <c r="E614" s="288">
        <f t="shared" si="61"/>
        <v>0</v>
      </c>
      <c r="F614" s="267"/>
      <c r="G614" s="267"/>
      <c r="H614" s="267"/>
      <c r="I614" s="1367"/>
      <c r="J614" s="1371"/>
      <c r="K614" s="1372"/>
      <c r="L614" s="259"/>
      <c r="M614" s="257"/>
      <c r="N614" s="180"/>
    </row>
    <row r="615" spans="2:14" ht="19.5" hidden="1" customHeight="1" thickBot="1">
      <c r="B615" s="1365"/>
      <c r="C615" s="273" t="s">
        <v>154</v>
      </c>
      <c r="D615" s="274"/>
      <c r="E615" s="289">
        <f>SUM(F615:H615)</f>
        <v>0</v>
      </c>
      <c r="F615" s="276"/>
      <c r="G615" s="276"/>
      <c r="H615" s="276"/>
      <c r="I615" s="1368"/>
      <c r="J615" s="1375"/>
      <c r="K615" s="1376"/>
      <c r="L615" s="259"/>
      <c r="M615" s="257"/>
      <c r="N615" s="180"/>
    </row>
    <row r="616" spans="2:14" ht="37.5" hidden="1" customHeight="1">
      <c r="B616" s="204" t="str">
        <f>IF('①4.事業内容（PR）'!B66="","",'①4.事業内容（PR）'!B66)</f>
        <v/>
      </c>
      <c r="C616" s="1377" t="str">
        <f>IF('①4.事業内容（PR）'!C66="","",'①4.事業内容（PR）'!C66)</f>
        <v/>
      </c>
      <c r="D616" s="1378"/>
      <c r="E616" s="284">
        <f>SUM(E617:E625)</f>
        <v>0</v>
      </c>
      <c r="F616" s="284">
        <f>SUM(F617:F625)</f>
        <v>0</v>
      </c>
      <c r="G616" s="284">
        <f>SUM(G617:G625)</f>
        <v>0</v>
      </c>
      <c r="H616" s="284">
        <f>SUM(H617:H625)</f>
        <v>0</v>
      </c>
      <c r="I616" s="277"/>
      <c r="J616" s="1379"/>
      <c r="K616" s="1380"/>
      <c r="L616" s="259"/>
      <c r="M616" s="257"/>
      <c r="N616" s="180"/>
    </row>
    <row r="617" spans="2:14" ht="19.5" hidden="1" customHeight="1">
      <c r="B617" s="1363"/>
      <c r="C617" s="260" t="s">
        <v>147</v>
      </c>
      <c r="D617" s="261"/>
      <c r="E617" s="287">
        <f>SUM(F617:H617)</f>
        <v>0</v>
      </c>
      <c r="F617" s="262"/>
      <c r="G617" s="262"/>
      <c r="H617" s="262"/>
      <c r="I617" s="1366"/>
      <c r="J617" s="1369"/>
      <c r="K617" s="1370"/>
      <c r="L617" s="268"/>
      <c r="M617" s="270"/>
      <c r="N617" s="180"/>
    </row>
    <row r="618" spans="2:14" ht="19.5" hidden="1" customHeight="1">
      <c r="B618" s="1364"/>
      <c r="C618" s="264" t="s">
        <v>148</v>
      </c>
      <c r="D618" s="265"/>
      <c r="E618" s="288">
        <f t="shared" ref="E618:E624" si="62">SUM(F618:H618)</f>
        <v>0</v>
      </c>
      <c r="F618" s="266"/>
      <c r="G618" s="266"/>
      <c r="H618" s="266"/>
      <c r="I618" s="1367"/>
      <c r="J618" s="1371"/>
      <c r="K618" s="1372"/>
      <c r="L618" s="259"/>
      <c r="M618" s="257"/>
      <c r="N618" s="180"/>
    </row>
    <row r="619" spans="2:14" ht="19.5" hidden="1" customHeight="1">
      <c r="B619" s="1364"/>
      <c r="C619" s="264" t="s">
        <v>149</v>
      </c>
      <c r="D619" s="265"/>
      <c r="E619" s="288">
        <f t="shared" si="62"/>
        <v>0</v>
      </c>
      <c r="F619" s="266"/>
      <c r="G619" s="266"/>
      <c r="H619" s="266"/>
      <c r="I619" s="1367"/>
      <c r="J619" s="1371"/>
      <c r="K619" s="1372"/>
      <c r="L619" s="259"/>
      <c r="M619" s="257"/>
      <c r="N619" s="180"/>
    </row>
    <row r="620" spans="2:14" ht="19.5" hidden="1" customHeight="1">
      <c r="B620" s="1364"/>
      <c r="C620" s="269" t="s">
        <v>150</v>
      </c>
      <c r="D620" s="265"/>
      <c r="E620" s="288">
        <f t="shared" si="62"/>
        <v>0</v>
      </c>
      <c r="F620" s="266"/>
      <c r="G620" s="266"/>
      <c r="H620" s="266"/>
      <c r="I620" s="1367"/>
      <c r="J620" s="1371"/>
      <c r="K620" s="1372"/>
      <c r="L620" s="259"/>
      <c r="M620" s="257"/>
      <c r="N620" s="180"/>
    </row>
    <row r="621" spans="2:14" ht="19.5" hidden="1" customHeight="1">
      <c r="B621" s="1364"/>
      <c r="C621" s="264" t="s">
        <v>151</v>
      </c>
      <c r="D621" s="265"/>
      <c r="E621" s="288">
        <f t="shared" si="62"/>
        <v>0</v>
      </c>
      <c r="F621" s="266"/>
      <c r="G621" s="266"/>
      <c r="H621" s="266"/>
      <c r="I621" s="1367"/>
      <c r="J621" s="1371"/>
      <c r="K621" s="1372"/>
      <c r="L621" s="268"/>
      <c r="M621" s="270"/>
      <c r="N621" s="180"/>
    </row>
    <row r="622" spans="2:14" ht="19.5" hidden="1" customHeight="1">
      <c r="B622" s="1364"/>
      <c r="C622" s="264" t="s">
        <v>152</v>
      </c>
      <c r="D622" s="265"/>
      <c r="E622" s="288">
        <f t="shared" si="62"/>
        <v>0</v>
      </c>
      <c r="F622" s="278"/>
      <c r="G622" s="278"/>
      <c r="H622" s="278"/>
      <c r="I622" s="1367"/>
      <c r="J622" s="1371"/>
      <c r="K622" s="1372"/>
      <c r="L622" s="268"/>
      <c r="M622" s="270"/>
      <c r="N622" s="180"/>
    </row>
    <row r="623" spans="2:14" ht="19.5" hidden="1" customHeight="1">
      <c r="B623" s="1364"/>
      <c r="C623" s="272" t="s">
        <v>631</v>
      </c>
      <c r="D623" s="265"/>
      <c r="E623" s="288">
        <f t="shared" si="62"/>
        <v>0</v>
      </c>
      <c r="F623" s="266"/>
      <c r="G623" s="266"/>
      <c r="H623" s="266"/>
      <c r="I623" s="1367"/>
      <c r="J623" s="1371"/>
      <c r="K623" s="1372"/>
      <c r="L623" s="268"/>
      <c r="M623" s="270"/>
      <c r="N623" s="180"/>
    </row>
    <row r="624" spans="2:14" ht="19.5" hidden="1" customHeight="1">
      <c r="B624" s="1364"/>
      <c r="C624" s="264" t="s">
        <v>153</v>
      </c>
      <c r="D624" s="265"/>
      <c r="E624" s="288">
        <f t="shared" si="62"/>
        <v>0</v>
      </c>
      <c r="F624" s="266"/>
      <c r="G624" s="266"/>
      <c r="H624" s="266"/>
      <c r="I624" s="1367"/>
      <c r="J624" s="1371"/>
      <c r="K624" s="1372"/>
      <c r="L624" s="268"/>
      <c r="M624" s="270"/>
      <c r="N624" s="180"/>
    </row>
    <row r="625" spans="2:14" ht="19.5" hidden="1" customHeight="1" thickBot="1">
      <c r="B625" s="1365"/>
      <c r="C625" s="273" t="s">
        <v>154</v>
      </c>
      <c r="D625" s="274"/>
      <c r="E625" s="289">
        <f>SUM(F625:H625)</f>
        <v>0</v>
      </c>
      <c r="F625" s="275"/>
      <c r="G625" s="275"/>
      <c r="H625" s="275"/>
      <c r="I625" s="1368"/>
      <c r="J625" s="1381"/>
      <c r="K625" s="1382"/>
      <c r="L625" s="268"/>
      <c r="M625" s="177"/>
      <c r="N625" s="180"/>
    </row>
    <row r="626" spans="2:14" ht="37.5" hidden="1" customHeight="1">
      <c r="B626" s="204" t="str">
        <f>IF('①4.事業内容（PR）'!B67="","",'①4.事業内容（PR）'!B67)</f>
        <v/>
      </c>
      <c r="C626" s="1377" t="str">
        <f>IF('①4.事業内容（PR）'!C67="","",'①4.事業内容（PR）'!C67)</f>
        <v/>
      </c>
      <c r="D626" s="1378"/>
      <c r="E626" s="284">
        <f>SUM(E627:E635)</f>
        <v>0</v>
      </c>
      <c r="F626" s="284">
        <f>SUM(F627:F635)</f>
        <v>0</v>
      </c>
      <c r="G626" s="284">
        <f>SUM(G627:G635)</f>
        <v>0</v>
      </c>
      <c r="H626" s="284">
        <f>SUM(H627:H635)</f>
        <v>0</v>
      </c>
      <c r="I626" s="279"/>
      <c r="J626" s="1383"/>
      <c r="K626" s="1384"/>
      <c r="L626" s="259"/>
      <c r="M626" s="257"/>
      <c r="N626" s="180"/>
    </row>
    <row r="627" spans="2:14" ht="19.5" hidden="1" customHeight="1">
      <c r="B627" s="1363"/>
      <c r="C627" s="260" t="s">
        <v>147</v>
      </c>
      <c r="D627" s="261"/>
      <c r="E627" s="287">
        <f>SUM(F627:H627)</f>
        <v>0</v>
      </c>
      <c r="F627" s="262"/>
      <c r="G627" s="262"/>
      <c r="H627" s="262"/>
      <c r="I627" s="1366"/>
      <c r="J627" s="1369"/>
      <c r="K627" s="1370"/>
      <c r="L627" s="268"/>
      <c r="M627" s="270"/>
      <c r="N627" s="180"/>
    </row>
    <row r="628" spans="2:14" ht="19.5" hidden="1" customHeight="1">
      <c r="B628" s="1364"/>
      <c r="C628" s="264" t="s">
        <v>148</v>
      </c>
      <c r="D628" s="265"/>
      <c r="E628" s="288">
        <f t="shared" ref="E628:E634" si="63">SUM(F628:H628)</f>
        <v>0</v>
      </c>
      <c r="F628" s="266"/>
      <c r="G628" s="266"/>
      <c r="H628" s="266"/>
      <c r="I628" s="1367"/>
      <c r="J628" s="1371"/>
      <c r="K628" s="1372"/>
      <c r="L628" s="259"/>
      <c r="M628" s="257"/>
      <c r="N628" s="180"/>
    </row>
    <row r="629" spans="2:14" ht="19.5" hidden="1" customHeight="1">
      <c r="B629" s="1364"/>
      <c r="C629" s="264" t="s">
        <v>149</v>
      </c>
      <c r="D629" s="265"/>
      <c r="E629" s="288">
        <f t="shared" si="63"/>
        <v>0</v>
      </c>
      <c r="F629" s="266"/>
      <c r="G629" s="266"/>
      <c r="H629" s="266"/>
      <c r="I629" s="1367"/>
      <c r="J629" s="1371"/>
      <c r="K629" s="1372"/>
      <c r="L629" s="259"/>
      <c r="M629" s="257"/>
      <c r="N629" s="180"/>
    </row>
    <row r="630" spans="2:14" ht="19.5" hidden="1" customHeight="1">
      <c r="B630" s="1364"/>
      <c r="C630" s="269" t="s">
        <v>150</v>
      </c>
      <c r="D630" s="265"/>
      <c r="E630" s="288">
        <f t="shared" si="63"/>
        <v>0</v>
      </c>
      <c r="F630" s="266"/>
      <c r="G630" s="266"/>
      <c r="H630" s="266"/>
      <c r="I630" s="1367"/>
      <c r="J630" s="1371"/>
      <c r="K630" s="1372"/>
      <c r="L630" s="259"/>
      <c r="M630" s="257"/>
      <c r="N630" s="180"/>
    </row>
    <row r="631" spans="2:14" ht="19.5" hidden="1" customHeight="1">
      <c r="B631" s="1364"/>
      <c r="C631" s="264" t="s">
        <v>151</v>
      </c>
      <c r="D631" s="265"/>
      <c r="E631" s="288">
        <f t="shared" si="63"/>
        <v>0</v>
      </c>
      <c r="F631" s="266"/>
      <c r="G631" s="266"/>
      <c r="H631" s="266"/>
      <c r="I631" s="1367"/>
      <c r="J631" s="1371"/>
      <c r="K631" s="1372"/>
      <c r="L631" s="268"/>
      <c r="M631" s="270"/>
      <c r="N631" s="180"/>
    </row>
    <row r="632" spans="2:14" ht="19.5" hidden="1" customHeight="1">
      <c r="B632" s="1364"/>
      <c r="C632" s="264" t="s">
        <v>152</v>
      </c>
      <c r="D632" s="265"/>
      <c r="E632" s="288">
        <f t="shared" si="63"/>
        <v>0</v>
      </c>
      <c r="F632" s="278"/>
      <c r="G632" s="278"/>
      <c r="H632" s="278"/>
      <c r="I632" s="1367"/>
      <c r="J632" s="1373"/>
      <c r="K632" s="1374"/>
      <c r="L632" s="268"/>
      <c r="M632" s="270"/>
      <c r="N632" s="180"/>
    </row>
    <row r="633" spans="2:14" ht="19.5" hidden="1" customHeight="1">
      <c r="B633" s="1364"/>
      <c r="C633" s="272" t="s">
        <v>631</v>
      </c>
      <c r="D633" s="265"/>
      <c r="E633" s="288">
        <f t="shared" si="63"/>
        <v>0</v>
      </c>
      <c r="F633" s="266"/>
      <c r="G633" s="266"/>
      <c r="H633" s="266"/>
      <c r="I633" s="1367"/>
      <c r="J633" s="1371"/>
      <c r="K633" s="1372"/>
      <c r="L633" s="268"/>
      <c r="M633" s="270"/>
      <c r="N633" s="180"/>
    </row>
    <row r="634" spans="2:14" ht="19.5" hidden="1" customHeight="1">
      <c r="B634" s="1364"/>
      <c r="C634" s="264" t="s">
        <v>153</v>
      </c>
      <c r="D634" s="265"/>
      <c r="E634" s="288">
        <f t="shared" si="63"/>
        <v>0</v>
      </c>
      <c r="F634" s="266"/>
      <c r="G634" s="266"/>
      <c r="H634" s="266"/>
      <c r="I634" s="1367"/>
      <c r="J634" s="1371"/>
      <c r="K634" s="1372"/>
      <c r="L634" s="268"/>
      <c r="M634" s="270"/>
      <c r="N634" s="180"/>
    </row>
    <row r="635" spans="2:14" ht="19.5" hidden="1" customHeight="1" thickBot="1">
      <c r="B635" s="1365"/>
      <c r="C635" s="273" t="s">
        <v>154</v>
      </c>
      <c r="D635" s="274"/>
      <c r="E635" s="289">
        <f>SUM(F635:H635)</f>
        <v>0</v>
      </c>
      <c r="F635" s="275"/>
      <c r="G635" s="275"/>
      <c r="H635" s="275"/>
      <c r="I635" s="1368"/>
      <c r="J635" s="1375"/>
      <c r="K635" s="1376"/>
      <c r="L635" s="268"/>
      <c r="M635" s="270"/>
      <c r="N635" s="180"/>
    </row>
    <row r="636" spans="2:14" ht="37.5" hidden="1" customHeight="1">
      <c r="B636" s="204" t="str">
        <f>IF('①4.事業内容（PR）'!B68="","",'①4.事業内容（PR）'!B68)</f>
        <v/>
      </c>
      <c r="C636" s="1377" t="str">
        <f>IF('①4.事業内容（PR）'!C68="","",'①4.事業内容（PR）'!C68)</f>
        <v/>
      </c>
      <c r="D636" s="1378"/>
      <c r="E636" s="284">
        <f>SUM(E637:E645)</f>
        <v>0</v>
      </c>
      <c r="F636" s="284">
        <f>SUM(F637:F645)</f>
        <v>0</v>
      </c>
      <c r="G636" s="284">
        <f>SUM(G637:G645)</f>
        <v>0</v>
      </c>
      <c r="H636" s="284">
        <f>SUM(H637:H645)</f>
        <v>0</v>
      </c>
      <c r="I636" s="277"/>
      <c r="J636" s="1379"/>
      <c r="K636" s="1380"/>
      <c r="L636" s="259"/>
      <c r="M636" s="257"/>
      <c r="N636" s="180"/>
    </row>
    <row r="637" spans="2:14" ht="19.5" hidden="1" customHeight="1">
      <c r="B637" s="1363"/>
      <c r="C637" s="260" t="s">
        <v>147</v>
      </c>
      <c r="D637" s="261"/>
      <c r="E637" s="287">
        <f>SUM(F637:H637)</f>
        <v>0</v>
      </c>
      <c r="F637" s="262"/>
      <c r="G637" s="262"/>
      <c r="H637" s="262"/>
      <c r="I637" s="1366"/>
      <c r="J637" s="1369"/>
      <c r="K637" s="1370"/>
      <c r="L637" s="268"/>
      <c r="M637" s="270"/>
      <c r="N637" s="180"/>
    </row>
    <row r="638" spans="2:14" ht="19.5" hidden="1" customHeight="1">
      <c r="B638" s="1364"/>
      <c r="C638" s="264" t="s">
        <v>148</v>
      </c>
      <c r="D638" s="265"/>
      <c r="E638" s="288">
        <f t="shared" ref="E638:E644" si="64">SUM(F638:H638)</f>
        <v>0</v>
      </c>
      <c r="F638" s="266"/>
      <c r="G638" s="266"/>
      <c r="H638" s="266"/>
      <c r="I638" s="1367"/>
      <c r="J638" s="1371"/>
      <c r="K638" s="1372"/>
      <c r="L638" s="259"/>
      <c r="M638" s="257"/>
      <c r="N638" s="180"/>
    </row>
    <row r="639" spans="2:14" ht="19.5" hidden="1" customHeight="1">
      <c r="B639" s="1364"/>
      <c r="C639" s="264" t="s">
        <v>149</v>
      </c>
      <c r="D639" s="265"/>
      <c r="E639" s="288">
        <f t="shared" si="64"/>
        <v>0</v>
      </c>
      <c r="F639" s="266"/>
      <c r="G639" s="266"/>
      <c r="H639" s="266"/>
      <c r="I639" s="1367"/>
      <c r="J639" s="1371"/>
      <c r="K639" s="1372"/>
      <c r="L639" s="259"/>
      <c r="M639" s="257"/>
      <c r="N639" s="180"/>
    </row>
    <row r="640" spans="2:14" ht="19.5" hidden="1" customHeight="1">
      <c r="B640" s="1364"/>
      <c r="C640" s="269" t="s">
        <v>150</v>
      </c>
      <c r="D640" s="265"/>
      <c r="E640" s="288">
        <f t="shared" si="64"/>
        <v>0</v>
      </c>
      <c r="F640" s="266"/>
      <c r="G640" s="266"/>
      <c r="H640" s="266"/>
      <c r="I640" s="1367"/>
      <c r="J640" s="1371"/>
      <c r="K640" s="1372"/>
      <c r="L640" s="259"/>
      <c r="M640" s="257"/>
      <c r="N640" s="180"/>
    </row>
    <row r="641" spans="2:14" ht="19.5" hidden="1" customHeight="1">
      <c r="B641" s="1364"/>
      <c r="C641" s="264" t="s">
        <v>151</v>
      </c>
      <c r="D641" s="265"/>
      <c r="E641" s="288">
        <f t="shared" si="64"/>
        <v>0</v>
      </c>
      <c r="F641" s="266"/>
      <c r="G641" s="266"/>
      <c r="H641" s="266"/>
      <c r="I641" s="1367"/>
      <c r="J641" s="1371"/>
      <c r="K641" s="1372"/>
      <c r="L641" s="268"/>
      <c r="M641" s="270"/>
      <c r="N641" s="180"/>
    </row>
    <row r="642" spans="2:14" ht="19.5" hidden="1" customHeight="1">
      <c r="B642" s="1364"/>
      <c r="C642" s="264" t="s">
        <v>152</v>
      </c>
      <c r="D642" s="265"/>
      <c r="E642" s="288">
        <f t="shared" si="64"/>
        <v>0</v>
      </c>
      <c r="F642" s="278"/>
      <c r="G642" s="278"/>
      <c r="H642" s="278"/>
      <c r="I642" s="1367"/>
      <c r="J642" s="1371"/>
      <c r="K642" s="1372"/>
      <c r="L642" s="268"/>
      <c r="M642" s="270"/>
      <c r="N642" s="180"/>
    </row>
    <row r="643" spans="2:14" ht="19.5" hidden="1" customHeight="1">
      <c r="B643" s="1364"/>
      <c r="C643" s="272" t="s">
        <v>631</v>
      </c>
      <c r="D643" s="265"/>
      <c r="E643" s="288">
        <f t="shared" si="64"/>
        <v>0</v>
      </c>
      <c r="F643" s="266"/>
      <c r="G643" s="266"/>
      <c r="H643" s="266"/>
      <c r="I643" s="1367"/>
      <c r="J643" s="1371"/>
      <c r="K643" s="1372"/>
      <c r="L643" s="268"/>
      <c r="M643" s="270"/>
      <c r="N643" s="180"/>
    </row>
    <row r="644" spans="2:14" ht="19.5" hidden="1" customHeight="1">
      <c r="B644" s="1364"/>
      <c r="C644" s="264" t="s">
        <v>153</v>
      </c>
      <c r="D644" s="265"/>
      <c r="E644" s="288">
        <f t="shared" si="64"/>
        <v>0</v>
      </c>
      <c r="F644" s="266"/>
      <c r="G644" s="266"/>
      <c r="H644" s="266"/>
      <c r="I644" s="1367"/>
      <c r="J644" s="1371"/>
      <c r="K644" s="1372"/>
      <c r="L644" s="268"/>
      <c r="M644" s="270"/>
      <c r="N644" s="180"/>
    </row>
    <row r="645" spans="2:14" ht="19.5" hidden="1" customHeight="1" thickBot="1">
      <c r="B645" s="1365"/>
      <c r="C645" s="273" t="s">
        <v>154</v>
      </c>
      <c r="D645" s="274"/>
      <c r="E645" s="289">
        <f>SUM(F645:H645)</f>
        <v>0</v>
      </c>
      <c r="F645" s="275"/>
      <c r="G645" s="275"/>
      <c r="H645" s="275"/>
      <c r="I645" s="1368"/>
      <c r="J645" s="1381"/>
      <c r="K645" s="1382"/>
      <c r="L645" s="268"/>
      <c r="M645" s="270"/>
      <c r="N645" s="180"/>
    </row>
    <row r="646" spans="2:14" ht="37.5" hidden="1" customHeight="1">
      <c r="B646" s="204" t="str">
        <f>IF('①4.事業内容（PR）'!B69="","",'①4.事業内容（PR）'!B69)</f>
        <v/>
      </c>
      <c r="C646" s="1377" t="str">
        <f>IF('①4.事業内容（PR）'!C69="","",'①4.事業内容（PR）'!C69)</f>
        <v/>
      </c>
      <c r="D646" s="1378"/>
      <c r="E646" s="284">
        <f>SUM(E647:E655)</f>
        <v>0</v>
      </c>
      <c r="F646" s="284">
        <f>SUM(F647:F655)</f>
        <v>0</v>
      </c>
      <c r="G646" s="284">
        <f>SUM(G647:G655)</f>
        <v>0</v>
      </c>
      <c r="H646" s="284">
        <f>SUM(H647:H655)</f>
        <v>0</v>
      </c>
      <c r="I646" s="279"/>
      <c r="J646" s="1383"/>
      <c r="K646" s="1384"/>
      <c r="L646" s="259"/>
      <c r="M646" s="257"/>
      <c r="N646" s="180"/>
    </row>
    <row r="647" spans="2:14" ht="19.5" hidden="1" customHeight="1">
      <c r="B647" s="1363"/>
      <c r="C647" s="260" t="s">
        <v>147</v>
      </c>
      <c r="D647" s="261"/>
      <c r="E647" s="287">
        <f>SUM(F647:H647)</f>
        <v>0</v>
      </c>
      <c r="F647" s="262"/>
      <c r="G647" s="262"/>
      <c r="H647" s="262"/>
      <c r="I647" s="1366"/>
      <c r="J647" s="1369"/>
      <c r="K647" s="1370"/>
      <c r="L647" s="268"/>
      <c r="M647" s="270"/>
      <c r="N647" s="180"/>
    </row>
    <row r="648" spans="2:14" ht="19.5" hidden="1" customHeight="1">
      <c r="B648" s="1364"/>
      <c r="C648" s="264" t="s">
        <v>148</v>
      </c>
      <c r="D648" s="265"/>
      <c r="E648" s="288">
        <f t="shared" ref="E648:E654" si="65">SUM(F648:H648)</f>
        <v>0</v>
      </c>
      <c r="F648" s="266"/>
      <c r="G648" s="266"/>
      <c r="H648" s="266"/>
      <c r="I648" s="1367"/>
      <c r="J648" s="1371"/>
      <c r="K648" s="1372"/>
      <c r="L648" s="259"/>
      <c r="M648" s="257"/>
      <c r="N648" s="180"/>
    </row>
    <row r="649" spans="2:14" ht="19.5" hidden="1" customHeight="1">
      <c r="B649" s="1364"/>
      <c r="C649" s="264" t="s">
        <v>149</v>
      </c>
      <c r="D649" s="265"/>
      <c r="E649" s="288">
        <f t="shared" si="65"/>
        <v>0</v>
      </c>
      <c r="F649" s="266"/>
      <c r="G649" s="266"/>
      <c r="H649" s="266"/>
      <c r="I649" s="1367"/>
      <c r="J649" s="1371"/>
      <c r="K649" s="1372"/>
      <c r="L649" s="259"/>
      <c r="M649" s="257"/>
      <c r="N649" s="180"/>
    </row>
    <row r="650" spans="2:14" ht="19.5" hidden="1" customHeight="1">
      <c r="B650" s="1364"/>
      <c r="C650" s="269" t="s">
        <v>150</v>
      </c>
      <c r="D650" s="265"/>
      <c r="E650" s="288">
        <f t="shared" si="65"/>
        <v>0</v>
      </c>
      <c r="F650" s="266"/>
      <c r="G650" s="266"/>
      <c r="H650" s="266"/>
      <c r="I650" s="1367"/>
      <c r="J650" s="1371"/>
      <c r="K650" s="1372"/>
      <c r="L650" s="259"/>
      <c r="M650" s="257"/>
      <c r="N650" s="180"/>
    </row>
    <row r="651" spans="2:14" ht="19.5" hidden="1" customHeight="1">
      <c r="B651" s="1364"/>
      <c r="C651" s="264" t="s">
        <v>151</v>
      </c>
      <c r="D651" s="265"/>
      <c r="E651" s="288">
        <f t="shared" si="65"/>
        <v>0</v>
      </c>
      <c r="F651" s="266"/>
      <c r="G651" s="266"/>
      <c r="H651" s="266"/>
      <c r="I651" s="1367"/>
      <c r="J651" s="1371"/>
      <c r="K651" s="1372"/>
      <c r="L651" s="268"/>
      <c r="M651" s="270"/>
      <c r="N651" s="180"/>
    </row>
    <row r="652" spans="2:14" ht="19.5" hidden="1" customHeight="1">
      <c r="B652" s="1364"/>
      <c r="C652" s="264" t="s">
        <v>152</v>
      </c>
      <c r="D652" s="265"/>
      <c r="E652" s="288">
        <f t="shared" si="65"/>
        <v>0</v>
      </c>
      <c r="F652" s="278"/>
      <c r="G652" s="278"/>
      <c r="H652" s="278"/>
      <c r="I652" s="1367"/>
      <c r="J652" s="1373"/>
      <c r="K652" s="1374"/>
      <c r="L652" s="268"/>
      <c r="M652" s="270"/>
      <c r="N652" s="180"/>
    </row>
    <row r="653" spans="2:14" ht="19.5" hidden="1" customHeight="1">
      <c r="B653" s="1364"/>
      <c r="C653" s="272" t="s">
        <v>631</v>
      </c>
      <c r="D653" s="265"/>
      <c r="E653" s="288">
        <f t="shared" si="65"/>
        <v>0</v>
      </c>
      <c r="F653" s="266"/>
      <c r="G653" s="266"/>
      <c r="H653" s="266"/>
      <c r="I653" s="1367"/>
      <c r="J653" s="1371"/>
      <c r="K653" s="1372"/>
      <c r="L653" s="268"/>
      <c r="M653" s="270"/>
      <c r="N653" s="180"/>
    </row>
    <row r="654" spans="2:14" ht="19.5" hidden="1" customHeight="1">
      <c r="B654" s="1364"/>
      <c r="C654" s="264" t="s">
        <v>153</v>
      </c>
      <c r="D654" s="265"/>
      <c r="E654" s="288">
        <f t="shared" si="65"/>
        <v>0</v>
      </c>
      <c r="F654" s="266"/>
      <c r="G654" s="266"/>
      <c r="H654" s="266"/>
      <c r="I654" s="1367"/>
      <c r="J654" s="1371"/>
      <c r="K654" s="1372"/>
      <c r="L654" s="268"/>
      <c r="M654" s="270"/>
      <c r="N654" s="180"/>
    </row>
    <row r="655" spans="2:14" ht="19.5" hidden="1" customHeight="1" thickBot="1">
      <c r="B655" s="1365"/>
      <c r="C655" s="273" t="s">
        <v>154</v>
      </c>
      <c r="D655" s="274"/>
      <c r="E655" s="289">
        <f>SUM(F655:H655)</f>
        <v>0</v>
      </c>
      <c r="F655" s="275"/>
      <c r="G655" s="275"/>
      <c r="H655" s="275"/>
      <c r="I655" s="1368"/>
      <c r="J655" s="1375"/>
      <c r="K655" s="1376"/>
      <c r="L655" s="268"/>
      <c r="M655" s="270"/>
      <c r="N655" s="180"/>
    </row>
    <row r="656" spans="2:14" ht="37.5" hidden="1" customHeight="1">
      <c r="B656" s="204" t="str">
        <f>IF('①4.事業内容（PR）'!B70="","",'①4.事業内容（PR）'!B70)</f>
        <v/>
      </c>
      <c r="C656" s="1377" t="str">
        <f>IF('①4.事業内容（PR）'!C70="","",'①4.事業内容（PR）'!C70)</f>
        <v/>
      </c>
      <c r="D656" s="1378"/>
      <c r="E656" s="284">
        <f>SUM(E657:E665)</f>
        <v>0</v>
      </c>
      <c r="F656" s="284">
        <f>SUM(F657:F665)</f>
        <v>0</v>
      </c>
      <c r="G656" s="284">
        <f>SUM(G657:G665)</f>
        <v>0</v>
      </c>
      <c r="H656" s="284">
        <f>SUM(H657:H665)</f>
        <v>0</v>
      </c>
      <c r="I656" s="277"/>
      <c r="J656" s="1379"/>
      <c r="K656" s="1380"/>
      <c r="L656" s="259"/>
      <c r="M656" s="257"/>
      <c r="N656" s="180"/>
    </row>
    <row r="657" spans="2:14" ht="19.5" hidden="1" customHeight="1">
      <c r="B657" s="1363"/>
      <c r="C657" s="260" t="s">
        <v>147</v>
      </c>
      <c r="D657" s="261"/>
      <c r="E657" s="287">
        <f>SUM(F657:H657)</f>
        <v>0</v>
      </c>
      <c r="F657" s="262"/>
      <c r="G657" s="262"/>
      <c r="H657" s="262"/>
      <c r="I657" s="1366"/>
      <c r="J657" s="1369"/>
      <c r="K657" s="1370"/>
      <c r="L657" s="268"/>
      <c r="M657" s="270"/>
      <c r="N657" s="180"/>
    </row>
    <row r="658" spans="2:14" ht="19.5" hidden="1" customHeight="1">
      <c r="B658" s="1364"/>
      <c r="C658" s="264" t="s">
        <v>148</v>
      </c>
      <c r="D658" s="265"/>
      <c r="E658" s="288">
        <f t="shared" ref="E658:E664" si="66">SUM(F658:H658)</f>
        <v>0</v>
      </c>
      <c r="F658" s="266"/>
      <c r="G658" s="266"/>
      <c r="H658" s="266"/>
      <c r="I658" s="1367"/>
      <c r="J658" s="1371"/>
      <c r="K658" s="1372"/>
      <c r="L658" s="259"/>
      <c r="M658" s="257"/>
      <c r="N658" s="180"/>
    </row>
    <row r="659" spans="2:14" ht="19.5" hidden="1" customHeight="1">
      <c r="B659" s="1364"/>
      <c r="C659" s="264" t="s">
        <v>149</v>
      </c>
      <c r="D659" s="265"/>
      <c r="E659" s="288">
        <f t="shared" si="66"/>
        <v>0</v>
      </c>
      <c r="F659" s="266"/>
      <c r="G659" s="266"/>
      <c r="H659" s="266"/>
      <c r="I659" s="1367"/>
      <c r="J659" s="1371"/>
      <c r="K659" s="1372"/>
      <c r="L659" s="259"/>
      <c r="M659" s="257"/>
      <c r="N659" s="180"/>
    </row>
    <row r="660" spans="2:14" ht="19.5" hidden="1" customHeight="1">
      <c r="B660" s="1364"/>
      <c r="C660" s="269" t="s">
        <v>150</v>
      </c>
      <c r="D660" s="265"/>
      <c r="E660" s="288">
        <f t="shared" si="66"/>
        <v>0</v>
      </c>
      <c r="F660" s="266"/>
      <c r="G660" s="266"/>
      <c r="H660" s="266"/>
      <c r="I660" s="1367"/>
      <c r="J660" s="1371"/>
      <c r="K660" s="1372"/>
      <c r="L660" s="259"/>
      <c r="M660" s="257"/>
      <c r="N660" s="180"/>
    </row>
    <row r="661" spans="2:14" ht="19.5" hidden="1" customHeight="1">
      <c r="B661" s="1364"/>
      <c r="C661" s="264" t="s">
        <v>151</v>
      </c>
      <c r="D661" s="265"/>
      <c r="E661" s="288">
        <f t="shared" si="66"/>
        <v>0</v>
      </c>
      <c r="F661" s="266"/>
      <c r="G661" s="266"/>
      <c r="H661" s="266"/>
      <c r="I661" s="1367"/>
      <c r="J661" s="1371"/>
      <c r="K661" s="1372"/>
      <c r="L661" s="268"/>
      <c r="M661" s="270"/>
      <c r="N661" s="180"/>
    </row>
    <row r="662" spans="2:14" ht="19.5" hidden="1" customHeight="1">
      <c r="B662" s="1364"/>
      <c r="C662" s="264" t="s">
        <v>152</v>
      </c>
      <c r="D662" s="265"/>
      <c r="E662" s="288">
        <f t="shared" si="66"/>
        <v>0</v>
      </c>
      <c r="F662" s="278"/>
      <c r="G662" s="278"/>
      <c r="H662" s="278"/>
      <c r="I662" s="1367"/>
      <c r="J662" s="1371"/>
      <c r="K662" s="1372"/>
      <c r="L662" s="268"/>
      <c r="M662" s="270"/>
      <c r="N662" s="180"/>
    </row>
    <row r="663" spans="2:14" ht="19.5" hidden="1" customHeight="1">
      <c r="B663" s="1364"/>
      <c r="C663" s="272" t="s">
        <v>631</v>
      </c>
      <c r="D663" s="265"/>
      <c r="E663" s="288">
        <f t="shared" si="66"/>
        <v>0</v>
      </c>
      <c r="F663" s="266"/>
      <c r="G663" s="266"/>
      <c r="H663" s="266"/>
      <c r="I663" s="1367"/>
      <c r="J663" s="1371"/>
      <c r="K663" s="1372"/>
      <c r="L663" s="268"/>
      <c r="M663" s="270"/>
      <c r="N663" s="180"/>
    </row>
    <row r="664" spans="2:14" ht="19.5" hidden="1" customHeight="1">
      <c r="B664" s="1364"/>
      <c r="C664" s="264" t="s">
        <v>153</v>
      </c>
      <c r="D664" s="265"/>
      <c r="E664" s="288">
        <f t="shared" si="66"/>
        <v>0</v>
      </c>
      <c r="F664" s="266"/>
      <c r="G664" s="266"/>
      <c r="H664" s="266"/>
      <c r="I664" s="1367"/>
      <c r="J664" s="1371"/>
      <c r="K664" s="1372"/>
      <c r="L664" s="268"/>
      <c r="M664" s="270"/>
      <c r="N664" s="180"/>
    </row>
    <row r="665" spans="2:14" ht="19.5" hidden="1" customHeight="1" thickBot="1">
      <c r="B665" s="1365"/>
      <c r="C665" s="273" t="s">
        <v>154</v>
      </c>
      <c r="D665" s="274"/>
      <c r="E665" s="289">
        <f>SUM(F665:H665)</f>
        <v>0</v>
      </c>
      <c r="F665" s="275"/>
      <c r="G665" s="275"/>
      <c r="H665" s="275"/>
      <c r="I665" s="1368"/>
      <c r="J665" s="1381"/>
      <c r="K665" s="1382"/>
      <c r="L665" s="268"/>
      <c r="M665" s="270"/>
      <c r="N665" s="180"/>
    </row>
    <row r="666" spans="2:14" ht="37.5" hidden="1" customHeight="1">
      <c r="B666" s="204" t="str">
        <f>IF('①4.事業内容（PR）'!B71="","",'①4.事業内容（PR）'!B71)</f>
        <v/>
      </c>
      <c r="C666" s="1377" t="str">
        <f>IF('①4.事業内容（PR）'!C71="","",'①4.事業内容（PR）'!C71)</f>
        <v/>
      </c>
      <c r="D666" s="1378"/>
      <c r="E666" s="284">
        <f>SUM(E667:E675)</f>
        <v>0</v>
      </c>
      <c r="F666" s="284">
        <f>SUM(F667:F675)</f>
        <v>0</v>
      </c>
      <c r="G666" s="284">
        <f>SUM(G667:G675)</f>
        <v>0</v>
      </c>
      <c r="H666" s="284">
        <f>SUM(H667:H675)</f>
        <v>0</v>
      </c>
      <c r="I666" s="279"/>
      <c r="J666" s="1383"/>
      <c r="K666" s="1384"/>
      <c r="L666" s="268"/>
      <c r="M666" s="257"/>
      <c r="N666" s="180"/>
    </row>
    <row r="667" spans="2:14" ht="19.5" hidden="1" customHeight="1">
      <c r="B667" s="1363"/>
      <c r="C667" s="260" t="s">
        <v>147</v>
      </c>
      <c r="D667" s="261"/>
      <c r="E667" s="287">
        <f>SUM(F667:H667)</f>
        <v>0</v>
      </c>
      <c r="F667" s="262"/>
      <c r="G667" s="262"/>
      <c r="H667" s="262"/>
      <c r="I667" s="1366"/>
      <c r="J667" s="1369"/>
      <c r="K667" s="1370"/>
      <c r="L667" s="268"/>
      <c r="M667" s="270"/>
      <c r="N667" s="180"/>
    </row>
    <row r="668" spans="2:14" ht="19.5" hidden="1" customHeight="1">
      <c r="B668" s="1364"/>
      <c r="C668" s="264" t="s">
        <v>148</v>
      </c>
      <c r="D668" s="265"/>
      <c r="E668" s="288">
        <f t="shared" ref="E668:E674" si="67">SUM(F668:H668)</f>
        <v>0</v>
      </c>
      <c r="F668" s="266"/>
      <c r="G668" s="266"/>
      <c r="H668" s="266"/>
      <c r="I668" s="1367"/>
      <c r="J668" s="1371"/>
      <c r="K668" s="1372"/>
      <c r="L668" s="259"/>
      <c r="M668" s="257"/>
      <c r="N668" s="180"/>
    </row>
    <row r="669" spans="2:14" ht="19.5" hidden="1" customHeight="1">
      <c r="B669" s="1364"/>
      <c r="C669" s="264" t="s">
        <v>149</v>
      </c>
      <c r="D669" s="265"/>
      <c r="E669" s="288">
        <f t="shared" si="67"/>
        <v>0</v>
      </c>
      <c r="F669" s="266"/>
      <c r="G669" s="266"/>
      <c r="H669" s="266"/>
      <c r="I669" s="1367"/>
      <c r="J669" s="1371"/>
      <c r="K669" s="1372"/>
      <c r="L669" s="259"/>
      <c r="M669" s="257"/>
      <c r="N669" s="180"/>
    </row>
    <row r="670" spans="2:14" ht="19.5" hidden="1" customHeight="1">
      <c r="B670" s="1364"/>
      <c r="C670" s="269" t="s">
        <v>150</v>
      </c>
      <c r="D670" s="265"/>
      <c r="E670" s="288">
        <f t="shared" si="67"/>
        <v>0</v>
      </c>
      <c r="F670" s="266"/>
      <c r="G670" s="266"/>
      <c r="H670" s="266"/>
      <c r="I670" s="1367"/>
      <c r="J670" s="1371"/>
      <c r="K670" s="1372"/>
      <c r="L670" s="259"/>
      <c r="M670" s="257"/>
      <c r="N670" s="180"/>
    </row>
    <row r="671" spans="2:14" ht="19.5" hidden="1" customHeight="1">
      <c r="B671" s="1364"/>
      <c r="C671" s="264" t="s">
        <v>151</v>
      </c>
      <c r="D671" s="265"/>
      <c r="E671" s="288">
        <f t="shared" si="67"/>
        <v>0</v>
      </c>
      <c r="F671" s="266"/>
      <c r="G671" s="266"/>
      <c r="H671" s="266"/>
      <c r="I671" s="1367"/>
      <c r="J671" s="1371"/>
      <c r="K671" s="1372"/>
      <c r="L671" s="268"/>
      <c r="M671" s="270"/>
      <c r="N671" s="180"/>
    </row>
    <row r="672" spans="2:14" ht="19.5" hidden="1" customHeight="1">
      <c r="B672" s="1364"/>
      <c r="C672" s="264" t="s">
        <v>152</v>
      </c>
      <c r="D672" s="265"/>
      <c r="E672" s="288">
        <f t="shared" si="67"/>
        <v>0</v>
      </c>
      <c r="F672" s="278"/>
      <c r="G672" s="278"/>
      <c r="H672" s="278"/>
      <c r="I672" s="1367"/>
      <c r="J672" s="1373"/>
      <c r="K672" s="1374"/>
      <c r="L672" s="268"/>
      <c r="M672" s="270"/>
      <c r="N672" s="180"/>
    </row>
    <row r="673" spans="2:14" ht="19.5" hidden="1" customHeight="1">
      <c r="B673" s="1364"/>
      <c r="C673" s="272" t="s">
        <v>631</v>
      </c>
      <c r="D673" s="265"/>
      <c r="E673" s="288">
        <f t="shared" si="67"/>
        <v>0</v>
      </c>
      <c r="F673" s="266"/>
      <c r="G673" s="266"/>
      <c r="H673" s="266"/>
      <c r="I673" s="1367"/>
      <c r="J673" s="1371"/>
      <c r="K673" s="1372"/>
      <c r="L673" s="268"/>
      <c r="M673" s="270"/>
      <c r="N673" s="180"/>
    </row>
    <row r="674" spans="2:14" ht="19.5" hidden="1" customHeight="1">
      <c r="B674" s="1364"/>
      <c r="C674" s="264" t="s">
        <v>153</v>
      </c>
      <c r="D674" s="265"/>
      <c r="E674" s="288">
        <f t="shared" si="67"/>
        <v>0</v>
      </c>
      <c r="F674" s="266"/>
      <c r="G674" s="266"/>
      <c r="H674" s="266"/>
      <c r="I674" s="1367"/>
      <c r="J674" s="1371"/>
      <c r="K674" s="1372"/>
      <c r="L674" s="268"/>
      <c r="M674" s="270"/>
      <c r="N674" s="180"/>
    </row>
    <row r="675" spans="2:14" ht="19.5" hidden="1" customHeight="1" thickBot="1">
      <c r="B675" s="1365"/>
      <c r="C675" s="273" t="s">
        <v>154</v>
      </c>
      <c r="D675" s="274"/>
      <c r="E675" s="289">
        <f>SUM(F675:H675)</f>
        <v>0</v>
      </c>
      <c r="F675" s="275"/>
      <c r="G675" s="275"/>
      <c r="H675" s="275"/>
      <c r="I675" s="1368"/>
      <c r="J675" s="1375"/>
      <c r="K675" s="1376"/>
      <c r="L675" s="268"/>
      <c r="M675" s="270"/>
      <c r="N675" s="180"/>
    </row>
    <row r="676" spans="2:14" ht="37.5" hidden="1" customHeight="1">
      <c r="B676" s="204" t="str">
        <f>IF('①4.事業内容（PR）'!B72="","",'①4.事業内容（PR）'!B72)</f>
        <v/>
      </c>
      <c r="C676" s="1377" t="str">
        <f>IF('①4.事業内容（PR）'!C72="","",'①4.事業内容（PR）'!C72)</f>
        <v/>
      </c>
      <c r="D676" s="1378"/>
      <c r="E676" s="284">
        <f>SUM(E677:E685)</f>
        <v>0</v>
      </c>
      <c r="F676" s="284">
        <f>SUM(F677:F685)</f>
        <v>0</v>
      </c>
      <c r="G676" s="284">
        <f>SUM(G677:G685)</f>
        <v>0</v>
      </c>
      <c r="H676" s="284">
        <f>SUM(H677:H685)</f>
        <v>0</v>
      </c>
      <c r="I676" s="277"/>
      <c r="J676" s="1379"/>
      <c r="K676" s="1380"/>
      <c r="L676" s="259"/>
      <c r="M676" s="257"/>
      <c r="N676" s="180"/>
    </row>
    <row r="677" spans="2:14" ht="19.5" hidden="1" customHeight="1">
      <c r="B677" s="1363"/>
      <c r="C677" s="260" t="s">
        <v>147</v>
      </c>
      <c r="D677" s="261"/>
      <c r="E677" s="287">
        <f>SUM(F677:H677)</f>
        <v>0</v>
      </c>
      <c r="F677" s="262"/>
      <c r="G677" s="262"/>
      <c r="H677" s="262"/>
      <c r="I677" s="1366"/>
      <c r="J677" s="1369"/>
      <c r="K677" s="1370"/>
      <c r="L677" s="268"/>
      <c r="M677" s="270"/>
      <c r="N677" s="180"/>
    </row>
    <row r="678" spans="2:14" ht="19.5" hidden="1" customHeight="1">
      <c r="B678" s="1364"/>
      <c r="C678" s="264" t="s">
        <v>148</v>
      </c>
      <c r="D678" s="265"/>
      <c r="E678" s="288">
        <f t="shared" ref="E678:E684" si="68">SUM(F678:H678)</f>
        <v>0</v>
      </c>
      <c r="F678" s="266"/>
      <c r="G678" s="266"/>
      <c r="H678" s="266"/>
      <c r="I678" s="1367"/>
      <c r="J678" s="1371"/>
      <c r="K678" s="1372"/>
      <c r="L678" s="259"/>
      <c r="M678" s="257"/>
      <c r="N678" s="180"/>
    </row>
    <row r="679" spans="2:14" ht="19.5" hidden="1" customHeight="1">
      <c r="B679" s="1364"/>
      <c r="C679" s="264" t="s">
        <v>149</v>
      </c>
      <c r="D679" s="265"/>
      <c r="E679" s="288">
        <f t="shared" si="68"/>
        <v>0</v>
      </c>
      <c r="F679" s="266"/>
      <c r="G679" s="266"/>
      <c r="H679" s="266"/>
      <c r="I679" s="1367"/>
      <c r="J679" s="1371"/>
      <c r="K679" s="1372"/>
      <c r="L679" s="259"/>
      <c r="M679" s="257"/>
      <c r="N679" s="180"/>
    </row>
    <row r="680" spans="2:14" ht="19.5" hidden="1" customHeight="1">
      <c r="B680" s="1364"/>
      <c r="C680" s="269" t="s">
        <v>150</v>
      </c>
      <c r="D680" s="265"/>
      <c r="E680" s="288">
        <f t="shared" si="68"/>
        <v>0</v>
      </c>
      <c r="F680" s="266"/>
      <c r="G680" s="266"/>
      <c r="H680" s="266"/>
      <c r="I680" s="1367"/>
      <c r="J680" s="1371"/>
      <c r="K680" s="1372"/>
      <c r="L680" s="259"/>
      <c r="M680" s="257"/>
      <c r="N680" s="180"/>
    </row>
    <row r="681" spans="2:14" ht="19.5" hidden="1" customHeight="1">
      <c r="B681" s="1364"/>
      <c r="C681" s="264" t="s">
        <v>151</v>
      </c>
      <c r="D681" s="265"/>
      <c r="E681" s="288">
        <f t="shared" si="68"/>
        <v>0</v>
      </c>
      <c r="F681" s="266"/>
      <c r="G681" s="266"/>
      <c r="H681" s="266"/>
      <c r="I681" s="1367"/>
      <c r="J681" s="1371"/>
      <c r="K681" s="1372"/>
      <c r="L681" s="268"/>
      <c r="M681" s="270"/>
      <c r="N681" s="180"/>
    </row>
    <row r="682" spans="2:14" ht="19.5" hidden="1" customHeight="1">
      <c r="B682" s="1364"/>
      <c r="C682" s="264" t="s">
        <v>152</v>
      </c>
      <c r="D682" s="265"/>
      <c r="E682" s="288">
        <f t="shared" si="68"/>
        <v>0</v>
      </c>
      <c r="F682" s="278"/>
      <c r="G682" s="278"/>
      <c r="H682" s="278"/>
      <c r="I682" s="1367"/>
      <c r="J682" s="1371"/>
      <c r="K682" s="1372"/>
      <c r="L682" s="268"/>
      <c r="M682" s="270"/>
      <c r="N682" s="180"/>
    </row>
    <row r="683" spans="2:14" ht="19.5" hidden="1" customHeight="1">
      <c r="B683" s="1364"/>
      <c r="C683" s="272" t="s">
        <v>631</v>
      </c>
      <c r="D683" s="265"/>
      <c r="E683" s="288">
        <f t="shared" si="68"/>
        <v>0</v>
      </c>
      <c r="F683" s="266"/>
      <c r="G683" s="266"/>
      <c r="H683" s="266"/>
      <c r="I683" s="1367"/>
      <c r="J683" s="1371"/>
      <c r="K683" s="1372"/>
      <c r="L683" s="268"/>
      <c r="M683" s="270"/>
      <c r="N683" s="180"/>
    </row>
    <row r="684" spans="2:14" ht="19.5" hidden="1" customHeight="1">
      <c r="B684" s="1364"/>
      <c r="C684" s="264" t="s">
        <v>153</v>
      </c>
      <c r="D684" s="265"/>
      <c r="E684" s="288">
        <f t="shared" si="68"/>
        <v>0</v>
      </c>
      <c r="F684" s="266"/>
      <c r="G684" s="266"/>
      <c r="H684" s="266"/>
      <c r="I684" s="1367"/>
      <c r="J684" s="1371"/>
      <c r="K684" s="1372"/>
      <c r="L684" s="268"/>
      <c r="M684" s="270"/>
      <c r="N684" s="180"/>
    </row>
    <row r="685" spans="2:14" ht="19.5" hidden="1" customHeight="1" thickBot="1">
      <c r="B685" s="1365"/>
      <c r="C685" s="273" t="s">
        <v>154</v>
      </c>
      <c r="D685" s="274"/>
      <c r="E685" s="289">
        <f>SUM(F685:H685)</f>
        <v>0</v>
      </c>
      <c r="F685" s="275"/>
      <c r="G685" s="275"/>
      <c r="H685" s="275"/>
      <c r="I685" s="1368"/>
      <c r="J685" s="1381"/>
      <c r="K685" s="1382"/>
      <c r="L685" s="268"/>
      <c r="M685" s="270"/>
      <c r="N685" s="180"/>
    </row>
    <row r="686" spans="2:14" ht="37.5" hidden="1" customHeight="1">
      <c r="B686" s="285" t="str">
        <f>IF('①4.事業内容（PR）'!B73="","",'①4.事業内容（PR）'!B73)</f>
        <v/>
      </c>
      <c r="C686" s="1359" t="str">
        <f>IF('①4.事業内容（PR）'!C73="","",'①4.事業内容（PR）'!C73)</f>
        <v/>
      </c>
      <c r="D686" s="1360"/>
      <c r="E686" s="286">
        <f>SUM(E687:E695)</f>
        <v>0</v>
      </c>
      <c r="F686" s="286">
        <f>SUM(F687:F695)</f>
        <v>0</v>
      </c>
      <c r="G686" s="286">
        <f>SUM(G687:G695)</f>
        <v>0</v>
      </c>
      <c r="H686" s="286">
        <f>SUM(H687:H695)</f>
        <v>0</v>
      </c>
      <c r="I686" s="280"/>
      <c r="J686" s="1361"/>
      <c r="K686" s="1362"/>
      <c r="L686" s="259"/>
      <c r="M686" s="257"/>
      <c r="N686" s="180"/>
    </row>
    <row r="687" spans="2:14" ht="19.5" hidden="1" customHeight="1">
      <c r="B687" s="1363"/>
      <c r="C687" s="260" t="s">
        <v>147</v>
      </c>
      <c r="D687" s="261"/>
      <c r="E687" s="287">
        <f>SUM(F687:H687)</f>
        <v>0</v>
      </c>
      <c r="F687" s="262"/>
      <c r="G687" s="262"/>
      <c r="H687" s="262"/>
      <c r="I687" s="1366"/>
      <c r="J687" s="1369"/>
      <c r="K687" s="1370"/>
      <c r="L687" s="268"/>
      <c r="M687" s="270"/>
      <c r="N687" s="180"/>
    </row>
    <row r="688" spans="2:14" ht="19.5" hidden="1" customHeight="1">
      <c r="B688" s="1364"/>
      <c r="C688" s="264" t="s">
        <v>148</v>
      </c>
      <c r="D688" s="265"/>
      <c r="E688" s="288">
        <f t="shared" ref="E688:E694" si="69">SUM(F688:H688)</f>
        <v>0</v>
      </c>
      <c r="F688" s="266"/>
      <c r="G688" s="266"/>
      <c r="H688" s="266"/>
      <c r="I688" s="1367"/>
      <c r="J688" s="1371"/>
      <c r="K688" s="1372"/>
      <c r="L688" s="259"/>
      <c r="M688" s="257"/>
      <c r="N688" s="180"/>
    </row>
    <row r="689" spans="2:14" ht="19.5" hidden="1" customHeight="1">
      <c r="B689" s="1364"/>
      <c r="C689" s="264" t="s">
        <v>149</v>
      </c>
      <c r="D689" s="265"/>
      <c r="E689" s="288">
        <f t="shared" si="69"/>
        <v>0</v>
      </c>
      <c r="F689" s="266"/>
      <c r="G689" s="266"/>
      <c r="H689" s="266"/>
      <c r="I689" s="1367"/>
      <c r="J689" s="1371"/>
      <c r="K689" s="1372"/>
      <c r="L689" s="259"/>
      <c r="M689" s="257"/>
      <c r="N689" s="180"/>
    </row>
    <row r="690" spans="2:14" ht="19.5" hidden="1" customHeight="1">
      <c r="B690" s="1364"/>
      <c r="C690" s="269" t="s">
        <v>150</v>
      </c>
      <c r="D690" s="265"/>
      <c r="E690" s="288">
        <f t="shared" si="69"/>
        <v>0</v>
      </c>
      <c r="F690" s="266"/>
      <c r="G690" s="266"/>
      <c r="H690" s="266"/>
      <c r="I690" s="1367"/>
      <c r="J690" s="1371"/>
      <c r="K690" s="1372"/>
      <c r="L690" s="259"/>
      <c r="M690" s="257"/>
      <c r="N690" s="180"/>
    </row>
    <row r="691" spans="2:14" ht="19.5" hidden="1" customHeight="1">
      <c r="B691" s="1364"/>
      <c r="C691" s="264" t="s">
        <v>151</v>
      </c>
      <c r="D691" s="265"/>
      <c r="E691" s="288">
        <f t="shared" si="69"/>
        <v>0</v>
      </c>
      <c r="F691" s="266"/>
      <c r="G691" s="266"/>
      <c r="H691" s="266"/>
      <c r="I691" s="1367"/>
      <c r="J691" s="1371"/>
      <c r="K691" s="1372"/>
      <c r="L691" s="268"/>
      <c r="M691" s="270"/>
      <c r="N691" s="180"/>
    </row>
    <row r="692" spans="2:14" ht="19.5" hidden="1" customHeight="1">
      <c r="B692" s="1364"/>
      <c r="C692" s="264" t="s">
        <v>152</v>
      </c>
      <c r="D692" s="265"/>
      <c r="E692" s="288">
        <f t="shared" si="69"/>
        <v>0</v>
      </c>
      <c r="F692" s="278"/>
      <c r="G692" s="278"/>
      <c r="H692" s="278"/>
      <c r="I692" s="1367"/>
      <c r="J692" s="1373"/>
      <c r="K692" s="1374"/>
      <c r="L692" s="268"/>
      <c r="M692" s="270"/>
      <c r="N692" s="180"/>
    </row>
    <row r="693" spans="2:14" ht="19.5" hidden="1" customHeight="1">
      <c r="B693" s="1364"/>
      <c r="C693" s="272" t="s">
        <v>631</v>
      </c>
      <c r="D693" s="265"/>
      <c r="E693" s="288">
        <f t="shared" si="69"/>
        <v>0</v>
      </c>
      <c r="F693" s="266"/>
      <c r="G693" s="266"/>
      <c r="H693" s="266"/>
      <c r="I693" s="1367"/>
      <c r="J693" s="1371"/>
      <c r="K693" s="1372"/>
      <c r="L693" s="268"/>
      <c r="M693" s="270"/>
      <c r="N693" s="180"/>
    </row>
    <row r="694" spans="2:14" ht="19.5" hidden="1" customHeight="1">
      <c r="B694" s="1364"/>
      <c r="C694" s="264" t="s">
        <v>153</v>
      </c>
      <c r="D694" s="265"/>
      <c r="E694" s="288">
        <f t="shared" si="69"/>
        <v>0</v>
      </c>
      <c r="F694" s="266"/>
      <c r="G694" s="266"/>
      <c r="H694" s="266"/>
      <c r="I694" s="1367"/>
      <c r="J694" s="1371"/>
      <c r="K694" s="1372"/>
      <c r="L694" s="268"/>
      <c r="M694" s="270"/>
      <c r="N694" s="180"/>
    </row>
    <row r="695" spans="2:14" ht="19.5" hidden="1" customHeight="1" thickBot="1">
      <c r="B695" s="1365"/>
      <c r="C695" s="273" t="s">
        <v>154</v>
      </c>
      <c r="D695" s="274"/>
      <c r="E695" s="289">
        <f>SUM(F695:H695)</f>
        <v>0</v>
      </c>
      <c r="F695" s="275"/>
      <c r="G695" s="275"/>
      <c r="H695" s="275"/>
      <c r="I695" s="1368"/>
      <c r="J695" s="1375"/>
      <c r="K695" s="1376"/>
      <c r="L695" s="268"/>
      <c r="M695" s="270"/>
      <c r="N695" s="180"/>
    </row>
    <row r="696" spans="2:14" ht="37.5" hidden="1" customHeight="1">
      <c r="B696" s="285" t="str">
        <f>IF('①4.事業内容（PR）'!B74="","",'①4.事業内容（PR）'!B74)</f>
        <v/>
      </c>
      <c r="C696" s="1359" t="str">
        <f>IF('①4.事業内容（PR）'!C74="","",'①4.事業内容（PR）'!C74)</f>
        <v/>
      </c>
      <c r="D696" s="1360"/>
      <c r="E696" s="286">
        <f>SUM(E697:E705)</f>
        <v>0</v>
      </c>
      <c r="F696" s="286">
        <f>SUM(F697:F705)</f>
        <v>0</v>
      </c>
      <c r="G696" s="286">
        <f>SUM(G697:G705)</f>
        <v>0</v>
      </c>
      <c r="H696" s="286">
        <f>SUM(H697:H705)</f>
        <v>0</v>
      </c>
      <c r="I696" s="280"/>
      <c r="J696" s="1361"/>
      <c r="K696" s="1362"/>
      <c r="L696" s="259"/>
      <c r="M696" s="257"/>
      <c r="N696" s="180"/>
    </row>
    <row r="697" spans="2:14" ht="19.5" hidden="1" customHeight="1">
      <c r="B697" s="1363"/>
      <c r="C697" s="260" t="s">
        <v>147</v>
      </c>
      <c r="D697" s="261"/>
      <c r="E697" s="287">
        <f>SUM(F697:H697)</f>
        <v>0</v>
      </c>
      <c r="F697" s="262"/>
      <c r="G697" s="262"/>
      <c r="H697" s="262"/>
      <c r="I697" s="1366"/>
      <c r="J697" s="1369"/>
      <c r="K697" s="1370"/>
      <c r="L697" s="268"/>
      <c r="M697" s="270"/>
      <c r="N697" s="180"/>
    </row>
    <row r="698" spans="2:14" ht="19.5" hidden="1" customHeight="1">
      <c r="B698" s="1364"/>
      <c r="C698" s="264" t="s">
        <v>148</v>
      </c>
      <c r="D698" s="265"/>
      <c r="E698" s="288">
        <f t="shared" ref="E698:E704" si="70">SUM(F698:H698)</f>
        <v>0</v>
      </c>
      <c r="F698" s="266"/>
      <c r="G698" s="266"/>
      <c r="H698" s="266"/>
      <c r="I698" s="1367"/>
      <c r="J698" s="1371"/>
      <c r="K698" s="1372"/>
      <c r="L698" s="259"/>
      <c r="M698" s="257"/>
      <c r="N698" s="180"/>
    </row>
    <row r="699" spans="2:14" ht="19.5" hidden="1" customHeight="1">
      <c r="B699" s="1364"/>
      <c r="C699" s="264" t="s">
        <v>149</v>
      </c>
      <c r="D699" s="265"/>
      <c r="E699" s="288">
        <f t="shared" si="70"/>
        <v>0</v>
      </c>
      <c r="F699" s="266"/>
      <c r="G699" s="266"/>
      <c r="H699" s="266"/>
      <c r="I699" s="1367"/>
      <c r="J699" s="1371"/>
      <c r="K699" s="1372"/>
      <c r="L699" s="259"/>
      <c r="M699" s="257"/>
      <c r="N699" s="180"/>
    </row>
    <row r="700" spans="2:14" ht="19.5" hidden="1" customHeight="1">
      <c r="B700" s="1364"/>
      <c r="C700" s="269" t="s">
        <v>150</v>
      </c>
      <c r="D700" s="265"/>
      <c r="E700" s="288">
        <f t="shared" si="70"/>
        <v>0</v>
      </c>
      <c r="F700" s="266"/>
      <c r="G700" s="266"/>
      <c r="H700" s="266"/>
      <c r="I700" s="1367"/>
      <c r="J700" s="1371"/>
      <c r="K700" s="1372"/>
      <c r="L700" s="259"/>
      <c r="M700" s="257"/>
      <c r="N700" s="180"/>
    </row>
    <row r="701" spans="2:14" ht="19.5" hidden="1" customHeight="1">
      <c r="B701" s="1364"/>
      <c r="C701" s="264" t="s">
        <v>151</v>
      </c>
      <c r="D701" s="265"/>
      <c r="E701" s="288">
        <f t="shared" si="70"/>
        <v>0</v>
      </c>
      <c r="F701" s="266"/>
      <c r="G701" s="266"/>
      <c r="H701" s="266"/>
      <c r="I701" s="1367"/>
      <c r="J701" s="1371"/>
      <c r="K701" s="1372"/>
      <c r="L701" s="268"/>
      <c r="M701" s="270"/>
      <c r="N701" s="180"/>
    </row>
    <row r="702" spans="2:14" ht="19.5" hidden="1" customHeight="1">
      <c r="B702" s="1364"/>
      <c r="C702" s="264" t="s">
        <v>152</v>
      </c>
      <c r="D702" s="265"/>
      <c r="E702" s="288">
        <f t="shared" si="70"/>
        <v>0</v>
      </c>
      <c r="F702" s="278"/>
      <c r="G702" s="278"/>
      <c r="H702" s="278"/>
      <c r="I702" s="1367"/>
      <c r="J702" s="1373"/>
      <c r="K702" s="1374"/>
      <c r="L702" s="268"/>
      <c r="M702" s="270"/>
      <c r="N702" s="180"/>
    </row>
    <row r="703" spans="2:14" ht="19.5" hidden="1" customHeight="1">
      <c r="B703" s="1364"/>
      <c r="C703" s="272" t="s">
        <v>631</v>
      </c>
      <c r="D703" s="265"/>
      <c r="E703" s="288">
        <f t="shared" si="70"/>
        <v>0</v>
      </c>
      <c r="F703" s="266"/>
      <c r="G703" s="266"/>
      <c r="H703" s="266"/>
      <c r="I703" s="1367"/>
      <c r="J703" s="1371"/>
      <c r="K703" s="1372"/>
      <c r="L703" s="268"/>
      <c r="M703" s="270"/>
      <c r="N703" s="180"/>
    </row>
    <row r="704" spans="2:14" ht="19.5" hidden="1" customHeight="1">
      <c r="B704" s="1364"/>
      <c r="C704" s="264" t="s">
        <v>153</v>
      </c>
      <c r="D704" s="265"/>
      <c r="E704" s="288">
        <f t="shared" si="70"/>
        <v>0</v>
      </c>
      <c r="F704" s="266"/>
      <c r="G704" s="266"/>
      <c r="H704" s="266"/>
      <c r="I704" s="1367"/>
      <c r="J704" s="1371"/>
      <c r="K704" s="1372"/>
      <c r="L704" s="268"/>
      <c r="M704" s="270"/>
      <c r="N704" s="180"/>
    </row>
    <row r="705" spans="2:14" ht="19.5" hidden="1" customHeight="1" thickBot="1">
      <c r="B705" s="1365"/>
      <c r="C705" s="273" t="s">
        <v>154</v>
      </c>
      <c r="D705" s="274"/>
      <c r="E705" s="289">
        <f>SUM(F705:H705)</f>
        <v>0</v>
      </c>
      <c r="F705" s="275"/>
      <c r="G705" s="275"/>
      <c r="H705" s="275"/>
      <c r="I705" s="1368"/>
      <c r="J705" s="1375"/>
      <c r="K705" s="1376"/>
      <c r="L705" s="268"/>
      <c r="M705" s="270"/>
      <c r="N705" s="180"/>
    </row>
    <row r="706" spans="2:14" ht="37.5" hidden="1" customHeight="1">
      <c r="B706" s="204" t="str">
        <f>IF('①4.事業内容（PR）'!B75="","",'①4.事業内容（PR）'!B75)</f>
        <v/>
      </c>
      <c r="C706" s="1377" t="str">
        <f>IF('①4.事業内容（PR）'!C75="","",'①4.事業内容（PR）'!C75)</f>
        <v/>
      </c>
      <c r="D706" s="1378"/>
      <c r="E706" s="284">
        <f>SUM(E707:E715)</f>
        <v>0</v>
      </c>
      <c r="F706" s="284">
        <f>SUM(F707:F715)</f>
        <v>0</v>
      </c>
      <c r="G706" s="284">
        <f>SUM(G707:G715)</f>
        <v>0</v>
      </c>
      <c r="H706" s="284">
        <f>SUM(H707:H715)</f>
        <v>0</v>
      </c>
      <c r="I706" s="277"/>
      <c r="J706" s="1379"/>
      <c r="K706" s="1380"/>
      <c r="L706" s="259"/>
      <c r="M706" s="257"/>
      <c r="N706" s="180"/>
    </row>
    <row r="707" spans="2:14" ht="19.5" hidden="1" customHeight="1">
      <c r="B707" s="1363"/>
      <c r="C707" s="260" t="s">
        <v>147</v>
      </c>
      <c r="D707" s="261"/>
      <c r="E707" s="287">
        <f>SUM(F707:H707)</f>
        <v>0</v>
      </c>
      <c r="F707" s="262"/>
      <c r="G707" s="262"/>
      <c r="H707" s="262"/>
      <c r="I707" s="1366"/>
      <c r="J707" s="1369"/>
      <c r="K707" s="1370"/>
      <c r="L707" s="268"/>
      <c r="M707" s="270"/>
      <c r="N707" s="180"/>
    </row>
    <row r="708" spans="2:14" ht="19.5" hidden="1" customHeight="1">
      <c r="B708" s="1364"/>
      <c r="C708" s="264" t="s">
        <v>148</v>
      </c>
      <c r="D708" s="265"/>
      <c r="E708" s="288">
        <f t="shared" ref="E708:E714" si="71">SUM(F708:H708)</f>
        <v>0</v>
      </c>
      <c r="F708" s="266"/>
      <c r="G708" s="266"/>
      <c r="H708" s="266"/>
      <c r="I708" s="1367"/>
      <c r="J708" s="1371"/>
      <c r="K708" s="1372"/>
      <c r="L708" s="259"/>
      <c r="M708" s="257"/>
      <c r="N708" s="180"/>
    </row>
    <row r="709" spans="2:14" ht="19.5" hidden="1" customHeight="1">
      <c r="B709" s="1364"/>
      <c r="C709" s="264" t="s">
        <v>149</v>
      </c>
      <c r="D709" s="265"/>
      <c r="E709" s="288">
        <f t="shared" si="71"/>
        <v>0</v>
      </c>
      <c r="F709" s="266"/>
      <c r="G709" s="266"/>
      <c r="H709" s="266"/>
      <c r="I709" s="1367"/>
      <c r="J709" s="1371"/>
      <c r="K709" s="1372"/>
      <c r="L709" s="259"/>
      <c r="M709" s="257"/>
      <c r="N709" s="180"/>
    </row>
    <row r="710" spans="2:14" ht="19.5" hidden="1" customHeight="1">
      <c r="B710" s="1364"/>
      <c r="C710" s="269" t="s">
        <v>150</v>
      </c>
      <c r="D710" s="265"/>
      <c r="E710" s="288">
        <f t="shared" si="71"/>
        <v>0</v>
      </c>
      <c r="F710" s="266"/>
      <c r="G710" s="266"/>
      <c r="H710" s="266"/>
      <c r="I710" s="1367"/>
      <c r="J710" s="1371"/>
      <c r="K710" s="1372"/>
      <c r="L710" s="259"/>
      <c r="M710" s="257"/>
      <c r="N710" s="180"/>
    </row>
    <row r="711" spans="2:14" ht="19.5" hidden="1" customHeight="1">
      <c r="B711" s="1364"/>
      <c r="C711" s="264" t="s">
        <v>151</v>
      </c>
      <c r="D711" s="265"/>
      <c r="E711" s="288">
        <f t="shared" si="71"/>
        <v>0</v>
      </c>
      <c r="F711" s="266"/>
      <c r="G711" s="266"/>
      <c r="H711" s="266"/>
      <c r="I711" s="1367"/>
      <c r="J711" s="1371"/>
      <c r="K711" s="1372"/>
      <c r="L711" s="268"/>
      <c r="M711" s="270"/>
      <c r="N711" s="180"/>
    </row>
    <row r="712" spans="2:14" ht="19.5" hidden="1" customHeight="1">
      <c r="B712" s="1364"/>
      <c r="C712" s="264" t="s">
        <v>152</v>
      </c>
      <c r="D712" s="265"/>
      <c r="E712" s="288">
        <f t="shared" si="71"/>
        <v>0</v>
      </c>
      <c r="F712" s="278"/>
      <c r="G712" s="278"/>
      <c r="H712" s="278"/>
      <c r="I712" s="1367"/>
      <c r="J712" s="1371"/>
      <c r="K712" s="1372"/>
      <c r="L712" s="268"/>
      <c r="M712" s="270"/>
      <c r="N712" s="180"/>
    </row>
    <row r="713" spans="2:14" ht="19.5" hidden="1" customHeight="1">
      <c r="B713" s="1364"/>
      <c r="C713" s="272" t="s">
        <v>631</v>
      </c>
      <c r="D713" s="265"/>
      <c r="E713" s="288">
        <f t="shared" si="71"/>
        <v>0</v>
      </c>
      <c r="F713" s="266"/>
      <c r="G713" s="266"/>
      <c r="H713" s="266"/>
      <c r="I713" s="1367"/>
      <c r="J713" s="1371"/>
      <c r="K713" s="1372"/>
      <c r="L713" s="268"/>
      <c r="M713" s="270"/>
      <c r="N713" s="180"/>
    </row>
    <row r="714" spans="2:14" ht="19.5" hidden="1" customHeight="1">
      <c r="B714" s="1364"/>
      <c r="C714" s="264" t="s">
        <v>153</v>
      </c>
      <c r="D714" s="265"/>
      <c r="E714" s="288">
        <f t="shared" si="71"/>
        <v>0</v>
      </c>
      <c r="F714" s="266"/>
      <c r="G714" s="266"/>
      <c r="H714" s="266"/>
      <c r="I714" s="1367"/>
      <c r="J714" s="1371"/>
      <c r="K714" s="1372"/>
      <c r="L714" s="268"/>
      <c r="M714" s="270"/>
      <c r="N714" s="180"/>
    </row>
    <row r="715" spans="2:14" ht="19.5" hidden="1" customHeight="1" thickBot="1">
      <c r="B715" s="1365"/>
      <c r="C715" s="273" t="s">
        <v>154</v>
      </c>
      <c r="D715" s="274"/>
      <c r="E715" s="289">
        <f>SUM(F715:H715)</f>
        <v>0</v>
      </c>
      <c r="F715" s="275"/>
      <c r="G715" s="275"/>
      <c r="H715" s="275"/>
      <c r="I715" s="1368"/>
      <c r="J715" s="1381"/>
      <c r="K715" s="1382"/>
      <c r="L715" s="268"/>
      <c r="M715" s="270"/>
      <c r="N715" s="180"/>
    </row>
    <row r="716" spans="2:14" ht="37.5" hidden="1" customHeight="1">
      <c r="B716" s="285" t="str">
        <f>IF('①4.事業内容（PR）'!B76="","",'①4.事業内容（PR）'!B76)</f>
        <v/>
      </c>
      <c r="C716" s="1359" t="str">
        <f>IF('①4.事業内容（PR）'!C76="","",'①4.事業内容（PR）'!C76)</f>
        <v/>
      </c>
      <c r="D716" s="1360"/>
      <c r="E716" s="286">
        <f>SUM(E717:E725)</f>
        <v>0</v>
      </c>
      <c r="F716" s="286">
        <f>SUM(F717:F725)</f>
        <v>0</v>
      </c>
      <c r="G716" s="286">
        <f>SUM(G717:G725)</f>
        <v>0</v>
      </c>
      <c r="H716" s="286">
        <f>SUM(H717:H725)</f>
        <v>0</v>
      </c>
      <c r="I716" s="280"/>
      <c r="J716" s="1361"/>
      <c r="K716" s="1362"/>
      <c r="L716" s="259"/>
      <c r="M716" s="257"/>
      <c r="N716" s="180"/>
    </row>
    <row r="717" spans="2:14" ht="19.5" hidden="1" customHeight="1">
      <c r="B717" s="1363"/>
      <c r="C717" s="260" t="s">
        <v>147</v>
      </c>
      <c r="D717" s="261"/>
      <c r="E717" s="287">
        <f>SUM(F717:H717)</f>
        <v>0</v>
      </c>
      <c r="F717" s="262"/>
      <c r="G717" s="262"/>
      <c r="H717" s="262"/>
      <c r="I717" s="1366"/>
      <c r="J717" s="1369"/>
      <c r="K717" s="1370"/>
      <c r="L717" s="268"/>
      <c r="M717" s="270"/>
      <c r="N717" s="180"/>
    </row>
    <row r="718" spans="2:14" ht="19.5" hidden="1" customHeight="1">
      <c r="B718" s="1364"/>
      <c r="C718" s="264" t="s">
        <v>148</v>
      </c>
      <c r="D718" s="265"/>
      <c r="E718" s="288">
        <f t="shared" ref="E718:E724" si="72">SUM(F718:H718)</f>
        <v>0</v>
      </c>
      <c r="F718" s="266"/>
      <c r="G718" s="266"/>
      <c r="H718" s="266"/>
      <c r="I718" s="1367"/>
      <c r="J718" s="1371"/>
      <c r="K718" s="1372"/>
      <c r="L718" s="259"/>
      <c r="M718" s="257"/>
      <c r="N718" s="180"/>
    </row>
    <row r="719" spans="2:14" ht="19.5" hidden="1" customHeight="1">
      <c r="B719" s="1364"/>
      <c r="C719" s="264" t="s">
        <v>149</v>
      </c>
      <c r="D719" s="265"/>
      <c r="E719" s="288">
        <f t="shared" si="72"/>
        <v>0</v>
      </c>
      <c r="F719" s="266"/>
      <c r="G719" s="266"/>
      <c r="H719" s="266"/>
      <c r="I719" s="1367"/>
      <c r="J719" s="1371"/>
      <c r="K719" s="1372"/>
      <c r="L719" s="259"/>
      <c r="M719" s="257"/>
      <c r="N719" s="180"/>
    </row>
    <row r="720" spans="2:14" ht="19.5" hidden="1" customHeight="1">
      <c r="B720" s="1364"/>
      <c r="C720" s="269" t="s">
        <v>150</v>
      </c>
      <c r="D720" s="265"/>
      <c r="E720" s="288">
        <f t="shared" si="72"/>
        <v>0</v>
      </c>
      <c r="F720" s="266"/>
      <c r="G720" s="266"/>
      <c r="H720" s="266"/>
      <c r="I720" s="1367"/>
      <c r="J720" s="1371"/>
      <c r="K720" s="1372"/>
      <c r="L720" s="259"/>
      <c r="M720" s="257"/>
      <c r="N720" s="180"/>
    </row>
    <row r="721" spans="2:14" ht="19.5" hidden="1" customHeight="1">
      <c r="B721" s="1364"/>
      <c r="C721" s="264" t="s">
        <v>151</v>
      </c>
      <c r="D721" s="265"/>
      <c r="E721" s="288">
        <f t="shared" si="72"/>
        <v>0</v>
      </c>
      <c r="F721" s="266"/>
      <c r="G721" s="266"/>
      <c r="H721" s="266"/>
      <c r="I721" s="1367"/>
      <c r="J721" s="1371"/>
      <c r="K721" s="1372"/>
      <c r="L721" s="268"/>
      <c r="M721" s="270"/>
      <c r="N721" s="180"/>
    </row>
    <row r="722" spans="2:14" ht="19.5" hidden="1" customHeight="1">
      <c r="B722" s="1364"/>
      <c r="C722" s="264" t="s">
        <v>152</v>
      </c>
      <c r="D722" s="265"/>
      <c r="E722" s="288">
        <f t="shared" si="72"/>
        <v>0</v>
      </c>
      <c r="F722" s="278"/>
      <c r="G722" s="278"/>
      <c r="H722" s="278"/>
      <c r="I722" s="1367"/>
      <c r="J722" s="1373"/>
      <c r="K722" s="1374"/>
      <c r="L722" s="268"/>
      <c r="M722" s="270"/>
      <c r="N722" s="180"/>
    </row>
    <row r="723" spans="2:14" ht="19.5" hidden="1" customHeight="1">
      <c r="B723" s="1364"/>
      <c r="C723" s="272" t="s">
        <v>631</v>
      </c>
      <c r="D723" s="265"/>
      <c r="E723" s="288">
        <f t="shared" si="72"/>
        <v>0</v>
      </c>
      <c r="F723" s="266"/>
      <c r="G723" s="266"/>
      <c r="H723" s="266"/>
      <c r="I723" s="1367"/>
      <c r="J723" s="1371"/>
      <c r="K723" s="1372"/>
      <c r="L723" s="268"/>
      <c r="M723" s="270"/>
      <c r="N723" s="180"/>
    </row>
    <row r="724" spans="2:14" ht="19.5" hidden="1" customHeight="1">
      <c r="B724" s="1364"/>
      <c r="C724" s="264" t="s">
        <v>153</v>
      </c>
      <c r="D724" s="265"/>
      <c r="E724" s="288">
        <f t="shared" si="72"/>
        <v>0</v>
      </c>
      <c r="F724" s="266"/>
      <c r="G724" s="266"/>
      <c r="H724" s="266"/>
      <c r="I724" s="1367"/>
      <c r="J724" s="1371"/>
      <c r="K724" s="1372"/>
      <c r="L724" s="268"/>
      <c r="M724" s="270"/>
      <c r="N724" s="180"/>
    </row>
    <row r="725" spans="2:14" ht="19.5" hidden="1" customHeight="1" thickBot="1">
      <c r="B725" s="1365"/>
      <c r="C725" s="273" t="s">
        <v>154</v>
      </c>
      <c r="D725" s="274"/>
      <c r="E725" s="289">
        <f>SUM(F725:H725)</f>
        <v>0</v>
      </c>
      <c r="F725" s="275"/>
      <c r="G725" s="275"/>
      <c r="H725" s="275"/>
      <c r="I725" s="1368"/>
      <c r="J725" s="1375"/>
      <c r="K725" s="1376"/>
      <c r="L725" s="268"/>
      <c r="M725" s="270"/>
      <c r="N725" s="180"/>
    </row>
    <row r="726" spans="2:14" ht="37.5" hidden="1" customHeight="1">
      <c r="B726" s="204" t="str">
        <f>IF('①4.事業内容（PR）'!B77="","",'①4.事業内容（PR）'!B77)</f>
        <v/>
      </c>
      <c r="C726" s="1377" t="str">
        <f>IF('①4.事業内容（PR）'!C77="","",'①4.事業内容（PR）'!C77)</f>
        <v/>
      </c>
      <c r="D726" s="1378"/>
      <c r="E726" s="284">
        <f>SUM(E727:E735)</f>
        <v>0</v>
      </c>
      <c r="F726" s="284">
        <f>SUM(F727:F735)</f>
        <v>0</v>
      </c>
      <c r="G726" s="284">
        <f>SUM(G727:G735)</f>
        <v>0</v>
      </c>
      <c r="H726" s="284">
        <f>SUM(H727:H735)</f>
        <v>0</v>
      </c>
      <c r="I726" s="277"/>
      <c r="J726" s="1379"/>
      <c r="K726" s="1380"/>
      <c r="L726" s="259"/>
      <c r="M726" s="257"/>
      <c r="N726" s="180"/>
    </row>
    <row r="727" spans="2:14" ht="19.5" hidden="1" customHeight="1">
      <c r="B727" s="1363"/>
      <c r="C727" s="260" t="s">
        <v>147</v>
      </c>
      <c r="D727" s="261"/>
      <c r="E727" s="287">
        <f>SUM(F727:H727)</f>
        <v>0</v>
      </c>
      <c r="F727" s="262"/>
      <c r="G727" s="262"/>
      <c r="H727" s="262"/>
      <c r="I727" s="1366"/>
      <c r="J727" s="1369"/>
      <c r="K727" s="1370"/>
      <c r="L727" s="268"/>
      <c r="M727" s="270"/>
      <c r="N727" s="180"/>
    </row>
    <row r="728" spans="2:14" ht="19.5" hidden="1" customHeight="1">
      <c r="B728" s="1364"/>
      <c r="C728" s="264" t="s">
        <v>148</v>
      </c>
      <c r="D728" s="265"/>
      <c r="E728" s="288">
        <f t="shared" ref="E728:E734" si="73">SUM(F728:H728)</f>
        <v>0</v>
      </c>
      <c r="F728" s="266"/>
      <c r="G728" s="266"/>
      <c r="H728" s="266"/>
      <c r="I728" s="1367"/>
      <c r="J728" s="1371"/>
      <c r="K728" s="1372"/>
      <c r="L728" s="259"/>
      <c r="M728" s="257"/>
      <c r="N728" s="180"/>
    </row>
    <row r="729" spans="2:14" ht="19.5" hidden="1" customHeight="1">
      <c r="B729" s="1364"/>
      <c r="C729" s="264" t="s">
        <v>149</v>
      </c>
      <c r="D729" s="265"/>
      <c r="E729" s="288">
        <f t="shared" si="73"/>
        <v>0</v>
      </c>
      <c r="F729" s="266"/>
      <c r="G729" s="266"/>
      <c r="H729" s="266"/>
      <c r="I729" s="1367"/>
      <c r="J729" s="1371"/>
      <c r="K729" s="1372"/>
      <c r="L729" s="259"/>
      <c r="M729" s="257"/>
      <c r="N729" s="180"/>
    </row>
    <row r="730" spans="2:14" ht="19.5" hidden="1" customHeight="1">
      <c r="B730" s="1364"/>
      <c r="C730" s="269" t="s">
        <v>150</v>
      </c>
      <c r="D730" s="265"/>
      <c r="E730" s="288">
        <f t="shared" si="73"/>
        <v>0</v>
      </c>
      <c r="F730" s="266"/>
      <c r="G730" s="266"/>
      <c r="H730" s="266"/>
      <c r="I730" s="1367"/>
      <c r="J730" s="1371"/>
      <c r="K730" s="1372"/>
      <c r="L730" s="259"/>
      <c r="M730" s="257"/>
      <c r="N730" s="180"/>
    </row>
    <row r="731" spans="2:14" ht="19.5" hidden="1" customHeight="1">
      <c r="B731" s="1364"/>
      <c r="C731" s="264" t="s">
        <v>151</v>
      </c>
      <c r="D731" s="265"/>
      <c r="E731" s="288">
        <f t="shared" si="73"/>
        <v>0</v>
      </c>
      <c r="F731" s="266"/>
      <c r="G731" s="266"/>
      <c r="H731" s="266"/>
      <c r="I731" s="1367"/>
      <c r="J731" s="1371"/>
      <c r="K731" s="1372"/>
      <c r="L731" s="268"/>
      <c r="M731" s="270"/>
      <c r="N731" s="180"/>
    </row>
    <row r="732" spans="2:14" ht="19.5" hidden="1" customHeight="1">
      <c r="B732" s="1364"/>
      <c r="C732" s="264" t="s">
        <v>152</v>
      </c>
      <c r="D732" s="265"/>
      <c r="E732" s="288">
        <f t="shared" si="73"/>
        <v>0</v>
      </c>
      <c r="F732" s="278"/>
      <c r="G732" s="278"/>
      <c r="H732" s="278"/>
      <c r="I732" s="1367"/>
      <c r="J732" s="1371"/>
      <c r="K732" s="1372"/>
      <c r="L732" s="268"/>
      <c r="M732" s="270"/>
      <c r="N732" s="180"/>
    </row>
    <row r="733" spans="2:14" ht="19.5" hidden="1" customHeight="1">
      <c r="B733" s="1364"/>
      <c r="C733" s="272" t="s">
        <v>631</v>
      </c>
      <c r="D733" s="265"/>
      <c r="E733" s="288">
        <f t="shared" si="73"/>
        <v>0</v>
      </c>
      <c r="F733" s="266"/>
      <c r="G733" s="266"/>
      <c r="H733" s="266"/>
      <c r="I733" s="1367"/>
      <c r="J733" s="1371"/>
      <c r="K733" s="1372"/>
      <c r="L733" s="268"/>
      <c r="M733" s="270"/>
      <c r="N733" s="180"/>
    </row>
    <row r="734" spans="2:14" ht="19.5" hidden="1" customHeight="1">
      <c r="B734" s="1364"/>
      <c r="C734" s="264" t="s">
        <v>153</v>
      </c>
      <c r="D734" s="265"/>
      <c r="E734" s="288">
        <f t="shared" si="73"/>
        <v>0</v>
      </c>
      <c r="F734" s="266"/>
      <c r="G734" s="266"/>
      <c r="H734" s="266"/>
      <c r="I734" s="1367"/>
      <c r="J734" s="1371"/>
      <c r="K734" s="1372"/>
      <c r="L734" s="268"/>
      <c r="M734" s="270"/>
      <c r="N734" s="180"/>
    </row>
    <row r="735" spans="2:14" ht="19.5" hidden="1" customHeight="1" thickBot="1">
      <c r="B735" s="1365"/>
      <c r="C735" s="273" t="s">
        <v>154</v>
      </c>
      <c r="D735" s="274"/>
      <c r="E735" s="289">
        <f>SUM(F735:H735)</f>
        <v>0</v>
      </c>
      <c r="F735" s="275"/>
      <c r="G735" s="275"/>
      <c r="H735" s="275"/>
      <c r="I735" s="1368"/>
      <c r="J735" s="1381"/>
      <c r="K735" s="1382"/>
      <c r="L735" s="268"/>
      <c r="M735" s="270"/>
      <c r="N735" s="180"/>
    </row>
    <row r="736" spans="2:14" ht="40.5" hidden="1" customHeight="1">
      <c r="B736" s="204" t="str">
        <f>IF('①4.事業内容（PR）'!B78="","",'①4.事業内容（PR）'!B78)</f>
        <v/>
      </c>
      <c r="C736" s="1377" t="str">
        <f>IF('①4.事業内容（PR）'!C78="","",'①4.事業内容（PR）'!C78)</f>
        <v/>
      </c>
      <c r="D736" s="1378"/>
      <c r="E736" s="284">
        <f>SUM(E737:E745)</f>
        <v>0</v>
      </c>
      <c r="F736" s="284">
        <f>SUM(F737:F745)</f>
        <v>0</v>
      </c>
      <c r="G736" s="284">
        <f>SUM(G737:G745)</f>
        <v>0</v>
      </c>
      <c r="H736" s="284">
        <f>SUM(H737:H745)</f>
        <v>0</v>
      </c>
      <c r="I736" s="279"/>
      <c r="J736" s="1383"/>
      <c r="K736" s="1384"/>
      <c r="L736" s="259"/>
      <c r="M736" s="257"/>
      <c r="N736" s="180"/>
    </row>
    <row r="737" spans="2:14" ht="19.5" hidden="1" customHeight="1">
      <c r="B737" s="1363"/>
      <c r="C737" s="260" t="s">
        <v>147</v>
      </c>
      <c r="D737" s="261"/>
      <c r="E737" s="287">
        <f>SUM(F737:H737)</f>
        <v>0</v>
      </c>
      <c r="F737" s="262"/>
      <c r="G737" s="262"/>
      <c r="H737" s="262"/>
      <c r="I737" s="1366"/>
      <c r="J737" s="1369"/>
      <c r="K737" s="1370"/>
      <c r="L737" s="259"/>
      <c r="M737" s="257"/>
      <c r="N737" s="180"/>
    </row>
    <row r="738" spans="2:14" ht="19.5" hidden="1" customHeight="1">
      <c r="B738" s="1364"/>
      <c r="C738" s="264" t="s">
        <v>148</v>
      </c>
      <c r="D738" s="265"/>
      <c r="E738" s="288">
        <f t="shared" ref="E738:E744" si="74">SUM(F738:H738)</f>
        <v>0</v>
      </c>
      <c r="F738" s="266"/>
      <c r="G738" s="266"/>
      <c r="H738" s="266"/>
      <c r="I738" s="1367"/>
      <c r="J738" s="1371"/>
      <c r="K738" s="1372"/>
      <c r="L738" s="268"/>
      <c r="M738" s="270"/>
      <c r="N738" s="180"/>
    </row>
    <row r="739" spans="2:14" ht="19.5" hidden="1" customHeight="1">
      <c r="B739" s="1364"/>
      <c r="C739" s="264" t="s">
        <v>149</v>
      </c>
      <c r="D739" s="265"/>
      <c r="E739" s="288">
        <f t="shared" si="74"/>
        <v>0</v>
      </c>
      <c r="F739" s="266"/>
      <c r="G739" s="266"/>
      <c r="H739" s="266"/>
      <c r="I739" s="1367"/>
      <c r="J739" s="1371"/>
      <c r="K739" s="1372"/>
      <c r="L739" s="268"/>
      <c r="M739" s="270"/>
      <c r="N739" s="180"/>
    </row>
    <row r="740" spans="2:14" ht="19.5" hidden="1" customHeight="1">
      <c r="B740" s="1364"/>
      <c r="C740" s="269" t="s">
        <v>150</v>
      </c>
      <c r="D740" s="265"/>
      <c r="E740" s="288">
        <f t="shared" si="74"/>
        <v>0</v>
      </c>
      <c r="F740" s="266"/>
      <c r="G740" s="266"/>
      <c r="H740" s="266"/>
      <c r="I740" s="1367"/>
      <c r="J740" s="1371"/>
      <c r="K740" s="1372"/>
      <c r="L740" s="268"/>
      <c r="M740" s="270"/>
      <c r="N740" s="180"/>
    </row>
    <row r="741" spans="2:14" ht="19.5" hidden="1" customHeight="1">
      <c r="B741" s="1364"/>
      <c r="C741" s="264" t="s">
        <v>151</v>
      </c>
      <c r="D741" s="265"/>
      <c r="E741" s="288">
        <f t="shared" si="74"/>
        <v>0</v>
      </c>
      <c r="F741" s="266"/>
      <c r="G741" s="266"/>
      <c r="H741" s="266"/>
      <c r="I741" s="1367"/>
      <c r="J741" s="1371"/>
      <c r="K741" s="1372"/>
      <c r="L741" s="259"/>
      <c r="M741" s="257"/>
      <c r="N741" s="180"/>
    </row>
    <row r="742" spans="2:14" ht="19.5" hidden="1" customHeight="1">
      <c r="B742" s="1364"/>
      <c r="C742" s="264" t="s">
        <v>152</v>
      </c>
      <c r="D742" s="265"/>
      <c r="E742" s="288">
        <f t="shared" si="74"/>
        <v>0</v>
      </c>
      <c r="F742" s="278"/>
      <c r="G742" s="278"/>
      <c r="H742" s="278"/>
      <c r="I742" s="1367"/>
      <c r="J742" s="1373"/>
      <c r="K742" s="1374"/>
      <c r="L742" s="259"/>
      <c r="M742" s="257"/>
      <c r="N742" s="180"/>
    </row>
    <row r="743" spans="2:14" ht="19.5" hidden="1" customHeight="1">
      <c r="B743" s="1364"/>
      <c r="C743" s="272" t="s">
        <v>631</v>
      </c>
      <c r="D743" s="265"/>
      <c r="E743" s="288">
        <f t="shared" si="74"/>
        <v>0</v>
      </c>
      <c r="F743" s="266"/>
      <c r="G743" s="266"/>
      <c r="H743" s="266"/>
      <c r="I743" s="1367"/>
      <c r="J743" s="1371"/>
      <c r="K743" s="1372"/>
      <c r="L743" s="259"/>
      <c r="M743" s="257"/>
      <c r="N743" s="180"/>
    </row>
    <row r="744" spans="2:14" ht="19.5" hidden="1" customHeight="1">
      <c r="B744" s="1364"/>
      <c r="C744" s="264" t="s">
        <v>153</v>
      </c>
      <c r="D744" s="265"/>
      <c r="E744" s="288">
        <f t="shared" si="74"/>
        <v>0</v>
      </c>
      <c r="F744" s="266"/>
      <c r="G744" s="266"/>
      <c r="H744" s="266"/>
      <c r="I744" s="1367"/>
      <c r="J744" s="1371"/>
      <c r="K744" s="1372"/>
      <c r="L744" s="259"/>
      <c r="M744" s="257"/>
      <c r="N744" s="180"/>
    </row>
    <row r="745" spans="2:14" ht="19.5" hidden="1" customHeight="1" thickBot="1">
      <c r="B745" s="1365"/>
      <c r="C745" s="273" t="s">
        <v>154</v>
      </c>
      <c r="D745" s="274"/>
      <c r="E745" s="289">
        <f>SUM(F745:H745)</f>
        <v>0</v>
      </c>
      <c r="F745" s="275"/>
      <c r="G745" s="275"/>
      <c r="H745" s="275"/>
      <c r="I745" s="1368"/>
      <c r="J745" s="1375"/>
      <c r="K745" s="1376"/>
      <c r="L745" s="259"/>
      <c r="M745" s="257"/>
      <c r="N745" s="180"/>
    </row>
    <row r="746" spans="2:14" ht="37.5" hidden="1" customHeight="1">
      <c r="B746" s="204" t="str">
        <f>IF('①4.事業内容（PR）'!B79="","",'①4.事業内容（PR）'!B79)</f>
        <v/>
      </c>
      <c r="C746" s="1377" t="str">
        <f>IF('①4.事業内容（PR）'!C79="","",'①4.事業内容（PR）'!C79)</f>
        <v/>
      </c>
      <c r="D746" s="1378"/>
      <c r="E746" s="284">
        <f>SUM(E747:E755)</f>
        <v>0</v>
      </c>
      <c r="F746" s="284">
        <f>SUM(F747:F755)</f>
        <v>0</v>
      </c>
      <c r="G746" s="284">
        <f>SUM(G747:G755)</f>
        <v>0</v>
      </c>
      <c r="H746" s="284">
        <f>SUM(H747:H755)</f>
        <v>0</v>
      </c>
      <c r="I746" s="277"/>
      <c r="J746" s="1379"/>
      <c r="K746" s="1380"/>
      <c r="L746" s="259"/>
      <c r="M746" s="257"/>
      <c r="N746" s="180"/>
    </row>
    <row r="747" spans="2:14" ht="19.5" hidden="1" customHeight="1">
      <c r="B747" s="1363"/>
      <c r="C747" s="260" t="s">
        <v>147</v>
      </c>
      <c r="D747" s="261"/>
      <c r="E747" s="287">
        <f>SUM(F747:H747)</f>
        <v>0</v>
      </c>
      <c r="F747" s="262"/>
      <c r="G747" s="262"/>
      <c r="H747" s="262"/>
      <c r="I747" s="1366"/>
      <c r="J747" s="1369"/>
      <c r="K747" s="1370"/>
      <c r="L747" s="268"/>
      <c r="M747" s="270"/>
      <c r="N747" s="180"/>
    </row>
    <row r="748" spans="2:14" ht="19.5" hidden="1" customHeight="1">
      <c r="B748" s="1364"/>
      <c r="C748" s="264" t="s">
        <v>148</v>
      </c>
      <c r="D748" s="265"/>
      <c r="E748" s="288">
        <f t="shared" ref="E748:E754" si="75">SUM(F748:H748)</f>
        <v>0</v>
      </c>
      <c r="F748" s="266"/>
      <c r="G748" s="266"/>
      <c r="H748" s="266"/>
      <c r="I748" s="1367"/>
      <c r="J748" s="1371"/>
      <c r="K748" s="1372"/>
      <c r="L748" s="259"/>
      <c r="M748" s="257"/>
      <c r="N748" s="180"/>
    </row>
    <row r="749" spans="2:14" ht="19.5" hidden="1" customHeight="1">
      <c r="B749" s="1364"/>
      <c r="C749" s="264" t="s">
        <v>149</v>
      </c>
      <c r="D749" s="265"/>
      <c r="E749" s="288">
        <f t="shared" si="75"/>
        <v>0</v>
      </c>
      <c r="F749" s="266"/>
      <c r="G749" s="266"/>
      <c r="H749" s="266"/>
      <c r="I749" s="1367"/>
      <c r="J749" s="1371"/>
      <c r="K749" s="1372"/>
      <c r="L749" s="259"/>
      <c r="M749" s="257"/>
      <c r="N749" s="180"/>
    </row>
    <row r="750" spans="2:14" ht="19.5" hidden="1" customHeight="1">
      <c r="B750" s="1364"/>
      <c r="C750" s="269" t="s">
        <v>150</v>
      </c>
      <c r="D750" s="265"/>
      <c r="E750" s="288">
        <f t="shared" si="75"/>
        <v>0</v>
      </c>
      <c r="F750" s="266"/>
      <c r="G750" s="266"/>
      <c r="H750" s="266"/>
      <c r="I750" s="1367"/>
      <c r="J750" s="1371"/>
      <c r="K750" s="1372"/>
      <c r="L750" s="259"/>
      <c r="M750" s="257"/>
      <c r="N750" s="180"/>
    </row>
    <row r="751" spans="2:14" ht="19.5" hidden="1" customHeight="1">
      <c r="B751" s="1364"/>
      <c r="C751" s="264" t="s">
        <v>151</v>
      </c>
      <c r="D751" s="265"/>
      <c r="E751" s="288">
        <f t="shared" si="75"/>
        <v>0</v>
      </c>
      <c r="F751" s="266"/>
      <c r="G751" s="266"/>
      <c r="H751" s="266"/>
      <c r="I751" s="1367"/>
      <c r="J751" s="1371"/>
      <c r="K751" s="1372"/>
      <c r="L751" s="268"/>
      <c r="M751" s="270"/>
      <c r="N751" s="180"/>
    </row>
    <row r="752" spans="2:14" ht="19.5" hidden="1" customHeight="1">
      <c r="B752" s="1364"/>
      <c r="C752" s="264" t="s">
        <v>152</v>
      </c>
      <c r="D752" s="265"/>
      <c r="E752" s="288">
        <f t="shared" si="75"/>
        <v>0</v>
      </c>
      <c r="F752" s="278"/>
      <c r="G752" s="278"/>
      <c r="H752" s="278"/>
      <c r="I752" s="1367"/>
      <c r="J752" s="1371"/>
      <c r="K752" s="1372"/>
      <c r="L752" s="268"/>
      <c r="M752" s="270"/>
      <c r="N752" s="180"/>
    </row>
    <row r="753" spans="2:14" ht="19.5" hidden="1" customHeight="1">
      <c r="B753" s="1364"/>
      <c r="C753" s="272" t="s">
        <v>631</v>
      </c>
      <c r="D753" s="265"/>
      <c r="E753" s="288">
        <f t="shared" si="75"/>
        <v>0</v>
      </c>
      <c r="F753" s="266"/>
      <c r="G753" s="266"/>
      <c r="H753" s="266"/>
      <c r="I753" s="1367"/>
      <c r="J753" s="1371"/>
      <c r="K753" s="1372"/>
      <c r="L753" s="268"/>
      <c r="M753" s="270"/>
      <c r="N753" s="180"/>
    </row>
    <row r="754" spans="2:14" ht="19.5" hidden="1" customHeight="1">
      <c r="B754" s="1364"/>
      <c r="C754" s="264" t="s">
        <v>153</v>
      </c>
      <c r="D754" s="265"/>
      <c r="E754" s="288">
        <f t="shared" si="75"/>
        <v>0</v>
      </c>
      <c r="F754" s="266"/>
      <c r="G754" s="266"/>
      <c r="H754" s="266"/>
      <c r="I754" s="1367"/>
      <c r="J754" s="1371"/>
      <c r="K754" s="1372"/>
      <c r="L754" s="268"/>
      <c r="M754" s="270"/>
      <c r="N754" s="180"/>
    </row>
    <row r="755" spans="2:14" ht="19.5" hidden="1" customHeight="1" thickBot="1">
      <c r="B755" s="1365"/>
      <c r="C755" s="273" t="s">
        <v>154</v>
      </c>
      <c r="D755" s="274"/>
      <c r="E755" s="289">
        <f>SUM(F755:H755)</f>
        <v>0</v>
      </c>
      <c r="F755" s="275"/>
      <c r="G755" s="275"/>
      <c r="H755" s="275"/>
      <c r="I755" s="1368"/>
      <c r="J755" s="1381"/>
      <c r="K755" s="1382"/>
      <c r="L755" s="268"/>
      <c r="M755" s="270"/>
      <c r="N755" s="180"/>
    </row>
    <row r="756" spans="2:14" ht="37.5" hidden="1" customHeight="1">
      <c r="B756" s="204" t="str">
        <f>IF('①4.事業内容（PR）'!B80="","",'①4.事業内容（PR）'!B80)</f>
        <v/>
      </c>
      <c r="C756" s="1377" t="str">
        <f>IF('①4.事業内容（PR）'!C80="","",'①4.事業内容（PR）'!C80)</f>
        <v/>
      </c>
      <c r="D756" s="1378"/>
      <c r="E756" s="284">
        <f>SUM(E757:E765)</f>
        <v>0</v>
      </c>
      <c r="F756" s="284">
        <f>SUM(F757:F765)</f>
        <v>0</v>
      </c>
      <c r="G756" s="284">
        <f>SUM(G757:G765)</f>
        <v>0</v>
      </c>
      <c r="H756" s="284">
        <f>SUM(H757:H765)</f>
        <v>0</v>
      </c>
      <c r="I756" s="279"/>
      <c r="J756" s="1383"/>
      <c r="K756" s="1384"/>
      <c r="L756" s="259"/>
      <c r="M756" s="257"/>
      <c r="N756" s="180"/>
    </row>
    <row r="757" spans="2:14" ht="19.5" hidden="1" customHeight="1">
      <c r="B757" s="1363"/>
      <c r="C757" s="260" t="s">
        <v>147</v>
      </c>
      <c r="D757" s="261"/>
      <c r="E757" s="287">
        <f>SUM(F757:H757)</f>
        <v>0</v>
      </c>
      <c r="F757" s="262"/>
      <c r="G757" s="262"/>
      <c r="H757" s="262"/>
      <c r="I757" s="1366"/>
      <c r="J757" s="1369"/>
      <c r="K757" s="1370"/>
      <c r="L757" s="268"/>
      <c r="M757" s="270"/>
      <c r="N757" s="180"/>
    </row>
    <row r="758" spans="2:14" ht="19.5" hidden="1" customHeight="1">
      <c r="B758" s="1364"/>
      <c r="C758" s="264" t="s">
        <v>148</v>
      </c>
      <c r="D758" s="265"/>
      <c r="E758" s="288">
        <f t="shared" ref="E758:E764" si="76">SUM(F758:H758)</f>
        <v>0</v>
      </c>
      <c r="F758" s="266"/>
      <c r="G758" s="266"/>
      <c r="H758" s="266"/>
      <c r="I758" s="1367"/>
      <c r="J758" s="1371"/>
      <c r="K758" s="1372"/>
      <c r="L758" s="259"/>
      <c r="M758" s="257"/>
      <c r="N758" s="180"/>
    </row>
    <row r="759" spans="2:14" ht="19.5" hidden="1" customHeight="1">
      <c r="B759" s="1364"/>
      <c r="C759" s="264" t="s">
        <v>149</v>
      </c>
      <c r="D759" s="265"/>
      <c r="E759" s="288">
        <f t="shared" si="76"/>
        <v>0</v>
      </c>
      <c r="F759" s="266"/>
      <c r="G759" s="266"/>
      <c r="H759" s="266"/>
      <c r="I759" s="1367"/>
      <c r="J759" s="1371"/>
      <c r="K759" s="1372"/>
      <c r="L759" s="259"/>
      <c r="M759" s="257"/>
      <c r="N759" s="180"/>
    </row>
    <row r="760" spans="2:14" ht="19.5" hidden="1" customHeight="1">
      <c r="B760" s="1364"/>
      <c r="C760" s="269" t="s">
        <v>150</v>
      </c>
      <c r="D760" s="265"/>
      <c r="E760" s="288">
        <f t="shared" si="76"/>
        <v>0</v>
      </c>
      <c r="F760" s="266"/>
      <c r="G760" s="266"/>
      <c r="H760" s="266"/>
      <c r="I760" s="1367"/>
      <c r="J760" s="1371"/>
      <c r="K760" s="1372"/>
      <c r="L760" s="259"/>
      <c r="M760" s="257"/>
      <c r="N760" s="180"/>
    </row>
    <row r="761" spans="2:14" ht="19.5" hidden="1" customHeight="1">
      <c r="B761" s="1364"/>
      <c r="C761" s="264" t="s">
        <v>151</v>
      </c>
      <c r="D761" s="265"/>
      <c r="E761" s="288">
        <f t="shared" si="76"/>
        <v>0</v>
      </c>
      <c r="F761" s="266"/>
      <c r="G761" s="266"/>
      <c r="H761" s="266"/>
      <c r="I761" s="1367"/>
      <c r="J761" s="1371"/>
      <c r="K761" s="1372"/>
      <c r="L761" s="268"/>
      <c r="M761" s="270"/>
      <c r="N761" s="180"/>
    </row>
    <row r="762" spans="2:14" ht="19.5" hidden="1" customHeight="1">
      <c r="B762" s="1364"/>
      <c r="C762" s="264" t="s">
        <v>152</v>
      </c>
      <c r="D762" s="265"/>
      <c r="E762" s="288">
        <f t="shared" si="76"/>
        <v>0</v>
      </c>
      <c r="F762" s="278"/>
      <c r="G762" s="278"/>
      <c r="H762" s="278"/>
      <c r="I762" s="1367"/>
      <c r="J762" s="1373"/>
      <c r="K762" s="1374"/>
      <c r="L762" s="268"/>
      <c r="M762" s="270"/>
      <c r="N762" s="180"/>
    </row>
    <row r="763" spans="2:14" ht="19.5" hidden="1" customHeight="1">
      <c r="B763" s="1364"/>
      <c r="C763" s="272" t="s">
        <v>631</v>
      </c>
      <c r="D763" s="265"/>
      <c r="E763" s="288">
        <f t="shared" si="76"/>
        <v>0</v>
      </c>
      <c r="F763" s="266"/>
      <c r="G763" s="266"/>
      <c r="H763" s="266"/>
      <c r="I763" s="1367"/>
      <c r="J763" s="1371"/>
      <c r="K763" s="1372"/>
      <c r="L763" s="268"/>
      <c r="M763" s="270"/>
      <c r="N763" s="180"/>
    </row>
    <row r="764" spans="2:14" ht="19.5" hidden="1" customHeight="1">
      <c r="B764" s="1364"/>
      <c r="C764" s="264" t="s">
        <v>153</v>
      </c>
      <c r="D764" s="265"/>
      <c r="E764" s="288">
        <f t="shared" si="76"/>
        <v>0</v>
      </c>
      <c r="F764" s="266"/>
      <c r="G764" s="266"/>
      <c r="H764" s="266"/>
      <c r="I764" s="1367"/>
      <c r="J764" s="1371"/>
      <c r="K764" s="1372"/>
      <c r="L764" s="268"/>
      <c r="M764" s="270"/>
      <c r="N764" s="180"/>
    </row>
    <row r="765" spans="2:14" ht="19.5" hidden="1" customHeight="1" thickBot="1">
      <c r="B765" s="1365"/>
      <c r="C765" s="273" t="s">
        <v>154</v>
      </c>
      <c r="D765" s="274"/>
      <c r="E765" s="289">
        <f>SUM(F765:H765)</f>
        <v>0</v>
      </c>
      <c r="F765" s="275"/>
      <c r="G765" s="275"/>
      <c r="H765" s="275"/>
      <c r="I765" s="1368"/>
      <c r="J765" s="1375"/>
      <c r="K765" s="1376"/>
      <c r="L765" s="268"/>
      <c r="M765" s="270"/>
      <c r="N765" s="180"/>
    </row>
    <row r="766" spans="2:14" ht="37.5" hidden="1" customHeight="1">
      <c r="B766" s="204" t="str">
        <f>IF('①4.事業内容（PR）'!B81="","",'①4.事業内容（PR）'!B81)</f>
        <v/>
      </c>
      <c r="C766" s="1377" t="str">
        <f>IF('①4.事業内容（PR）'!C81="","",'①4.事業内容（PR）'!C81)</f>
        <v/>
      </c>
      <c r="D766" s="1378"/>
      <c r="E766" s="284">
        <f>SUM(E767:E775)</f>
        <v>0</v>
      </c>
      <c r="F766" s="284">
        <f>SUM(F767:F775)</f>
        <v>0</v>
      </c>
      <c r="G766" s="284">
        <f>SUM(G767:G775)</f>
        <v>0</v>
      </c>
      <c r="H766" s="284">
        <f>SUM(H767:H775)</f>
        <v>0</v>
      </c>
      <c r="I766" s="277"/>
      <c r="J766" s="1379"/>
      <c r="K766" s="1380"/>
      <c r="L766" s="259"/>
      <c r="M766" s="257"/>
      <c r="N766" s="180"/>
    </row>
    <row r="767" spans="2:14" ht="19.5" hidden="1" customHeight="1">
      <c r="B767" s="1363"/>
      <c r="C767" s="260" t="s">
        <v>147</v>
      </c>
      <c r="D767" s="261"/>
      <c r="E767" s="287">
        <f>SUM(F767:H767)</f>
        <v>0</v>
      </c>
      <c r="F767" s="262"/>
      <c r="G767" s="262"/>
      <c r="H767" s="262"/>
      <c r="I767" s="1366"/>
      <c r="J767" s="1369"/>
      <c r="K767" s="1370"/>
      <c r="L767" s="268"/>
      <c r="M767" s="270"/>
      <c r="N767" s="180"/>
    </row>
    <row r="768" spans="2:14" ht="19.5" hidden="1" customHeight="1">
      <c r="B768" s="1364"/>
      <c r="C768" s="264" t="s">
        <v>148</v>
      </c>
      <c r="D768" s="265"/>
      <c r="E768" s="288">
        <f t="shared" ref="E768:E774" si="77">SUM(F768:H768)</f>
        <v>0</v>
      </c>
      <c r="F768" s="266"/>
      <c r="G768" s="266"/>
      <c r="H768" s="266"/>
      <c r="I768" s="1367"/>
      <c r="J768" s="1371"/>
      <c r="K768" s="1372"/>
      <c r="L768" s="259"/>
      <c r="M768" s="257"/>
      <c r="N768" s="180"/>
    </row>
    <row r="769" spans="2:14" ht="19.5" hidden="1" customHeight="1">
      <c r="B769" s="1364"/>
      <c r="C769" s="264" t="s">
        <v>149</v>
      </c>
      <c r="D769" s="265"/>
      <c r="E769" s="288">
        <f t="shared" si="77"/>
        <v>0</v>
      </c>
      <c r="F769" s="266"/>
      <c r="G769" s="266"/>
      <c r="H769" s="266"/>
      <c r="I769" s="1367"/>
      <c r="J769" s="1371"/>
      <c r="K769" s="1372"/>
      <c r="L769" s="259"/>
      <c r="M769" s="257"/>
      <c r="N769" s="180"/>
    </row>
    <row r="770" spans="2:14" ht="19.5" hidden="1" customHeight="1">
      <c r="B770" s="1364"/>
      <c r="C770" s="269" t="s">
        <v>150</v>
      </c>
      <c r="D770" s="265"/>
      <c r="E770" s="288">
        <f t="shared" si="77"/>
        <v>0</v>
      </c>
      <c r="F770" s="266"/>
      <c r="G770" s="266"/>
      <c r="H770" s="266"/>
      <c r="I770" s="1367"/>
      <c r="J770" s="1371"/>
      <c r="K770" s="1372"/>
      <c r="L770" s="259"/>
      <c r="M770" s="257"/>
      <c r="N770" s="180"/>
    </row>
    <row r="771" spans="2:14" ht="19.5" hidden="1" customHeight="1">
      <c r="B771" s="1364"/>
      <c r="C771" s="264" t="s">
        <v>151</v>
      </c>
      <c r="D771" s="265"/>
      <c r="E771" s="288">
        <f t="shared" si="77"/>
        <v>0</v>
      </c>
      <c r="F771" s="266"/>
      <c r="G771" s="266"/>
      <c r="H771" s="266"/>
      <c r="I771" s="1367"/>
      <c r="J771" s="1371"/>
      <c r="K771" s="1372"/>
      <c r="L771" s="268"/>
      <c r="M771" s="270"/>
      <c r="N771" s="180"/>
    </row>
    <row r="772" spans="2:14" ht="19.5" hidden="1" customHeight="1">
      <c r="B772" s="1364"/>
      <c r="C772" s="264" t="s">
        <v>152</v>
      </c>
      <c r="D772" s="265"/>
      <c r="E772" s="288">
        <f t="shared" si="77"/>
        <v>0</v>
      </c>
      <c r="F772" s="278"/>
      <c r="G772" s="278"/>
      <c r="H772" s="278"/>
      <c r="I772" s="1367"/>
      <c r="J772" s="1371"/>
      <c r="K772" s="1372"/>
      <c r="L772" s="268"/>
      <c r="M772" s="270"/>
      <c r="N772" s="180"/>
    </row>
    <row r="773" spans="2:14" ht="19.5" hidden="1" customHeight="1">
      <c r="B773" s="1364"/>
      <c r="C773" s="272" t="s">
        <v>631</v>
      </c>
      <c r="D773" s="265"/>
      <c r="E773" s="288">
        <f t="shared" si="77"/>
        <v>0</v>
      </c>
      <c r="F773" s="266"/>
      <c r="G773" s="266"/>
      <c r="H773" s="266"/>
      <c r="I773" s="1367"/>
      <c r="J773" s="1371"/>
      <c r="K773" s="1372"/>
      <c r="L773" s="268"/>
      <c r="M773" s="270"/>
      <c r="N773" s="180"/>
    </row>
    <row r="774" spans="2:14" ht="19.5" hidden="1" customHeight="1">
      <c r="B774" s="1364"/>
      <c r="C774" s="264" t="s">
        <v>153</v>
      </c>
      <c r="D774" s="265"/>
      <c r="E774" s="288">
        <f t="shared" si="77"/>
        <v>0</v>
      </c>
      <c r="F774" s="266"/>
      <c r="G774" s="266"/>
      <c r="H774" s="266"/>
      <c r="I774" s="1367"/>
      <c r="J774" s="1371"/>
      <c r="K774" s="1372"/>
      <c r="L774" s="268"/>
      <c r="M774" s="270"/>
      <c r="N774" s="180"/>
    </row>
    <row r="775" spans="2:14" ht="19.5" hidden="1" customHeight="1" thickBot="1">
      <c r="B775" s="1365"/>
      <c r="C775" s="273" t="s">
        <v>154</v>
      </c>
      <c r="D775" s="274"/>
      <c r="E775" s="289">
        <f>SUM(F775:H775)</f>
        <v>0</v>
      </c>
      <c r="F775" s="275"/>
      <c r="G775" s="275"/>
      <c r="H775" s="275"/>
      <c r="I775" s="1368"/>
      <c r="J775" s="1381"/>
      <c r="K775" s="1382"/>
      <c r="L775" s="268"/>
      <c r="M775" s="270"/>
      <c r="N775" s="180"/>
    </row>
    <row r="776" spans="2:14" ht="37.5" hidden="1" customHeight="1">
      <c r="B776" s="285" t="str">
        <f>IF('①4.事業内容（PR）'!B82="","",'①4.事業内容（PR）'!B82)</f>
        <v/>
      </c>
      <c r="C776" s="1359" t="str">
        <f>IF('①4.事業内容（PR）'!C82="","",'①4.事業内容（PR）'!C82)</f>
        <v/>
      </c>
      <c r="D776" s="1360"/>
      <c r="E776" s="286">
        <f>SUM(E777:E785)</f>
        <v>0</v>
      </c>
      <c r="F776" s="286">
        <f>SUM(F777:F785)</f>
        <v>0</v>
      </c>
      <c r="G776" s="286">
        <f>SUM(G777:G785)</f>
        <v>0</v>
      </c>
      <c r="H776" s="286">
        <f>SUM(H777:H785)</f>
        <v>0</v>
      </c>
      <c r="I776" s="280"/>
      <c r="J776" s="1361"/>
      <c r="K776" s="1362"/>
      <c r="L776" s="259"/>
      <c r="M776" s="257"/>
      <c r="N776" s="180"/>
    </row>
    <row r="777" spans="2:14" ht="19.5" hidden="1" customHeight="1">
      <c r="B777" s="1363"/>
      <c r="C777" s="260" t="s">
        <v>147</v>
      </c>
      <c r="D777" s="261"/>
      <c r="E777" s="287">
        <f>SUM(F777:H777)</f>
        <v>0</v>
      </c>
      <c r="F777" s="262"/>
      <c r="G777" s="262"/>
      <c r="H777" s="262"/>
      <c r="I777" s="1366"/>
      <c r="J777" s="1369"/>
      <c r="K777" s="1370"/>
      <c r="L777" s="268"/>
      <c r="M777" s="270"/>
      <c r="N777" s="180"/>
    </row>
    <row r="778" spans="2:14" ht="19.5" hidden="1" customHeight="1">
      <c r="B778" s="1364"/>
      <c r="C778" s="264" t="s">
        <v>148</v>
      </c>
      <c r="D778" s="265"/>
      <c r="E778" s="288">
        <f t="shared" ref="E778:E784" si="78">SUM(F778:H778)</f>
        <v>0</v>
      </c>
      <c r="F778" s="266"/>
      <c r="G778" s="266"/>
      <c r="H778" s="266"/>
      <c r="I778" s="1367"/>
      <c r="J778" s="1371"/>
      <c r="K778" s="1372"/>
      <c r="L778" s="259"/>
      <c r="M778" s="257"/>
      <c r="N778" s="180"/>
    </row>
    <row r="779" spans="2:14" ht="19.5" hidden="1" customHeight="1">
      <c r="B779" s="1364"/>
      <c r="C779" s="264" t="s">
        <v>149</v>
      </c>
      <c r="D779" s="265"/>
      <c r="E779" s="288">
        <f t="shared" si="78"/>
        <v>0</v>
      </c>
      <c r="F779" s="266"/>
      <c r="G779" s="266"/>
      <c r="H779" s="266"/>
      <c r="I779" s="1367"/>
      <c r="J779" s="1371"/>
      <c r="K779" s="1372"/>
      <c r="L779" s="259"/>
      <c r="M779" s="257"/>
      <c r="N779" s="180"/>
    </row>
    <row r="780" spans="2:14" ht="19.5" hidden="1" customHeight="1">
      <c r="B780" s="1364"/>
      <c r="C780" s="269" t="s">
        <v>150</v>
      </c>
      <c r="D780" s="265"/>
      <c r="E780" s="288">
        <f t="shared" si="78"/>
        <v>0</v>
      </c>
      <c r="F780" s="266"/>
      <c r="G780" s="266"/>
      <c r="H780" s="266"/>
      <c r="I780" s="1367"/>
      <c r="J780" s="1371"/>
      <c r="K780" s="1372"/>
      <c r="L780" s="259"/>
      <c r="M780" s="257"/>
      <c r="N780" s="180"/>
    </row>
    <row r="781" spans="2:14" ht="19.5" hidden="1" customHeight="1">
      <c r="B781" s="1364"/>
      <c r="C781" s="264" t="s">
        <v>151</v>
      </c>
      <c r="D781" s="265"/>
      <c r="E781" s="288">
        <f t="shared" si="78"/>
        <v>0</v>
      </c>
      <c r="F781" s="266"/>
      <c r="G781" s="266"/>
      <c r="H781" s="266"/>
      <c r="I781" s="1367"/>
      <c r="J781" s="1371"/>
      <c r="K781" s="1372"/>
      <c r="L781" s="268"/>
      <c r="M781" s="270"/>
      <c r="N781" s="180"/>
    </row>
    <row r="782" spans="2:14" ht="19.5" hidden="1" customHeight="1">
      <c r="B782" s="1364"/>
      <c r="C782" s="264" t="s">
        <v>152</v>
      </c>
      <c r="D782" s="265"/>
      <c r="E782" s="288">
        <f t="shared" si="78"/>
        <v>0</v>
      </c>
      <c r="F782" s="278"/>
      <c r="G782" s="278"/>
      <c r="H782" s="278"/>
      <c r="I782" s="1367"/>
      <c r="J782" s="1373"/>
      <c r="K782" s="1374"/>
      <c r="L782" s="268"/>
      <c r="M782" s="270"/>
      <c r="N782" s="180"/>
    </row>
    <row r="783" spans="2:14" ht="19.5" hidden="1" customHeight="1">
      <c r="B783" s="1364"/>
      <c r="C783" s="272" t="s">
        <v>631</v>
      </c>
      <c r="D783" s="265"/>
      <c r="E783" s="288">
        <f t="shared" si="78"/>
        <v>0</v>
      </c>
      <c r="F783" s="266"/>
      <c r="G783" s="266"/>
      <c r="H783" s="266"/>
      <c r="I783" s="1367"/>
      <c r="J783" s="1371"/>
      <c r="K783" s="1372"/>
      <c r="L783" s="268"/>
      <c r="M783" s="270"/>
      <c r="N783" s="180"/>
    </row>
    <row r="784" spans="2:14" ht="19.5" hidden="1" customHeight="1">
      <c r="B784" s="1364"/>
      <c r="C784" s="264" t="s">
        <v>153</v>
      </c>
      <c r="D784" s="265"/>
      <c r="E784" s="288">
        <f t="shared" si="78"/>
        <v>0</v>
      </c>
      <c r="F784" s="266"/>
      <c r="G784" s="266"/>
      <c r="H784" s="266"/>
      <c r="I784" s="1367"/>
      <c r="J784" s="1371"/>
      <c r="K784" s="1372"/>
      <c r="L784" s="268"/>
      <c r="M784" s="270"/>
      <c r="N784" s="180"/>
    </row>
    <row r="785" spans="2:14" ht="19.5" hidden="1" customHeight="1" thickBot="1">
      <c r="B785" s="1365"/>
      <c r="C785" s="273" t="s">
        <v>154</v>
      </c>
      <c r="D785" s="274"/>
      <c r="E785" s="289">
        <f>SUM(F785:H785)</f>
        <v>0</v>
      </c>
      <c r="F785" s="275"/>
      <c r="G785" s="275"/>
      <c r="H785" s="275"/>
      <c r="I785" s="1368"/>
      <c r="J785" s="1375"/>
      <c r="K785" s="1376"/>
      <c r="L785" s="268"/>
      <c r="M785" s="270"/>
      <c r="N785" s="180"/>
    </row>
    <row r="786" spans="2:14" ht="37.5" hidden="1" customHeight="1">
      <c r="B786" s="204" t="str">
        <f>IF('①4.事業内容（PR）'!B83="","",'①4.事業内容（PR）'!B83)</f>
        <v/>
      </c>
      <c r="C786" s="1377" t="str">
        <f>IF('①4.事業内容（PR）'!C83="","",'①4.事業内容（PR）'!C83)</f>
        <v/>
      </c>
      <c r="D786" s="1378"/>
      <c r="E786" s="284">
        <f>SUM(E787:E795)</f>
        <v>0</v>
      </c>
      <c r="F786" s="284">
        <f>SUM(F787:F795)</f>
        <v>0</v>
      </c>
      <c r="G786" s="284">
        <f>SUM(G787:G795)</f>
        <v>0</v>
      </c>
      <c r="H786" s="284">
        <f>SUM(H787:H795)</f>
        <v>0</v>
      </c>
      <c r="I786" s="277"/>
      <c r="J786" s="1379"/>
      <c r="K786" s="1380"/>
      <c r="L786" s="259"/>
      <c r="M786" s="257"/>
      <c r="N786" s="180"/>
    </row>
    <row r="787" spans="2:14" ht="19.5" hidden="1" customHeight="1">
      <c r="B787" s="1363"/>
      <c r="C787" s="260" t="s">
        <v>147</v>
      </c>
      <c r="D787" s="261"/>
      <c r="E787" s="287">
        <f>SUM(F787:H787)</f>
        <v>0</v>
      </c>
      <c r="F787" s="262"/>
      <c r="G787" s="262"/>
      <c r="H787" s="262"/>
      <c r="I787" s="1366"/>
      <c r="J787" s="1369"/>
      <c r="K787" s="1370"/>
      <c r="L787" s="268"/>
      <c r="M787" s="270"/>
      <c r="N787" s="180"/>
    </row>
    <row r="788" spans="2:14" ht="19.5" hidden="1" customHeight="1">
      <c r="B788" s="1364"/>
      <c r="C788" s="264" t="s">
        <v>148</v>
      </c>
      <c r="D788" s="265"/>
      <c r="E788" s="288">
        <f t="shared" ref="E788:E794" si="79">SUM(F788:H788)</f>
        <v>0</v>
      </c>
      <c r="F788" s="266"/>
      <c r="G788" s="266"/>
      <c r="H788" s="266"/>
      <c r="I788" s="1367"/>
      <c r="J788" s="1371"/>
      <c r="K788" s="1372"/>
      <c r="L788" s="259"/>
      <c r="M788" s="257"/>
      <c r="N788" s="180"/>
    </row>
    <row r="789" spans="2:14" ht="19.5" hidden="1" customHeight="1">
      <c r="B789" s="1364"/>
      <c r="C789" s="264" t="s">
        <v>149</v>
      </c>
      <c r="D789" s="265"/>
      <c r="E789" s="288">
        <f t="shared" si="79"/>
        <v>0</v>
      </c>
      <c r="F789" s="266"/>
      <c r="G789" s="266"/>
      <c r="H789" s="266"/>
      <c r="I789" s="1367"/>
      <c r="J789" s="1371"/>
      <c r="K789" s="1372"/>
      <c r="L789" s="259"/>
      <c r="M789" s="257"/>
      <c r="N789" s="180"/>
    </row>
    <row r="790" spans="2:14" ht="19.5" hidden="1" customHeight="1">
      <c r="B790" s="1364"/>
      <c r="C790" s="269" t="s">
        <v>150</v>
      </c>
      <c r="D790" s="265"/>
      <c r="E790" s="288">
        <f t="shared" si="79"/>
        <v>0</v>
      </c>
      <c r="F790" s="266"/>
      <c r="G790" s="266"/>
      <c r="H790" s="266"/>
      <c r="I790" s="1367"/>
      <c r="J790" s="1371"/>
      <c r="K790" s="1372"/>
      <c r="L790" s="259"/>
      <c r="M790" s="257"/>
      <c r="N790" s="180"/>
    </row>
    <row r="791" spans="2:14" ht="19.5" hidden="1" customHeight="1">
      <c r="B791" s="1364"/>
      <c r="C791" s="264" t="s">
        <v>151</v>
      </c>
      <c r="D791" s="265"/>
      <c r="E791" s="288">
        <f t="shared" si="79"/>
        <v>0</v>
      </c>
      <c r="F791" s="266"/>
      <c r="G791" s="266"/>
      <c r="H791" s="266"/>
      <c r="I791" s="1367"/>
      <c r="J791" s="1371"/>
      <c r="K791" s="1372"/>
      <c r="L791" s="268"/>
      <c r="M791" s="270"/>
      <c r="N791" s="180"/>
    </row>
    <row r="792" spans="2:14" ht="19.5" hidden="1" customHeight="1">
      <c r="B792" s="1364"/>
      <c r="C792" s="264" t="s">
        <v>152</v>
      </c>
      <c r="D792" s="265"/>
      <c r="E792" s="288">
        <f t="shared" si="79"/>
        <v>0</v>
      </c>
      <c r="F792" s="278"/>
      <c r="G792" s="278"/>
      <c r="H792" s="278"/>
      <c r="I792" s="1367"/>
      <c r="J792" s="1371"/>
      <c r="K792" s="1372"/>
      <c r="L792" s="268"/>
      <c r="M792" s="270"/>
      <c r="N792" s="180"/>
    </row>
    <row r="793" spans="2:14" ht="19.5" hidden="1" customHeight="1">
      <c r="B793" s="1364"/>
      <c r="C793" s="272" t="s">
        <v>631</v>
      </c>
      <c r="D793" s="265"/>
      <c r="E793" s="288">
        <f t="shared" si="79"/>
        <v>0</v>
      </c>
      <c r="F793" s="266"/>
      <c r="G793" s="266"/>
      <c r="H793" s="266"/>
      <c r="I793" s="1367"/>
      <c r="J793" s="1371"/>
      <c r="K793" s="1372"/>
      <c r="L793" s="268"/>
      <c r="M793" s="270"/>
      <c r="N793" s="180"/>
    </row>
    <row r="794" spans="2:14" ht="19.5" hidden="1" customHeight="1">
      <c r="B794" s="1364"/>
      <c r="C794" s="264" t="s">
        <v>153</v>
      </c>
      <c r="D794" s="265"/>
      <c r="E794" s="288">
        <f t="shared" si="79"/>
        <v>0</v>
      </c>
      <c r="F794" s="266"/>
      <c r="G794" s="266"/>
      <c r="H794" s="266"/>
      <c r="I794" s="1367"/>
      <c r="J794" s="1371"/>
      <c r="K794" s="1372"/>
      <c r="L794" s="268"/>
      <c r="M794" s="270"/>
      <c r="N794" s="180"/>
    </row>
    <row r="795" spans="2:14" ht="19.5" hidden="1" customHeight="1" thickBot="1">
      <c r="B795" s="1365"/>
      <c r="C795" s="273" t="s">
        <v>154</v>
      </c>
      <c r="D795" s="274"/>
      <c r="E795" s="289">
        <f>SUM(F795:H795)</f>
        <v>0</v>
      </c>
      <c r="F795" s="275"/>
      <c r="G795" s="275"/>
      <c r="H795" s="275"/>
      <c r="I795" s="1368"/>
      <c r="J795" s="1381"/>
      <c r="K795" s="1382"/>
      <c r="L795" s="268"/>
      <c r="M795" s="270"/>
      <c r="N795" s="180"/>
    </row>
    <row r="796" spans="2:14" ht="37.5" hidden="1" customHeight="1">
      <c r="B796" s="285" t="str">
        <f>IF('①4.事業内容（PR）'!B84="","",'①4.事業内容（PR）'!B84)</f>
        <v/>
      </c>
      <c r="C796" s="1359" t="str">
        <f>IF('①4.事業内容（PR）'!C84="","",'①4.事業内容（PR）'!C84)</f>
        <v/>
      </c>
      <c r="D796" s="1360"/>
      <c r="E796" s="286">
        <f>SUM(E797:E805)</f>
        <v>0</v>
      </c>
      <c r="F796" s="286">
        <f>SUM(F797:F805)</f>
        <v>0</v>
      </c>
      <c r="G796" s="286">
        <f>SUM(G797:G805)</f>
        <v>0</v>
      </c>
      <c r="H796" s="286">
        <f>SUM(H797:H805)</f>
        <v>0</v>
      </c>
      <c r="I796" s="280"/>
      <c r="J796" s="1361"/>
      <c r="K796" s="1362"/>
      <c r="L796" s="259"/>
      <c r="M796" s="257"/>
      <c r="N796" s="180"/>
    </row>
    <row r="797" spans="2:14" ht="19.5" hidden="1" customHeight="1">
      <c r="B797" s="1363"/>
      <c r="C797" s="260" t="s">
        <v>147</v>
      </c>
      <c r="D797" s="261"/>
      <c r="E797" s="287">
        <f>SUM(F797:H797)</f>
        <v>0</v>
      </c>
      <c r="F797" s="262"/>
      <c r="G797" s="262"/>
      <c r="H797" s="262"/>
      <c r="I797" s="1366"/>
      <c r="J797" s="1369"/>
      <c r="K797" s="1370"/>
      <c r="L797" s="268"/>
      <c r="M797" s="270"/>
      <c r="N797" s="180"/>
    </row>
    <row r="798" spans="2:14" ht="19.5" hidden="1" customHeight="1">
      <c r="B798" s="1364"/>
      <c r="C798" s="264" t="s">
        <v>148</v>
      </c>
      <c r="D798" s="265"/>
      <c r="E798" s="288">
        <f t="shared" ref="E798:E804" si="80">SUM(F798:H798)</f>
        <v>0</v>
      </c>
      <c r="F798" s="266"/>
      <c r="G798" s="266"/>
      <c r="H798" s="266"/>
      <c r="I798" s="1367"/>
      <c r="J798" s="1371"/>
      <c r="K798" s="1372"/>
      <c r="L798" s="259"/>
      <c r="M798" s="257"/>
      <c r="N798" s="180"/>
    </row>
    <row r="799" spans="2:14" ht="19.5" hidden="1" customHeight="1">
      <c r="B799" s="1364"/>
      <c r="C799" s="264" t="s">
        <v>149</v>
      </c>
      <c r="D799" s="265"/>
      <c r="E799" s="288">
        <f t="shared" si="80"/>
        <v>0</v>
      </c>
      <c r="F799" s="266"/>
      <c r="G799" s="266"/>
      <c r="H799" s="266"/>
      <c r="I799" s="1367"/>
      <c r="J799" s="1371"/>
      <c r="K799" s="1372"/>
      <c r="L799" s="259"/>
      <c r="M799" s="257"/>
      <c r="N799" s="180"/>
    </row>
    <row r="800" spans="2:14" ht="19.5" hidden="1" customHeight="1">
      <c r="B800" s="1364"/>
      <c r="C800" s="269" t="s">
        <v>150</v>
      </c>
      <c r="D800" s="265"/>
      <c r="E800" s="288">
        <f t="shared" si="80"/>
        <v>0</v>
      </c>
      <c r="F800" s="266"/>
      <c r="G800" s="266"/>
      <c r="H800" s="266"/>
      <c r="I800" s="1367"/>
      <c r="J800" s="1371"/>
      <c r="K800" s="1372"/>
      <c r="L800" s="259"/>
      <c r="M800" s="257"/>
      <c r="N800" s="180"/>
    </row>
    <row r="801" spans="2:14" ht="19.5" hidden="1" customHeight="1">
      <c r="B801" s="1364"/>
      <c r="C801" s="264" t="s">
        <v>151</v>
      </c>
      <c r="D801" s="265"/>
      <c r="E801" s="288">
        <f t="shared" si="80"/>
        <v>0</v>
      </c>
      <c r="F801" s="266"/>
      <c r="G801" s="266"/>
      <c r="H801" s="266"/>
      <c r="I801" s="1367"/>
      <c r="J801" s="1371"/>
      <c r="K801" s="1372"/>
      <c r="L801" s="268"/>
      <c r="M801" s="270"/>
      <c r="N801" s="180"/>
    </row>
    <row r="802" spans="2:14" ht="19.5" hidden="1" customHeight="1">
      <c r="B802" s="1364"/>
      <c r="C802" s="264" t="s">
        <v>152</v>
      </c>
      <c r="D802" s="265"/>
      <c r="E802" s="288">
        <f t="shared" si="80"/>
        <v>0</v>
      </c>
      <c r="F802" s="278"/>
      <c r="G802" s="278"/>
      <c r="H802" s="278"/>
      <c r="I802" s="1367"/>
      <c r="J802" s="1373"/>
      <c r="K802" s="1374"/>
      <c r="L802" s="268"/>
      <c r="M802" s="270"/>
      <c r="N802" s="180"/>
    </row>
    <row r="803" spans="2:14" ht="19.5" hidden="1" customHeight="1">
      <c r="B803" s="1364"/>
      <c r="C803" s="272" t="s">
        <v>631</v>
      </c>
      <c r="D803" s="265"/>
      <c r="E803" s="288">
        <f t="shared" si="80"/>
        <v>0</v>
      </c>
      <c r="F803" s="266"/>
      <c r="G803" s="266"/>
      <c r="H803" s="266"/>
      <c r="I803" s="1367"/>
      <c r="J803" s="1371"/>
      <c r="K803" s="1372"/>
      <c r="L803" s="268"/>
      <c r="M803" s="270"/>
      <c r="N803" s="180"/>
    </row>
    <row r="804" spans="2:14" ht="19.5" hidden="1" customHeight="1">
      <c r="B804" s="1364"/>
      <c r="C804" s="264" t="s">
        <v>153</v>
      </c>
      <c r="D804" s="265"/>
      <c r="E804" s="288">
        <f t="shared" si="80"/>
        <v>0</v>
      </c>
      <c r="F804" s="266"/>
      <c r="G804" s="266"/>
      <c r="H804" s="266"/>
      <c r="I804" s="1367"/>
      <c r="J804" s="1371"/>
      <c r="K804" s="1372"/>
      <c r="L804" s="268"/>
      <c r="M804" s="270"/>
      <c r="N804" s="180"/>
    </row>
    <row r="805" spans="2:14" ht="19.5" hidden="1" customHeight="1" thickBot="1">
      <c r="B805" s="1365"/>
      <c r="C805" s="273" t="s">
        <v>154</v>
      </c>
      <c r="D805" s="274"/>
      <c r="E805" s="289">
        <f>SUM(F805:H805)</f>
        <v>0</v>
      </c>
      <c r="F805" s="275"/>
      <c r="G805" s="275"/>
      <c r="H805" s="275"/>
      <c r="I805" s="1368"/>
      <c r="J805" s="1375"/>
      <c r="K805" s="1376"/>
      <c r="L805" s="268"/>
      <c r="M805" s="270"/>
      <c r="N805" s="180"/>
    </row>
    <row r="806" spans="2:14">
      <c r="B806" s="229" t="s">
        <v>455</v>
      </c>
      <c r="C806" s="178" t="s">
        <v>459</v>
      </c>
    </row>
    <row r="807" spans="2:14">
      <c r="B807" s="229" t="s">
        <v>456</v>
      </c>
      <c r="C807" s="178" t="s">
        <v>460</v>
      </c>
    </row>
    <row r="808" spans="2:14">
      <c r="C808" s="178" t="s">
        <v>461</v>
      </c>
    </row>
    <row r="809" spans="2:14">
      <c r="B809" s="229" t="s">
        <v>457</v>
      </c>
      <c r="C809" s="322" t="s">
        <v>630</v>
      </c>
    </row>
    <row r="810" spans="2:14">
      <c r="B810" s="161" t="s">
        <v>626</v>
      </c>
      <c r="C810" s="178" t="s">
        <v>462</v>
      </c>
    </row>
    <row r="811" spans="2:14">
      <c r="C811" s="178" t="s">
        <v>463</v>
      </c>
    </row>
  </sheetData>
  <sheetProtection algorithmName="SHA-512" hashValue="jDI49tPPY9gO3Z8v1KhDVs96b5PkR025kQFIaLqj1YtFEuG//SoF3pPoBpNaJsyogP5+MEpeF6lRwSxWTzYC3Q==" saltValue="XVhIrTWAPksqUzWIQIC0OA==" spinCount="100000" sheet="1" formatCells="0" formatColumns="0" formatRows="0"/>
  <mergeCells count="1048">
    <mergeCell ref="B197:B205"/>
    <mergeCell ref="I197:I205"/>
    <mergeCell ref="J197:K197"/>
    <mergeCell ref="J198:K198"/>
    <mergeCell ref="J199:K199"/>
    <mergeCell ref="J200:K200"/>
    <mergeCell ref="J201:K201"/>
    <mergeCell ref="J202:K202"/>
    <mergeCell ref="J203:K203"/>
    <mergeCell ref="J204:K204"/>
    <mergeCell ref="J205:K205"/>
    <mergeCell ref="J174:K174"/>
    <mergeCell ref="J175:K175"/>
    <mergeCell ref="J165:K165"/>
    <mergeCell ref="C166:D166"/>
    <mergeCell ref="J166:K166"/>
    <mergeCell ref="B187:B195"/>
    <mergeCell ref="I187:I195"/>
    <mergeCell ref="J187:K187"/>
    <mergeCell ref="J188:K188"/>
    <mergeCell ref="J189:K189"/>
    <mergeCell ref="J190:K190"/>
    <mergeCell ref="J191:K191"/>
    <mergeCell ref="B177:B185"/>
    <mergeCell ref="I177:I185"/>
    <mergeCell ref="J177:K177"/>
    <mergeCell ref="J178:K178"/>
    <mergeCell ref="J179:K179"/>
    <mergeCell ref="J180:K180"/>
    <mergeCell ref="J181:K181"/>
    <mergeCell ref="J182:K182"/>
    <mergeCell ref="J183:K183"/>
    <mergeCell ref="J184:K184"/>
    <mergeCell ref="J192:K192"/>
    <mergeCell ref="J193:K193"/>
    <mergeCell ref="J194:K194"/>
    <mergeCell ref="J195:K195"/>
    <mergeCell ref="J185:K185"/>
    <mergeCell ref="C186:D186"/>
    <mergeCell ref="J186:K186"/>
    <mergeCell ref="J144:K144"/>
    <mergeCell ref="C176:D176"/>
    <mergeCell ref="J176:K176"/>
    <mergeCell ref="C196:D196"/>
    <mergeCell ref="J196:K196"/>
    <mergeCell ref="B147:B155"/>
    <mergeCell ref="I147:I155"/>
    <mergeCell ref="J147:K147"/>
    <mergeCell ref="J148:K148"/>
    <mergeCell ref="J149:K149"/>
    <mergeCell ref="J150:K150"/>
    <mergeCell ref="C156:D156"/>
    <mergeCell ref="J156:K156"/>
    <mergeCell ref="B167:B175"/>
    <mergeCell ref="I167:I175"/>
    <mergeCell ref="J167:K167"/>
    <mergeCell ref="J168:K168"/>
    <mergeCell ref="J169:K169"/>
    <mergeCell ref="J170:K170"/>
    <mergeCell ref="J171:K171"/>
    <mergeCell ref="B157:B165"/>
    <mergeCell ref="I157:I165"/>
    <mergeCell ref="J157:K157"/>
    <mergeCell ref="J158:K158"/>
    <mergeCell ref="J159:K159"/>
    <mergeCell ref="J160:K160"/>
    <mergeCell ref="J161:K161"/>
    <mergeCell ref="J162:K162"/>
    <mergeCell ref="J163:K163"/>
    <mergeCell ref="J164:K164"/>
    <mergeCell ref="J172:K172"/>
    <mergeCell ref="J173:K173"/>
    <mergeCell ref="B137:B145"/>
    <mergeCell ref="I137:I145"/>
    <mergeCell ref="J137:K137"/>
    <mergeCell ref="J151:K151"/>
    <mergeCell ref="J152:K152"/>
    <mergeCell ref="J143:K143"/>
    <mergeCell ref="J128:K128"/>
    <mergeCell ref="J126:K126"/>
    <mergeCell ref="C126:D126"/>
    <mergeCell ref="J153:K153"/>
    <mergeCell ref="J154:K154"/>
    <mergeCell ref="J155:K155"/>
    <mergeCell ref="J130:K130"/>
    <mergeCell ref="B127:B135"/>
    <mergeCell ref="I127:I135"/>
    <mergeCell ref="J127:K127"/>
    <mergeCell ref="C146:D146"/>
    <mergeCell ref="J146:K146"/>
    <mergeCell ref="J142:K142"/>
    <mergeCell ref="J141:K141"/>
    <mergeCell ref="J139:K139"/>
    <mergeCell ref="J140:K140"/>
    <mergeCell ref="J138:K138"/>
    <mergeCell ref="J136:K136"/>
    <mergeCell ref="C136:D136"/>
    <mergeCell ref="J135:K135"/>
    <mergeCell ref="J134:K134"/>
    <mergeCell ref="J133:K133"/>
    <mergeCell ref="J132:K132"/>
    <mergeCell ref="J131:K131"/>
    <mergeCell ref="J129:K129"/>
    <mergeCell ref="J145:K145"/>
    <mergeCell ref="B117:B125"/>
    <mergeCell ref="I117:I125"/>
    <mergeCell ref="J117:K117"/>
    <mergeCell ref="C116:D116"/>
    <mergeCell ref="B107:B115"/>
    <mergeCell ref="I107:I115"/>
    <mergeCell ref="J107:K107"/>
    <mergeCell ref="C106:D106"/>
    <mergeCell ref="J105:K105"/>
    <mergeCell ref="J125:K125"/>
    <mergeCell ref="J124:K124"/>
    <mergeCell ref="J123:K123"/>
    <mergeCell ref="J122:K122"/>
    <mergeCell ref="J121:K121"/>
    <mergeCell ref="J119:K119"/>
    <mergeCell ref="J120:K120"/>
    <mergeCell ref="J118:K118"/>
    <mergeCell ref="J116:K116"/>
    <mergeCell ref="J115:K115"/>
    <mergeCell ref="J114:K114"/>
    <mergeCell ref="J113:K113"/>
    <mergeCell ref="J112:K112"/>
    <mergeCell ref="J111:K111"/>
    <mergeCell ref="J109:K109"/>
    <mergeCell ref="B87:B95"/>
    <mergeCell ref="I87:I95"/>
    <mergeCell ref="J87:K87"/>
    <mergeCell ref="C86:D86"/>
    <mergeCell ref="B77:B85"/>
    <mergeCell ref="I77:I85"/>
    <mergeCell ref="J77:K77"/>
    <mergeCell ref="J95:K95"/>
    <mergeCell ref="J104:K104"/>
    <mergeCell ref="J103:K103"/>
    <mergeCell ref="J102:K102"/>
    <mergeCell ref="J101:K101"/>
    <mergeCell ref="J94:K94"/>
    <mergeCell ref="J93:K93"/>
    <mergeCell ref="J92:K92"/>
    <mergeCell ref="J91:K91"/>
    <mergeCell ref="J110:K110"/>
    <mergeCell ref="J108:K108"/>
    <mergeCell ref="J106:K106"/>
    <mergeCell ref="J99:K99"/>
    <mergeCell ref="J100:K100"/>
    <mergeCell ref="J98:K98"/>
    <mergeCell ref="J96:K96"/>
    <mergeCell ref="B97:B105"/>
    <mergeCell ref="I97:I105"/>
    <mergeCell ref="J97:K97"/>
    <mergeCell ref="C96:D96"/>
    <mergeCell ref="C76:D76"/>
    <mergeCell ref="J75:K75"/>
    <mergeCell ref="J74:K74"/>
    <mergeCell ref="J73:K73"/>
    <mergeCell ref="J72:K72"/>
    <mergeCell ref="J71:K71"/>
    <mergeCell ref="J85:K85"/>
    <mergeCell ref="J84:K84"/>
    <mergeCell ref="J83:K83"/>
    <mergeCell ref="J82:K82"/>
    <mergeCell ref="J81:K81"/>
    <mergeCell ref="J79:K79"/>
    <mergeCell ref="J80:K80"/>
    <mergeCell ref="J78:K78"/>
    <mergeCell ref="J76:K76"/>
    <mergeCell ref="J89:K89"/>
    <mergeCell ref="J90:K90"/>
    <mergeCell ref="J88:K88"/>
    <mergeCell ref="J86:K86"/>
    <mergeCell ref="J64:K64"/>
    <mergeCell ref="J63:K63"/>
    <mergeCell ref="J62:K62"/>
    <mergeCell ref="J61:K61"/>
    <mergeCell ref="J59:K59"/>
    <mergeCell ref="J60:K60"/>
    <mergeCell ref="J58:K58"/>
    <mergeCell ref="J56:K56"/>
    <mergeCell ref="B57:B65"/>
    <mergeCell ref="I57:I65"/>
    <mergeCell ref="J57:K57"/>
    <mergeCell ref="C56:D56"/>
    <mergeCell ref="J69:K69"/>
    <mergeCell ref="J70:K70"/>
    <mergeCell ref="J68:K68"/>
    <mergeCell ref="J66:K66"/>
    <mergeCell ref="B67:B75"/>
    <mergeCell ref="I67:I75"/>
    <mergeCell ref="J67:K67"/>
    <mergeCell ref="C66:D66"/>
    <mergeCell ref="J65:K65"/>
    <mergeCell ref="B47:B55"/>
    <mergeCell ref="I47:I55"/>
    <mergeCell ref="J47:K47"/>
    <mergeCell ref="C46:D46"/>
    <mergeCell ref="J45:K45"/>
    <mergeCell ref="J44:K44"/>
    <mergeCell ref="J43:K43"/>
    <mergeCell ref="J42:K42"/>
    <mergeCell ref="J41:K41"/>
    <mergeCell ref="J55:K55"/>
    <mergeCell ref="J54:K54"/>
    <mergeCell ref="J53:K53"/>
    <mergeCell ref="J52:K52"/>
    <mergeCell ref="J51:K51"/>
    <mergeCell ref="J49:K49"/>
    <mergeCell ref="J50:K50"/>
    <mergeCell ref="J48:K48"/>
    <mergeCell ref="J46:K46"/>
    <mergeCell ref="J18:K18"/>
    <mergeCell ref="J16:K16"/>
    <mergeCell ref="J34:K34"/>
    <mergeCell ref="J33:K33"/>
    <mergeCell ref="J32:K32"/>
    <mergeCell ref="J31:K31"/>
    <mergeCell ref="J29:K29"/>
    <mergeCell ref="J30:K30"/>
    <mergeCell ref="J28:K28"/>
    <mergeCell ref="J26:K26"/>
    <mergeCell ref="B27:B35"/>
    <mergeCell ref="I27:I35"/>
    <mergeCell ref="J27:K27"/>
    <mergeCell ref="C26:D26"/>
    <mergeCell ref="J39:K39"/>
    <mergeCell ref="J40:K40"/>
    <mergeCell ref="J38:K38"/>
    <mergeCell ref="J36:K36"/>
    <mergeCell ref="B37:B45"/>
    <mergeCell ref="I37:I45"/>
    <mergeCell ref="J37:K37"/>
    <mergeCell ref="C36:D36"/>
    <mergeCell ref="J35:K35"/>
    <mergeCell ref="J2:K2"/>
    <mergeCell ref="B3:D4"/>
    <mergeCell ref="E3:E4"/>
    <mergeCell ref="F3:H3"/>
    <mergeCell ref="I3:I4"/>
    <mergeCell ref="J3:K4"/>
    <mergeCell ref="J9:K9"/>
    <mergeCell ref="J10:K10"/>
    <mergeCell ref="I7:I15"/>
    <mergeCell ref="J7:K7"/>
    <mergeCell ref="J8:K8"/>
    <mergeCell ref="B7:B15"/>
    <mergeCell ref="J5:K5"/>
    <mergeCell ref="J6:K6"/>
    <mergeCell ref="B5:D5"/>
    <mergeCell ref="C6:D6"/>
    <mergeCell ref="B17:B25"/>
    <mergeCell ref="I17:I25"/>
    <mergeCell ref="J17:K17"/>
    <mergeCell ref="C16:D16"/>
    <mergeCell ref="J15:K15"/>
    <mergeCell ref="J14:K14"/>
    <mergeCell ref="J12:K12"/>
    <mergeCell ref="J13:K13"/>
    <mergeCell ref="J11:K11"/>
    <mergeCell ref="J25:K25"/>
    <mergeCell ref="J24:K24"/>
    <mergeCell ref="J23:K23"/>
    <mergeCell ref="J22:K22"/>
    <mergeCell ref="J21:K21"/>
    <mergeCell ref="J19:K19"/>
    <mergeCell ref="J20:K20"/>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s>
  <phoneticPr fontId="1"/>
  <dataValidations count="20">
    <dataValidation allowBlank="1" showInputMessage="1" showErrorMessage="1" promptTitle="その他を入力する場合" prompt="内容を「D16セル」に入力してください。" sqref="F205"/>
    <dataValidation allowBlank="1" showInputMessage="1" showErrorMessage="1" promptTitle="その他を入力する場合" prompt="内容を「D25セル」に入力してください。" sqref="F25"/>
    <dataValidation allowBlank="1" showInputMessage="1" showErrorMessage="1" promptTitle="その他を入力する場合" prompt="内容を「D35セル」に入力してください。" sqref="F35"/>
    <dataValidation allowBlank="1" showInputMessage="1" showErrorMessage="1" promptTitle="その他を入力する場合" prompt="内容を「D45セル」に入力してください。" sqref="F45"/>
    <dataValidation allowBlank="1" showInputMessage="1" showErrorMessage="1" promptTitle="その他を入力する場合" prompt="内容を「D55セル」に入力してください。" sqref="F55"/>
    <dataValidation allowBlank="1" showInputMessage="1" showErrorMessage="1" promptTitle="その他を入力する場合" prompt="内容を「D65セル」に入力してください。" sqref="F65"/>
    <dataValidation allowBlank="1" showInputMessage="1" showErrorMessage="1" promptTitle="その他を入力する場合" prompt="内容を「D75セル」に入力してください。" sqref="F75"/>
    <dataValidation allowBlank="1" showInputMessage="1" showErrorMessage="1" promptTitle="その他を入力する場合" prompt="内容を「D85セル」に入力してください。" sqref="F85"/>
    <dataValidation allowBlank="1" showInputMessage="1" showErrorMessage="1" promptTitle="その他を入力する場合" prompt="内容を「D95セル」に入力してください。" sqref="F95"/>
    <dataValidation allowBlank="1" showInputMessage="1" showErrorMessage="1" promptTitle="その他を入力する場合" prompt="内容を「D105セル」に入力してください。" sqref="F105"/>
    <dataValidation allowBlank="1" showInputMessage="1" showErrorMessage="1" promptTitle="その他を入力する場合" prompt="内容を「D115セル」に入力してください。" sqref="F115"/>
    <dataValidation allowBlank="1" showInputMessage="1" showErrorMessage="1" promptTitle="その他を入力する場合" prompt="内容を「D125セル」に入力してください。" sqref="F125"/>
    <dataValidation allowBlank="1" showInputMessage="1" showErrorMessage="1" promptTitle="その他を入力する場合" prompt="内容を「D135セル」に入力してください。" sqref="F135"/>
    <dataValidation allowBlank="1" showInputMessage="1" showErrorMessage="1" promptTitle="その他を入力する場合" prompt="内容を「D145セル」に入力してください。" sqref="F145"/>
    <dataValidation allowBlank="1" showInputMessage="1" showErrorMessage="1" promptTitle="その他を入力する場合" prompt="内容を「D155セル」に入力してください。" sqref="F155"/>
    <dataValidation allowBlank="1" showInputMessage="1" showErrorMessage="1" promptTitle="その他を入力する場合" prompt="内容を「D165セル」に入力してください。" sqref="F165"/>
    <dataValidation allowBlank="1" showInputMessage="1" showErrorMessage="1" promptTitle="その他を入力する場合" prompt="内容を「D175セル」に入力してください。" sqref="F175"/>
    <dataValidation allowBlank="1" showInputMessage="1" showErrorMessage="1" promptTitle="その他を入力する場合" prompt="内容を「D185セル」に入力してください。" sqref="F185"/>
    <dataValidation allowBlank="1" showInputMessage="1" showErrorMessage="1" promptTitle="その他を入力する場合" prompt="内容を「D195セル」に入力してください。" sqref="F195"/>
    <dataValidation allowBlank="1" showInputMessage="1" showErrorMessage="1" promptTitle="その他を入力する場合" prompt="内容を「D15セル」に入力してください。" sqref="F15"/>
  </dataValidations>
  <pageMargins left="0.59055118110236227" right="0.39370078740157483" top="0.78740157480314965" bottom="0.35433070866141736" header="0.31496062992125984" footer="0.15748031496062992"/>
  <pageSetup paperSize="9" scale="79" fitToHeight="0" orientation="landscape" r:id="rId1"/>
  <headerFooter>
    <oddHeader>&amp;L様式１（別添１）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N811"/>
  <sheetViews>
    <sheetView view="pageBreakPreview" zoomScaleNormal="100" zoomScaleSheetLayoutView="100" workbookViewId="0">
      <selection activeCell="C14" sqref="C14"/>
    </sheetView>
  </sheetViews>
  <sheetFormatPr defaultRowHeight="14.25"/>
  <cols>
    <col min="1" max="1" width="1.625" style="139" customWidth="1"/>
    <col min="2" max="2" width="6.875" style="139" customWidth="1"/>
    <col min="3" max="3" width="16.125" style="139" customWidth="1"/>
    <col min="4" max="4" width="21.375" style="139" customWidth="1"/>
    <col min="5" max="8" width="17.75" style="139" customWidth="1"/>
    <col min="9" max="9" width="21.5" style="139" customWidth="1"/>
    <col min="10" max="10" width="10.125" style="139" customWidth="1"/>
    <col min="11" max="11" width="9" style="139"/>
    <col min="12" max="12" width="1.625" style="139" customWidth="1"/>
    <col min="13" max="16384" width="9" style="139"/>
  </cols>
  <sheetData>
    <row r="1" spans="2:14" ht="9" customHeight="1"/>
    <row r="2" spans="2:14" s="171" customFormat="1" ht="18.75" customHeight="1" thickBot="1">
      <c r="B2" s="290" t="s">
        <v>155</v>
      </c>
      <c r="C2" s="253"/>
      <c r="D2" s="254"/>
      <c r="E2" s="253"/>
      <c r="F2" s="253"/>
      <c r="G2" s="253"/>
      <c r="J2" s="1298" t="s">
        <v>137</v>
      </c>
      <c r="K2" s="1298"/>
    </row>
    <row r="3" spans="2:14" ht="22.5" customHeight="1">
      <c r="B3" s="1386" t="s">
        <v>138</v>
      </c>
      <c r="C3" s="1387"/>
      <c r="D3" s="1267"/>
      <c r="E3" s="1263" t="s">
        <v>139</v>
      </c>
      <c r="F3" s="1267" t="s">
        <v>140</v>
      </c>
      <c r="G3" s="1267"/>
      <c r="H3" s="1267"/>
      <c r="I3" s="1391" t="s">
        <v>141</v>
      </c>
      <c r="J3" s="1267" t="s">
        <v>142</v>
      </c>
      <c r="K3" s="1393"/>
    </row>
    <row r="4" spans="2:14" ht="22.5" customHeight="1" thickBot="1">
      <c r="B4" s="1388"/>
      <c r="C4" s="1389"/>
      <c r="D4" s="1268"/>
      <c r="E4" s="1390"/>
      <c r="F4" s="255" t="s">
        <v>143</v>
      </c>
      <c r="G4" s="181" t="s">
        <v>144</v>
      </c>
      <c r="H4" s="255" t="s">
        <v>145</v>
      </c>
      <c r="I4" s="1392"/>
      <c r="J4" s="1268"/>
      <c r="K4" s="1394"/>
    </row>
    <row r="5" spans="2:14" ht="33" customHeight="1" thickBot="1">
      <c r="B5" s="1403" t="s">
        <v>156</v>
      </c>
      <c r="C5" s="1400"/>
      <c r="D5" s="1400"/>
      <c r="E5" s="281">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281">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281">
        <f t="shared" si="0"/>
        <v>0</v>
      </c>
      <c r="H5" s="281">
        <f t="shared" si="0"/>
        <v>0</v>
      </c>
      <c r="I5" s="256"/>
      <c r="J5" s="1395"/>
      <c r="K5" s="1396"/>
      <c r="L5" s="257"/>
      <c r="M5" s="257"/>
      <c r="N5" s="180"/>
    </row>
    <row r="6" spans="2:14" ht="40.5" customHeight="1" thickTop="1">
      <c r="B6" s="283" t="str">
        <f>IF('①4.事業内容（販促）'!B5="","",'①4.事業内容（販促）'!B5)</f>
        <v/>
      </c>
      <c r="C6" s="1401" t="str">
        <f>IF('①4.事業内容（販促）'!C5="","",'①4.事業内容（販促）'!C5)</f>
        <v/>
      </c>
      <c r="D6" s="1402"/>
      <c r="E6" s="282">
        <f>SUM(E7:E15)</f>
        <v>0</v>
      </c>
      <c r="F6" s="282">
        <f>SUM(F7:F15)</f>
        <v>0</v>
      </c>
      <c r="G6" s="282">
        <f>SUM(G7:G15)</f>
        <v>0</v>
      </c>
      <c r="H6" s="282">
        <f>SUM(H7:H15)</f>
        <v>0</v>
      </c>
      <c r="I6" s="258"/>
      <c r="J6" s="1397"/>
      <c r="K6" s="1398"/>
      <c r="L6" s="259"/>
      <c r="M6" s="146" t="s">
        <v>466</v>
      </c>
    </row>
    <row r="7" spans="2:14" ht="19.5" customHeight="1">
      <c r="B7" s="1363"/>
      <c r="C7" s="260" t="s">
        <v>147</v>
      </c>
      <c r="D7" s="261"/>
      <c r="E7" s="287">
        <f>SUM(F7:H7)</f>
        <v>0</v>
      </c>
      <c r="F7" s="262"/>
      <c r="G7" s="262"/>
      <c r="H7" s="262"/>
      <c r="I7" s="1385"/>
      <c r="J7" s="1369"/>
      <c r="K7" s="1370"/>
      <c r="L7" s="259"/>
      <c r="M7" s="151" t="s">
        <v>467</v>
      </c>
    </row>
    <row r="8" spans="2:14" ht="19.5" customHeight="1">
      <c r="B8" s="1364"/>
      <c r="C8" s="264" t="s">
        <v>148</v>
      </c>
      <c r="D8" s="265"/>
      <c r="E8" s="288">
        <f t="shared" ref="E8:E14" si="1">SUM(F8:H8)</f>
        <v>0</v>
      </c>
      <c r="F8" s="266"/>
      <c r="G8" s="266"/>
      <c r="H8" s="266"/>
      <c r="I8" s="1367"/>
      <c r="J8" s="1371"/>
      <c r="K8" s="1372"/>
      <c r="L8" s="268"/>
      <c r="M8" s="146" t="s">
        <v>474</v>
      </c>
    </row>
    <row r="9" spans="2:14" ht="19.5" customHeight="1">
      <c r="B9" s="1364"/>
      <c r="C9" s="264" t="s">
        <v>149</v>
      </c>
      <c r="D9" s="265"/>
      <c r="E9" s="288">
        <f t="shared" si="1"/>
        <v>0</v>
      </c>
      <c r="F9" s="266"/>
      <c r="G9" s="266"/>
      <c r="H9" s="266"/>
      <c r="I9" s="1367"/>
      <c r="J9" s="1371"/>
      <c r="K9" s="1372"/>
      <c r="L9" s="268"/>
      <c r="M9" s="152" t="s">
        <v>471</v>
      </c>
    </row>
    <row r="10" spans="2:14" ht="19.5" customHeight="1">
      <c r="B10" s="1364"/>
      <c r="C10" s="269" t="s">
        <v>150</v>
      </c>
      <c r="D10" s="265"/>
      <c r="E10" s="288">
        <f t="shared" si="1"/>
        <v>0</v>
      </c>
      <c r="F10" s="266"/>
      <c r="G10" s="266"/>
      <c r="H10" s="266"/>
      <c r="I10" s="1367"/>
      <c r="J10" s="1371"/>
      <c r="K10" s="1372"/>
      <c r="L10" s="268"/>
      <c r="M10" s="270"/>
      <c r="N10" s="180"/>
    </row>
    <row r="11" spans="2:14" ht="19.5" customHeight="1">
      <c r="B11" s="1364"/>
      <c r="C11" s="264" t="s">
        <v>151</v>
      </c>
      <c r="D11" s="265"/>
      <c r="E11" s="288">
        <f t="shared" si="1"/>
        <v>0</v>
      </c>
      <c r="F11" s="266"/>
      <c r="G11" s="266"/>
      <c r="H11" s="266"/>
      <c r="I11" s="1367"/>
      <c r="J11" s="1371"/>
      <c r="K11" s="1372"/>
      <c r="L11" s="259"/>
      <c r="M11" s="257"/>
      <c r="N11" s="180"/>
    </row>
    <row r="12" spans="2:14" ht="19.5" customHeight="1">
      <c r="B12" s="1364"/>
      <c r="C12" s="264" t="s">
        <v>152</v>
      </c>
      <c r="D12" s="265"/>
      <c r="E12" s="288">
        <f t="shared" si="1"/>
        <v>0</v>
      </c>
      <c r="F12" s="278"/>
      <c r="G12" s="278"/>
      <c r="H12" s="278"/>
      <c r="I12" s="1367"/>
      <c r="J12" s="1373"/>
      <c r="K12" s="1374"/>
      <c r="L12" s="259"/>
      <c r="M12" s="257"/>
      <c r="N12" s="180"/>
    </row>
    <row r="13" spans="2:14" ht="19.5" customHeight="1">
      <c r="B13" s="1364"/>
      <c r="C13" s="272" t="s">
        <v>631</v>
      </c>
      <c r="D13" s="265"/>
      <c r="E13" s="288">
        <f t="shared" si="1"/>
        <v>0</v>
      </c>
      <c r="F13" s="266"/>
      <c r="G13" s="266"/>
      <c r="H13" s="266"/>
      <c r="I13" s="1367"/>
      <c r="J13" s="1371"/>
      <c r="K13" s="1372"/>
      <c r="L13" s="259"/>
      <c r="M13" s="257"/>
      <c r="N13" s="180"/>
    </row>
    <row r="14" spans="2:14" ht="19.5" customHeight="1">
      <c r="B14" s="1364"/>
      <c r="C14" s="264" t="s">
        <v>153</v>
      </c>
      <c r="D14" s="265"/>
      <c r="E14" s="288">
        <f t="shared" si="1"/>
        <v>0</v>
      </c>
      <c r="F14" s="266"/>
      <c r="G14" s="266"/>
      <c r="H14" s="266"/>
      <c r="I14" s="1367"/>
      <c r="J14" s="1371"/>
      <c r="K14" s="1372"/>
      <c r="L14" s="259"/>
      <c r="M14" s="257"/>
      <c r="N14" s="180"/>
    </row>
    <row r="15" spans="2:14" ht="19.5" customHeight="1" thickBot="1">
      <c r="B15" s="1365"/>
      <c r="C15" s="273" t="s">
        <v>154</v>
      </c>
      <c r="D15" s="274"/>
      <c r="E15" s="289">
        <f>SUM(F15:H15)</f>
        <v>0</v>
      </c>
      <c r="F15" s="275"/>
      <c r="G15" s="275"/>
      <c r="H15" s="275"/>
      <c r="I15" s="1368"/>
      <c r="J15" s="1375"/>
      <c r="K15" s="1376"/>
      <c r="L15" s="259"/>
      <c r="M15" s="257"/>
      <c r="N15" s="180"/>
    </row>
    <row r="16" spans="2:14" ht="37.5" customHeight="1">
      <c r="B16" s="204" t="str">
        <f>IF('①4.事業内容（販促）'!B6="","",'①4.事業内容（販促）'!B6)</f>
        <v/>
      </c>
      <c r="C16" s="1377" t="str">
        <f>IF('①4.事業内容（販促）'!C6="","",'①4.事業内容（販促）'!C6)</f>
        <v/>
      </c>
      <c r="D16" s="1378"/>
      <c r="E16" s="284">
        <f>SUM(E17:E25)</f>
        <v>0</v>
      </c>
      <c r="F16" s="284">
        <f>SUM(F17:F25)</f>
        <v>0</v>
      </c>
      <c r="G16" s="284">
        <f>SUM(G17:G25)</f>
        <v>0</v>
      </c>
      <c r="H16" s="284">
        <f>SUM(H17:H25)</f>
        <v>0</v>
      </c>
      <c r="I16" s="277"/>
      <c r="J16" s="1379"/>
      <c r="K16" s="1380"/>
      <c r="L16" s="259"/>
      <c r="M16" s="257"/>
      <c r="N16" s="180"/>
    </row>
    <row r="17" spans="2:14" ht="19.5" customHeight="1">
      <c r="B17" s="1363"/>
      <c r="C17" s="260" t="s">
        <v>147</v>
      </c>
      <c r="D17" s="261"/>
      <c r="E17" s="287">
        <f>SUM(F17:H17)</f>
        <v>0</v>
      </c>
      <c r="F17" s="262"/>
      <c r="G17" s="262"/>
      <c r="H17" s="262"/>
      <c r="I17" s="1366"/>
      <c r="J17" s="1369"/>
      <c r="K17" s="1370"/>
      <c r="L17" s="268"/>
      <c r="M17" s="270"/>
      <c r="N17" s="180"/>
    </row>
    <row r="18" spans="2:14" ht="19.5" customHeight="1">
      <c r="B18" s="1364"/>
      <c r="C18" s="264" t="s">
        <v>148</v>
      </c>
      <c r="D18" s="265"/>
      <c r="E18" s="288">
        <f t="shared" ref="E18:E24" si="2">SUM(F18:H18)</f>
        <v>0</v>
      </c>
      <c r="F18" s="266"/>
      <c r="G18" s="266"/>
      <c r="H18" s="266"/>
      <c r="I18" s="1367"/>
      <c r="J18" s="1371"/>
      <c r="K18" s="1372"/>
      <c r="L18" s="259"/>
      <c r="M18" s="257"/>
      <c r="N18" s="180"/>
    </row>
    <row r="19" spans="2:14" ht="19.5" customHeight="1">
      <c r="B19" s="1364"/>
      <c r="C19" s="264" t="s">
        <v>149</v>
      </c>
      <c r="D19" s="265"/>
      <c r="E19" s="288">
        <f t="shared" si="2"/>
        <v>0</v>
      </c>
      <c r="F19" s="266"/>
      <c r="G19" s="266"/>
      <c r="H19" s="266"/>
      <c r="I19" s="1367"/>
      <c r="J19" s="1371"/>
      <c r="K19" s="1372"/>
      <c r="L19" s="259"/>
      <c r="M19" s="257"/>
      <c r="N19" s="180"/>
    </row>
    <row r="20" spans="2:14" ht="19.5" customHeight="1">
      <c r="B20" s="1364"/>
      <c r="C20" s="269" t="s">
        <v>150</v>
      </c>
      <c r="D20" s="265"/>
      <c r="E20" s="288">
        <f t="shared" si="2"/>
        <v>0</v>
      </c>
      <c r="F20" s="266"/>
      <c r="G20" s="266"/>
      <c r="H20" s="266"/>
      <c r="I20" s="1367"/>
      <c r="J20" s="1371"/>
      <c r="K20" s="1372"/>
      <c r="L20" s="259"/>
      <c r="M20" s="257"/>
      <c r="N20" s="180"/>
    </row>
    <row r="21" spans="2:14" ht="19.5" customHeight="1">
      <c r="B21" s="1364"/>
      <c r="C21" s="264" t="s">
        <v>151</v>
      </c>
      <c r="D21" s="265"/>
      <c r="E21" s="288">
        <f t="shared" si="2"/>
        <v>0</v>
      </c>
      <c r="F21" s="266"/>
      <c r="G21" s="266"/>
      <c r="H21" s="266"/>
      <c r="I21" s="1367"/>
      <c r="J21" s="1371"/>
      <c r="K21" s="1372"/>
      <c r="L21" s="268"/>
      <c r="M21" s="270"/>
      <c r="N21" s="180"/>
    </row>
    <row r="22" spans="2:14" ht="19.5" customHeight="1">
      <c r="B22" s="1364"/>
      <c r="C22" s="264" t="s">
        <v>152</v>
      </c>
      <c r="D22" s="265"/>
      <c r="E22" s="288">
        <f t="shared" si="2"/>
        <v>0</v>
      </c>
      <c r="F22" s="278"/>
      <c r="G22" s="278"/>
      <c r="H22" s="278"/>
      <c r="I22" s="1367"/>
      <c r="J22" s="1371"/>
      <c r="K22" s="1372"/>
      <c r="L22" s="268"/>
      <c r="M22" s="270"/>
      <c r="N22" s="180"/>
    </row>
    <row r="23" spans="2:14" ht="19.5" customHeight="1">
      <c r="B23" s="1364"/>
      <c r="C23" s="272" t="s">
        <v>631</v>
      </c>
      <c r="D23" s="265"/>
      <c r="E23" s="288">
        <f t="shared" si="2"/>
        <v>0</v>
      </c>
      <c r="F23" s="266"/>
      <c r="G23" s="266"/>
      <c r="H23" s="266"/>
      <c r="I23" s="1367"/>
      <c r="J23" s="1371"/>
      <c r="K23" s="1372"/>
      <c r="L23" s="268"/>
      <c r="M23" s="270"/>
      <c r="N23" s="180"/>
    </row>
    <row r="24" spans="2:14" ht="19.5" customHeight="1">
      <c r="B24" s="1364"/>
      <c r="C24" s="264" t="s">
        <v>153</v>
      </c>
      <c r="D24" s="265"/>
      <c r="E24" s="288">
        <f t="shared" si="2"/>
        <v>0</v>
      </c>
      <c r="F24" s="266"/>
      <c r="G24" s="266"/>
      <c r="H24" s="266"/>
      <c r="I24" s="1367"/>
      <c r="J24" s="1371"/>
      <c r="K24" s="1372"/>
      <c r="L24" s="268"/>
      <c r="M24" s="270"/>
      <c r="N24" s="180"/>
    </row>
    <row r="25" spans="2:14" ht="19.5" customHeight="1" thickBot="1">
      <c r="B25" s="1365"/>
      <c r="C25" s="273" t="s">
        <v>154</v>
      </c>
      <c r="D25" s="274"/>
      <c r="E25" s="289">
        <f>SUM(F25:H25)</f>
        <v>0</v>
      </c>
      <c r="F25" s="275"/>
      <c r="G25" s="275"/>
      <c r="H25" s="275"/>
      <c r="I25" s="1368"/>
      <c r="J25" s="1381"/>
      <c r="K25" s="1382"/>
      <c r="L25" s="268"/>
      <c r="M25" s="270"/>
      <c r="N25" s="180"/>
    </row>
    <row r="26" spans="2:14" ht="37.5" customHeight="1">
      <c r="B26" s="204" t="str">
        <f>IF('①4.事業内容（販促）'!B7="","",'①4.事業内容（販促）'!B7)</f>
        <v/>
      </c>
      <c r="C26" s="1377" t="str">
        <f>IF('①4.事業内容（販促）'!C7="","",'①4.事業内容（販促）'!C7)</f>
        <v/>
      </c>
      <c r="D26" s="1378"/>
      <c r="E26" s="284">
        <f>SUM(E27:E35)</f>
        <v>0</v>
      </c>
      <c r="F26" s="284">
        <f>SUM(F27:F35)</f>
        <v>0</v>
      </c>
      <c r="G26" s="284">
        <f>SUM(G27:G35)</f>
        <v>0</v>
      </c>
      <c r="H26" s="284">
        <f>SUM(H27:H35)</f>
        <v>0</v>
      </c>
      <c r="I26" s="279"/>
      <c r="J26" s="1383"/>
      <c r="K26" s="1384"/>
      <c r="L26" s="259"/>
      <c r="M26" s="257"/>
      <c r="N26" s="180"/>
    </row>
    <row r="27" spans="2:14" ht="19.5" customHeight="1">
      <c r="B27" s="1363"/>
      <c r="C27" s="260" t="s">
        <v>147</v>
      </c>
      <c r="D27" s="261"/>
      <c r="E27" s="287">
        <f>SUM(F27:H27)</f>
        <v>0</v>
      </c>
      <c r="F27" s="262"/>
      <c r="G27" s="262"/>
      <c r="H27" s="262"/>
      <c r="I27" s="1366"/>
      <c r="J27" s="1369"/>
      <c r="K27" s="1370"/>
      <c r="L27" s="268"/>
      <c r="M27" s="270"/>
      <c r="N27" s="180"/>
    </row>
    <row r="28" spans="2:14" ht="19.5" customHeight="1">
      <c r="B28" s="1364"/>
      <c r="C28" s="264" t="s">
        <v>148</v>
      </c>
      <c r="D28" s="265"/>
      <c r="E28" s="288">
        <f t="shared" ref="E28:E34" si="3">SUM(F28:H28)</f>
        <v>0</v>
      </c>
      <c r="F28" s="266"/>
      <c r="G28" s="266"/>
      <c r="H28" s="266"/>
      <c r="I28" s="1367"/>
      <c r="J28" s="1371"/>
      <c r="K28" s="1372"/>
      <c r="L28" s="259"/>
      <c r="M28" s="257"/>
      <c r="N28" s="180"/>
    </row>
    <row r="29" spans="2:14" ht="19.5" customHeight="1">
      <c r="B29" s="1364"/>
      <c r="C29" s="264" t="s">
        <v>149</v>
      </c>
      <c r="D29" s="265"/>
      <c r="E29" s="288">
        <f t="shared" si="3"/>
        <v>0</v>
      </c>
      <c r="F29" s="266"/>
      <c r="G29" s="266"/>
      <c r="H29" s="266"/>
      <c r="I29" s="1367"/>
      <c r="J29" s="1371"/>
      <c r="K29" s="1372"/>
      <c r="L29" s="259"/>
      <c r="M29" s="257"/>
      <c r="N29" s="180"/>
    </row>
    <row r="30" spans="2:14" ht="19.5" customHeight="1">
      <c r="B30" s="1364"/>
      <c r="C30" s="269" t="s">
        <v>150</v>
      </c>
      <c r="D30" s="265"/>
      <c r="E30" s="288">
        <f t="shared" si="3"/>
        <v>0</v>
      </c>
      <c r="F30" s="266"/>
      <c r="G30" s="266"/>
      <c r="H30" s="266"/>
      <c r="I30" s="1367"/>
      <c r="J30" s="1371"/>
      <c r="K30" s="1372"/>
      <c r="L30" s="259"/>
      <c r="M30" s="257"/>
      <c r="N30" s="180"/>
    </row>
    <row r="31" spans="2:14" ht="19.5" customHeight="1">
      <c r="B31" s="1364"/>
      <c r="C31" s="264" t="s">
        <v>151</v>
      </c>
      <c r="D31" s="265"/>
      <c r="E31" s="288">
        <f t="shared" si="3"/>
        <v>0</v>
      </c>
      <c r="F31" s="266"/>
      <c r="G31" s="266"/>
      <c r="H31" s="266"/>
      <c r="I31" s="1367"/>
      <c r="J31" s="1371"/>
      <c r="K31" s="1372"/>
      <c r="L31" s="268"/>
      <c r="M31" s="270"/>
      <c r="N31" s="180"/>
    </row>
    <row r="32" spans="2:14" ht="19.5" customHeight="1">
      <c r="B32" s="1364"/>
      <c r="C32" s="264" t="s">
        <v>152</v>
      </c>
      <c r="D32" s="265"/>
      <c r="E32" s="288">
        <f t="shared" si="3"/>
        <v>0</v>
      </c>
      <c r="F32" s="278"/>
      <c r="G32" s="278"/>
      <c r="H32" s="278"/>
      <c r="I32" s="1367"/>
      <c r="J32" s="1373"/>
      <c r="K32" s="1374"/>
      <c r="L32" s="268"/>
      <c r="M32" s="270"/>
      <c r="N32" s="180"/>
    </row>
    <row r="33" spans="2:14" ht="19.5" customHeight="1">
      <c r="B33" s="1364"/>
      <c r="C33" s="272" t="s">
        <v>631</v>
      </c>
      <c r="D33" s="265"/>
      <c r="E33" s="288">
        <f t="shared" si="3"/>
        <v>0</v>
      </c>
      <c r="F33" s="266"/>
      <c r="G33" s="266"/>
      <c r="H33" s="266"/>
      <c r="I33" s="1367"/>
      <c r="J33" s="1371"/>
      <c r="K33" s="1372"/>
      <c r="L33" s="268"/>
      <c r="M33" s="270"/>
      <c r="N33" s="180"/>
    </row>
    <row r="34" spans="2:14" ht="19.5" customHeight="1">
      <c r="B34" s="1364"/>
      <c r="C34" s="264" t="s">
        <v>153</v>
      </c>
      <c r="D34" s="265"/>
      <c r="E34" s="288">
        <f t="shared" si="3"/>
        <v>0</v>
      </c>
      <c r="F34" s="266"/>
      <c r="G34" s="266"/>
      <c r="H34" s="266"/>
      <c r="I34" s="1367"/>
      <c r="J34" s="1371"/>
      <c r="K34" s="1372"/>
      <c r="L34" s="268"/>
      <c r="M34" s="270"/>
      <c r="N34" s="180"/>
    </row>
    <row r="35" spans="2:14" ht="19.5" customHeight="1" thickBot="1">
      <c r="B35" s="1365"/>
      <c r="C35" s="273" t="s">
        <v>154</v>
      </c>
      <c r="D35" s="274"/>
      <c r="E35" s="289">
        <f>SUM(F35:H35)</f>
        <v>0</v>
      </c>
      <c r="F35" s="275"/>
      <c r="G35" s="275"/>
      <c r="H35" s="275"/>
      <c r="I35" s="1368"/>
      <c r="J35" s="1375"/>
      <c r="K35" s="1376"/>
      <c r="L35" s="268"/>
      <c r="M35" s="270"/>
      <c r="N35" s="180"/>
    </row>
    <row r="36" spans="2:14" ht="37.5" customHeight="1">
      <c r="B36" s="204" t="str">
        <f>IF('①4.事業内容（販促）'!B8="","",'①4.事業内容（販促）'!B8)</f>
        <v/>
      </c>
      <c r="C36" s="1377" t="str">
        <f>IF('①4.事業内容（販促）'!C8="","",'①4.事業内容（販促）'!C8)</f>
        <v/>
      </c>
      <c r="D36" s="1378"/>
      <c r="E36" s="284">
        <f>SUM(E37:E45)</f>
        <v>0</v>
      </c>
      <c r="F36" s="284">
        <f>SUM(F37:F45)</f>
        <v>0</v>
      </c>
      <c r="G36" s="284">
        <f>SUM(G37:G45)</f>
        <v>0</v>
      </c>
      <c r="H36" s="284">
        <f>SUM(H37:H45)</f>
        <v>0</v>
      </c>
      <c r="I36" s="277"/>
      <c r="J36" s="1379"/>
      <c r="K36" s="1380"/>
      <c r="L36" s="259"/>
      <c r="M36" s="257"/>
      <c r="N36" s="180"/>
    </row>
    <row r="37" spans="2:14" ht="19.5" customHeight="1">
      <c r="B37" s="1363"/>
      <c r="C37" s="260" t="s">
        <v>147</v>
      </c>
      <c r="D37" s="261"/>
      <c r="E37" s="287">
        <f>SUM(F37:H37)</f>
        <v>0</v>
      </c>
      <c r="F37" s="262"/>
      <c r="G37" s="262"/>
      <c r="H37" s="262"/>
      <c r="I37" s="1366"/>
      <c r="J37" s="1369"/>
      <c r="K37" s="1370"/>
      <c r="L37" s="268"/>
      <c r="M37" s="270"/>
      <c r="N37" s="180"/>
    </row>
    <row r="38" spans="2:14" ht="19.5" customHeight="1">
      <c r="B38" s="1364"/>
      <c r="C38" s="264" t="s">
        <v>148</v>
      </c>
      <c r="D38" s="265"/>
      <c r="E38" s="288">
        <f t="shared" ref="E38:E44" si="4">SUM(F38:H38)</f>
        <v>0</v>
      </c>
      <c r="F38" s="266"/>
      <c r="G38" s="266"/>
      <c r="H38" s="266"/>
      <c r="I38" s="1367"/>
      <c r="J38" s="1371"/>
      <c r="K38" s="1372"/>
      <c r="L38" s="259"/>
      <c r="M38" s="257"/>
      <c r="N38" s="180"/>
    </row>
    <row r="39" spans="2:14" ht="19.5" customHeight="1">
      <c r="B39" s="1364"/>
      <c r="C39" s="264" t="s">
        <v>149</v>
      </c>
      <c r="D39" s="265"/>
      <c r="E39" s="288">
        <f t="shared" si="4"/>
        <v>0</v>
      </c>
      <c r="F39" s="266"/>
      <c r="G39" s="266"/>
      <c r="H39" s="266"/>
      <c r="I39" s="1367"/>
      <c r="J39" s="1371"/>
      <c r="K39" s="1372"/>
      <c r="L39" s="259"/>
      <c r="M39" s="257"/>
      <c r="N39" s="180"/>
    </row>
    <row r="40" spans="2:14" ht="19.5" customHeight="1">
      <c r="B40" s="1364"/>
      <c r="C40" s="269" t="s">
        <v>150</v>
      </c>
      <c r="D40" s="265"/>
      <c r="E40" s="288">
        <f t="shared" si="4"/>
        <v>0</v>
      </c>
      <c r="F40" s="266"/>
      <c r="G40" s="266"/>
      <c r="H40" s="266"/>
      <c r="I40" s="1367"/>
      <c r="J40" s="1371"/>
      <c r="K40" s="1372"/>
      <c r="L40" s="259"/>
      <c r="M40" s="257"/>
      <c r="N40" s="180"/>
    </row>
    <row r="41" spans="2:14" ht="19.5" customHeight="1">
      <c r="B41" s="1364"/>
      <c r="C41" s="264" t="s">
        <v>151</v>
      </c>
      <c r="D41" s="265"/>
      <c r="E41" s="288">
        <f t="shared" si="4"/>
        <v>0</v>
      </c>
      <c r="F41" s="266"/>
      <c r="G41" s="266"/>
      <c r="H41" s="266"/>
      <c r="I41" s="1367"/>
      <c r="J41" s="1371"/>
      <c r="K41" s="1372"/>
      <c r="L41" s="268"/>
      <c r="M41" s="270"/>
      <c r="N41" s="180"/>
    </row>
    <row r="42" spans="2:14" ht="19.5" customHeight="1">
      <c r="B42" s="1364"/>
      <c r="C42" s="264" t="s">
        <v>152</v>
      </c>
      <c r="D42" s="265"/>
      <c r="E42" s="288">
        <f t="shared" si="4"/>
        <v>0</v>
      </c>
      <c r="F42" s="278"/>
      <c r="G42" s="278"/>
      <c r="H42" s="278"/>
      <c r="I42" s="1367"/>
      <c r="J42" s="1371"/>
      <c r="K42" s="1372"/>
      <c r="L42" s="268"/>
      <c r="M42" s="270"/>
      <c r="N42" s="180"/>
    </row>
    <row r="43" spans="2:14" ht="19.5" customHeight="1">
      <c r="B43" s="1364"/>
      <c r="C43" s="272" t="s">
        <v>631</v>
      </c>
      <c r="D43" s="265"/>
      <c r="E43" s="288">
        <f t="shared" si="4"/>
        <v>0</v>
      </c>
      <c r="F43" s="266"/>
      <c r="G43" s="266"/>
      <c r="H43" s="266"/>
      <c r="I43" s="1367"/>
      <c r="J43" s="1371"/>
      <c r="K43" s="1372"/>
      <c r="L43" s="268"/>
      <c r="M43" s="270"/>
      <c r="N43" s="180"/>
    </row>
    <row r="44" spans="2:14" ht="19.5" customHeight="1">
      <c r="B44" s="1364"/>
      <c r="C44" s="264" t="s">
        <v>153</v>
      </c>
      <c r="D44" s="265"/>
      <c r="E44" s="288">
        <f t="shared" si="4"/>
        <v>0</v>
      </c>
      <c r="F44" s="266"/>
      <c r="G44" s="266"/>
      <c r="H44" s="266"/>
      <c r="I44" s="1367"/>
      <c r="J44" s="1371"/>
      <c r="K44" s="1372"/>
      <c r="L44" s="268"/>
      <c r="M44" s="270"/>
      <c r="N44" s="180"/>
    </row>
    <row r="45" spans="2:14" ht="19.5" customHeight="1" thickBot="1">
      <c r="B45" s="1365"/>
      <c r="C45" s="273" t="s">
        <v>154</v>
      </c>
      <c r="D45" s="274"/>
      <c r="E45" s="289">
        <f>SUM(F45:H45)</f>
        <v>0</v>
      </c>
      <c r="F45" s="275"/>
      <c r="G45" s="275"/>
      <c r="H45" s="275"/>
      <c r="I45" s="1368"/>
      <c r="J45" s="1381"/>
      <c r="K45" s="1382"/>
      <c r="L45" s="268"/>
      <c r="M45" s="270"/>
      <c r="N45" s="180"/>
    </row>
    <row r="46" spans="2:14" ht="37.5" customHeight="1">
      <c r="B46" s="285" t="str">
        <f>IF('①4.事業内容（販促）'!B9="","",'①4.事業内容（販促）'!B9)</f>
        <v/>
      </c>
      <c r="C46" s="1359" t="str">
        <f>IF('①4.事業内容（販促）'!C9="","",'①4.事業内容（販促）'!C9)</f>
        <v/>
      </c>
      <c r="D46" s="1360"/>
      <c r="E46" s="286">
        <f>SUM(E47:E55)</f>
        <v>0</v>
      </c>
      <c r="F46" s="286">
        <f>SUM(F47:F55)</f>
        <v>0</v>
      </c>
      <c r="G46" s="286">
        <f>SUM(G47:G55)</f>
        <v>0</v>
      </c>
      <c r="H46" s="286">
        <f>SUM(H47:H55)</f>
        <v>0</v>
      </c>
      <c r="I46" s="280"/>
      <c r="J46" s="1361"/>
      <c r="K46" s="1362"/>
      <c r="L46" s="259"/>
      <c r="M46" s="257"/>
      <c r="N46" s="180"/>
    </row>
    <row r="47" spans="2:14" ht="19.5" customHeight="1">
      <c r="B47" s="1363"/>
      <c r="C47" s="260" t="s">
        <v>147</v>
      </c>
      <c r="D47" s="261"/>
      <c r="E47" s="287">
        <f>SUM(F47:H47)</f>
        <v>0</v>
      </c>
      <c r="F47" s="262"/>
      <c r="G47" s="262"/>
      <c r="H47" s="262"/>
      <c r="I47" s="1366"/>
      <c r="J47" s="1369"/>
      <c r="K47" s="1370"/>
      <c r="L47" s="268"/>
      <c r="M47" s="270"/>
      <c r="N47" s="180"/>
    </row>
    <row r="48" spans="2:14" ht="19.5" customHeight="1">
      <c r="B48" s="1364"/>
      <c r="C48" s="264" t="s">
        <v>148</v>
      </c>
      <c r="D48" s="265"/>
      <c r="E48" s="288">
        <f t="shared" ref="E48:E54" si="5">SUM(F48:H48)</f>
        <v>0</v>
      </c>
      <c r="F48" s="266"/>
      <c r="G48" s="266"/>
      <c r="H48" s="266"/>
      <c r="I48" s="1367"/>
      <c r="J48" s="1371"/>
      <c r="K48" s="1372"/>
      <c r="L48" s="259"/>
      <c r="M48" s="257"/>
      <c r="N48" s="180"/>
    </row>
    <row r="49" spans="2:14" ht="19.5" customHeight="1">
      <c r="B49" s="1364"/>
      <c r="C49" s="264" t="s">
        <v>149</v>
      </c>
      <c r="D49" s="265"/>
      <c r="E49" s="288">
        <f t="shared" si="5"/>
        <v>0</v>
      </c>
      <c r="F49" s="266"/>
      <c r="G49" s="266"/>
      <c r="H49" s="266"/>
      <c r="I49" s="1367"/>
      <c r="J49" s="1371"/>
      <c r="K49" s="1372"/>
      <c r="L49" s="259"/>
      <c r="M49" s="257"/>
      <c r="N49" s="180"/>
    </row>
    <row r="50" spans="2:14" ht="19.5" customHeight="1">
      <c r="B50" s="1364"/>
      <c r="C50" s="269" t="s">
        <v>150</v>
      </c>
      <c r="D50" s="265"/>
      <c r="E50" s="288">
        <f t="shared" si="5"/>
        <v>0</v>
      </c>
      <c r="F50" s="266"/>
      <c r="G50" s="266"/>
      <c r="H50" s="266"/>
      <c r="I50" s="1367"/>
      <c r="J50" s="1371"/>
      <c r="K50" s="1372"/>
      <c r="L50" s="259"/>
      <c r="M50" s="257"/>
      <c r="N50" s="180"/>
    </row>
    <row r="51" spans="2:14" ht="19.5" customHeight="1">
      <c r="B51" s="1364"/>
      <c r="C51" s="264" t="s">
        <v>151</v>
      </c>
      <c r="D51" s="265"/>
      <c r="E51" s="288">
        <f t="shared" si="5"/>
        <v>0</v>
      </c>
      <c r="F51" s="266"/>
      <c r="G51" s="266"/>
      <c r="H51" s="266"/>
      <c r="I51" s="1367"/>
      <c r="J51" s="1371"/>
      <c r="K51" s="1372"/>
      <c r="L51" s="268"/>
      <c r="M51" s="270"/>
      <c r="N51" s="180"/>
    </row>
    <row r="52" spans="2:14" ht="19.5" customHeight="1">
      <c r="B52" s="1364"/>
      <c r="C52" s="264" t="s">
        <v>152</v>
      </c>
      <c r="D52" s="265"/>
      <c r="E52" s="288">
        <f t="shared" si="5"/>
        <v>0</v>
      </c>
      <c r="F52" s="278"/>
      <c r="G52" s="278"/>
      <c r="H52" s="278"/>
      <c r="I52" s="1367"/>
      <c r="J52" s="1373"/>
      <c r="K52" s="1374"/>
      <c r="L52" s="268"/>
      <c r="M52" s="270"/>
      <c r="N52" s="180"/>
    </row>
    <row r="53" spans="2:14" ht="19.5" customHeight="1">
      <c r="B53" s="1364"/>
      <c r="C53" s="272" t="s">
        <v>631</v>
      </c>
      <c r="D53" s="265"/>
      <c r="E53" s="288">
        <f t="shared" si="5"/>
        <v>0</v>
      </c>
      <c r="F53" s="266"/>
      <c r="G53" s="266"/>
      <c r="H53" s="266"/>
      <c r="I53" s="1367"/>
      <c r="J53" s="1371"/>
      <c r="K53" s="1372"/>
      <c r="L53" s="268"/>
      <c r="M53" s="270"/>
      <c r="N53" s="180"/>
    </row>
    <row r="54" spans="2:14" ht="19.5" customHeight="1">
      <c r="B54" s="1364"/>
      <c r="C54" s="264" t="s">
        <v>153</v>
      </c>
      <c r="D54" s="265"/>
      <c r="E54" s="288">
        <f t="shared" si="5"/>
        <v>0</v>
      </c>
      <c r="F54" s="266"/>
      <c r="G54" s="266"/>
      <c r="H54" s="266"/>
      <c r="I54" s="1367"/>
      <c r="J54" s="1371"/>
      <c r="K54" s="1372"/>
      <c r="L54" s="268"/>
      <c r="M54" s="270"/>
      <c r="N54" s="180"/>
    </row>
    <row r="55" spans="2:14" ht="19.5" customHeight="1" thickBot="1">
      <c r="B55" s="1365"/>
      <c r="C55" s="273" t="s">
        <v>154</v>
      </c>
      <c r="D55" s="274"/>
      <c r="E55" s="289">
        <f>SUM(F55:H55)</f>
        <v>0</v>
      </c>
      <c r="F55" s="275"/>
      <c r="G55" s="275"/>
      <c r="H55" s="275"/>
      <c r="I55" s="1368"/>
      <c r="J55" s="1375"/>
      <c r="K55" s="1376"/>
      <c r="L55" s="268"/>
      <c r="M55" s="270"/>
      <c r="N55" s="180"/>
    </row>
    <row r="56" spans="2:14" ht="37.5" customHeight="1">
      <c r="B56" s="204" t="str">
        <f>IF('①4.事業内容（販促）'!B10="","",'①4.事業内容（販促）'!B10)</f>
        <v/>
      </c>
      <c r="C56" s="1377" t="str">
        <f>IF('①4.事業内容（販促）'!C10="","",'①4.事業内容（販促）'!C10)</f>
        <v/>
      </c>
      <c r="D56" s="1378"/>
      <c r="E56" s="284">
        <f>SUM(E57:E65)</f>
        <v>0</v>
      </c>
      <c r="F56" s="284">
        <f>SUM(F57:F65)</f>
        <v>0</v>
      </c>
      <c r="G56" s="284">
        <f>SUM(G57:G65)</f>
        <v>0</v>
      </c>
      <c r="H56" s="284">
        <f>SUM(H57:H65)</f>
        <v>0</v>
      </c>
      <c r="I56" s="277"/>
      <c r="J56" s="1379"/>
      <c r="K56" s="1380"/>
      <c r="L56" s="259"/>
      <c r="M56" s="257"/>
      <c r="N56" s="180"/>
    </row>
    <row r="57" spans="2:14" ht="19.5" customHeight="1">
      <c r="B57" s="1363"/>
      <c r="C57" s="260" t="s">
        <v>147</v>
      </c>
      <c r="D57" s="261"/>
      <c r="E57" s="287">
        <f>SUM(F57:H57)</f>
        <v>0</v>
      </c>
      <c r="F57" s="262"/>
      <c r="G57" s="262"/>
      <c r="H57" s="262"/>
      <c r="I57" s="1366"/>
      <c r="J57" s="1369"/>
      <c r="K57" s="1370"/>
      <c r="L57" s="268"/>
      <c r="M57" s="270"/>
      <c r="N57" s="180"/>
    </row>
    <row r="58" spans="2:14" ht="19.5" customHeight="1">
      <c r="B58" s="1364"/>
      <c r="C58" s="264" t="s">
        <v>148</v>
      </c>
      <c r="D58" s="265"/>
      <c r="E58" s="288">
        <f t="shared" ref="E58:E64" si="6">SUM(F58:H58)</f>
        <v>0</v>
      </c>
      <c r="F58" s="266"/>
      <c r="G58" s="266"/>
      <c r="H58" s="266"/>
      <c r="I58" s="1367"/>
      <c r="J58" s="1371"/>
      <c r="K58" s="1372"/>
      <c r="L58" s="259"/>
      <c r="M58" s="257"/>
      <c r="N58" s="180"/>
    </row>
    <row r="59" spans="2:14" ht="19.5" customHeight="1">
      <c r="B59" s="1364"/>
      <c r="C59" s="264" t="s">
        <v>149</v>
      </c>
      <c r="D59" s="265"/>
      <c r="E59" s="288">
        <f t="shared" si="6"/>
        <v>0</v>
      </c>
      <c r="F59" s="266"/>
      <c r="G59" s="266"/>
      <c r="H59" s="266"/>
      <c r="I59" s="1367"/>
      <c r="J59" s="1371"/>
      <c r="K59" s="1372"/>
      <c r="L59" s="259"/>
      <c r="M59" s="257"/>
      <c r="N59" s="180"/>
    </row>
    <row r="60" spans="2:14" ht="19.5" customHeight="1">
      <c r="B60" s="1364"/>
      <c r="C60" s="269" t="s">
        <v>150</v>
      </c>
      <c r="D60" s="265"/>
      <c r="E60" s="288">
        <f t="shared" si="6"/>
        <v>0</v>
      </c>
      <c r="F60" s="266"/>
      <c r="G60" s="266"/>
      <c r="H60" s="266"/>
      <c r="I60" s="1367"/>
      <c r="J60" s="1371"/>
      <c r="K60" s="1372"/>
      <c r="L60" s="259"/>
      <c r="M60" s="257"/>
      <c r="N60" s="180"/>
    </row>
    <row r="61" spans="2:14" ht="19.5" customHeight="1">
      <c r="B61" s="1364"/>
      <c r="C61" s="264" t="s">
        <v>151</v>
      </c>
      <c r="D61" s="265"/>
      <c r="E61" s="288">
        <f t="shared" si="6"/>
        <v>0</v>
      </c>
      <c r="F61" s="266"/>
      <c r="G61" s="266"/>
      <c r="H61" s="266"/>
      <c r="I61" s="1367"/>
      <c r="J61" s="1371"/>
      <c r="K61" s="1372"/>
      <c r="L61" s="268"/>
      <c r="M61" s="270"/>
      <c r="N61" s="180"/>
    </row>
    <row r="62" spans="2:14" ht="19.5" customHeight="1">
      <c r="B62" s="1364"/>
      <c r="C62" s="264" t="s">
        <v>152</v>
      </c>
      <c r="D62" s="265"/>
      <c r="E62" s="288">
        <f t="shared" si="6"/>
        <v>0</v>
      </c>
      <c r="F62" s="278"/>
      <c r="G62" s="278"/>
      <c r="H62" s="278"/>
      <c r="I62" s="1367"/>
      <c r="J62" s="1371"/>
      <c r="K62" s="1372"/>
      <c r="L62" s="268"/>
      <c r="M62" s="270"/>
      <c r="N62" s="180"/>
    </row>
    <row r="63" spans="2:14" ht="19.5" customHeight="1">
      <c r="B63" s="1364"/>
      <c r="C63" s="272" t="s">
        <v>631</v>
      </c>
      <c r="D63" s="265"/>
      <c r="E63" s="288">
        <f t="shared" si="6"/>
        <v>0</v>
      </c>
      <c r="F63" s="266"/>
      <c r="G63" s="266"/>
      <c r="H63" s="266"/>
      <c r="I63" s="1367"/>
      <c r="J63" s="1371"/>
      <c r="K63" s="1372"/>
      <c r="L63" s="268"/>
      <c r="M63" s="270"/>
      <c r="N63" s="180"/>
    </row>
    <row r="64" spans="2:14" ht="19.5" customHeight="1">
      <c r="B64" s="1364"/>
      <c r="C64" s="264" t="s">
        <v>153</v>
      </c>
      <c r="D64" s="265"/>
      <c r="E64" s="288">
        <f t="shared" si="6"/>
        <v>0</v>
      </c>
      <c r="F64" s="266"/>
      <c r="G64" s="266"/>
      <c r="H64" s="266"/>
      <c r="I64" s="1367"/>
      <c r="J64" s="1371"/>
      <c r="K64" s="1372"/>
      <c r="L64" s="268"/>
      <c r="M64" s="270"/>
      <c r="N64" s="180"/>
    </row>
    <row r="65" spans="2:14" ht="19.5" customHeight="1" thickBot="1">
      <c r="B65" s="1365"/>
      <c r="C65" s="273" t="s">
        <v>154</v>
      </c>
      <c r="D65" s="274"/>
      <c r="E65" s="289">
        <f>SUM(F65:H65)</f>
        <v>0</v>
      </c>
      <c r="F65" s="275"/>
      <c r="G65" s="275"/>
      <c r="H65" s="275"/>
      <c r="I65" s="1368"/>
      <c r="J65" s="1381"/>
      <c r="K65" s="1382"/>
      <c r="L65" s="268"/>
      <c r="M65" s="270"/>
      <c r="N65" s="180"/>
    </row>
    <row r="66" spans="2:14" ht="37.5" customHeight="1">
      <c r="B66" s="285" t="str">
        <f>IF('①4.事業内容（販促）'!B11="","",'①4.事業内容（販促）'!B11)</f>
        <v/>
      </c>
      <c r="C66" s="1359" t="str">
        <f>IF('①4.事業内容（販促）'!C11="","",'①4.事業内容（販促）'!C11)</f>
        <v/>
      </c>
      <c r="D66" s="1360"/>
      <c r="E66" s="286">
        <f>SUM(E67:E75)</f>
        <v>0</v>
      </c>
      <c r="F66" s="286">
        <f>SUM(F67:F75)</f>
        <v>0</v>
      </c>
      <c r="G66" s="286">
        <f>SUM(G67:G75)</f>
        <v>0</v>
      </c>
      <c r="H66" s="286">
        <f>SUM(H67:H75)</f>
        <v>0</v>
      </c>
      <c r="I66" s="280"/>
      <c r="J66" s="1361"/>
      <c r="K66" s="1362"/>
      <c r="L66" s="259"/>
      <c r="M66" s="257"/>
      <c r="N66" s="180"/>
    </row>
    <row r="67" spans="2:14" ht="19.5" customHeight="1">
      <c r="B67" s="1363"/>
      <c r="C67" s="260" t="s">
        <v>147</v>
      </c>
      <c r="D67" s="261"/>
      <c r="E67" s="287">
        <f>SUM(F67:H67)</f>
        <v>0</v>
      </c>
      <c r="F67" s="262"/>
      <c r="G67" s="262"/>
      <c r="H67" s="262"/>
      <c r="I67" s="1366"/>
      <c r="J67" s="1369"/>
      <c r="K67" s="1370"/>
      <c r="L67" s="268"/>
      <c r="M67" s="270"/>
      <c r="N67" s="180"/>
    </row>
    <row r="68" spans="2:14" ht="19.5" customHeight="1">
      <c r="B68" s="1364"/>
      <c r="C68" s="264" t="s">
        <v>148</v>
      </c>
      <c r="D68" s="265"/>
      <c r="E68" s="288">
        <f t="shared" ref="E68:E74" si="7">SUM(F68:H68)</f>
        <v>0</v>
      </c>
      <c r="F68" s="266"/>
      <c r="G68" s="266"/>
      <c r="H68" s="266"/>
      <c r="I68" s="1367"/>
      <c r="J68" s="1371"/>
      <c r="K68" s="1372"/>
      <c r="L68" s="259"/>
      <c r="M68" s="257"/>
      <c r="N68" s="180"/>
    </row>
    <row r="69" spans="2:14" ht="19.5" customHeight="1">
      <c r="B69" s="1364"/>
      <c r="C69" s="264" t="s">
        <v>149</v>
      </c>
      <c r="D69" s="265"/>
      <c r="E69" s="288">
        <f t="shared" si="7"/>
        <v>0</v>
      </c>
      <c r="F69" s="266"/>
      <c r="G69" s="266"/>
      <c r="H69" s="266"/>
      <c r="I69" s="1367"/>
      <c r="J69" s="1371"/>
      <c r="K69" s="1372"/>
      <c r="L69" s="259"/>
      <c r="M69" s="257"/>
      <c r="N69" s="180"/>
    </row>
    <row r="70" spans="2:14" ht="19.5" customHeight="1">
      <c r="B70" s="1364"/>
      <c r="C70" s="269" t="s">
        <v>150</v>
      </c>
      <c r="D70" s="265"/>
      <c r="E70" s="288">
        <f t="shared" si="7"/>
        <v>0</v>
      </c>
      <c r="F70" s="266"/>
      <c r="G70" s="266"/>
      <c r="H70" s="266"/>
      <c r="I70" s="1367"/>
      <c r="J70" s="1371"/>
      <c r="K70" s="1372"/>
      <c r="L70" s="259"/>
      <c r="M70" s="257"/>
      <c r="N70" s="180"/>
    </row>
    <row r="71" spans="2:14" ht="19.5" customHeight="1">
      <c r="B71" s="1364"/>
      <c r="C71" s="264" t="s">
        <v>151</v>
      </c>
      <c r="D71" s="265"/>
      <c r="E71" s="288">
        <f t="shared" si="7"/>
        <v>0</v>
      </c>
      <c r="F71" s="266"/>
      <c r="G71" s="266"/>
      <c r="H71" s="266"/>
      <c r="I71" s="1367"/>
      <c r="J71" s="1371"/>
      <c r="K71" s="1372"/>
      <c r="L71" s="268"/>
      <c r="M71" s="270"/>
      <c r="N71" s="180"/>
    </row>
    <row r="72" spans="2:14" ht="19.5" customHeight="1">
      <c r="B72" s="1364"/>
      <c r="C72" s="264" t="s">
        <v>152</v>
      </c>
      <c r="D72" s="265"/>
      <c r="E72" s="288">
        <f t="shared" si="7"/>
        <v>0</v>
      </c>
      <c r="F72" s="278"/>
      <c r="G72" s="278"/>
      <c r="H72" s="278"/>
      <c r="I72" s="1367"/>
      <c r="J72" s="1373"/>
      <c r="K72" s="1374"/>
      <c r="L72" s="268"/>
      <c r="M72" s="270"/>
      <c r="N72" s="180"/>
    </row>
    <row r="73" spans="2:14" ht="19.5" customHeight="1">
      <c r="B73" s="1364"/>
      <c r="C73" s="272" t="s">
        <v>631</v>
      </c>
      <c r="D73" s="265"/>
      <c r="E73" s="288">
        <f t="shared" si="7"/>
        <v>0</v>
      </c>
      <c r="F73" s="266"/>
      <c r="G73" s="266"/>
      <c r="H73" s="266"/>
      <c r="I73" s="1367"/>
      <c r="J73" s="1371"/>
      <c r="K73" s="1372"/>
      <c r="L73" s="268"/>
      <c r="M73" s="270"/>
      <c r="N73" s="180"/>
    </row>
    <row r="74" spans="2:14" ht="19.5" customHeight="1">
      <c r="B74" s="1364"/>
      <c r="C74" s="264" t="s">
        <v>153</v>
      </c>
      <c r="D74" s="265"/>
      <c r="E74" s="288">
        <f t="shared" si="7"/>
        <v>0</v>
      </c>
      <c r="F74" s="266"/>
      <c r="G74" s="266"/>
      <c r="H74" s="266"/>
      <c r="I74" s="1367"/>
      <c r="J74" s="1371"/>
      <c r="K74" s="1372"/>
      <c r="L74" s="268"/>
      <c r="M74" s="270"/>
      <c r="N74" s="180"/>
    </row>
    <row r="75" spans="2:14" ht="19.5" customHeight="1" thickBot="1">
      <c r="B75" s="1365"/>
      <c r="C75" s="273" t="s">
        <v>154</v>
      </c>
      <c r="D75" s="274"/>
      <c r="E75" s="289">
        <f>SUM(F75:H75)</f>
        <v>0</v>
      </c>
      <c r="F75" s="275"/>
      <c r="G75" s="275"/>
      <c r="H75" s="275"/>
      <c r="I75" s="1368"/>
      <c r="J75" s="1375"/>
      <c r="K75" s="1376"/>
      <c r="L75" s="268"/>
      <c r="M75" s="270"/>
      <c r="N75" s="180"/>
    </row>
    <row r="76" spans="2:14" ht="37.5" customHeight="1">
      <c r="B76" s="204" t="str">
        <f>IF('①4.事業内容（販促）'!B12="","",'①4.事業内容（販促）'!B12)</f>
        <v/>
      </c>
      <c r="C76" s="1377" t="str">
        <f>IF('①4.事業内容（販促）'!C12="","",'①4.事業内容（販促）'!C12)</f>
        <v/>
      </c>
      <c r="D76" s="1378"/>
      <c r="E76" s="284">
        <f>SUM(E77:E85)</f>
        <v>0</v>
      </c>
      <c r="F76" s="284">
        <f>SUM(F77:F85)</f>
        <v>0</v>
      </c>
      <c r="G76" s="284">
        <f>SUM(G77:G85)</f>
        <v>0</v>
      </c>
      <c r="H76" s="284">
        <f>SUM(H77:H85)</f>
        <v>0</v>
      </c>
      <c r="I76" s="277"/>
      <c r="J76" s="1379"/>
      <c r="K76" s="1380"/>
      <c r="L76" s="259"/>
      <c r="M76" s="257"/>
      <c r="N76" s="180"/>
    </row>
    <row r="77" spans="2:14" ht="19.5" customHeight="1">
      <c r="B77" s="1363"/>
      <c r="C77" s="260" t="s">
        <v>147</v>
      </c>
      <c r="D77" s="261"/>
      <c r="E77" s="287">
        <f>SUM(F77:H77)</f>
        <v>0</v>
      </c>
      <c r="F77" s="262"/>
      <c r="G77" s="262"/>
      <c r="H77" s="262"/>
      <c r="I77" s="1366"/>
      <c r="J77" s="1369"/>
      <c r="K77" s="1370"/>
      <c r="L77" s="268"/>
      <c r="M77" s="270"/>
      <c r="N77" s="180"/>
    </row>
    <row r="78" spans="2:14" ht="19.5" customHeight="1">
      <c r="B78" s="1364"/>
      <c r="C78" s="264" t="s">
        <v>148</v>
      </c>
      <c r="D78" s="265"/>
      <c r="E78" s="288">
        <f t="shared" ref="E78:E84" si="8">SUM(F78:H78)</f>
        <v>0</v>
      </c>
      <c r="F78" s="266"/>
      <c r="G78" s="266"/>
      <c r="H78" s="266"/>
      <c r="I78" s="1367"/>
      <c r="J78" s="1371"/>
      <c r="K78" s="1372"/>
      <c r="L78" s="259"/>
      <c r="M78" s="257"/>
      <c r="N78" s="180"/>
    </row>
    <row r="79" spans="2:14" ht="19.5" customHeight="1">
      <c r="B79" s="1364"/>
      <c r="C79" s="264" t="s">
        <v>149</v>
      </c>
      <c r="D79" s="265"/>
      <c r="E79" s="288">
        <f t="shared" si="8"/>
        <v>0</v>
      </c>
      <c r="F79" s="266"/>
      <c r="G79" s="266"/>
      <c r="H79" s="266"/>
      <c r="I79" s="1367"/>
      <c r="J79" s="1371"/>
      <c r="K79" s="1372"/>
      <c r="L79" s="259"/>
      <c r="M79" s="257"/>
      <c r="N79" s="180"/>
    </row>
    <row r="80" spans="2:14" ht="19.5" customHeight="1">
      <c r="B80" s="1364"/>
      <c r="C80" s="269" t="s">
        <v>150</v>
      </c>
      <c r="D80" s="265"/>
      <c r="E80" s="288">
        <f t="shared" si="8"/>
        <v>0</v>
      </c>
      <c r="F80" s="266"/>
      <c r="G80" s="266"/>
      <c r="H80" s="266"/>
      <c r="I80" s="1367"/>
      <c r="J80" s="1371"/>
      <c r="K80" s="1372"/>
      <c r="L80" s="259"/>
      <c r="M80" s="257"/>
      <c r="N80" s="180"/>
    </row>
    <row r="81" spans="2:14" ht="19.5" customHeight="1">
      <c r="B81" s="1364"/>
      <c r="C81" s="264" t="s">
        <v>151</v>
      </c>
      <c r="D81" s="265"/>
      <c r="E81" s="288">
        <f t="shared" si="8"/>
        <v>0</v>
      </c>
      <c r="F81" s="266"/>
      <c r="G81" s="266"/>
      <c r="H81" s="266"/>
      <c r="I81" s="1367"/>
      <c r="J81" s="1371"/>
      <c r="K81" s="1372"/>
      <c r="L81" s="268"/>
      <c r="M81" s="270"/>
      <c r="N81" s="180"/>
    </row>
    <row r="82" spans="2:14" ht="19.5" customHeight="1">
      <c r="B82" s="1364"/>
      <c r="C82" s="264" t="s">
        <v>152</v>
      </c>
      <c r="D82" s="265"/>
      <c r="E82" s="288">
        <f t="shared" si="8"/>
        <v>0</v>
      </c>
      <c r="F82" s="278"/>
      <c r="G82" s="278"/>
      <c r="H82" s="278"/>
      <c r="I82" s="1367"/>
      <c r="J82" s="1371"/>
      <c r="K82" s="1372"/>
      <c r="L82" s="268"/>
      <c r="M82" s="270"/>
      <c r="N82" s="180"/>
    </row>
    <row r="83" spans="2:14" ht="19.5" customHeight="1">
      <c r="B83" s="1364"/>
      <c r="C83" s="272" t="s">
        <v>631</v>
      </c>
      <c r="D83" s="265"/>
      <c r="E83" s="288">
        <f t="shared" si="8"/>
        <v>0</v>
      </c>
      <c r="F83" s="266"/>
      <c r="G83" s="266"/>
      <c r="H83" s="266"/>
      <c r="I83" s="1367"/>
      <c r="J83" s="1371"/>
      <c r="K83" s="1372"/>
      <c r="L83" s="268"/>
      <c r="M83" s="270"/>
      <c r="N83" s="180"/>
    </row>
    <row r="84" spans="2:14" ht="19.5" customHeight="1">
      <c r="B84" s="1364"/>
      <c r="C84" s="264" t="s">
        <v>153</v>
      </c>
      <c r="D84" s="265"/>
      <c r="E84" s="288">
        <f t="shared" si="8"/>
        <v>0</v>
      </c>
      <c r="F84" s="266"/>
      <c r="G84" s="266"/>
      <c r="H84" s="266"/>
      <c r="I84" s="1367"/>
      <c r="J84" s="1371"/>
      <c r="K84" s="1372"/>
      <c r="L84" s="268"/>
      <c r="M84" s="270"/>
      <c r="N84" s="180"/>
    </row>
    <row r="85" spans="2:14" ht="19.5" customHeight="1" thickBot="1">
      <c r="B85" s="1365"/>
      <c r="C85" s="273" t="s">
        <v>154</v>
      </c>
      <c r="D85" s="274"/>
      <c r="E85" s="289">
        <f>SUM(F85:H85)</f>
        <v>0</v>
      </c>
      <c r="F85" s="275"/>
      <c r="G85" s="275"/>
      <c r="H85" s="275"/>
      <c r="I85" s="1368"/>
      <c r="J85" s="1381"/>
      <c r="K85" s="1382"/>
      <c r="L85" s="268"/>
      <c r="M85" s="270"/>
      <c r="N85" s="180"/>
    </row>
    <row r="86" spans="2:14" ht="37.5" customHeight="1">
      <c r="B86" s="285" t="str">
        <f>IF('①4.事業内容（販促）'!B13="","",'①4.事業内容（販促）'!B13)</f>
        <v/>
      </c>
      <c r="C86" s="1359" t="str">
        <f>IF('①4.事業内容（販促）'!C13="","",'①4.事業内容（販促）'!C13)</f>
        <v/>
      </c>
      <c r="D86" s="1360"/>
      <c r="E86" s="286">
        <f>SUM(E87:E95)</f>
        <v>0</v>
      </c>
      <c r="F86" s="286">
        <f>SUM(F87:F95)</f>
        <v>0</v>
      </c>
      <c r="G86" s="286">
        <f>SUM(G87:G95)</f>
        <v>0</v>
      </c>
      <c r="H86" s="286">
        <f>SUM(H87:H95)</f>
        <v>0</v>
      </c>
      <c r="I86" s="280"/>
      <c r="J86" s="1361"/>
      <c r="K86" s="1362"/>
      <c r="L86" s="259"/>
      <c r="M86" s="257"/>
      <c r="N86" s="180"/>
    </row>
    <row r="87" spans="2:14" ht="19.5" customHeight="1">
      <c r="B87" s="1363"/>
      <c r="C87" s="260" t="s">
        <v>147</v>
      </c>
      <c r="D87" s="261"/>
      <c r="E87" s="287">
        <f>SUM(F87:H87)</f>
        <v>0</v>
      </c>
      <c r="F87" s="262"/>
      <c r="G87" s="262"/>
      <c r="H87" s="262"/>
      <c r="I87" s="1366"/>
      <c r="J87" s="1369"/>
      <c r="K87" s="1370"/>
      <c r="L87" s="268"/>
      <c r="M87" s="270"/>
      <c r="N87" s="180"/>
    </row>
    <row r="88" spans="2:14" ht="19.5" customHeight="1">
      <c r="B88" s="1364"/>
      <c r="C88" s="264" t="s">
        <v>148</v>
      </c>
      <c r="D88" s="265"/>
      <c r="E88" s="288">
        <f t="shared" ref="E88:E94" si="9">SUM(F88:H88)</f>
        <v>0</v>
      </c>
      <c r="F88" s="266"/>
      <c r="G88" s="266"/>
      <c r="H88" s="266"/>
      <c r="I88" s="1367"/>
      <c r="J88" s="1371"/>
      <c r="K88" s="1372"/>
      <c r="L88" s="259"/>
      <c r="M88" s="257"/>
      <c r="N88" s="180"/>
    </row>
    <row r="89" spans="2:14" ht="19.5" customHeight="1">
      <c r="B89" s="1364"/>
      <c r="C89" s="264" t="s">
        <v>149</v>
      </c>
      <c r="D89" s="265"/>
      <c r="E89" s="288">
        <f t="shared" si="9"/>
        <v>0</v>
      </c>
      <c r="F89" s="266"/>
      <c r="G89" s="266"/>
      <c r="H89" s="266"/>
      <c r="I89" s="1367"/>
      <c r="J89" s="1371"/>
      <c r="K89" s="1372"/>
      <c r="L89" s="259"/>
      <c r="M89" s="257"/>
      <c r="N89" s="180"/>
    </row>
    <row r="90" spans="2:14" ht="19.5" customHeight="1">
      <c r="B90" s="1364"/>
      <c r="C90" s="269" t="s">
        <v>150</v>
      </c>
      <c r="D90" s="265"/>
      <c r="E90" s="288">
        <f t="shared" si="9"/>
        <v>0</v>
      </c>
      <c r="F90" s="266"/>
      <c r="G90" s="266"/>
      <c r="H90" s="266"/>
      <c r="I90" s="1367"/>
      <c r="J90" s="1371"/>
      <c r="K90" s="1372"/>
      <c r="L90" s="259"/>
      <c r="M90" s="257"/>
      <c r="N90" s="180"/>
    </row>
    <row r="91" spans="2:14" ht="19.5" customHeight="1">
      <c r="B91" s="1364"/>
      <c r="C91" s="264" t="s">
        <v>151</v>
      </c>
      <c r="D91" s="265"/>
      <c r="E91" s="288">
        <f t="shared" si="9"/>
        <v>0</v>
      </c>
      <c r="F91" s="266"/>
      <c r="G91" s="266"/>
      <c r="H91" s="266"/>
      <c r="I91" s="1367"/>
      <c r="J91" s="1371"/>
      <c r="K91" s="1372"/>
      <c r="L91" s="268"/>
      <c r="M91" s="270"/>
      <c r="N91" s="180"/>
    </row>
    <row r="92" spans="2:14" ht="19.5" customHeight="1">
      <c r="B92" s="1364"/>
      <c r="C92" s="264" t="s">
        <v>152</v>
      </c>
      <c r="D92" s="265"/>
      <c r="E92" s="288">
        <f t="shared" si="9"/>
        <v>0</v>
      </c>
      <c r="F92" s="278"/>
      <c r="G92" s="278"/>
      <c r="H92" s="278"/>
      <c r="I92" s="1367"/>
      <c r="J92" s="1373"/>
      <c r="K92" s="1374"/>
      <c r="L92" s="268"/>
      <c r="M92" s="270"/>
      <c r="N92" s="180"/>
    </row>
    <row r="93" spans="2:14" ht="19.5" customHeight="1">
      <c r="B93" s="1364"/>
      <c r="C93" s="272" t="s">
        <v>631</v>
      </c>
      <c r="D93" s="265"/>
      <c r="E93" s="288">
        <f t="shared" si="9"/>
        <v>0</v>
      </c>
      <c r="F93" s="266"/>
      <c r="G93" s="266"/>
      <c r="H93" s="266"/>
      <c r="I93" s="1367"/>
      <c r="J93" s="1371"/>
      <c r="K93" s="1372"/>
      <c r="L93" s="268"/>
      <c r="M93" s="270"/>
      <c r="N93" s="180"/>
    </row>
    <row r="94" spans="2:14" ht="19.5" customHeight="1">
      <c r="B94" s="1364"/>
      <c r="C94" s="264" t="s">
        <v>153</v>
      </c>
      <c r="D94" s="265"/>
      <c r="E94" s="288">
        <f t="shared" si="9"/>
        <v>0</v>
      </c>
      <c r="F94" s="266"/>
      <c r="G94" s="266"/>
      <c r="H94" s="266"/>
      <c r="I94" s="1367"/>
      <c r="J94" s="1371"/>
      <c r="K94" s="1372"/>
      <c r="L94" s="268"/>
      <c r="M94" s="270"/>
      <c r="N94" s="180"/>
    </row>
    <row r="95" spans="2:14" ht="19.5" customHeight="1" thickBot="1">
      <c r="B95" s="1365"/>
      <c r="C95" s="273" t="s">
        <v>154</v>
      </c>
      <c r="D95" s="274"/>
      <c r="E95" s="289">
        <f>SUM(F95:H95)</f>
        <v>0</v>
      </c>
      <c r="F95" s="275"/>
      <c r="G95" s="275"/>
      <c r="H95" s="275"/>
      <c r="I95" s="1368"/>
      <c r="J95" s="1375"/>
      <c r="K95" s="1376"/>
      <c r="L95" s="268"/>
      <c r="M95" s="270"/>
      <c r="N95" s="180"/>
    </row>
    <row r="96" spans="2:14" ht="37.5" customHeight="1">
      <c r="B96" s="285" t="str">
        <f>IF('①4.事業内容（販促）'!B14="","",'①4.事業内容（販促）'!B14)</f>
        <v/>
      </c>
      <c r="C96" s="1359" t="str">
        <f>IF('①4.事業内容（販促）'!C14="","",'①4.事業内容（販促）'!C14)</f>
        <v/>
      </c>
      <c r="D96" s="1360"/>
      <c r="E96" s="286">
        <f>SUM(E97:E105)</f>
        <v>0</v>
      </c>
      <c r="F96" s="286">
        <f>SUM(F97:F105)</f>
        <v>0</v>
      </c>
      <c r="G96" s="286">
        <f>SUM(G97:G105)</f>
        <v>0</v>
      </c>
      <c r="H96" s="286">
        <f>SUM(H97:H105)</f>
        <v>0</v>
      </c>
      <c r="I96" s="280"/>
      <c r="J96" s="1361"/>
      <c r="K96" s="1362"/>
      <c r="L96" s="259"/>
      <c r="M96" s="257"/>
      <c r="N96" s="180"/>
    </row>
    <row r="97" spans="2:14" ht="19.5" customHeight="1">
      <c r="B97" s="1363"/>
      <c r="C97" s="260" t="s">
        <v>147</v>
      </c>
      <c r="D97" s="261"/>
      <c r="E97" s="287">
        <f>SUM(F97:H97)</f>
        <v>0</v>
      </c>
      <c r="F97" s="262"/>
      <c r="G97" s="262"/>
      <c r="H97" s="262"/>
      <c r="I97" s="1366"/>
      <c r="J97" s="1369"/>
      <c r="K97" s="1370"/>
      <c r="L97" s="268"/>
      <c r="M97" s="270"/>
      <c r="N97" s="180"/>
    </row>
    <row r="98" spans="2:14" ht="19.5" customHeight="1">
      <c r="B98" s="1364"/>
      <c r="C98" s="264" t="s">
        <v>148</v>
      </c>
      <c r="D98" s="265"/>
      <c r="E98" s="288">
        <f t="shared" ref="E98:E104" si="10">SUM(F98:H98)</f>
        <v>0</v>
      </c>
      <c r="F98" s="266"/>
      <c r="G98" s="266"/>
      <c r="H98" s="266"/>
      <c r="I98" s="1367"/>
      <c r="J98" s="1371"/>
      <c r="K98" s="1372"/>
      <c r="L98" s="259"/>
      <c r="M98" s="257"/>
      <c r="N98" s="180"/>
    </row>
    <row r="99" spans="2:14" ht="19.5" customHeight="1">
      <c r="B99" s="1364"/>
      <c r="C99" s="264" t="s">
        <v>149</v>
      </c>
      <c r="D99" s="265"/>
      <c r="E99" s="288">
        <f t="shared" si="10"/>
        <v>0</v>
      </c>
      <c r="F99" s="266"/>
      <c r="G99" s="266"/>
      <c r="H99" s="266"/>
      <c r="I99" s="1367"/>
      <c r="J99" s="1371"/>
      <c r="K99" s="1372"/>
      <c r="L99" s="259"/>
      <c r="M99" s="257"/>
      <c r="N99" s="180"/>
    </row>
    <row r="100" spans="2:14" ht="19.5" customHeight="1">
      <c r="B100" s="1364"/>
      <c r="C100" s="269" t="s">
        <v>150</v>
      </c>
      <c r="D100" s="265"/>
      <c r="E100" s="288">
        <f t="shared" si="10"/>
        <v>0</v>
      </c>
      <c r="F100" s="266"/>
      <c r="G100" s="266"/>
      <c r="H100" s="266"/>
      <c r="I100" s="1367"/>
      <c r="J100" s="1371"/>
      <c r="K100" s="1372"/>
      <c r="L100" s="259"/>
      <c r="M100" s="257"/>
      <c r="N100" s="180"/>
    </row>
    <row r="101" spans="2:14" ht="19.5" customHeight="1">
      <c r="B101" s="1364"/>
      <c r="C101" s="264" t="s">
        <v>151</v>
      </c>
      <c r="D101" s="265"/>
      <c r="E101" s="288">
        <f t="shared" si="10"/>
        <v>0</v>
      </c>
      <c r="F101" s="266"/>
      <c r="G101" s="266"/>
      <c r="H101" s="266"/>
      <c r="I101" s="1367"/>
      <c r="J101" s="1371"/>
      <c r="K101" s="1372"/>
      <c r="L101" s="268"/>
      <c r="M101" s="270"/>
      <c r="N101" s="180"/>
    </row>
    <row r="102" spans="2:14" ht="19.5" customHeight="1">
      <c r="B102" s="1364"/>
      <c r="C102" s="264" t="s">
        <v>152</v>
      </c>
      <c r="D102" s="265"/>
      <c r="E102" s="288">
        <f t="shared" si="10"/>
        <v>0</v>
      </c>
      <c r="F102" s="278"/>
      <c r="G102" s="278"/>
      <c r="H102" s="278"/>
      <c r="I102" s="1367"/>
      <c r="J102" s="1373"/>
      <c r="K102" s="1374"/>
      <c r="L102" s="268"/>
      <c r="M102" s="270"/>
      <c r="N102" s="180"/>
    </row>
    <row r="103" spans="2:14" ht="19.5" customHeight="1">
      <c r="B103" s="1364"/>
      <c r="C103" s="272" t="s">
        <v>631</v>
      </c>
      <c r="D103" s="265"/>
      <c r="E103" s="288">
        <f t="shared" si="10"/>
        <v>0</v>
      </c>
      <c r="F103" s="266"/>
      <c r="G103" s="266"/>
      <c r="H103" s="266"/>
      <c r="I103" s="1367"/>
      <c r="J103" s="1371"/>
      <c r="K103" s="1372"/>
      <c r="L103" s="268"/>
      <c r="M103" s="270"/>
      <c r="N103" s="180"/>
    </row>
    <row r="104" spans="2:14" ht="19.5" customHeight="1">
      <c r="B104" s="1364"/>
      <c r="C104" s="264" t="s">
        <v>153</v>
      </c>
      <c r="D104" s="265"/>
      <c r="E104" s="288">
        <f t="shared" si="10"/>
        <v>0</v>
      </c>
      <c r="F104" s="266"/>
      <c r="G104" s="266"/>
      <c r="H104" s="266"/>
      <c r="I104" s="1367"/>
      <c r="J104" s="1371"/>
      <c r="K104" s="1372"/>
      <c r="L104" s="268"/>
      <c r="M104" s="270"/>
      <c r="N104" s="180"/>
    </row>
    <row r="105" spans="2:14" ht="19.5" customHeight="1" thickBot="1">
      <c r="B105" s="1365"/>
      <c r="C105" s="273" t="s">
        <v>154</v>
      </c>
      <c r="D105" s="274"/>
      <c r="E105" s="289">
        <f>SUM(F105:H105)</f>
        <v>0</v>
      </c>
      <c r="F105" s="275"/>
      <c r="G105" s="275"/>
      <c r="H105" s="275"/>
      <c r="I105" s="1368"/>
      <c r="J105" s="1375"/>
      <c r="K105" s="1376"/>
      <c r="L105" s="268"/>
      <c r="M105" s="270"/>
      <c r="N105" s="180"/>
    </row>
    <row r="106" spans="2:14" ht="37.5" customHeight="1">
      <c r="B106" s="204" t="str">
        <f>IF('①4.事業内容（販促）'!B15="","",'①4.事業内容（販促）'!B15)</f>
        <v/>
      </c>
      <c r="C106" s="1377" t="str">
        <f>IF('①4.事業内容（販促）'!C15="","",'①4.事業内容（販促）'!C15)</f>
        <v/>
      </c>
      <c r="D106" s="1378"/>
      <c r="E106" s="284">
        <f>SUM(E107:E115)</f>
        <v>0</v>
      </c>
      <c r="F106" s="284">
        <f>SUM(F107:F115)</f>
        <v>0</v>
      </c>
      <c r="G106" s="284">
        <f>SUM(G107:G115)</f>
        <v>0</v>
      </c>
      <c r="H106" s="284">
        <f>SUM(H107:H115)</f>
        <v>0</v>
      </c>
      <c r="I106" s="277"/>
      <c r="J106" s="1379"/>
      <c r="K106" s="1380"/>
      <c r="L106" s="259"/>
      <c r="M106" s="257"/>
      <c r="N106" s="180"/>
    </row>
    <row r="107" spans="2:14" ht="19.5" customHeight="1">
      <c r="B107" s="1363"/>
      <c r="C107" s="260" t="s">
        <v>147</v>
      </c>
      <c r="D107" s="261"/>
      <c r="E107" s="287">
        <f>SUM(F107:H107)</f>
        <v>0</v>
      </c>
      <c r="F107" s="262"/>
      <c r="G107" s="262"/>
      <c r="H107" s="262"/>
      <c r="I107" s="1366"/>
      <c r="J107" s="1369"/>
      <c r="K107" s="1370"/>
      <c r="L107" s="268"/>
      <c r="M107" s="270"/>
      <c r="N107" s="180"/>
    </row>
    <row r="108" spans="2:14" ht="19.5" customHeight="1">
      <c r="B108" s="1364"/>
      <c r="C108" s="264" t="s">
        <v>148</v>
      </c>
      <c r="D108" s="265"/>
      <c r="E108" s="288">
        <f t="shared" ref="E108:E114" si="11">SUM(F108:H108)</f>
        <v>0</v>
      </c>
      <c r="F108" s="266"/>
      <c r="G108" s="266"/>
      <c r="H108" s="266"/>
      <c r="I108" s="1367"/>
      <c r="J108" s="1371"/>
      <c r="K108" s="1372"/>
      <c r="L108" s="259"/>
      <c r="M108" s="257"/>
      <c r="N108" s="180"/>
    </row>
    <row r="109" spans="2:14" ht="19.5" customHeight="1">
      <c r="B109" s="1364"/>
      <c r="C109" s="264" t="s">
        <v>149</v>
      </c>
      <c r="D109" s="265"/>
      <c r="E109" s="288">
        <f t="shared" si="11"/>
        <v>0</v>
      </c>
      <c r="F109" s="266"/>
      <c r="G109" s="266"/>
      <c r="H109" s="266"/>
      <c r="I109" s="1367"/>
      <c r="J109" s="1371"/>
      <c r="K109" s="1372"/>
      <c r="L109" s="259"/>
      <c r="M109" s="257"/>
      <c r="N109" s="180"/>
    </row>
    <row r="110" spans="2:14" ht="19.5" customHeight="1">
      <c r="B110" s="1364"/>
      <c r="C110" s="269" t="s">
        <v>150</v>
      </c>
      <c r="D110" s="265"/>
      <c r="E110" s="288">
        <f t="shared" si="11"/>
        <v>0</v>
      </c>
      <c r="F110" s="266"/>
      <c r="G110" s="266"/>
      <c r="H110" s="266"/>
      <c r="I110" s="1367"/>
      <c r="J110" s="1371"/>
      <c r="K110" s="1372"/>
      <c r="L110" s="259"/>
      <c r="M110" s="257"/>
      <c r="N110" s="180"/>
    </row>
    <row r="111" spans="2:14" ht="19.5" customHeight="1">
      <c r="B111" s="1364"/>
      <c r="C111" s="264" t="s">
        <v>151</v>
      </c>
      <c r="D111" s="265"/>
      <c r="E111" s="288">
        <f t="shared" si="11"/>
        <v>0</v>
      </c>
      <c r="F111" s="266"/>
      <c r="G111" s="266"/>
      <c r="H111" s="266"/>
      <c r="I111" s="1367"/>
      <c r="J111" s="1371"/>
      <c r="K111" s="1372"/>
      <c r="L111" s="268"/>
      <c r="M111" s="270"/>
      <c r="N111" s="180"/>
    </row>
    <row r="112" spans="2:14" ht="19.5" customHeight="1">
      <c r="B112" s="1364"/>
      <c r="C112" s="264" t="s">
        <v>152</v>
      </c>
      <c r="D112" s="265"/>
      <c r="E112" s="288">
        <f t="shared" si="11"/>
        <v>0</v>
      </c>
      <c r="F112" s="278"/>
      <c r="G112" s="278"/>
      <c r="H112" s="278"/>
      <c r="I112" s="1367"/>
      <c r="J112" s="1371"/>
      <c r="K112" s="1372"/>
      <c r="L112" s="268"/>
      <c r="M112" s="270"/>
      <c r="N112" s="180"/>
    </row>
    <row r="113" spans="2:14" ht="19.5" customHeight="1">
      <c r="B113" s="1364"/>
      <c r="C113" s="272" t="s">
        <v>631</v>
      </c>
      <c r="D113" s="265"/>
      <c r="E113" s="288">
        <f t="shared" si="11"/>
        <v>0</v>
      </c>
      <c r="F113" s="266"/>
      <c r="G113" s="266"/>
      <c r="H113" s="266"/>
      <c r="I113" s="1367"/>
      <c r="J113" s="1371"/>
      <c r="K113" s="1372"/>
      <c r="L113" s="268"/>
      <c r="M113" s="270"/>
      <c r="N113" s="180"/>
    </row>
    <row r="114" spans="2:14" ht="19.5" customHeight="1">
      <c r="B114" s="1364"/>
      <c r="C114" s="264" t="s">
        <v>153</v>
      </c>
      <c r="D114" s="265"/>
      <c r="E114" s="288">
        <f t="shared" si="11"/>
        <v>0</v>
      </c>
      <c r="F114" s="266"/>
      <c r="G114" s="266"/>
      <c r="H114" s="266"/>
      <c r="I114" s="1367"/>
      <c r="J114" s="1371"/>
      <c r="K114" s="1372"/>
      <c r="L114" s="268"/>
      <c r="M114" s="270"/>
      <c r="N114" s="180"/>
    </row>
    <row r="115" spans="2:14" ht="19.5" customHeight="1" thickBot="1">
      <c r="B115" s="1365"/>
      <c r="C115" s="273" t="s">
        <v>154</v>
      </c>
      <c r="D115" s="274"/>
      <c r="E115" s="289">
        <f>SUM(F115:H115)</f>
        <v>0</v>
      </c>
      <c r="F115" s="275"/>
      <c r="G115" s="275"/>
      <c r="H115" s="275"/>
      <c r="I115" s="1368"/>
      <c r="J115" s="1381"/>
      <c r="K115" s="1382"/>
      <c r="L115" s="268"/>
      <c r="M115" s="270"/>
      <c r="N115" s="180"/>
    </row>
    <row r="116" spans="2:14" ht="37.5" customHeight="1">
      <c r="B116" s="285" t="str">
        <f>IF('①4.事業内容（販促）'!B16="","",'①4.事業内容（販促）'!B16)</f>
        <v/>
      </c>
      <c r="C116" s="1359" t="str">
        <f>IF('①4.事業内容（販促）'!C16="","",'①4.事業内容（販促）'!C16)</f>
        <v/>
      </c>
      <c r="D116" s="1360"/>
      <c r="E116" s="286">
        <f>SUM(E117:E125)</f>
        <v>0</v>
      </c>
      <c r="F116" s="286">
        <f>SUM(F117:F125)</f>
        <v>0</v>
      </c>
      <c r="G116" s="286">
        <f>SUM(G117:G125)</f>
        <v>0</v>
      </c>
      <c r="H116" s="286">
        <f>SUM(H117:H125)</f>
        <v>0</v>
      </c>
      <c r="I116" s="280"/>
      <c r="J116" s="1361"/>
      <c r="K116" s="1362"/>
      <c r="L116" s="259"/>
      <c r="M116" s="257"/>
      <c r="N116" s="180"/>
    </row>
    <row r="117" spans="2:14" ht="19.5" customHeight="1">
      <c r="B117" s="1363"/>
      <c r="C117" s="260" t="s">
        <v>147</v>
      </c>
      <c r="D117" s="261"/>
      <c r="E117" s="287">
        <f>SUM(F117:H117)</f>
        <v>0</v>
      </c>
      <c r="F117" s="262"/>
      <c r="G117" s="262"/>
      <c r="H117" s="262"/>
      <c r="I117" s="1366"/>
      <c r="J117" s="1369"/>
      <c r="K117" s="1370"/>
      <c r="L117" s="268"/>
      <c r="M117" s="270"/>
      <c r="N117" s="180"/>
    </row>
    <row r="118" spans="2:14" ht="19.5" customHeight="1">
      <c r="B118" s="1364"/>
      <c r="C118" s="264" t="s">
        <v>148</v>
      </c>
      <c r="D118" s="265"/>
      <c r="E118" s="288">
        <f t="shared" ref="E118:E124" si="12">SUM(F118:H118)</f>
        <v>0</v>
      </c>
      <c r="F118" s="266"/>
      <c r="G118" s="266"/>
      <c r="H118" s="266"/>
      <c r="I118" s="1367"/>
      <c r="J118" s="1371"/>
      <c r="K118" s="1372"/>
      <c r="L118" s="259"/>
      <c r="M118" s="257"/>
      <c r="N118" s="180"/>
    </row>
    <row r="119" spans="2:14" ht="19.5" customHeight="1">
      <c r="B119" s="1364"/>
      <c r="C119" s="264" t="s">
        <v>149</v>
      </c>
      <c r="D119" s="265"/>
      <c r="E119" s="288">
        <f t="shared" si="12"/>
        <v>0</v>
      </c>
      <c r="F119" s="266"/>
      <c r="G119" s="266"/>
      <c r="H119" s="266"/>
      <c r="I119" s="1367"/>
      <c r="J119" s="1371"/>
      <c r="K119" s="1372"/>
      <c r="L119" s="259"/>
      <c r="M119" s="257"/>
      <c r="N119" s="180"/>
    </row>
    <row r="120" spans="2:14" ht="19.5" customHeight="1">
      <c r="B120" s="1364"/>
      <c r="C120" s="269" t="s">
        <v>150</v>
      </c>
      <c r="D120" s="265"/>
      <c r="E120" s="288">
        <f t="shared" si="12"/>
        <v>0</v>
      </c>
      <c r="F120" s="266"/>
      <c r="G120" s="266"/>
      <c r="H120" s="266"/>
      <c r="I120" s="1367"/>
      <c r="J120" s="1371"/>
      <c r="K120" s="1372"/>
      <c r="L120" s="259"/>
      <c r="M120" s="257"/>
      <c r="N120" s="180"/>
    </row>
    <row r="121" spans="2:14" ht="19.5" customHeight="1">
      <c r="B121" s="1364"/>
      <c r="C121" s="264" t="s">
        <v>151</v>
      </c>
      <c r="D121" s="265"/>
      <c r="E121" s="288">
        <f t="shared" si="12"/>
        <v>0</v>
      </c>
      <c r="F121" s="266"/>
      <c r="G121" s="266"/>
      <c r="H121" s="266"/>
      <c r="I121" s="1367"/>
      <c r="J121" s="1371"/>
      <c r="K121" s="1372"/>
      <c r="L121" s="268"/>
      <c r="M121" s="270"/>
      <c r="N121" s="180"/>
    </row>
    <row r="122" spans="2:14" ht="19.5" customHeight="1">
      <c r="B122" s="1364"/>
      <c r="C122" s="264" t="s">
        <v>152</v>
      </c>
      <c r="D122" s="265"/>
      <c r="E122" s="288">
        <f t="shared" si="12"/>
        <v>0</v>
      </c>
      <c r="F122" s="278"/>
      <c r="G122" s="278"/>
      <c r="H122" s="278"/>
      <c r="I122" s="1367"/>
      <c r="J122" s="1373"/>
      <c r="K122" s="1374"/>
      <c r="L122" s="268"/>
      <c r="M122" s="270"/>
      <c r="N122" s="180"/>
    </row>
    <row r="123" spans="2:14" ht="19.5" customHeight="1">
      <c r="B123" s="1364"/>
      <c r="C123" s="272" t="s">
        <v>631</v>
      </c>
      <c r="D123" s="265"/>
      <c r="E123" s="288">
        <f t="shared" si="12"/>
        <v>0</v>
      </c>
      <c r="F123" s="266"/>
      <c r="G123" s="266"/>
      <c r="H123" s="266"/>
      <c r="I123" s="1367"/>
      <c r="J123" s="1371"/>
      <c r="K123" s="1372"/>
      <c r="L123" s="268"/>
      <c r="M123" s="270"/>
      <c r="N123" s="180"/>
    </row>
    <row r="124" spans="2:14" ht="19.5" customHeight="1">
      <c r="B124" s="1364"/>
      <c r="C124" s="264" t="s">
        <v>153</v>
      </c>
      <c r="D124" s="265"/>
      <c r="E124" s="288">
        <f t="shared" si="12"/>
        <v>0</v>
      </c>
      <c r="F124" s="266"/>
      <c r="G124" s="266"/>
      <c r="H124" s="266"/>
      <c r="I124" s="1367"/>
      <c r="J124" s="1371"/>
      <c r="K124" s="1372"/>
      <c r="L124" s="268"/>
      <c r="M124" s="270"/>
      <c r="N124" s="180"/>
    </row>
    <row r="125" spans="2:14" ht="19.5" customHeight="1" thickBot="1">
      <c r="B125" s="1365"/>
      <c r="C125" s="273" t="s">
        <v>154</v>
      </c>
      <c r="D125" s="274"/>
      <c r="E125" s="289">
        <f>SUM(F125:H125)</f>
        <v>0</v>
      </c>
      <c r="F125" s="275"/>
      <c r="G125" s="275"/>
      <c r="H125" s="275"/>
      <c r="I125" s="1368"/>
      <c r="J125" s="1375"/>
      <c r="K125" s="1376"/>
      <c r="L125" s="268"/>
      <c r="M125" s="270"/>
      <c r="N125" s="180"/>
    </row>
    <row r="126" spans="2:14" ht="37.5" customHeight="1">
      <c r="B126" s="204" t="str">
        <f>IF('①4.事業内容（販促）'!B17="","",'①4.事業内容（販促）'!B17)</f>
        <v/>
      </c>
      <c r="C126" s="1377" t="str">
        <f>IF('①4.事業内容（販促）'!C17="","",'①4.事業内容（販促）'!C17)</f>
        <v/>
      </c>
      <c r="D126" s="1378"/>
      <c r="E126" s="284">
        <f>SUM(E127:E135)</f>
        <v>0</v>
      </c>
      <c r="F126" s="284">
        <f>SUM(F127:F135)</f>
        <v>0</v>
      </c>
      <c r="G126" s="284">
        <f>SUM(G127:G135)</f>
        <v>0</v>
      </c>
      <c r="H126" s="284">
        <f>SUM(H127:H135)</f>
        <v>0</v>
      </c>
      <c r="I126" s="277"/>
      <c r="J126" s="1379"/>
      <c r="K126" s="1380"/>
      <c r="L126" s="259"/>
      <c r="M126" s="257"/>
      <c r="N126" s="180"/>
    </row>
    <row r="127" spans="2:14" ht="19.5" customHeight="1">
      <c r="B127" s="1363"/>
      <c r="C127" s="260" t="s">
        <v>147</v>
      </c>
      <c r="D127" s="261"/>
      <c r="E127" s="287">
        <f>SUM(F127:H127)</f>
        <v>0</v>
      </c>
      <c r="F127" s="262"/>
      <c r="G127" s="262"/>
      <c r="H127" s="262"/>
      <c r="I127" s="1366"/>
      <c r="J127" s="1369"/>
      <c r="K127" s="1370"/>
      <c r="L127" s="268"/>
      <c r="M127" s="270"/>
      <c r="N127" s="180"/>
    </row>
    <row r="128" spans="2:14" ht="19.5" customHeight="1">
      <c r="B128" s="1364"/>
      <c r="C128" s="264" t="s">
        <v>148</v>
      </c>
      <c r="D128" s="265"/>
      <c r="E128" s="288">
        <f t="shared" ref="E128:E134" si="13">SUM(F128:H128)</f>
        <v>0</v>
      </c>
      <c r="F128" s="266"/>
      <c r="G128" s="266"/>
      <c r="H128" s="266"/>
      <c r="I128" s="1367"/>
      <c r="J128" s="1371"/>
      <c r="K128" s="1372"/>
      <c r="L128" s="259"/>
      <c r="M128" s="257"/>
      <c r="N128" s="180"/>
    </row>
    <row r="129" spans="2:14" ht="19.5" customHeight="1">
      <c r="B129" s="1364"/>
      <c r="C129" s="264" t="s">
        <v>149</v>
      </c>
      <c r="D129" s="265"/>
      <c r="E129" s="288">
        <f t="shared" si="13"/>
        <v>0</v>
      </c>
      <c r="F129" s="266"/>
      <c r="G129" s="266"/>
      <c r="H129" s="266"/>
      <c r="I129" s="1367"/>
      <c r="J129" s="1371"/>
      <c r="K129" s="1372"/>
      <c r="L129" s="259"/>
      <c r="M129" s="257"/>
      <c r="N129" s="180"/>
    </row>
    <row r="130" spans="2:14" ht="19.5" customHeight="1">
      <c r="B130" s="1364"/>
      <c r="C130" s="269" t="s">
        <v>150</v>
      </c>
      <c r="D130" s="265"/>
      <c r="E130" s="288">
        <f t="shared" si="13"/>
        <v>0</v>
      </c>
      <c r="F130" s="266"/>
      <c r="G130" s="266"/>
      <c r="H130" s="266"/>
      <c r="I130" s="1367"/>
      <c r="J130" s="1371"/>
      <c r="K130" s="1372"/>
      <c r="L130" s="259"/>
      <c r="M130" s="257"/>
      <c r="N130" s="180"/>
    </row>
    <row r="131" spans="2:14" ht="19.5" customHeight="1">
      <c r="B131" s="1364"/>
      <c r="C131" s="264" t="s">
        <v>151</v>
      </c>
      <c r="D131" s="265"/>
      <c r="E131" s="288">
        <f t="shared" si="13"/>
        <v>0</v>
      </c>
      <c r="F131" s="266"/>
      <c r="G131" s="266"/>
      <c r="H131" s="266"/>
      <c r="I131" s="1367"/>
      <c r="J131" s="1371"/>
      <c r="K131" s="1372"/>
      <c r="L131" s="268"/>
      <c r="M131" s="270"/>
      <c r="N131" s="180"/>
    </row>
    <row r="132" spans="2:14" ht="19.5" customHeight="1">
      <c r="B132" s="1364"/>
      <c r="C132" s="264" t="s">
        <v>152</v>
      </c>
      <c r="D132" s="265"/>
      <c r="E132" s="288">
        <f t="shared" si="13"/>
        <v>0</v>
      </c>
      <c r="F132" s="278"/>
      <c r="G132" s="278"/>
      <c r="H132" s="278"/>
      <c r="I132" s="1367"/>
      <c r="J132" s="1371"/>
      <c r="K132" s="1372"/>
      <c r="L132" s="268"/>
      <c r="M132" s="270"/>
      <c r="N132" s="180"/>
    </row>
    <row r="133" spans="2:14" ht="19.5" customHeight="1">
      <c r="B133" s="1364"/>
      <c r="C133" s="272" t="s">
        <v>631</v>
      </c>
      <c r="D133" s="265"/>
      <c r="E133" s="288">
        <f t="shared" si="13"/>
        <v>0</v>
      </c>
      <c r="F133" s="266"/>
      <c r="G133" s="266"/>
      <c r="H133" s="266"/>
      <c r="I133" s="1367"/>
      <c r="J133" s="1371"/>
      <c r="K133" s="1372"/>
      <c r="L133" s="268"/>
      <c r="M133" s="270"/>
      <c r="N133" s="180"/>
    </row>
    <row r="134" spans="2:14" ht="19.5" customHeight="1">
      <c r="B134" s="1364"/>
      <c r="C134" s="264" t="s">
        <v>153</v>
      </c>
      <c r="D134" s="265"/>
      <c r="E134" s="288">
        <f t="shared" si="13"/>
        <v>0</v>
      </c>
      <c r="F134" s="266"/>
      <c r="G134" s="266"/>
      <c r="H134" s="266"/>
      <c r="I134" s="1367"/>
      <c r="J134" s="1371"/>
      <c r="K134" s="1372"/>
      <c r="L134" s="268"/>
      <c r="M134" s="270"/>
      <c r="N134" s="180"/>
    </row>
    <row r="135" spans="2:14" ht="19.5" customHeight="1" thickBot="1">
      <c r="B135" s="1365"/>
      <c r="C135" s="273" t="s">
        <v>154</v>
      </c>
      <c r="D135" s="274"/>
      <c r="E135" s="289">
        <f>SUM(F135:H135)</f>
        <v>0</v>
      </c>
      <c r="F135" s="275"/>
      <c r="G135" s="275"/>
      <c r="H135" s="275"/>
      <c r="I135" s="1368"/>
      <c r="J135" s="1381"/>
      <c r="K135" s="1382"/>
      <c r="L135" s="268"/>
      <c r="M135" s="270"/>
      <c r="N135" s="180"/>
    </row>
    <row r="136" spans="2:14" ht="40.5" customHeight="1">
      <c r="B136" s="204" t="str">
        <f>IF('①4.事業内容（販促）'!B18="","",'①4.事業内容（販促）'!B18)</f>
        <v/>
      </c>
      <c r="C136" s="1377" t="str">
        <f>IF('①4.事業内容（販促）'!C18="","",'①4.事業内容（販促）'!C18)</f>
        <v/>
      </c>
      <c r="D136" s="1378"/>
      <c r="E136" s="284">
        <f>SUM(E137:E145)</f>
        <v>0</v>
      </c>
      <c r="F136" s="284">
        <f>SUM(F137:F145)</f>
        <v>0</v>
      </c>
      <c r="G136" s="284">
        <f>SUM(G137:G145)</f>
        <v>0</v>
      </c>
      <c r="H136" s="284">
        <f>SUM(H137:H145)</f>
        <v>0</v>
      </c>
      <c r="I136" s="279"/>
      <c r="J136" s="1383"/>
      <c r="K136" s="1384"/>
      <c r="L136" s="259"/>
      <c r="M136" s="257"/>
      <c r="N136" s="180"/>
    </row>
    <row r="137" spans="2:14" ht="19.5" customHeight="1">
      <c r="B137" s="1363"/>
      <c r="C137" s="260" t="s">
        <v>147</v>
      </c>
      <c r="D137" s="261"/>
      <c r="E137" s="287">
        <f>SUM(F137:H137)</f>
        <v>0</v>
      </c>
      <c r="F137" s="262"/>
      <c r="G137" s="262"/>
      <c r="H137" s="262"/>
      <c r="I137" s="1366"/>
      <c r="J137" s="1369"/>
      <c r="K137" s="1370"/>
      <c r="L137" s="259"/>
      <c r="M137" s="257"/>
      <c r="N137" s="180"/>
    </row>
    <row r="138" spans="2:14" ht="19.5" customHeight="1">
      <c r="B138" s="1364"/>
      <c r="C138" s="264" t="s">
        <v>148</v>
      </c>
      <c r="D138" s="265"/>
      <c r="E138" s="288">
        <f t="shared" ref="E138:E144" si="14">SUM(F138:H138)</f>
        <v>0</v>
      </c>
      <c r="F138" s="266"/>
      <c r="G138" s="266"/>
      <c r="H138" s="266"/>
      <c r="I138" s="1367"/>
      <c r="J138" s="1371"/>
      <c r="K138" s="1372"/>
      <c r="L138" s="268"/>
      <c r="M138" s="270"/>
      <c r="N138" s="180"/>
    </row>
    <row r="139" spans="2:14" ht="19.5" customHeight="1">
      <c r="B139" s="1364"/>
      <c r="C139" s="264" t="s">
        <v>149</v>
      </c>
      <c r="D139" s="265"/>
      <c r="E139" s="288">
        <f t="shared" si="14"/>
        <v>0</v>
      </c>
      <c r="F139" s="266"/>
      <c r="G139" s="266"/>
      <c r="H139" s="266"/>
      <c r="I139" s="1367"/>
      <c r="J139" s="1371"/>
      <c r="K139" s="1372"/>
      <c r="L139" s="268"/>
      <c r="M139" s="270"/>
      <c r="N139" s="180"/>
    </row>
    <row r="140" spans="2:14" ht="19.5" customHeight="1">
      <c r="B140" s="1364"/>
      <c r="C140" s="269" t="s">
        <v>150</v>
      </c>
      <c r="D140" s="265"/>
      <c r="E140" s="288">
        <f t="shared" si="14"/>
        <v>0</v>
      </c>
      <c r="F140" s="266"/>
      <c r="G140" s="266"/>
      <c r="H140" s="266"/>
      <c r="I140" s="1367"/>
      <c r="J140" s="1371"/>
      <c r="K140" s="1372"/>
      <c r="L140" s="268"/>
      <c r="M140" s="270"/>
      <c r="N140" s="180"/>
    </row>
    <row r="141" spans="2:14" ht="19.5" customHeight="1">
      <c r="B141" s="1364"/>
      <c r="C141" s="264" t="s">
        <v>151</v>
      </c>
      <c r="D141" s="265"/>
      <c r="E141" s="288">
        <f t="shared" si="14"/>
        <v>0</v>
      </c>
      <c r="F141" s="266"/>
      <c r="G141" s="266"/>
      <c r="H141" s="266"/>
      <c r="I141" s="1367"/>
      <c r="J141" s="1371"/>
      <c r="K141" s="1372"/>
      <c r="L141" s="259"/>
      <c r="M141" s="257"/>
      <c r="N141" s="180"/>
    </row>
    <row r="142" spans="2:14" ht="19.5" customHeight="1">
      <c r="B142" s="1364"/>
      <c r="C142" s="264" t="s">
        <v>152</v>
      </c>
      <c r="D142" s="265"/>
      <c r="E142" s="288">
        <f t="shared" si="14"/>
        <v>0</v>
      </c>
      <c r="F142" s="278"/>
      <c r="G142" s="278"/>
      <c r="H142" s="278"/>
      <c r="I142" s="1367"/>
      <c r="J142" s="1373"/>
      <c r="K142" s="1374"/>
      <c r="L142" s="259"/>
      <c r="M142" s="257"/>
      <c r="N142" s="180"/>
    </row>
    <row r="143" spans="2:14" ht="19.5" customHeight="1">
      <c r="B143" s="1364"/>
      <c r="C143" s="272" t="s">
        <v>631</v>
      </c>
      <c r="D143" s="265"/>
      <c r="E143" s="288">
        <f t="shared" si="14"/>
        <v>0</v>
      </c>
      <c r="F143" s="266"/>
      <c r="G143" s="266"/>
      <c r="H143" s="266"/>
      <c r="I143" s="1367"/>
      <c r="J143" s="1371"/>
      <c r="K143" s="1372"/>
      <c r="L143" s="259"/>
      <c r="M143" s="257"/>
      <c r="N143" s="180"/>
    </row>
    <row r="144" spans="2:14" ht="19.5" customHeight="1">
      <c r="B144" s="1364"/>
      <c r="C144" s="264" t="s">
        <v>153</v>
      </c>
      <c r="D144" s="265"/>
      <c r="E144" s="288">
        <f t="shared" si="14"/>
        <v>0</v>
      </c>
      <c r="F144" s="266"/>
      <c r="G144" s="266"/>
      <c r="H144" s="266"/>
      <c r="I144" s="1367"/>
      <c r="J144" s="1371"/>
      <c r="K144" s="1372"/>
      <c r="L144" s="259"/>
      <c r="M144" s="257"/>
      <c r="N144" s="180"/>
    </row>
    <row r="145" spans="2:14" ht="19.5" customHeight="1" thickBot="1">
      <c r="B145" s="1365"/>
      <c r="C145" s="273" t="s">
        <v>154</v>
      </c>
      <c r="D145" s="274"/>
      <c r="E145" s="289">
        <f>SUM(F145:H145)</f>
        <v>0</v>
      </c>
      <c r="F145" s="275"/>
      <c r="G145" s="275"/>
      <c r="H145" s="275"/>
      <c r="I145" s="1368"/>
      <c r="J145" s="1375"/>
      <c r="K145" s="1376"/>
      <c r="L145" s="259"/>
      <c r="M145" s="257"/>
      <c r="N145" s="180"/>
    </row>
    <row r="146" spans="2:14" ht="37.5" customHeight="1">
      <c r="B146" s="204" t="str">
        <f>IF('①4.事業内容（販促）'!B19="","",'①4.事業内容（販促）'!B19)</f>
        <v/>
      </c>
      <c r="C146" s="1377" t="str">
        <f>IF('①4.事業内容（販促）'!C19="","",'①4.事業内容（販促）'!C19)</f>
        <v/>
      </c>
      <c r="D146" s="1378"/>
      <c r="E146" s="284">
        <f>SUM(E147:E155)</f>
        <v>0</v>
      </c>
      <c r="F146" s="284">
        <f>SUM(F147:F155)</f>
        <v>0</v>
      </c>
      <c r="G146" s="284">
        <f>SUM(G147:G155)</f>
        <v>0</v>
      </c>
      <c r="H146" s="284">
        <f>SUM(H147:H155)</f>
        <v>0</v>
      </c>
      <c r="I146" s="277"/>
      <c r="J146" s="1379"/>
      <c r="K146" s="1380"/>
      <c r="L146" s="259"/>
      <c r="M146" s="257"/>
      <c r="N146" s="180"/>
    </row>
    <row r="147" spans="2:14" ht="19.5" customHeight="1">
      <c r="B147" s="1363"/>
      <c r="C147" s="260" t="s">
        <v>147</v>
      </c>
      <c r="D147" s="261"/>
      <c r="E147" s="287">
        <f>SUM(F147:H147)</f>
        <v>0</v>
      </c>
      <c r="F147" s="262"/>
      <c r="G147" s="262"/>
      <c r="H147" s="262"/>
      <c r="I147" s="1366"/>
      <c r="J147" s="1369"/>
      <c r="K147" s="1370"/>
      <c r="L147" s="268"/>
      <c r="M147" s="270"/>
      <c r="N147" s="180"/>
    </row>
    <row r="148" spans="2:14" ht="19.5" customHeight="1">
      <c r="B148" s="1364"/>
      <c r="C148" s="264" t="s">
        <v>148</v>
      </c>
      <c r="D148" s="265"/>
      <c r="E148" s="288">
        <f t="shared" ref="E148:E154" si="15">SUM(F148:H148)</f>
        <v>0</v>
      </c>
      <c r="F148" s="266"/>
      <c r="G148" s="266"/>
      <c r="H148" s="266"/>
      <c r="I148" s="1367"/>
      <c r="J148" s="1371"/>
      <c r="K148" s="1372"/>
      <c r="L148" s="259"/>
      <c r="M148" s="257"/>
      <c r="N148" s="180"/>
    </row>
    <row r="149" spans="2:14" ht="19.5" customHeight="1">
      <c r="B149" s="1364"/>
      <c r="C149" s="264" t="s">
        <v>149</v>
      </c>
      <c r="D149" s="265"/>
      <c r="E149" s="288">
        <f t="shared" si="15"/>
        <v>0</v>
      </c>
      <c r="F149" s="266"/>
      <c r="G149" s="266"/>
      <c r="H149" s="266"/>
      <c r="I149" s="1367"/>
      <c r="J149" s="1371"/>
      <c r="K149" s="1372"/>
      <c r="L149" s="259"/>
      <c r="M149" s="257"/>
      <c r="N149" s="180"/>
    </row>
    <row r="150" spans="2:14" ht="19.5" customHeight="1">
      <c r="B150" s="1364"/>
      <c r="C150" s="269" t="s">
        <v>150</v>
      </c>
      <c r="D150" s="265"/>
      <c r="E150" s="288">
        <f t="shared" si="15"/>
        <v>0</v>
      </c>
      <c r="F150" s="266"/>
      <c r="G150" s="266"/>
      <c r="H150" s="266"/>
      <c r="I150" s="1367"/>
      <c r="J150" s="1371"/>
      <c r="K150" s="1372"/>
      <c r="L150" s="259"/>
      <c r="M150" s="257"/>
      <c r="N150" s="180"/>
    </row>
    <row r="151" spans="2:14" ht="19.5" customHeight="1">
      <c r="B151" s="1364"/>
      <c r="C151" s="264" t="s">
        <v>151</v>
      </c>
      <c r="D151" s="265"/>
      <c r="E151" s="288">
        <f t="shared" si="15"/>
        <v>0</v>
      </c>
      <c r="F151" s="266"/>
      <c r="G151" s="266"/>
      <c r="H151" s="266"/>
      <c r="I151" s="1367"/>
      <c r="J151" s="1371"/>
      <c r="K151" s="1372"/>
      <c r="L151" s="268"/>
      <c r="M151" s="270"/>
      <c r="N151" s="180"/>
    </row>
    <row r="152" spans="2:14" ht="19.5" customHeight="1">
      <c r="B152" s="1364"/>
      <c r="C152" s="264" t="s">
        <v>152</v>
      </c>
      <c r="D152" s="265"/>
      <c r="E152" s="288">
        <f t="shared" si="15"/>
        <v>0</v>
      </c>
      <c r="F152" s="278"/>
      <c r="G152" s="278"/>
      <c r="H152" s="278"/>
      <c r="I152" s="1367"/>
      <c r="J152" s="1371"/>
      <c r="K152" s="1372"/>
      <c r="L152" s="268"/>
      <c r="M152" s="270"/>
      <c r="N152" s="180"/>
    </row>
    <row r="153" spans="2:14" ht="19.5" customHeight="1">
      <c r="B153" s="1364"/>
      <c r="C153" s="272" t="s">
        <v>631</v>
      </c>
      <c r="D153" s="265"/>
      <c r="E153" s="288">
        <f t="shared" si="15"/>
        <v>0</v>
      </c>
      <c r="F153" s="266"/>
      <c r="G153" s="266"/>
      <c r="H153" s="266"/>
      <c r="I153" s="1367"/>
      <c r="J153" s="1371"/>
      <c r="K153" s="1372"/>
      <c r="L153" s="268"/>
      <c r="M153" s="270"/>
      <c r="N153" s="180"/>
    </row>
    <row r="154" spans="2:14" ht="19.5" customHeight="1">
      <c r="B154" s="1364"/>
      <c r="C154" s="264" t="s">
        <v>153</v>
      </c>
      <c r="D154" s="265"/>
      <c r="E154" s="288">
        <f t="shared" si="15"/>
        <v>0</v>
      </c>
      <c r="F154" s="266"/>
      <c r="G154" s="266"/>
      <c r="H154" s="266"/>
      <c r="I154" s="1367"/>
      <c r="J154" s="1371"/>
      <c r="K154" s="1372"/>
      <c r="L154" s="268"/>
      <c r="M154" s="270"/>
      <c r="N154" s="180"/>
    </row>
    <row r="155" spans="2:14" ht="19.5" customHeight="1" thickBot="1">
      <c r="B155" s="1365"/>
      <c r="C155" s="273" t="s">
        <v>154</v>
      </c>
      <c r="D155" s="274"/>
      <c r="E155" s="289">
        <f>SUM(F155:H155)</f>
        <v>0</v>
      </c>
      <c r="F155" s="275"/>
      <c r="G155" s="275"/>
      <c r="H155" s="275"/>
      <c r="I155" s="1368"/>
      <c r="J155" s="1381"/>
      <c r="K155" s="1382"/>
      <c r="L155" s="268"/>
      <c r="M155" s="270"/>
      <c r="N155" s="180"/>
    </row>
    <row r="156" spans="2:14" ht="37.5" customHeight="1">
      <c r="B156" s="204" t="str">
        <f>IF('①4.事業内容（販促）'!B20="","",'①4.事業内容（販促）'!B20)</f>
        <v/>
      </c>
      <c r="C156" s="1377" t="str">
        <f>IF('①4.事業内容（販促）'!C20="","",'①4.事業内容（販促）'!C20)</f>
        <v/>
      </c>
      <c r="D156" s="1378"/>
      <c r="E156" s="284">
        <f>SUM(E157:E165)</f>
        <v>0</v>
      </c>
      <c r="F156" s="284">
        <f>SUM(F157:F165)</f>
        <v>0</v>
      </c>
      <c r="G156" s="284">
        <f>SUM(G157:G165)</f>
        <v>0</v>
      </c>
      <c r="H156" s="284">
        <f>SUM(H157:H165)</f>
        <v>0</v>
      </c>
      <c r="I156" s="279"/>
      <c r="J156" s="1383"/>
      <c r="K156" s="1384"/>
      <c r="L156" s="259"/>
      <c r="M156" s="257"/>
      <c r="N156" s="180"/>
    </row>
    <row r="157" spans="2:14" ht="19.5" customHeight="1">
      <c r="B157" s="1363"/>
      <c r="C157" s="260" t="s">
        <v>147</v>
      </c>
      <c r="D157" s="261"/>
      <c r="E157" s="287">
        <f>SUM(F157:H157)</f>
        <v>0</v>
      </c>
      <c r="F157" s="262"/>
      <c r="G157" s="262"/>
      <c r="H157" s="262"/>
      <c r="I157" s="1366"/>
      <c r="J157" s="1369"/>
      <c r="K157" s="1370"/>
      <c r="L157" s="268"/>
      <c r="M157" s="270"/>
      <c r="N157" s="180"/>
    </row>
    <row r="158" spans="2:14" ht="19.5" customHeight="1">
      <c r="B158" s="1364"/>
      <c r="C158" s="264" t="s">
        <v>148</v>
      </c>
      <c r="D158" s="265"/>
      <c r="E158" s="288">
        <f t="shared" ref="E158:E164" si="16">SUM(F158:H158)</f>
        <v>0</v>
      </c>
      <c r="F158" s="266"/>
      <c r="G158" s="266"/>
      <c r="H158" s="266"/>
      <c r="I158" s="1367"/>
      <c r="J158" s="1371"/>
      <c r="K158" s="1372"/>
      <c r="L158" s="259"/>
      <c r="M158" s="257"/>
      <c r="N158" s="180"/>
    </row>
    <row r="159" spans="2:14" ht="19.5" customHeight="1">
      <c r="B159" s="1364"/>
      <c r="C159" s="264" t="s">
        <v>149</v>
      </c>
      <c r="D159" s="265"/>
      <c r="E159" s="288">
        <f t="shared" si="16"/>
        <v>0</v>
      </c>
      <c r="F159" s="266"/>
      <c r="G159" s="266"/>
      <c r="H159" s="266"/>
      <c r="I159" s="1367"/>
      <c r="J159" s="1371"/>
      <c r="K159" s="1372"/>
      <c r="L159" s="259"/>
      <c r="M159" s="257"/>
      <c r="N159" s="180"/>
    </row>
    <row r="160" spans="2:14" ht="19.5" customHeight="1">
      <c r="B160" s="1364"/>
      <c r="C160" s="269" t="s">
        <v>150</v>
      </c>
      <c r="D160" s="265"/>
      <c r="E160" s="288">
        <f t="shared" si="16"/>
        <v>0</v>
      </c>
      <c r="F160" s="266"/>
      <c r="G160" s="266"/>
      <c r="H160" s="266"/>
      <c r="I160" s="1367"/>
      <c r="J160" s="1371"/>
      <c r="K160" s="1372"/>
      <c r="L160" s="259"/>
      <c r="M160" s="257"/>
      <c r="N160" s="180"/>
    </row>
    <row r="161" spans="2:14" ht="19.5" customHeight="1">
      <c r="B161" s="1364"/>
      <c r="C161" s="264" t="s">
        <v>151</v>
      </c>
      <c r="D161" s="265"/>
      <c r="E161" s="288">
        <f t="shared" si="16"/>
        <v>0</v>
      </c>
      <c r="F161" s="266"/>
      <c r="G161" s="266"/>
      <c r="H161" s="266"/>
      <c r="I161" s="1367"/>
      <c r="J161" s="1371"/>
      <c r="K161" s="1372"/>
      <c r="L161" s="268"/>
      <c r="M161" s="270"/>
      <c r="N161" s="180"/>
    </row>
    <row r="162" spans="2:14" ht="19.5" customHeight="1">
      <c r="B162" s="1364"/>
      <c r="C162" s="264" t="s">
        <v>152</v>
      </c>
      <c r="D162" s="265"/>
      <c r="E162" s="288">
        <f t="shared" si="16"/>
        <v>0</v>
      </c>
      <c r="F162" s="278"/>
      <c r="G162" s="278"/>
      <c r="H162" s="278"/>
      <c r="I162" s="1367"/>
      <c r="J162" s="1373"/>
      <c r="K162" s="1374"/>
      <c r="L162" s="268"/>
      <c r="M162" s="270"/>
      <c r="N162" s="180"/>
    </row>
    <row r="163" spans="2:14" ht="19.5" customHeight="1">
      <c r="B163" s="1364"/>
      <c r="C163" s="272" t="s">
        <v>631</v>
      </c>
      <c r="D163" s="265"/>
      <c r="E163" s="288">
        <f t="shared" si="16"/>
        <v>0</v>
      </c>
      <c r="F163" s="266"/>
      <c r="G163" s="266"/>
      <c r="H163" s="266"/>
      <c r="I163" s="1367"/>
      <c r="J163" s="1371"/>
      <c r="K163" s="1372"/>
      <c r="L163" s="268"/>
      <c r="M163" s="270"/>
      <c r="N163" s="180"/>
    </row>
    <row r="164" spans="2:14" ht="19.5" customHeight="1">
      <c r="B164" s="1364"/>
      <c r="C164" s="264" t="s">
        <v>153</v>
      </c>
      <c r="D164" s="265"/>
      <c r="E164" s="288">
        <f t="shared" si="16"/>
        <v>0</v>
      </c>
      <c r="F164" s="266"/>
      <c r="G164" s="266"/>
      <c r="H164" s="266"/>
      <c r="I164" s="1367"/>
      <c r="J164" s="1371"/>
      <c r="K164" s="1372"/>
      <c r="L164" s="268"/>
      <c r="M164" s="270"/>
      <c r="N164" s="180"/>
    </row>
    <row r="165" spans="2:14" ht="19.5" customHeight="1" thickBot="1">
      <c r="B165" s="1365"/>
      <c r="C165" s="273" t="s">
        <v>154</v>
      </c>
      <c r="D165" s="274"/>
      <c r="E165" s="289">
        <f>SUM(F165:H165)</f>
        <v>0</v>
      </c>
      <c r="F165" s="275"/>
      <c r="G165" s="275"/>
      <c r="H165" s="275"/>
      <c r="I165" s="1368"/>
      <c r="J165" s="1375"/>
      <c r="K165" s="1376"/>
      <c r="L165" s="268"/>
      <c r="M165" s="270"/>
      <c r="N165" s="180"/>
    </row>
    <row r="166" spans="2:14" ht="37.5" customHeight="1">
      <c r="B166" s="204" t="str">
        <f>IF('①4.事業内容（販促）'!B21="","",'①4.事業内容（販促）'!B21)</f>
        <v/>
      </c>
      <c r="C166" s="1377" t="str">
        <f>IF('①4.事業内容（販促）'!C21="","",'①4.事業内容（販促）'!C21)</f>
        <v/>
      </c>
      <c r="D166" s="1378"/>
      <c r="E166" s="284">
        <f>SUM(E167:E175)</f>
        <v>0</v>
      </c>
      <c r="F166" s="284">
        <f>SUM(F167:F175)</f>
        <v>0</v>
      </c>
      <c r="G166" s="284">
        <f>SUM(G167:G175)</f>
        <v>0</v>
      </c>
      <c r="H166" s="284">
        <f>SUM(H167:H175)</f>
        <v>0</v>
      </c>
      <c r="I166" s="277"/>
      <c r="J166" s="1379"/>
      <c r="K166" s="1380"/>
      <c r="L166" s="259"/>
      <c r="M166" s="257"/>
      <c r="N166" s="180"/>
    </row>
    <row r="167" spans="2:14" ht="19.5" customHeight="1">
      <c r="B167" s="1363"/>
      <c r="C167" s="260" t="s">
        <v>147</v>
      </c>
      <c r="D167" s="261"/>
      <c r="E167" s="287">
        <f>SUM(F167:H167)</f>
        <v>0</v>
      </c>
      <c r="F167" s="262"/>
      <c r="G167" s="262"/>
      <c r="H167" s="262"/>
      <c r="I167" s="1366"/>
      <c r="J167" s="1369"/>
      <c r="K167" s="1370"/>
      <c r="L167" s="268"/>
      <c r="M167" s="270"/>
      <c r="N167" s="180"/>
    </row>
    <row r="168" spans="2:14" ht="19.5" customHeight="1">
      <c r="B168" s="1364"/>
      <c r="C168" s="264" t="s">
        <v>148</v>
      </c>
      <c r="D168" s="265"/>
      <c r="E168" s="288">
        <f t="shared" ref="E168:E174" si="17">SUM(F168:H168)</f>
        <v>0</v>
      </c>
      <c r="F168" s="266"/>
      <c r="G168" s="266"/>
      <c r="H168" s="266"/>
      <c r="I168" s="1367"/>
      <c r="J168" s="1371"/>
      <c r="K168" s="1372"/>
      <c r="L168" s="259"/>
      <c r="M168" s="257"/>
      <c r="N168" s="180"/>
    </row>
    <row r="169" spans="2:14" ht="19.5" customHeight="1">
      <c r="B169" s="1364"/>
      <c r="C169" s="264" t="s">
        <v>149</v>
      </c>
      <c r="D169" s="265"/>
      <c r="E169" s="288">
        <f t="shared" si="17"/>
        <v>0</v>
      </c>
      <c r="F169" s="266"/>
      <c r="G169" s="266"/>
      <c r="H169" s="266"/>
      <c r="I169" s="1367"/>
      <c r="J169" s="1371"/>
      <c r="K169" s="1372"/>
      <c r="L169" s="259"/>
      <c r="M169" s="257"/>
      <c r="N169" s="180"/>
    </row>
    <row r="170" spans="2:14" ht="19.5" customHeight="1">
      <c r="B170" s="1364"/>
      <c r="C170" s="269" t="s">
        <v>150</v>
      </c>
      <c r="D170" s="265"/>
      <c r="E170" s="288">
        <f t="shared" si="17"/>
        <v>0</v>
      </c>
      <c r="F170" s="266"/>
      <c r="G170" s="266"/>
      <c r="H170" s="266"/>
      <c r="I170" s="1367"/>
      <c r="J170" s="1371"/>
      <c r="K170" s="1372"/>
      <c r="L170" s="259"/>
      <c r="M170" s="257"/>
      <c r="N170" s="180"/>
    </row>
    <row r="171" spans="2:14" ht="19.5" customHeight="1">
      <c r="B171" s="1364"/>
      <c r="C171" s="264" t="s">
        <v>151</v>
      </c>
      <c r="D171" s="265"/>
      <c r="E171" s="288">
        <f t="shared" si="17"/>
        <v>0</v>
      </c>
      <c r="F171" s="266"/>
      <c r="G171" s="266"/>
      <c r="H171" s="266"/>
      <c r="I171" s="1367"/>
      <c r="J171" s="1371"/>
      <c r="K171" s="1372"/>
      <c r="L171" s="268"/>
      <c r="M171" s="270"/>
      <c r="N171" s="180"/>
    </row>
    <row r="172" spans="2:14" ht="19.5" customHeight="1">
      <c r="B172" s="1364"/>
      <c r="C172" s="264" t="s">
        <v>152</v>
      </c>
      <c r="D172" s="265"/>
      <c r="E172" s="288">
        <f t="shared" si="17"/>
        <v>0</v>
      </c>
      <c r="F172" s="278"/>
      <c r="G172" s="278"/>
      <c r="H172" s="278"/>
      <c r="I172" s="1367"/>
      <c r="J172" s="1371"/>
      <c r="K172" s="1372"/>
      <c r="L172" s="268"/>
      <c r="M172" s="270"/>
      <c r="N172" s="180"/>
    </row>
    <row r="173" spans="2:14" ht="19.5" customHeight="1">
      <c r="B173" s="1364"/>
      <c r="C173" s="272" t="s">
        <v>631</v>
      </c>
      <c r="D173" s="265"/>
      <c r="E173" s="288">
        <f t="shared" si="17"/>
        <v>0</v>
      </c>
      <c r="F173" s="266"/>
      <c r="G173" s="266"/>
      <c r="H173" s="266"/>
      <c r="I173" s="1367"/>
      <c r="J173" s="1371"/>
      <c r="K173" s="1372"/>
      <c r="L173" s="268"/>
      <c r="M173" s="270"/>
      <c r="N173" s="180"/>
    </row>
    <row r="174" spans="2:14" ht="19.5" customHeight="1">
      <c r="B174" s="1364"/>
      <c r="C174" s="264" t="s">
        <v>153</v>
      </c>
      <c r="D174" s="265"/>
      <c r="E174" s="288">
        <f t="shared" si="17"/>
        <v>0</v>
      </c>
      <c r="F174" s="266"/>
      <c r="G174" s="266"/>
      <c r="H174" s="266"/>
      <c r="I174" s="1367"/>
      <c r="J174" s="1371"/>
      <c r="K174" s="1372"/>
      <c r="L174" s="268"/>
      <c r="M174" s="270"/>
      <c r="N174" s="180"/>
    </row>
    <row r="175" spans="2:14" ht="19.5" customHeight="1" thickBot="1">
      <c r="B175" s="1365"/>
      <c r="C175" s="273" t="s">
        <v>154</v>
      </c>
      <c r="D175" s="274"/>
      <c r="E175" s="289">
        <f>SUM(F175:H175)</f>
        <v>0</v>
      </c>
      <c r="F175" s="275"/>
      <c r="G175" s="275"/>
      <c r="H175" s="275"/>
      <c r="I175" s="1368"/>
      <c r="J175" s="1381"/>
      <c r="K175" s="1382"/>
      <c r="L175" s="268"/>
      <c r="M175" s="270"/>
      <c r="N175" s="180"/>
    </row>
    <row r="176" spans="2:14" ht="37.5" customHeight="1">
      <c r="B176" s="285" t="str">
        <f>IF('①4.事業内容（販促）'!B22="","",'①4.事業内容（販促）'!B22)</f>
        <v/>
      </c>
      <c r="C176" s="1359" t="str">
        <f>IF('①4.事業内容（販促）'!C22="","",'①4.事業内容（販促）'!C22)</f>
        <v/>
      </c>
      <c r="D176" s="1360"/>
      <c r="E176" s="286">
        <f>SUM(E177:E185)</f>
        <v>0</v>
      </c>
      <c r="F176" s="286">
        <f>SUM(F177:F185)</f>
        <v>0</v>
      </c>
      <c r="G176" s="286">
        <f>SUM(G177:G185)</f>
        <v>0</v>
      </c>
      <c r="H176" s="286">
        <f>SUM(H177:H185)</f>
        <v>0</v>
      </c>
      <c r="I176" s="280"/>
      <c r="J176" s="1361"/>
      <c r="K176" s="1362"/>
      <c r="L176" s="259"/>
      <c r="M176" s="257"/>
      <c r="N176" s="180"/>
    </row>
    <row r="177" spans="2:14" ht="19.5" customHeight="1">
      <c r="B177" s="1363"/>
      <c r="C177" s="260" t="s">
        <v>147</v>
      </c>
      <c r="D177" s="261"/>
      <c r="E177" s="287">
        <f>SUM(F177:H177)</f>
        <v>0</v>
      </c>
      <c r="F177" s="262"/>
      <c r="G177" s="262"/>
      <c r="H177" s="262"/>
      <c r="I177" s="1366"/>
      <c r="J177" s="1369"/>
      <c r="K177" s="1370"/>
      <c r="L177" s="268"/>
      <c r="M177" s="270"/>
      <c r="N177" s="180"/>
    </row>
    <row r="178" spans="2:14" ht="19.5" customHeight="1">
      <c r="B178" s="1364"/>
      <c r="C178" s="264" t="s">
        <v>148</v>
      </c>
      <c r="D178" s="265"/>
      <c r="E178" s="288">
        <f t="shared" ref="E178:E184" si="18">SUM(F178:H178)</f>
        <v>0</v>
      </c>
      <c r="F178" s="266"/>
      <c r="G178" s="266"/>
      <c r="H178" s="266"/>
      <c r="I178" s="1367"/>
      <c r="J178" s="1371"/>
      <c r="K178" s="1372"/>
      <c r="L178" s="259"/>
      <c r="M178" s="257"/>
      <c r="N178" s="180"/>
    </row>
    <row r="179" spans="2:14" ht="19.5" customHeight="1">
      <c r="B179" s="1364"/>
      <c r="C179" s="264" t="s">
        <v>149</v>
      </c>
      <c r="D179" s="265"/>
      <c r="E179" s="288">
        <f t="shared" si="18"/>
        <v>0</v>
      </c>
      <c r="F179" s="266"/>
      <c r="G179" s="266"/>
      <c r="H179" s="266"/>
      <c r="I179" s="1367"/>
      <c r="J179" s="1371"/>
      <c r="K179" s="1372"/>
      <c r="L179" s="259"/>
      <c r="M179" s="257"/>
      <c r="N179" s="180"/>
    </row>
    <row r="180" spans="2:14" ht="19.5" customHeight="1">
      <c r="B180" s="1364"/>
      <c r="C180" s="269" t="s">
        <v>150</v>
      </c>
      <c r="D180" s="265"/>
      <c r="E180" s="288">
        <f t="shared" si="18"/>
        <v>0</v>
      </c>
      <c r="F180" s="266"/>
      <c r="G180" s="266"/>
      <c r="H180" s="266"/>
      <c r="I180" s="1367"/>
      <c r="J180" s="1371"/>
      <c r="K180" s="1372"/>
      <c r="L180" s="259"/>
      <c r="M180" s="257"/>
      <c r="N180" s="180"/>
    </row>
    <row r="181" spans="2:14" ht="19.5" customHeight="1">
      <c r="B181" s="1364"/>
      <c r="C181" s="264" t="s">
        <v>151</v>
      </c>
      <c r="D181" s="265"/>
      <c r="E181" s="288">
        <f t="shared" si="18"/>
        <v>0</v>
      </c>
      <c r="F181" s="266"/>
      <c r="G181" s="266"/>
      <c r="H181" s="266"/>
      <c r="I181" s="1367"/>
      <c r="J181" s="1371"/>
      <c r="K181" s="1372"/>
      <c r="L181" s="268"/>
      <c r="M181" s="270"/>
      <c r="N181" s="180"/>
    </row>
    <row r="182" spans="2:14" ht="19.5" customHeight="1">
      <c r="B182" s="1364"/>
      <c r="C182" s="264" t="s">
        <v>152</v>
      </c>
      <c r="D182" s="265"/>
      <c r="E182" s="288">
        <f t="shared" si="18"/>
        <v>0</v>
      </c>
      <c r="F182" s="278"/>
      <c r="G182" s="278"/>
      <c r="H182" s="278"/>
      <c r="I182" s="1367"/>
      <c r="J182" s="1373"/>
      <c r="K182" s="1374"/>
      <c r="L182" s="268"/>
      <c r="M182" s="270"/>
      <c r="N182" s="180"/>
    </row>
    <row r="183" spans="2:14" ht="19.5" customHeight="1">
      <c r="B183" s="1364"/>
      <c r="C183" s="272" t="s">
        <v>631</v>
      </c>
      <c r="D183" s="265"/>
      <c r="E183" s="288">
        <f t="shared" si="18"/>
        <v>0</v>
      </c>
      <c r="F183" s="266"/>
      <c r="G183" s="266"/>
      <c r="H183" s="266"/>
      <c r="I183" s="1367"/>
      <c r="J183" s="1371"/>
      <c r="K183" s="1372"/>
      <c r="L183" s="268"/>
      <c r="M183" s="270"/>
      <c r="N183" s="180"/>
    </row>
    <row r="184" spans="2:14" ht="19.5" customHeight="1">
      <c r="B184" s="1364"/>
      <c r="C184" s="264" t="s">
        <v>153</v>
      </c>
      <c r="D184" s="265"/>
      <c r="E184" s="288">
        <f t="shared" si="18"/>
        <v>0</v>
      </c>
      <c r="F184" s="266"/>
      <c r="G184" s="266"/>
      <c r="H184" s="266"/>
      <c r="I184" s="1367"/>
      <c r="J184" s="1371"/>
      <c r="K184" s="1372"/>
      <c r="L184" s="268"/>
      <c r="M184" s="270"/>
      <c r="N184" s="180"/>
    </row>
    <row r="185" spans="2:14" ht="19.5" customHeight="1" thickBot="1">
      <c r="B185" s="1365"/>
      <c r="C185" s="273" t="s">
        <v>154</v>
      </c>
      <c r="D185" s="274"/>
      <c r="E185" s="289">
        <f>SUM(F185:H185)</f>
        <v>0</v>
      </c>
      <c r="F185" s="275"/>
      <c r="G185" s="275"/>
      <c r="H185" s="275"/>
      <c r="I185" s="1368"/>
      <c r="J185" s="1375"/>
      <c r="K185" s="1376"/>
      <c r="L185" s="268"/>
      <c r="M185" s="270"/>
      <c r="N185" s="180"/>
    </row>
    <row r="186" spans="2:14" ht="37.5" customHeight="1">
      <c r="B186" s="204" t="str">
        <f>IF('①4.事業内容（販促）'!B23="","",'①4.事業内容（販促）'!B23)</f>
        <v/>
      </c>
      <c r="C186" s="1377" t="str">
        <f>IF('①4.事業内容（販促）'!C23="","",'①4.事業内容（販促）'!C23)</f>
        <v/>
      </c>
      <c r="D186" s="1378"/>
      <c r="E186" s="284">
        <f>SUM(E187:E195)</f>
        <v>0</v>
      </c>
      <c r="F186" s="284">
        <f>SUM(F187:F195)</f>
        <v>0</v>
      </c>
      <c r="G186" s="284">
        <f>SUM(G187:G195)</f>
        <v>0</v>
      </c>
      <c r="H186" s="284">
        <f>SUM(H187:H195)</f>
        <v>0</v>
      </c>
      <c r="I186" s="277"/>
      <c r="J186" s="1379"/>
      <c r="K186" s="1380"/>
      <c r="L186" s="259"/>
      <c r="M186" s="257"/>
      <c r="N186" s="180"/>
    </row>
    <row r="187" spans="2:14" ht="19.5" customHeight="1">
      <c r="B187" s="1363"/>
      <c r="C187" s="260" t="s">
        <v>147</v>
      </c>
      <c r="D187" s="261"/>
      <c r="E187" s="287">
        <f>SUM(F187:H187)</f>
        <v>0</v>
      </c>
      <c r="F187" s="262"/>
      <c r="G187" s="262"/>
      <c r="H187" s="262"/>
      <c r="I187" s="1366"/>
      <c r="J187" s="1369"/>
      <c r="K187" s="1370"/>
      <c r="L187" s="268"/>
      <c r="M187" s="270"/>
      <c r="N187" s="180"/>
    </row>
    <row r="188" spans="2:14" ht="19.5" customHeight="1">
      <c r="B188" s="1364"/>
      <c r="C188" s="264" t="s">
        <v>148</v>
      </c>
      <c r="D188" s="265"/>
      <c r="E188" s="288">
        <f t="shared" ref="E188:E194" si="19">SUM(F188:H188)</f>
        <v>0</v>
      </c>
      <c r="F188" s="266"/>
      <c r="G188" s="266"/>
      <c r="H188" s="266"/>
      <c r="I188" s="1367"/>
      <c r="J188" s="1371"/>
      <c r="K188" s="1372"/>
      <c r="L188" s="259"/>
      <c r="M188" s="257"/>
      <c r="N188" s="180"/>
    </row>
    <row r="189" spans="2:14" ht="19.5" customHeight="1">
      <c r="B189" s="1364"/>
      <c r="C189" s="264" t="s">
        <v>149</v>
      </c>
      <c r="D189" s="265"/>
      <c r="E189" s="288">
        <f t="shared" si="19"/>
        <v>0</v>
      </c>
      <c r="F189" s="266"/>
      <c r="G189" s="266"/>
      <c r="H189" s="266"/>
      <c r="I189" s="1367"/>
      <c r="J189" s="1371"/>
      <c r="K189" s="1372"/>
      <c r="L189" s="259"/>
      <c r="M189" s="257"/>
      <c r="N189" s="180"/>
    </row>
    <row r="190" spans="2:14" ht="19.5" customHeight="1">
      <c r="B190" s="1364"/>
      <c r="C190" s="269" t="s">
        <v>150</v>
      </c>
      <c r="D190" s="265"/>
      <c r="E190" s="288">
        <f t="shared" si="19"/>
        <v>0</v>
      </c>
      <c r="F190" s="266"/>
      <c r="G190" s="266"/>
      <c r="H190" s="266"/>
      <c r="I190" s="1367"/>
      <c r="J190" s="1371"/>
      <c r="K190" s="1372"/>
      <c r="L190" s="259"/>
      <c r="M190" s="257"/>
      <c r="N190" s="180"/>
    </row>
    <row r="191" spans="2:14" ht="19.5" customHeight="1">
      <c r="B191" s="1364"/>
      <c r="C191" s="264" t="s">
        <v>151</v>
      </c>
      <c r="D191" s="265"/>
      <c r="E191" s="288">
        <f t="shared" si="19"/>
        <v>0</v>
      </c>
      <c r="F191" s="266"/>
      <c r="G191" s="266"/>
      <c r="H191" s="266"/>
      <c r="I191" s="1367"/>
      <c r="J191" s="1371"/>
      <c r="K191" s="1372"/>
      <c r="L191" s="268"/>
      <c r="M191" s="270"/>
      <c r="N191" s="180"/>
    </row>
    <row r="192" spans="2:14" ht="19.5" customHeight="1">
      <c r="B192" s="1364"/>
      <c r="C192" s="264" t="s">
        <v>152</v>
      </c>
      <c r="D192" s="265"/>
      <c r="E192" s="288">
        <f t="shared" si="19"/>
        <v>0</v>
      </c>
      <c r="F192" s="278"/>
      <c r="G192" s="278"/>
      <c r="H192" s="278"/>
      <c r="I192" s="1367"/>
      <c r="J192" s="1371"/>
      <c r="K192" s="1372"/>
      <c r="L192" s="268"/>
      <c r="M192" s="270"/>
      <c r="N192" s="180"/>
    </row>
    <row r="193" spans="1:14" ht="19.5" customHeight="1">
      <c r="B193" s="1364"/>
      <c r="C193" s="272" t="s">
        <v>631</v>
      </c>
      <c r="D193" s="265"/>
      <c r="E193" s="288">
        <f t="shared" si="19"/>
        <v>0</v>
      </c>
      <c r="F193" s="266"/>
      <c r="G193" s="266"/>
      <c r="H193" s="266"/>
      <c r="I193" s="1367"/>
      <c r="J193" s="1371"/>
      <c r="K193" s="1372"/>
      <c r="L193" s="268"/>
      <c r="M193" s="270"/>
      <c r="N193" s="180"/>
    </row>
    <row r="194" spans="1:14" ht="19.5" customHeight="1">
      <c r="B194" s="1364"/>
      <c r="C194" s="264" t="s">
        <v>153</v>
      </c>
      <c r="D194" s="265"/>
      <c r="E194" s="288">
        <f t="shared" si="19"/>
        <v>0</v>
      </c>
      <c r="F194" s="266"/>
      <c r="G194" s="266"/>
      <c r="H194" s="266"/>
      <c r="I194" s="1367"/>
      <c r="J194" s="1371"/>
      <c r="K194" s="1372"/>
      <c r="L194" s="268"/>
      <c r="M194" s="270"/>
      <c r="N194" s="180"/>
    </row>
    <row r="195" spans="1:14" ht="19.5" customHeight="1" thickBot="1">
      <c r="B195" s="1365"/>
      <c r="C195" s="273" t="s">
        <v>154</v>
      </c>
      <c r="D195" s="274"/>
      <c r="E195" s="289">
        <f>SUM(F195:H195)</f>
        <v>0</v>
      </c>
      <c r="F195" s="275"/>
      <c r="G195" s="275"/>
      <c r="H195" s="275"/>
      <c r="I195" s="1368"/>
      <c r="J195" s="1381"/>
      <c r="K195" s="1382"/>
      <c r="L195" s="268"/>
      <c r="M195" s="270"/>
      <c r="N195" s="180"/>
    </row>
    <row r="196" spans="1:14" ht="37.5" customHeight="1">
      <c r="B196" s="285" t="str">
        <f>IF('①4.事業内容（販促）'!B24="","",'①4.事業内容（販促）'!B24)</f>
        <v/>
      </c>
      <c r="C196" s="1359" t="str">
        <f>IF('①4.事業内容（販促）'!C24="","",'①4.事業内容（販促）'!C24)</f>
        <v/>
      </c>
      <c r="D196" s="1360"/>
      <c r="E196" s="286">
        <f>SUM(E197:E205)</f>
        <v>0</v>
      </c>
      <c r="F196" s="286">
        <f>SUM(F197:F205)</f>
        <v>0</v>
      </c>
      <c r="G196" s="286">
        <f>SUM(G197:G205)</f>
        <v>0</v>
      </c>
      <c r="H196" s="286">
        <f>SUM(H197:H205)</f>
        <v>0</v>
      </c>
      <c r="I196" s="280"/>
      <c r="J196" s="1361"/>
      <c r="K196" s="1362"/>
      <c r="L196" s="259"/>
      <c r="M196" s="257"/>
      <c r="N196" s="180"/>
    </row>
    <row r="197" spans="1:14" ht="19.5" customHeight="1">
      <c r="B197" s="1363"/>
      <c r="C197" s="260" t="s">
        <v>147</v>
      </c>
      <c r="D197" s="261"/>
      <c r="E197" s="287">
        <f>SUM(F197:H197)</f>
        <v>0</v>
      </c>
      <c r="F197" s="262"/>
      <c r="G197" s="262"/>
      <c r="H197" s="262"/>
      <c r="I197" s="1366"/>
      <c r="J197" s="1369"/>
      <c r="K197" s="1370"/>
      <c r="L197" s="268"/>
      <c r="M197" s="270"/>
      <c r="N197" s="180"/>
    </row>
    <row r="198" spans="1:14" ht="19.5" customHeight="1">
      <c r="B198" s="1364"/>
      <c r="C198" s="264" t="s">
        <v>148</v>
      </c>
      <c r="D198" s="265"/>
      <c r="E198" s="288">
        <f t="shared" ref="E198:E204" si="20">SUM(F198:H198)</f>
        <v>0</v>
      </c>
      <c r="F198" s="266"/>
      <c r="G198" s="266"/>
      <c r="H198" s="266"/>
      <c r="I198" s="1367"/>
      <c r="J198" s="1371"/>
      <c r="K198" s="1372"/>
      <c r="L198" s="259"/>
      <c r="M198" s="257"/>
      <c r="N198" s="180"/>
    </row>
    <row r="199" spans="1:14" ht="19.5" customHeight="1">
      <c r="B199" s="1364"/>
      <c r="C199" s="264" t="s">
        <v>149</v>
      </c>
      <c r="D199" s="265"/>
      <c r="E199" s="288">
        <f t="shared" si="20"/>
        <v>0</v>
      </c>
      <c r="F199" s="266"/>
      <c r="G199" s="266"/>
      <c r="H199" s="266"/>
      <c r="I199" s="1367"/>
      <c r="J199" s="1371"/>
      <c r="K199" s="1372"/>
      <c r="L199" s="259"/>
      <c r="M199" s="257"/>
      <c r="N199" s="180"/>
    </row>
    <row r="200" spans="1:14" ht="19.5" customHeight="1">
      <c r="B200" s="1364"/>
      <c r="C200" s="269" t="s">
        <v>150</v>
      </c>
      <c r="D200" s="265"/>
      <c r="E200" s="288">
        <f t="shared" si="20"/>
        <v>0</v>
      </c>
      <c r="F200" s="266"/>
      <c r="G200" s="266"/>
      <c r="H200" s="266"/>
      <c r="I200" s="1367"/>
      <c r="J200" s="1371"/>
      <c r="K200" s="1372"/>
      <c r="L200" s="259"/>
      <c r="M200" s="257"/>
      <c r="N200" s="180"/>
    </row>
    <row r="201" spans="1:14" ht="19.5" customHeight="1">
      <c r="B201" s="1364"/>
      <c r="C201" s="264" t="s">
        <v>151</v>
      </c>
      <c r="D201" s="265"/>
      <c r="E201" s="288">
        <f t="shared" si="20"/>
        <v>0</v>
      </c>
      <c r="F201" s="266"/>
      <c r="G201" s="266"/>
      <c r="H201" s="266"/>
      <c r="I201" s="1367"/>
      <c r="J201" s="1371"/>
      <c r="K201" s="1372"/>
      <c r="L201" s="268"/>
      <c r="M201" s="270"/>
      <c r="N201" s="180"/>
    </row>
    <row r="202" spans="1:14" ht="19.5" customHeight="1">
      <c r="B202" s="1364"/>
      <c r="C202" s="264" t="s">
        <v>152</v>
      </c>
      <c r="D202" s="265"/>
      <c r="E202" s="288">
        <f t="shared" si="20"/>
        <v>0</v>
      </c>
      <c r="F202" s="278"/>
      <c r="G202" s="278"/>
      <c r="H202" s="278"/>
      <c r="I202" s="1367"/>
      <c r="J202" s="1373"/>
      <c r="K202" s="1374"/>
      <c r="L202" s="268"/>
      <c r="M202" s="270"/>
      <c r="N202" s="180"/>
    </row>
    <row r="203" spans="1:14" ht="19.5" customHeight="1">
      <c r="B203" s="1364"/>
      <c r="C203" s="272" t="s">
        <v>631</v>
      </c>
      <c r="D203" s="265"/>
      <c r="E203" s="288">
        <f t="shared" si="20"/>
        <v>0</v>
      </c>
      <c r="F203" s="266"/>
      <c r="G203" s="266"/>
      <c r="H203" s="266"/>
      <c r="I203" s="1367"/>
      <c r="J203" s="1371"/>
      <c r="K203" s="1372"/>
      <c r="L203" s="268"/>
      <c r="M203" s="270"/>
      <c r="N203" s="180"/>
    </row>
    <row r="204" spans="1:14" ht="19.5" customHeight="1">
      <c r="B204" s="1364"/>
      <c r="C204" s="264" t="s">
        <v>153</v>
      </c>
      <c r="D204" s="265"/>
      <c r="E204" s="288">
        <f t="shared" si="20"/>
        <v>0</v>
      </c>
      <c r="F204" s="266"/>
      <c r="G204" s="266"/>
      <c r="H204" s="266"/>
      <c r="I204" s="1367"/>
      <c r="J204" s="1371"/>
      <c r="K204" s="1372"/>
      <c r="L204" s="268"/>
      <c r="M204" s="270"/>
      <c r="N204" s="180"/>
    </row>
    <row r="205" spans="1:14" ht="19.5" customHeight="1" thickBot="1">
      <c r="A205" s="138"/>
      <c r="B205" s="1365"/>
      <c r="C205" s="273" t="s">
        <v>154</v>
      </c>
      <c r="D205" s="274"/>
      <c r="E205" s="289">
        <f>SUM(F205:H205)</f>
        <v>0</v>
      </c>
      <c r="F205" s="275"/>
      <c r="G205" s="275"/>
      <c r="H205" s="275"/>
      <c r="I205" s="1368"/>
      <c r="J205" s="1375"/>
      <c r="K205" s="1376"/>
      <c r="L205" s="268"/>
      <c r="M205" s="270"/>
      <c r="N205" s="180"/>
    </row>
    <row r="206" spans="1:14" ht="40.5" hidden="1" customHeight="1">
      <c r="B206" s="204" t="str">
        <f>IF('①4.事業内容（販促）'!B25="","",'①4.事業内容（販促）'!B25)</f>
        <v/>
      </c>
      <c r="C206" s="1377" t="str">
        <f>IF('①4.事業内容（販促）'!C25="","",'①4.事業内容（販促）'!C25)</f>
        <v/>
      </c>
      <c r="D206" s="1378"/>
      <c r="E206" s="284">
        <f>SUM(E207:E215)</f>
        <v>0</v>
      </c>
      <c r="F206" s="284">
        <f>SUM(F207:F215)</f>
        <v>0</v>
      </c>
      <c r="G206" s="284">
        <f>SUM(G207:G215)</f>
        <v>0</v>
      </c>
      <c r="H206" s="284">
        <f>SUM(H207:H215)</f>
        <v>0</v>
      </c>
      <c r="I206" s="279"/>
      <c r="J206" s="1383"/>
      <c r="K206" s="1384"/>
      <c r="L206" s="259"/>
      <c r="M206" s="146"/>
    </row>
    <row r="207" spans="1:14" ht="19.5" hidden="1" customHeight="1">
      <c r="B207" s="1363"/>
      <c r="C207" s="260" t="s">
        <v>147</v>
      </c>
      <c r="D207" s="261"/>
      <c r="E207" s="287">
        <f>SUM(F207:H207)</f>
        <v>0</v>
      </c>
      <c r="F207" s="262"/>
      <c r="G207" s="262"/>
      <c r="H207" s="262"/>
      <c r="I207" s="1385"/>
      <c r="J207" s="1369"/>
      <c r="K207" s="1370"/>
      <c r="L207" s="259"/>
      <c r="M207" s="151"/>
    </row>
    <row r="208" spans="1:14" ht="19.5" hidden="1" customHeight="1">
      <c r="B208" s="1364"/>
      <c r="C208" s="264" t="s">
        <v>148</v>
      </c>
      <c r="D208" s="265"/>
      <c r="E208" s="288">
        <f t="shared" ref="E208:E214" si="21">SUM(F208:H208)</f>
        <v>0</v>
      </c>
      <c r="F208" s="266"/>
      <c r="G208" s="266"/>
      <c r="H208" s="266"/>
      <c r="I208" s="1367"/>
      <c r="J208" s="1371"/>
      <c r="K208" s="1372"/>
      <c r="L208" s="268"/>
      <c r="M208" s="146"/>
    </row>
    <row r="209" spans="2:14" ht="19.5" hidden="1" customHeight="1">
      <c r="B209" s="1364"/>
      <c r="C209" s="264" t="s">
        <v>149</v>
      </c>
      <c r="D209" s="265"/>
      <c r="E209" s="288">
        <f t="shared" si="21"/>
        <v>0</v>
      </c>
      <c r="F209" s="266"/>
      <c r="G209" s="266"/>
      <c r="H209" s="266"/>
      <c r="I209" s="1367"/>
      <c r="J209" s="1371"/>
      <c r="K209" s="1372"/>
      <c r="L209" s="268"/>
      <c r="M209" s="152"/>
    </row>
    <row r="210" spans="2:14" ht="19.5" hidden="1" customHeight="1">
      <c r="B210" s="1364"/>
      <c r="C210" s="269" t="s">
        <v>150</v>
      </c>
      <c r="D210" s="265"/>
      <c r="E210" s="288">
        <f t="shared" si="21"/>
        <v>0</v>
      </c>
      <c r="F210" s="266"/>
      <c r="G210" s="266"/>
      <c r="H210" s="266"/>
      <c r="I210" s="1367"/>
      <c r="J210" s="1371"/>
      <c r="K210" s="1372"/>
      <c r="L210" s="268"/>
      <c r="M210" s="270"/>
      <c r="N210" s="180"/>
    </row>
    <row r="211" spans="2:14" ht="19.5" hidden="1" customHeight="1">
      <c r="B211" s="1364"/>
      <c r="C211" s="264" t="s">
        <v>151</v>
      </c>
      <c r="D211" s="265"/>
      <c r="E211" s="288">
        <f t="shared" si="21"/>
        <v>0</v>
      </c>
      <c r="F211" s="266"/>
      <c r="G211" s="266"/>
      <c r="H211" s="266"/>
      <c r="I211" s="1367"/>
      <c r="J211" s="1371"/>
      <c r="K211" s="1372"/>
      <c r="L211" s="259"/>
      <c r="M211" s="257"/>
      <c r="N211" s="180"/>
    </row>
    <row r="212" spans="2:14" ht="19.5" hidden="1" customHeight="1">
      <c r="B212" s="1364"/>
      <c r="C212" s="264" t="s">
        <v>152</v>
      </c>
      <c r="D212" s="265"/>
      <c r="E212" s="288">
        <f t="shared" si="21"/>
        <v>0</v>
      </c>
      <c r="F212" s="278"/>
      <c r="G212" s="278"/>
      <c r="H212" s="278"/>
      <c r="I212" s="1367"/>
      <c r="J212" s="1373"/>
      <c r="K212" s="1374"/>
      <c r="L212" s="259"/>
      <c r="M212" s="257"/>
      <c r="N212" s="180"/>
    </row>
    <row r="213" spans="2:14" ht="19.5" hidden="1" customHeight="1">
      <c r="B213" s="1364"/>
      <c r="C213" s="272" t="s">
        <v>631</v>
      </c>
      <c r="D213" s="265"/>
      <c r="E213" s="288">
        <f t="shared" si="21"/>
        <v>0</v>
      </c>
      <c r="F213" s="266"/>
      <c r="G213" s="266"/>
      <c r="H213" s="266"/>
      <c r="I213" s="1367"/>
      <c r="J213" s="1371"/>
      <c r="K213" s="1372"/>
      <c r="L213" s="259"/>
      <c r="M213" s="257"/>
      <c r="N213" s="180"/>
    </row>
    <row r="214" spans="2:14" ht="19.5" hidden="1" customHeight="1">
      <c r="B214" s="1364"/>
      <c r="C214" s="264" t="s">
        <v>153</v>
      </c>
      <c r="D214" s="265"/>
      <c r="E214" s="288">
        <f t="shared" si="21"/>
        <v>0</v>
      </c>
      <c r="F214" s="266"/>
      <c r="G214" s="266"/>
      <c r="H214" s="266"/>
      <c r="I214" s="1367"/>
      <c r="J214" s="1371"/>
      <c r="K214" s="1372"/>
      <c r="L214" s="259"/>
      <c r="M214" s="257"/>
      <c r="N214" s="180"/>
    </row>
    <row r="215" spans="2:14" ht="19.5" hidden="1" customHeight="1" thickBot="1">
      <c r="B215" s="1365"/>
      <c r="C215" s="273" t="s">
        <v>154</v>
      </c>
      <c r="D215" s="274"/>
      <c r="E215" s="289">
        <f>SUM(F215:H215)</f>
        <v>0</v>
      </c>
      <c r="F215" s="275"/>
      <c r="G215" s="275"/>
      <c r="H215" s="275"/>
      <c r="I215" s="1368"/>
      <c r="J215" s="1375"/>
      <c r="K215" s="1376"/>
      <c r="L215" s="259"/>
      <c r="M215" s="257"/>
      <c r="N215" s="180"/>
    </row>
    <row r="216" spans="2:14" ht="37.5" hidden="1" customHeight="1">
      <c r="B216" s="204" t="str">
        <f>IF('①4.事業内容（販促）'!B26="","",'①4.事業内容（販促）'!B26)</f>
        <v/>
      </c>
      <c r="C216" s="1377" t="str">
        <f>IF('①4.事業内容（販促）'!C26="","",'①4.事業内容（販促）'!C26)</f>
        <v/>
      </c>
      <c r="D216" s="1378"/>
      <c r="E216" s="284">
        <f>SUM(E217:E225)</f>
        <v>0</v>
      </c>
      <c r="F216" s="284">
        <f>SUM(F217:F225)</f>
        <v>0</v>
      </c>
      <c r="G216" s="284">
        <f>SUM(G217:G225)</f>
        <v>0</v>
      </c>
      <c r="H216" s="284">
        <f>SUM(H217:H225)</f>
        <v>0</v>
      </c>
      <c r="I216" s="277"/>
      <c r="J216" s="1379"/>
      <c r="K216" s="1380"/>
      <c r="L216" s="259"/>
      <c r="M216" s="257"/>
      <c r="N216" s="180"/>
    </row>
    <row r="217" spans="2:14" ht="19.5" hidden="1" customHeight="1">
      <c r="B217" s="1363"/>
      <c r="C217" s="260" t="s">
        <v>147</v>
      </c>
      <c r="D217" s="261"/>
      <c r="E217" s="287">
        <f>SUM(F217:H217)</f>
        <v>0</v>
      </c>
      <c r="F217" s="262"/>
      <c r="G217" s="262"/>
      <c r="H217" s="262"/>
      <c r="I217" s="1366"/>
      <c r="J217" s="1369"/>
      <c r="K217" s="1370"/>
      <c r="L217" s="268"/>
      <c r="M217" s="270"/>
      <c r="N217" s="180"/>
    </row>
    <row r="218" spans="2:14" ht="19.5" hidden="1" customHeight="1">
      <c r="B218" s="1364"/>
      <c r="C218" s="264" t="s">
        <v>148</v>
      </c>
      <c r="D218" s="265"/>
      <c r="E218" s="288">
        <f t="shared" ref="E218:E224" si="22">SUM(F218:H218)</f>
        <v>0</v>
      </c>
      <c r="F218" s="266"/>
      <c r="G218" s="266"/>
      <c r="H218" s="266"/>
      <c r="I218" s="1367"/>
      <c r="J218" s="1371"/>
      <c r="K218" s="1372"/>
      <c r="L218" s="259"/>
      <c r="M218" s="257"/>
      <c r="N218" s="180"/>
    </row>
    <row r="219" spans="2:14" ht="19.5" hidden="1" customHeight="1">
      <c r="B219" s="1364"/>
      <c r="C219" s="264" t="s">
        <v>149</v>
      </c>
      <c r="D219" s="265"/>
      <c r="E219" s="288">
        <f t="shared" si="22"/>
        <v>0</v>
      </c>
      <c r="F219" s="266"/>
      <c r="G219" s="266"/>
      <c r="H219" s="266"/>
      <c r="I219" s="1367"/>
      <c r="J219" s="1371"/>
      <c r="K219" s="1372"/>
      <c r="L219" s="259"/>
      <c r="M219" s="257"/>
      <c r="N219" s="180"/>
    </row>
    <row r="220" spans="2:14" ht="19.5" hidden="1" customHeight="1">
      <c r="B220" s="1364"/>
      <c r="C220" s="269" t="s">
        <v>150</v>
      </c>
      <c r="D220" s="265"/>
      <c r="E220" s="288">
        <f t="shared" si="22"/>
        <v>0</v>
      </c>
      <c r="F220" s="266"/>
      <c r="G220" s="266"/>
      <c r="H220" s="266"/>
      <c r="I220" s="1367"/>
      <c r="J220" s="1371"/>
      <c r="K220" s="1372"/>
      <c r="L220" s="259"/>
      <c r="M220" s="257"/>
      <c r="N220" s="180"/>
    </row>
    <row r="221" spans="2:14" ht="19.5" hidden="1" customHeight="1">
      <c r="B221" s="1364"/>
      <c r="C221" s="264" t="s">
        <v>151</v>
      </c>
      <c r="D221" s="265"/>
      <c r="E221" s="288">
        <f t="shared" si="22"/>
        <v>0</v>
      </c>
      <c r="F221" s="266"/>
      <c r="G221" s="266"/>
      <c r="H221" s="266"/>
      <c r="I221" s="1367"/>
      <c r="J221" s="1371"/>
      <c r="K221" s="1372"/>
      <c r="L221" s="268"/>
      <c r="M221" s="270"/>
      <c r="N221" s="180"/>
    </row>
    <row r="222" spans="2:14" ht="19.5" hidden="1" customHeight="1">
      <c r="B222" s="1364"/>
      <c r="C222" s="264" t="s">
        <v>152</v>
      </c>
      <c r="D222" s="265"/>
      <c r="E222" s="288">
        <f t="shared" si="22"/>
        <v>0</v>
      </c>
      <c r="F222" s="278"/>
      <c r="G222" s="278"/>
      <c r="H222" s="278"/>
      <c r="I222" s="1367"/>
      <c r="J222" s="1371"/>
      <c r="K222" s="1372"/>
      <c r="L222" s="268"/>
      <c r="M222" s="270"/>
      <c r="N222" s="180"/>
    </row>
    <row r="223" spans="2:14" ht="19.5" hidden="1" customHeight="1">
      <c r="B223" s="1364"/>
      <c r="C223" s="272" t="s">
        <v>631</v>
      </c>
      <c r="D223" s="265"/>
      <c r="E223" s="288">
        <f t="shared" si="22"/>
        <v>0</v>
      </c>
      <c r="F223" s="266"/>
      <c r="G223" s="266"/>
      <c r="H223" s="266"/>
      <c r="I223" s="1367"/>
      <c r="J223" s="1371"/>
      <c r="K223" s="1372"/>
      <c r="L223" s="268"/>
      <c r="M223" s="270"/>
      <c r="N223" s="180"/>
    </row>
    <row r="224" spans="2:14" ht="19.5" hidden="1" customHeight="1">
      <c r="B224" s="1364"/>
      <c r="C224" s="264" t="s">
        <v>153</v>
      </c>
      <c r="D224" s="265"/>
      <c r="E224" s="288">
        <f t="shared" si="22"/>
        <v>0</v>
      </c>
      <c r="F224" s="266"/>
      <c r="G224" s="266"/>
      <c r="H224" s="266"/>
      <c r="I224" s="1367"/>
      <c r="J224" s="1371"/>
      <c r="K224" s="1372"/>
      <c r="L224" s="268"/>
      <c r="M224" s="270"/>
      <c r="N224" s="180"/>
    </row>
    <row r="225" spans="2:14" ht="19.5" hidden="1" customHeight="1" thickBot="1">
      <c r="B225" s="1365"/>
      <c r="C225" s="273" t="s">
        <v>154</v>
      </c>
      <c r="D225" s="274"/>
      <c r="E225" s="289">
        <f>SUM(F225:H225)</f>
        <v>0</v>
      </c>
      <c r="F225" s="275"/>
      <c r="G225" s="275"/>
      <c r="H225" s="275"/>
      <c r="I225" s="1368"/>
      <c r="J225" s="1381"/>
      <c r="K225" s="1382"/>
      <c r="L225" s="268"/>
      <c r="M225" s="270"/>
      <c r="N225" s="180"/>
    </row>
    <row r="226" spans="2:14" ht="37.5" hidden="1" customHeight="1">
      <c r="B226" s="204" t="str">
        <f>IF('①4.事業内容（販促）'!B27="","",'①4.事業内容（販促）'!B27)</f>
        <v/>
      </c>
      <c r="C226" s="1377" t="str">
        <f>IF('①4.事業内容（販促）'!C27="","",'①4.事業内容（販促）'!C27)</f>
        <v/>
      </c>
      <c r="D226" s="1378"/>
      <c r="E226" s="284">
        <f>SUM(E227:E235)</f>
        <v>0</v>
      </c>
      <c r="F226" s="284">
        <f>SUM(F227:F235)</f>
        <v>0</v>
      </c>
      <c r="G226" s="284">
        <f>SUM(G227:G235)</f>
        <v>0</v>
      </c>
      <c r="H226" s="284">
        <f>SUM(H227:H235)</f>
        <v>0</v>
      </c>
      <c r="I226" s="279"/>
      <c r="J226" s="1383"/>
      <c r="K226" s="1384"/>
      <c r="L226" s="259"/>
      <c r="M226" s="257"/>
      <c r="N226" s="180"/>
    </row>
    <row r="227" spans="2:14" ht="19.5" hidden="1" customHeight="1">
      <c r="B227" s="1363"/>
      <c r="C227" s="260" t="s">
        <v>147</v>
      </c>
      <c r="D227" s="261"/>
      <c r="E227" s="287">
        <f>SUM(F227:H227)</f>
        <v>0</v>
      </c>
      <c r="F227" s="262"/>
      <c r="G227" s="262"/>
      <c r="H227" s="262"/>
      <c r="I227" s="1366"/>
      <c r="J227" s="1369"/>
      <c r="K227" s="1370"/>
      <c r="L227" s="268"/>
      <c r="M227" s="270"/>
      <c r="N227" s="180"/>
    </row>
    <row r="228" spans="2:14" ht="19.5" hidden="1" customHeight="1">
      <c r="B228" s="1364"/>
      <c r="C228" s="264" t="s">
        <v>148</v>
      </c>
      <c r="D228" s="265"/>
      <c r="E228" s="288">
        <f t="shared" ref="E228:E234" si="23">SUM(F228:H228)</f>
        <v>0</v>
      </c>
      <c r="F228" s="266"/>
      <c r="G228" s="266"/>
      <c r="H228" s="266"/>
      <c r="I228" s="1367"/>
      <c r="J228" s="1371"/>
      <c r="K228" s="1372"/>
      <c r="L228" s="259"/>
      <c r="M228" s="257"/>
      <c r="N228" s="180"/>
    </row>
    <row r="229" spans="2:14" ht="19.5" hidden="1" customHeight="1">
      <c r="B229" s="1364"/>
      <c r="C229" s="264" t="s">
        <v>149</v>
      </c>
      <c r="D229" s="265"/>
      <c r="E229" s="288">
        <f t="shared" si="23"/>
        <v>0</v>
      </c>
      <c r="F229" s="266"/>
      <c r="G229" s="266"/>
      <c r="H229" s="266"/>
      <c r="I229" s="1367"/>
      <c r="J229" s="1371"/>
      <c r="K229" s="1372"/>
      <c r="L229" s="259"/>
      <c r="M229" s="257"/>
      <c r="N229" s="180"/>
    </row>
    <row r="230" spans="2:14" ht="19.5" hidden="1" customHeight="1">
      <c r="B230" s="1364"/>
      <c r="C230" s="269" t="s">
        <v>150</v>
      </c>
      <c r="D230" s="265"/>
      <c r="E230" s="288">
        <f t="shared" si="23"/>
        <v>0</v>
      </c>
      <c r="F230" s="266"/>
      <c r="G230" s="266"/>
      <c r="H230" s="266"/>
      <c r="I230" s="1367"/>
      <c r="J230" s="1371"/>
      <c r="K230" s="1372"/>
      <c r="L230" s="259"/>
      <c r="M230" s="257"/>
      <c r="N230" s="180"/>
    </row>
    <row r="231" spans="2:14" ht="19.5" hidden="1" customHeight="1">
      <c r="B231" s="1364"/>
      <c r="C231" s="264" t="s">
        <v>151</v>
      </c>
      <c r="D231" s="265"/>
      <c r="E231" s="288">
        <f t="shared" si="23"/>
        <v>0</v>
      </c>
      <c r="F231" s="266"/>
      <c r="G231" s="266"/>
      <c r="H231" s="266"/>
      <c r="I231" s="1367"/>
      <c r="J231" s="1371"/>
      <c r="K231" s="1372"/>
      <c r="L231" s="268"/>
      <c r="M231" s="270"/>
      <c r="N231" s="180"/>
    </row>
    <row r="232" spans="2:14" ht="19.5" hidden="1" customHeight="1">
      <c r="B232" s="1364"/>
      <c r="C232" s="264" t="s">
        <v>152</v>
      </c>
      <c r="D232" s="265"/>
      <c r="E232" s="288">
        <f t="shared" si="23"/>
        <v>0</v>
      </c>
      <c r="F232" s="278"/>
      <c r="G232" s="278"/>
      <c r="H232" s="278"/>
      <c r="I232" s="1367"/>
      <c r="J232" s="1373"/>
      <c r="K232" s="1374"/>
      <c r="L232" s="268"/>
      <c r="M232" s="270"/>
      <c r="N232" s="180"/>
    </row>
    <row r="233" spans="2:14" ht="19.5" hidden="1" customHeight="1">
      <c r="B233" s="1364"/>
      <c r="C233" s="272" t="s">
        <v>631</v>
      </c>
      <c r="D233" s="265"/>
      <c r="E233" s="288">
        <f t="shared" si="23"/>
        <v>0</v>
      </c>
      <c r="F233" s="266"/>
      <c r="G233" s="266"/>
      <c r="H233" s="266"/>
      <c r="I233" s="1367"/>
      <c r="J233" s="1371"/>
      <c r="K233" s="1372"/>
      <c r="L233" s="268"/>
      <c r="M233" s="270"/>
      <c r="N233" s="180"/>
    </row>
    <row r="234" spans="2:14" ht="19.5" hidden="1" customHeight="1">
      <c r="B234" s="1364"/>
      <c r="C234" s="264" t="s">
        <v>153</v>
      </c>
      <c r="D234" s="265"/>
      <c r="E234" s="288">
        <f t="shared" si="23"/>
        <v>0</v>
      </c>
      <c r="F234" s="266"/>
      <c r="G234" s="266"/>
      <c r="H234" s="266"/>
      <c r="I234" s="1367"/>
      <c r="J234" s="1371"/>
      <c r="K234" s="1372"/>
      <c r="L234" s="268"/>
      <c r="M234" s="270"/>
      <c r="N234" s="180"/>
    </row>
    <row r="235" spans="2:14" ht="19.5" hidden="1" customHeight="1" thickBot="1">
      <c r="B235" s="1365"/>
      <c r="C235" s="273" t="s">
        <v>154</v>
      </c>
      <c r="D235" s="274"/>
      <c r="E235" s="289">
        <f>SUM(F235:H235)</f>
        <v>0</v>
      </c>
      <c r="F235" s="275"/>
      <c r="G235" s="275"/>
      <c r="H235" s="275"/>
      <c r="I235" s="1368"/>
      <c r="J235" s="1375"/>
      <c r="K235" s="1376"/>
      <c r="L235" s="268"/>
      <c r="M235" s="270"/>
      <c r="N235" s="180"/>
    </row>
    <row r="236" spans="2:14" ht="37.5" hidden="1" customHeight="1">
      <c r="B236" s="204" t="str">
        <f>IF('①4.事業内容（販促）'!B28="","",'①4.事業内容（販促）'!B28)</f>
        <v/>
      </c>
      <c r="C236" s="1377" t="str">
        <f>IF('①4.事業内容（販促）'!C28="","",'①4.事業内容（販促）'!C28)</f>
        <v/>
      </c>
      <c r="D236" s="1378"/>
      <c r="E236" s="284">
        <f>SUM(E237:E245)</f>
        <v>0</v>
      </c>
      <c r="F236" s="284">
        <f>SUM(F237:F245)</f>
        <v>0</v>
      </c>
      <c r="G236" s="284">
        <f>SUM(G237:G245)</f>
        <v>0</v>
      </c>
      <c r="H236" s="284">
        <f>SUM(H237:H245)</f>
        <v>0</v>
      </c>
      <c r="I236" s="277"/>
      <c r="J236" s="1379"/>
      <c r="K236" s="1380"/>
      <c r="L236" s="259"/>
      <c r="M236" s="257"/>
      <c r="N236" s="180"/>
    </row>
    <row r="237" spans="2:14" ht="19.5" hidden="1" customHeight="1">
      <c r="B237" s="1363"/>
      <c r="C237" s="260" t="s">
        <v>147</v>
      </c>
      <c r="D237" s="261"/>
      <c r="E237" s="287">
        <f>SUM(F237:H237)</f>
        <v>0</v>
      </c>
      <c r="F237" s="262"/>
      <c r="G237" s="262"/>
      <c r="H237" s="262"/>
      <c r="I237" s="1366"/>
      <c r="J237" s="1369"/>
      <c r="K237" s="1370"/>
      <c r="L237" s="268"/>
      <c r="M237" s="270"/>
      <c r="N237" s="180"/>
    </row>
    <row r="238" spans="2:14" ht="19.5" hidden="1" customHeight="1">
      <c r="B238" s="1364"/>
      <c r="C238" s="264" t="s">
        <v>148</v>
      </c>
      <c r="D238" s="265"/>
      <c r="E238" s="288">
        <f t="shared" ref="E238:E244" si="24">SUM(F238:H238)</f>
        <v>0</v>
      </c>
      <c r="F238" s="266"/>
      <c r="G238" s="266"/>
      <c r="H238" s="266"/>
      <c r="I238" s="1367"/>
      <c r="J238" s="1371"/>
      <c r="K238" s="1372"/>
      <c r="L238" s="259"/>
      <c r="M238" s="257"/>
      <c r="N238" s="180"/>
    </row>
    <row r="239" spans="2:14" ht="19.5" hidden="1" customHeight="1">
      <c r="B239" s="1364"/>
      <c r="C239" s="264" t="s">
        <v>149</v>
      </c>
      <c r="D239" s="265"/>
      <c r="E239" s="288">
        <f t="shared" si="24"/>
        <v>0</v>
      </c>
      <c r="F239" s="266"/>
      <c r="G239" s="266"/>
      <c r="H239" s="266"/>
      <c r="I239" s="1367"/>
      <c r="J239" s="1371"/>
      <c r="K239" s="1372"/>
      <c r="L239" s="259"/>
      <c r="M239" s="257"/>
      <c r="N239" s="180"/>
    </row>
    <row r="240" spans="2:14" ht="19.5" hidden="1" customHeight="1">
      <c r="B240" s="1364"/>
      <c r="C240" s="269" t="s">
        <v>150</v>
      </c>
      <c r="D240" s="265"/>
      <c r="E240" s="288">
        <f t="shared" si="24"/>
        <v>0</v>
      </c>
      <c r="F240" s="266"/>
      <c r="G240" s="266"/>
      <c r="H240" s="266"/>
      <c r="I240" s="1367"/>
      <c r="J240" s="1371"/>
      <c r="K240" s="1372"/>
      <c r="L240" s="259"/>
      <c r="M240" s="257"/>
      <c r="N240" s="180"/>
    </row>
    <row r="241" spans="2:14" ht="19.5" hidden="1" customHeight="1">
      <c r="B241" s="1364"/>
      <c r="C241" s="264" t="s">
        <v>151</v>
      </c>
      <c r="D241" s="265"/>
      <c r="E241" s="288">
        <f t="shared" si="24"/>
        <v>0</v>
      </c>
      <c r="F241" s="266"/>
      <c r="G241" s="266"/>
      <c r="H241" s="266"/>
      <c r="I241" s="1367"/>
      <c r="J241" s="1371"/>
      <c r="K241" s="1372"/>
      <c r="L241" s="268"/>
      <c r="M241" s="270"/>
      <c r="N241" s="180"/>
    </row>
    <row r="242" spans="2:14" ht="19.5" hidden="1" customHeight="1">
      <c r="B242" s="1364"/>
      <c r="C242" s="264" t="s">
        <v>152</v>
      </c>
      <c r="D242" s="265"/>
      <c r="E242" s="288">
        <f t="shared" si="24"/>
        <v>0</v>
      </c>
      <c r="F242" s="278"/>
      <c r="G242" s="278"/>
      <c r="H242" s="278"/>
      <c r="I242" s="1367"/>
      <c r="J242" s="1371"/>
      <c r="K242" s="1372"/>
      <c r="L242" s="268"/>
      <c r="M242" s="270"/>
      <c r="N242" s="180"/>
    </row>
    <row r="243" spans="2:14" ht="19.5" hidden="1" customHeight="1">
      <c r="B243" s="1364"/>
      <c r="C243" s="272" t="s">
        <v>631</v>
      </c>
      <c r="D243" s="265"/>
      <c r="E243" s="288">
        <f t="shared" si="24"/>
        <v>0</v>
      </c>
      <c r="F243" s="266"/>
      <c r="G243" s="266"/>
      <c r="H243" s="266"/>
      <c r="I243" s="1367"/>
      <c r="J243" s="1371"/>
      <c r="K243" s="1372"/>
      <c r="L243" s="268"/>
      <c r="M243" s="270"/>
      <c r="N243" s="180"/>
    </row>
    <row r="244" spans="2:14" ht="19.5" hidden="1" customHeight="1">
      <c r="B244" s="1364"/>
      <c r="C244" s="264" t="s">
        <v>153</v>
      </c>
      <c r="D244" s="265"/>
      <c r="E244" s="288">
        <f t="shared" si="24"/>
        <v>0</v>
      </c>
      <c r="F244" s="266"/>
      <c r="G244" s="266"/>
      <c r="H244" s="266"/>
      <c r="I244" s="1367"/>
      <c r="J244" s="1371"/>
      <c r="K244" s="1372"/>
      <c r="L244" s="268"/>
      <c r="M244" s="270"/>
      <c r="N244" s="180"/>
    </row>
    <row r="245" spans="2:14" ht="19.5" hidden="1" customHeight="1" thickBot="1">
      <c r="B245" s="1365"/>
      <c r="C245" s="273" t="s">
        <v>154</v>
      </c>
      <c r="D245" s="274"/>
      <c r="E245" s="289">
        <f>SUM(F245:H245)</f>
        <v>0</v>
      </c>
      <c r="F245" s="275"/>
      <c r="G245" s="275"/>
      <c r="H245" s="275"/>
      <c r="I245" s="1368"/>
      <c r="J245" s="1381"/>
      <c r="K245" s="1382"/>
      <c r="L245" s="268"/>
      <c r="M245" s="270"/>
      <c r="N245" s="180"/>
    </row>
    <row r="246" spans="2:14" ht="37.5" hidden="1" customHeight="1">
      <c r="B246" s="204" t="str">
        <f>IF('①4.事業内容（販促）'!B29="","",'①4.事業内容（販促）'!B29)</f>
        <v/>
      </c>
      <c r="C246" s="1377" t="str">
        <f>IF('①4.事業内容（販促）'!C29="","",'①4.事業内容（販促）'!C29)</f>
        <v/>
      </c>
      <c r="D246" s="1378"/>
      <c r="E246" s="284">
        <f>SUM(E247:E255)</f>
        <v>0</v>
      </c>
      <c r="F246" s="284">
        <f>SUM(F247:F255)</f>
        <v>0</v>
      </c>
      <c r="G246" s="284">
        <f>SUM(G247:G255)</f>
        <v>0</v>
      </c>
      <c r="H246" s="284">
        <f>SUM(H247:H255)</f>
        <v>0</v>
      </c>
      <c r="I246" s="279"/>
      <c r="J246" s="1383"/>
      <c r="K246" s="1384"/>
      <c r="L246" s="259"/>
      <c r="M246" s="257"/>
      <c r="N246" s="180"/>
    </row>
    <row r="247" spans="2:14" ht="19.5" hidden="1" customHeight="1">
      <c r="B247" s="1363"/>
      <c r="C247" s="260" t="s">
        <v>147</v>
      </c>
      <c r="D247" s="261"/>
      <c r="E247" s="287">
        <f>SUM(F247:H247)</f>
        <v>0</v>
      </c>
      <c r="F247" s="262"/>
      <c r="G247" s="262"/>
      <c r="H247" s="262"/>
      <c r="I247" s="1366"/>
      <c r="J247" s="1369"/>
      <c r="K247" s="1370"/>
      <c r="L247" s="268"/>
      <c r="M247" s="270"/>
      <c r="N247" s="180"/>
    </row>
    <row r="248" spans="2:14" ht="19.5" hidden="1" customHeight="1">
      <c r="B248" s="1364"/>
      <c r="C248" s="264" t="s">
        <v>148</v>
      </c>
      <c r="D248" s="265"/>
      <c r="E248" s="288">
        <f t="shared" ref="E248:E254" si="25">SUM(F248:H248)</f>
        <v>0</v>
      </c>
      <c r="F248" s="266"/>
      <c r="G248" s="266"/>
      <c r="H248" s="266"/>
      <c r="I248" s="1367"/>
      <c r="J248" s="1371"/>
      <c r="K248" s="1372"/>
      <c r="L248" s="259"/>
      <c r="M248" s="257"/>
      <c r="N248" s="180"/>
    </row>
    <row r="249" spans="2:14" ht="19.5" hidden="1" customHeight="1">
      <c r="B249" s="1364"/>
      <c r="C249" s="264" t="s">
        <v>149</v>
      </c>
      <c r="D249" s="265"/>
      <c r="E249" s="288">
        <f t="shared" si="25"/>
        <v>0</v>
      </c>
      <c r="F249" s="266"/>
      <c r="G249" s="266"/>
      <c r="H249" s="266"/>
      <c r="I249" s="1367"/>
      <c r="J249" s="1371"/>
      <c r="K249" s="1372"/>
      <c r="L249" s="259"/>
      <c r="M249" s="257"/>
      <c r="N249" s="180"/>
    </row>
    <row r="250" spans="2:14" ht="19.5" hidden="1" customHeight="1">
      <c r="B250" s="1364"/>
      <c r="C250" s="269" t="s">
        <v>150</v>
      </c>
      <c r="D250" s="265"/>
      <c r="E250" s="288">
        <f t="shared" si="25"/>
        <v>0</v>
      </c>
      <c r="F250" s="266"/>
      <c r="G250" s="266"/>
      <c r="H250" s="266"/>
      <c r="I250" s="1367"/>
      <c r="J250" s="1371"/>
      <c r="K250" s="1372"/>
      <c r="L250" s="259"/>
      <c r="M250" s="257"/>
      <c r="N250" s="180"/>
    </row>
    <row r="251" spans="2:14" ht="19.5" hidden="1" customHeight="1">
      <c r="B251" s="1364"/>
      <c r="C251" s="264" t="s">
        <v>151</v>
      </c>
      <c r="D251" s="265"/>
      <c r="E251" s="288">
        <f t="shared" si="25"/>
        <v>0</v>
      </c>
      <c r="F251" s="266"/>
      <c r="G251" s="266"/>
      <c r="H251" s="266"/>
      <c r="I251" s="1367"/>
      <c r="J251" s="1371"/>
      <c r="K251" s="1372"/>
      <c r="L251" s="268"/>
      <c r="M251" s="270"/>
      <c r="N251" s="180"/>
    </row>
    <row r="252" spans="2:14" ht="19.5" hidden="1" customHeight="1">
      <c r="B252" s="1364"/>
      <c r="C252" s="264" t="s">
        <v>152</v>
      </c>
      <c r="D252" s="265"/>
      <c r="E252" s="288">
        <f t="shared" si="25"/>
        <v>0</v>
      </c>
      <c r="F252" s="278"/>
      <c r="G252" s="278"/>
      <c r="H252" s="278"/>
      <c r="I252" s="1367"/>
      <c r="J252" s="1373"/>
      <c r="K252" s="1374"/>
      <c r="L252" s="268"/>
      <c r="M252" s="270"/>
      <c r="N252" s="180"/>
    </row>
    <row r="253" spans="2:14" ht="19.5" hidden="1" customHeight="1">
      <c r="B253" s="1364"/>
      <c r="C253" s="272" t="s">
        <v>631</v>
      </c>
      <c r="D253" s="265"/>
      <c r="E253" s="288">
        <f t="shared" si="25"/>
        <v>0</v>
      </c>
      <c r="F253" s="266"/>
      <c r="G253" s="266"/>
      <c r="H253" s="266"/>
      <c r="I253" s="1367"/>
      <c r="J253" s="1371"/>
      <c r="K253" s="1372"/>
      <c r="L253" s="268"/>
      <c r="M253" s="270"/>
      <c r="N253" s="180"/>
    </row>
    <row r="254" spans="2:14" ht="19.5" hidden="1" customHeight="1">
      <c r="B254" s="1364"/>
      <c r="C254" s="264" t="s">
        <v>153</v>
      </c>
      <c r="D254" s="265"/>
      <c r="E254" s="288">
        <f t="shared" si="25"/>
        <v>0</v>
      </c>
      <c r="F254" s="266"/>
      <c r="G254" s="266"/>
      <c r="H254" s="266"/>
      <c r="I254" s="1367"/>
      <c r="J254" s="1371"/>
      <c r="K254" s="1372"/>
      <c r="L254" s="268"/>
      <c r="M254" s="270"/>
      <c r="N254" s="180"/>
    </row>
    <row r="255" spans="2:14" ht="19.5" hidden="1" customHeight="1" thickBot="1">
      <c r="B255" s="1365"/>
      <c r="C255" s="273" t="s">
        <v>154</v>
      </c>
      <c r="D255" s="274"/>
      <c r="E255" s="289">
        <f>SUM(F255:H255)</f>
        <v>0</v>
      </c>
      <c r="F255" s="275"/>
      <c r="G255" s="275"/>
      <c r="H255" s="275"/>
      <c r="I255" s="1368"/>
      <c r="J255" s="1375"/>
      <c r="K255" s="1376"/>
      <c r="L255" s="268"/>
      <c r="M255" s="270"/>
      <c r="N255" s="180"/>
    </row>
    <row r="256" spans="2:14" ht="37.5" hidden="1" customHeight="1">
      <c r="B256" s="204" t="str">
        <f>IF('①4.事業内容（販促）'!B30="","",'①4.事業内容（販促）'!B30)</f>
        <v/>
      </c>
      <c r="C256" s="1377" t="str">
        <f>IF('①4.事業内容（販促）'!C30="","",'①4.事業内容（販促）'!C30)</f>
        <v/>
      </c>
      <c r="D256" s="1378"/>
      <c r="E256" s="284">
        <f>SUM(E257:E265)</f>
        <v>0</v>
      </c>
      <c r="F256" s="284">
        <f>SUM(F257:F265)</f>
        <v>0</v>
      </c>
      <c r="G256" s="284">
        <f>SUM(G257:G265)</f>
        <v>0</v>
      </c>
      <c r="H256" s="284">
        <f>SUM(H257:H265)</f>
        <v>0</v>
      </c>
      <c r="I256" s="277"/>
      <c r="J256" s="1379"/>
      <c r="K256" s="1380"/>
      <c r="L256" s="259"/>
      <c r="M256" s="257"/>
      <c r="N256" s="180"/>
    </row>
    <row r="257" spans="2:14" ht="19.5" hidden="1" customHeight="1">
      <c r="B257" s="1363"/>
      <c r="C257" s="260" t="s">
        <v>147</v>
      </c>
      <c r="D257" s="261"/>
      <c r="E257" s="287">
        <f>SUM(F257:H257)</f>
        <v>0</v>
      </c>
      <c r="F257" s="262"/>
      <c r="G257" s="262"/>
      <c r="H257" s="262"/>
      <c r="I257" s="1366"/>
      <c r="J257" s="1369"/>
      <c r="K257" s="1370"/>
      <c r="L257" s="268"/>
      <c r="M257" s="270"/>
      <c r="N257" s="180"/>
    </row>
    <row r="258" spans="2:14" ht="19.5" hidden="1" customHeight="1">
      <c r="B258" s="1364"/>
      <c r="C258" s="264" t="s">
        <v>148</v>
      </c>
      <c r="D258" s="265"/>
      <c r="E258" s="288">
        <f t="shared" ref="E258:E264" si="26">SUM(F258:H258)</f>
        <v>0</v>
      </c>
      <c r="F258" s="266"/>
      <c r="G258" s="266"/>
      <c r="H258" s="266"/>
      <c r="I258" s="1367"/>
      <c r="J258" s="1371"/>
      <c r="K258" s="1372"/>
      <c r="L258" s="259"/>
      <c r="M258" s="257"/>
      <c r="N258" s="180"/>
    </row>
    <row r="259" spans="2:14" ht="19.5" hidden="1" customHeight="1">
      <c r="B259" s="1364"/>
      <c r="C259" s="264" t="s">
        <v>149</v>
      </c>
      <c r="D259" s="265"/>
      <c r="E259" s="288">
        <f t="shared" si="26"/>
        <v>0</v>
      </c>
      <c r="F259" s="266"/>
      <c r="G259" s="266"/>
      <c r="H259" s="266"/>
      <c r="I259" s="1367"/>
      <c r="J259" s="1371"/>
      <c r="K259" s="1372"/>
      <c r="L259" s="259"/>
      <c r="M259" s="257"/>
      <c r="N259" s="180"/>
    </row>
    <row r="260" spans="2:14" ht="19.5" hidden="1" customHeight="1">
      <c r="B260" s="1364"/>
      <c r="C260" s="269" t="s">
        <v>150</v>
      </c>
      <c r="D260" s="265"/>
      <c r="E260" s="288">
        <f t="shared" si="26"/>
        <v>0</v>
      </c>
      <c r="F260" s="266"/>
      <c r="G260" s="266"/>
      <c r="H260" s="266"/>
      <c r="I260" s="1367"/>
      <c r="J260" s="1371"/>
      <c r="K260" s="1372"/>
      <c r="L260" s="259"/>
      <c r="M260" s="257"/>
      <c r="N260" s="180"/>
    </row>
    <row r="261" spans="2:14" ht="19.5" hidden="1" customHeight="1">
      <c r="B261" s="1364"/>
      <c r="C261" s="264" t="s">
        <v>151</v>
      </c>
      <c r="D261" s="265"/>
      <c r="E261" s="288">
        <f t="shared" si="26"/>
        <v>0</v>
      </c>
      <c r="F261" s="266"/>
      <c r="G261" s="266"/>
      <c r="H261" s="266"/>
      <c r="I261" s="1367"/>
      <c r="J261" s="1371"/>
      <c r="K261" s="1372"/>
      <c r="L261" s="268"/>
      <c r="M261" s="270"/>
      <c r="N261" s="180"/>
    </row>
    <row r="262" spans="2:14" ht="19.5" hidden="1" customHeight="1">
      <c r="B262" s="1364"/>
      <c r="C262" s="264" t="s">
        <v>152</v>
      </c>
      <c r="D262" s="265"/>
      <c r="E262" s="288">
        <f t="shared" si="26"/>
        <v>0</v>
      </c>
      <c r="F262" s="278"/>
      <c r="G262" s="278"/>
      <c r="H262" s="278"/>
      <c r="I262" s="1367"/>
      <c r="J262" s="1371"/>
      <c r="K262" s="1372"/>
      <c r="L262" s="268"/>
      <c r="M262" s="270"/>
      <c r="N262" s="180"/>
    </row>
    <row r="263" spans="2:14" ht="19.5" hidden="1" customHeight="1">
      <c r="B263" s="1364"/>
      <c r="C263" s="272" t="s">
        <v>631</v>
      </c>
      <c r="D263" s="265"/>
      <c r="E263" s="288">
        <f t="shared" si="26"/>
        <v>0</v>
      </c>
      <c r="F263" s="266"/>
      <c r="G263" s="266"/>
      <c r="H263" s="266"/>
      <c r="I263" s="1367"/>
      <c r="J263" s="1371"/>
      <c r="K263" s="1372"/>
      <c r="L263" s="268"/>
      <c r="M263" s="270"/>
      <c r="N263" s="180"/>
    </row>
    <row r="264" spans="2:14" ht="19.5" hidden="1" customHeight="1">
      <c r="B264" s="1364"/>
      <c r="C264" s="264" t="s">
        <v>153</v>
      </c>
      <c r="D264" s="265"/>
      <c r="E264" s="288">
        <f t="shared" si="26"/>
        <v>0</v>
      </c>
      <c r="F264" s="266"/>
      <c r="G264" s="266"/>
      <c r="H264" s="266"/>
      <c r="I264" s="1367"/>
      <c r="J264" s="1371"/>
      <c r="K264" s="1372"/>
      <c r="L264" s="268"/>
      <c r="M264" s="270"/>
      <c r="N264" s="180"/>
    </row>
    <row r="265" spans="2:14" ht="19.5" hidden="1" customHeight="1" thickBot="1">
      <c r="B265" s="1365"/>
      <c r="C265" s="273" t="s">
        <v>154</v>
      </c>
      <c r="D265" s="274"/>
      <c r="E265" s="289">
        <f>SUM(F265:H265)</f>
        <v>0</v>
      </c>
      <c r="F265" s="275"/>
      <c r="G265" s="275"/>
      <c r="H265" s="275"/>
      <c r="I265" s="1368"/>
      <c r="J265" s="1381"/>
      <c r="K265" s="1382"/>
      <c r="L265" s="268"/>
      <c r="M265" s="270"/>
      <c r="N265" s="180"/>
    </row>
    <row r="266" spans="2:14" ht="37.5" hidden="1" customHeight="1">
      <c r="B266" s="204" t="str">
        <f>IF('①4.事業内容（販促）'!B31="","",'①4.事業内容（販促）'!B31)</f>
        <v/>
      </c>
      <c r="C266" s="1377" t="str">
        <f>IF('①4.事業内容（販促）'!C31="","",'①4.事業内容（販促）'!C31)</f>
        <v/>
      </c>
      <c r="D266" s="1378"/>
      <c r="E266" s="284">
        <f>SUM(E267:E275)</f>
        <v>0</v>
      </c>
      <c r="F266" s="284">
        <f>SUM(F267:F275)</f>
        <v>0</v>
      </c>
      <c r="G266" s="284">
        <f>SUM(G267:G275)</f>
        <v>0</v>
      </c>
      <c r="H266" s="284">
        <f>SUM(H267:H275)</f>
        <v>0</v>
      </c>
      <c r="I266" s="279"/>
      <c r="J266" s="1383"/>
      <c r="K266" s="1384"/>
      <c r="L266" s="259"/>
      <c r="M266" s="257"/>
      <c r="N266" s="180"/>
    </row>
    <row r="267" spans="2:14" ht="19.5" hidden="1" customHeight="1">
      <c r="B267" s="1363"/>
      <c r="C267" s="260" t="s">
        <v>147</v>
      </c>
      <c r="D267" s="261"/>
      <c r="E267" s="287">
        <f>SUM(F267:H267)</f>
        <v>0</v>
      </c>
      <c r="F267" s="262"/>
      <c r="G267" s="262"/>
      <c r="H267" s="262"/>
      <c r="I267" s="1366"/>
      <c r="J267" s="1369"/>
      <c r="K267" s="1370"/>
      <c r="L267" s="268"/>
      <c r="M267" s="270"/>
      <c r="N267" s="180"/>
    </row>
    <row r="268" spans="2:14" ht="19.5" hidden="1" customHeight="1">
      <c r="B268" s="1364"/>
      <c r="C268" s="264" t="s">
        <v>148</v>
      </c>
      <c r="D268" s="265"/>
      <c r="E268" s="288">
        <f t="shared" ref="E268:E274" si="27">SUM(F268:H268)</f>
        <v>0</v>
      </c>
      <c r="F268" s="266"/>
      <c r="G268" s="266"/>
      <c r="H268" s="266"/>
      <c r="I268" s="1367"/>
      <c r="J268" s="1371"/>
      <c r="K268" s="1372"/>
      <c r="L268" s="259"/>
      <c r="M268" s="257"/>
      <c r="N268" s="180"/>
    </row>
    <row r="269" spans="2:14" ht="19.5" hidden="1" customHeight="1">
      <c r="B269" s="1364"/>
      <c r="C269" s="264" t="s">
        <v>149</v>
      </c>
      <c r="D269" s="265"/>
      <c r="E269" s="288">
        <f t="shared" si="27"/>
        <v>0</v>
      </c>
      <c r="F269" s="266"/>
      <c r="G269" s="266"/>
      <c r="H269" s="266"/>
      <c r="I269" s="1367"/>
      <c r="J269" s="1371"/>
      <c r="K269" s="1372"/>
      <c r="L269" s="259"/>
      <c r="M269" s="257"/>
      <c r="N269" s="180"/>
    </row>
    <row r="270" spans="2:14" ht="19.5" hidden="1" customHeight="1">
      <c r="B270" s="1364"/>
      <c r="C270" s="269" t="s">
        <v>150</v>
      </c>
      <c r="D270" s="265"/>
      <c r="E270" s="288">
        <f t="shared" si="27"/>
        <v>0</v>
      </c>
      <c r="F270" s="266"/>
      <c r="G270" s="266"/>
      <c r="H270" s="266"/>
      <c r="I270" s="1367"/>
      <c r="J270" s="1371"/>
      <c r="K270" s="1372"/>
      <c r="L270" s="259"/>
      <c r="M270" s="257"/>
      <c r="N270" s="180"/>
    </row>
    <row r="271" spans="2:14" ht="19.5" hidden="1" customHeight="1">
      <c r="B271" s="1364"/>
      <c r="C271" s="264" t="s">
        <v>151</v>
      </c>
      <c r="D271" s="265"/>
      <c r="E271" s="288">
        <f t="shared" si="27"/>
        <v>0</v>
      </c>
      <c r="F271" s="266"/>
      <c r="G271" s="266"/>
      <c r="H271" s="266"/>
      <c r="I271" s="1367"/>
      <c r="J271" s="1371"/>
      <c r="K271" s="1372"/>
      <c r="L271" s="268"/>
      <c r="M271" s="270"/>
      <c r="N271" s="180"/>
    </row>
    <row r="272" spans="2:14" ht="19.5" hidden="1" customHeight="1">
      <c r="B272" s="1364"/>
      <c r="C272" s="264" t="s">
        <v>152</v>
      </c>
      <c r="D272" s="265"/>
      <c r="E272" s="288">
        <f t="shared" si="27"/>
        <v>0</v>
      </c>
      <c r="F272" s="278"/>
      <c r="G272" s="278"/>
      <c r="H272" s="278"/>
      <c r="I272" s="1367"/>
      <c r="J272" s="1373"/>
      <c r="K272" s="1374"/>
      <c r="L272" s="268"/>
      <c r="M272" s="270"/>
      <c r="N272" s="180"/>
    </row>
    <row r="273" spans="2:14" ht="19.5" hidden="1" customHeight="1">
      <c r="B273" s="1364"/>
      <c r="C273" s="272" t="s">
        <v>631</v>
      </c>
      <c r="D273" s="265"/>
      <c r="E273" s="288">
        <f t="shared" si="27"/>
        <v>0</v>
      </c>
      <c r="F273" s="266"/>
      <c r="G273" s="266"/>
      <c r="H273" s="266"/>
      <c r="I273" s="1367"/>
      <c r="J273" s="1371"/>
      <c r="K273" s="1372"/>
      <c r="L273" s="268"/>
      <c r="M273" s="270"/>
      <c r="N273" s="180"/>
    </row>
    <row r="274" spans="2:14" ht="19.5" hidden="1" customHeight="1">
      <c r="B274" s="1364"/>
      <c r="C274" s="264" t="s">
        <v>153</v>
      </c>
      <c r="D274" s="265"/>
      <c r="E274" s="288">
        <f t="shared" si="27"/>
        <v>0</v>
      </c>
      <c r="F274" s="266"/>
      <c r="G274" s="266"/>
      <c r="H274" s="266"/>
      <c r="I274" s="1367"/>
      <c r="J274" s="1371"/>
      <c r="K274" s="1372"/>
      <c r="L274" s="268"/>
      <c r="M274" s="270"/>
      <c r="N274" s="180"/>
    </row>
    <row r="275" spans="2:14" ht="19.5" hidden="1" customHeight="1" thickBot="1">
      <c r="B275" s="1365"/>
      <c r="C275" s="273" t="s">
        <v>154</v>
      </c>
      <c r="D275" s="274"/>
      <c r="E275" s="289">
        <f>SUM(F275:H275)</f>
        <v>0</v>
      </c>
      <c r="F275" s="275"/>
      <c r="G275" s="275"/>
      <c r="H275" s="275"/>
      <c r="I275" s="1368"/>
      <c r="J275" s="1375"/>
      <c r="K275" s="1376"/>
      <c r="L275" s="268"/>
      <c r="M275" s="270"/>
      <c r="N275" s="180"/>
    </row>
    <row r="276" spans="2:14" ht="37.5" hidden="1" customHeight="1">
      <c r="B276" s="204" t="str">
        <f>IF('①4.事業内容（販促）'!B32="","",'①4.事業内容（販促）'!B32)</f>
        <v/>
      </c>
      <c r="C276" s="1377" t="str">
        <f>IF('①4.事業内容（販促）'!C32="","",'①4.事業内容（販促）'!C32)</f>
        <v/>
      </c>
      <c r="D276" s="1378"/>
      <c r="E276" s="284">
        <f>SUM(E277:E285)</f>
        <v>0</v>
      </c>
      <c r="F276" s="284">
        <f>SUM(F277:F285)</f>
        <v>0</v>
      </c>
      <c r="G276" s="284">
        <f>SUM(G277:G285)</f>
        <v>0</v>
      </c>
      <c r="H276" s="284">
        <f>SUM(H277:H285)</f>
        <v>0</v>
      </c>
      <c r="I276" s="277"/>
      <c r="J276" s="1379"/>
      <c r="K276" s="1380"/>
      <c r="L276" s="259"/>
      <c r="M276" s="257"/>
      <c r="N276" s="180"/>
    </row>
    <row r="277" spans="2:14" ht="19.5" hidden="1" customHeight="1">
      <c r="B277" s="1363"/>
      <c r="C277" s="260" t="s">
        <v>147</v>
      </c>
      <c r="D277" s="261"/>
      <c r="E277" s="287">
        <f>SUM(F277:H277)</f>
        <v>0</v>
      </c>
      <c r="F277" s="262"/>
      <c r="G277" s="262"/>
      <c r="H277" s="262"/>
      <c r="I277" s="1366"/>
      <c r="J277" s="1369"/>
      <c r="K277" s="1370"/>
      <c r="L277" s="268"/>
      <c r="M277" s="270"/>
      <c r="N277" s="180"/>
    </row>
    <row r="278" spans="2:14" ht="19.5" hidden="1" customHeight="1">
      <c r="B278" s="1364"/>
      <c r="C278" s="264" t="s">
        <v>148</v>
      </c>
      <c r="D278" s="265"/>
      <c r="E278" s="288">
        <f t="shared" ref="E278:E284" si="28">SUM(F278:H278)</f>
        <v>0</v>
      </c>
      <c r="F278" s="266"/>
      <c r="G278" s="266"/>
      <c r="H278" s="266"/>
      <c r="I278" s="1367"/>
      <c r="J278" s="1371"/>
      <c r="K278" s="1372"/>
      <c r="L278" s="259"/>
      <c r="M278" s="257"/>
      <c r="N278" s="180"/>
    </row>
    <row r="279" spans="2:14" ht="19.5" hidden="1" customHeight="1">
      <c r="B279" s="1364"/>
      <c r="C279" s="264" t="s">
        <v>149</v>
      </c>
      <c r="D279" s="265"/>
      <c r="E279" s="288">
        <f t="shared" si="28"/>
        <v>0</v>
      </c>
      <c r="F279" s="266"/>
      <c r="G279" s="266"/>
      <c r="H279" s="266"/>
      <c r="I279" s="1367"/>
      <c r="J279" s="1371"/>
      <c r="K279" s="1372"/>
      <c r="L279" s="259"/>
      <c r="M279" s="257"/>
      <c r="N279" s="180"/>
    </row>
    <row r="280" spans="2:14" ht="19.5" hidden="1" customHeight="1">
      <c r="B280" s="1364"/>
      <c r="C280" s="269" t="s">
        <v>150</v>
      </c>
      <c r="D280" s="265"/>
      <c r="E280" s="288">
        <f t="shared" si="28"/>
        <v>0</v>
      </c>
      <c r="F280" s="266"/>
      <c r="G280" s="266"/>
      <c r="H280" s="266"/>
      <c r="I280" s="1367"/>
      <c r="J280" s="1371"/>
      <c r="K280" s="1372"/>
      <c r="L280" s="259"/>
      <c r="M280" s="257"/>
      <c r="N280" s="180"/>
    </row>
    <row r="281" spans="2:14" ht="19.5" hidden="1" customHeight="1">
      <c r="B281" s="1364"/>
      <c r="C281" s="264" t="s">
        <v>151</v>
      </c>
      <c r="D281" s="265"/>
      <c r="E281" s="288">
        <f t="shared" si="28"/>
        <v>0</v>
      </c>
      <c r="F281" s="266"/>
      <c r="G281" s="266"/>
      <c r="H281" s="266"/>
      <c r="I281" s="1367"/>
      <c r="J281" s="1371"/>
      <c r="K281" s="1372"/>
      <c r="L281" s="268"/>
      <c r="M281" s="270"/>
      <c r="N281" s="180"/>
    </row>
    <row r="282" spans="2:14" ht="19.5" hidden="1" customHeight="1">
      <c r="B282" s="1364"/>
      <c r="C282" s="264" t="s">
        <v>152</v>
      </c>
      <c r="D282" s="265"/>
      <c r="E282" s="288">
        <f t="shared" si="28"/>
        <v>0</v>
      </c>
      <c r="F282" s="278"/>
      <c r="G282" s="278"/>
      <c r="H282" s="278"/>
      <c r="I282" s="1367"/>
      <c r="J282" s="1371"/>
      <c r="K282" s="1372"/>
      <c r="L282" s="268"/>
      <c r="M282" s="270"/>
      <c r="N282" s="180"/>
    </row>
    <row r="283" spans="2:14" ht="19.5" hidden="1" customHeight="1">
      <c r="B283" s="1364"/>
      <c r="C283" s="272" t="s">
        <v>631</v>
      </c>
      <c r="D283" s="265"/>
      <c r="E283" s="288">
        <f t="shared" si="28"/>
        <v>0</v>
      </c>
      <c r="F283" s="266"/>
      <c r="G283" s="266"/>
      <c r="H283" s="266"/>
      <c r="I283" s="1367"/>
      <c r="J283" s="1371"/>
      <c r="K283" s="1372"/>
      <c r="L283" s="268"/>
      <c r="M283" s="270"/>
      <c r="N283" s="180"/>
    </row>
    <row r="284" spans="2:14" ht="19.5" hidden="1" customHeight="1">
      <c r="B284" s="1364"/>
      <c r="C284" s="264" t="s">
        <v>153</v>
      </c>
      <c r="D284" s="265"/>
      <c r="E284" s="288">
        <f t="shared" si="28"/>
        <v>0</v>
      </c>
      <c r="F284" s="266"/>
      <c r="G284" s="266"/>
      <c r="H284" s="266"/>
      <c r="I284" s="1367"/>
      <c r="J284" s="1371"/>
      <c r="K284" s="1372"/>
      <c r="L284" s="268"/>
      <c r="M284" s="270"/>
      <c r="N284" s="180"/>
    </row>
    <row r="285" spans="2:14" ht="19.5" hidden="1" customHeight="1" thickBot="1">
      <c r="B285" s="1365"/>
      <c r="C285" s="273" t="s">
        <v>154</v>
      </c>
      <c r="D285" s="274"/>
      <c r="E285" s="289">
        <f>SUM(F285:H285)</f>
        <v>0</v>
      </c>
      <c r="F285" s="275"/>
      <c r="G285" s="275"/>
      <c r="H285" s="275"/>
      <c r="I285" s="1368"/>
      <c r="J285" s="1381"/>
      <c r="K285" s="1382"/>
      <c r="L285" s="268"/>
      <c r="M285" s="270"/>
      <c r="N285" s="180"/>
    </row>
    <row r="286" spans="2:14" ht="37.5" hidden="1" customHeight="1">
      <c r="B286" s="204" t="str">
        <f>IF('①4.事業内容（販促）'!B33="","",'①4.事業内容（販促）'!B33)</f>
        <v/>
      </c>
      <c r="C286" s="1377" t="str">
        <f>IF('①4.事業内容（販促）'!C33="","",'①4.事業内容（販促）'!C33)</f>
        <v/>
      </c>
      <c r="D286" s="1378"/>
      <c r="E286" s="284">
        <f>SUM(E287:E295)</f>
        <v>0</v>
      </c>
      <c r="F286" s="284">
        <f>SUM(F287:F295)</f>
        <v>0</v>
      </c>
      <c r="G286" s="284">
        <f>SUM(G287:G295)</f>
        <v>0</v>
      </c>
      <c r="H286" s="284">
        <f>SUM(H287:H295)</f>
        <v>0</v>
      </c>
      <c r="I286" s="279"/>
      <c r="J286" s="1383"/>
      <c r="K286" s="1384"/>
      <c r="L286" s="259"/>
      <c r="M286" s="257"/>
      <c r="N286" s="180"/>
    </row>
    <row r="287" spans="2:14" ht="19.5" hidden="1" customHeight="1">
      <c r="B287" s="1363"/>
      <c r="C287" s="260" t="s">
        <v>147</v>
      </c>
      <c r="D287" s="261"/>
      <c r="E287" s="287">
        <f>SUM(F287:H287)</f>
        <v>0</v>
      </c>
      <c r="F287" s="262"/>
      <c r="G287" s="262"/>
      <c r="H287" s="262"/>
      <c r="I287" s="1366"/>
      <c r="J287" s="1369"/>
      <c r="K287" s="1370"/>
      <c r="L287" s="268"/>
      <c r="M287" s="270"/>
      <c r="N287" s="180"/>
    </row>
    <row r="288" spans="2:14" ht="19.5" hidden="1" customHeight="1">
      <c r="B288" s="1364"/>
      <c r="C288" s="264" t="s">
        <v>148</v>
      </c>
      <c r="D288" s="265"/>
      <c r="E288" s="288">
        <f t="shared" ref="E288:E294" si="29">SUM(F288:H288)</f>
        <v>0</v>
      </c>
      <c r="F288" s="266"/>
      <c r="G288" s="266"/>
      <c r="H288" s="266"/>
      <c r="I288" s="1367"/>
      <c r="J288" s="1371"/>
      <c r="K288" s="1372"/>
      <c r="L288" s="259"/>
      <c r="M288" s="257"/>
      <c r="N288" s="180"/>
    </row>
    <row r="289" spans="2:14" ht="19.5" hidden="1" customHeight="1">
      <c r="B289" s="1364"/>
      <c r="C289" s="264" t="s">
        <v>149</v>
      </c>
      <c r="D289" s="265"/>
      <c r="E289" s="288">
        <f t="shared" si="29"/>
        <v>0</v>
      </c>
      <c r="F289" s="266"/>
      <c r="G289" s="266"/>
      <c r="H289" s="266"/>
      <c r="I289" s="1367"/>
      <c r="J289" s="1371"/>
      <c r="K289" s="1372"/>
      <c r="L289" s="259"/>
      <c r="M289" s="257"/>
      <c r="N289" s="180"/>
    </row>
    <row r="290" spans="2:14" ht="19.5" hidden="1" customHeight="1">
      <c r="B290" s="1364"/>
      <c r="C290" s="269" t="s">
        <v>150</v>
      </c>
      <c r="D290" s="265"/>
      <c r="E290" s="288">
        <f t="shared" si="29"/>
        <v>0</v>
      </c>
      <c r="F290" s="266"/>
      <c r="G290" s="266"/>
      <c r="H290" s="266"/>
      <c r="I290" s="1367"/>
      <c r="J290" s="1371"/>
      <c r="K290" s="1372"/>
      <c r="L290" s="259"/>
      <c r="M290" s="257"/>
      <c r="N290" s="180"/>
    </row>
    <row r="291" spans="2:14" ht="19.5" hidden="1" customHeight="1">
      <c r="B291" s="1364"/>
      <c r="C291" s="264" t="s">
        <v>151</v>
      </c>
      <c r="D291" s="265"/>
      <c r="E291" s="288">
        <f t="shared" si="29"/>
        <v>0</v>
      </c>
      <c r="F291" s="266"/>
      <c r="G291" s="266"/>
      <c r="H291" s="266"/>
      <c r="I291" s="1367"/>
      <c r="J291" s="1371"/>
      <c r="K291" s="1372"/>
      <c r="L291" s="268"/>
      <c r="M291" s="270"/>
      <c r="N291" s="180"/>
    </row>
    <row r="292" spans="2:14" ht="19.5" hidden="1" customHeight="1">
      <c r="B292" s="1364"/>
      <c r="C292" s="264" t="s">
        <v>152</v>
      </c>
      <c r="D292" s="265"/>
      <c r="E292" s="288">
        <f t="shared" si="29"/>
        <v>0</v>
      </c>
      <c r="F292" s="278"/>
      <c r="G292" s="278"/>
      <c r="H292" s="278"/>
      <c r="I292" s="1367"/>
      <c r="J292" s="1373"/>
      <c r="K292" s="1374"/>
      <c r="L292" s="268"/>
      <c r="M292" s="270"/>
      <c r="N292" s="180"/>
    </row>
    <row r="293" spans="2:14" ht="19.5" hidden="1" customHeight="1">
      <c r="B293" s="1364"/>
      <c r="C293" s="272" t="s">
        <v>631</v>
      </c>
      <c r="D293" s="265"/>
      <c r="E293" s="288">
        <f t="shared" si="29"/>
        <v>0</v>
      </c>
      <c r="F293" s="266"/>
      <c r="G293" s="266"/>
      <c r="H293" s="266"/>
      <c r="I293" s="1367"/>
      <c r="J293" s="1371"/>
      <c r="K293" s="1372"/>
      <c r="L293" s="268"/>
      <c r="M293" s="270"/>
      <c r="N293" s="180"/>
    </row>
    <row r="294" spans="2:14" ht="19.5" hidden="1" customHeight="1">
      <c r="B294" s="1364"/>
      <c r="C294" s="264" t="s">
        <v>153</v>
      </c>
      <c r="D294" s="265"/>
      <c r="E294" s="288">
        <f t="shared" si="29"/>
        <v>0</v>
      </c>
      <c r="F294" s="266"/>
      <c r="G294" s="266"/>
      <c r="H294" s="266"/>
      <c r="I294" s="1367"/>
      <c r="J294" s="1371"/>
      <c r="K294" s="1372"/>
      <c r="L294" s="268"/>
      <c r="M294" s="270"/>
      <c r="N294" s="180"/>
    </row>
    <row r="295" spans="2:14" ht="19.5" hidden="1" customHeight="1" thickBot="1">
      <c r="B295" s="1365"/>
      <c r="C295" s="273" t="s">
        <v>154</v>
      </c>
      <c r="D295" s="274"/>
      <c r="E295" s="289">
        <f>SUM(F295:H295)</f>
        <v>0</v>
      </c>
      <c r="F295" s="275"/>
      <c r="G295" s="275"/>
      <c r="H295" s="275"/>
      <c r="I295" s="1368"/>
      <c r="J295" s="1375"/>
      <c r="K295" s="1376"/>
      <c r="L295" s="268"/>
      <c r="M295" s="270"/>
      <c r="N295" s="180"/>
    </row>
    <row r="296" spans="2:14" ht="37.5" hidden="1" customHeight="1">
      <c r="B296" s="204" t="str">
        <f>IF('①4.事業内容（販促）'!B34="","",'①4.事業内容（販促）'!B34)</f>
        <v/>
      </c>
      <c r="C296" s="1377" t="str">
        <f>IF('①4.事業内容（販促）'!C34="","",'①4.事業内容（販促）'!C34)</f>
        <v/>
      </c>
      <c r="D296" s="1378"/>
      <c r="E296" s="284">
        <f>SUM(E297:E305)</f>
        <v>0</v>
      </c>
      <c r="F296" s="284">
        <f>SUM(F297:F305)</f>
        <v>0</v>
      </c>
      <c r="G296" s="284">
        <f>SUM(G297:G305)</f>
        <v>0</v>
      </c>
      <c r="H296" s="284">
        <f>SUM(H297:H305)</f>
        <v>0</v>
      </c>
      <c r="I296" s="279"/>
      <c r="J296" s="1383"/>
      <c r="K296" s="1384"/>
      <c r="L296" s="259"/>
      <c r="M296" s="257"/>
      <c r="N296" s="180"/>
    </row>
    <row r="297" spans="2:14" ht="19.5" hidden="1" customHeight="1">
      <c r="B297" s="1363"/>
      <c r="C297" s="260" t="s">
        <v>147</v>
      </c>
      <c r="D297" s="261"/>
      <c r="E297" s="287">
        <f>SUM(F297:H297)</f>
        <v>0</v>
      </c>
      <c r="F297" s="262"/>
      <c r="G297" s="262"/>
      <c r="H297" s="262"/>
      <c r="I297" s="1366"/>
      <c r="J297" s="1369"/>
      <c r="K297" s="1370"/>
      <c r="L297" s="268"/>
      <c r="M297" s="270"/>
      <c r="N297" s="180"/>
    </row>
    <row r="298" spans="2:14" ht="19.5" hidden="1" customHeight="1">
      <c r="B298" s="1364"/>
      <c r="C298" s="264" t="s">
        <v>148</v>
      </c>
      <c r="D298" s="265"/>
      <c r="E298" s="288">
        <f t="shared" ref="E298:E304" si="30">SUM(F298:H298)</f>
        <v>0</v>
      </c>
      <c r="F298" s="266"/>
      <c r="G298" s="266"/>
      <c r="H298" s="266"/>
      <c r="I298" s="1367"/>
      <c r="J298" s="1371"/>
      <c r="K298" s="1372"/>
      <c r="L298" s="259"/>
      <c r="M298" s="257"/>
      <c r="N298" s="180"/>
    </row>
    <row r="299" spans="2:14" ht="19.5" hidden="1" customHeight="1">
      <c r="B299" s="1364"/>
      <c r="C299" s="264" t="s">
        <v>149</v>
      </c>
      <c r="D299" s="265"/>
      <c r="E299" s="288">
        <f t="shared" si="30"/>
        <v>0</v>
      </c>
      <c r="F299" s="266"/>
      <c r="G299" s="266"/>
      <c r="H299" s="266"/>
      <c r="I299" s="1367"/>
      <c r="J299" s="1371"/>
      <c r="K299" s="1372"/>
      <c r="L299" s="259"/>
      <c r="M299" s="257"/>
      <c r="N299" s="180"/>
    </row>
    <row r="300" spans="2:14" ht="19.5" hidden="1" customHeight="1">
      <c r="B300" s="1364"/>
      <c r="C300" s="269" t="s">
        <v>150</v>
      </c>
      <c r="D300" s="265"/>
      <c r="E300" s="288">
        <f t="shared" si="30"/>
        <v>0</v>
      </c>
      <c r="F300" s="266"/>
      <c r="G300" s="266"/>
      <c r="H300" s="266"/>
      <c r="I300" s="1367"/>
      <c r="J300" s="1371"/>
      <c r="K300" s="1372"/>
      <c r="L300" s="259"/>
      <c r="M300" s="257"/>
      <c r="N300" s="180"/>
    </row>
    <row r="301" spans="2:14" ht="19.5" hidden="1" customHeight="1">
      <c r="B301" s="1364"/>
      <c r="C301" s="264" t="s">
        <v>151</v>
      </c>
      <c r="D301" s="265"/>
      <c r="E301" s="288">
        <f t="shared" si="30"/>
        <v>0</v>
      </c>
      <c r="F301" s="266"/>
      <c r="G301" s="266"/>
      <c r="H301" s="266"/>
      <c r="I301" s="1367"/>
      <c r="J301" s="1371"/>
      <c r="K301" s="1372"/>
      <c r="L301" s="268"/>
      <c r="M301" s="270"/>
      <c r="N301" s="180"/>
    </row>
    <row r="302" spans="2:14" ht="19.5" hidden="1" customHeight="1">
      <c r="B302" s="1364"/>
      <c r="C302" s="264" t="s">
        <v>152</v>
      </c>
      <c r="D302" s="265"/>
      <c r="E302" s="288">
        <f t="shared" si="30"/>
        <v>0</v>
      </c>
      <c r="F302" s="278"/>
      <c r="G302" s="278"/>
      <c r="H302" s="278"/>
      <c r="I302" s="1367"/>
      <c r="J302" s="1373"/>
      <c r="K302" s="1374"/>
      <c r="L302" s="268"/>
      <c r="M302" s="270"/>
      <c r="N302" s="180"/>
    </row>
    <row r="303" spans="2:14" ht="19.5" hidden="1" customHeight="1">
      <c r="B303" s="1364"/>
      <c r="C303" s="272" t="s">
        <v>631</v>
      </c>
      <c r="D303" s="265"/>
      <c r="E303" s="288">
        <f t="shared" si="30"/>
        <v>0</v>
      </c>
      <c r="F303" s="266"/>
      <c r="G303" s="266"/>
      <c r="H303" s="266"/>
      <c r="I303" s="1367"/>
      <c r="J303" s="1371"/>
      <c r="K303" s="1372"/>
      <c r="L303" s="268"/>
      <c r="M303" s="270"/>
      <c r="N303" s="180"/>
    </row>
    <row r="304" spans="2:14" ht="19.5" hidden="1" customHeight="1">
      <c r="B304" s="1364"/>
      <c r="C304" s="264" t="s">
        <v>153</v>
      </c>
      <c r="D304" s="265"/>
      <c r="E304" s="288">
        <f t="shared" si="30"/>
        <v>0</v>
      </c>
      <c r="F304" s="266"/>
      <c r="G304" s="266"/>
      <c r="H304" s="266"/>
      <c r="I304" s="1367"/>
      <c r="J304" s="1371"/>
      <c r="K304" s="1372"/>
      <c r="L304" s="268"/>
      <c r="M304" s="270"/>
      <c r="N304" s="180"/>
    </row>
    <row r="305" spans="2:14" ht="19.5" hidden="1" customHeight="1" thickBot="1">
      <c r="B305" s="1365"/>
      <c r="C305" s="273" t="s">
        <v>154</v>
      </c>
      <c r="D305" s="274"/>
      <c r="E305" s="289">
        <f>SUM(F305:H305)</f>
        <v>0</v>
      </c>
      <c r="F305" s="275"/>
      <c r="G305" s="275"/>
      <c r="H305" s="275"/>
      <c r="I305" s="1368"/>
      <c r="J305" s="1375"/>
      <c r="K305" s="1376"/>
      <c r="L305" s="268"/>
      <c r="M305" s="270"/>
      <c r="N305" s="180"/>
    </row>
    <row r="306" spans="2:14" ht="37.5" hidden="1" customHeight="1">
      <c r="B306" s="204" t="str">
        <f>IF('①4.事業内容（販促）'!B35="","",'①4.事業内容（販促）'!B35)</f>
        <v/>
      </c>
      <c r="C306" s="1377" t="str">
        <f>IF('①4.事業内容（販促）'!C35="","",'①4.事業内容（販促）'!C35)</f>
        <v/>
      </c>
      <c r="D306" s="1378"/>
      <c r="E306" s="284">
        <f>SUM(E307:E315)</f>
        <v>0</v>
      </c>
      <c r="F306" s="284">
        <f>SUM(F307:F315)</f>
        <v>0</v>
      </c>
      <c r="G306" s="284">
        <f>SUM(G307:G315)</f>
        <v>0</v>
      </c>
      <c r="H306" s="284">
        <f>SUM(H307:H315)</f>
        <v>0</v>
      </c>
      <c r="I306" s="277"/>
      <c r="J306" s="1379"/>
      <c r="K306" s="1380"/>
      <c r="L306" s="259"/>
      <c r="M306" s="257"/>
      <c r="N306" s="180"/>
    </row>
    <row r="307" spans="2:14" ht="19.5" hidden="1" customHeight="1">
      <c r="B307" s="1363"/>
      <c r="C307" s="260" t="s">
        <v>147</v>
      </c>
      <c r="D307" s="261"/>
      <c r="E307" s="287">
        <f>SUM(F307:H307)</f>
        <v>0</v>
      </c>
      <c r="F307" s="262"/>
      <c r="G307" s="262"/>
      <c r="H307" s="262"/>
      <c r="I307" s="1366"/>
      <c r="J307" s="1369"/>
      <c r="K307" s="1370"/>
      <c r="L307" s="268"/>
      <c r="M307" s="270"/>
      <c r="N307" s="180"/>
    </row>
    <row r="308" spans="2:14" ht="19.5" hidden="1" customHeight="1">
      <c r="B308" s="1364"/>
      <c r="C308" s="264" t="s">
        <v>148</v>
      </c>
      <c r="D308" s="265"/>
      <c r="E308" s="288">
        <f t="shared" ref="E308:E314" si="31">SUM(F308:H308)</f>
        <v>0</v>
      </c>
      <c r="F308" s="266"/>
      <c r="G308" s="266"/>
      <c r="H308" s="266"/>
      <c r="I308" s="1367"/>
      <c r="J308" s="1371"/>
      <c r="K308" s="1372"/>
      <c r="L308" s="259"/>
      <c r="M308" s="257"/>
      <c r="N308" s="180"/>
    </row>
    <row r="309" spans="2:14" ht="19.5" hidden="1" customHeight="1">
      <c r="B309" s="1364"/>
      <c r="C309" s="264" t="s">
        <v>149</v>
      </c>
      <c r="D309" s="265"/>
      <c r="E309" s="288">
        <f t="shared" si="31"/>
        <v>0</v>
      </c>
      <c r="F309" s="266"/>
      <c r="G309" s="266"/>
      <c r="H309" s="266"/>
      <c r="I309" s="1367"/>
      <c r="J309" s="1371"/>
      <c r="K309" s="1372"/>
      <c r="L309" s="259"/>
      <c r="M309" s="257"/>
      <c r="N309" s="180"/>
    </row>
    <row r="310" spans="2:14" ht="19.5" hidden="1" customHeight="1">
      <c r="B310" s="1364"/>
      <c r="C310" s="269" t="s">
        <v>150</v>
      </c>
      <c r="D310" s="265"/>
      <c r="E310" s="288">
        <f t="shared" si="31"/>
        <v>0</v>
      </c>
      <c r="F310" s="266"/>
      <c r="G310" s="266"/>
      <c r="H310" s="266"/>
      <c r="I310" s="1367"/>
      <c r="J310" s="1371"/>
      <c r="K310" s="1372"/>
      <c r="L310" s="259"/>
      <c r="M310" s="257"/>
      <c r="N310" s="180"/>
    </row>
    <row r="311" spans="2:14" ht="19.5" hidden="1" customHeight="1">
      <c r="B311" s="1364"/>
      <c r="C311" s="264" t="s">
        <v>151</v>
      </c>
      <c r="D311" s="265"/>
      <c r="E311" s="288">
        <f t="shared" si="31"/>
        <v>0</v>
      </c>
      <c r="F311" s="266"/>
      <c r="G311" s="266"/>
      <c r="H311" s="266"/>
      <c r="I311" s="1367"/>
      <c r="J311" s="1371"/>
      <c r="K311" s="1372"/>
      <c r="L311" s="268"/>
      <c r="M311" s="270"/>
      <c r="N311" s="180"/>
    </row>
    <row r="312" spans="2:14" ht="19.5" hidden="1" customHeight="1">
      <c r="B312" s="1364"/>
      <c r="C312" s="264" t="s">
        <v>152</v>
      </c>
      <c r="D312" s="265"/>
      <c r="E312" s="288">
        <f t="shared" si="31"/>
        <v>0</v>
      </c>
      <c r="F312" s="278"/>
      <c r="G312" s="278"/>
      <c r="H312" s="278"/>
      <c r="I312" s="1367"/>
      <c r="J312" s="1371"/>
      <c r="K312" s="1372"/>
      <c r="L312" s="268"/>
      <c r="M312" s="270"/>
      <c r="N312" s="180"/>
    </row>
    <row r="313" spans="2:14" ht="19.5" hidden="1" customHeight="1">
      <c r="B313" s="1364"/>
      <c r="C313" s="272" t="s">
        <v>631</v>
      </c>
      <c r="D313" s="265"/>
      <c r="E313" s="288">
        <f t="shared" si="31"/>
        <v>0</v>
      </c>
      <c r="F313" s="266"/>
      <c r="G313" s="266"/>
      <c r="H313" s="266"/>
      <c r="I313" s="1367"/>
      <c r="J313" s="1371"/>
      <c r="K313" s="1372"/>
      <c r="L313" s="268"/>
      <c r="M313" s="270"/>
      <c r="N313" s="180"/>
    </row>
    <row r="314" spans="2:14" ht="19.5" hidden="1" customHeight="1">
      <c r="B314" s="1364"/>
      <c r="C314" s="264" t="s">
        <v>153</v>
      </c>
      <c r="D314" s="265"/>
      <c r="E314" s="288">
        <f t="shared" si="31"/>
        <v>0</v>
      </c>
      <c r="F314" s="266"/>
      <c r="G314" s="266"/>
      <c r="H314" s="266"/>
      <c r="I314" s="1367"/>
      <c r="J314" s="1371"/>
      <c r="K314" s="1372"/>
      <c r="L314" s="268"/>
      <c r="M314" s="270"/>
      <c r="N314" s="180"/>
    </row>
    <row r="315" spans="2:14" ht="19.5" hidden="1" customHeight="1" thickBot="1">
      <c r="B315" s="1365"/>
      <c r="C315" s="273" t="s">
        <v>154</v>
      </c>
      <c r="D315" s="274"/>
      <c r="E315" s="289">
        <f>SUM(F315:H315)</f>
        <v>0</v>
      </c>
      <c r="F315" s="275"/>
      <c r="G315" s="275"/>
      <c r="H315" s="275"/>
      <c r="I315" s="1368"/>
      <c r="J315" s="1381"/>
      <c r="K315" s="1382"/>
      <c r="L315" s="268"/>
      <c r="M315" s="270"/>
      <c r="N315" s="180"/>
    </row>
    <row r="316" spans="2:14" ht="37.5" hidden="1" customHeight="1">
      <c r="B316" s="204" t="str">
        <f>IF('①4.事業内容（販促）'!B36="","",'①4.事業内容（販促）'!B36)</f>
        <v/>
      </c>
      <c r="C316" s="1377" t="str">
        <f>IF('①4.事業内容（販促）'!C36="","",'①4.事業内容（販促）'!C36)</f>
        <v/>
      </c>
      <c r="D316" s="1378"/>
      <c r="E316" s="284">
        <f>SUM(E317:E325)</f>
        <v>0</v>
      </c>
      <c r="F316" s="284">
        <f>SUM(F317:F325)</f>
        <v>0</v>
      </c>
      <c r="G316" s="284">
        <f>SUM(G317:G325)</f>
        <v>0</v>
      </c>
      <c r="H316" s="284">
        <f>SUM(H317:H325)</f>
        <v>0</v>
      </c>
      <c r="I316" s="279"/>
      <c r="J316" s="1383"/>
      <c r="K316" s="1384"/>
      <c r="L316" s="259"/>
      <c r="M316" s="257"/>
      <c r="N316" s="180"/>
    </row>
    <row r="317" spans="2:14" ht="19.5" hidden="1" customHeight="1">
      <c r="B317" s="1363"/>
      <c r="C317" s="260" t="s">
        <v>147</v>
      </c>
      <c r="D317" s="261"/>
      <c r="E317" s="287">
        <f>SUM(F317:H317)</f>
        <v>0</v>
      </c>
      <c r="F317" s="262"/>
      <c r="G317" s="262"/>
      <c r="H317" s="262"/>
      <c r="I317" s="1366"/>
      <c r="J317" s="1369"/>
      <c r="K317" s="1370"/>
      <c r="L317" s="268"/>
      <c r="M317" s="270"/>
      <c r="N317" s="180"/>
    </row>
    <row r="318" spans="2:14" ht="19.5" hidden="1" customHeight="1">
      <c r="B318" s="1364"/>
      <c r="C318" s="264" t="s">
        <v>148</v>
      </c>
      <c r="D318" s="265"/>
      <c r="E318" s="288">
        <f t="shared" ref="E318:E324" si="32">SUM(F318:H318)</f>
        <v>0</v>
      </c>
      <c r="F318" s="266"/>
      <c r="G318" s="266"/>
      <c r="H318" s="266"/>
      <c r="I318" s="1367"/>
      <c r="J318" s="1371"/>
      <c r="K318" s="1372"/>
      <c r="L318" s="259"/>
      <c r="M318" s="257"/>
      <c r="N318" s="180"/>
    </row>
    <row r="319" spans="2:14" ht="19.5" hidden="1" customHeight="1">
      <c r="B319" s="1364"/>
      <c r="C319" s="264" t="s">
        <v>149</v>
      </c>
      <c r="D319" s="265"/>
      <c r="E319" s="288">
        <f t="shared" si="32"/>
        <v>0</v>
      </c>
      <c r="F319" s="266"/>
      <c r="G319" s="266"/>
      <c r="H319" s="266"/>
      <c r="I319" s="1367"/>
      <c r="J319" s="1371"/>
      <c r="K319" s="1372"/>
      <c r="L319" s="259"/>
      <c r="M319" s="257"/>
      <c r="N319" s="180"/>
    </row>
    <row r="320" spans="2:14" ht="19.5" hidden="1" customHeight="1">
      <c r="B320" s="1364"/>
      <c r="C320" s="269" t="s">
        <v>150</v>
      </c>
      <c r="D320" s="265"/>
      <c r="E320" s="288">
        <f t="shared" si="32"/>
        <v>0</v>
      </c>
      <c r="F320" s="266"/>
      <c r="G320" s="266"/>
      <c r="H320" s="266"/>
      <c r="I320" s="1367"/>
      <c r="J320" s="1371"/>
      <c r="K320" s="1372"/>
      <c r="L320" s="259"/>
      <c r="M320" s="257"/>
      <c r="N320" s="180"/>
    </row>
    <row r="321" spans="2:14" ht="19.5" hidden="1" customHeight="1">
      <c r="B321" s="1364"/>
      <c r="C321" s="264" t="s">
        <v>151</v>
      </c>
      <c r="D321" s="265"/>
      <c r="E321" s="288">
        <f t="shared" si="32"/>
        <v>0</v>
      </c>
      <c r="F321" s="266"/>
      <c r="G321" s="266"/>
      <c r="H321" s="266"/>
      <c r="I321" s="1367"/>
      <c r="J321" s="1371"/>
      <c r="K321" s="1372"/>
      <c r="L321" s="268"/>
      <c r="M321" s="270"/>
      <c r="N321" s="180"/>
    </row>
    <row r="322" spans="2:14" ht="19.5" hidden="1" customHeight="1">
      <c r="B322" s="1364"/>
      <c r="C322" s="264" t="s">
        <v>152</v>
      </c>
      <c r="D322" s="265"/>
      <c r="E322" s="288">
        <f t="shared" si="32"/>
        <v>0</v>
      </c>
      <c r="F322" s="278"/>
      <c r="G322" s="278"/>
      <c r="H322" s="278"/>
      <c r="I322" s="1367"/>
      <c r="J322" s="1373"/>
      <c r="K322" s="1374"/>
      <c r="L322" s="268"/>
      <c r="M322" s="270"/>
      <c r="N322" s="180"/>
    </row>
    <row r="323" spans="2:14" ht="19.5" hidden="1" customHeight="1">
      <c r="B323" s="1364"/>
      <c r="C323" s="272" t="s">
        <v>631</v>
      </c>
      <c r="D323" s="265"/>
      <c r="E323" s="288">
        <f t="shared" si="32"/>
        <v>0</v>
      </c>
      <c r="F323" s="266"/>
      <c r="G323" s="266"/>
      <c r="H323" s="266"/>
      <c r="I323" s="1367"/>
      <c r="J323" s="1371"/>
      <c r="K323" s="1372"/>
      <c r="L323" s="268"/>
      <c r="M323" s="270"/>
      <c r="N323" s="180"/>
    </row>
    <row r="324" spans="2:14" ht="19.5" hidden="1" customHeight="1">
      <c r="B324" s="1364"/>
      <c r="C324" s="264" t="s">
        <v>153</v>
      </c>
      <c r="D324" s="265"/>
      <c r="E324" s="288">
        <f t="shared" si="32"/>
        <v>0</v>
      </c>
      <c r="F324" s="266"/>
      <c r="G324" s="266"/>
      <c r="H324" s="266"/>
      <c r="I324" s="1367"/>
      <c r="J324" s="1371"/>
      <c r="K324" s="1372"/>
      <c r="L324" s="268"/>
      <c r="M324" s="270"/>
      <c r="N324" s="180"/>
    </row>
    <row r="325" spans="2:14" ht="19.5" hidden="1" customHeight="1" thickBot="1">
      <c r="B325" s="1365"/>
      <c r="C325" s="273" t="s">
        <v>154</v>
      </c>
      <c r="D325" s="274"/>
      <c r="E325" s="289">
        <f>SUM(F325:H325)</f>
        <v>0</v>
      </c>
      <c r="F325" s="275"/>
      <c r="G325" s="275"/>
      <c r="H325" s="275"/>
      <c r="I325" s="1368"/>
      <c r="J325" s="1375"/>
      <c r="K325" s="1376"/>
      <c r="L325" s="268"/>
      <c r="M325" s="270"/>
      <c r="N325" s="180"/>
    </row>
    <row r="326" spans="2:14" ht="37.5" hidden="1" customHeight="1">
      <c r="B326" s="204" t="str">
        <f>IF('①4.事業内容（販促）'!B37="","",'①4.事業内容（販促）'!B37)</f>
        <v/>
      </c>
      <c r="C326" s="1377" t="str">
        <f>IF('①4.事業内容（販促）'!C37="","",'①4.事業内容（販促）'!C37)</f>
        <v/>
      </c>
      <c r="D326" s="1378"/>
      <c r="E326" s="284">
        <f>SUM(E327:E335)</f>
        <v>0</v>
      </c>
      <c r="F326" s="284">
        <f>SUM(F327:F335)</f>
        <v>0</v>
      </c>
      <c r="G326" s="284">
        <f>SUM(G327:G335)</f>
        <v>0</v>
      </c>
      <c r="H326" s="284">
        <f>SUM(H327:H335)</f>
        <v>0</v>
      </c>
      <c r="I326" s="277"/>
      <c r="J326" s="1379"/>
      <c r="K326" s="1380"/>
      <c r="L326" s="259"/>
      <c r="M326" s="257"/>
      <c r="N326" s="180"/>
    </row>
    <row r="327" spans="2:14" ht="19.5" hidden="1" customHeight="1">
      <c r="B327" s="1363"/>
      <c r="C327" s="260" t="s">
        <v>147</v>
      </c>
      <c r="D327" s="261"/>
      <c r="E327" s="287">
        <f>SUM(F327:H327)</f>
        <v>0</v>
      </c>
      <c r="F327" s="262"/>
      <c r="G327" s="262"/>
      <c r="H327" s="262"/>
      <c r="I327" s="1366"/>
      <c r="J327" s="1369"/>
      <c r="K327" s="1370"/>
      <c r="L327" s="268"/>
      <c r="M327" s="270"/>
      <c r="N327" s="180"/>
    </row>
    <row r="328" spans="2:14" ht="19.5" hidden="1" customHeight="1">
      <c r="B328" s="1364"/>
      <c r="C328" s="264" t="s">
        <v>148</v>
      </c>
      <c r="D328" s="265"/>
      <c r="E328" s="288">
        <f t="shared" ref="E328:E334" si="33">SUM(F328:H328)</f>
        <v>0</v>
      </c>
      <c r="F328" s="266"/>
      <c r="G328" s="266"/>
      <c r="H328" s="266"/>
      <c r="I328" s="1367"/>
      <c r="J328" s="1371"/>
      <c r="K328" s="1372"/>
      <c r="L328" s="259"/>
      <c r="M328" s="257"/>
      <c r="N328" s="180"/>
    </row>
    <row r="329" spans="2:14" ht="19.5" hidden="1" customHeight="1">
      <c r="B329" s="1364"/>
      <c r="C329" s="264" t="s">
        <v>149</v>
      </c>
      <c r="D329" s="265"/>
      <c r="E329" s="288">
        <f t="shared" si="33"/>
        <v>0</v>
      </c>
      <c r="F329" s="266"/>
      <c r="G329" s="266"/>
      <c r="H329" s="266"/>
      <c r="I329" s="1367"/>
      <c r="J329" s="1371"/>
      <c r="K329" s="1372"/>
      <c r="L329" s="259"/>
      <c r="M329" s="257"/>
      <c r="N329" s="180"/>
    </row>
    <row r="330" spans="2:14" ht="19.5" hidden="1" customHeight="1">
      <c r="B330" s="1364"/>
      <c r="C330" s="269" t="s">
        <v>150</v>
      </c>
      <c r="D330" s="265"/>
      <c r="E330" s="288">
        <f t="shared" si="33"/>
        <v>0</v>
      </c>
      <c r="F330" s="266"/>
      <c r="G330" s="266"/>
      <c r="H330" s="266"/>
      <c r="I330" s="1367"/>
      <c r="J330" s="1371"/>
      <c r="K330" s="1372"/>
      <c r="L330" s="259"/>
      <c r="M330" s="257"/>
      <c r="N330" s="180"/>
    </row>
    <row r="331" spans="2:14" ht="19.5" hidden="1" customHeight="1">
      <c r="B331" s="1364"/>
      <c r="C331" s="264" t="s">
        <v>151</v>
      </c>
      <c r="D331" s="265"/>
      <c r="E331" s="288">
        <f t="shared" si="33"/>
        <v>0</v>
      </c>
      <c r="F331" s="266"/>
      <c r="G331" s="266"/>
      <c r="H331" s="266"/>
      <c r="I331" s="1367"/>
      <c r="J331" s="1371"/>
      <c r="K331" s="1372"/>
      <c r="L331" s="268"/>
      <c r="M331" s="270"/>
      <c r="N331" s="180"/>
    </row>
    <row r="332" spans="2:14" ht="19.5" hidden="1" customHeight="1">
      <c r="B332" s="1364"/>
      <c r="C332" s="264" t="s">
        <v>152</v>
      </c>
      <c r="D332" s="265"/>
      <c r="E332" s="288">
        <f t="shared" si="33"/>
        <v>0</v>
      </c>
      <c r="F332" s="278"/>
      <c r="G332" s="278"/>
      <c r="H332" s="278"/>
      <c r="I332" s="1367"/>
      <c r="J332" s="1371"/>
      <c r="K332" s="1372"/>
      <c r="L332" s="268"/>
      <c r="M332" s="270"/>
      <c r="N332" s="180"/>
    </row>
    <row r="333" spans="2:14" ht="19.5" hidden="1" customHeight="1">
      <c r="B333" s="1364"/>
      <c r="C333" s="272" t="s">
        <v>631</v>
      </c>
      <c r="D333" s="265"/>
      <c r="E333" s="288">
        <f t="shared" si="33"/>
        <v>0</v>
      </c>
      <c r="F333" s="266"/>
      <c r="G333" s="266"/>
      <c r="H333" s="266"/>
      <c r="I333" s="1367"/>
      <c r="J333" s="1371"/>
      <c r="K333" s="1372"/>
      <c r="L333" s="268"/>
      <c r="M333" s="270"/>
      <c r="N333" s="180"/>
    </row>
    <row r="334" spans="2:14" ht="19.5" hidden="1" customHeight="1">
      <c r="B334" s="1364"/>
      <c r="C334" s="264" t="s">
        <v>153</v>
      </c>
      <c r="D334" s="265"/>
      <c r="E334" s="288">
        <f t="shared" si="33"/>
        <v>0</v>
      </c>
      <c r="F334" s="266"/>
      <c r="G334" s="266"/>
      <c r="H334" s="266"/>
      <c r="I334" s="1367"/>
      <c r="J334" s="1371"/>
      <c r="K334" s="1372"/>
      <c r="L334" s="268"/>
      <c r="M334" s="270"/>
      <c r="N334" s="180"/>
    </row>
    <row r="335" spans="2:14" ht="19.5" hidden="1" customHeight="1" thickBot="1">
      <c r="B335" s="1365"/>
      <c r="C335" s="273" t="s">
        <v>154</v>
      </c>
      <c r="D335" s="274"/>
      <c r="E335" s="289">
        <f>SUM(F335:H335)</f>
        <v>0</v>
      </c>
      <c r="F335" s="275"/>
      <c r="G335" s="275"/>
      <c r="H335" s="275"/>
      <c r="I335" s="1368"/>
      <c r="J335" s="1381"/>
      <c r="K335" s="1382"/>
      <c r="L335" s="268"/>
      <c r="M335" s="270"/>
      <c r="N335" s="180"/>
    </row>
    <row r="336" spans="2:14" ht="40.5" hidden="1" customHeight="1">
      <c r="B336" s="204" t="str">
        <f>IF('①4.事業内容（販促）'!B38="","",'①4.事業内容（販促）'!B38)</f>
        <v/>
      </c>
      <c r="C336" s="1377" t="str">
        <f>IF('①4.事業内容（販促）'!C38="","",'①4.事業内容（販促）'!C38)</f>
        <v/>
      </c>
      <c r="D336" s="1378"/>
      <c r="E336" s="284">
        <f>SUM(E337:E345)</f>
        <v>0</v>
      </c>
      <c r="F336" s="284">
        <f>SUM(F337:F345)</f>
        <v>0</v>
      </c>
      <c r="G336" s="284">
        <f>SUM(G337:G345)</f>
        <v>0</v>
      </c>
      <c r="H336" s="284">
        <f>SUM(H337:H345)</f>
        <v>0</v>
      </c>
      <c r="I336" s="279"/>
      <c r="J336" s="1383"/>
      <c r="K336" s="1384"/>
      <c r="L336" s="259"/>
      <c r="M336" s="257"/>
      <c r="N336" s="180"/>
    </row>
    <row r="337" spans="2:14" ht="19.5" hidden="1" customHeight="1">
      <c r="B337" s="1363"/>
      <c r="C337" s="260" t="s">
        <v>147</v>
      </c>
      <c r="D337" s="261"/>
      <c r="E337" s="287">
        <f>SUM(F337:H337)</f>
        <v>0</v>
      </c>
      <c r="F337" s="262"/>
      <c r="G337" s="262"/>
      <c r="H337" s="262"/>
      <c r="I337" s="1366"/>
      <c r="J337" s="1369"/>
      <c r="K337" s="1370"/>
      <c r="L337" s="259"/>
      <c r="M337" s="257"/>
      <c r="N337" s="180"/>
    </row>
    <row r="338" spans="2:14" ht="19.5" hidden="1" customHeight="1">
      <c r="B338" s="1364"/>
      <c r="C338" s="264" t="s">
        <v>148</v>
      </c>
      <c r="D338" s="265"/>
      <c r="E338" s="288">
        <f t="shared" ref="E338:E344" si="34">SUM(F338:H338)</f>
        <v>0</v>
      </c>
      <c r="F338" s="266"/>
      <c r="G338" s="266"/>
      <c r="H338" s="266"/>
      <c r="I338" s="1367"/>
      <c r="J338" s="1371"/>
      <c r="K338" s="1372"/>
      <c r="L338" s="268"/>
      <c r="M338" s="270"/>
      <c r="N338" s="180"/>
    </row>
    <row r="339" spans="2:14" ht="19.5" hidden="1" customHeight="1">
      <c r="B339" s="1364"/>
      <c r="C339" s="264" t="s">
        <v>149</v>
      </c>
      <c r="D339" s="265"/>
      <c r="E339" s="288">
        <f t="shared" si="34"/>
        <v>0</v>
      </c>
      <c r="F339" s="266"/>
      <c r="G339" s="266"/>
      <c r="H339" s="266"/>
      <c r="I339" s="1367"/>
      <c r="J339" s="1371"/>
      <c r="K339" s="1372"/>
      <c r="L339" s="268"/>
      <c r="M339" s="270"/>
      <c r="N339" s="180"/>
    </row>
    <row r="340" spans="2:14" ht="19.5" hidden="1" customHeight="1">
      <c r="B340" s="1364"/>
      <c r="C340" s="269" t="s">
        <v>150</v>
      </c>
      <c r="D340" s="265"/>
      <c r="E340" s="288">
        <f t="shared" si="34"/>
        <v>0</v>
      </c>
      <c r="F340" s="266"/>
      <c r="G340" s="266"/>
      <c r="H340" s="266"/>
      <c r="I340" s="1367"/>
      <c r="J340" s="1371"/>
      <c r="K340" s="1372"/>
      <c r="L340" s="268"/>
      <c r="M340" s="270"/>
      <c r="N340" s="180"/>
    </row>
    <row r="341" spans="2:14" ht="19.5" hidden="1" customHeight="1">
      <c r="B341" s="1364"/>
      <c r="C341" s="264" t="s">
        <v>151</v>
      </c>
      <c r="D341" s="265"/>
      <c r="E341" s="288">
        <f t="shared" si="34"/>
        <v>0</v>
      </c>
      <c r="F341" s="266"/>
      <c r="G341" s="266"/>
      <c r="H341" s="266"/>
      <c r="I341" s="1367"/>
      <c r="J341" s="1371"/>
      <c r="K341" s="1372"/>
      <c r="L341" s="259"/>
      <c r="M341" s="257"/>
      <c r="N341" s="180"/>
    </row>
    <row r="342" spans="2:14" ht="19.5" hidden="1" customHeight="1">
      <c r="B342" s="1364"/>
      <c r="C342" s="264" t="s">
        <v>152</v>
      </c>
      <c r="D342" s="265"/>
      <c r="E342" s="288">
        <f t="shared" si="34"/>
        <v>0</v>
      </c>
      <c r="F342" s="278"/>
      <c r="G342" s="278"/>
      <c r="H342" s="278"/>
      <c r="I342" s="1367"/>
      <c r="J342" s="1373"/>
      <c r="K342" s="1374"/>
      <c r="L342" s="259"/>
      <c r="M342" s="257"/>
      <c r="N342" s="180"/>
    </row>
    <row r="343" spans="2:14" ht="19.5" hidden="1" customHeight="1">
      <c r="B343" s="1364"/>
      <c r="C343" s="272" t="s">
        <v>631</v>
      </c>
      <c r="D343" s="265"/>
      <c r="E343" s="288">
        <f t="shared" si="34"/>
        <v>0</v>
      </c>
      <c r="F343" s="266"/>
      <c r="G343" s="266"/>
      <c r="H343" s="266"/>
      <c r="I343" s="1367"/>
      <c r="J343" s="1371"/>
      <c r="K343" s="1372"/>
      <c r="L343" s="259"/>
      <c r="M343" s="257"/>
      <c r="N343" s="180"/>
    </row>
    <row r="344" spans="2:14" ht="19.5" hidden="1" customHeight="1">
      <c r="B344" s="1364"/>
      <c r="C344" s="264" t="s">
        <v>153</v>
      </c>
      <c r="D344" s="265"/>
      <c r="E344" s="288">
        <f t="shared" si="34"/>
        <v>0</v>
      </c>
      <c r="F344" s="266"/>
      <c r="G344" s="266"/>
      <c r="H344" s="266"/>
      <c r="I344" s="1367"/>
      <c r="J344" s="1371"/>
      <c r="K344" s="1372"/>
      <c r="L344" s="259"/>
      <c r="M344" s="257"/>
      <c r="N344" s="180"/>
    </row>
    <row r="345" spans="2:14" ht="19.5" hidden="1" customHeight="1" thickBot="1">
      <c r="B345" s="1365"/>
      <c r="C345" s="273" t="s">
        <v>154</v>
      </c>
      <c r="D345" s="274"/>
      <c r="E345" s="289">
        <f>SUM(F345:H345)</f>
        <v>0</v>
      </c>
      <c r="F345" s="275"/>
      <c r="G345" s="275"/>
      <c r="H345" s="275"/>
      <c r="I345" s="1368"/>
      <c r="J345" s="1375"/>
      <c r="K345" s="1376"/>
      <c r="L345" s="259"/>
      <c r="M345" s="257"/>
      <c r="N345" s="180"/>
    </row>
    <row r="346" spans="2:14" ht="37.5" hidden="1" customHeight="1">
      <c r="B346" s="204" t="str">
        <f>IF('①4.事業内容（販促）'!B39="","",'①4.事業内容（販促）'!B39)</f>
        <v/>
      </c>
      <c r="C346" s="1377" t="str">
        <f>IF('①4.事業内容（販促）'!C39="","",'①4.事業内容（販促）'!C39)</f>
        <v/>
      </c>
      <c r="D346" s="1378"/>
      <c r="E346" s="284">
        <f>SUM(E347:E355)</f>
        <v>0</v>
      </c>
      <c r="F346" s="284">
        <f>SUM(F347:F355)</f>
        <v>0</v>
      </c>
      <c r="G346" s="284">
        <f>SUM(G347:G355)</f>
        <v>0</v>
      </c>
      <c r="H346" s="284">
        <f>SUM(H347:H355)</f>
        <v>0</v>
      </c>
      <c r="I346" s="277"/>
      <c r="J346" s="1379"/>
      <c r="K346" s="1380"/>
      <c r="L346" s="259"/>
      <c r="M346" s="257"/>
      <c r="N346" s="180"/>
    </row>
    <row r="347" spans="2:14" ht="19.5" hidden="1" customHeight="1">
      <c r="B347" s="1363"/>
      <c r="C347" s="260" t="s">
        <v>147</v>
      </c>
      <c r="D347" s="261"/>
      <c r="E347" s="287">
        <f>SUM(F347:H347)</f>
        <v>0</v>
      </c>
      <c r="F347" s="262"/>
      <c r="G347" s="262"/>
      <c r="H347" s="262"/>
      <c r="I347" s="1366"/>
      <c r="J347" s="1369"/>
      <c r="K347" s="1370"/>
      <c r="L347" s="268"/>
      <c r="M347" s="270"/>
      <c r="N347" s="180"/>
    </row>
    <row r="348" spans="2:14" ht="19.5" hidden="1" customHeight="1">
      <c r="B348" s="1364"/>
      <c r="C348" s="264" t="s">
        <v>148</v>
      </c>
      <c r="D348" s="265"/>
      <c r="E348" s="288">
        <f t="shared" ref="E348:E354" si="35">SUM(F348:H348)</f>
        <v>0</v>
      </c>
      <c r="F348" s="266"/>
      <c r="G348" s="266"/>
      <c r="H348" s="266"/>
      <c r="I348" s="1367"/>
      <c r="J348" s="1371"/>
      <c r="K348" s="1372"/>
      <c r="L348" s="259"/>
      <c r="M348" s="257"/>
      <c r="N348" s="180"/>
    </row>
    <row r="349" spans="2:14" ht="19.5" hidden="1" customHeight="1">
      <c r="B349" s="1364"/>
      <c r="C349" s="264" t="s">
        <v>149</v>
      </c>
      <c r="D349" s="265"/>
      <c r="E349" s="288">
        <f t="shared" si="35"/>
        <v>0</v>
      </c>
      <c r="F349" s="266"/>
      <c r="G349" s="266"/>
      <c r="H349" s="266"/>
      <c r="I349" s="1367"/>
      <c r="J349" s="1371"/>
      <c r="K349" s="1372"/>
      <c r="L349" s="259"/>
      <c r="M349" s="257"/>
      <c r="N349" s="180"/>
    </row>
    <row r="350" spans="2:14" ht="19.5" hidden="1" customHeight="1">
      <c r="B350" s="1364"/>
      <c r="C350" s="269" t="s">
        <v>150</v>
      </c>
      <c r="D350" s="265"/>
      <c r="E350" s="288">
        <f t="shared" si="35"/>
        <v>0</v>
      </c>
      <c r="F350" s="266"/>
      <c r="G350" s="266"/>
      <c r="H350" s="266"/>
      <c r="I350" s="1367"/>
      <c r="J350" s="1371"/>
      <c r="K350" s="1372"/>
      <c r="L350" s="259"/>
      <c r="M350" s="257"/>
      <c r="N350" s="180"/>
    </row>
    <row r="351" spans="2:14" ht="19.5" hidden="1" customHeight="1">
      <c r="B351" s="1364"/>
      <c r="C351" s="264" t="s">
        <v>151</v>
      </c>
      <c r="D351" s="265"/>
      <c r="E351" s="288">
        <f t="shared" si="35"/>
        <v>0</v>
      </c>
      <c r="F351" s="266"/>
      <c r="G351" s="266"/>
      <c r="H351" s="266"/>
      <c r="I351" s="1367"/>
      <c r="J351" s="1371"/>
      <c r="K351" s="1372"/>
      <c r="L351" s="268"/>
      <c r="M351" s="270"/>
      <c r="N351" s="180"/>
    </row>
    <row r="352" spans="2:14" ht="19.5" hidden="1" customHeight="1">
      <c r="B352" s="1364"/>
      <c r="C352" s="264" t="s">
        <v>152</v>
      </c>
      <c r="D352" s="265"/>
      <c r="E352" s="288">
        <f t="shared" si="35"/>
        <v>0</v>
      </c>
      <c r="F352" s="278"/>
      <c r="G352" s="278"/>
      <c r="H352" s="278"/>
      <c r="I352" s="1367"/>
      <c r="J352" s="1371"/>
      <c r="K352" s="1372"/>
      <c r="L352" s="268"/>
      <c r="M352" s="270"/>
      <c r="N352" s="180"/>
    </row>
    <row r="353" spans="2:14" ht="19.5" hidden="1" customHeight="1">
      <c r="B353" s="1364"/>
      <c r="C353" s="272" t="s">
        <v>631</v>
      </c>
      <c r="D353" s="265"/>
      <c r="E353" s="288">
        <f t="shared" si="35"/>
        <v>0</v>
      </c>
      <c r="F353" s="266"/>
      <c r="G353" s="266"/>
      <c r="H353" s="266"/>
      <c r="I353" s="1367"/>
      <c r="J353" s="1371"/>
      <c r="K353" s="1372"/>
      <c r="L353" s="268"/>
      <c r="M353" s="270"/>
      <c r="N353" s="180"/>
    </row>
    <row r="354" spans="2:14" ht="19.5" hidden="1" customHeight="1">
      <c r="B354" s="1364"/>
      <c r="C354" s="264" t="s">
        <v>153</v>
      </c>
      <c r="D354" s="265"/>
      <c r="E354" s="288">
        <f t="shared" si="35"/>
        <v>0</v>
      </c>
      <c r="F354" s="266"/>
      <c r="G354" s="266"/>
      <c r="H354" s="266"/>
      <c r="I354" s="1367"/>
      <c r="J354" s="1371"/>
      <c r="K354" s="1372"/>
      <c r="L354" s="268"/>
      <c r="M354" s="270"/>
      <c r="N354" s="180"/>
    </row>
    <row r="355" spans="2:14" ht="19.5" hidden="1" customHeight="1" thickBot="1">
      <c r="B355" s="1365"/>
      <c r="C355" s="273" t="s">
        <v>154</v>
      </c>
      <c r="D355" s="274"/>
      <c r="E355" s="289">
        <f>SUM(F355:H355)</f>
        <v>0</v>
      </c>
      <c r="F355" s="275"/>
      <c r="G355" s="275"/>
      <c r="H355" s="275"/>
      <c r="I355" s="1368"/>
      <c r="J355" s="1381"/>
      <c r="K355" s="1382"/>
      <c r="L355" s="268"/>
      <c r="M355" s="270"/>
      <c r="N355" s="180"/>
    </row>
    <row r="356" spans="2:14" ht="37.5" hidden="1" customHeight="1">
      <c r="B356" s="204" t="str">
        <f>IF('①4.事業内容（販促）'!B40="","",'①4.事業内容（販促）'!B40)</f>
        <v/>
      </c>
      <c r="C356" s="1377" t="str">
        <f>IF('①4.事業内容（販促）'!C40="","",'①4.事業内容（販促）'!C40)</f>
        <v/>
      </c>
      <c r="D356" s="1378"/>
      <c r="E356" s="284">
        <f>SUM(E357:E365)</f>
        <v>0</v>
      </c>
      <c r="F356" s="284">
        <f>SUM(F357:F365)</f>
        <v>0</v>
      </c>
      <c r="G356" s="284">
        <f>SUM(G357:G365)</f>
        <v>0</v>
      </c>
      <c r="H356" s="284">
        <f>SUM(H357:H365)</f>
        <v>0</v>
      </c>
      <c r="I356" s="279"/>
      <c r="J356" s="1383"/>
      <c r="K356" s="1384"/>
      <c r="L356" s="259"/>
      <c r="M356" s="257"/>
      <c r="N356" s="180"/>
    </row>
    <row r="357" spans="2:14" ht="19.5" hidden="1" customHeight="1">
      <c r="B357" s="1363"/>
      <c r="C357" s="260" t="s">
        <v>147</v>
      </c>
      <c r="D357" s="261"/>
      <c r="E357" s="287">
        <f>SUM(F357:H357)</f>
        <v>0</v>
      </c>
      <c r="F357" s="262"/>
      <c r="G357" s="262"/>
      <c r="H357" s="262"/>
      <c r="I357" s="1366"/>
      <c r="J357" s="1369"/>
      <c r="K357" s="1370"/>
      <c r="L357" s="268"/>
      <c r="M357" s="270"/>
      <c r="N357" s="180"/>
    </row>
    <row r="358" spans="2:14" ht="19.5" hidden="1" customHeight="1">
      <c r="B358" s="1364"/>
      <c r="C358" s="264" t="s">
        <v>148</v>
      </c>
      <c r="D358" s="265"/>
      <c r="E358" s="288">
        <f t="shared" ref="E358:E364" si="36">SUM(F358:H358)</f>
        <v>0</v>
      </c>
      <c r="F358" s="266"/>
      <c r="G358" s="266"/>
      <c r="H358" s="266"/>
      <c r="I358" s="1367"/>
      <c r="J358" s="1371"/>
      <c r="K358" s="1372"/>
      <c r="L358" s="259"/>
      <c r="M358" s="257"/>
      <c r="N358" s="180"/>
    </row>
    <row r="359" spans="2:14" ht="19.5" hidden="1" customHeight="1">
      <c r="B359" s="1364"/>
      <c r="C359" s="264" t="s">
        <v>149</v>
      </c>
      <c r="D359" s="265"/>
      <c r="E359" s="288">
        <f t="shared" si="36"/>
        <v>0</v>
      </c>
      <c r="F359" s="266"/>
      <c r="G359" s="266"/>
      <c r="H359" s="266"/>
      <c r="I359" s="1367"/>
      <c r="J359" s="1371"/>
      <c r="K359" s="1372"/>
      <c r="L359" s="259"/>
      <c r="M359" s="257"/>
      <c r="N359" s="180"/>
    </row>
    <row r="360" spans="2:14" ht="19.5" hidden="1" customHeight="1">
      <c r="B360" s="1364"/>
      <c r="C360" s="269" t="s">
        <v>150</v>
      </c>
      <c r="D360" s="265"/>
      <c r="E360" s="288">
        <f t="shared" si="36"/>
        <v>0</v>
      </c>
      <c r="F360" s="266"/>
      <c r="G360" s="266"/>
      <c r="H360" s="266"/>
      <c r="I360" s="1367"/>
      <c r="J360" s="1371"/>
      <c r="K360" s="1372"/>
      <c r="L360" s="259"/>
      <c r="M360" s="257"/>
      <c r="N360" s="180"/>
    </row>
    <row r="361" spans="2:14" ht="19.5" hidden="1" customHeight="1">
      <c r="B361" s="1364"/>
      <c r="C361" s="264" t="s">
        <v>151</v>
      </c>
      <c r="D361" s="265"/>
      <c r="E361" s="288">
        <f t="shared" si="36"/>
        <v>0</v>
      </c>
      <c r="F361" s="266"/>
      <c r="G361" s="266"/>
      <c r="H361" s="266"/>
      <c r="I361" s="1367"/>
      <c r="J361" s="1371"/>
      <c r="K361" s="1372"/>
      <c r="L361" s="268"/>
      <c r="M361" s="270"/>
      <c r="N361" s="180"/>
    </row>
    <row r="362" spans="2:14" ht="19.5" hidden="1" customHeight="1">
      <c r="B362" s="1364"/>
      <c r="C362" s="264" t="s">
        <v>152</v>
      </c>
      <c r="D362" s="265"/>
      <c r="E362" s="288">
        <f t="shared" si="36"/>
        <v>0</v>
      </c>
      <c r="F362" s="278"/>
      <c r="G362" s="278"/>
      <c r="H362" s="278"/>
      <c r="I362" s="1367"/>
      <c r="J362" s="1373"/>
      <c r="K362" s="1374"/>
      <c r="L362" s="268"/>
      <c r="M362" s="270"/>
      <c r="N362" s="180"/>
    </row>
    <row r="363" spans="2:14" ht="19.5" hidden="1" customHeight="1">
      <c r="B363" s="1364"/>
      <c r="C363" s="272" t="s">
        <v>631</v>
      </c>
      <c r="D363" s="265"/>
      <c r="E363" s="288">
        <f t="shared" si="36"/>
        <v>0</v>
      </c>
      <c r="F363" s="266"/>
      <c r="G363" s="266"/>
      <c r="H363" s="266"/>
      <c r="I363" s="1367"/>
      <c r="J363" s="1371"/>
      <c r="K363" s="1372"/>
      <c r="L363" s="268"/>
      <c r="M363" s="270"/>
      <c r="N363" s="180"/>
    </row>
    <row r="364" spans="2:14" ht="19.5" hidden="1" customHeight="1">
      <c r="B364" s="1364"/>
      <c r="C364" s="264" t="s">
        <v>153</v>
      </c>
      <c r="D364" s="265"/>
      <c r="E364" s="288">
        <f t="shared" si="36"/>
        <v>0</v>
      </c>
      <c r="F364" s="266"/>
      <c r="G364" s="266"/>
      <c r="H364" s="266"/>
      <c r="I364" s="1367"/>
      <c r="J364" s="1371"/>
      <c r="K364" s="1372"/>
      <c r="L364" s="268"/>
      <c r="M364" s="270"/>
      <c r="N364" s="180"/>
    </row>
    <row r="365" spans="2:14" ht="19.5" hidden="1" customHeight="1" thickBot="1">
      <c r="B365" s="1365"/>
      <c r="C365" s="273" t="s">
        <v>154</v>
      </c>
      <c r="D365" s="274"/>
      <c r="E365" s="289">
        <f>SUM(F365:H365)</f>
        <v>0</v>
      </c>
      <c r="F365" s="275"/>
      <c r="G365" s="275"/>
      <c r="H365" s="275"/>
      <c r="I365" s="1368"/>
      <c r="J365" s="1375"/>
      <c r="K365" s="1376"/>
      <c r="L365" s="268"/>
      <c r="M365" s="270"/>
      <c r="N365" s="180"/>
    </row>
    <row r="366" spans="2:14" ht="37.5" hidden="1" customHeight="1">
      <c r="B366" s="204" t="str">
        <f>IF('①4.事業内容（販促）'!B41="","",'①4.事業内容（販促）'!B41)</f>
        <v/>
      </c>
      <c r="C366" s="1377" t="str">
        <f>IF('①4.事業内容（販促）'!C41="","",'①4.事業内容（販促）'!C41)</f>
        <v/>
      </c>
      <c r="D366" s="1378"/>
      <c r="E366" s="284">
        <f>SUM(E367:E375)</f>
        <v>0</v>
      </c>
      <c r="F366" s="284">
        <f>SUM(F367:F375)</f>
        <v>0</v>
      </c>
      <c r="G366" s="284">
        <f>SUM(G367:G375)</f>
        <v>0</v>
      </c>
      <c r="H366" s="284">
        <f>SUM(H367:H375)</f>
        <v>0</v>
      </c>
      <c r="I366" s="277"/>
      <c r="J366" s="1379"/>
      <c r="K366" s="1380"/>
      <c r="L366" s="259"/>
      <c r="M366" s="257"/>
      <c r="N366" s="180"/>
    </row>
    <row r="367" spans="2:14" ht="19.5" hidden="1" customHeight="1">
      <c r="B367" s="1363"/>
      <c r="C367" s="260" t="s">
        <v>147</v>
      </c>
      <c r="D367" s="261"/>
      <c r="E367" s="287">
        <f>SUM(F367:H367)</f>
        <v>0</v>
      </c>
      <c r="F367" s="262"/>
      <c r="G367" s="262"/>
      <c r="H367" s="262"/>
      <c r="I367" s="1366"/>
      <c r="J367" s="1369"/>
      <c r="K367" s="1370"/>
      <c r="L367" s="268"/>
      <c r="M367" s="270"/>
      <c r="N367" s="180"/>
    </row>
    <row r="368" spans="2:14" ht="19.5" hidden="1" customHeight="1">
      <c r="B368" s="1364"/>
      <c r="C368" s="264" t="s">
        <v>148</v>
      </c>
      <c r="D368" s="265"/>
      <c r="E368" s="288">
        <f t="shared" ref="E368:E374" si="37">SUM(F368:H368)</f>
        <v>0</v>
      </c>
      <c r="F368" s="266"/>
      <c r="G368" s="266"/>
      <c r="H368" s="266"/>
      <c r="I368" s="1367"/>
      <c r="J368" s="1371"/>
      <c r="K368" s="1372"/>
      <c r="L368" s="259"/>
      <c r="M368" s="257"/>
      <c r="N368" s="180"/>
    </row>
    <row r="369" spans="2:14" ht="19.5" hidden="1" customHeight="1">
      <c r="B369" s="1364"/>
      <c r="C369" s="264" t="s">
        <v>149</v>
      </c>
      <c r="D369" s="265"/>
      <c r="E369" s="288">
        <f t="shared" si="37"/>
        <v>0</v>
      </c>
      <c r="F369" s="266"/>
      <c r="G369" s="266"/>
      <c r="H369" s="266"/>
      <c r="I369" s="1367"/>
      <c r="J369" s="1371"/>
      <c r="K369" s="1372"/>
      <c r="L369" s="259"/>
      <c r="M369" s="257"/>
      <c r="N369" s="180"/>
    </row>
    <row r="370" spans="2:14" ht="19.5" hidden="1" customHeight="1">
      <c r="B370" s="1364"/>
      <c r="C370" s="269" t="s">
        <v>150</v>
      </c>
      <c r="D370" s="265"/>
      <c r="E370" s="288">
        <f t="shared" si="37"/>
        <v>0</v>
      </c>
      <c r="F370" s="266"/>
      <c r="G370" s="266"/>
      <c r="H370" s="266"/>
      <c r="I370" s="1367"/>
      <c r="J370" s="1371"/>
      <c r="K370" s="1372"/>
      <c r="L370" s="259"/>
      <c r="M370" s="257"/>
      <c r="N370" s="180"/>
    </row>
    <row r="371" spans="2:14" ht="19.5" hidden="1" customHeight="1">
      <c r="B371" s="1364"/>
      <c r="C371" s="264" t="s">
        <v>151</v>
      </c>
      <c r="D371" s="265"/>
      <c r="E371" s="288">
        <f t="shared" si="37"/>
        <v>0</v>
      </c>
      <c r="F371" s="266"/>
      <c r="G371" s="266"/>
      <c r="H371" s="266"/>
      <c r="I371" s="1367"/>
      <c r="J371" s="1371"/>
      <c r="K371" s="1372"/>
      <c r="L371" s="268"/>
      <c r="M371" s="270"/>
      <c r="N371" s="180"/>
    </row>
    <row r="372" spans="2:14" ht="19.5" hidden="1" customHeight="1">
      <c r="B372" s="1364"/>
      <c r="C372" s="264" t="s">
        <v>152</v>
      </c>
      <c r="D372" s="265"/>
      <c r="E372" s="288">
        <f t="shared" si="37"/>
        <v>0</v>
      </c>
      <c r="F372" s="278"/>
      <c r="G372" s="278"/>
      <c r="H372" s="278"/>
      <c r="I372" s="1367"/>
      <c r="J372" s="1371"/>
      <c r="K372" s="1372"/>
      <c r="L372" s="268"/>
      <c r="M372" s="270"/>
      <c r="N372" s="180"/>
    </row>
    <row r="373" spans="2:14" ht="19.5" hidden="1" customHeight="1">
      <c r="B373" s="1364"/>
      <c r="C373" s="272" t="s">
        <v>631</v>
      </c>
      <c r="D373" s="265"/>
      <c r="E373" s="288">
        <f t="shared" si="37"/>
        <v>0</v>
      </c>
      <c r="F373" s="266"/>
      <c r="G373" s="266"/>
      <c r="H373" s="266"/>
      <c r="I373" s="1367"/>
      <c r="J373" s="1371"/>
      <c r="K373" s="1372"/>
      <c r="L373" s="268"/>
      <c r="M373" s="270"/>
      <c r="N373" s="180"/>
    </row>
    <row r="374" spans="2:14" ht="19.5" hidden="1" customHeight="1">
      <c r="B374" s="1364"/>
      <c r="C374" s="264" t="s">
        <v>153</v>
      </c>
      <c r="D374" s="265"/>
      <c r="E374" s="288">
        <f t="shared" si="37"/>
        <v>0</v>
      </c>
      <c r="F374" s="266"/>
      <c r="G374" s="266"/>
      <c r="H374" s="266"/>
      <c r="I374" s="1367"/>
      <c r="J374" s="1371"/>
      <c r="K374" s="1372"/>
      <c r="L374" s="268"/>
      <c r="M374" s="270"/>
      <c r="N374" s="180"/>
    </row>
    <row r="375" spans="2:14" ht="19.5" hidden="1" customHeight="1" thickBot="1">
      <c r="B375" s="1365"/>
      <c r="C375" s="273" t="s">
        <v>154</v>
      </c>
      <c r="D375" s="274"/>
      <c r="E375" s="289">
        <f>SUM(F375:H375)</f>
        <v>0</v>
      </c>
      <c r="F375" s="275"/>
      <c r="G375" s="275"/>
      <c r="H375" s="275"/>
      <c r="I375" s="1368"/>
      <c r="J375" s="1381"/>
      <c r="K375" s="1382"/>
      <c r="L375" s="268"/>
      <c r="M375" s="270"/>
      <c r="N375" s="180"/>
    </row>
    <row r="376" spans="2:14" ht="37.5" hidden="1" customHeight="1">
      <c r="B376" s="204" t="str">
        <f>IF('①4.事業内容（販促）'!B42="","",'①4.事業内容（販促）'!B42)</f>
        <v/>
      </c>
      <c r="C376" s="1377" t="str">
        <f>IF('①4.事業内容（販促）'!C42="","",'①4.事業内容（販促）'!C42)</f>
        <v/>
      </c>
      <c r="D376" s="1378"/>
      <c r="E376" s="284">
        <f>SUM(E377:E385)</f>
        <v>0</v>
      </c>
      <c r="F376" s="284">
        <f>SUM(F377:F385)</f>
        <v>0</v>
      </c>
      <c r="G376" s="284">
        <f>SUM(G377:G385)</f>
        <v>0</v>
      </c>
      <c r="H376" s="284">
        <f>SUM(H377:H385)</f>
        <v>0</v>
      </c>
      <c r="I376" s="279"/>
      <c r="J376" s="1383"/>
      <c r="K376" s="1384"/>
      <c r="L376" s="259"/>
      <c r="M376" s="257"/>
      <c r="N376" s="180"/>
    </row>
    <row r="377" spans="2:14" ht="19.5" hidden="1" customHeight="1">
      <c r="B377" s="1363"/>
      <c r="C377" s="260" t="s">
        <v>147</v>
      </c>
      <c r="D377" s="261"/>
      <c r="E377" s="287">
        <f>SUM(F377:H377)</f>
        <v>0</v>
      </c>
      <c r="F377" s="262"/>
      <c r="G377" s="262"/>
      <c r="H377" s="262"/>
      <c r="I377" s="1366"/>
      <c r="J377" s="1369"/>
      <c r="K377" s="1370"/>
      <c r="L377" s="268"/>
      <c r="M377" s="270"/>
      <c r="N377" s="180"/>
    </row>
    <row r="378" spans="2:14" ht="19.5" hidden="1" customHeight="1">
      <c r="B378" s="1364"/>
      <c r="C378" s="264" t="s">
        <v>148</v>
      </c>
      <c r="D378" s="265"/>
      <c r="E378" s="288">
        <f t="shared" ref="E378:E384" si="38">SUM(F378:H378)</f>
        <v>0</v>
      </c>
      <c r="F378" s="266"/>
      <c r="G378" s="266"/>
      <c r="H378" s="266"/>
      <c r="I378" s="1367"/>
      <c r="J378" s="1371"/>
      <c r="K378" s="1372"/>
      <c r="L378" s="259"/>
      <c r="M378" s="257"/>
      <c r="N378" s="180"/>
    </row>
    <row r="379" spans="2:14" ht="19.5" hidden="1" customHeight="1">
      <c r="B379" s="1364"/>
      <c r="C379" s="264" t="s">
        <v>149</v>
      </c>
      <c r="D379" s="265"/>
      <c r="E379" s="288">
        <f t="shared" si="38"/>
        <v>0</v>
      </c>
      <c r="F379" s="266"/>
      <c r="G379" s="266"/>
      <c r="H379" s="266"/>
      <c r="I379" s="1367"/>
      <c r="J379" s="1371"/>
      <c r="K379" s="1372"/>
      <c r="L379" s="259"/>
      <c r="M379" s="257"/>
      <c r="N379" s="180"/>
    </row>
    <row r="380" spans="2:14" ht="19.5" hidden="1" customHeight="1">
      <c r="B380" s="1364"/>
      <c r="C380" s="269" t="s">
        <v>150</v>
      </c>
      <c r="D380" s="265"/>
      <c r="E380" s="288">
        <f t="shared" si="38"/>
        <v>0</v>
      </c>
      <c r="F380" s="266"/>
      <c r="G380" s="266"/>
      <c r="H380" s="266"/>
      <c r="I380" s="1367"/>
      <c r="J380" s="1371"/>
      <c r="K380" s="1372"/>
      <c r="L380" s="259"/>
      <c r="M380" s="257"/>
      <c r="N380" s="180"/>
    </row>
    <row r="381" spans="2:14" ht="19.5" hidden="1" customHeight="1">
      <c r="B381" s="1364"/>
      <c r="C381" s="264" t="s">
        <v>151</v>
      </c>
      <c r="D381" s="265"/>
      <c r="E381" s="288">
        <f t="shared" si="38"/>
        <v>0</v>
      </c>
      <c r="F381" s="266"/>
      <c r="G381" s="266"/>
      <c r="H381" s="266"/>
      <c r="I381" s="1367"/>
      <c r="J381" s="1371"/>
      <c r="K381" s="1372"/>
      <c r="L381" s="268"/>
      <c r="M381" s="270"/>
      <c r="N381" s="180"/>
    </row>
    <row r="382" spans="2:14" ht="19.5" hidden="1" customHeight="1">
      <c r="B382" s="1364"/>
      <c r="C382" s="264" t="s">
        <v>152</v>
      </c>
      <c r="D382" s="265"/>
      <c r="E382" s="288">
        <f t="shared" si="38"/>
        <v>0</v>
      </c>
      <c r="F382" s="278"/>
      <c r="G382" s="278"/>
      <c r="H382" s="278"/>
      <c r="I382" s="1367"/>
      <c r="J382" s="1373"/>
      <c r="K382" s="1374"/>
      <c r="L382" s="268"/>
      <c r="M382" s="270"/>
      <c r="N382" s="180"/>
    </row>
    <row r="383" spans="2:14" ht="19.5" hidden="1" customHeight="1">
      <c r="B383" s="1364"/>
      <c r="C383" s="272" t="s">
        <v>631</v>
      </c>
      <c r="D383" s="265"/>
      <c r="E383" s="288">
        <f t="shared" si="38"/>
        <v>0</v>
      </c>
      <c r="F383" s="266"/>
      <c r="G383" s="266"/>
      <c r="H383" s="266"/>
      <c r="I383" s="1367"/>
      <c r="J383" s="1371"/>
      <c r="K383" s="1372"/>
      <c r="L383" s="268"/>
      <c r="M383" s="270"/>
      <c r="N383" s="180"/>
    </row>
    <row r="384" spans="2:14" ht="19.5" hidden="1" customHeight="1">
      <c r="B384" s="1364"/>
      <c r="C384" s="264" t="s">
        <v>153</v>
      </c>
      <c r="D384" s="265"/>
      <c r="E384" s="288">
        <f t="shared" si="38"/>
        <v>0</v>
      </c>
      <c r="F384" s="266"/>
      <c r="G384" s="266"/>
      <c r="H384" s="266"/>
      <c r="I384" s="1367"/>
      <c r="J384" s="1371"/>
      <c r="K384" s="1372"/>
      <c r="L384" s="268"/>
      <c r="M384" s="270"/>
      <c r="N384" s="180"/>
    </row>
    <row r="385" spans="2:14" ht="19.5" hidden="1" customHeight="1" thickBot="1">
      <c r="B385" s="1365"/>
      <c r="C385" s="273" t="s">
        <v>154</v>
      </c>
      <c r="D385" s="274"/>
      <c r="E385" s="289">
        <f>SUM(F385:H385)</f>
        <v>0</v>
      </c>
      <c r="F385" s="275"/>
      <c r="G385" s="275"/>
      <c r="H385" s="275"/>
      <c r="I385" s="1368"/>
      <c r="J385" s="1375"/>
      <c r="K385" s="1376"/>
      <c r="L385" s="268"/>
      <c r="M385" s="270"/>
      <c r="N385" s="180"/>
    </row>
    <row r="386" spans="2:14" ht="37.5" hidden="1" customHeight="1">
      <c r="B386" s="204" t="str">
        <f>IF('①4.事業内容（販促）'!B43="","",'①4.事業内容（販促）'!B43)</f>
        <v/>
      </c>
      <c r="C386" s="1377" t="str">
        <f>IF('①4.事業内容（販促）'!C43="","",'①4.事業内容（販促）'!C43)</f>
        <v/>
      </c>
      <c r="D386" s="1378"/>
      <c r="E386" s="284">
        <f>SUM(E387:E395)</f>
        <v>0</v>
      </c>
      <c r="F386" s="284">
        <f>SUM(F387:F395)</f>
        <v>0</v>
      </c>
      <c r="G386" s="284">
        <f>SUM(G387:G395)</f>
        <v>0</v>
      </c>
      <c r="H386" s="284">
        <f>SUM(H387:H395)</f>
        <v>0</v>
      </c>
      <c r="I386" s="277"/>
      <c r="J386" s="1379"/>
      <c r="K386" s="1380"/>
      <c r="L386" s="259"/>
      <c r="M386" s="257"/>
      <c r="N386" s="180"/>
    </row>
    <row r="387" spans="2:14" ht="19.5" hidden="1" customHeight="1">
      <c r="B387" s="1363"/>
      <c r="C387" s="260" t="s">
        <v>147</v>
      </c>
      <c r="D387" s="261"/>
      <c r="E387" s="287">
        <f>SUM(F387:H387)</f>
        <v>0</v>
      </c>
      <c r="F387" s="262"/>
      <c r="G387" s="262"/>
      <c r="H387" s="262"/>
      <c r="I387" s="1366"/>
      <c r="J387" s="1369"/>
      <c r="K387" s="1370"/>
      <c r="L387" s="268"/>
      <c r="M387" s="270"/>
      <c r="N387" s="180"/>
    </row>
    <row r="388" spans="2:14" ht="19.5" hidden="1" customHeight="1">
      <c r="B388" s="1364"/>
      <c r="C388" s="264" t="s">
        <v>148</v>
      </c>
      <c r="D388" s="265"/>
      <c r="E388" s="288">
        <f t="shared" ref="E388:E394" si="39">SUM(F388:H388)</f>
        <v>0</v>
      </c>
      <c r="F388" s="266"/>
      <c r="G388" s="266"/>
      <c r="H388" s="266"/>
      <c r="I388" s="1367"/>
      <c r="J388" s="1371"/>
      <c r="K388" s="1372"/>
      <c r="L388" s="259"/>
      <c r="M388" s="257"/>
      <c r="N388" s="180"/>
    </row>
    <row r="389" spans="2:14" ht="19.5" hidden="1" customHeight="1">
      <c r="B389" s="1364"/>
      <c r="C389" s="264" t="s">
        <v>149</v>
      </c>
      <c r="D389" s="265"/>
      <c r="E389" s="288">
        <f t="shared" si="39"/>
        <v>0</v>
      </c>
      <c r="F389" s="266"/>
      <c r="G389" s="266"/>
      <c r="H389" s="266"/>
      <c r="I389" s="1367"/>
      <c r="J389" s="1371"/>
      <c r="K389" s="1372"/>
      <c r="L389" s="259"/>
      <c r="M389" s="257"/>
      <c r="N389" s="180"/>
    </row>
    <row r="390" spans="2:14" ht="19.5" hidden="1" customHeight="1">
      <c r="B390" s="1364"/>
      <c r="C390" s="269" t="s">
        <v>150</v>
      </c>
      <c r="D390" s="265"/>
      <c r="E390" s="288">
        <f t="shared" si="39"/>
        <v>0</v>
      </c>
      <c r="F390" s="266"/>
      <c r="G390" s="266"/>
      <c r="H390" s="266"/>
      <c r="I390" s="1367"/>
      <c r="J390" s="1371"/>
      <c r="K390" s="1372"/>
      <c r="L390" s="259"/>
      <c r="M390" s="257"/>
      <c r="N390" s="180"/>
    </row>
    <row r="391" spans="2:14" ht="19.5" hidden="1" customHeight="1">
      <c r="B391" s="1364"/>
      <c r="C391" s="264" t="s">
        <v>151</v>
      </c>
      <c r="D391" s="265"/>
      <c r="E391" s="288">
        <f t="shared" si="39"/>
        <v>0</v>
      </c>
      <c r="F391" s="266"/>
      <c r="G391" s="266"/>
      <c r="H391" s="266"/>
      <c r="I391" s="1367"/>
      <c r="J391" s="1371"/>
      <c r="K391" s="1372"/>
      <c r="L391" s="268"/>
      <c r="M391" s="270"/>
      <c r="N391" s="180"/>
    </row>
    <row r="392" spans="2:14" ht="19.5" hidden="1" customHeight="1">
      <c r="B392" s="1364"/>
      <c r="C392" s="264" t="s">
        <v>152</v>
      </c>
      <c r="D392" s="265"/>
      <c r="E392" s="288">
        <f t="shared" si="39"/>
        <v>0</v>
      </c>
      <c r="F392" s="278"/>
      <c r="G392" s="278"/>
      <c r="H392" s="278"/>
      <c r="I392" s="1367"/>
      <c r="J392" s="1371"/>
      <c r="K392" s="1372"/>
      <c r="L392" s="268"/>
      <c r="M392" s="270"/>
      <c r="N392" s="180"/>
    </row>
    <row r="393" spans="2:14" ht="19.5" hidden="1" customHeight="1">
      <c r="B393" s="1364"/>
      <c r="C393" s="272" t="s">
        <v>631</v>
      </c>
      <c r="D393" s="265"/>
      <c r="E393" s="288">
        <f t="shared" si="39"/>
        <v>0</v>
      </c>
      <c r="F393" s="266"/>
      <c r="G393" s="266"/>
      <c r="H393" s="266"/>
      <c r="I393" s="1367"/>
      <c r="J393" s="1371"/>
      <c r="K393" s="1372"/>
      <c r="L393" s="268"/>
      <c r="M393" s="270"/>
      <c r="N393" s="180"/>
    </row>
    <row r="394" spans="2:14" ht="19.5" hidden="1" customHeight="1">
      <c r="B394" s="1364"/>
      <c r="C394" s="264" t="s">
        <v>153</v>
      </c>
      <c r="D394" s="265"/>
      <c r="E394" s="288">
        <f t="shared" si="39"/>
        <v>0</v>
      </c>
      <c r="F394" s="266"/>
      <c r="G394" s="266"/>
      <c r="H394" s="266"/>
      <c r="I394" s="1367"/>
      <c r="J394" s="1371"/>
      <c r="K394" s="1372"/>
      <c r="L394" s="268"/>
      <c r="M394" s="270"/>
      <c r="N394" s="180"/>
    </row>
    <row r="395" spans="2:14" ht="19.5" hidden="1" customHeight="1" thickBot="1">
      <c r="B395" s="1365"/>
      <c r="C395" s="273" t="s">
        <v>154</v>
      </c>
      <c r="D395" s="274"/>
      <c r="E395" s="289">
        <f>SUM(F395:H395)</f>
        <v>0</v>
      </c>
      <c r="F395" s="275"/>
      <c r="G395" s="275"/>
      <c r="H395" s="275"/>
      <c r="I395" s="1368"/>
      <c r="J395" s="1381"/>
      <c r="K395" s="1382"/>
      <c r="L395" s="268"/>
      <c r="M395" s="270"/>
      <c r="N395" s="180"/>
    </row>
    <row r="396" spans="2:14" ht="37.5" hidden="1" customHeight="1">
      <c r="B396" s="204" t="str">
        <f>IF('①4.事業内容（販促）'!B44="","",'①4.事業内容（販促）'!B44)</f>
        <v/>
      </c>
      <c r="C396" s="1377" t="str">
        <f>IF('①4.事業内容（販促）'!C44="","",'①4.事業内容（販促）'!C44)</f>
        <v/>
      </c>
      <c r="D396" s="1378"/>
      <c r="E396" s="284">
        <f>SUM(E397:E405)</f>
        <v>0</v>
      </c>
      <c r="F396" s="284">
        <f>SUM(F397:F405)</f>
        <v>0</v>
      </c>
      <c r="G396" s="284">
        <f>SUM(G397:G405)</f>
        <v>0</v>
      </c>
      <c r="H396" s="284">
        <f>SUM(H397:H405)</f>
        <v>0</v>
      </c>
      <c r="I396" s="279"/>
      <c r="J396" s="1383"/>
      <c r="K396" s="1384"/>
      <c r="L396" s="259"/>
      <c r="M396" s="257"/>
      <c r="N396" s="180"/>
    </row>
    <row r="397" spans="2:14" ht="19.5" hidden="1" customHeight="1">
      <c r="B397" s="1363"/>
      <c r="C397" s="260" t="s">
        <v>147</v>
      </c>
      <c r="D397" s="261"/>
      <c r="E397" s="287">
        <f>SUM(F397:H397)</f>
        <v>0</v>
      </c>
      <c r="F397" s="262"/>
      <c r="G397" s="262"/>
      <c r="H397" s="262"/>
      <c r="I397" s="1366"/>
      <c r="J397" s="1369"/>
      <c r="K397" s="1370"/>
      <c r="L397" s="268"/>
      <c r="M397" s="270"/>
      <c r="N397" s="180"/>
    </row>
    <row r="398" spans="2:14" ht="19.5" hidden="1" customHeight="1">
      <c r="B398" s="1364"/>
      <c r="C398" s="264" t="s">
        <v>148</v>
      </c>
      <c r="D398" s="265"/>
      <c r="E398" s="288">
        <f t="shared" ref="E398:E404" si="40">SUM(F398:H398)</f>
        <v>0</v>
      </c>
      <c r="F398" s="266"/>
      <c r="G398" s="266"/>
      <c r="H398" s="266"/>
      <c r="I398" s="1367"/>
      <c r="J398" s="1371"/>
      <c r="K398" s="1372"/>
      <c r="L398" s="259"/>
      <c r="M398" s="257"/>
      <c r="N398" s="180"/>
    </row>
    <row r="399" spans="2:14" ht="19.5" hidden="1" customHeight="1">
      <c r="B399" s="1364"/>
      <c r="C399" s="264" t="s">
        <v>149</v>
      </c>
      <c r="D399" s="265"/>
      <c r="E399" s="288">
        <f t="shared" si="40"/>
        <v>0</v>
      </c>
      <c r="F399" s="266"/>
      <c r="G399" s="266"/>
      <c r="H399" s="266"/>
      <c r="I399" s="1367"/>
      <c r="J399" s="1371"/>
      <c r="K399" s="1372"/>
      <c r="L399" s="259"/>
      <c r="M399" s="257"/>
      <c r="N399" s="180"/>
    </row>
    <row r="400" spans="2:14" ht="19.5" hidden="1" customHeight="1">
      <c r="B400" s="1364"/>
      <c r="C400" s="269" t="s">
        <v>150</v>
      </c>
      <c r="D400" s="265"/>
      <c r="E400" s="288">
        <f t="shared" si="40"/>
        <v>0</v>
      </c>
      <c r="F400" s="266"/>
      <c r="G400" s="266"/>
      <c r="H400" s="266"/>
      <c r="I400" s="1367"/>
      <c r="J400" s="1371"/>
      <c r="K400" s="1372"/>
      <c r="L400" s="259"/>
      <c r="M400" s="257"/>
      <c r="N400" s="180"/>
    </row>
    <row r="401" spans="2:14" ht="19.5" hidden="1" customHeight="1">
      <c r="B401" s="1364"/>
      <c r="C401" s="264" t="s">
        <v>151</v>
      </c>
      <c r="D401" s="265"/>
      <c r="E401" s="288">
        <f t="shared" si="40"/>
        <v>0</v>
      </c>
      <c r="F401" s="266"/>
      <c r="G401" s="266"/>
      <c r="H401" s="266"/>
      <c r="I401" s="1367"/>
      <c r="J401" s="1371"/>
      <c r="K401" s="1372"/>
      <c r="L401" s="268"/>
      <c r="M401" s="270"/>
      <c r="N401" s="180"/>
    </row>
    <row r="402" spans="2:14" ht="19.5" hidden="1" customHeight="1">
      <c r="B402" s="1364"/>
      <c r="C402" s="264" t="s">
        <v>152</v>
      </c>
      <c r="D402" s="265"/>
      <c r="E402" s="288">
        <f t="shared" si="40"/>
        <v>0</v>
      </c>
      <c r="F402" s="278"/>
      <c r="G402" s="278"/>
      <c r="H402" s="278"/>
      <c r="I402" s="1367"/>
      <c r="J402" s="1373"/>
      <c r="K402" s="1374"/>
      <c r="L402" s="268"/>
      <c r="M402" s="270"/>
      <c r="N402" s="180"/>
    </row>
    <row r="403" spans="2:14" ht="19.5" hidden="1" customHeight="1">
      <c r="B403" s="1364"/>
      <c r="C403" s="272" t="s">
        <v>631</v>
      </c>
      <c r="D403" s="265"/>
      <c r="E403" s="288">
        <f t="shared" si="40"/>
        <v>0</v>
      </c>
      <c r="F403" s="266"/>
      <c r="G403" s="266"/>
      <c r="H403" s="266"/>
      <c r="I403" s="1367"/>
      <c r="J403" s="1371"/>
      <c r="K403" s="1372"/>
      <c r="L403" s="268"/>
      <c r="M403" s="270"/>
      <c r="N403" s="180"/>
    </row>
    <row r="404" spans="2:14" ht="19.5" hidden="1" customHeight="1">
      <c r="B404" s="1364"/>
      <c r="C404" s="264" t="s">
        <v>153</v>
      </c>
      <c r="D404" s="265"/>
      <c r="E404" s="288">
        <f t="shared" si="40"/>
        <v>0</v>
      </c>
      <c r="F404" s="266"/>
      <c r="G404" s="266"/>
      <c r="H404" s="266"/>
      <c r="I404" s="1367"/>
      <c r="J404" s="1371"/>
      <c r="K404" s="1372"/>
      <c r="L404" s="268"/>
      <c r="M404" s="270"/>
      <c r="N404" s="180"/>
    </row>
    <row r="405" spans="2:14" ht="19.5" hidden="1" customHeight="1" thickBot="1">
      <c r="B405" s="1365"/>
      <c r="C405" s="273" t="s">
        <v>154</v>
      </c>
      <c r="D405" s="274"/>
      <c r="E405" s="289">
        <f>SUM(F405:H405)</f>
        <v>0</v>
      </c>
      <c r="F405" s="275"/>
      <c r="G405" s="275"/>
      <c r="H405" s="275"/>
      <c r="I405" s="1368"/>
      <c r="J405" s="1375"/>
      <c r="K405" s="1376"/>
      <c r="L405" s="268"/>
      <c r="M405" s="270"/>
      <c r="N405" s="180"/>
    </row>
    <row r="406" spans="2:14" ht="40.5" hidden="1" customHeight="1">
      <c r="B406" s="204" t="str">
        <f>IF('①4.事業内容（販促）'!B45="","",'①4.事業内容（販促）'!B45)</f>
        <v/>
      </c>
      <c r="C406" s="1377" t="str">
        <f>IF('①4.事業内容（販促）'!C45="","",'①4.事業内容（販促）'!C45)</f>
        <v/>
      </c>
      <c r="D406" s="1378"/>
      <c r="E406" s="284">
        <f>SUM(E407:E415)</f>
        <v>0</v>
      </c>
      <c r="F406" s="284">
        <f>SUM(F407:F415)</f>
        <v>0</v>
      </c>
      <c r="G406" s="284">
        <f>SUM(G407:G415)</f>
        <v>0</v>
      </c>
      <c r="H406" s="284">
        <f>SUM(H407:H415)</f>
        <v>0</v>
      </c>
      <c r="I406" s="279"/>
      <c r="J406" s="1383"/>
      <c r="K406" s="1384"/>
      <c r="L406" s="259"/>
      <c r="M406" s="146"/>
    </row>
    <row r="407" spans="2:14" ht="19.5" hidden="1" customHeight="1">
      <c r="B407" s="1363"/>
      <c r="C407" s="260" t="s">
        <v>147</v>
      </c>
      <c r="D407" s="261"/>
      <c r="E407" s="287">
        <f>SUM(F407:H407)</f>
        <v>0</v>
      </c>
      <c r="F407" s="262"/>
      <c r="G407" s="262"/>
      <c r="H407" s="262"/>
      <c r="I407" s="1385"/>
      <c r="J407" s="1369"/>
      <c r="K407" s="1370"/>
      <c r="L407" s="259"/>
      <c r="M407" s="151"/>
    </row>
    <row r="408" spans="2:14" ht="19.5" hidden="1" customHeight="1">
      <c r="B408" s="1364"/>
      <c r="C408" s="264" t="s">
        <v>148</v>
      </c>
      <c r="D408" s="265"/>
      <c r="E408" s="288">
        <f t="shared" ref="E408:E414" si="41">SUM(F408:H408)</f>
        <v>0</v>
      </c>
      <c r="F408" s="266"/>
      <c r="G408" s="266"/>
      <c r="H408" s="266"/>
      <c r="I408" s="1367"/>
      <c r="J408" s="1371"/>
      <c r="K408" s="1372"/>
      <c r="L408" s="268"/>
      <c r="M408" s="146"/>
    </row>
    <row r="409" spans="2:14" ht="19.5" hidden="1" customHeight="1">
      <c r="B409" s="1364"/>
      <c r="C409" s="264" t="s">
        <v>149</v>
      </c>
      <c r="D409" s="265"/>
      <c r="E409" s="288">
        <f t="shared" si="41"/>
        <v>0</v>
      </c>
      <c r="F409" s="266"/>
      <c r="G409" s="266"/>
      <c r="H409" s="266"/>
      <c r="I409" s="1367"/>
      <c r="J409" s="1371"/>
      <c r="K409" s="1372"/>
      <c r="L409" s="268"/>
      <c r="M409" s="152"/>
    </row>
    <row r="410" spans="2:14" ht="19.5" hidden="1" customHeight="1">
      <c r="B410" s="1364"/>
      <c r="C410" s="269" t="s">
        <v>150</v>
      </c>
      <c r="D410" s="265"/>
      <c r="E410" s="288">
        <f t="shared" si="41"/>
        <v>0</v>
      </c>
      <c r="F410" s="266"/>
      <c r="G410" s="266"/>
      <c r="H410" s="266"/>
      <c r="I410" s="1367"/>
      <c r="J410" s="1371"/>
      <c r="K410" s="1372"/>
      <c r="L410" s="268"/>
      <c r="M410" s="270"/>
      <c r="N410" s="180"/>
    </row>
    <row r="411" spans="2:14" ht="19.5" hidden="1" customHeight="1">
      <c r="B411" s="1364"/>
      <c r="C411" s="264" t="s">
        <v>151</v>
      </c>
      <c r="D411" s="265"/>
      <c r="E411" s="288">
        <f t="shared" si="41"/>
        <v>0</v>
      </c>
      <c r="F411" s="266"/>
      <c r="G411" s="266"/>
      <c r="H411" s="266"/>
      <c r="I411" s="1367"/>
      <c r="J411" s="1371"/>
      <c r="K411" s="1372"/>
      <c r="L411" s="259"/>
      <c r="M411" s="257"/>
      <c r="N411" s="180"/>
    </row>
    <row r="412" spans="2:14" ht="19.5" hidden="1" customHeight="1">
      <c r="B412" s="1364"/>
      <c r="C412" s="264" t="s">
        <v>152</v>
      </c>
      <c r="D412" s="265"/>
      <c r="E412" s="288">
        <f t="shared" si="41"/>
        <v>0</v>
      </c>
      <c r="F412" s="278"/>
      <c r="G412" s="278"/>
      <c r="H412" s="278"/>
      <c r="I412" s="1367"/>
      <c r="J412" s="1373"/>
      <c r="K412" s="1374"/>
      <c r="L412" s="259"/>
      <c r="M412" s="257"/>
      <c r="N412" s="180"/>
    </row>
    <row r="413" spans="2:14" ht="19.5" hidden="1" customHeight="1">
      <c r="B413" s="1364"/>
      <c r="C413" s="272" t="s">
        <v>631</v>
      </c>
      <c r="D413" s="265"/>
      <c r="E413" s="288">
        <f t="shared" si="41"/>
        <v>0</v>
      </c>
      <c r="F413" s="266"/>
      <c r="G413" s="266"/>
      <c r="H413" s="266"/>
      <c r="I413" s="1367"/>
      <c r="J413" s="1371"/>
      <c r="K413" s="1372"/>
      <c r="L413" s="259"/>
      <c r="M413" s="257"/>
      <c r="N413" s="180"/>
    </row>
    <row r="414" spans="2:14" ht="19.5" hidden="1" customHeight="1">
      <c r="B414" s="1364"/>
      <c r="C414" s="264" t="s">
        <v>153</v>
      </c>
      <c r="D414" s="265"/>
      <c r="E414" s="288">
        <f t="shared" si="41"/>
        <v>0</v>
      </c>
      <c r="F414" s="266"/>
      <c r="G414" s="266"/>
      <c r="H414" s="266"/>
      <c r="I414" s="1367"/>
      <c r="J414" s="1371"/>
      <c r="K414" s="1372"/>
      <c r="L414" s="259"/>
      <c r="M414" s="257"/>
      <c r="N414" s="180"/>
    </row>
    <row r="415" spans="2:14" ht="19.5" hidden="1" customHeight="1" thickBot="1">
      <c r="B415" s="1365"/>
      <c r="C415" s="273" t="s">
        <v>154</v>
      </c>
      <c r="D415" s="274"/>
      <c r="E415" s="289">
        <f>SUM(F415:H415)</f>
        <v>0</v>
      </c>
      <c r="F415" s="275"/>
      <c r="G415" s="275"/>
      <c r="H415" s="275"/>
      <c r="I415" s="1368"/>
      <c r="J415" s="1375"/>
      <c r="K415" s="1376"/>
      <c r="L415" s="259"/>
      <c r="M415" s="257"/>
      <c r="N415" s="180"/>
    </row>
    <row r="416" spans="2:14" ht="37.5" hidden="1" customHeight="1">
      <c r="B416" s="204" t="str">
        <f>IF('①4.事業内容（販促）'!B46="","",'①4.事業内容（販促）'!B46)</f>
        <v/>
      </c>
      <c r="C416" s="1377" t="str">
        <f>IF('①4.事業内容（販促）'!C46="","",'①4.事業内容（販促）'!C46)</f>
        <v/>
      </c>
      <c r="D416" s="1378"/>
      <c r="E416" s="284">
        <f>SUM(E417:E425)</f>
        <v>0</v>
      </c>
      <c r="F416" s="284">
        <f>SUM(F417:F425)</f>
        <v>0</v>
      </c>
      <c r="G416" s="284">
        <f>SUM(G417:G425)</f>
        <v>0</v>
      </c>
      <c r="H416" s="284">
        <f>SUM(H417:H425)</f>
        <v>0</v>
      </c>
      <c r="I416" s="277"/>
      <c r="J416" s="1379"/>
      <c r="K416" s="1380"/>
      <c r="L416" s="259"/>
      <c r="M416" s="257"/>
      <c r="N416" s="180"/>
    </row>
    <row r="417" spans="2:14" ht="19.5" hidden="1" customHeight="1">
      <c r="B417" s="1363"/>
      <c r="C417" s="260" t="s">
        <v>147</v>
      </c>
      <c r="D417" s="261"/>
      <c r="E417" s="287">
        <f>SUM(F417:H417)</f>
        <v>0</v>
      </c>
      <c r="F417" s="262"/>
      <c r="G417" s="262"/>
      <c r="H417" s="262"/>
      <c r="I417" s="1366"/>
      <c r="J417" s="1369"/>
      <c r="K417" s="1370"/>
      <c r="L417" s="268"/>
      <c r="M417" s="270"/>
      <c r="N417" s="180"/>
    </row>
    <row r="418" spans="2:14" ht="19.5" hidden="1" customHeight="1">
      <c r="B418" s="1364"/>
      <c r="C418" s="264" t="s">
        <v>148</v>
      </c>
      <c r="D418" s="265"/>
      <c r="E418" s="288">
        <f t="shared" ref="E418:E424" si="42">SUM(F418:H418)</f>
        <v>0</v>
      </c>
      <c r="F418" s="266"/>
      <c r="G418" s="266"/>
      <c r="H418" s="266"/>
      <c r="I418" s="1367"/>
      <c r="J418" s="1371"/>
      <c r="K418" s="1372"/>
      <c r="L418" s="259"/>
      <c r="M418" s="257"/>
      <c r="N418" s="180"/>
    </row>
    <row r="419" spans="2:14" ht="19.5" hidden="1" customHeight="1">
      <c r="B419" s="1364"/>
      <c r="C419" s="264" t="s">
        <v>149</v>
      </c>
      <c r="D419" s="265"/>
      <c r="E419" s="288">
        <f t="shared" si="42"/>
        <v>0</v>
      </c>
      <c r="F419" s="266"/>
      <c r="G419" s="266"/>
      <c r="H419" s="266"/>
      <c r="I419" s="1367"/>
      <c r="J419" s="1371"/>
      <c r="K419" s="1372"/>
      <c r="L419" s="259"/>
      <c r="M419" s="257"/>
      <c r="N419" s="180"/>
    </row>
    <row r="420" spans="2:14" ht="19.5" hidden="1" customHeight="1">
      <c r="B420" s="1364"/>
      <c r="C420" s="269" t="s">
        <v>150</v>
      </c>
      <c r="D420" s="265"/>
      <c r="E420" s="288">
        <f t="shared" si="42"/>
        <v>0</v>
      </c>
      <c r="F420" s="266"/>
      <c r="G420" s="266"/>
      <c r="H420" s="266"/>
      <c r="I420" s="1367"/>
      <c r="J420" s="1371"/>
      <c r="K420" s="1372"/>
      <c r="L420" s="259"/>
      <c r="M420" s="257"/>
      <c r="N420" s="180"/>
    </row>
    <row r="421" spans="2:14" ht="19.5" hidden="1" customHeight="1">
      <c r="B421" s="1364"/>
      <c r="C421" s="264" t="s">
        <v>151</v>
      </c>
      <c r="D421" s="265"/>
      <c r="E421" s="288">
        <f t="shared" si="42"/>
        <v>0</v>
      </c>
      <c r="F421" s="266"/>
      <c r="G421" s="266"/>
      <c r="H421" s="266"/>
      <c r="I421" s="1367"/>
      <c r="J421" s="1371"/>
      <c r="K421" s="1372"/>
      <c r="L421" s="268"/>
      <c r="M421" s="270"/>
      <c r="N421" s="180"/>
    </row>
    <row r="422" spans="2:14" ht="19.5" hidden="1" customHeight="1">
      <c r="B422" s="1364"/>
      <c r="C422" s="264" t="s">
        <v>152</v>
      </c>
      <c r="D422" s="265"/>
      <c r="E422" s="288">
        <f t="shared" si="42"/>
        <v>0</v>
      </c>
      <c r="F422" s="278"/>
      <c r="G422" s="278"/>
      <c r="H422" s="278"/>
      <c r="I422" s="1367"/>
      <c r="J422" s="1371"/>
      <c r="K422" s="1372"/>
      <c r="L422" s="268"/>
      <c r="M422" s="270"/>
      <c r="N422" s="180"/>
    </row>
    <row r="423" spans="2:14" ht="19.5" hidden="1" customHeight="1">
      <c r="B423" s="1364"/>
      <c r="C423" s="272" t="s">
        <v>631</v>
      </c>
      <c r="D423" s="265"/>
      <c r="E423" s="288">
        <f t="shared" si="42"/>
        <v>0</v>
      </c>
      <c r="F423" s="266"/>
      <c r="G423" s="266"/>
      <c r="H423" s="266"/>
      <c r="I423" s="1367"/>
      <c r="J423" s="1371"/>
      <c r="K423" s="1372"/>
      <c r="L423" s="268"/>
      <c r="M423" s="270"/>
      <c r="N423" s="180"/>
    </row>
    <row r="424" spans="2:14" ht="19.5" hidden="1" customHeight="1">
      <c r="B424" s="1364"/>
      <c r="C424" s="264" t="s">
        <v>153</v>
      </c>
      <c r="D424" s="265"/>
      <c r="E424" s="288">
        <f t="shared" si="42"/>
        <v>0</v>
      </c>
      <c r="F424" s="266"/>
      <c r="G424" s="266"/>
      <c r="H424" s="266"/>
      <c r="I424" s="1367"/>
      <c r="J424" s="1371"/>
      <c r="K424" s="1372"/>
      <c r="L424" s="268"/>
      <c r="M424" s="270"/>
      <c r="N424" s="180"/>
    </row>
    <row r="425" spans="2:14" ht="19.5" hidden="1" customHeight="1" thickBot="1">
      <c r="B425" s="1365"/>
      <c r="C425" s="273" t="s">
        <v>154</v>
      </c>
      <c r="D425" s="274"/>
      <c r="E425" s="289">
        <f>SUM(F425:H425)</f>
        <v>0</v>
      </c>
      <c r="F425" s="275"/>
      <c r="G425" s="275"/>
      <c r="H425" s="275"/>
      <c r="I425" s="1368"/>
      <c r="J425" s="1381"/>
      <c r="K425" s="1382"/>
      <c r="L425" s="268"/>
      <c r="M425" s="270"/>
      <c r="N425" s="180"/>
    </row>
    <row r="426" spans="2:14" ht="37.5" hidden="1" customHeight="1">
      <c r="B426" s="204" t="str">
        <f>IF('①4.事業内容（販促）'!B47="","",'①4.事業内容（販促）'!B47)</f>
        <v/>
      </c>
      <c r="C426" s="1377" t="str">
        <f>IF('①4.事業内容（販促）'!C47="","",'①4.事業内容（販促）'!C47)</f>
        <v/>
      </c>
      <c r="D426" s="1378"/>
      <c r="E426" s="284">
        <f>SUM(E427:E435)</f>
        <v>0</v>
      </c>
      <c r="F426" s="284">
        <f>SUM(F427:F435)</f>
        <v>0</v>
      </c>
      <c r="G426" s="284">
        <f>SUM(G427:G435)</f>
        <v>0</v>
      </c>
      <c r="H426" s="284">
        <f>SUM(H427:H435)</f>
        <v>0</v>
      </c>
      <c r="I426" s="279"/>
      <c r="J426" s="1383"/>
      <c r="K426" s="1384"/>
      <c r="L426" s="259"/>
      <c r="M426" s="257"/>
      <c r="N426" s="180"/>
    </row>
    <row r="427" spans="2:14" ht="19.5" hidden="1" customHeight="1">
      <c r="B427" s="1363"/>
      <c r="C427" s="260" t="s">
        <v>147</v>
      </c>
      <c r="D427" s="261"/>
      <c r="E427" s="287">
        <f>SUM(F427:H427)</f>
        <v>0</v>
      </c>
      <c r="F427" s="262"/>
      <c r="G427" s="262"/>
      <c r="H427" s="262"/>
      <c r="I427" s="1366"/>
      <c r="J427" s="1369"/>
      <c r="K427" s="1370"/>
      <c r="L427" s="268"/>
      <c r="M427" s="270"/>
      <c r="N427" s="180"/>
    </row>
    <row r="428" spans="2:14" ht="19.5" hidden="1" customHeight="1">
      <c r="B428" s="1364"/>
      <c r="C428" s="264" t="s">
        <v>148</v>
      </c>
      <c r="D428" s="265"/>
      <c r="E428" s="288">
        <f t="shared" ref="E428:E434" si="43">SUM(F428:H428)</f>
        <v>0</v>
      </c>
      <c r="F428" s="266"/>
      <c r="G428" s="266"/>
      <c r="H428" s="266"/>
      <c r="I428" s="1367"/>
      <c r="J428" s="1371"/>
      <c r="K428" s="1372"/>
      <c r="L428" s="259"/>
      <c r="M428" s="257"/>
      <c r="N428" s="180"/>
    </row>
    <row r="429" spans="2:14" ht="19.5" hidden="1" customHeight="1">
      <c r="B429" s="1364"/>
      <c r="C429" s="264" t="s">
        <v>149</v>
      </c>
      <c r="D429" s="265"/>
      <c r="E429" s="288">
        <f t="shared" si="43"/>
        <v>0</v>
      </c>
      <c r="F429" s="266"/>
      <c r="G429" s="266"/>
      <c r="H429" s="266"/>
      <c r="I429" s="1367"/>
      <c r="J429" s="1371"/>
      <c r="K429" s="1372"/>
      <c r="L429" s="259"/>
      <c r="M429" s="257"/>
      <c r="N429" s="180"/>
    </row>
    <row r="430" spans="2:14" ht="19.5" hidden="1" customHeight="1">
      <c r="B430" s="1364"/>
      <c r="C430" s="269" t="s">
        <v>150</v>
      </c>
      <c r="D430" s="265"/>
      <c r="E430" s="288">
        <f t="shared" si="43"/>
        <v>0</v>
      </c>
      <c r="F430" s="266"/>
      <c r="G430" s="266"/>
      <c r="H430" s="266"/>
      <c r="I430" s="1367"/>
      <c r="J430" s="1371"/>
      <c r="K430" s="1372"/>
      <c r="L430" s="259"/>
      <c r="M430" s="257"/>
      <c r="N430" s="180"/>
    </row>
    <row r="431" spans="2:14" ht="19.5" hidden="1" customHeight="1">
      <c r="B431" s="1364"/>
      <c r="C431" s="264" t="s">
        <v>151</v>
      </c>
      <c r="D431" s="265"/>
      <c r="E431" s="288">
        <f t="shared" si="43"/>
        <v>0</v>
      </c>
      <c r="F431" s="266"/>
      <c r="G431" s="266"/>
      <c r="H431" s="266"/>
      <c r="I431" s="1367"/>
      <c r="J431" s="1371"/>
      <c r="K431" s="1372"/>
      <c r="L431" s="268"/>
      <c r="M431" s="270"/>
      <c r="N431" s="180"/>
    </row>
    <row r="432" spans="2:14" ht="19.5" hidden="1" customHeight="1">
      <c r="B432" s="1364"/>
      <c r="C432" s="264" t="s">
        <v>152</v>
      </c>
      <c r="D432" s="265"/>
      <c r="E432" s="288">
        <f t="shared" si="43"/>
        <v>0</v>
      </c>
      <c r="F432" s="278"/>
      <c r="G432" s="278"/>
      <c r="H432" s="278"/>
      <c r="I432" s="1367"/>
      <c r="J432" s="1373"/>
      <c r="K432" s="1374"/>
      <c r="L432" s="268"/>
      <c r="M432" s="270"/>
      <c r="N432" s="180"/>
    </row>
    <row r="433" spans="2:14" ht="19.5" hidden="1" customHeight="1">
      <c r="B433" s="1364"/>
      <c r="C433" s="272" t="s">
        <v>631</v>
      </c>
      <c r="D433" s="265"/>
      <c r="E433" s="288">
        <f t="shared" si="43"/>
        <v>0</v>
      </c>
      <c r="F433" s="266"/>
      <c r="G433" s="266"/>
      <c r="H433" s="266"/>
      <c r="I433" s="1367"/>
      <c r="J433" s="1371"/>
      <c r="K433" s="1372"/>
      <c r="L433" s="268"/>
      <c r="M433" s="270"/>
      <c r="N433" s="180"/>
    </row>
    <row r="434" spans="2:14" ht="19.5" hidden="1" customHeight="1">
      <c r="B434" s="1364"/>
      <c r="C434" s="264" t="s">
        <v>153</v>
      </c>
      <c r="D434" s="265"/>
      <c r="E434" s="288">
        <f t="shared" si="43"/>
        <v>0</v>
      </c>
      <c r="F434" s="266"/>
      <c r="G434" s="266"/>
      <c r="H434" s="266"/>
      <c r="I434" s="1367"/>
      <c r="J434" s="1371"/>
      <c r="K434" s="1372"/>
      <c r="L434" s="268"/>
      <c r="M434" s="270"/>
      <c r="N434" s="180"/>
    </row>
    <row r="435" spans="2:14" ht="19.5" hidden="1" customHeight="1" thickBot="1">
      <c r="B435" s="1365"/>
      <c r="C435" s="273" t="s">
        <v>154</v>
      </c>
      <c r="D435" s="274"/>
      <c r="E435" s="289">
        <f>SUM(F435:H435)</f>
        <v>0</v>
      </c>
      <c r="F435" s="275"/>
      <c r="G435" s="275"/>
      <c r="H435" s="275"/>
      <c r="I435" s="1368"/>
      <c r="J435" s="1375"/>
      <c r="K435" s="1376"/>
      <c r="L435" s="268"/>
      <c r="M435" s="270"/>
      <c r="N435" s="180"/>
    </row>
    <row r="436" spans="2:14" ht="37.5" hidden="1" customHeight="1">
      <c r="B436" s="204" t="str">
        <f>IF('①4.事業内容（販促）'!B48="","",'①4.事業内容（販促）'!B48)</f>
        <v/>
      </c>
      <c r="C436" s="1377" t="str">
        <f>IF('①4.事業内容（販促）'!C48="","",'①4.事業内容（販促）'!C48)</f>
        <v/>
      </c>
      <c r="D436" s="1378"/>
      <c r="E436" s="284">
        <f>SUM(E437:E445)</f>
        <v>0</v>
      </c>
      <c r="F436" s="284">
        <f>SUM(F437:F445)</f>
        <v>0</v>
      </c>
      <c r="G436" s="284">
        <f>SUM(G437:G445)</f>
        <v>0</v>
      </c>
      <c r="H436" s="284">
        <f>SUM(H437:H445)</f>
        <v>0</v>
      </c>
      <c r="I436" s="277"/>
      <c r="J436" s="1379"/>
      <c r="K436" s="1380"/>
      <c r="L436" s="259"/>
      <c r="M436" s="257"/>
      <c r="N436" s="180"/>
    </row>
    <row r="437" spans="2:14" ht="19.5" hidden="1" customHeight="1">
      <c r="B437" s="1363"/>
      <c r="C437" s="260" t="s">
        <v>147</v>
      </c>
      <c r="D437" s="261"/>
      <c r="E437" s="287">
        <f>SUM(F437:H437)</f>
        <v>0</v>
      </c>
      <c r="F437" s="262"/>
      <c r="G437" s="262"/>
      <c r="H437" s="262"/>
      <c r="I437" s="1366"/>
      <c r="J437" s="1369"/>
      <c r="K437" s="1370"/>
      <c r="L437" s="268"/>
      <c r="M437" s="270"/>
      <c r="N437" s="180"/>
    </row>
    <row r="438" spans="2:14" ht="19.5" hidden="1" customHeight="1">
      <c r="B438" s="1364"/>
      <c r="C438" s="264" t="s">
        <v>148</v>
      </c>
      <c r="D438" s="265"/>
      <c r="E438" s="288">
        <f t="shared" ref="E438:E444" si="44">SUM(F438:H438)</f>
        <v>0</v>
      </c>
      <c r="F438" s="266"/>
      <c r="G438" s="266"/>
      <c r="H438" s="266"/>
      <c r="I438" s="1367"/>
      <c r="J438" s="1371"/>
      <c r="K438" s="1372"/>
      <c r="L438" s="259"/>
      <c r="M438" s="257"/>
      <c r="N438" s="180"/>
    </row>
    <row r="439" spans="2:14" ht="19.5" hidden="1" customHeight="1">
      <c r="B439" s="1364"/>
      <c r="C439" s="264" t="s">
        <v>149</v>
      </c>
      <c r="D439" s="265"/>
      <c r="E439" s="288">
        <f t="shared" si="44"/>
        <v>0</v>
      </c>
      <c r="F439" s="266"/>
      <c r="G439" s="266"/>
      <c r="H439" s="266"/>
      <c r="I439" s="1367"/>
      <c r="J439" s="1371"/>
      <c r="K439" s="1372"/>
      <c r="L439" s="259"/>
      <c r="M439" s="257"/>
      <c r="N439" s="180"/>
    </row>
    <row r="440" spans="2:14" ht="19.5" hidden="1" customHeight="1">
      <c r="B440" s="1364"/>
      <c r="C440" s="269" t="s">
        <v>150</v>
      </c>
      <c r="D440" s="265"/>
      <c r="E440" s="288">
        <f t="shared" si="44"/>
        <v>0</v>
      </c>
      <c r="F440" s="266"/>
      <c r="G440" s="266"/>
      <c r="H440" s="266"/>
      <c r="I440" s="1367"/>
      <c r="J440" s="1371"/>
      <c r="K440" s="1372"/>
      <c r="L440" s="259"/>
      <c r="M440" s="257"/>
      <c r="N440" s="180"/>
    </row>
    <row r="441" spans="2:14" ht="19.5" hidden="1" customHeight="1">
      <c r="B441" s="1364"/>
      <c r="C441" s="264" t="s">
        <v>151</v>
      </c>
      <c r="D441" s="265"/>
      <c r="E441" s="288">
        <f t="shared" si="44"/>
        <v>0</v>
      </c>
      <c r="F441" s="266"/>
      <c r="G441" s="266"/>
      <c r="H441" s="266"/>
      <c r="I441" s="1367"/>
      <c r="J441" s="1371"/>
      <c r="K441" s="1372"/>
      <c r="L441" s="268"/>
      <c r="M441" s="270"/>
      <c r="N441" s="180"/>
    </row>
    <row r="442" spans="2:14" ht="19.5" hidden="1" customHeight="1">
      <c r="B442" s="1364"/>
      <c r="C442" s="264" t="s">
        <v>152</v>
      </c>
      <c r="D442" s="265"/>
      <c r="E442" s="288">
        <f t="shared" si="44"/>
        <v>0</v>
      </c>
      <c r="F442" s="278"/>
      <c r="G442" s="278"/>
      <c r="H442" s="278"/>
      <c r="I442" s="1367"/>
      <c r="J442" s="1371"/>
      <c r="K442" s="1372"/>
      <c r="L442" s="268"/>
      <c r="M442" s="270"/>
      <c r="N442" s="180"/>
    </row>
    <row r="443" spans="2:14" ht="19.5" hidden="1" customHeight="1">
      <c r="B443" s="1364"/>
      <c r="C443" s="272" t="s">
        <v>631</v>
      </c>
      <c r="D443" s="265"/>
      <c r="E443" s="288">
        <f t="shared" si="44"/>
        <v>0</v>
      </c>
      <c r="F443" s="266"/>
      <c r="G443" s="266"/>
      <c r="H443" s="266"/>
      <c r="I443" s="1367"/>
      <c r="J443" s="1371"/>
      <c r="K443" s="1372"/>
      <c r="L443" s="268"/>
      <c r="M443" s="270"/>
      <c r="N443" s="180"/>
    </row>
    <row r="444" spans="2:14" ht="19.5" hidden="1" customHeight="1">
      <c r="B444" s="1364"/>
      <c r="C444" s="264" t="s">
        <v>153</v>
      </c>
      <c r="D444" s="265"/>
      <c r="E444" s="288">
        <f t="shared" si="44"/>
        <v>0</v>
      </c>
      <c r="F444" s="266"/>
      <c r="G444" s="266"/>
      <c r="H444" s="266"/>
      <c r="I444" s="1367"/>
      <c r="J444" s="1371"/>
      <c r="K444" s="1372"/>
      <c r="L444" s="268"/>
      <c r="M444" s="270"/>
      <c r="N444" s="180"/>
    </row>
    <row r="445" spans="2:14" ht="19.5" hidden="1" customHeight="1" thickBot="1">
      <c r="B445" s="1365"/>
      <c r="C445" s="273" t="s">
        <v>154</v>
      </c>
      <c r="D445" s="274"/>
      <c r="E445" s="289">
        <f>SUM(F445:H445)</f>
        <v>0</v>
      </c>
      <c r="F445" s="275"/>
      <c r="G445" s="275"/>
      <c r="H445" s="275"/>
      <c r="I445" s="1368"/>
      <c r="J445" s="1381"/>
      <c r="K445" s="1382"/>
      <c r="L445" s="268"/>
      <c r="M445" s="270"/>
      <c r="N445" s="180"/>
    </row>
    <row r="446" spans="2:14" ht="37.5" hidden="1" customHeight="1">
      <c r="B446" s="204" t="str">
        <f>IF('①4.事業内容（販促）'!B49="","",'①4.事業内容（販促）'!B49)</f>
        <v/>
      </c>
      <c r="C446" s="1377" t="str">
        <f>IF('①4.事業内容（販促）'!C49="","",'①4.事業内容（販促）'!C49)</f>
        <v/>
      </c>
      <c r="D446" s="1378"/>
      <c r="E446" s="284">
        <f>SUM(E447:E455)</f>
        <v>0</v>
      </c>
      <c r="F446" s="284">
        <f>SUM(F447:F455)</f>
        <v>0</v>
      </c>
      <c r="G446" s="284">
        <f>SUM(G447:G455)</f>
        <v>0</v>
      </c>
      <c r="H446" s="284">
        <f>SUM(H447:H455)</f>
        <v>0</v>
      </c>
      <c r="I446" s="279"/>
      <c r="J446" s="1383"/>
      <c r="K446" s="1384"/>
      <c r="L446" s="259"/>
      <c r="M446" s="257"/>
      <c r="N446" s="180"/>
    </row>
    <row r="447" spans="2:14" ht="19.5" hidden="1" customHeight="1">
      <c r="B447" s="1363"/>
      <c r="C447" s="260" t="s">
        <v>147</v>
      </c>
      <c r="D447" s="261"/>
      <c r="E447" s="287">
        <f>SUM(F447:H447)</f>
        <v>0</v>
      </c>
      <c r="F447" s="262"/>
      <c r="G447" s="262"/>
      <c r="H447" s="262"/>
      <c r="I447" s="1366"/>
      <c r="J447" s="1369"/>
      <c r="K447" s="1370"/>
      <c r="L447" s="268"/>
      <c r="M447" s="270"/>
      <c r="N447" s="180"/>
    </row>
    <row r="448" spans="2:14" ht="19.5" hidden="1" customHeight="1">
      <c r="B448" s="1364"/>
      <c r="C448" s="264" t="s">
        <v>148</v>
      </c>
      <c r="D448" s="265"/>
      <c r="E448" s="288">
        <f t="shared" ref="E448:E454" si="45">SUM(F448:H448)</f>
        <v>0</v>
      </c>
      <c r="F448" s="266"/>
      <c r="G448" s="266"/>
      <c r="H448" s="266"/>
      <c r="I448" s="1367"/>
      <c r="J448" s="1371"/>
      <c r="K448" s="1372"/>
      <c r="L448" s="259"/>
      <c r="M448" s="257"/>
      <c r="N448" s="180"/>
    </row>
    <row r="449" spans="2:14" ht="19.5" hidden="1" customHeight="1">
      <c r="B449" s="1364"/>
      <c r="C449" s="264" t="s">
        <v>149</v>
      </c>
      <c r="D449" s="265"/>
      <c r="E449" s="288">
        <f t="shared" si="45"/>
        <v>0</v>
      </c>
      <c r="F449" s="266"/>
      <c r="G449" s="266"/>
      <c r="H449" s="266"/>
      <c r="I449" s="1367"/>
      <c r="J449" s="1371"/>
      <c r="K449" s="1372"/>
      <c r="L449" s="259"/>
      <c r="M449" s="257"/>
      <c r="N449" s="180"/>
    </row>
    <row r="450" spans="2:14" ht="19.5" hidden="1" customHeight="1">
      <c r="B450" s="1364"/>
      <c r="C450" s="269" t="s">
        <v>150</v>
      </c>
      <c r="D450" s="265"/>
      <c r="E450" s="288">
        <f t="shared" si="45"/>
        <v>0</v>
      </c>
      <c r="F450" s="266"/>
      <c r="G450" s="266"/>
      <c r="H450" s="266"/>
      <c r="I450" s="1367"/>
      <c r="J450" s="1371"/>
      <c r="K450" s="1372"/>
      <c r="L450" s="259"/>
      <c r="M450" s="257"/>
      <c r="N450" s="180"/>
    </row>
    <row r="451" spans="2:14" ht="19.5" hidden="1" customHeight="1">
      <c r="B451" s="1364"/>
      <c r="C451" s="264" t="s">
        <v>151</v>
      </c>
      <c r="D451" s="265"/>
      <c r="E451" s="288">
        <f t="shared" si="45"/>
        <v>0</v>
      </c>
      <c r="F451" s="266"/>
      <c r="G451" s="266"/>
      <c r="H451" s="266"/>
      <c r="I451" s="1367"/>
      <c r="J451" s="1371"/>
      <c r="K451" s="1372"/>
      <c r="L451" s="268"/>
      <c r="M451" s="270"/>
      <c r="N451" s="180"/>
    </row>
    <row r="452" spans="2:14" ht="19.5" hidden="1" customHeight="1">
      <c r="B452" s="1364"/>
      <c r="C452" s="264" t="s">
        <v>152</v>
      </c>
      <c r="D452" s="265"/>
      <c r="E452" s="288">
        <f t="shared" si="45"/>
        <v>0</v>
      </c>
      <c r="F452" s="278"/>
      <c r="G452" s="278"/>
      <c r="H452" s="278"/>
      <c r="I452" s="1367"/>
      <c r="J452" s="1373"/>
      <c r="K452" s="1374"/>
      <c r="L452" s="268"/>
      <c r="M452" s="270"/>
      <c r="N452" s="180"/>
    </row>
    <row r="453" spans="2:14" ht="19.5" hidden="1" customHeight="1">
      <c r="B453" s="1364"/>
      <c r="C453" s="272" t="s">
        <v>631</v>
      </c>
      <c r="D453" s="265"/>
      <c r="E453" s="288">
        <f t="shared" si="45"/>
        <v>0</v>
      </c>
      <c r="F453" s="266"/>
      <c r="G453" s="266"/>
      <c r="H453" s="266"/>
      <c r="I453" s="1367"/>
      <c r="J453" s="1371"/>
      <c r="K453" s="1372"/>
      <c r="L453" s="268"/>
      <c r="M453" s="270"/>
      <c r="N453" s="180"/>
    </row>
    <row r="454" spans="2:14" ht="19.5" hidden="1" customHeight="1">
      <c r="B454" s="1364"/>
      <c r="C454" s="264" t="s">
        <v>153</v>
      </c>
      <c r="D454" s="265"/>
      <c r="E454" s="288">
        <f t="shared" si="45"/>
        <v>0</v>
      </c>
      <c r="F454" s="266"/>
      <c r="G454" s="266"/>
      <c r="H454" s="266"/>
      <c r="I454" s="1367"/>
      <c r="J454" s="1371"/>
      <c r="K454" s="1372"/>
      <c r="L454" s="268"/>
      <c r="M454" s="270"/>
      <c r="N454" s="180"/>
    </row>
    <row r="455" spans="2:14" ht="19.5" hidden="1" customHeight="1" thickBot="1">
      <c r="B455" s="1365"/>
      <c r="C455" s="273" t="s">
        <v>154</v>
      </c>
      <c r="D455" s="274"/>
      <c r="E455" s="289">
        <f>SUM(F455:H455)</f>
        <v>0</v>
      </c>
      <c r="F455" s="275"/>
      <c r="G455" s="275"/>
      <c r="H455" s="275"/>
      <c r="I455" s="1368"/>
      <c r="J455" s="1375"/>
      <c r="K455" s="1376"/>
      <c r="L455" s="268"/>
      <c r="M455" s="270"/>
      <c r="N455" s="180"/>
    </row>
    <row r="456" spans="2:14" ht="37.5" hidden="1" customHeight="1">
      <c r="B456" s="204" t="str">
        <f>IF('①4.事業内容（販促）'!B50="","",'①4.事業内容（販促）'!B50)</f>
        <v/>
      </c>
      <c r="C456" s="1377" t="str">
        <f>IF('①4.事業内容（販促）'!C50="","",'①4.事業内容（販促）'!C50)</f>
        <v/>
      </c>
      <c r="D456" s="1378"/>
      <c r="E456" s="284">
        <f>SUM(E457:E465)</f>
        <v>0</v>
      </c>
      <c r="F456" s="284">
        <f>SUM(F457:F465)</f>
        <v>0</v>
      </c>
      <c r="G456" s="284">
        <f>SUM(G457:G465)</f>
        <v>0</v>
      </c>
      <c r="H456" s="284">
        <f>SUM(H457:H465)</f>
        <v>0</v>
      </c>
      <c r="I456" s="277"/>
      <c r="J456" s="1379"/>
      <c r="K456" s="1380"/>
      <c r="L456" s="259"/>
      <c r="M456" s="257"/>
      <c r="N456" s="180"/>
    </row>
    <row r="457" spans="2:14" ht="19.5" hidden="1" customHeight="1">
      <c r="B457" s="1363"/>
      <c r="C457" s="260" t="s">
        <v>147</v>
      </c>
      <c r="D457" s="261"/>
      <c r="E457" s="287">
        <f>SUM(F457:H457)</f>
        <v>0</v>
      </c>
      <c r="F457" s="262"/>
      <c r="G457" s="262"/>
      <c r="H457" s="262"/>
      <c r="I457" s="1366"/>
      <c r="J457" s="1369"/>
      <c r="K457" s="1370"/>
      <c r="L457" s="268"/>
      <c r="M457" s="270"/>
      <c r="N457" s="180"/>
    </row>
    <row r="458" spans="2:14" ht="19.5" hidden="1" customHeight="1">
      <c r="B458" s="1364"/>
      <c r="C458" s="264" t="s">
        <v>148</v>
      </c>
      <c r="D458" s="265"/>
      <c r="E458" s="288">
        <f t="shared" ref="E458:E464" si="46">SUM(F458:H458)</f>
        <v>0</v>
      </c>
      <c r="F458" s="266"/>
      <c r="G458" s="266"/>
      <c r="H458" s="266"/>
      <c r="I458" s="1367"/>
      <c r="J458" s="1371"/>
      <c r="K458" s="1372"/>
      <c r="L458" s="259"/>
      <c r="M458" s="257"/>
      <c r="N458" s="180"/>
    </row>
    <row r="459" spans="2:14" ht="19.5" hidden="1" customHeight="1">
      <c r="B459" s="1364"/>
      <c r="C459" s="264" t="s">
        <v>149</v>
      </c>
      <c r="D459" s="265"/>
      <c r="E459" s="288">
        <f t="shared" si="46"/>
        <v>0</v>
      </c>
      <c r="F459" s="266"/>
      <c r="G459" s="266"/>
      <c r="H459" s="266"/>
      <c r="I459" s="1367"/>
      <c r="J459" s="1371"/>
      <c r="K459" s="1372"/>
      <c r="L459" s="259"/>
      <c r="M459" s="257"/>
      <c r="N459" s="180"/>
    </row>
    <row r="460" spans="2:14" ht="19.5" hidden="1" customHeight="1">
      <c r="B460" s="1364"/>
      <c r="C460" s="269" t="s">
        <v>150</v>
      </c>
      <c r="D460" s="265"/>
      <c r="E460" s="288">
        <f t="shared" si="46"/>
        <v>0</v>
      </c>
      <c r="F460" s="266"/>
      <c r="G460" s="266"/>
      <c r="H460" s="266"/>
      <c r="I460" s="1367"/>
      <c r="J460" s="1371"/>
      <c r="K460" s="1372"/>
      <c r="L460" s="259"/>
      <c r="M460" s="257"/>
      <c r="N460" s="180"/>
    </row>
    <row r="461" spans="2:14" ht="19.5" hidden="1" customHeight="1">
      <c r="B461" s="1364"/>
      <c r="C461" s="264" t="s">
        <v>151</v>
      </c>
      <c r="D461" s="265"/>
      <c r="E461" s="288">
        <f t="shared" si="46"/>
        <v>0</v>
      </c>
      <c r="F461" s="266"/>
      <c r="G461" s="266"/>
      <c r="H461" s="266"/>
      <c r="I461" s="1367"/>
      <c r="J461" s="1371"/>
      <c r="K461" s="1372"/>
      <c r="L461" s="268"/>
      <c r="M461" s="270"/>
      <c r="N461" s="180"/>
    </row>
    <row r="462" spans="2:14" ht="19.5" hidden="1" customHeight="1">
      <c r="B462" s="1364"/>
      <c r="C462" s="264" t="s">
        <v>152</v>
      </c>
      <c r="D462" s="265"/>
      <c r="E462" s="288">
        <f t="shared" si="46"/>
        <v>0</v>
      </c>
      <c r="F462" s="278"/>
      <c r="G462" s="278"/>
      <c r="H462" s="278"/>
      <c r="I462" s="1367"/>
      <c r="J462" s="1371"/>
      <c r="K462" s="1372"/>
      <c r="L462" s="268"/>
      <c r="M462" s="270"/>
      <c r="N462" s="180"/>
    </row>
    <row r="463" spans="2:14" ht="19.5" hidden="1" customHeight="1">
      <c r="B463" s="1364"/>
      <c r="C463" s="272" t="s">
        <v>631</v>
      </c>
      <c r="D463" s="265"/>
      <c r="E463" s="288">
        <f t="shared" si="46"/>
        <v>0</v>
      </c>
      <c r="F463" s="266"/>
      <c r="G463" s="266"/>
      <c r="H463" s="266"/>
      <c r="I463" s="1367"/>
      <c r="J463" s="1371"/>
      <c r="K463" s="1372"/>
      <c r="L463" s="268"/>
      <c r="M463" s="270"/>
      <c r="N463" s="180"/>
    </row>
    <row r="464" spans="2:14" ht="19.5" hidden="1" customHeight="1">
      <c r="B464" s="1364"/>
      <c r="C464" s="264" t="s">
        <v>153</v>
      </c>
      <c r="D464" s="265"/>
      <c r="E464" s="288">
        <f t="shared" si="46"/>
        <v>0</v>
      </c>
      <c r="F464" s="266"/>
      <c r="G464" s="266"/>
      <c r="H464" s="266"/>
      <c r="I464" s="1367"/>
      <c r="J464" s="1371"/>
      <c r="K464" s="1372"/>
      <c r="L464" s="268"/>
      <c r="M464" s="270"/>
      <c r="N464" s="180"/>
    </row>
    <row r="465" spans="2:14" ht="19.5" hidden="1" customHeight="1" thickBot="1">
      <c r="B465" s="1365"/>
      <c r="C465" s="273" t="s">
        <v>154</v>
      </c>
      <c r="D465" s="274"/>
      <c r="E465" s="289">
        <f>SUM(F465:H465)</f>
        <v>0</v>
      </c>
      <c r="F465" s="275"/>
      <c r="G465" s="275"/>
      <c r="H465" s="275"/>
      <c r="I465" s="1368"/>
      <c r="J465" s="1381"/>
      <c r="K465" s="1382"/>
      <c r="L465" s="268"/>
      <c r="M465" s="270"/>
      <c r="N465" s="180"/>
    </row>
    <row r="466" spans="2:14" ht="37.5" hidden="1" customHeight="1">
      <c r="B466" s="204" t="str">
        <f>IF('①4.事業内容（販促）'!B51="","",'①4.事業内容（販促）'!B51)</f>
        <v/>
      </c>
      <c r="C466" s="1377" t="str">
        <f>IF('①4.事業内容（販促）'!C51="","",'①4.事業内容（販促）'!C51)</f>
        <v/>
      </c>
      <c r="D466" s="1378"/>
      <c r="E466" s="284">
        <f>SUM(E467:E475)</f>
        <v>0</v>
      </c>
      <c r="F466" s="284">
        <f>SUM(F467:F475)</f>
        <v>0</v>
      </c>
      <c r="G466" s="284">
        <f>SUM(G467:G475)</f>
        <v>0</v>
      </c>
      <c r="H466" s="284">
        <f>SUM(H467:H475)</f>
        <v>0</v>
      </c>
      <c r="I466" s="279"/>
      <c r="J466" s="1383"/>
      <c r="K466" s="1384"/>
      <c r="L466" s="259"/>
      <c r="M466" s="257"/>
      <c r="N466" s="180"/>
    </row>
    <row r="467" spans="2:14" ht="19.5" hidden="1" customHeight="1">
      <c r="B467" s="1363"/>
      <c r="C467" s="260" t="s">
        <v>147</v>
      </c>
      <c r="D467" s="261"/>
      <c r="E467" s="287">
        <f>SUM(F467:H467)</f>
        <v>0</v>
      </c>
      <c r="F467" s="262"/>
      <c r="G467" s="262"/>
      <c r="H467" s="262"/>
      <c r="I467" s="1366"/>
      <c r="J467" s="1369"/>
      <c r="K467" s="1370"/>
      <c r="L467" s="268"/>
      <c r="M467" s="270"/>
      <c r="N467" s="180"/>
    </row>
    <row r="468" spans="2:14" ht="19.5" hidden="1" customHeight="1">
      <c r="B468" s="1364"/>
      <c r="C468" s="264" t="s">
        <v>148</v>
      </c>
      <c r="D468" s="265"/>
      <c r="E468" s="288">
        <f t="shared" ref="E468:E474" si="47">SUM(F468:H468)</f>
        <v>0</v>
      </c>
      <c r="F468" s="266"/>
      <c r="G468" s="266"/>
      <c r="H468" s="266"/>
      <c r="I468" s="1367"/>
      <c r="J468" s="1371"/>
      <c r="K468" s="1372"/>
      <c r="L468" s="259"/>
      <c r="M468" s="257"/>
      <c r="N468" s="180"/>
    </row>
    <row r="469" spans="2:14" ht="19.5" hidden="1" customHeight="1">
      <c r="B469" s="1364"/>
      <c r="C469" s="264" t="s">
        <v>149</v>
      </c>
      <c r="D469" s="265"/>
      <c r="E469" s="288">
        <f t="shared" si="47"/>
        <v>0</v>
      </c>
      <c r="F469" s="266"/>
      <c r="G469" s="266"/>
      <c r="H469" s="266"/>
      <c r="I469" s="1367"/>
      <c r="J469" s="1371"/>
      <c r="K469" s="1372"/>
      <c r="L469" s="259"/>
      <c r="M469" s="257"/>
      <c r="N469" s="180"/>
    </row>
    <row r="470" spans="2:14" ht="19.5" hidden="1" customHeight="1">
      <c r="B470" s="1364"/>
      <c r="C470" s="269" t="s">
        <v>150</v>
      </c>
      <c r="D470" s="265"/>
      <c r="E470" s="288">
        <f t="shared" si="47"/>
        <v>0</v>
      </c>
      <c r="F470" s="266"/>
      <c r="G470" s="266"/>
      <c r="H470" s="266"/>
      <c r="I470" s="1367"/>
      <c r="J470" s="1371"/>
      <c r="K470" s="1372"/>
      <c r="L470" s="259"/>
      <c r="M470" s="257"/>
      <c r="N470" s="180"/>
    </row>
    <row r="471" spans="2:14" ht="19.5" hidden="1" customHeight="1">
      <c r="B471" s="1364"/>
      <c r="C471" s="264" t="s">
        <v>151</v>
      </c>
      <c r="D471" s="265"/>
      <c r="E471" s="288">
        <f t="shared" si="47"/>
        <v>0</v>
      </c>
      <c r="F471" s="266"/>
      <c r="G471" s="266"/>
      <c r="H471" s="266"/>
      <c r="I471" s="1367"/>
      <c r="J471" s="1371"/>
      <c r="K471" s="1372"/>
      <c r="L471" s="268"/>
      <c r="M471" s="270"/>
      <c r="N471" s="180"/>
    </row>
    <row r="472" spans="2:14" ht="19.5" hidden="1" customHeight="1">
      <c r="B472" s="1364"/>
      <c r="C472" s="264" t="s">
        <v>152</v>
      </c>
      <c r="D472" s="265"/>
      <c r="E472" s="288">
        <f t="shared" si="47"/>
        <v>0</v>
      </c>
      <c r="F472" s="278"/>
      <c r="G472" s="278"/>
      <c r="H472" s="278"/>
      <c r="I472" s="1367"/>
      <c r="J472" s="1373"/>
      <c r="K472" s="1374"/>
      <c r="L472" s="268"/>
      <c r="M472" s="270"/>
      <c r="N472" s="180"/>
    </row>
    <row r="473" spans="2:14" ht="19.5" hidden="1" customHeight="1">
      <c r="B473" s="1364"/>
      <c r="C473" s="272" t="s">
        <v>631</v>
      </c>
      <c r="D473" s="265"/>
      <c r="E473" s="288">
        <f t="shared" si="47"/>
        <v>0</v>
      </c>
      <c r="F473" s="266"/>
      <c r="G473" s="266"/>
      <c r="H473" s="266"/>
      <c r="I473" s="1367"/>
      <c r="J473" s="1371"/>
      <c r="K473" s="1372"/>
      <c r="L473" s="268"/>
      <c r="M473" s="270"/>
      <c r="N473" s="180"/>
    </row>
    <row r="474" spans="2:14" ht="19.5" hidden="1" customHeight="1">
      <c r="B474" s="1364"/>
      <c r="C474" s="264" t="s">
        <v>153</v>
      </c>
      <c r="D474" s="265"/>
      <c r="E474" s="288">
        <f t="shared" si="47"/>
        <v>0</v>
      </c>
      <c r="F474" s="266"/>
      <c r="G474" s="266"/>
      <c r="H474" s="266"/>
      <c r="I474" s="1367"/>
      <c r="J474" s="1371"/>
      <c r="K474" s="1372"/>
      <c r="L474" s="268"/>
      <c r="M474" s="270"/>
      <c r="N474" s="180"/>
    </row>
    <row r="475" spans="2:14" ht="19.5" hidden="1" customHeight="1" thickBot="1">
      <c r="B475" s="1365"/>
      <c r="C475" s="273" t="s">
        <v>154</v>
      </c>
      <c r="D475" s="274"/>
      <c r="E475" s="289">
        <f>SUM(F475:H475)</f>
        <v>0</v>
      </c>
      <c r="F475" s="275"/>
      <c r="G475" s="275"/>
      <c r="H475" s="275"/>
      <c r="I475" s="1368"/>
      <c r="J475" s="1375"/>
      <c r="K475" s="1376"/>
      <c r="L475" s="268"/>
      <c r="M475" s="270"/>
      <c r="N475" s="180"/>
    </row>
    <row r="476" spans="2:14" ht="37.5" hidden="1" customHeight="1">
      <c r="B476" s="204" t="str">
        <f>IF('①4.事業内容（販促）'!B52="","",'①4.事業内容（販促）'!B52)</f>
        <v/>
      </c>
      <c r="C476" s="1377" t="str">
        <f>IF('①4.事業内容（販促）'!C52="","",'①4.事業内容（販促）'!C52)</f>
        <v/>
      </c>
      <c r="D476" s="1378"/>
      <c r="E476" s="284">
        <f>SUM(E477:E485)</f>
        <v>0</v>
      </c>
      <c r="F476" s="284">
        <f>SUM(F477:F485)</f>
        <v>0</v>
      </c>
      <c r="G476" s="284">
        <f>SUM(G477:G485)</f>
        <v>0</v>
      </c>
      <c r="H476" s="284">
        <f>SUM(H477:H485)</f>
        <v>0</v>
      </c>
      <c r="I476" s="277"/>
      <c r="J476" s="1379"/>
      <c r="K476" s="1380"/>
      <c r="L476" s="259"/>
      <c r="M476" s="257"/>
      <c r="N476" s="180"/>
    </row>
    <row r="477" spans="2:14" ht="19.5" hidden="1" customHeight="1">
      <c r="B477" s="1363"/>
      <c r="C477" s="260" t="s">
        <v>147</v>
      </c>
      <c r="D477" s="261"/>
      <c r="E477" s="287">
        <f>SUM(F477:H477)</f>
        <v>0</v>
      </c>
      <c r="F477" s="262"/>
      <c r="G477" s="262"/>
      <c r="H477" s="262"/>
      <c r="I477" s="1366"/>
      <c r="J477" s="1369"/>
      <c r="K477" s="1370"/>
      <c r="L477" s="268"/>
      <c r="M477" s="270"/>
      <c r="N477" s="180"/>
    </row>
    <row r="478" spans="2:14" ht="19.5" hidden="1" customHeight="1">
      <c r="B478" s="1364"/>
      <c r="C478" s="264" t="s">
        <v>148</v>
      </c>
      <c r="D478" s="265"/>
      <c r="E478" s="288">
        <f t="shared" ref="E478:E484" si="48">SUM(F478:H478)</f>
        <v>0</v>
      </c>
      <c r="F478" s="266"/>
      <c r="G478" s="266"/>
      <c r="H478" s="266"/>
      <c r="I478" s="1367"/>
      <c r="J478" s="1371"/>
      <c r="K478" s="1372"/>
      <c r="L478" s="259"/>
      <c r="M478" s="257"/>
      <c r="N478" s="180"/>
    </row>
    <row r="479" spans="2:14" ht="19.5" hidden="1" customHeight="1">
      <c r="B479" s="1364"/>
      <c r="C479" s="264" t="s">
        <v>149</v>
      </c>
      <c r="D479" s="265"/>
      <c r="E479" s="288">
        <f t="shared" si="48"/>
        <v>0</v>
      </c>
      <c r="F479" s="266"/>
      <c r="G479" s="266"/>
      <c r="H479" s="266"/>
      <c r="I479" s="1367"/>
      <c r="J479" s="1371"/>
      <c r="K479" s="1372"/>
      <c r="L479" s="259"/>
      <c r="M479" s="257"/>
      <c r="N479" s="180"/>
    </row>
    <row r="480" spans="2:14" ht="19.5" hidden="1" customHeight="1">
      <c r="B480" s="1364"/>
      <c r="C480" s="269" t="s">
        <v>150</v>
      </c>
      <c r="D480" s="265"/>
      <c r="E480" s="288">
        <f t="shared" si="48"/>
        <v>0</v>
      </c>
      <c r="F480" s="266"/>
      <c r="G480" s="266"/>
      <c r="H480" s="266"/>
      <c r="I480" s="1367"/>
      <c r="J480" s="1371"/>
      <c r="K480" s="1372"/>
      <c r="L480" s="259"/>
      <c r="M480" s="257"/>
      <c r="N480" s="180"/>
    </row>
    <row r="481" spans="2:14" ht="19.5" hidden="1" customHeight="1">
      <c r="B481" s="1364"/>
      <c r="C481" s="264" t="s">
        <v>151</v>
      </c>
      <c r="D481" s="265"/>
      <c r="E481" s="288">
        <f t="shared" si="48"/>
        <v>0</v>
      </c>
      <c r="F481" s="266"/>
      <c r="G481" s="266"/>
      <c r="H481" s="266"/>
      <c r="I481" s="1367"/>
      <c r="J481" s="1371"/>
      <c r="K481" s="1372"/>
      <c r="L481" s="268"/>
      <c r="M481" s="270"/>
      <c r="N481" s="180"/>
    </row>
    <row r="482" spans="2:14" ht="19.5" hidden="1" customHeight="1">
      <c r="B482" s="1364"/>
      <c r="C482" s="264" t="s">
        <v>152</v>
      </c>
      <c r="D482" s="265"/>
      <c r="E482" s="288">
        <f t="shared" si="48"/>
        <v>0</v>
      </c>
      <c r="F482" s="278"/>
      <c r="G482" s="278"/>
      <c r="H482" s="278"/>
      <c r="I482" s="1367"/>
      <c r="J482" s="1371"/>
      <c r="K482" s="1372"/>
      <c r="L482" s="268"/>
      <c r="M482" s="270"/>
      <c r="N482" s="180"/>
    </row>
    <row r="483" spans="2:14" ht="19.5" hidden="1" customHeight="1">
      <c r="B483" s="1364"/>
      <c r="C483" s="272" t="s">
        <v>631</v>
      </c>
      <c r="D483" s="265"/>
      <c r="E483" s="288">
        <f t="shared" si="48"/>
        <v>0</v>
      </c>
      <c r="F483" s="266"/>
      <c r="G483" s="266"/>
      <c r="H483" s="266"/>
      <c r="I483" s="1367"/>
      <c r="J483" s="1371"/>
      <c r="K483" s="1372"/>
      <c r="L483" s="268"/>
      <c r="M483" s="270"/>
      <c r="N483" s="180"/>
    </row>
    <row r="484" spans="2:14" ht="19.5" hidden="1" customHeight="1">
      <c r="B484" s="1364"/>
      <c r="C484" s="264" t="s">
        <v>153</v>
      </c>
      <c r="D484" s="265"/>
      <c r="E484" s="288">
        <f t="shared" si="48"/>
        <v>0</v>
      </c>
      <c r="F484" s="266"/>
      <c r="G484" s="266"/>
      <c r="H484" s="266"/>
      <c r="I484" s="1367"/>
      <c r="J484" s="1371"/>
      <c r="K484" s="1372"/>
      <c r="L484" s="268"/>
      <c r="M484" s="270"/>
      <c r="N484" s="180"/>
    </row>
    <row r="485" spans="2:14" ht="19.5" hidden="1" customHeight="1" thickBot="1">
      <c r="B485" s="1365"/>
      <c r="C485" s="273" t="s">
        <v>154</v>
      </c>
      <c r="D485" s="274"/>
      <c r="E485" s="289">
        <f>SUM(F485:H485)</f>
        <v>0</v>
      </c>
      <c r="F485" s="275"/>
      <c r="G485" s="275"/>
      <c r="H485" s="275"/>
      <c r="I485" s="1368"/>
      <c r="J485" s="1381"/>
      <c r="K485" s="1382"/>
      <c r="L485" s="268"/>
      <c r="M485" s="270"/>
      <c r="N485" s="180"/>
    </row>
    <row r="486" spans="2:14" ht="37.5" hidden="1" customHeight="1">
      <c r="B486" s="204" t="str">
        <f>IF('①4.事業内容（販促）'!B53="","",'①4.事業内容（販促）'!B53)</f>
        <v/>
      </c>
      <c r="C486" s="1377" t="str">
        <f>IF('①4.事業内容（販促）'!C53="","",'①4.事業内容（販促）'!C53)</f>
        <v/>
      </c>
      <c r="D486" s="1378"/>
      <c r="E486" s="284">
        <f>SUM(E487:E495)</f>
        <v>0</v>
      </c>
      <c r="F486" s="284">
        <f>SUM(F487:F495)</f>
        <v>0</v>
      </c>
      <c r="G486" s="284">
        <f>SUM(G487:G495)</f>
        <v>0</v>
      </c>
      <c r="H486" s="284">
        <f>SUM(H487:H495)</f>
        <v>0</v>
      </c>
      <c r="I486" s="279"/>
      <c r="J486" s="1383"/>
      <c r="K486" s="1384"/>
      <c r="L486" s="259"/>
      <c r="M486" s="257"/>
      <c r="N486" s="180"/>
    </row>
    <row r="487" spans="2:14" ht="19.5" hidden="1" customHeight="1">
      <c r="B487" s="1363"/>
      <c r="C487" s="260" t="s">
        <v>147</v>
      </c>
      <c r="D487" s="261"/>
      <c r="E487" s="287">
        <f>SUM(F487:H487)</f>
        <v>0</v>
      </c>
      <c r="F487" s="262"/>
      <c r="G487" s="262"/>
      <c r="H487" s="262"/>
      <c r="I487" s="1366"/>
      <c r="J487" s="1369"/>
      <c r="K487" s="1370"/>
      <c r="L487" s="268"/>
      <c r="M487" s="270"/>
      <c r="N487" s="180"/>
    </row>
    <row r="488" spans="2:14" ht="19.5" hidden="1" customHeight="1">
      <c r="B488" s="1364"/>
      <c r="C488" s="264" t="s">
        <v>148</v>
      </c>
      <c r="D488" s="265"/>
      <c r="E488" s="288">
        <f t="shared" ref="E488:E494" si="49">SUM(F488:H488)</f>
        <v>0</v>
      </c>
      <c r="F488" s="266"/>
      <c r="G488" s="266"/>
      <c r="H488" s="266"/>
      <c r="I488" s="1367"/>
      <c r="J488" s="1371"/>
      <c r="K488" s="1372"/>
      <c r="L488" s="259"/>
      <c r="M488" s="257"/>
      <c r="N488" s="180"/>
    </row>
    <row r="489" spans="2:14" ht="19.5" hidden="1" customHeight="1">
      <c r="B489" s="1364"/>
      <c r="C489" s="264" t="s">
        <v>149</v>
      </c>
      <c r="D489" s="265"/>
      <c r="E489" s="288">
        <f t="shared" si="49"/>
        <v>0</v>
      </c>
      <c r="F489" s="266"/>
      <c r="G489" s="266"/>
      <c r="H489" s="266"/>
      <c r="I489" s="1367"/>
      <c r="J489" s="1371"/>
      <c r="K489" s="1372"/>
      <c r="L489" s="259"/>
      <c r="M489" s="257"/>
      <c r="N489" s="180"/>
    </row>
    <row r="490" spans="2:14" ht="19.5" hidden="1" customHeight="1">
      <c r="B490" s="1364"/>
      <c r="C490" s="269" t="s">
        <v>150</v>
      </c>
      <c r="D490" s="265"/>
      <c r="E490" s="288">
        <f t="shared" si="49"/>
        <v>0</v>
      </c>
      <c r="F490" s="266"/>
      <c r="G490" s="266"/>
      <c r="H490" s="266"/>
      <c r="I490" s="1367"/>
      <c r="J490" s="1371"/>
      <c r="K490" s="1372"/>
      <c r="L490" s="259"/>
      <c r="M490" s="257"/>
      <c r="N490" s="180"/>
    </row>
    <row r="491" spans="2:14" ht="19.5" hidden="1" customHeight="1">
      <c r="B491" s="1364"/>
      <c r="C491" s="264" t="s">
        <v>151</v>
      </c>
      <c r="D491" s="265"/>
      <c r="E491" s="288">
        <f t="shared" si="49"/>
        <v>0</v>
      </c>
      <c r="F491" s="266"/>
      <c r="G491" s="266"/>
      <c r="H491" s="266"/>
      <c r="I491" s="1367"/>
      <c r="J491" s="1371"/>
      <c r="K491" s="1372"/>
      <c r="L491" s="268"/>
      <c r="M491" s="270"/>
      <c r="N491" s="180"/>
    </row>
    <row r="492" spans="2:14" ht="19.5" hidden="1" customHeight="1">
      <c r="B492" s="1364"/>
      <c r="C492" s="264" t="s">
        <v>152</v>
      </c>
      <c r="D492" s="265"/>
      <c r="E492" s="288">
        <f t="shared" si="49"/>
        <v>0</v>
      </c>
      <c r="F492" s="278"/>
      <c r="G492" s="278"/>
      <c r="H492" s="278"/>
      <c r="I492" s="1367"/>
      <c r="J492" s="1373"/>
      <c r="K492" s="1374"/>
      <c r="L492" s="268"/>
      <c r="M492" s="270"/>
      <c r="N492" s="180"/>
    </row>
    <row r="493" spans="2:14" ht="19.5" hidden="1" customHeight="1">
      <c r="B493" s="1364"/>
      <c r="C493" s="272" t="s">
        <v>631</v>
      </c>
      <c r="D493" s="265"/>
      <c r="E493" s="288">
        <f t="shared" si="49"/>
        <v>0</v>
      </c>
      <c r="F493" s="266"/>
      <c r="G493" s="266"/>
      <c r="H493" s="266"/>
      <c r="I493" s="1367"/>
      <c r="J493" s="1371"/>
      <c r="K493" s="1372"/>
      <c r="L493" s="268"/>
      <c r="M493" s="270"/>
      <c r="N493" s="180"/>
    </row>
    <row r="494" spans="2:14" ht="19.5" hidden="1" customHeight="1">
      <c r="B494" s="1364"/>
      <c r="C494" s="264" t="s">
        <v>153</v>
      </c>
      <c r="D494" s="265"/>
      <c r="E494" s="288">
        <f t="shared" si="49"/>
        <v>0</v>
      </c>
      <c r="F494" s="266"/>
      <c r="G494" s="266"/>
      <c r="H494" s="266"/>
      <c r="I494" s="1367"/>
      <c r="J494" s="1371"/>
      <c r="K494" s="1372"/>
      <c r="L494" s="268"/>
      <c r="M494" s="270"/>
      <c r="N494" s="180"/>
    </row>
    <row r="495" spans="2:14" ht="19.5" hidden="1" customHeight="1" thickBot="1">
      <c r="B495" s="1365"/>
      <c r="C495" s="273" t="s">
        <v>154</v>
      </c>
      <c r="D495" s="274"/>
      <c r="E495" s="289">
        <f>SUM(F495:H495)</f>
        <v>0</v>
      </c>
      <c r="F495" s="275"/>
      <c r="G495" s="275"/>
      <c r="H495" s="275"/>
      <c r="I495" s="1368"/>
      <c r="J495" s="1375"/>
      <c r="K495" s="1376"/>
      <c r="L495" s="268"/>
      <c r="M495" s="270"/>
      <c r="N495" s="180"/>
    </row>
    <row r="496" spans="2:14" ht="37.5" hidden="1" customHeight="1">
      <c r="B496" s="204" t="str">
        <f>IF('①4.事業内容（販促）'!B54="","",'①4.事業内容（販促）'!B54)</f>
        <v/>
      </c>
      <c r="C496" s="1377" t="str">
        <f>IF('①4.事業内容（販促）'!C54="","",'①4.事業内容（販促）'!C54)</f>
        <v/>
      </c>
      <c r="D496" s="1378"/>
      <c r="E496" s="284">
        <f>SUM(E497:E505)</f>
        <v>0</v>
      </c>
      <c r="F496" s="284">
        <f>SUM(F497:F505)</f>
        <v>0</v>
      </c>
      <c r="G496" s="284">
        <f>SUM(G497:G505)</f>
        <v>0</v>
      </c>
      <c r="H496" s="284">
        <f>SUM(H497:H505)</f>
        <v>0</v>
      </c>
      <c r="I496" s="279"/>
      <c r="J496" s="1383"/>
      <c r="K496" s="1384"/>
      <c r="L496" s="259"/>
      <c r="M496" s="257"/>
      <c r="N496" s="180"/>
    </row>
    <row r="497" spans="2:14" ht="19.5" hidden="1" customHeight="1">
      <c r="B497" s="1363"/>
      <c r="C497" s="260" t="s">
        <v>147</v>
      </c>
      <c r="D497" s="261"/>
      <c r="E497" s="287">
        <f>SUM(F497:H497)</f>
        <v>0</v>
      </c>
      <c r="F497" s="262"/>
      <c r="G497" s="262"/>
      <c r="H497" s="262"/>
      <c r="I497" s="1366"/>
      <c r="J497" s="1369"/>
      <c r="K497" s="1370"/>
      <c r="L497" s="268"/>
      <c r="M497" s="270"/>
      <c r="N497" s="180"/>
    </row>
    <row r="498" spans="2:14" ht="19.5" hidden="1" customHeight="1">
      <c r="B498" s="1364"/>
      <c r="C498" s="264" t="s">
        <v>148</v>
      </c>
      <c r="D498" s="265"/>
      <c r="E498" s="288">
        <f t="shared" ref="E498:E504" si="50">SUM(F498:H498)</f>
        <v>0</v>
      </c>
      <c r="F498" s="266"/>
      <c r="G498" s="266"/>
      <c r="H498" s="266"/>
      <c r="I498" s="1367"/>
      <c r="J498" s="1371"/>
      <c r="K498" s="1372"/>
      <c r="L498" s="259"/>
      <c r="M498" s="257"/>
      <c r="N498" s="180"/>
    </row>
    <row r="499" spans="2:14" ht="19.5" hidden="1" customHeight="1">
      <c r="B499" s="1364"/>
      <c r="C499" s="264" t="s">
        <v>149</v>
      </c>
      <c r="D499" s="265"/>
      <c r="E499" s="288">
        <f t="shared" si="50"/>
        <v>0</v>
      </c>
      <c r="F499" s="266"/>
      <c r="G499" s="266"/>
      <c r="H499" s="266"/>
      <c r="I499" s="1367"/>
      <c r="J499" s="1371"/>
      <c r="K499" s="1372"/>
      <c r="L499" s="259"/>
      <c r="M499" s="257"/>
      <c r="N499" s="180"/>
    </row>
    <row r="500" spans="2:14" ht="19.5" hidden="1" customHeight="1">
      <c r="B500" s="1364"/>
      <c r="C500" s="269" t="s">
        <v>150</v>
      </c>
      <c r="D500" s="265"/>
      <c r="E500" s="288">
        <f t="shared" si="50"/>
        <v>0</v>
      </c>
      <c r="F500" s="266"/>
      <c r="G500" s="266"/>
      <c r="H500" s="266"/>
      <c r="I500" s="1367"/>
      <c r="J500" s="1371"/>
      <c r="K500" s="1372"/>
      <c r="L500" s="259"/>
      <c r="M500" s="257"/>
      <c r="N500" s="180"/>
    </row>
    <row r="501" spans="2:14" ht="19.5" hidden="1" customHeight="1">
      <c r="B501" s="1364"/>
      <c r="C501" s="264" t="s">
        <v>151</v>
      </c>
      <c r="D501" s="265"/>
      <c r="E501" s="288">
        <f t="shared" si="50"/>
        <v>0</v>
      </c>
      <c r="F501" s="266"/>
      <c r="G501" s="266"/>
      <c r="H501" s="266"/>
      <c r="I501" s="1367"/>
      <c r="J501" s="1371"/>
      <c r="K501" s="1372"/>
      <c r="L501" s="268"/>
      <c r="M501" s="270"/>
      <c r="N501" s="180"/>
    </row>
    <row r="502" spans="2:14" ht="19.5" hidden="1" customHeight="1">
      <c r="B502" s="1364"/>
      <c r="C502" s="264" t="s">
        <v>152</v>
      </c>
      <c r="D502" s="265"/>
      <c r="E502" s="288">
        <f t="shared" si="50"/>
        <v>0</v>
      </c>
      <c r="F502" s="278"/>
      <c r="G502" s="278"/>
      <c r="H502" s="278"/>
      <c r="I502" s="1367"/>
      <c r="J502" s="1373"/>
      <c r="K502" s="1374"/>
      <c r="L502" s="268"/>
      <c r="M502" s="270"/>
      <c r="N502" s="180"/>
    </row>
    <row r="503" spans="2:14" ht="19.5" hidden="1" customHeight="1">
      <c r="B503" s="1364"/>
      <c r="C503" s="272" t="s">
        <v>631</v>
      </c>
      <c r="D503" s="265"/>
      <c r="E503" s="288">
        <f t="shared" si="50"/>
        <v>0</v>
      </c>
      <c r="F503" s="266"/>
      <c r="G503" s="266"/>
      <c r="H503" s="266"/>
      <c r="I503" s="1367"/>
      <c r="J503" s="1371"/>
      <c r="K503" s="1372"/>
      <c r="L503" s="268"/>
      <c r="M503" s="270"/>
      <c r="N503" s="180"/>
    </row>
    <row r="504" spans="2:14" ht="19.5" hidden="1" customHeight="1">
      <c r="B504" s="1364"/>
      <c r="C504" s="264" t="s">
        <v>153</v>
      </c>
      <c r="D504" s="265"/>
      <c r="E504" s="288">
        <f t="shared" si="50"/>
        <v>0</v>
      </c>
      <c r="F504" s="266"/>
      <c r="G504" s="266"/>
      <c r="H504" s="266"/>
      <c r="I504" s="1367"/>
      <c r="J504" s="1371"/>
      <c r="K504" s="1372"/>
      <c r="L504" s="268"/>
      <c r="M504" s="270"/>
      <c r="N504" s="180"/>
    </row>
    <row r="505" spans="2:14" ht="19.5" hidden="1" customHeight="1" thickBot="1">
      <c r="B505" s="1365"/>
      <c r="C505" s="273" t="s">
        <v>154</v>
      </c>
      <c r="D505" s="274"/>
      <c r="E505" s="289">
        <f>SUM(F505:H505)</f>
        <v>0</v>
      </c>
      <c r="F505" s="275"/>
      <c r="G505" s="275"/>
      <c r="H505" s="275"/>
      <c r="I505" s="1368"/>
      <c r="J505" s="1375"/>
      <c r="K505" s="1376"/>
      <c r="L505" s="268"/>
      <c r="M505" s="270"/>
      <c r="N505" s="180"/>
    </row>
    <row r="506" spans="2:14" ht="37.5" hidden="1" customHeight="1">
      <c r="B506" s="204" t="str">
        <f>IF('①4.事業内容（販促）'!B55="","",'①4.事業内容（販促）'!B55)</f>
        <v/>
      </c>
      <c r="C506" s="1377" t="str">
        <f>IF('①4.事業内容（販促）'!C55="","",'①4.事業内容（販促）'!C55)</f>
        <v/>
      </c>
      <c r="D506" s="1378"/>
      <c r="E506" s="284">
        <f>SUM(E507:E515)</f>
        <v>0</v>
      </c>
      <c r="F506" s="284">
        <f>SUM(F507:F515)</f>
        <v>0</v>
      </c>
      <c r="G506" s="284">
        <f>SUM(G507:G515)</f>
        <v>0</v>
      </c>
      <c r="H506" s="284">
        <f>SUM(H507:H515)</f>
        <v>0</v>
      </c>
      <c r="I506" s="277"/>
      <c r="J506" s="1379"/>
      <c r="K506" s="1380"/>
      <c r="L506" s="259"/>
      <c r="M506" s="257"/>
      <c r="N506" s="180"/>
    </row>
    <row r="507" spans="2:14" ht="19.5" hidden="1" customHeight="1">
      <c r="B507" s="1363"/>
      <c r="C507" s="260" t="s">
        <v>147</v>
      </c>
      <c r="D507" s="261"/>
      <c r="E507" s="287">
        <f>SUM(F507:H507)</f>
        <v>0</v>
      </c>
      <c r="F507" s="262"/>
      <c r="G507" s="262"/>
      <c r="H507" s="262"/>
      <c r="I507" s="1366"/>
      <c r="J507" s="1369"/>
      <c r="K507" s="1370"/>
      <c r="L507" s="268"/>
      <c r="M507" s="270"/>
      <c r="N507" s="180"/>
    </row>
    <row r="508" spans="2:14" ht="19.5" hidden="1" customHeight="1">
      <c r="B508" s="1364"/>
      <c r="C508" s="264" t="s">
        <v>148</v>
      </c>
      <c r="D508" s="265"/>
      <c r="E508" s="288">
        <f t="shared" ref="E508:E514" si="51">SUM(F508:H508)</f>
        <v>0</v>
      </c>
      <c r="F508" s="266"/>
      <c r="G508" s="266"/>
      <c r="H508" s="266"/>
      <c r="I508" s="1367"/>
      <c r="J508" s="1371"/>
      <c r="K508" s="1372"/>
      <c r="L508" s="259"/>
      <c r="M508" s="257"/>
      <c r="N508" s="180"/>
    </row>
    <row r="509" spans="2:14" ht="19.5" hidden="1" customHeight="1">
      <c r="B509" s="1364"/>
      <c r="C509" s="264" t="s">
        <v>149</v>
      </c>
      <c r="D509" s="265"/>
      <c r="E509" s="288">
        <f t="shared" si="51"/>
        <v>0</v>
      </c>
      <c r="F509" s="266"/>
      <c r="G509" s="266"/>
      <c r="H509" s="266"/>
      <c r="I509" s="1367"/>
      <c r="J509" s="1371"/>
      <c r="K509" s="1372"/>
      <c r="L509" s="259"/>
      <c r="M509" s="257"/>
      <c r="N509" s="180"/>
    </row>
    <row r="510" spans="2:14" ht="19.5" hidden="1" customHeight="1">
      <c r="B510" s="1364"/>
      <c r="C510" s="269" t="s">
        <v>150</v>
      </c>
      <c r="D510" s="265"/>
      <c r="E510" s="288">
        <f t="shared" si="51"/>
        <v>0</v>
      </c>
      <c r="F510" s="266"/>
      <c r="G510" s="266"/>
      <c r="H510" s="266"/>
      <c r="I510" s="1367"/>
      <c r="J510" s="1371"/>
      <c r="K510" s="1372"/>
      <c r="L510" s="259"/>
      <c r="M510" s="257"/>
      <c r="N510" s="180"/>
    </row>
    <row r="511" spans="2:14" ht="19.5" hidden="1" customHeight="1">
      <c r="B511" s="1364"/>
      <c r="C511" s="264" t="s">
        <v>151</v>
      </c>
      <c r="D511" s="265"/>
      <c r="E511" s="288">
        <f t="shared" si="51"/>
        <v>0</v>
      </c>
      <c r="F511" s="266"/>
      <c r="G511" s="266"/>
      <c r="H511" s="266"/>
      <c r="I511" s="1367"/>
      <c r="J511" s="1371"/>
      <c r="K511" s="1372"/>
      <c r="L511" s="268"/>
      <c r="M511" s="270"/>
      <c r="N511" s="180"/>
    </row>
    <row r="512" spans="2:14" ht="19.5" hidden="1" customHeight="1">
      <c r="B512" s="1364"/>
      <c r="C512" s="264" t="s">
        <v>152</v>
      </c>
      <c r="D512" s="265"/>
      <c r="E512" s="288">
        <f t="shared" si="51"/>
        <v>0</v>
      </c>
      <c r="F512" s="278"/>
      <c r="G512" s="278"/>
      <c r="H512" s="278"/>
      <c r="I512" s="1367"/>
      <c r="J512" s="1371"/>
      <c r="K512" s="1372"/>
      <c r="L512" s="268"/>
      <c r="M512" s="270"/>
      <c r="N512" s="180"/>
    </row>
    <row r="513" spans="2:14" ht="19.5" hidden="1" customHeight="1">
      <c r="B513" s="1364"/>
      <c r="C513" s="272" t="s">
        <v>631</v>
      </c>
      <c r="D513" s="265"/>
      <c r="E513" s="288">
        <f t="shared" si="51"/>
        <v>0</v>
      </c>
      <c r="F513" s="266"/>
      <c r="G513" s="266"/>
      <c r="H513" s="266"/>
      <c r="I513" s="1367"/>
      <c r="J513" s="1371"/>
      <c r="K513" s="1372"/>
      <c r="L513" s="268"/>
      <c r="M513" s="270"/>
      <c r="N513" s="180"/>
    </row>
    <row r="514" spans="2:14" ht="19.5" hidden="1" customHeight="1">
      <c r="B514" s="1364"/>
      <c r="C514" s="264" t="s">
        <v>153</v>
      </c>
      <c r="D514" s="265"/>
      <c r="E514" s="288">
        <f t="shared" si="51"/>
        <v>0</v>
      </c>
      <c r="F514" s="266"/>
      <c r="G514" s="266"/>
      <c r="H514" s="266"/>
      <c r="I514" s="1367"/>
      <c r="J514" s="1371"/>
      <c r="K514" s="1372"/>
      <c r="L514" s="268"/>
      <c r="M514" s="270"/>
      <c r="N514" s="180"/>
    </row>
    <row r="515" spans="2:14" ht="19.5" hidden="1" customHeight="1" thickBot="1">
      <c r="B515" s="1365"/>
      <c r="C515" s="273" t="s">
        <v>154</v>
      </c>
      <c r="D515" s="274"/>
      <c r="E515" s="289">
        <f>SUM(F515:H515)</f>
        <v>0</v>
      </c>
      <c r="F515" s="275"/>
      <c r="G515" s="275"/>
      <c r="H515" s="275"/>
      <c r="I515" s="1368"/>
      <c r="J515" s="1381"/>
      <c r="K515" s="1382"/>
      <c r="L515" s="268"/>
      <c r="M515" s="270"/>
      <c r="N515" s="180"/>
    </row>
    <row r="516" spans="2:14" ht="37.5" hidden="1" customHeight="1">
      <c r="B516" s="204" t="str">
        <f>IF('①4.事業内容（販促）'!B56="","",'①4.事業内容（販促）'!B56)</f>
        <v/>
      </c>
      <c r="C516" s="1377" t="str">
        <f>IF('①4.事業内容（販促）'!C56="","",'①4.事業内容（販促）'!C56)</f>
        <v/>
      </c>
      <c r="D516" s="1378"/>
      <c r="E516" s="284">
        <f>SUM(E517:E525)</f>
        <v>0</v>
      </c>
      <c r="F516" s="284">
        <f>SUM(F517:F525)</f>
        <v>0</v>
      </c>
      <c r="G516" s="284">
        <f>SUM(G517:G525)</f>
        <v>0</v>
      </c>
      <c r="H516" s="284">
        <f>SUM(H517:H525)</f>
        <v>0</v>
      </c>
      <c r="I516" s="279"/>
      <c r="J516" s="1383"/>
      <c r="K516" s="1384"/>
      <c r="L516" s="259"/>
      <c r="M516" s="257"/>
      <c r="N516" s="180"/>
    </row>
    <row r="517" spans="2:14" ht="19.5" hidden="1" customHeight="1">
      <c r="B517" s="1363"/>
      <c r="C517" s="260" t="s">
        <v>147</v>
      </c>
      <c r="D517" s="261"/>
      <c r="E517" s="287">
        <f>SUM(F517:H517)</f>
        <v>0</v>
      </c>
      <c r="F517" s="262"/>
      <c r="G517" s="262"/>
      <c r="H517" s="262"/>
      <c r="I517" s="1366"/>
      <c r="J517" s="1369"/>
      <c r="K517" s="1370"/>
      <c r="L517" s="268"/>
      <c r="M517" s="270"/>
      <c r="N517" s="180"/>
    </row>
    <row r="518" spans="2:14" ht="19.5" hidden="1" customHeight="1">
      <c r="B518" s="1364"/>
      <c r="C518" s="264" t="s">
        <v>148</v>
      </c>
      <c r="D518" s="265"/>
      <c r="E518" s="288">
        <f t="shared" ref="E518:E524" si="52">SUM(F518:H518)</f>
        <v>0</v>
      </c>
      <c r="F518" s="266"/>
      <c r="G518" s="266"/>
      <c r="H518" s="266"/>
      <c r="I518" s="1367"/>
      <c r="J518" s="1371"/>
      <c r="K518" s="1372"/>
      <c r="L518" s="259"/>
      <c r="M518" s="257"/>
      <c r="N518" s="180"/>
    </row>
    <row r="519" spans="2:14" ht="19.5" hidden="1" customHeight="1">
      <c r="B519" s="1364"/>
      <c r="C519" s="264" t="s">
        <v>149</v>
      </c>
      <c r="D519" s="265"/>
      <c r="E519" s="288">
        <f t="shared" si="52"/>
        <v>0</v>
      </c>
      <c r="F519" s="266"/>
      <c r="G519" s="266"/>
      <c r="H519" s="266"/>
      <c r="I519" s="1367"/>
      <c r="J519" s="1371"/>
      <c r="K519" s="1372"/>
      <c r="L519" s="259"/>
      <c r="M519" s="257"/>
      <c r="N519" s="180"/>
    </row>
    <row r="520" spans="2:14" ht="19.5" hidden="1" customHeight="1">
      <c r="B520" s="1364"/>
      <c r="C520" s="269" t="s">
        <v>150</v>
      </c>
      <c r="D520" s="265"/>
      <c r="E520" s="288">
        <f t="shared" si="52"/>
        <v>0</v>
      </c>
      <c r="F520" s="266"/>
      <c r="G520" s="266"/>
      <c r="H520" s="266"/>
      <c r="I520" s="1367"/>
      <c r="J520" s="1371"/>
      <c r="K520" s="1372"/>
      <c r="L520" s="259"/>
      <c r="M520" s="257"/>
      <c r="N520" s="180"/>
    </row>
    <row r="521" spans="2:14" ht="19.5" hidden="1" customHeight="1">
      <c r="B521" s="1364"/>
      <c r="C521" s="264" t="s">
        <v>151</v>
      </c>
      <c r="D521" s="265"/>
      <c r="E521" s="288">
        <f t="shared" si="52"/>
        <v>0</v>
      </c>
      <c r="F521" s="266"/>
      <c r="G521" s="266"/>
      <c r="H521" s="266"/>
      <c r="I521" s="1367"/>
      <c r="J521" s="1371"/>
      <c r="K521" s="1372"/>
      <c r="L521" s="268"/>
      <c r="M521" s="270"/>
      <c r="N521" s="180"/>
    </row>
    <row r="522" spans="2:14" ht="19.5" hidden="1" customHeight="1">
      <c r="B522" s="1364"/>
      <c r="C522" s="264" t="s">
        <v>152</v>
      </c>
      <c r="D522" s="265"/>
      <c r="E522" s="288">
        <f t="shared" si="52"/>
        <v>0</v>
      </c>
      <c r="F522" s="278"/>
      <c r="G522" s="278"/>
      <c r="H522" s="278"/>
      <c r="I522" s="1367"/>
      <c r="J522" s="1373"/>
      <c r="K522" s="1374"/>
      <c r="L522" s="268"/>
      <c r="M522" s="270"/>
      <c r="N522" s="180"/>
    </row>
    <row r="523" spans="2:14" ht="19.5" hidden="1" customHeight="1">
      <c r="B523" s="1364"/>
      <c r="C523" s="272" t="s">
        <v>631</v>
      </c>
      <c r="D523" s="265"/>
      <c r="E523" s="288">
        <f t="shared" si="52"/>
        <v>0</v>
      </c>
      <c r="F523" s="266"/>
      <c r="G523" s="266"/>
      <c r="H523" s="266"/>
      <c r="I523" s="1367"/>
      <c r="J523" s="1371"/>
      <c r="K523" s="1372"/>
      <c r="L523" s="268"/>
      <c r="M523" s="270"/>
      <c r="N523" s="180"/>
    </row>
    <row r="524" spans="2:14" ht="19.5" hidden="1" customHeight="1">
      <c r="B524" s="1364"/>
      <c r="C524" s="264" t="s">
        <v>153</v>
      </c>
      <c r="D524" s="265"/>
      <c r="E524" s="288">
        <f t="shared" si="52"/>
        <v>0</v>
      </c>
      <c r="F524" s="266"/>
      <c r="G524" s="266"/>
      <c r="H524" s="266"/>
      <c r="I524" s="1367"/>
      <c r="J524" s="1371"/>
      <c r="K524" s="1372"/>
      <c r="L524" s="268"/>
      <c r="M524" s="270"/>
      <c r="N524" s="180"/>
    </row>
    <row r="525" spans="2:14" ht="19.5" hidden="1" customHeight="1" thickBot="1">
      <c r="B525" s="1365"/>
      <c r="C525" s="273" t="s">
        <v>154</v>
      </c>
      <c r="D525" s="274"/>
      <c r="E525" s="289">
        <f>SUM(F525:H525)</f>
        <v>0</v>
      </c>
      <c r="F525" s="275"/>
      <c r="G525" s="275"/>
      <c r="H525" s="275"/>
      <c r="I525" s="1368"/>
      <c r="J525" s="1375"/>
      <c r="K525" s="1376"/>
      <c r="L525" s="268"/>
      <c r="M525" s="270"/>
      <c r="N525" s="180"/>
    </row>
    <row r="526" spans="2:14" ht="37.5" hidden="1" customHeight="1">
      <c r="B526" s="204" t="str">
        <f>IF('①4.事業内容（販促）'!B57="","",'①4.事業内容（販促）'!B57)</f>
        <v/>
      </c>
      <c r="C526" s="1377" t="str">
        <f>IF('①4.事業内容（販促）'!C57="","",'①4.事業内容（販促）'!C57)</f>
        <v/>
      </c>
      <c r="D526" s="1378"/>
      <c r="E526" s="284">
        <f>SUM(E527:E535)</f>
        <v>0</v>
      </c>
      <c r="F526" s="284">
        <f>SUM(F527:F535)</f>
        <v>0</v>
      </c>
      <c r="G526" s="284">
        <f>SUM(G527:G535)</f>
        <v>0</v>
      </c>
      <c r="H526" s="284">
        <f>SUM(H527:H535)</f>
        <v>0</v>
      </c>
      <c r="I526" s="277"/>
      <c r="J526" s="1379"/>
      <c r="K526" s="1380"/>
      <c r="L526" s="259"/>
      <c r="M526" s="257"/>
      <c r="N526" s="180"/>
    </row>
    <row r="527" spans="2:14" ht="19.5" hidden="1" customHeight="1">
      <c r="B527" s="1363"/>
      <c r="C527" s="260" t="s">
        <v>147</v>
      </c>
      <c r="D527" s="261"/>
      <c r="E527" s="287">
        <f>SUM(F527:H527)</f>
        <v>0</v>
      </c>
      <c r="F527" s="262"/>
      <c r="G527" s="262"/>
      <c r="H527" s="262"/>
      <c r="I527" s="1366"/>
      <c r="J527" s="1369"/>
      <c r="K527" s="1370"/>
      <c r="L527" s="268"/>
      <c r="M527" s="270"/>
      <c r="N527" s="180"/>
    </row>
    <row r="528" spans="2:14" ht="19.5" hidden="1" customHeight="1">
      <c r="B528" s="1364"/>
      <c r="C528" s="264" t="s">
        <v>148</v>
      </c>
      <c r="D528" s="265"/>
      <c r="E528" s="288">
        <f t="shared" ref="E528:E534" si="53">SUM(F528:H528)</f>
        <v>0</v>
      </c>
      <c r="F528" s="266"/>
      <c r="G528" s="266"/>
      <c r="H528" s="266"/>
      <c r="I528" s="1367"/>
      <c r="J528" s="1371"/>
      <c r="K528" s="1372"/>
      <c r="L528" s="259"/>
      <c r="M528" s="257"/>
      <c r="N528" s="180"/>
    </row>
    <row r="529" spans="2:14" ht="19.5" hidden="1" customHeight="1">
      <c r="B529" s="1364"/>
      <c r="C529" s="264" t="s">
        <v>149</v>
      </c>
      <c r="D529" s="265"/>
      <c r="E529" s="288">
        <f t="shared" si="53"/>
        <v>0</v>
      </c>
      <c r="F529" s="266"/>
      <c r="G529" s="266"/>
      <c r="H529" s="266"/>
      <c r="I529" s="1367"/>
      <c r="J529" s="1371"/>
      <c r="K529" s="1372"/>
      <c r="L529" s="259"/>
      <c r="M529" s="257"/>
      <c r="N529" s="180"/>
    </row>
    <row r="530" spans="2:14" ht="19.5" hidden="1" customHeight="1">
      <c r="B530" s="1364"/>
      <c r="C530" s="269" t="s">
        <v>150</v>
      </c>
      <c r="D530" s="265"/>
      <c r="E530" s="288">
        <f t="shared" si="53"/>
        <v>0</v>
      </c>
      <c r="F530" s="266"/>
      <c r="G530" s="266"/>
      <c r="H530" s="266"/>
      <c r="I530" s="1367"/>
      <c r="J530" s="1371"/>
      <c r="K530" s="1372"/>
      <c r="L530" s="259"/>
      <c r="M530" s="257"/>
      <c r="N530" s="180"/>
    </row>
    <row r="531" spans="2:14" ht="19.5" hidden="1" customHeight="1">
      <c r="B531" s="1364"/>
      <c r="C531" s="264" t="s">
        <v>151</v>
      </c>
      <c r="D531" s="265"/>
      <c r="E531" s="288">
        <f t="shared" si="53"/>
        <v>0</v>
      </c>
      <c r="F531" s="266"/>
      <c r="G531" s="266"/>
      <c r="H531" s="266"/>
      <c r="I531" s="1367"/>
      <c r="J531" s="1371"/>
      <c r="K531" s="1372"/>
      <c r="L531" s="268"/>
      <c r="M531" s="270"/>
      <c r="N531" s="180"/>
    </row>
    <row r="532" spans="2:14" ht="19.5" hidden="1" customHeight="1">
      <c r="B532" s="1364"/>
      <c r="C532" s="264" t="s">
        <v>152</v>
      </c>
      <c r="D532" s="265"/>
      <c r="E532" s="288">
        <f t="shared" si="53"/>
        <v>0</v>
      </c>
      <c r="F532" s="278"/>
      <c r="G532" s="278"/>
      <c r="H532" s="278"/>
      <c r="I532" s="1367"/>
      <c r="J532" s="1371"/>
      <c r="K532" s="1372"/>
      <c r="L532" s="268"/>
      <c r="M532" s="270"/>
      <c r="N532" s="180"/>
    </row>
    <row r="533" spans="2:14" ht="19.5" hidden="1" customHeight="1">
      <c r="B533" s="1364"/>
      <c r="C533" s="272" t="s">
        <v>631</v>
      </c>
      <c r="D533" s="265"/>
      <c r="E533" s="288">
        <f t="shared" si="53"/>
        <v>0</v>
      </c>
      <c r="F533" s="266"/>
      <c r="G533" s="266"/>
      <c r="H533" s="266"/>
      <c r="I533" s="1367"/>
      <c r="J533" s="1371"/>
      <c r="K533" s="1372"/>
      <c r="L533" s="268"/>
      <c r="M533" s="270"/>
      <c r="N533" s="180"/>
    </row>
    <row r="534" spans="2:14" ht="19.5" hidden="1" customHeight="1">
      <c r="B534" s="1364"/>
      <c r="C534" s="264" t="s">
        <v>153</v>
      </c>
      <c r="D534" s="265"/>
      <c r="E534" s="288">
        <f t="shared" si="53"/>
        <v>0</v>
      </c>
      <c r="F534" s="266"/>
      <c r="G534" s="266"/>
      <c r="H534" s="266"/>
      <c r="I534" s="1367"/>
      <c r="J534" s="1371"/>
      <c r="K534" s="1372"/>
      <c r="L534" s="268"/>
      <c r="M534" s="270"/>
      <c r="N534" s="180"/>
    </row>
    <row r="535" spans="2:14" ht="19.5" hidden="1" customHeight="1" thickBot="1">
      <c r="B535" s="1365"/>
      <c r="C535" s="273" t="s">
        <v>154</v>
      </c>
      <c r="D535" s="274"/>
      <c r="E535" s="289">
        <f>SUM(F535:H535)</f>
        <v>0</v>
      </c>
      <c r="F535" s="275"/>
      <c r="G535" s="275"/>
      <c r="H535" s="275"/>
      <c r="I535" s="1368"/>
      <c r="J535" s="1381"/>
      <c r="K535" s="1382"/>
      <c r="L535" s="268"/>
      <c r="M535" s="270"/>
      <c r="N535" s="180"/>
    </row>
    <row r="536" spans="2:14" ht="40.5" hidden="1" customHeight="1">
      <c r="B536" s="204" t="str">
        <f>IF('①4.事業内容（販促）'!B58="","",'①4.事業内容（販促）'!B58)</f>
        <v/>
      </c>
      <c r="C536" s="1377" t="str">
        <f>IF('①4.事業内容（販促）'!C58="","",'①4.事業内容（販促）'!C58)</f>
        <v/>
      </c>
      <c r="D536" s="1378"/>
      <c r="E536" s="284">
        <f>SUM(E537:E545)</f>
        <v>0</v>
      </c>
      <c r="F536" s="284">
        <f>SUM(F537:F545)</f>
        <v>0</v>
      </c>
      <c r="G536" s="284">
        <f>SUM(G537:G545)</f>
        <v>0</v>
      </c>
      <c r="H536" s="284">
        <f>SUM(H537:H545)</f>
        <v>0</v>
      </c>
      <c r="I536" s="279"/>
      <c r="J536" s="1383"/>
      <c r="K536" s="1384"/>
      <c r="L536" s="259"/>
      <c r="M536" s="257"/>
      <c r="N536" s="180"/>
    </row>
    <row r="537" spans="2:14" ht="19.5" hidden="1" customHeight="1">
      <c r="B537" s="1363"/>
      <c r="C537" s="260" t="s">
        <v>147</v>
      </c>
      <c r="D537" s="261"/>
      <c r="E537" s="287">
        <f>SUM(F537:H537)</f>
        <v>0</v>
      </c>
      <c r="F537" s="262"/>
      <c r="G537" s="262"/>
      <c r="H537" s="262"/>
      <c r="I537" s="1366"/>
      <c r="J537" s="1369"/>
      <c r="K537" s="1370"/>
      <c r="L537" s="259"/>
      <c r="M537" s="257"/>
      <c r="N537" s="180"/>
    </row>
    <row r="538" spans="2:14" ht="19.5" hidden="1" customHeight="1">
      <c r="B538" s="1364"/>
      <c r="C538" s="264" t="s">
        <v>148</v>
      </c>
      <c r="D538" s="265"/>
      <c r="E538" s="288">
        <f t="shared" ref="E538:E544" si="54">SUM(F538:H538)</f>
        <v>0</v>
      </c>
      <c r="F538" s="266"/>
      <c r="G538" s="266"/>
      <c r="H538" s="266"/>
      <c r="I538" s="1367"/>
      <c r="J538" s="1371"/>
      <c r="K538" s="1372"/>
      <c r="L538" s="268"/>
      <c r="M538" s="270"/>
      <c r="N538" s="180"/>
    </row>
    <row r="539" spans="2:14" ht="19.5" hidden="1" customHeight="1">
      <c r="B539" s="1364"/>
      <c r="C539" s="264" t="s">
        <v>149</v>
      </c>
      <c r="D539" s="265"/>
      <c r="E539" s="288">
        <f t="shared" si="54"/>
        <v>0</v>
      </c>
      <c r="F539" s="266"/>
      <c r="G539" s="266"/>
      <c r="H539" s="266"/>
      <c r="I539" s="1367"/>
      <c r="J539" s="1371"/>
      <c r="K539" s="1372"/>
      <c r="L539" s="268"/>
      <c r="M539" s="270"/>
      <c r="N539" s="180"/>
    </row>
    <row r="540" spans="2:14" ht="19.5" hidden="1" customHeight="1">
      <c r="B540" s="1364"/>
      <c r="C540" s="269" t="s">
        <v>150</v>
      </c>
      <c r="D540" s="265"/>
      <c r="E540" s="288">
        <f t="shared" si="54"/>
        <v>0</v>
      </c>
      <c r="F540" s="266"/>
      <c r="G540" s="266"/>
      <c r="H540" s="266"/>
      <c r="I540" s="1367"/>
      <c r="J540" s="1371"/>
      <c r="K540" s="1372"/>
      <c r="L540" s="268"/>
      <c r="M540" s="270"/>
      <c r="N540" s="180"/>
    </row>
    <row r="541" spans="2:14" ht="19.5" hidden="1" customHeight="1">
      <c r="B541" s="1364"/>
      <c r="C541" s="264" t="s">
        <v>151</v>
      </c>
      <c r="D541" s="265"/>
      <c r="E541" s="288">
        <f t="shared" si="54"/>
        <v>0</v>
      </c>
      <c r="F541" s="266"/>
      <c r="G541" s="266"/>
      <c r="H541" s="266"/>
      <c r="I541" s="1367"/>
      <c r="J541" s="1371"/>
      <c r="K541" s="1372"/>
      <c r="L541" s="259"/>
      <c r="M541" s="257"/>
      <c r="N541" s="180"/>
    </row>
    <row r="542" spans="2:14" ht="19.5" hidden="1" customHeight="1">
      <c r="B542" s="1364"/>
      <c r="C542" s="264" t="s">
        <v>152</v>
      </c>
      <c r="D542" s="265"/>
      <c r="E542" s="288">
        <f t="shared" si="54"/>
        <v>0</v>
      </c>
      <c r="F542" s="278"/>
      <c r="G542" s="278"/>
      <c r="H542" s="278"/>
      <c r="I542" s="1367"/>
      <c r="J542" s="1373"/>
      <c r="K542" s="1374"/>
      <c r="L542" s="259"/>
      <c r="M542" s="257"/>
      <c r="N542" s="180"/>
    </row>
    <row r="543" spans="2:14" ht="19.5" hidden="1" customHeight="1">
      <c r="B543" s="1364"/>
      <c r="C543" s="272" t="s">
        <v>631</v>
      </c>
      <c r="D543" s="265"/>
      <c r="E543" s="288">
        <f t="shared" si="54"/>
        <v>0</v>
      </c>
      <c r="F543" s="266"/>
      <c r="G543" s="266"/>
      <c r="H543" s="266"/>
      <c r="I543" s="1367"/>
      <c r="J543" s="1371"/>
      <c r="K543" s="1372"/>
      <c r="L543" s="259"/>
      <c r="M543" s="257"/>
      <c r="N543" s="180"/>
    </row>
    <row r="544" spans="2:14" ht="19.5" hidden="1" customHeight="1">
      <c r="B544" s="1364"/>
      <c r="C544" s="264" t="s">
        <v>153</v>
      </c>
      <c r="D544" s="265"/>
      <c r="E544" s="288">
        <f t="shared" si="54"/>
        <v>0</v>
      </c>
      <c r="F544" s="266"/>
      <c r="G544" s="266"/>
      <c r="H544" s="266"/>
      <c r="I544" s="1367"/>
      <c r="J544" s="1371"/>
      <c r="K544" s="1372"/>
      <c r="L544" s="259"/>
      <c r="M544" s="257"/>
      <c r="N544" s="180"/>
    </row>
    <row r="545" spans="2:14" ht="19.5" hidden="1" customHeight="1" thickBot="1">
      <c r="B545" s="1365"/>
      <c r="C545" s="273" t="s">
        <v>154</v>
      </c>
      <c r="D545" s="274"/>
      <c r="E545" s="289">
        <f>SUM(F545:H545)</f>
        <v>0</v>
      </c>
      <c r="F545" s="275"/>
      <c r="G545" s="275"/>
      <c r="H545" s="275"/>
      <c r="I545" s="1368"/>
      <c r="J545" s="1375"/>
      <c r="K545" s="1376"/>
      <c r="L545" s="259"/>
      <c r="M545" s="257"/>
      <c r="N545" s="180"/>
    </row>
    <row r="546" spans="2:14" ht="37.5" hidden="1" customHeight="1">
      <c r="B546" s="204" t="str">
        <f>IF('①4.事業内容（販促）'!B59="","",'①4.事業内容（販促）'!B59)</f>
        <v/>
      </c>
      <c r="C546" s="1377" t="str">
        <f>IF('①4.事業内容（販促）'!C59="","",'①4.事業内容（販促）'!C59)</f>
        <v/>
      </c>
      <c r="D546" s="1378"/>
      <c r="E546" s="284">
        <f>SUM(E547:E555)</f>
        <v>0</v>
      </c>
      <c r="F546" s="284">
        <f>SUM(F547:F555)</f>
        <v>0</v>
      </c>
      <c r="G546" s="284">
        <f>SUM(G547:G555)</f>
        <v>0</v>
      </c>
      <c r="H546" s="284">
        <f>SUM(H547:H555)</f>
        <v>0</v>
      </c>
      <c r="I546" s="277"/>
      <c r="J546" s="1379"/>
      <c r="K546" s="1380"/>
      <c r="L546" s="259"/>
      <c r="M546" s="257"/>
      <c r="N546" s="180"/>
    </row>
    <row r="547" spans="2:14" ht="19.5" hidden="1" customHeight="1">
      <c r="B547" s="1363"/>
      <c r="C547" s="260" t="s">
        <v>147</v>
      </c>
      <c r="D547" s="261"/>
      <c r="E547" s="287">
        <f>SUM(F547:H547)</f>
        <v>0</v>
      </c>
      <c r="F547" s="262"/>
      <c r="G547" s="262"/>
      <c r="H547" s="262"/>
      <c r="I547" s="1366"/>
      <c r="J547" s="1369"/>
      <c r="K547" s="1370"/>
      <c r="L547" s="268"/>
      <c r="M547" s="270"/>
      <c r="N547" s="180"/>
    </row>
    <row r="548" spans="2:14" ht="19.5" hidden="1" customHeight="1">
      <c r="B548" s="1364"/>
      <c r="C548" s="264" t="s">
        <v>148</v>
      </c>
      <c r="D548" s="265"/>
      <c r="E548" s="288">
        <f t="shared" ref="E548:E554" si="55">SUM(F548:H548)</f>
        <v>0</v>
      </c>
      <c r="F548" s="266"/>
      <c r="G548" s="266"/>
      <c r="H548" s="266"/>
      <c r="I548" s="1367"/>
      <c r="J548" s="1371"/>
      <c r="K548" s="1372"/>
      <c r="L548" s="259"/>
      <c r="M548" s="257"/>
      <c r="N548" s="180"/>
    </row>
    <row r="549" spans="2:14" ht="19.5" hidden="1" customHeight="1">
      <c r="B549" s="1364"/>
      <c r="C549" s="264" t="s">
        <v>149</v>
      </c>
      <c r="D549" s="265"/>
      <c r="E549" s="288">
        <f t="shared" si="55"/>
        <v>0</v>
      </c>
      <c r="F549" s="266"/>
      <c r="G549" s="266"/>
      <c r="H549" s="266"/>
      <c r="I549" s="1367"/>
      <c r="J549" s="1371"/>
      <c r="K549" s="1372"/>
      <c r="L549" s="259"/>
      <c r="M549" s="257"/>
      <c r="N549" s="180"/>
    </row>
    <row r="550" spans="2:14" ht="19.5" hidden="1" customHeight="1">
      <c r="B550" s="1364"/>
      <c r="C550" s="269" t="s">
        <v>150</v>
      </c>
      <c r="D550" s="265"/>
      <c r="E550" s="288">
        <f t="shared" si="55"/>
        <v>0</v>
      </c>
      <c r="F550" s="266"/>
      <c r="G550" s="266"/>
      <c r="H550" s="266"/>
      <c r="I550" s="1367"/>
      <c r="J550" s="1371"/>
      <c r="K550" s="1372"/>
      <c r="L550" s="259"/>
      <c r="M550" s="257"/>
      <c r="N550" s="180"/>
    </row>
    <row r="551" spans="2:14" ht="19.5" hidden="1" customHeight="1">
      <c r="B551" s="1364"/>
      <c r="C551" s="264" t="s">
        <v>151</v>
      </c>
      <c r="D551" s="265"/>
      <c r="E551" s="288">
        <f t="shared" si="55"/>
        <v>0</v>
      </c>
      <c r="F551" s="266"/>
      <c r="G551" s="266"/>
      <c r="H551" s="266"/>
      <c r="I551" s="1367"/>
      <c r="J551" s="1371"/>
      <c r="K551" s="1372"/>
      <c r="L551" s="268"/>
      <c r="M551" s="270"/>
      <c r="N551" s="180"/>
    </row>
    <row r="552" spans="2:14" ht="19.5" hidden="1" customHeight="1">
      <c r="B552" s="1364"/>
      <c r="C552" s="264" t="s">
        <v>152</v>
      </c>
      <c r="D552" s="265"/>
      <c r="E552" s="288">
        <f t="shared" si="55"/>
        <v>0</v>
      </c>
      <c r="F552" s="278"/>
      <c r="G552" s="278"/>
      <c r="H552" s="278"/>
      <c r="I552" s="1367"/>
      <c r="J552" s="1371"/>
      <c r="K552" s="1372"/>
      <c r="L552" s="268"/>
      <c r="M552" s="270"/>
      <c r="N552" s="180"/>
    </row>
    <row r="553" spans="2:14" ht="19.5" hidden="1" customHeight="1">
      <c r="B553" s="1364"/>
      <c r="C553" s="272" t="s">
        <v>631</v>
      </c>
      <c r="D553" s="265"/>
      <c r="E553" s="288">
        <f t="shared" si="55"/>
        <v>0</v>
      </c>
      <c r="F553" s="266"/>
      <c r="G553" s="266"/>
      <c r="H553" s="266"/>
      <c r="I553" s="1367"/>
      <c r="J553" s="1371"/>
      <c r="K553" s="1372"/>
      <c r="L553" s="268"/>
      <c r="M553" s="270"/>
      <c r="N553" s="180"/>
    </row>
    <row r="554" spans="2:14" ht="19.5" hidden="1" customHeight="1">
      <c r="B554" s="1364"/>
      <c r="C554" s="264" t="s">
        <v>153</v>
      </c>
      <c r="D554" s="265"/>
      <c r="E554" s="288">
        <f t="shared" si="55"/>
        <v>0</v>
      </c>
      <c r="F554" s="266"/>
      <c r="G554" s="266"/>
      <c r="H554" s="266"/>
      <c r="I554" s="1367"/>
      <c r="J554" s="1371"/>
      <c r="K554" s="1372"/>
      <c r="L554" s="268"/>
      <c r="M554" s="270"/>
      <c r="N554" s="180"/>
    </row>
    <row r="555" spans="2:14" ht="19.5" hidden="1" customHeight="1" thickBot="1">
      <c r="B555" s="1365"/>
      <c r="C555" s="273" t="s">
        <v>154</v>
      </c>
      <c r="D555" s="274"/>
      <c r="E555" s="289">
        <f>SUM(F555:H555)</f>
        <v>0</v>
      </c>
      <c r="F555" s="275"/>
      <c r="G555" s="275"/>
      <c r="H555" s="275"/>
      <c r="I555" s="1368"/>
      <c r="J555" s="1381"/>
      <c r="K555" s="1382"/>
      <c r="L555" s="268"/>
      <c r="M555" s="270"/>
      <c r="N555" s="180"/>
    </row>
    <row r="556" spans="2:14" ht="37.5" hidden="1" customHeight="1">
      <c r="B556" s="204" t="str">
        <f>IF('①4.事業内容（販促）'!B60="","",'①4.事業内容（販促）'!B60)</f>
        <v/>
      </c>
      <c r="C556" s="1377" t="str">
        <f>IF('①4.事業内容（販促）'!C60="","",'①4.事業内容（販促）'!C60)</f>
        <v/>
      </c>
      <c r="D556" s="1378"/>
      <c r="E556" s="284">
        <f>SUM(E557:E565)</f>
        <v>0</v>
      </c>
      <c r="F556" s="284">
        <f>SUM(F557:F565)</f>
        <v>0</v>
      </c>
      <c r="G556" s="284">
        <f>SUM(G557:G565)</f>
        <v>0</v>
      </c>
      <c r="H556" s="284">
        <f>SUM(H557:H565)</f>
        <v>0</v>
      </c>
      <c r="I556" s="279"/>
      <c r="J556" s="1383"/>
      <c r="K556" s="1384"/>
      <c r="L556" s="259"/>
      <c r="M556" s="257"/>
      <c r="N556" s="180"/>
    </row>
    <row r="557" spans="2:14" ht="19.5" hidden="1" customHeight="1">
      <c r="B557" s="1363"/>
      <c r="C557" s="260" t="s">
        <v>147</v>
      </c>
      <c r="D557" s="261"/>
      <c r="E557" s="287">
        <f>SUM(F557:H557)</f>
        <v>0</v>
      </c>
      <c r="F557" s="262"/>
      <c r="G557" s="262"/>
      <c r="H557" s="262"/>
      <c r="I557" s="1366"/>
      <c r="J557" s="1369"/>
      <c r="K557" s="1370"/>
      <c r="L557" s="268"/>
      <c r="M557" s="270"/>
      <c r="N557" s="180"/>
    </row>
    <row r="558" spans="2:14" ht="19.5" hidden="1" customHeight="1">
      <c r="B558" s="1364"/>
      <c r="C558" s="264" t="s">
        <v>148</v>
      </c>
      <c r="D558" s="265"/>
      <c r="E558" s="288">
        <f t="shared" ref="E558:E564" si="56">SUM(F558:H558)</f>
        <v>0</v>
      </c>
      <c r="F558" s="266"/>
      <c r="G558" s="266"/>
      <c r="H558" s="266"/>
      <c r="I558" s="1367"/>
      <c r="J558" s="1371"/>
      <c r="K558" s="1372"/>
      <c r="L558" s="259"/>
      <c r="M558" s="257"/>
      <c r="N558" s="180"/>
    </row>
    <row r="559" spans="2:14" ht="19.5" hidden="1" customHeight="1">
      <c r="B559" s="1364"/>
      <c r="C559" s="264" t="s">
        <v>149</v>
      </c>
      <c r="D559" s="265"/>
      <c r="E559" s="288">
        <f t="shared" si="56"/>
        <v>0</v>
      </c>
      <c r="F559" s="266"/>
      <c r="G559" s="266"/>
      <c r="H559" s="266"/>
      <c r="I559" s="1367"/>
      <c r="J559" s="1371"/>
      <c r="K559" s="1372"/>
      <c r="L559" s="259"/>
      <c r="M559" s="257"/>
      <c r="N559" s="180"/>
    </row>
    <row r="560" spans="2:14" ht="19.5" hidden="1" customHeight="1">
      <c r="B560" s="1364"/>
      <c r="C560" s="269" t="s">
        <v>150</v>
      </c>
      <c r="D560" s="265"/>
      <c r="E560" s="288">
        <f t="shared" si="56"/>
        <v>0</v>
      </c>
      <c r="F560" s="266"/>
      <c r="G560" s="266"/>
      <c r="H560" s="266"/>
      <c r="I560" s="1367"/>
      <c r="J560" s="1371"/>
      <c r="K560" s="1372"/>
      <c r="L560" s="259"/>
      <c r="M560" s="257"/>
      <c r="N560" s="180"/>
    </row>
    <row r="561" spans="2:14" ht="19.5" hidden="1" customHeight="1">
      <c r="B561" s="1364"/>
      <c r="C561" s="264" t="s">
        <v>151</v>
      </c>
      <c r="D561" s="265"/>
      <c r="E561" s="288">
        <f t="shared" si="56"/>
        <v>0</v>
      </c>
      <c r="F561" s="266"/>
      <c r="G561" s="266"/>
      <c r="H561" s="266"/>
      <c r="I561" s="1367"/>
      <c r="J561" s="1371"/>
      <c r="K561" s="1372"/>
      <c r="L561" s="268"/>
      <c r="M561" s="270"/>
      <c r="N561" s="180"/>
    </row>
    <row r="562" spans="2:14" ht="19.5" hidden="1" customHeight="1">
      <c r="B562" s="1364"/>
      <c r="C562" s="264" t="s">
        <v>152</v>
      </c>
      <c r="D562" s="265"/>
      <c r="E562" s="288">
        <f t="shared" si="56"/>
        <v>0</v>
      </c>
      <c r="F562" s="278"/>
      <c r="G562" s="278"/>
      <c r="H562" s="278"/>
      <c r="I562" s="1367"/>
      <c r="J562" s="1373"/>
      <c r="K562" s="1374"/>
      <c r="L562" s="268"/>
      <c r="M562" s="270"/>
      <c r="N562" s="180"/>
    </row>
    <row r="563" spans="2:14" ht="19.5" hidden="1" customHeight="1">
      <c r="B563" s="1364"/>
      <c r="C563" s="272" t="s">
        <v>631</v>
      </c>
      <c r="D563" s="265"/>
      <c r="E563" s="288">
        <f t="shared" si="56"/>
        <v>0</v>
      </c>
      <c r="F563" s="266"/>
      <c r="G563" s="266"/>
      <c r="H563" s="266"/>
      <c r="I563" s="1367"/>
      <c r="J563" s="1371"/>
      <c r="K563" s="1372"/>
      <c r="L563" s="268"/>
      <c r="M563" s="270"/>
      <c r="N563" s="180"/>
    </row>
    <row r="564" spans="2:14" ht="19.5" hidden="1" customHeight="1">
      <c r="B564" s="1364"/>
      <c r="C564" s="264" t="s">
        <v>153</v>
      </c>
      <c r="D564" s="265"/>
      <c r="E564" s="288">
        <f t="shared" si="56"/>
        <v>0</v>
      </c>
      <c r="F564" s="266"/>
      <c r="G564" s="266"/>
      <c r="H564" s="266"/>
      <c r="I564" s="1367"/>
      <c r="J564" s="1371"/>
      <c r="K564" s="1372"/>
      <c r="L564" s="268"/>
      <c r="M564" s="270"/>
      <c r="N564" s="180"/>
    </row>
    <row r="565" spans="2:14" ht="19.5" hidden="1" customHeight="1" thickBot="1">
      <c r="B565" s="1365"/>
      <c r="C565" s="273" t="s">
        <v>154</v>
      </c>
      <c r="D565" s="274"/>
      <c r="E565" s="289">
        <f>SUM(F565:H565)</f>
        <v>0</v>
      </c>
      <c r="F565" s="275"/>
      <c r="G565" s="275"/>
      <c r="H565" s="275"/>
      <c r="I565" s="1368"/>
      <c r="J565" s="1375"/>
      <c r="K565" s="1376"/>
      <c r="L565" s="268"/>
      <c r="M565" s="270"/>
      <c r="N565" s="180"/>
    </row>
    <row r="566" spans="2:14" ht="37.5" hidden="1" customHeight="1">
      <c r="B566" s="204" t="str">
        <f>IF('①4.事業内容（販促）'!B61="","",'①4.事業内容（販促）'!B61)</f>
        <v/>
      </c>
      <c r="C566" s="1377" t="str">
        <f>IF('①4.事業内容（販促）'!C61="","",'①4.事業内容（販促）'!C61)</f>
        <v/>
      </c>
      <c r="D566" s="1378"/>
      <c r="E566" s="284">
        <f>SUM(E567:E575)</f>
        <v>0</v>
      </c>
      <c r="F566" s="284">
        <f>SUM(F567:F575)</f>
        <v>0</v>
      </c>
      <c r="G566" s="284">
        <f>SUM(G567:G575)</f>
        <v>0</v>
      </c>
      <c r="H566" s="284">
        <f>SUM(H567:H575)</f>
        <v>0</v>
      </c>
      <c r="I566" s="277"/>
      <c r="J566" s="1379"/>
      <c r="K566" s="1380"/>
      <c r="L566" s="259"/>
      <c r="M566" s="257"/>
      <c r="N566" s="180"/>
    </row>
    <row r="567" spans="2:14" ht="19.5" hidden="1" customHeight="1">
      <c r="B567" s="1363"/>
      <c r="C567" s="260" t="s">
        <v>147</v>
      </c>
      <c r="D567" s="261"/>
      <c r="E567" s="287">
        <f>SUM(F567:H567)</f>
        <v>0</v>
      </c>
      <c r="F567" s="262"/>
      <c r="G567" s="262"/>
      <c r="H567" s="262"/>
      <c r="I567" s="1366"/>
      <c r="J567" s="1369"/>
      <c r="K567" s="1370"/>
      <c r="L567" s="268"/>
      <c r="M567" s="270"/>
      <c r="N567" s="180"/>
    </row>
    <row r="568" spans="2:14" ht="19.5" hidden="1" customHeight="1">
      <c r="B568" s="1364"/>
      <c r="C568" s="264" t="s">
        <v>148</v>
      </c>
      <c r="D568" s="265"/>
      <c r="E568" s="288">
        <f t="shared" ref="E568:E574" si="57">SUM(F568:H568)</f>
        <v>0</v>
      </c>
      <c r="F568" s="266"/>
      <c r="G568" s="266"/>
      <c r="H568" s="266"/>
      <c r="I568" s="1367"/>
      <c r="J568" s="1371"/>
      <c r="K568" s="1372"/>
      <c r="L568" s="259"/>
      <c r="M568" s="257"/>
      <c r="N568" s="180"/>
    </row>
    <row r="569" spans="2:14" ht="19.5" hidden="1" customHeight="1">
      <c r="B569" s="1364"/>
      <c r="C569" s="264" t="s">
        <v>149</v>
      </c>
      <c r="D569" s="265"/>
      <c r="E569" s="288">
        <f t="shared" si="57"/>
        <v>0</v>
      </c>
      <c r="F569" s="266"/>
      <c r="G569" s="266"/>
      <c r="H569" s="266"/>
      <c r="I569" s="1367"/>
      <c r="J569" s="1371"/>
      <c r="K569" s="1372"/>
      <c r="L569" s="259"/>
      <c r="M569" s="257"/>
      <c r="N569" s="180"/>
    </row>
    <row r="570" spans="2:14" ht="19.5" hidden="1" customHeight="1">
      <c r="B570" s="1364"/>
      <c r="C570" s="269" t="s">
        <v>150</v>
      </c>
      <c r="D570" s="265"/>
      <c r="E570" s="288">
        <f t="shared" si="57"/>
        <v>0</v>
      </c>
      <c r="F570" s="266"/>
      <c r="G570" s="266"/>
      <c r="H570" s="266"/>
      <c r="I570" s="1367"/>
      <c r="J570" s="1371"/>
      <c r="K570" s="1372"/>
      <c r="L570" s="259"/>
      <c r="M570" s="257"/>
      <c r="N570" s="180"/>
    </row>
    <row r="571" spans="2:14" ht="19.5" hidden="1" customHeight="1">
      <c r="B571" s="1364"/>
      <c r="C571" s="264" t="s">
        <v>151</v>
      </c>
      <c r="D571" s="265"/>
      <c r="E571" s="288">
        <f t="shared" si="57"/>
        <v>0</v>
      </c>
      <c r="F571" s="266"/>
      <c r="G571" s="266"/>
      <c r="H571" s="266"/>
      <c r="I571" s="1367"/>
      <c r="J571" s="1371"/>
      <c r="K571" s="1372"/>
      <c r="L571" s="268"/>
      <c r="M571" s="270"/>
      <c r="N571" s="180"/>
    </row>
    <row r="572" spans="2:14" ht="19.5" hidden="1" customHeight="1">
      <c r="B572" s="1364"/>
      <c r="C572" s="264" t="s">
        <v>152</v>
      </c>
      <c r="D572" s="265"/>
      <c r="E572" s="288">
        <f t="shared" si="57"/>
        <v>0</v>
      </c>
      <c r="F572" s="278"/>
      <c r="G572" s="278"/>
      <c r="H572" s="278"/>
      <c r="I572" s="1367"/>
      <c r="J572" s="1371"/>
      <c r="K572" s="1372"/>
      <c r="L572" s="268"/>
      <c r="M572" s="270"/>
      <c r="N572" s="180"/>
    </row>
    <row r="573" spans="2:14" ht="19.5" hidden="1" customHeight="1">
      <c r="B573" s="1364"/>
      <c r="C573" s="272" t="s">
        <v>631</v>
      </c>
      <c r="D573" s="265"/>
      <c r="E573" s="288">
        <f t="shared" si="57"/>
        <v>0</v>
      </c>
      <c r="F573" s="266"/>
      <c r="G573" s="266"/>
      <c r="H573" s="266"/>
      <c r="I573" s="1367"/>
      <c r="J573" s="1371"/>
      <c r="K573" s="1372"/>
      <c r="L573" s="268"/>
      <c r="M573" s="270"/>
      <c r="N573" s="180"/>
    </row>
    <row r="574" spans="2:14" ht="19.5" hidden="1" customHeight="1">
      <c r="B574" s="1364"/>
      <c r="C574" s="264" t="s">
        <v>153</v>
      </c>
      <c r="D574" s="265"/>
      <c r="E574" s="288">
        <f t="shared" si="57"/>
        <v>0</v>
      </c>
      <c r="F574" s="266"/>
      <c r="G574" s="266"/>
      <c r="H574" s="266"/>
      <c r="I574" s="1367"/>
      <c r="J574" s="1371"/>
      <c r="K574" s="1372"/>
      <c r="L574" s="268"/>
      <c r="M574" s="270"/>
      <c r="N574" s="180"/>
    </row>
    <row r="575" spans="2:14" ht="19.5" hidden="1" customHeight="1" thickBot="1">
      <c r="B575" s="1365"/>
      <c r="C575" s="273" t="s">
        <v>154</v>
      </c>
      <c r="D575" s="274"/>
      <c r="E575" s="289">
        <f>SUM(F575:H575)</f>
        <v>0</v>
      </c>
      <c r="F575" s="275"/>
      <c r="G575" s="275"/>
      <c r="H575" s="275"/>
      <c r="I575" s="1368"/>
      <c r="J575" s="1381"/>
      <c r="K575" s="1382"/>
      <c r="L575" s="268"/>
      <c r="M575" s="270"/>
      <c r="N575" s="180"/>
    </row>
    <row r="576" spans="2:14" ht="37.5" hidden="1" customHeight="1">
      <c r="B576" s="204" t="str">
        <f>IF('①4.事業内容（販促）'!B62="","",'①4.事業内容（販促）'!B62)</f>
        <v/>
      </c>
      <c r="C576" s="1377" t="str">
        <f>IF('①4.事業内容（販促）'!C62="","",'①4.事業内容（販促）'!C62)</f>
        <v/>
      </c>
      <c r="D576" s="1378"/>
      <c r="E576" s="284">
        <f>SUM(E577:E585)</f>
        <v>0</v>
      </c>
      <c r="F576" s="284">
        <f>SUM(F577:F585)</f>
        <v>0</v>
      </c>
      <c r="G576" s="284">
        <f>SUM(G577:G585)</f>
        <v>0</v>
      </c>
      <c r="H576" s="284">
        <f>SUM(H577:H585)</f>
        <v>0</v>
      </c>
      <c r="I576" s="279"/>
      <c r="J576" s="1383"/>
      <c r="K576" s="1384"/>
      <c r="L576" s="259"/>
      <c r="M576" s="257"/>
      <c r="N576" s="180"/>
    </row>
    <row r="577" spans="2:14" ht="19.5" hidden="1" customHeight="1">
      <c r="B577" s="1363"/>
      <c r="C577" s="260" t="s">
        <v>147</v>
      </c>
      <c r="D577" s="261"/>
      <c r="E577" s="287">
        <f>SUM(F577:H577)</f>
        <v>0</v>
      </c>
      <c r="F577" s="262"/>
      <c r="G577" s="262"/>
      <c r="H577" s="262"/>
      <c r="I577" s="1366"/>
      <c r="J577" s="1369"/>
      <c r="K577" s="1370"/>
      <c r="L577" s="268"/>
      <c r="M577" s="270"/>
      <c r="N577" s="180"/>
    </row>
    <row r="578" spans="2:14" ht="19.5" hidden="1" customHeight="1">
      <c r="B578" s="1364"/>
      <c r="C578" s="264" t="s">
        <v>148</v>
      </c>
      <c r="D578" s="265"/>
      <c r="E578" s="288">
        <f t="shared" ref="E578:E584" si="58">SUM(F578:H578)</f>
        <v>0</v>
      </c>
      <c r="F578" s="266"/>
      <c r="G578" s="266"/>
      <c r="H578" s="266"/>
      <c r="I578" s="1367"/>
      <c r="J578" s="1371"/>
      <c r="K578" s="1372"/>
      <c r="L578" s="259"/>
      <c r="M578" s="257"/>
      <c r="N578" s="180"/>
    </row>
    <row r="579" spans="2:14" ht="19.5" hidden="1" customHeight="1">
      <c r="B579" s="1364"/>
      <c r="C579" s="264" t="s">
        <v>149</v>
      </c>
      <c r="D579" s="265"/>
      <c r="E579" s="288">
        <f t="shared" si="58"/>
        <v>0</v>
      </c>
      <c r="F579" s="266"/>
      <c r="G579" s="266"/>
      <c r="H579" s="266"/>
      <c r="I579" s="1367"/>
      <c r="J579" s="1371"/>
      <c r="K579" s="1372"/>
      <c r="L579" s="259"/>
      <c r="M579" s="257"/>
      <c r="N579" s="180"/>
    </row>
    <row r="580" spans="2:14" ht="19.5" hidden="1" customHeight="1">
      <c r="B580" s="1364"/>
      <c r="C580" s="269" t="s">
        <v>150</v>
      </c>
      <c r="D580" s="265"/>
      <c r="E580" s="288">
        <f t="shared" si="58"/>
        <v>0</v>
      </c>
      <c r="F580" s="266"/>
      <c r="G580" s="266"/>
      <c r="H580" s="266"/>
      <c r="I580" s="1367"/>
      <c r="J580" s="1371"/>
      <c r="K580" s="1372"/>
      <c r="L580" s="259"/>
      <c r="M580" s="257"/>
      <c r="N580" s="180"/>
    </row>
    <row r="581" spans="2:14" ht="19.5" hidden="1" customHeight="1">
      <c r="B581" s="1364"/>
      <c r="C581" s="264" t="s">
        <v>151</v>
      </c>
      <c r="D581" s="265"/>
      <c r="E581" s="288">
        <f t="shared" si="58"/>
        <v>0</v>
      </c>
      <c r="F581" s="266"/>
      <c r="G581" s="266"/>
      <c r="H581" s="266"/>
      <c r="I581" s="1367"/>
      <c r="J581" s="1371"/>
      <c r="K581" s="1372"/>
      <c r="L581" s="268"/>
      <c r="M581" s="270"/>
      <c r="N581" s="180"/>
    </row>
    <row r="582" spans="2:14" ht="19.5" hidden="1" customHeight="1">
      <c r="B582" s="1364"/>
      <c r="C582" s="264" t="s">
        <v>152</v>
      </c>
      <c r="D582" s="265"/>
      <c r="E582" s="288">
        <f t="shared" si="58"/>
        <v>0</v>
      </c>
      <c r="F582" s="278"/>
      <c r="G582" s="278"/>
      <c r="H582" s="278"/>
      <c r="I582" s="1367"/>
      <c r="J582" s="1373"/>
      <c r="K582" s="1374"/>
      <c r="L582" s="268"/>
      <c r="M582" s="270"/>
      <c r="N582" s="180"/>
    </row>
    <row r="583" spans="2:14" ht="19.5" hidden="1" customHeight="1">
      <c r="B583" s="1364"/>
      <c r="C583" s="272" t="s">
        <v>631</v>
      </c>
      <c r="D583" s="265"/>
      <c r="E583" s="288">
        <f t="shared" si="58"/>
        <v>0</v>
      </c>
      <c r="F583" s="266"/>
      <c r="G583" s="266"/>
      <c r="H583" s="266"/>
      <c r="I583" s="1367"/>
      <c r="J583" s="1371"/>
      <c r="K583" s="1372"/>
      <c r="L583" s="268"/>
      <c r="M583" s="270"/>
      <c r="N583" s="180"/>
    </row>
    <row r="584" spans="2:14" ht="19.5" hidden="1" customHeight="1">
      <c r="B584" s="1364"/>
      <c r="C584" s="264" t="s">
        <v>153</v>
      </c>
      <c r="D584" s="265"/>
      <c r="E584" s="288">
        <f t="shared" si="58"/>
        <v>0</v>
      </c>
      <c r="F584" s="266"/>
      <c r="G584" s="266"/>
      <c r="H584" s="266"/>
      <c r="I584" s="1367"/>
      <c r="J584" s="1371"/>
      <c r="K584" s="1372"/>
      <c r="L584" s="268"/>
      <c r="M584" s="270"/>
      <c r="N584" s="180"/>
    </row>
    <row r="585" spans="2:14" ht="19.5" hidden="1" customHeight="1" thickBot="1">
      <c r="B585" s="1365"/>
      <c r="C585" s="273" t="s">
        <v>154</v>
      </c>
      <c r="D585" s="274"/>
      <c r="E585" s="289">
        <f>SUM(F585:H585)</f>
        <v>0</v>
      </c>
      <c r="F585" s="275"/>
      <c r="G585" s="275"/>
      <c r="H585" s="275"/>
      <c r="I585" s="1368"/>
      <c r="J585" s="1375"/>
      <c r="K585" s="1376"/>
      <c r="L585" s="268"/>
      <c r="M585" s="270"/>
      <c r="N585" s="180"/>
    </row>
    <row r="586" spans="2:14" ht="37.5" hidden="1" customHeight="1">
      <c r="B586" s="204" t="str">
        <f>IF('①4.事業内容（販促）'!B63="","",'①4.事業内容（販促）'!B63)</f>
        <v/>
      </c>
      <c r="C586" s="1377" t="str">
        <f>IF('①4.事業内容（販促）'!C63="","",'①4.事業内容（販促）'!C63)</f>
        <v/>
      </c>
      <c r="D586" s="1378"/>
      <c r="E586" s="284">
        <f>SUM(E587:E595)</f>
        <v>0</v>
      </c>
      <c r="F586" s="284">
        <f>SUM(F587:F595)</f>
        <v>0</v>
      </c>
      <c r="G586" s="284">
        <f>SUM(G587:G595)</f>
        <v>0</v>
      </c>
      <c r="H586" s="284">
        <f>SUM(H587:H595)</f>
        <v>0</v>
      </c>
      <c r="I586" s="277"/>
      <c r="J586" s="1379"/>
      <c r="K586" s="1380"/>
      <c r="L586" s="259"/>
      <c r="M586" s="257"/>
      <c r="N586" s="180"/>
    </row>
    <row r="587" spans="2:14" ht="19.5" hidden="1" customHeight="1">
      <c r="B587" s="1363"/>
      <c r="C587" s="260" t="s">
        <v>147</v>
      </c>
      <c r="D587" s="261"/>
      <c r="E587" s="287">
        <f>SUM(F587:H587)</f>
        <v>0</v>
      </c>
      <c r="F587" s="262"/>
      <c r="G587" s="262"/>
      <c r="H587" s="262"/>
      <c r="I587" s="1366"/>
      <c r="J587" s="1369"/>
      <c r="K587" s="1370"/>
      <c r="L587" s="268"/>
      <c r="M587" s="270"/>
      <c r="N587" s="180"/>
    </row>
    <row r="588" spans="2:14" ht="19.5" hidden="1" customHeight="1">
      <c r="B588" s="1364"/>
      <c r="C588" s="264" t="s">
        <v>148</v>
      </c>
      <c r="D588" s="265"/>
      <c r="E588" s="288">
        <f t="shared" ref="E588:E594" si="59">SUM(F588:H588)</f>
        <v>0</v>
      </c>
      <c r="F588" s="266"/>
      <c r="G588" s="266"/>
      <c r="H588" s="266"/>
      <c r="I588" s="1367"/>
      <c r="J588" s="1371"/>
      <c r="K588" s="1372"/>
      <c r="L588" s="259"/>
      <c r="M588" s="257"/>
      <c r="N588" s="180"/>
    </row>
    <row r="589" spans="2:14" ht="19.5" hidden="1" customHeight="1">
      <c r="B589" s="1364"/>
      <c r="C589" s="264" t="s">
        <v>149</v>
      </c>
      <c r="D589" s="265"/>
      <c r="E589" s="288">
        <f t="shared" si="59"/>
        <v>0</v>
      </c>
      <c r="F589" s="266"/>
      <c r="G589" s="266"/>
      <c r="H589" s="266"/>
      <c r="I589" s="1367"/>
      <c r="J589" s="1371"/>
      <c r="K589" s="1372"/>
      <c r="L589" s="259"/>
      <c r="M589" s="257"/>
      <c r="N589" s="180"/>
    </row>
    <row r="590" spans="2:14" ht="19.5" hidden="1" customHeight="1">
      <c r="B590" s="1364"/>
      <c r="C590" s="269" t="s">
        <v>150</v>
      </c>
      <c r="D590" s="265"/>
      <c r="E590" s="288">
        <f t="shared" si="59"/>
        <v>0</v>
      </c>
      <c r="F590" s="266"/>
      <c r="G590" s="266"/>
      <c r="H590" s="266"/>
      <c r="I590" s="1367"/>
      <c r="J590" s="1371"/>
      <c r="K590" s="1372"/>
      <c r="L590" s="259"/>
      <c r="M590" s="257"/>
      <c r="N590" s="180"/>
    </row>
    <row r="591" spans="2:14" ht="19.5" hidden="1" customHeight="1">
      <c r="B591" s="1364"/>
      <c r="C591" s="264" t="s">
        <v>151</v>
      </c>
      <c r="D591" s="265"/>
      <c r="E591" s="288">
        <f t="shared" si="59"/>
        <v>0</v>
      </c>
      <c r="F591" s="266"/>
      <c r="G591" s="266"/>
      <c r="H591" s="266"/>
      <c r="I591" s="1367"/>
      <c r="J591" s="1371"/>
      <c r="K591" s="1372"/>
      <c r="L591" s="268"/>
      <c r="M591" s="270"/>
      <c r="N591" s="180"/>
    </row>
    <row r="592" spans="2:14" ht="19.5" hidden="1" customHeight="1">
      <c r="B592" s="1364"/>
      <c r="C592" s="264" t="s">
        <v>152</v>
      </c>
      <c r="D592" s="265"/>
      <c r="E592" s="288">
        <f t="shared" si="59"/>
        <v>0</v>
      </c>
      <c r="F592" s="278"/>
      <c r="G592" s="278"/>
      <c r="H592" s="278"/>
      <c r="I592" s="1367"/>
      <c r="J592" s="1371"/>
      <c r="K592" s="1372"/>
      <c r="L592" s="268"/>
      <c r="M592" s="270"/>
      <c r="N592" s="180"/>
    </row>
    <row r="593" spans="2:14" ht="19.5" hidden="1" customHeight="1">
      <c r="B593" s="1364"/>
      <c r="C593" s="272" t="s">
        <v>631</v>
      </c>
      <c r="D593" s="265"/>
      <c r="E593" s="288">
        <f t="shared" si="59"/>
        <v>0</v>
      </c>
      <c r="F593" s="266"/>
      <c r="G593" s="266"/>
      <c r="H593" s="266"/>
      <c r="I593" s="1367"/>
      <c r="J593" s="1371"/>
      <c r="K593" s="1372"/>
      <c r="L593" s="268"/>
      <c r="M593" s="270"/>
      <c r="N593" s="180"/>
    </row>
    <row r="594" spans="2:14" ht="19.5" hidden="1" customHeight="1">
      <c r="B594" s="1364"/>
      <c r="C594" s="264" t="s">
        <v>153</v>
      </c>
      <c r="D594" s="265"/>
      <c r="E594" s="288">
        <f t="shared" si="59"/>
        <v>0</v>
      </c>
      <c r="F594" s="266"/>
      <c r="G594" s="266"/>
      <c r="H594" s="266"/>
      <c r="I594" s="1367"/>
      <c r="J594" s="1371"/>
      <c r="K594" s="1372"/>
      <c r="L594" s="268"/>
      <c r="M594" s="270"/>
      <c r="N594" s="180"/>
    </row>
    <row r="595" spans="2:14" ht="19.5" hidden="1" customHeight="1" thickBot="1">
      <c r="B595" s="1365"/>
      <c r="C595" s="273" t="s">
        <v>154</v>
      </c>
      <c r="D595" s="274"/>
      <c r="E595" s="289">
        <f>SUM(F595:H595)</f>
        <v>0</v>
      </c>
      <c r="F595" s="275"/>
      <c r="G595" s="275"/>
      <c r="H595" s="275"/>
      <c r="I595" s="1368"/>
      <c r="J595" s="1381"/>
      <c r="K595" s="1382"/>
      <c r="L595" s="268"/>
      <c r="M595" s="270"/>
      <c r="N595" s="180"/>
    </row>
    <row r="596" spans="2:14" ht="37.5" hidden="1" customHeight="1">
      <c r="B596" s="204" t="str">
        <f>IF('①4.事業内容（販促）'!B64="","",'①4.事業内容（販促）'!B64)</f>
        <v/>
      </c>
      <c r="C596" s="1377" t="str">
        <f>IF('①4.事業内容（販促）'!C64="","",'①4.事業内容（販促）'!C64)</f>
        <v/>
      </c>
      <c r="D596" s="1378"/>
      <c r="E596" s="284">
        <f>SUM(E597:E605)</f>
        <v>0</v>
      </c>
      <c r="F596" s="284">
        <f>SUM(F597:F605)</f>
        <v>0</v>
      </c>
      <c r="G596" s="284">
        <f>SUM(G597:G605)</f>
        <v>0</v>
      </c>
      <c r="H596" s="284">
        <f>SUM(H597:H605)</f>
        <v>0</v>
      </c>
      <c r="I596" s="279"/>
      <c r="J596" s="1383"/>
      <c r="K596" s="1384"/>
      <c r="L596" s="259"/>
      <c r="M596" s="257"/>
      <c r="N596" s="180"/>
    </row>
    <row r="597" spans="2:14" ht="19.5" hidden="1" customHeight="1">
      <c r="B597" s="1363"/>
      <c r="C597" s="260" t="s">
        <v>147</v>
      </c>
      <c r="D597" s="261"/>
      <c r="E597" s="287">
        <f>SUM(F597:H597)</f>
        <v>0</v>
      </c>
      <c r="F597" s="262"/>
      <c r="G597" s="262"/>
      <c r="H597" s="262"/>
      <c r="I597" s="1366"/>
      <c r="J597" s="1369"/>
      <c r="K597" s="1370"/>
      <c r="L597" s="268"/>
      <c r="M597" s="270"/>
      <c r="N597" s="180"/>
    </row>
    <row r="598" spans="2:14" ht="19.5" hidden="1" customHeight="1">
      <c r="B598" s="1364"/>
      <c r="C598" s="264" t="s">
        <v>148</v>
      </c>
      <c r="D598" s="265"/>
      <c r="E598" s="288">
        <f t="shared" ref="E598:E604" si="60">SUM(F598:H598)</f>
        <v>0</v>
      </c>
      <c r="F598" s="266"/>
      <c r="G598" s="266"/>
      <c r="H598" s="266"/>
      <c r="I598" s="1367"/>
      <c r="J598" s="1371"/>
      <c r="K598" s="1372"/>
      <c r="L598" s="259"/>
      <c r="M598" s="257"/>
      <c r="N598" s="180"/>
    </row>
    <row r="599" spans="2:14" ht="19.5" hidden="1" customHeight="1">
      <c r="B599" s="1364"/>
      <c r="C599" s="264" t="s">
        <v>149</v>
      </c>
      <c r="D599" s="265"/>
      <c r="E599" s="288">
        <f t="shared" si="60"/>
        <v>0</v>
      </c>
      <c r="F599" s="266"/>
      <c r="G599" s="266"/>
      <c r="H599" s="266"/>
      <c r="I599" s="1367"/>
      <c r="J599" s="1371"/>
      <c r="K599" s="1372"/>
      <c r="L599" s="259"/>
      <c r="M599" s="257"/>
      <c r="N599" s="180"/>
    </row>
    <row r="600" spans="2:14" ht="19.5" hidden="1" customHeight="1">
      <c r="B600" s="1364"/>
      <c r="C600" s="269" t="s">
        <v>150</v>
      </c>
      <c r="D600" s="265"/>
      <c r="E600" s="288">
        <f t="shared" si="60"/>
        <v>0</v>
      </c>
      <c r="F600" s="266"/>
      <c r="G600" s="266"/>
      <c r="H600" s="266"/>
      <c r="I600" s="1367"/>
      <c r="J600" s="1371"/>
      <c r="K600" s="1372"/>
      <c r="L600" s="259"/>
      <c r="M600" s="257"/>
      <c r="N600" s="180"/>
    </row>
    <row r="601" spans="2:14" ht="19.5" hidden="1" customHeight="1">
      <c r="B601" s="1364"/>
      <c r="C601" s="264" t="s">
        <v>151</v>
      </c>
      <c r="D601" s="265"/>
      <c r="E601" s="288">
        <f t="shared" si="60"/>
        <v>0</v>
      </c>
      <c r="F601" s="266"/>
      <c r="G601" s="266"/>
      <c r="H601" s="266"/>
      <c r="I601" s="1367"/>
      <c r="J601" s="1371"/>
      <c r="K601" s="1372"/>
      <c r="L601" s="268"/>
      <c r="M601" s="270"/>
      <c r="N601" s="180"/>
    </row>
    <row r="602" spans="2:14" ht="19.5" hidden="1" customHeight="1">
      <c r="B602" s="1364"/>
      <c r="C602" s="264" t="s">
        <v>152</v>
      </c>
      <c r="D602" s="265"/>
      <c r="E602" s="288">
        <f t="shared" si="60"/>
        <v>0</v>
      </c>
      <c r="F602" s="278"/>
      <c r="G602" s="278"/>
      <c r="H602" s="278"/>
      <c r="I602" s="1367"/>
      <c r="J602" s="1373"/>
      <c r="K602" s="1374"/>
      <c r="L602" s="268"/>
      <c r="M602" s="270"/>
      <c r="N602" s="180"/>
    </row>
    <row r="603" spans="2:14" ht="19.5" hidden="1" customHeight="1">
      <c r="B603" s="1364"/>
      <c r="C603" s="272" t="s">
        <v>631</v>
      </c>
      <c r="D603" s="265"/>
      <c r="E603" s="288">
        <f t="shared" si="60"/>
        <v>0</v>
      </c>
      <c r="F603" s="266"/>
      <c r="G603" s="266"/>
      <c r="H603" s="266"/>
      <c r="I603" s="1367"/>
      <c r="J603" s="1371"/>
      <c r="K603" s="1372"/>
      <c r="L603" s="268"/>
      <c r="M603" s="270"/>
      <c r="N603" s="180"/>
    </row>
    <row r="604" spans="2:14" ht="19.5" hidden="1" customHeight="1">
      <c r="B604" s="1364"/>
      <c r="C604" s="264" t="s">
        <v>153</v>
      </c>
      <c r="D604" s="265"/>
      <c r="E604" s="288">
        <f t="shared" si="60"/>
        <v>0</v>
      </c>
      <c r="F604" s="266"/>
      <c r="G604" s="266"/>
      <c r="H604" s="266"/>
      <c r="I604" s="1367"/>
      <c r="J604" s="1371"/>
      <c r="K604" s="1372"/>
      <c r="L604" s="268"/>
      <c r="M604" s="270"/>
      <c r="N604" s="180"/>
    </row>
    <row r="605" spans="2:14" ht="19.5" hidden="1" customHeight="1" thickBot="1">
      <c r="B605" s="1365"/>
      <c r="C605" s="273" t="s">
        <v>154</v>
      </c>
      <c r="D605" s="274"/>
      <c r="E605" s="289">
        <f>SUM(F605:H605)</f>
        <v>0</v>
      </c>
      <c r="F605" s="275"/>
      <c r="G605" s="275"/>
      <c r="H605" s="275"/>
      <c r="I605" s="1368"/>
      <c r="J605" s="1375"/>
      <c r="K605" s="1376"/>
      <c r="L605" s="268"/>
      <c r="M605" s="270"/>
      <c r="N605" s="180"/>
    </row>
    <row r="606" spans="2:14" ht="40.5" hidden="1" customHeight="1">
      <c r="B606" s="204" t="str">
        <f>IF('①4.事業内容（販促）'!B65="","",'①4.事業内容（販促）'!B65)</f>
        <v/>
      </c>
      <c r="C606" s="1377" t="str">
        <f>IF('①4.事業内容（販促）'!C65="","",'①4.事業内容（販促）'!C65)</f>
        <v/>
      </c>
      <c r="D606" s="1378"/>
      <c r="E606" s="284">
        <f>SUM(E607:E615)</f>
        <v>0</v>
      </c>
      <c r="F606" s="284">
        <f>SUM(F607:F615)</f>
        <v>0</v>
      </c>
      <c r="G606" s="284">
        <f>SUM(G607:G615)</f>
        <v>0</v>
      </c>
      <c r="H606" s="284">
        <f>SUM(H607:H615)</f>
        <v>0</v>
      </c>
      <c r="I606" s="279"/>
      <c r="J606" s="1383"/>
      <c r="K606" s="1384"/>
      <c r="L606" s="259"/>
      <c r="M606" s="146"/>
    </row>
    <row r="607" spans="2:14" ht="19.5" hidden="1" customHeight="1">
      <c r="B607" s="1363"/>
      <c r="C607" s="260" t="s">
        <v>147</v>
      </c>
      <c r="D607" s="261"/>
      <c r="E607" s="287">
        <f>SUM(F607:H607)</f>
        <v>0</v>
      </c>
      <c r="F607" s="262"/>
      <c r="G607" s="262"/>
      <c r="H607" s="262"/>
      <c r="I607" s="1385"/>
      <c r="J607" s="1369"/>
      <c r="K607" s="1370"/>
      <c r="L607" s="259"/>
      <c r="M607" s="151"/>
    </row>
    <row r="608" spans="2:14" ht="19.5" hidden="1" customHeight="1">
      <c r="B608" s="1364"/>
      <c r="C608" s="264" t="s">
        <v>148</v>
      </c>
      <c r="D608" s="265"/>
      <c r="E608" s="288">
        <f t="shared" ref="E608:E614" si="61">SUM(F608:H608)</f>
        <v>0</v>
      </c>
      <c r="F608" s="266"/>
      <c r="G608" s="266"/>
      <c r="H608" s="266"/>
      <c r="I608" s="1367"/>
      <c r="J608" s="1371"/>
      <c r="K608" s="1372"/>
      <c r="L608" s="268"/>
      <c r="M608" s="146"/>
    </row>
    <row r="609" spans="2:14" ht="19.5" hidden="1" customHeight="1">
      <c r="B609" s="1364"/>
      <c r="C609" s="264" t="s">
        <v>149</v>
      </c>
      <c r="D609" s="265"/>
      <c r="E609" s="288">
        <f t="shared" si="61"/>
        <v>0</v>
      </c>
      <c r="F609" s="266"/>
      <c r="G609" s="266"/>
      <c r="H609" s="266"/>
      <c r="I609" s="1367"/>
      <c r="J609" s="1371"/>
      <c r="K609" s="1372"/>
      <c r="L609" s="268"/>
      <c r="M609" s="152"/>
    </row>
    <row r="610" spans="2:14" ht="19.5" hidden="1" customHeight="1">
      <c r="B610" s="1364"/>
      <c r="C610" s="269" t="s">
        <v>150</v>
      </c>
      <c r="D610" s="265"/>
      <c r="E610" s="288">
        <f t="shared" si="61"/>
        <v>0</v>
      </c>
      <c r="F610" s="266"/>
      <c r="G610" s="266"/>
      <c r="H610" s="266"/>
      <c r="I610" s="1367"/>
      <c r="J610" s="1371"/>
      <c r="K610" s="1372"/>
      <c r="L610" s="268"/>
      <c r="M610" s="270"/>
      <c r="N610" s="180"/>
    </row>
    <row r="611" spans="2:14" ht="19.5" hidden="1" customHeight="1">
      <c r="B611" s="1364"/>
      <c r="C611" s="264" t="s">
        <v>151</v>
      </c>
      <c r="D611" s="265"/>
      <c r="E611" s="288">
        <f t="shared" si="61"/>
        <v>0</v>
      </c>
      <c r="F611" s="266"/>
      <c r="G611" s="266"/>
      <c r="H611" s="266"/>
      <c r="I611" s="1367"/>
      <c r="J611" s="1371"/>
      <c r="K611" s="1372"/>
      <c r="L611" s="259"/>
      <c r="M611" s="257"/>
      <c r="N611" s="180"/>
    </row>
    <row r="612" spans="2:14" ht="19.5" hidden="1" customHeight="1">
      <c r="B612" s="1364"/>
      <c r="C612" s="264" t="s">
        <v>152</v>
      </c>
      <c r="D612" s="265"/>
      <c r="E612" s="288">
        <f t="shared" si="61"/>
        <v>0</v>
      </c>
      <c r="F612" s="278"/>
      <c r="G612" s="278"/>
      <c r="H612" s="278"/>
      <c r="I612" s="1367"/>
      <c r="J612" s="1373"/>
      <c r="K612" s="1374"/>
      <c r="L612" s="259"/>
      <c r="M612" s="257"/>
      <c r="N612" s="180"/>
    </row>
    <row r="613" spans="2:14" ht="19.5" hidden="1" customHeight="1">
      <c r="B613" s="1364"/>
      <c r="C613" s="272" t="s">
        <v>631</v>
      </c>
      <c r="D613" s="265"/>
      <c r="E613" s="288">
        <f t="shared" si="61"/>
        <v>0</v>
      </c>
      <c r="F613" s="266"/>
      <c r="G613" s="266"/>
      <c r="H613" s="266"/>
      <c r="I613" s="1367"/>
      <c r="J613" s="1371"/>
      <c r="K613" s="1372"/>
      <c r="L613" s="259"/>
      <c r="M613" s="257"/>
      <c r="N613" s="180"/>
    </row>
    <row r="614" spans="2:14" ht="19.5" hidden="1" customHeight="1">
      <c r="B614" s="1364"/>
      <c r="C614" s="264" t="s">
        <v>153</v>
      </c>
      <c r="D614" s="265"/>
      <c r="E614" s="288">
        <f t="shared" si="61"/>
        <v>0</v>
      </c>
      <c r="F614" s="266"/>
      <c r="G614" s="266"/>
      <c r="H614" s="266"/>
      <c r="I614" s="1367"/>
      <c r="J614" s="1371"/>
      <c r="K614" s="1372"/>
      <c r="L614" s="259"/>
      <c r="M614" s="257"/>
      <c r="N614" s="180"/>
    </row>
    <row r="615" spans="2:14" ht="19.5" hidden="1" customHeight="1" thickBot="1">
      <c r="B615" s="1365"/>
      <c r="C615" s="273" t="s">
        <v>154</v>
      </c>
      <c r="D615" s="274"/>
      <c r="E615" s="289">
        <f>SUM(F615:H615)</f>
        <v>0</v>
      </c>
      <c r="F615" s="275"/>
      <c r="G615" s="275"/>
      <c r="H615" s="275"/>
      <c r="I615" s="1368"/>
      <c r="J615" s="1375"/>
      <c r="K615" s="1376"/>
      <c r="L615" s="259"/>
      <c r="M615" s="257"/>
      <c r="N615" s="180"/>
    </row>
    <row r="616" spans="2:14" ht="37.5" hidden="1" customHeight="1">
      <c r="B616" s="204" t="str">
        <f>IF('①4.事業内容（販促）'!B66="","",'①4.事業内容（販促）'!B66)</f>
        <v/>
      </c>
      <c r="C616" s="1377" t="str">
        <f>IF('①4.事業内容（販促）'!C66="","",'①4.事業内容（販促）'!C66)</f>
        <v/>
      </c>
      <c r="D616" s="1378"/>
      <c r="E616" s="284">
        <f>SUM(E617:E625)</f>
        <v>0</v>
      </c>
      <c r="F616" s="284">
        <f>SUM(F617:F625)</f>
        <v>0</v>
      </c>
      <c r="G616" s="284">
        <f>SUM(G617:G625)</f>
        <v>0</v>
      </c>
      <c r="H616" s="284">
        <f>SUM(H617:H625)</f>
        <v>0</v>
      </c>
      <c r="I616" s="277"/>
      <c r="J616" s="1379"/>
      <c r="K616" s="1380"/>
      <c r="L616" s="259"/>
      <c r="M616" s="257"/>
      <c r="N616" s="180"/>
    </row>
    <row r="617" spans="2:14" ht="19.5" hidden="1" customHeight="1">
      <c r="B617" s="1363"/>
      <c r="C617" s="260" t="s">
        <v>147</v>
      </c>
      <c r="D617" s="261"/>
      <c r="E617" s="287">
        <f>SUM(F617:H617)</f>
        <v>0</v>
      </c>
      <c r="F617" s="262"/>
      <c r="G617" s="262"/>
      <c r="H617" s="262"/>
      <c r="I617" s="1366"/>
      <c r="J617" s="1369"/>
      <c r="K617" s="1370"/>
      <c r="L617" s="268"/>
      <c r="M617" s="270"/>
      <c r="N617" s="180"/>
    </row>
    <row r="618" spans="2:14" ht="19.5" hidden="1" customHeight="1">
      <c r="B618" s="1364"/>
      <c r="C618" s="264" t="s">
        <v>148</v>
      </c>
      <c r="D618" s="265"/>
      <c r="E618" s="288">
        <f t="shared" ref="E618:E624" si="62">SUM(F618:H618)</f>
        <v>0</v>
      </c>
      <c r="F618" s="266"/>
      <c r="G618" s="266"/>
      <c r="H618" s="266"/>
      <c r="I618" s="1367"/>
      <c r="J618" s="1371"/>
      <c r="K618" s="1372"/>
      <c r="L618" s="259"/>
      <c r="M618" s="257"/>
      <c r="N618" s="180"/>
    </row>
    <row r="619" spans="2:14" ht="19.5" hidden="1" customHeight="1">
      <c r="B619" s="1364"/>
      <c r="C619" s="264" t="s">
        <v>149</v>
      </c>
      <c r="D619" s="265"/>
      <c r="E619" s="288">
        <f t="shared" si="62"/>
        <v>0</v>
      </c>
      <c r="F619" s="266"/>
      <c r="G619" s="266"/>
      <c r="H619" s="266"/>
      <c r="I619" s="1367"/>
      <c r="J619" s="1371"/>
      <c r="K619" s="1372"/>
      <c r="L619" s="259"/>
      <c r="M619" s="257"/>
      <c r="N619" s="180"/>
    </row>
    <row r="620" spans="2:14" ht="19.5" hidden="1" customHeight="1">
      <c r="B620" s="1364"/>
      <c r="C620" s="269" t="s">
        <v>150</v>
      </c>
      <c r="D620" s="265"/>
      <c r="E620" s="288">
        <f t="shared" si="62"/>
        <v>0</v>
      </c>
      <c r="F620" s="266"/>
      <c r="G620" s="266"/>
      <c r="H620" s="266"/>
      <c r="I620" s="1367"/>
      <c r="J620" s="1371"/>
      <c r="K620" s="1372"/>
      <c r="L620" s="259"/>
      <c r="M620" s="257"/>
      <c r="N620" s="180"/>
    </row>
    <row r="621" spans="2:14" ht="19.5" hidden="1" customHeight="1">
      <c r="B621" s="1364"/>
      <c r="C621" s="264" t="s">
        <v>151</v>
      </c>
      <c r="D621" s="265"/>
      <c r="E621" s="288">
        <f t="shared" si="62"/>
        <v>0</v>
      </c>
      <c r="F621" s="266"/>
      <c r="G621" s="266"/>
      <c r="H621" s="266"/>
      <c r="I621" s="1367"/>
      <c r="J621" s="1371"/>
      <c r="K621" s="1372"/>
      <c r="L621" s="268"/>
      <c r="M621" s="270"/>
      <c r="N621" s="180"/>
    </row>
    <row r="622" spans="2:14" ht="19.5" hidden="1" customHeight="1">
      <c r="B622" s="1364"/>
      <c r="C622" s="264" t="s">
        <v>152</v>
      </c>
      <c r="D622" s="265"/>
      <c r="E622" s="288">
        <f t="shared" si="62"/>
        <v>0</v>
      </c>
      <c r="F622" s="278"/>
      <c r="G622" s="278"/>
      <c r="H622" s="278"/>
      <c r="I622" s="1367"/>
      <c r="J622" s="1371"/>
      <c r="K622" s="1372"/>
      <c r="L622" s="268"/>
      <c r="M622" s="270"/>
      <c r="N622" s="180"/>
    </row>
    <row r="623" spans="2:14" ht="19.5" hidden="1" customHeight="1">
      <c r="B623" s="1364"/>
      <c r="C623" s="272" t="s">
        <v>631</v>
      </c>
      <c r="D623" s="265"/>
      <c r="E623" s="288">
        <f t="shared" si="62"/>
        <v>0</v>
      </c>
      <c r="F623" s="266"/>
      <c r="G623" s="266"/>
      <c r="H623" s="266"/>
      <c r="I623" s="1367"/>
      <c r="J623" s="1371"/>
      <c r="K623" s="1372"/>
      <c r="L623" s="268"/>
      <c r="M623" s="270"/>
      <c r="N623" s="180"/>
    </row>
    <row r="624" spans="2:14" ht="19.5" hidden="1" customHeight="1">
      <c r="B624" s="1364"/>
      <c r="C624" s="264" t="s">
        <v>153</v>
      </c>
      <c r="D624" s="265"/>
      <c r="E624" s="288">
        <f t="shared" si="62"/>
        <v>0</v>
      </c>
      <c r="F624" s="266"/>
      <c r="G624" s="266"/>
      <c r="H624" s="266"/>
      <c r="I624" s="1367"/>
      <c r="J624" s="1371"/>
      <c r="K624" s="1372"/>
      <c r="L624" s="268"/>
      <c r="M624" s="270"/>
      <c r="N624" s="180"/>
    </row>
    <row r="625" spans="2:14" ht="19.5" hidden="1" customHeight="1" thickBot="1">
      <c r="B625" s="1365"/>
      <c r="C625" s="273" t="s">
        <v>154</v>
      </c>
      <c r="D625" s="274"/>
      <c r="E625" s="289">
        <f>SUM(F625:H625)</f>
        <v>0</v>
      </c>
      <c r="F625" s="275"/>
      <c r="G625" s="275"/>
      <c r="H625" s="275"/>
      <c r="I625" s="1368"/>
      <c r="J625" s="1381"/>
      <c r="K625" s="1382"/>
      <c r="L625" s="268"/>
      <c r="M625" s="270"/>
      <c r="N625" s="180"/>
    </row>
    <row r="626" spans="2:14" ht="37.5" hidden="1" customHeight="1">
      <c r="B626" s="204" t="str">
        <f>IF('①4.事業内容（販促）'!B67="","",'①4.事業内容（販促）'!B67)</f>
        <v/>
      </c>
      <c r="C626" s="1377" t="str">
        <f>IF('①4.事業内容（販促）'!C67="","",'①4.事業内容（販促）'!C67)</f>
        <v/>
      </c>
      <c r="D626" s="1378"/>
      <c r="E626" s="284">
        <f>SUM(E627:E635)</f>
        <v>0</v>
      </c>
      <c r="F626" s="284">
        <f>SUM(F627:F635)</f>
        <v>0</v>
      </c>
      <c r="G626" s="284">
        <f>SUM(G627:G635)</f>
        <v>0</v>
      </c>
      <c r="H626" s="284">
        <f>SUM(H627:H635)</f>
        <v>0</v>
      </c>
      <c r="I626" s="279"/>
      <c r="J626" s="1383"/>
      <c r="K626" s="1384"/>
      <c r="L626" s="259"/>
      <c r="M626" s="257"/>
      <c r="N626" s="180"/>
    </row>
    <row r="627" spans="2:14" ht="19.5" hidden="1" customHeight="1">
      <c r="B627" s="1363"/>
      <c r="C627" s="260" t="s">
        <v>147</v>
      </c>
      <c r="D627" s="261"/>
      <c r="E627" s="287">
        <f>SUM(F627:H627)</f>
        <v>0</v>
      </c>
      <c r="F627" s="262"/>
      <c r="G627" s="262"/>
      <c r="H627" s="262"/>
      <c r="I627" s="1366"/>
      <c r="J627" s="1369"/>
      <c r="K627" s="1370"/>
      <c r="L627" s="268"/>
      <c r="M627" s="270"/>
      <c r="N627" s="180"/>
    </row>
    <row r="628" spans="2:14" ht="19.5" hidden="1" customHeight="1">
      <c r="B628" s="1364"/>
      <c r="C628" s="264" t="s">
        <v>148</v>
      </c>
      <c r="D628" s="265"/>
      <c r="E628" s="288">
        <f t="shared" ref="E628:E634" si="63">SUM(F628:H628)</f>
        <v>0</v>
      </c>
      <c r="F628" s="266"/>
      <c r="G628" s="266"/>
      <c r="H628" s="266"/>
      <c r="I628" s="1367"/>
      <c r="J628" s="1371"/>
      <c r="K628" s="1372"/>
      <c r="L628" s="259"/>
      <c r="M628" s="257"/>
      <c r="N628" s="180"/>
    </row>
    <row r="629" spans="2:14" ht="19.5" hidden="1" customHeight="1">
      <c r="B629" s="1364"/>
      <c r="C629" s="264" t="s">
        <v>149</v>
      </c>
      <c r="D629" s="265"/>
      <c r="E629" s="288">
        <f t="shared" si="63"/>
        <v>0</v>
      </c>
      <c r="F629" s="266"/>
      <c r="G629" s="266"/>
      <c r="H629" s="266"/>
      <c r="I629" s="1367"/>
      <c r="J629" s="1371"/>
      <c r="K629" s="1372"/>
      <c r="L629" s="259"/>
      <c r="M629" s="257"/>
      <c r="N629" s="180"/>
    </row>
    <row r="630" spans="2:14" ht="19.5" hidden="1" customHeight="1">
      <c r="B630" s="1364"/>
      <c r="C630" s="269" t="s">
        <v>150</v>
      </c>
      <c r="D630" s="265"/>
      <c r="E630" s="288">
        <f t="shared" si="63"/>
        <v>0</v>
      </c>
      <c r="F630" s="266"/>
      <c r="G630" s="266"/>
      <c r="H630" s="266"/>
      <c r="I630" s="1367"/>
      <c r="J630" s="1371"/>
      <c r="K630" s="1372"/>
      <c r="L630" s="259"/>
      <c r="M630" s="257"/>
      <c r="N630" s="180"/>
    </row>
    <row r="631" spans="2:14" ht="19.5" hidden="1" customHeight="1">
      <c r="B631" s="1364"/>
      <c r="C631" s="264" t="s">
        <v>151</v>
      </c>
      <c r="D631" s="265"/>
      <c r="E631" s="288">
        <f t="shared" si="63"/>
        <v>0</v>
      </c>
      <c r="F631" s="266"/>
      <c r="G631" s="266"/>
      <c r="H631" s="266"/>
      <c r="I631" s="1367"/>
      <c r="J631" s="1371"/>
      <c r="K631" s="1372"/>
      <c r="L631" s="268"/>
      <c r="M631" s="270"/>
      <c r="N631" s="180"/>
    </row>
    <row r="632" spans="2:14" ht="19.5" hidden="1" customHeight="1">
      <c r="B632" s="1364"/>
      <c r="C632" s="264" t="s">
        <v>152</v>
      </c>
      <c r="D632" s="265"/>
      <c r="E632" s="288">
        <f t="shared" si="63"/>
        <v>0</v>
      </c>
      <c r="F632" s="278"/>
      <c r="G632" s="278"/>
      <c r="H632" s="278"/>
      <c r="I632" s="1367"/>
      <c r="J632" s="1373"/>
      <c r="K632" s="1374"/>
      <c r="L632" s="268"/>
      <c r="M632" s="270"/>
      <c r="N632" s="180"/>
    </row>
    <row r="633" spans="2:14" ht="19.5" hidden="1" customHeight="1">
      <c r="B633" s="1364"/>
      <c r="C633" s="272" t="s">
        <v>631</v>
      </c>
      <c r="D633" s="265"/>
      <c r="E633" s="288">
        <f t="shared" si="63"/>
        <v>0</v>
      </c>
      <c r="F633" s="266"/>
      <c r="G633" s="266"/>
      <c r="H633" s="266"/>
      <c r="I633" s="1367"/>
      <c r="J633" s="1371"/>
      <c r="K633" s="1372"/>
      <c r="L633" s="268"/>
      <c r="M633" s="270"/>
      <c r="N633" s="180"/>
    </row>
    <row r="634" spans="2:14" ht="19.5" hidden="1" customHeight="1">
      <c r="B634" s="1364"/>
      <c r="C634" s="264" t="s">
        <v>153</v>
      </c>
      <c r="D634" s="265"/>
      <c r="E634" s="288">
        <f t="shared" si="63"/>
        <v>0</v>
      </c>
      <c r="F634" s="266"/>
      <c r="G634" s="266"/>
      <c r="H634" s="266"/>
      <c r="I634" s="1367"/>
      <c r="J634" s="1371"/>
      <c r="K634" s="1372"/>
      <c r="L634" s="268"/>
      <c r="M634" s="270"/>
      <c r="N634" s="180"/>
    </row>
    <row r="635" spans="2:14" ht="19.5" hidden="1" customHeight="1" thickBot="1">
      <c r="B635" s="1365"/>
      <c r="C635" s="273" t="s">
        <v>154</v>
      </c>
      <c r="D635" s="274"/>
      <c r="E635" s="289">
        <f>SUM(F635:H635)</f>
        <v>0</v>
      </c>
      <c r="F635" s="275"/>
      <c r="G635" s="275"/>
      <c r="H635" s="275"/>
      <c r="I635" s="1368"/>
      <c r="J635" s="1375"/>
      <c r="K635" s="1376"/>
      <c r="L635" s="268"/>
      <c r="M635" s="270"/>
      <c r="N635" s="180"/>
    </row>
    <row r="636" spans="2:14" ht="37.5" hidden="1" customHeight="1">
      <c r="B636" s="204" t="str">
        <f>IF('①4.事業内容（販促）'!B68="","",'①4.事業内容（販促）'!B68)</f>
        <v/>
      </c>
      <c r="C636" s="1377" t="str">
        <f>IF('①4.事業内容（販促）'!C68="","",'①4.事業内容（販促）'!C68)</f>
        <v/>
      </c>
      <c r="D636" s="1378"/>
      <c r="E636" s="284">
        <f>SUM(E637:E645)</f>
        <v>0</v>
      </c>
      <c r="F636" s="284">
        <f>SUM(F637:F645)</f>
        <v>0</v>
      </c>
      <c r="G636" s="284">
        <f>SUM(G637:G645)</f>
        <v>0</v>
      </c>
      <c r="H636" s="284">
        <f>SUM(H637:H645)</f>
        <v>0</v>
      </c>
      <c r="I636" s="277"/>
      <c r="J636" s="1379"/>
      <c r="K636" s="1380"/>
      <c r="L636" s="259"/>
      <c r="M636" s="257"/>
      <c r="N636" s="180"/>
    </row>
    <row r="637" spans="2:14" ht="19.5" hidden="1" customHeight="1">
      <c r="B637" s="1363"/>
      <c r="C637" s="260" t="s">
        <v>147</v>
      </c>
      <c r="D637" s="261"/>
      <c r="E637" s="287">
        <f>SUM(F637:H637)</f>
        <v>0</v>
      </c>
      <c r="F637" s="262"/>
      <c r="G637" s="262"/>
      <c r="H637" s="262"/>
      <c r="I637" s="1366"/>
      <c r="J637" s="1369"/>
      <c r="K637" s="1370"/>
      <c r="L637" s="268"/>
      <c r="M637" s="270"/>
      <c r="N637" s="180"/>
    </row>
    <row r="638" spans="2:14" ht="19.5" hidden="1" customHeight="1">
      <c r="B638" s="1364"/>
      <c r="C638" s="264" t="s">
        <v>148</v>
      </c>
      <c r="D638" s="265"/>
      <c r="E638" s="288">
        <f t="shared" ref="E638:E644" si="64">SUM(F638:H638)</f>
        <v>0</v>
      </c>
      <c r="F638" s="266"/>
      <c r="G638" s="266"/>
      <c r="H638" s="266"/>
      <c r="I638" s="1367"/>
      <c r="J638" s="1371"/>
      <c r="K638" s="1372"/>
      <c r="L638" s="259"/>
      <c r="M638" s="257"/>
      <c r="N638" s="180"/>
    </row>
    <row r="639" spans="2:14" ht="19.5" hidden="1" customHeight="1">
      <c r="B639" s="1364"/>
      <c r="C639" s="264" t="s">
        <v>149</v>
      </c>
      <c r="D639" s="265"/>
      <c r="E639" s="288">
        <f t="shared" si="64"/>
        <v>0</v>
      </c>
      <c r="F639" s="266"/>
      <c r="G639" s="266"/>
      <c r="H639" s="266"/>
      <c r="I639" s="1367"/>
      <c r="J639" s="1371"/>
      <c r="K639" s="1372"/>
      <c r="L639" s="259"/>
      <c r="M639" s="257"/>
      <c r="N639" s="180"/>
    </row>
    <row r="640" spans="2:14" ht="19.5" hidden="1" customHeight="1">
      <c r="B640" s="1364"/>
      <c r="C640" s="269" t="s">
        <v>150</v>
      </c>
      <c r="D640" s="265"/>
      <c r="E640" s="288">
        <f t="shared" si="64"/>
        <v>0</v>
      </c>
      <c r="F640" s="266"/>
      <c r="G640" s="266"/>
      <c r="H640" s="266"/>
      <c r="I640" s="1367"/>
      <c r="J640" s="1371"/>
      <c r="K640" s="1372"/>
      <c r="L640" s="259"/>
      <c r="M640" s="257"/>
      <c r="N640" s="180"/>
    </row>
    <row r="641" spans="2:14" ht="19.5" hidden="1" customHeight="1">
      <c r="B641" s="1364"/>
      <c r="C641" s="264" t="s">
        <v>151</v>
      </c>
      <c r="D641" s="265"/>
      <c r="E641" s="288">
        <f t="shared" si="64"/>
        <v>0</v>
      </c>
      <c r="F641" s="266"/>
      <c r="G641" s="266"/>
      <c r="H641" s="266"/>
      <c r="I641" s="1367"/>
      <c r="J641" s="1371"/>
      <c r="K641" s="1372"/>
      <c r="L641" s="268"/>
      <c r="M641" s="270"/>
      <c r="N641" s="180"/>
    </row>
    <row r="642" spans="2:14" ht="19.5" hidden="1" customHeight="1">
      <c r="B642" s="1364"/>
      <c r="C642" s="264" t="s">
        <v>152</v>
      </c>
      <c r="D642" s="265"/>
      <c r="E642" s="288">
        <f t="shared" si="64"/>
        <v>0</v>
      </c>
      <c r="F642" s="278"/>
      <c r="G642" s="278"/>
      <c r="H642" s="278"/>
      <c r="I642" s="1367"/>
      <c r="J642" s="1371"/>
      <c r="K642" s="1372"/>
      <c r="L642" s="268"/>
      <c r="M642" s="270"/>
      <c r="N642" s="180"/>
    </row>
    <row r="643" spans="2:14" ht="19.5" hidden="1" customHeight="1">
      <c r="B643" s="1364"/>
      <c r="C643" s="272" t="s">
        <v>631</v>
      </c>
      <c r="D643" s="265"/>
      <c r="E643" s="288">
        <f t="shared" si="64"/>
        <v>0</v>
      </c>
      <c r="F643" s="266"/>
      <c r="G643" s="266"/>
      <c r="H643" s="266"/>
      <c r="I643" s="1367"/>
      <c r="J643" s="1371"/>
      <c r="K643" s="1372"/>
      <c r="L643" s="268"/>
      <c r="M643" s="270"/>
      <c r="N643" s="180"/>
    </row>
    <row r="644" spans="2:14" ht="19.5" hidden="1" customHeight="1">
      <c r="B644" s="1364"/>
      <c r="C644" s="264" t="s">
        <v>153</v>
      </c>
      <c r="D644" s="265"/>
      <c r="E644" s="288">
        <f t="shared" si="64"/>
        <v>0</v>
      </c>
      <c r="F644" s="266"/>
      <c r="G644" s="266"/>
      <c r="H644" s="266"/>
      <c r="I644" s="1367"/>
      <c r="J644" s="1371"/>
      <c r="K644" s="1372"/>
      <c r="L644" s="268"/>
      <c r="M644" s="270"/>
      <c r="N644" s="180"/>
    </row>
    <row r="645" spans="2:14" ht="19.5" hidden="1" customHeight="1" thickBot="1">
      <c r="B645" s="1365"/>
      <c r="C645" s="273" t="s">
        <v>154</v>
      </c>
      <c r="D645" s="274"/>
      <c r="E645" s="289">
        <f>SUM(F645:H645)</f>
        <v>0</v>
      </c>
      <c r="F645" s="275"/>
      <c r="G645" s="275"/>
      <c r="H645" s="275"/>
      <c r="I645" s="1368"/>
      <c r="J645" s="1381"/>
      <c r="K645" s="1382"/>
      <c r="L645" s="268"/>
      <c r="M645" s="270"/>
      <c r="N645" s="180"/>
    </row>
    <row r="646" spans="2:14" ht="37.5" hidden="1" customHeight="1">
      <c r="B646" s="285" t="str">
        <f>IF('①4.事業内容（販促）'!B69="","",'①4.事業内容（販促）'!B69)</f>
        <v/>
      </c>
      <c r="C646" s="1359" t="str">
        <f>IF('①4.事業内容（販促）'!C69="","",'①4.事業内容（販促）'!C69)</f>
        <v/>
      </c>
      <c r="D646" s="1360"/>
      <c r="E646" s="286">
        <f>SUM(E647:E655)</f>
        <v>0</v>
      </c>
      <c r="F646" s="286">
        <f>SUM(F647:F655)</f>
        <v>0</v>
      </c>
      <c r="G646" s="286">
        <f>SUM(G647:G655)</f>
        <v>0</v>
      </c>
      <c r="H646" s="286">
        <f>SUM(H647:H655)</f>
        <v>0</v>
      </c>
      <c r="I646" s="280"/>
      <c r="J646" s="1361"/>
      <c r="K646" s="1362"/>
      <c r="L646" s="259"/>
      <c r="M646" s="257"/>
      <c r="N646" s="180"/>
    </row>
    <row r="647" spans="2:14" ht="19.5" hidden="1" customHeight="1">
      <c r="B647" s="1363"/>
      <c r="C647" s="260" t="s">
        <v>147</v>
      </c>
      <c r="D647" s="261"/>
      <c r="E647" s="287">
        <f>SUM(F647:H647)</f>
        <v>0</v>
      </c>
      <c r="F647" s="262"/>
      <c r="G647" s="262"/>
      <c r="H647" s="262"/>
      <c r="I647" s="1366"/>
      <c r="J647" s="1369"/>
      <c r="K647" s="1370"/>
      <c r="L647" s="268"/>
      <c r="M647" s="270"/>
      <c r="N647" s="180"/>
    </row>
    <row r="648" spans="2:14" ht="19.5" hidden="1" customHeight="1">
      <c r="B648" s="1364"/>
      <c r="C648" s="264" t="s">
        <v>148</v>
      </c>
      <c r="D648" s="265"/>
      <c r="E648" s="288">
        <f t="shared" ref="E648:E654" si="65">SUM(F648:H648)</f>
        <v>0</v>
      </c>
      <c r="F648" s="266"/>
      <c r="G648" s="266"/>
      <c r="H648" s="266"/>
      <c r="I648" s="1367"/>
      <c r="J648" s="1371"/>
      <c r="K648" s="1372"/>
      <c r="L648" s="259"/>
      <c r="M648" s="257"/>
      <c r="N648" s="180"/>
    </row>
    <row r="649" spans="2:14" ht="19.5" hidden="1" customHeight="1">
      <c r="B649" s="1364"/>
      <c r="C649" s="264" t="s">
        <v>149</v>
      </c>
      <c r="D649" s="265"/>
      <c r="E649" s="288">
        <f t="shared" si="65"/>
        <v>0</v>
      </c>
      <c r="F649" s="266"/>
      <c r="G649" s="266"/>
      <c r="H649" s="266"/>
      <c r="I649" s="1367"/>
      <c r="J649" s="1371"/>
      <c r="K649" s="1372"/>
      <c r="L649" s="259"/>
      <c r="M649" s="257"/>
      <c r="N649" s="180"/>
    </row>
    <row r="650" spans="2:14" ht="19.5" hidden="1" customHeight="1">
      <c r="B650" s="1364"/>
      <c r="C650" s="269" t="s">
        <v>150</v>
      </c>
      <c r="D650" s="265"/>
      <c r="E650" s="288">
        <f t="shared" si="65"/>
        <v>0</v>
      </c>
      <c r="F650" s="266"/>
      <c r="G650" s="266"/>
      <c r="H650" s="266"/>
      <c r="I650" s="1367"/>
      <c r="J650" s="1371"/>
      <c r="K650" s="1372"/>
      <c r="L650" s="259"/>
      <c r="M650" s="257"/>
      <c r="N650" s="180"/>
    </row>
    <row r="651" spans="2:14" ht="19.5" hidden="1" customHeight="1">
      <c r="B651" s="1364"/>
      <c r="C651" s="264" t="s">
        <v>151</v>
      </c>
      <c r="D651" s="265"/>
      <c r="E651" s="288">
        <f t="shared" si="65"/>
        <v>0</v>
      </c>
      <c r="F651" s="266"/>
      <c r="G651" s="266"/>
      <c r="H651" s="266"/>
      <c r="I651" s="1367"/>
      <c r="J651" s="1371"/>
      <c r="K651" s="1372"/>
      <c r="L651" s="268"/>
      <c r="M651" s="270"/>
      <c r="N651" s="180"/>
    </row>
    <row r="652" spans="2:14" ht="19.5" hidden="1" customHeight="1">
      <c r="B652" s="1364"/>
      <c r="C652" s="264" t="s">
        <v>152</v>
      </c>
      <c r="D652" s="265"/>
      <c r="E652" s="288">
        <f t="shared" si="65"/>
        <v>0</v>
      </c>
      <c r="F652" s="278"/>
      <c r="G652" s="278"/>
      <c r="H652" s="278"/>
      <c r="I652" s="1367"/>
      <c r="J652" s="1373"/>
      <c r="K652" s="1374"/>
      <c r="L652" s="268"/>
      <c r="M652" s="270"/>
      <c r="N652" s="180"/>
    </row>
    <row r="653" spans="2:14" ht="19.5" hidden="1" customHeight="1">
      <c r="B653" s="1364"/>
      <c r="C653" s="272" t="s">
        <v>631</v>
      </c>
      <c r="D653" s="265"/>
      <c r="E653" s="288">
        <f t="shared" si="65"/>
        <v>0</v>
      </c>
      <c r="F653" s="266"/>
      <c r="G653" s="266"/>
      <c r="H653" s="266"/>
      <c r="I653" s="1367"/>
      <c r="J653" s="1371"/>
      <c r="K653" s="1372"/>
      <c r="L653" s="268"/>
      <c r="M653" s="270"/>
      <c r="N653" s="180"/>
    </row>
    <row r="654" spans="2:14" ht="19.5" hidden="1" customHeight="1">
      <c r="B654" s="1364"/>
      <c r="C654" s="264" t="s">
        <v>153</v>
      </c>
      <c r="D654" s="265"/>
      <c r="E654" s="288">
        <f t="shared" si="65"/>
        <v>0</v>
      </c>
      <c r="F654" s="266"/>
      <c r="G654" s="266"/>
      <c r="H654" s="266"/>
      <c r="I654" s="1367"/>
      <c r="J654" s="1371"/>
      <c r="K654" s="1372"/>
      <c r="L654" s="268"/>
      <c r="M654" s="270"/>
      <c r="N654" s="180"/>
    </row>
    <row r="655" spans="2:14" ht="19.5" hidden="1" customHeight="1" thickBot="1">
      <c r="B655" s="1365"/>
      <c r="C655" s="273" t="s">
        <v>154</v>
      </c>
      <c r="D655" s="274"/>
      <c r="E655" s="289">
        <f>SUM(F655:H655)</f>
        <v>0</v>
      </c>
      <c r="F655" s="275"/>
      <c r="G655" s="275"/>
      <c r="H655" s="275"/>
      <c r="I655" s="1368"/>
      <c r="J655" s="1375"/>
      <c r="K655" s="1376"/>
      <c r="L655" s="268"/>
      <c r="M655" s="270"/>
      <c r="N655" s="180"/>
    </row>
    <row r="656" spans="2:14" ht="37.5" hidden="1" customHeight="1">
      <c r="B656" s="204" t="str">
        <f>IF('①4.事業内容（販促）'!B70="","",'①4.事業内容（販促）'!B70)</f>
        <v/>
      </c>
      <c r="C656" s="1377" t="str">
        <f>IF('①4.事業内容（販促）'!C70="","",'①4.事業内容（販促）'!C70)</f>
        <v/>
      </c>
      <c r="D656" s="1378"/>
      <c r="E656" s="284">
        <f>SUM(E657:E665)</f>
        <v>0</v>
      </c>
      <c r="F656" s="284">
        <f>SUM(F657:F665)</f>
        <v>0</v>
      </c>
      <c r="G656" s="284">
        <f>SUM(G657:G665)</f>
        <v>0</v>
      </c>
      <c r="H656" s="284">
        <f>SUM(H657:H665)</f>
        <v>0</v>
      </c>
      <c r="I656" s="277"/>
      <c r="J656" s="1379"/>
      <c r="K656" s="1380"/>
      <c r="L656" s="259"/>
      <c r="M656" s="257"/>
      <c r="N656" s="180"/>
    </row>
    <row r="657" spans="2:14" ht="19.5" hidden="1" customHeight="1">
      <c r="B657" s="1363"/>
      <c r="C657" s="260" t="s">
        <v>147</v>
      </c>
      <c r="D657" s="261"/>
      <c r="E657" s="287">
        <f>SUM(F657:H657)</f>
        <v>0</v>
      </c>
      <c r="F657" s="262"/>
      <c r="G657" s="262"/>
      <c r="H657" s="262"/>
      <c r="I657" s="1366"/>
      <c r="J657" s="1369"/>
      <c r="K657" s="1370"/>
      <c r="L657" s="268"/>
      <c r="M657" s="270"/>
      <c r="N657" s="180"/>
    </row>
    <row r="658" spans="2:14" ht="19.5" hidden="1" customHeight="1">
      <c r="B658" s="1364"/>
      <c r="C658" s="264" t="s">
        <v>148</v>
      </c>
      <c r="D658" s="265"/>
      <c r="E658" s="288">
        <f t="shared" ref="E658:E664" si="66">SUM(F658:H658)</f>
        <v>0</v>
      </c>
      <c r="F658" s="266"/>
      <c r="G658" s="266"/>
      <c r="H658" s="266"/>
      <c r="I658" s="1367"/>
      <c r="J658" s="1371"/>
      <c r="K658" s="1372"/>
      <c r="L658" s="259"/>
      <c r="M658" s="257"/>
      <c r="N658" s="180"/>
    </row>
    <row r="659" spans="2:14" ht="19.5" hidden="1" customHeight="1">
      <c r="B659" s="1364"/>
      <c r="C659" s="264" t="s">
        <v>149</v>
      </c>
      <c r="D659" s="265"/>
      <c r="E659" s="288">
        <f t="shared" si="66"/>
        <v>0</v>
      </c>
      <c r="F659" s="266"/>
      <c r="G659" s="266"/>
      <c r="H659" s="266"/>
      <c r="I659" s="1367"/>
      <c r="J659" s="1371"/>
      <c r="K659" s="1372"/>
      <c r="L659" s="259"/>
      <c r="M659" s="257"/>
      <c r="N659" s="180"/>
    </row>
    <row r="660" spans="2:14" ht="19.5" hidden="1" customHeight="1">
      <c r="B660" s="1364"/>
      <c r="C660" s="269" t="s">
        <v>150</v>
      </c>
      <c r="D660" s="265"/>
      <c r="E660" s="288">
        <f t="shared" si="66"/>
        <v>0</v>
      </c>
      <c r="F660" s="266"/>
      <c r="G660" s="266"/>
      <c r="H660" s="266"/>
      <c r="I660" s="1367"/>
      <c r="J660" s="1371"/>
      <c r="K660" s="1372"/>
      <c r="L660" s="259"/>
      <c r="M660" s="257"/>
      <c r="N660" s="180"/>
    </row>
    <row r="661" spans="2:14" ht="19.5" hidden="1" customHeight="1">
      <c r="B661" s="1364"/>
      <c r="C661" s="264" t="s">
        <v>151</v>
      </c>
      <c r="D661" s="265"/>
      <c r="E661" s="288">
        <f t="shared" si="66"/>
        <v>0</v>
      </c>
      <c r="F661" s="266"/>
      <c r="G661" s="266"/>
      <c r="H661" s="266"/>
      <c r="I661" s="1367"/>
      <c r="J661" s="1371"/>
      <c r="K661" s="1372"/>
      <c r="L661" s="268"/>
      <c r="M661" s="270"/>
      <c r="N661" s="180"/>
    </row>
    <row r="662" spans="2:14" ht="19.5" hidden="1" customHeight="1">
      <c r="B662" s="1364"/>
      <c r="C662" s="264" t="s">
        <v>152</v>
      </c>
      <c r="D662" s="265"/>
      <c r="E662" s="288">
        <f t="shared" si="66"/>
        <v>0</v>
      </c>
      <c r="F662" s="278"/>
      <c r="G662" s="278"/>
      <c r="H662" s="278"/>
      <c r="I662" s="1367"/>
      <c r="J662" s="1371"/>
      <c r="K662" s="1372"/>
      <c r="L662" s="268"/>
      <c r="M662" s="270"/>
      <c r="N662" s="180"/>
    </row>
    <row r="663" spans="2:14" ht="19.5" hidden="1" customHeight="1">
      <c r="B663" s="1364"/>
      <c r="C663" s="272" t="s">
        <v>631</v>
      </c>
      <c r="D663" s="265"/>
      <c r="E663" s="288">
        <f t="shared" si="66"/>
        <v>0</v>
      </c>
      <c r="F663" s="266"/>
      <c r="G663" s="266"/>
      <c r="H663" s="266"/>
      <c r="I663" s="1367"/>
      <c r="J663" s="1371"/>
      <c r="K663" s="1372"/>
      <c r="L663" s="268"/>
      <c r="M663" s="270"/>
      <c r="N663" s="180"/>
    </row>
    <row r="664" spans="2:14" ht="19.5" hidden="1" customHeight="1">
      <c r="B664" s="1364"/>
      <c r="C664" s="264" t="s">
        <v>153</v>
      </c>
      <c r="D664" s="265"/>
      <c r="E664" s="288">
        <f t="shared" si="66"/>
        <v>0</v>
      </c>
      <c r="F664" s="266"/>
      <c r="G664" s="266"/>
      <c r="H664" s="266"/>
      <c r="I664" s="1367"/>
      <c r="J664" s="1371"/>
      <c r="K664" s="1372"/>
      <c r="L664" s="268"/>
      <c r="M664" s="270"/>
      <c r="N664" s="180"/>
    </row>
    <row r="665" spans="2:14" ht="19.5" hidden="1" customHeight="1" thickBot="1">
      <c r="B665" s="1365"/>
      <c r="C665" s="273" t="s">
        <v>154</v>
      </c>
      <c r="D665" s="274"/>
      <c r="E665" s="289">
        <f>SUM(F665:H665)</f>
        <v>0</v>
      </c>
      <c r="F665" s="275"/>
      <c r="G665" s="275"/>
      <c r="H665" s="275"/>
      <c r="I665" s="1368"/>
      <c r="J665" s="1381"/>
      <c r="K665" s="1382"/>
      <c r="L665" s="268"/>
      <c r="M665" s="270"/>
      <c r="N665" s="180"/>
    </row>
    <row r="666" spans="2:14" ht="37.5" hidden="1" customHeight="1">
      <c r="B666" s="285" t="str">
        <f>IF('①4.事業内容（販促）'!B71="","",'①4.事業内容（販促）'!B71)</f>
        <v/>
      </c>
      <c r="C666" s="1359" t="str">
        <f>IF('①4.事業内容（販促）'!C71="","",'①4.事業内容（販促）'!C71)</f>
        <v/>
      </c>
      <c r="D666" s="1360"/>
      <c r="E666" s="286">
        <f>SUM(E667:E675)</f>
        <v>0</v>
      </c>
      <c r="F666" s="286">
        <f>SUM(F667:F675)</f>
        <v>0</v>
      </c>
      <c r="G666" s="286">
        <f>SUM(G667:G675)</f>
        <v>0</v>
      </c>
      <c r="H666" s="286">
        <f>SUM(H667:H675)</f>
        <v>0</v>
      </c>
      <c r="I666" s="280"/>
      <c r="J666" s="1361"/>
      <c r="K666" s="1362"/>
      <c r="L666" s="259"/>
      <c r="M666" s="257"/>
      <c r="N666" s="180"/>
    </row>
    <row r="667" spans="2:14" ht="19.5" hidden="1" customHeight="1">
      <c r="B667" s="1363"/>
      <c r="C667" s="260" t="s">
        <v>147</v>
      </c>
      <c r="D667" s="261"/>
      <c r="E667" s="287">
        <f>SUM(F667:H667)</f>
        <v>0</v>
      </c>
      <c r="F667" s="262"/>
      <c r="G667" s="262"/>
      <c r="H667" s="262"/>
      <c r="I667" s="1366"/>
      <c r="J667" s="1369"/>
      <c r="K667" s="1370"/>
      <c r="L667" s="268"/>
      <c r="M667" s="270"/>
      <c r="N667" s="180"/>
    </row>
    <row r="668" spans="2:14" ht="19.5" hidden="1" customHeight="1">
      <c r="B668" s="1364"/>
      <c r="C668" s="264" t="s">
        <v>148</v>
      </c>
      <c r="D668" s="265"/>
      <c r="E668" s="288">
        <f t="shared" ref="E668:E674" si="67">SUM(F668:H668)</f>
        <v>0</v>
      </c>
      <c r="F668" s="266"/>
      <c r="G668" s="266"/>
      <c r="H668" s="266"/>
      <c r="I668" s="1367"/>
      <c r="J668" s="1371"/>
      <c r="K668" s="1372"/>
      <c r="L668" s="259"/>
      <c r="M668" s="257"/>
      <c r="N668" s="180"/>
    </row>
    <row r="669" spans="2:14" ht="19.5" hidden="1" customHeight="1">
      <c r="B669" s="1364"/>
      <c r="C669" s="264" t="s">
        <v>149</v>
      </c>
      <c r="D669" s="265"/>
      <c r="E669" s="288">
        <f t="shared" si="67"/>
        <v>0</v>
      </c>
      <c r="F669" s="266"/>
      <c r="G669" s="266"/>
      <c r="H669" s="266"/>
      <c r="I669" s="1367"/>
      <c r="J669" s="1371"/>
      <c r="K669" s="1372"/>
      <c r="L669" s="259"/>
      <c r="M669" s="257"/>
      <c r="N669" s="180"/>
    </row>
    <row r="670" spans="2:14" ht="19.5" hidden="1" customHeight="1">
      <c r="B670" s="1364"/>
      <c r="C670" s="269" t="s">
        <v>150</v>
      </c>
      <c r="D670" s="265"/>
      <c r="E670" s="288">
        <f t="shared" si="67"/>
        <v>0</v>
      </c>
      <c r="F670" s="266"/>
      <c r="G670" s="266"/>
      <c r="H670" s="266"/>
      <c r="I670" s="1367"/>
      <c r="J670" s="1371"/>
      <c r="K670" s="1372"/>
      <c r="L670" s="259"/>
      <c r="M670" s="257"/>
      <c r="N670" s="180"/>
    </row>
    <row r="671" spans="2:14" ht="19.5" hidden="1" customHeight="1">
      <c r="B671" s="1364"/>
      <c r="C671" s="264" t="s">
        <v>151</v>
      </c>
      <c r="D671" s="265"/>
      <c r="E671" s="288">
        <f t="shared" si="67"/>
        <v>0</v>
      </c>
      <c r="F671" s="266"/>
      <c r="G671" s="266"/>
      <c r="H671" s="266"/>
      <c r="I671" s="1367"/>
      <c r="J671" s="1371"/>
      <c r="K671" s="1372"/>
      <c r="L671" s="268"/>
      <c r="M671" s="270"/>
      <c r="N671" s="180"/>
    </row>
    <row r="672" spans="2:14" ht="19.5" hidden="1" customHeight="1">
      <c r="B672" s="1364"/>
      <c r="C672" s="264" t="s">
        <v>152</v>
      </c>
      <c r="D672" s="265"/>
      <c r="E672" s="288">
        <f t="shared" si="67"/>
        <v>0</v>
      </c>
      <c r="F672" s="278"/>
      <c r="G672" s="278"/>
      <c r="H672" s="278"/>
      <c r="I672" s="1367"/>
      <c r="J672" s="1373"/>
      <c r="K672" s="1374"/>
      <c r="L672" s="268"/>
      <c r="M672" s="270"/>
      <c r="N672" s="180"/>
    </row>
    <row r="673" spans="2:14" ht="19.5" hidden="1" customHeight="1">
      <c r="B673" s="1364"/>
      <c r="C673" s="272" t="s">
        <v>631</v>
      </c>
      <c r="D673" s="265"/>
      <c r="E673" s="288">
        <f t="shared" si="67"/>
        <v>0</v>
      </c>
      <c r="F673" s="266"/>
      <c r="G673" s="266"/>
      <c r="H673" s="266"/>
      <c r="I673" s="1367"/>
      <c r="J673" s="1371"/>
      <c r="K673" s="1372"/>
      <c r="L673" s="268"/>
      <c r="M673" s="270"/>
      <c r="N673" s="180"/>
    </row>
    <row r="674" spans="2:14" ht="19.5" hidden="1" customHeight="1">
      <c r="B674" s="1364"/>
      <c r="C674" s="264" t="s">
        <v>153</v>
      </c>
      <c r="D674" s="265"/>
      <c r="E674" s="288">
        <f t="shared" si="67"/>
        <v>0</v>
      </c>
      <c r="F674" s="266"/>
      <c r="G674" s="266"/>
      <c r="H674" s="266"/>
      <c r="I674" s="1367"/>
      <c r="J674" s="1371"/>
      <c r="K674" s="1372"/>
      <c r="L674" s="268"/>
      <c r="M674" s="270"/>
      <c r="N674" s="180"/>
    </row>
    <row r="675" spans="2:14" ht="19.5" hidden="1" customHeight="1" thickBot="1">
      <c r="B675" s="1365"/>
      <c r="C675" s="273" t="s">
        <v>154</v>
      </c>
      <c r="D675" s="274"/>
      <c r="E675" s="289">
        <f>SUM(F675:H675)</f>
        <v>0</v>
      </c>
      <c r="F675" s="275"/>
      <c r="G675" s="275"/>
      <c r="H675" s="275"/>
      <c r="I675" s="1368"/>
      <c r="J675" s="1375"/>
      <c r="K675" s="1376"/>
      <c r="L675" s="268"/>
      <c r="M675" s="270"/>
      <c r="N675" s="180"/>
    </row>
    <row r="676" spans="2:14" ht="37.5" hidden="1" customHeight="1">
      <c r="B676" s="204" t="str">
        <f>IF('①4.事業内容（販促）'!B72="","",'①4.事業内容（販促）'!B72)</f>
        <v/>
      </c>
      <c r="C676" s="1377" t="str">
        <f>IF('①4.事業内容（販促）'!C72="","",'①4.事業内容（販促）'!C72)</f>
        <v/>
      </c>
      <c r="D676" s="1378"/>
      <c r="E676" s="284">
        <f>SUM(E677:E685)</f>
        <v>0</v>
      </c>
      <c r="F676" s="284">
        <f>SUM(F677:F685)</f>
        <v>0</v>
      </c>
      <c r="G676" s="284">
        <f>SUM(G677:G685)</f>
        <v>0</v>
      </c>
      <c r="H676" s="284">
        <f>SUM(H677:H685)</f>
        <v>0</v>
      </c>
      <c r="I676" s="277"/>
      <c r="J676" s="1379"/>
      <c r="K676" s="1380"/>
      <c r="L676" s="259"/>
      <c r="M676" s="257"/>
      <c r="N676" s="180"/>
    </row>
    <row r="677" spans="2:14" ht="19.5" hidden="1" customHeight="1">
      <c r="B677" s="1363"/>
      <c r="C677" s="260" t="s">
        <v>147</v>
      </c>
      <c r="D677" s="261"/>
      <c r="E677" s="287">
        <f>SUM(F677:H677)</f>
        <v>0</v>
      </c>
      <c r="F677" s="262"/>
      <c r="G677" s="262"/>
      <c r="H677" s="262"/>
      <c r="I677" s="1366"/>
      <c r="J677" s="1369"/>
      <c r="K677" s="1370"/>
      <c r="L677" s="268"/>
      <c r="M677" s="270"/>
      <c r="N677" s="180"/>
    </row>
    <row r="678" spans="2:14" ht="19.5" hidden="1" customHeight="1">
      <c r="B678" s="1364"/>
      <c r="C678" s="264" t="s">
        <v>148</v>
      </c>
      <c r="D678" s="265"/>
      <c r="E678" s="288">
        <f t="shared" ref="E678:E684" si="68">SUM(F678:H678)</f>
        <v>0</v>
      </c>
      <c r="F678" s="266"/>
      <c r="G678" s="266"/>
      <c r="H678" s="266"/>
      <c r="I678" s="1367"/>
      <c r="J678" s="1371"/>
      <c r="K678" s="1372"/>
      <c r="L678" s="259"/>
      <c r="M678" s="257"/>
      <c r="N678" s="180"/>
    </row>
    <row r="679" spans="2:14" ht="19.5" hidden="1" customHeight="1">
      <c r="B679" s="1364"/>
      <c r="C679" s="264" t="s">
        <v>149</v>
      </c>
      <c r="D679" s="265"/>
      <c r="E679" s="288">
        <f t="shared" si="68"/>
        <v>0</v>
      </c>
      <c r="F679" s="266"/>
      <c r="G679" s="266"/>
      <c r="H679" s="266"/>
      <c r="I679" s="1367"/>
      <c r="J679" s="1371"/>
      <c r="K679" s="1372"/>
      <c r="L679" s="259"/>
      <c r="M679" s="257"/>
      <c r="N679" s="180"/>
    </row>
    <row r="680" spans="2:14" ht="19.5" hidden="1" customHeight="1">
      <c r="B680" s="1364"/>
      <c r="C680" s="269" t="s">
        <v>150</v>
      </c>
      <c r="D680" s="265"/>
      <c r="E680" s="288">
        <f t="shared" si="68"/>
        <v>0</v>
      </c>
      <c r="F680" s="266"/>
      <c r="G680" s="266"/>
      <c r="H680" s="266"/>
      <c r="I680" s="1367"/>
      <c r="J680" s="1371"/>
      <c r="K680" s="1372"/>
      <c r="L680" s="259"/>
      <c r="M680" s="257"/>
      <c r="N680" s="180"/>
    </row>
    <row r="681" spans="2:14" ht="19.5" hidden="1" customHeight="1">
      <c r="B681" s="1364"/>
      <c r="C681" s="264" t="s">
        <v>151</v>
      </c>
      <c r="D681" s="265"/>
      <c r="E681" s="288">
        <f t="shared" si="68"/>
        <v>0</v>
      </c>
      <c r="F681" s="266"/>
      <c r="G681" s="266"/>
      <c r="H681" s="266"/>
      <c r="I681" s="1367"/>
      <c r="J681" s="1371"/>
      <c r="K681" s="1372"/>
      <c r="L681" s="268"/>
      <c r="M681" s="270"/>
      <c r="N681" s="180"/>
    </row>
    <row r="682" spans="2:14" ht="19.5" hidden="1" customHeight="1">
      <c r="B682" s="1364"/>
      <c r="C682" s="264" t="s">
        <v>152</v>
      </c>
      <c r="D682" s="265"/>
      <c r="E682" s="288">
        <f t="shared" si="68"/>
        <v>0</v>
      </c>
      <c r="F682" s="278"/>
      <c r="G682" s="278"/>
      <c r="H682" s="278"/>
      <c r="I682" s="1367"/>
      <c r="J682" s="1371"/>
      <c r="K682" s="1372"/>
      <c r="L682" s="268"/>
      <c r="M682" s="270"/>
      <c r="N682" s="180"/>
    </row>
    <row r="683" spans="2:14" ht="19.5" hidden="1" customHeight="1">
      <c r="B683" s="1364"/>
      <c r="C683" s="272" t="s">
        <v>631</v>
      </c>
      <c r="D683" s="265"/>
      <c r="E683" s="288">
        <f t="shared" si="68"/>
        <v>0</v>
      </c>
      <c r="F683" s="266"/>
      <c r="G683" s="266"/>
      <c r="H683" s="266"/>
      <c r="I683" s="1367"/>
      <c r="J683" s="1371"/>
      <c r="K683" s="1372"/>
      <c r="L683" s="268"/>
      <c r="M683" s="270"/>
      <c r="N683" s="180"/>
    </row>
    <row r="684" spans="2:14" ht="19.5" hidden="1" customHeight="1">
      <c r="B684" s="1364"/>
      <c r="C684" s="264" t="s">
        <v>153</v>
      </c>
      <c r="D684" s="265"/>
      <c r="E684" s="288">
        <f t="shared" si="68"/>
        <v>0</v>
      </c>
      <c r="F684" s="266"/>
      <c r="G684" s="266"/>
      <c r="H684" s="266"/>
      <c r="I684" s="1367"/>
      <c r="J684" s="1371"/>
      <c r="K684" s="1372"/>
      <c r="L684" s="268"/>
      <c r="M684" s="270"/>
      <c r="N684" s="180"/>
    </row>
    <row r="685" spans="2:14" ht="19.5" hidden="1" customHeight="1" thickBot="1">
      <c r="B685" s="1365"/>
      <c r="C685" s="273" t="s">
        <v>154</v>
      </c>
      <c r="D685" s="274"/>
      <c r="E685" s="289">
        <f>SUM(F685:H685)</f>
        <v>0</v>
      </c>
      <c r="F685" s="275"/>
      <c r="G685" s="275"/>
      <c r="H685" s="275"/>
      <c r="I685" s="1368"/>
      <c r="J685" s="1381"/>
      <c r="K685" s="1382"/>
      <c r="L685" s="268"/>
      <c r="M685" s="270"/>
      <c r="N685" s="180"/>
    </row>
    <row r="686" spans="2:14" ht="37.5" hidden="1" customHeight="1">
      <c r="B686" s="285" t="str">
        <f>IF('①4.事業内容（販促）'!B73="","",'①4.事業内容（販促）'!B73)</f>
        <v/>
      </c>
      <c r="C686" s="1359" t="str">
        <f>IF('①4.事業内容（販促）'!C73="","",'①4.事業内容（販促）'!C73)</f>
        <v/>
      </c>
      <c r="D686" s="1360"/>
      <c r="E686" s="286">
        <f>SUM(E687:E695)</f>
        <v>0</v>
      </c>
      <c r="F686" s="286">
        <f>SUM(F687:F695)</f>
        <v>0</v>
      </c>
      <c r="G686" s="286">
        <f>SUM(G687:G695)</f>
        <v>0</v>
      </c>
      <c r="H686" s="286">
        <f>SUM(H687:H695)</f>
        <v>0</v>
      </c>
      <c r="I686" s="280"/>
      <c r="J686" s="1361"/>
      <c r="K686" s="1362"/>
      <c r="L686" s="259"/>
      <c r="M686" s="257"/>
      <c r="N686" s="180"/>
    </row>
    <row r="687" spans="2:14" ht="19.5" hidden="1" customHeight="1">
      <c r="B687" s="1363"/>
      <c r="C687" s="260" t="s">
        <v>147</v>
      </c>
      <c r="D687" s="261"/>
      <c r="E687" s="287">
        <f>SUM(F687:H687)</f>
        <v>0</v>
      </c>
      <c r="F687" s="262"/>
      <c r="G687" s="262"/>
      <c r="H687" s="262"/>
      <c r="I687" s="1366"/>
      <c r="J687" s="1369"/>
      <c r="K687" s="1370"/>
      <c r="L687" s="268"/>
      <c r="M687" s="270"/>
      <c r="N687" s="180"/>
    </row>
    <row r="688" spans="2:14" ht="19.5" hidden="1" customHeight="1">
      <c r="B688" s="1364"/>
      <c r="C688" s="264" t="s">
        <v>148</v>
      </c>
      <c r="D688" s="265"/>
      <c r="E688" s="288">
        <f t="shared" ref="E688:E694" si="69">SUM(F688:H688)</f>
        <v>0</v>
      </c>
      <c r="F688" s="266"/>
      <c r="G688" s="266"/>
      <c r="H688" s="266"/>
      <c r="I688" s="1367"/>
      <c r="J688" s="1371"/>
      <c r="K688" s="1372"/>
      <c r="L688" s="259"/>
      <c r="M688" s="257"/>
      <c r="N688" s="180"/>
    </row>
    <row r="689" spans="2:14" ht="19.5" hidden="1" customHeight="1">
      <c r="B689" s="1364"/>
      <c r="C689" s="264" t="s">
        <v>149</v>
      </c>
      <c r="D689" s="265"/>
      <c r="E689" s="288">
        <f t="shared" si="69"/>
        <v>0</v>
      </c>
      <c r="F689" s="266"/>
      <c r="G689" s="266"/>
      <c r="H689" s="266"/>
      <c r="I689" s="1367"/>
      <c r="J689" s="1371"/>
      <c r="K689" s="1372"/>
      <c r="L689" s="259"/>
      <c r="M689" s="257"/>
      <c r="N689" s="180"/>
    </row>
    <row r="690" spans="2:14" ht="19.5" hidden="1" customHeight="1">
      <c r="B690" s="1364"/>
      <c r="C690" s="269" t="s">
        <v>150</v>
      </c>
      <c r="D690" s="265"/>
      <c r="E690" s="288">
        <f t="shared" si="69"/>
        <v>0</v>
      </c>
      <c r="F690" s="266"/>
      <c r="G690" s="266"/>
      <c r="H690" s="266"/>
      <c r="I690" s="1367"/>
      <c r="J690" s="1371"/>
      <c r="K690" s="1372"/>
      <c r="L690" s="259"/>
      <c r="M690" s="257"/>
      <c r="N690" s="180"/>
    </row>
    <row r="691" spans="2:14" ht="19.5" hidden="1" customHeight="1">
      <c r="B691" s="1364"/>
      <c r="C691" s="264" t="s">
        <v>151</v>
      </c>
      <c r="D691" s="265"/>
      <c r="E691" s="288">
        <f t="shared" si="69"/>
        <v>0</v>
      </c>
      <c r="F691" s="266"/>
      <c r="G691" s="266"/>
      <c r="H691" s="266"/>
      <c r="I691" s="1367"/>
      <c r="J691" s="1371"/>
      <c r="K691" s="1372"/>
      <c r="L691" s="268"/>
      <c r="M691" s="270"/>
      <c r="N691" s="180"/>
    </row>
    <row r="692" spans="2:14" ht="19.5" hidden="1" customHeight="1">
      <c r="B692" s="1364"/>
      <c r="C692" s="264" t="s">
        <v>152</v>
      </c>
      <c r="D692" s="265"/>
      <c r="E692" s="288">
        <f t="shared" si="69"/>
        <v>0</v>
      </c>
      <c r="F692" s="278"/>
      <c r="G692" s="278"/>
      <c r="H692" s="278"/>
      <c r="I692" s="1367"/>
      <c r="J692" s="1373"/>
      <c r="K692" s="1374"/>
      <c r="L692" s="268"/>
      <c r="M692" s="270"/>
      <c r="N692" s="180"/>
    </row>
    <row r="693" spans="2:14" ht="19.5" hidden="1" customHeight="1">
      <c r="B693" s="1364"/>
      <c r="C693" s="272" t="s">
        <v>631</v>
      </c>
      <c r="D693" s="265"/>
      <c r="E693" s="288">
        <f t="shared" si="69"/>
        <v>0</v>
      </c>
      <c r="F693" s="266"/>
      <c r="G693" s="266"/>
      <c r="H693" s="266"/>
      <c r="I693" s="1367"/>
      <c r="J693" s="1371"/>
      <c r="K693" s="1372"/>
      <c r="L693" s="268"/>
      <c r="M693" s="270"/>
      <c r="N693" s="180"/>
    </row>
    <row r="694" spans="2:14" ht="19.5" hidden="1" customHeight="1">
      <c r="B694" s="1364"/>
      <c r="C694" s="264" t="s">
        <v>153</v>
      </c>
      <c r="D694" s="265"/>
      <c r="E694" s="288">
        <f t="shared" si="69"/>
        <v>0</v>
      </c>
      <c r="F694" s="266"/>
      <c r="G694" s="266"/>
      <c r="H694" s="266"/>
      <c r="I694" s="1367"/>
      <c r="J694" s="1371"/>
      <c r="K694" s="1372"/>
      <c r="L694" s="268"/>
      <c r="M694" s="270"/>
      <c r="N694" s="180"/>
    </row>
    <row r="695" spans="2:14" ht="19.5" hidden="1" customHeight="1" thickBot="1">
      <c r="B695" s="1365"/>
      <c r="C695" s="273" t="s">
        <v>154</v>
      </c>
      <c r="D695" s="274"/>
      <c r="E695" s="289">
        <f>SUM(F695:H695)</f>
        <v>0</v>
      </c>
      <c r="F695" s="275"/>
      <c r="G695" s="275"/>
      <c r="H695" s="275"/>
      <c r="I695" s="1368"/>
      <c r="J695" s="1375"/>
      <c r="K695" s="1376"/>
      <c r="L695" s="268"/>
      <c r="M695" s="270"/>
      <c r="N695" s="180"/>
    </row>
    <row r="696" spans="2:14" ht="37.5" hidden="1" customHeight="1">
      <c r="B696" s="285" t="str">
        <f>IF('①4.事業内容（販促）'!B74="","",'①4.事業内容（販促）'!B74)</f>
        <v/>
      </c>
      <c r="C696" s="1359" t="str">
        <f>IF('①4.事業内容（販促）'!C74="","",'①4.事業内容（販促）'!C74)</f>
        <v/>
      </c>
      <c r="D696" s="1360"/>
      <c r="E696" s="286">
        <f>SUM(E697:E705)</f>
        <v>0</v>
      </c>
      <c r="F696" s="286">
        <f>SUM(F697:F705)</f>
        <v>0</v>
      </c>
      <c r="G696" s="286">
        <f>SUM(G697:G705)</f>
        <v>0</v>
      </c>
      <c r="H696" s="286">
        <f>SUM(H697:H705)</f>
        <v>0</v>
      </c>
      <c r="I696" s="280"/>
      <c r="J696" s="1361"/>
      <c r="K696" s="1362"/>
      <c r="L696" s="259"/>
      <c r="M696" s="257"/>
      <c r="N696" s="180"/>
    </row>
    <row r="697" spans="2:14" ht="19.5" hidden="1" customHeight="1">
      <c r="B697" s="1363"/>
      <c r="C697" s="260" t="s">
        <v>147</v>
      </c>
      <c r="D697" s="261"/>
      <c r="E697" s="287">
        <f>SUM(F697:H697)</f>
        <v>0</v>
      </c>
      <c r="F697" s="262"/>
      <c r="G697" s="262"/>
      <c r="H697" s="262"/>
      <c r="I697" s="1366"/>
      <c r="J697" s="1369"/>
      <c r="K697" s="1370"/>
      <c r="L697" s="268"/>
      <c r="M697" s="270"/>
      <c r="N697" s="180"/>
    </row>
    <row r="698" spans="2:14" ht="19.5" hidden="1" customHeight="1">
      <c r="B698" s="1364"/>
      <c r="C698" s="264" t="s">
        <v>148</v>
      </c>
      <c r="D698" s="265"/>
      <c r="E698" s="288">
        <f t="shared" ref="E698:E704" si="70">SUM(F698:H698)</f>
        <v>0</v>
      </c>
      <c r="F698" s="266"/>
      <c r="G698" s="266"/>
      <c r="H698" s="266"/>
      <c r="I698" s="1367"/>
      <c r="J698" s="1371"/>
      <c r="K698" s="1372"/>
      <c r="L698" s="259"/>
      <c r="M698" s="257"/>
      <c r="N698" s="180"/>
    </row>
    <row r="699" spans="2:14" ht="19.5" hidden="1" customHeight="1">
      <c r="B699" s="1364"/>
      <c r="C699" s="264" t="s">
        <v>149</v>
      </c>
      <c r="D699" s="265"/>
      <c r="E699" s="288">
        <f t="shared" si="70"/>
        <v>0</v>
      </c>
      <c r="F699" s="266"/>
      <c r="G699" s="266"/>
      <c r="H699" s="266"/>
      <c r="I699" s="1367"/>
      <c r="J699" s="1371"/>
      <c r="K699" s="1372"/>
      <c r="L699" s="259"/>
      <c r="M699" s="257"/>
      <c r="N699" s="180"/>
    </row>
    <row r="700" spans="2:14" ht="19.5" hidden="1" customHeight="1">
      <c r="B700" s="1364"/>
      <c r="C700" s="269" t="s">
        <v>150</v>
      </c>
      <c r="D700" s="265"/>
      <c r="E700" s="288">
        <f t="shared" si="70"/>
        <v>0</v>
      </c>
      <c r="F700" s="266"/>
      <c r="G700" s="266"/>
      <c r="H700" s="266"/>
      <c r="I700" s="1367"/>
      <c r="J700" s="1371"/>
      <c r="K700" s="1372"/>
      <c r="L700" s="259"/>
      <c r="M700" s="257"/>
      <c r="N700" s="180"/>
    </row>
    <row r="701" spans="2:14" ht="19.5" hidden="1" customHeight="1">
      <c r="B701" s="1364"/>
      <c r="C701" s="264" t="s">
        <v>151</v>
      </c>
      <c r="D701" s="265"/>
      <c r="E701" s="288">
        <f t="shared" si="70"/>
        <v>0</v>
      </c>
      <c r="F701" s="266"/>
      <c r="G701" s="266"/>
      <c r="H701" s="266"/>
      <c r="I701" s="1367"/>
      <c r="J701" s="1371"/>
      <c r="K701" s="1372"/>
      <c r="L701" s="268"/>
      <c r="M701" s="270"/>
      <c r="N701" s="180"/>
    </row>
    <row r="702" spans="2:14" ht="19.5" hidden="1" customHeight="1">
      <c r="B702" s="1364"/>
      <c r="C702" s="264" t="s">
        <v>152</v>
      </c>
      <c r="D702" s="265"/>
      <c r="E702" s="288">
        <f t="shared" si="70"/>
        <v>0</v>
      </c>
      <c r="F702" s="278"/>
      <c r="G702" s="278"/>
      <c r="H702" s="278"/>
      <c r="I702" s="1367"/>
      <c r="J702" s="1373"/>
      <c r="K702" s="1374"/>
      <c r="L702" s="268"/>
      <c r="M702" s="270"/>
      <c r="N702" s="180"/>
    </row>
    <row r="703" spans="2:14" ht="19.5" hidden="1" customHeight="1">
      <c r="B703" s="1364"/>
      <c r="C703" s="272" t="s">
        <v>631</v>
      </c>
      <c r="D703" s="265"/>
      <c r="E703" s="288">
        <f t="shared" si="70"/>
        <v>0</v>
      </c>
      <c r="F703" s="266"/>
      <c r="G703" s="266"/>
      <c r="H703" s="266"/>
      <c r="I703" s="1367"/>
      <c r="J703" s="1371"/>
      <c r="K703" s="1372"/>
      <c r="L703" s="268"/>
      <c r="M703" s="270"/>
      <c r="N703" s="180"/>
    </row>
    <row r="704" spans="2:14" ht="19.5" hidden="1" customHeight="1">
      <c r="B704" s="1364"/>
      <c r="C704" s="264" t="s">
        <v>153</v>
      </c>
      <c r="D704" s="265"/>
      <c r="E704" s="288">
        <f t="shared" si="70"/>
        <v>0</v>
      </c>
      <c r="F704" s="266"/>
      <c r="G704" s="266"/>
      <c r="H704" s="266"/>
      <c r="I704" s="1367"/>
      <c r="J704" s="1371"/>
      <c r="K704" s="1372"/>
      <c r="L704" s="268"/>
      <c r="M704" s="270"/>
      <c r="N704" s="180"/>
    </row>
    <row r="705" spans="2:14" ht="19.5" hidden="1" customHeight="1" thickBot="1">
      <c r="B705" s="1365"/>
      <c r="C705" s="273" t="s">
        <v>154</v>
      </c>
      <c r="D705" s="274"/>
      <c r="E705" s="289">
        <f>SUM(F705:H705)</f>
        <v>0</v>
      </c>
      <c r="F705" s="275"/>
      <c r="G705" s="275"/>
      <c r="H705" s="275"/>
      <c r="I705" s="1368"/>
      <c r="J705" s="1375"/>
      <c r="K705" s="1376"/>
      <c r="L705" s="268"/>
      <c r="M705" s="270"/>
      <c r="N705" s="180"/>
    </row>
    <row r="706" spans="2:14" ht="37.5" hidden="1" customHeight="1">
      <c r="B706" s="204" t="str">
        <f>IF('①4.事業内容（販促）'!B75="","",'①4.事業内容（販促）'!B75)</f>
        <v/>
      </c>
      <c r="C706" s="1377" t="str">
        <f>IF('①4.事業内容（販促）'!C75="","",'①4.事業内容（販促）'!C75)</f>
        <v/>
      </c>
      <c r="D706" s="1378"/>
      <c r="E706" s="284">
        <f>SUM(E707:E715)</f>
        <v>0</v>
      </c>
      <c r="F706" s="284">
        <f>SUM(F707:F715)</f>
        <v>0</v>
      </c>
      <c r="G706" s="284">
        <f>SUM(G707:G715)</f>
        <v>0</v>
      </c>
      <c r="H706" s="284">
        <f>SUM(H707:H715)</f>
        <v>0</v>
      </c>
      <c r="I706" s="277"/>
      <c r="J706" s="1379"/>
      <c r="K706" s="1380"/>
      <c r="L706" s="259"/>
      <c r="M706" s="257"/>
      <c r="N706" s="180"/>
    </row>
    <row r="707" spans="2:14" ht="19.5" hidden="1" customHeight="1">
      <c r="B707" s="1363"/>
      <c r="C707" s="260" t="s">
        <v>147</v>
      </c>
      <c r="D707" s="261"/>
      <c r="E707" s="287">
        <f>SUM(F707:H707)</f>
        <v>0</v>
      </c>
      <c r="F707" s="262"/>
      <c r="G707" s="262"/>
      <c r="H707" s="262"/>
      <c r="I707" s="1366"/>
      <c r="J707" s="1369"/>
      <c r="K707" s="1370"/>
      <c r="L707" s="268"/>
      <c r="M707" s="270"/>
      <c r="N707" s="180"/>
    </row>
    <row r="708" spans="2:14" ht="19.5" hidden="1" customHeight="1">
      <c r="B708" s="1364"/>
      <c r="C708" s="264" t="s">
        <v>148</v>
      </c>
      <c r="D708" s="265"/>
      <c r="E708" s="288">
        <f t="shared" ref="E708:E714" si="71">SUM(F708:H708)</f>
        <v>0</v>
      </c>
      <c r="F708" s="266"/>
      <c r="G708" s="266"/>
      <c r="H708" s="266"/>
      <c r="I708" s="1367"/>
      <c r="J708" s="1371"/>
      <c r="K708" s="1372"/>
      <c r="L708" s="259"/>
      <c r="M708" s="257"/>
      <c r="N708" s="180"/>
    </row>
    <row r="709" spans="2:14" ht="19.5" hidden="1" customHeight="1">
      <c r="B709" s="1364"/>
      <c r="C709" s="264" t="s">
        <v>149</v>
      </c>
      <c r="D709" s="265"/>
      <c r="E709" s="288">
        <f t="shared" si="71"/>
        <v>0</v>
      </c>
      <c r="F709" s="266"/>
      <c r="G709" s="266"/>
      <c r="H709" s="266"/>
      <c r="I709" s="1367"/>
      <c r="J709" s="1371"/>
      <c r="K709" s="1372"/>
      <c r="L709" s="259"/>
      <c r="M709" s="257"/>
      <c r="N709" s="180"/>
    </row>
    <row r="710" spans="2:14" ht="19.5" hidden="1" customHeight="1">
      <c r="B710" s="1364"/>
      <c r="C710" s="269" t="s">
        <v>150</v>
      </c>
      <c r="D710" s="265"/>
      <c r="E710" s="288">
        <f t="shared" si="71"/>
        <v>0</v>
      </c>
      <c r="F710" s="266"/>
      <c r="G710" s="266"/>
      <c r="H710" s="266"/>
      <c r="I710" s="1367"/>
      <c r="J710" s="1371"/>
      <c r="K710" s="1372"/>
      <c r="L710" s="259"/>
      <c r="M710" s="257"/>
      <c r="N710" s="180"/>
    </row>
    <row r="711" spans="2:14" ht="19.5" hidden="1" customHeight="1">
      <c r="B711" s="1364"/>
      <c r="C711" s="264" t="s">
        <v>151</v>
      </c>
      <c r="D711" s="265"/>
      <c r="E711" s="288">
        <f t="shared" si="71"/>
        <v>0</v>
      </c>
      <c r="F711" s="266"/>
      <c r="G711" s="266"/>
      <c r="H711" s="266"/>
      <c r="I711" s="1367"/>
      <c r="J711" s="1371"/>
      <c r="K711" s="1372"/>
      <c r="L711" s="268"/>
      <c r="M711" s="270"/>
      <c r="N711" s="180"/>
    </row>
    <row r="712" spans="2:14" ht="19.5" hidden="1" customHeight="1">
      <c r="B712" s="1364"/>
      <c r="C712" s="264" t="s">
        <v>152</v>
      </c>
      <c r="D712" s="265"/>
      <c r="E712" s="288">
        <f t="shared" si="71"/>
        <v>0</v>
      </c>
      <c r="F712" s="278"/>
      <c r="G712" s="278"/>
      <c r="H712" s="278"/>
      <c r="I712" s="1367"/>
      <c r="J712" s="1371"/>
      <c r="K712" s="1372"/>
      <c r="L712" s="268"/>
      <c r="M712" s="270"/>
      <c r="N712" s="180"/>
    </row>
    <row r="713" spans="2:14" ht="19.5" hidden="1" customHeight="1">
      <c r="B713" s="1364"/>
      <c r="C713" s="272" t="s">
        <v>631</v>
      </c>
      <c r="D713" s="265"/>
      <c r="E713" s="288">
        <f t="shared" si="71"/>
        <v>0</v>
      </c>
      <c r="F713" s="266"/>
      <c r="G713" s="266"/>
      <c r="H713" s="266"/>
      <c r="I713" s="1367"/>
      <c r="J713" s="1371"/>
      <c r="K713" s="1372"/>
      <c r="L713" s="268"/>
      <c r="M713" s="270"/>
      <c r="N713" s="180"/>
    </row>
    <row r="714" spans="2:14" ht="19.5" hidden="1" customHeight="1">
      <c r="B714" s="1364"/>
      <c r="C714" s="264" t="s">
        <v>153</v>
      </c>
      <c r="D714" s="265"/>
      <c r="E714" s="288">
        <f t="shared" si="71"/>
        <v>0</v>
      </c>
      <c r="F714" s="266"/>
      <c r="G714" s="266"/>
      <c r="H714" s="266"/>
      <c r="I714" s="1367"/>
      <c r="J714" s="1371"/>
      <c r="K714" s="1372"/>
      <c r="L714" s="268"/>
      <c r="M714" s="270"/>
      <c r="N714" s="180"/>
    </row>
    <row r="715" spans="2:14" ht="19.5" hidden="1" customHeight="1" thickBot="1">
      <c r="B715" s="1365"/>
      <c r="C715" s="273" t="s">
        <v>154</v>
      </c>
      <c r="D715" s="274"/>
      <c r="E715" s="289">
        <f>SUM(F715:H715)</f>
        <v>0</v>
      </c>
      <c r="F715" s="275"/>
      <c r="G715" s="275"/>
      <c r="H715" s="275"/>
      <c r="I715" s="1368"/>
      <c r="J715" s="1381"/>
      <c r="K715" s="1382"/>
      <c r="L715" s="268"/>
      <c r="M715" s="270"/>
      <c r="N715" s="180"/>
    </row>
    <row r="716" spans="2:14" ht="37.5" hidden="1" customHeight="1">
      <c r="B716" s="285" t="str">
        <f>IF('①4.事業内容（販促）'!B76="","",'①4.事業内容（販促）'!B76)</f>
        <v/>
      </c>
      <c r="C716" s="1359" t="str">
        <f>IF('①4.事業内容（販促）'!C76="","",'①4.事業内容（販促）'!C76)</f>
        <v/>
      </c>
      <c r="D716" s="1360"/>
      <c r="E716" s="286">
        <f>SUM(E717:E725)</f>
        <v>0</v>
      </c>
      <c r="F716" s="286">
        <f>SUM(F717:F725)</f>
        <v>0</v>
      </c>
      <c r="G716" s="286">
        <f>SUM(G717:G725)</f>
        <v>0</v>
      </c>
      <c r="H716" s="286">
        <f>SUM(H717:H725)</f>
        <v>0</v>
      </c>
      <c r="I716" s="280"/>
      <c r="J716" s="1361"/>
      <c r="K716" s="1362"/>
      <c r="L716" s="259"/>
      <c r="M716" s="257"/>
      <c r="N716" s="180"/>
    </row>
    <row r="717" spans="2:14" ht="19.5" hidden="1" customHeight="1">
      <c r="B717" s="1363"/>
      <c r="C717" s="260" t="s">
        <v>147</v>
      </c>
      <c r="D717" s="261"/>
      <c r="E717" s="287">
        <f>SUM(F717:H717)</f>
        <v>0</v>
      </c>
      <c r="F717" s="262"/>
      <c r="G717" s="262"/>
      <c r="H717" s="262"/>
      <c r="I717" s="1366"/>
      <c r="J717" s="1369"/>
      <c r="K717" s="1370"/>
      <c r="L717" s="268"/>
      <c r="M717" s="270"/>
      <c r="N717" s="180"/>
    </row>
    <row r="718" spans="2:14" ht="19.5" hidden="1" customHeight="1">
      <c r="B718" s="1364"/>
      <c r="C718" s="264" t="s">
        <v>148</v>
      </c>
      <c r="D718" s="265"/>
      <c r="E718" s="288">
        <f t="shared" ref="E718:E724" si="72">SUM(F718:H718)</f>
        <v>0</v>
      </c>
      <c r="F718" s="266"/>
      <c r="G718" s="266"/>
      <c r="H718" s="266"/>
      <c r="I718" s="1367"/>
      <c r="J718" s="1371"/>
      <c r="K718" s="1372"/>
      <c r="L718" s="259"/>
      <c r="M718" s="257"/>
      <c r="N718" s="180"/>
    </row>
    <row r="719" spans="2:14" ht="19.5" hidden="1" customHeight="1">
      <c r="B719" s="1364"/>
      <c r="C719" s="264" t="s">
        <v>149</v>
      </c>
      <c r="D719" s="265"/>
      <c r="E719" s="288">
        <f t="shared" si="72"/>
        <v>0</v>
      </c>
      <c r="F719" s="266"/>
      <c r="G719" s="266"/>
      <c r="H719" s="266"/>
      <c r="I719" s="1367"/>
      <c r="J719" s="1371"/>
      <c r="K719" s="1372"/>
      <c r="L719" s="259"/>
      <c r="M719" s="257"/>
      <c r="N719" s="180"/>
    </row>
    <row r="720" spans="2:14" ht="19.5" hidden="1" customHeight="1">
      <c r="B720" s="1364"/>
      <c r="C720" s="269" t="s">
        <v>150</v>
      </c>
      <c r="D720" s="265"/>
      <c r="E720" s="288">
        <f t="shared" si="72"/>
        <v>0</v>
      </c>
      <c r="F720" s="266"/>
      <c r="G720" s="266"/>
      <c r="H720" s="266"/>
      <c r="I720" s="1367"/>
      <c r="J720" s="1371"/>
      <c r="K720" s="1372"/>
      <c r="L720" s="259"/>
      <c r="M720" s="257"/>
      <c r="N720" s="180"/>
    </row>
    <row r="721" spans="2:14" ht="19.5" hidden="1" customHeight="1">
      <c r="B721" s="1364"/>
      <c r="C721" s="264" t="s">
        <v>151</v>
      </c>
      <c r="D721" s="265"/>
      <c r="E721" s="288">
        <f t="shared" si="72"/>
        <v>0</v>
      </c>
      <c r="F721" s="266"/>
      <c r="G721" s="266"/>
      <c r="H721" s="266"/>
      <c r="I721" s="1367"/>
      <c r="J721" s="1371"/>
      <c r="K721" s="1372"/>
      <c r="L721" s="268"/>
      <c r="M721" s="270"/>
      <c r="N721" s="180"/>
    </row>
    <row r="722" spans="2:14" ht="19.5" hidden="1" customHeight="1">
      <c r="B722" s="1364"/>
      <c r="C722" s="264" t="s">
        <v>152</v>
      </c>
      <c r="D722" s="265"/>
      <c r="E722" s="288">
        <f t="shared" si="72"/>
        <v>0</v>
      </c>
      <c r="F722" s="278"/>
      <c r="G722" s="278"/>
      <c r="H722" s="278"/>
      <c r="I722" s="1367"/>
      <c r="J722" s="1373"/>
      <c r="K722" s="1374"/>
      <c r="L722" s="268"/>
      <c r="M722" s="270"/>
      <c r="N722" s="180"/>
    </row>
    <row r="723" spans="2:14" ht="19.5" hidden="1" customHeight="1">
      <c r="B723" s="1364"/>
      <c r="C723" s="272" t="s">
        <v>631</v>
      </c>
      <c r="D723" s="265"/>
      <c r="E723" s="288">
        <f t="shared" si="72"/>
        <v>0</v>
      </c>
      <c r="F723" s="266"/>
      <c r="G723" s="266"/>
      <c r="H723" s="266"/>
      <c r="I723" s="1367"/>
      <c r="J723" s="1371"/>
      <c r="K723" s="1372"/>
      <c r="L723" s="268"/>
      <c r="M723" s="270"/>
      <c r="N723" s="180"/>
    </row>
    <row r="724" spans="2:14" ht="19.5" hidden="1" customHeight="1">
      <c r="B724" s="1364"/>
      <c r="C724" s="264" t="s">
        <v>153</v>
      </c>
      <c r="D724" s="265"/>
      <c r="E724" s="288">
        <f t="shared" si="72"/>
        <v>0</v>
      </c>
      <c r="F724" s="266"/>
      <c r="G724" s="266"/>
      <c r="H724" s="266"/>
      <c r="I724" s="1367"/>
      <c r="J724" s="1371"/>
      <c r="K724" s="1372"/>
      <c r="L724" s="268"/>
      <c r="M724" s="270"/>
      <c r="N724" s="180"/>
    </row>
    <row r="725" spans="2:14" ht="19.5" hidden="1" customHeight="1" thickBot="1">
      <c r="B725" s="1365"/>
      <c r="C725" s="273" t="s">
        <v>154</v>
      </c>
      <c r="D725" s="274"/>
      <c r="E725" s="289">
        <f>SUM(F725:H725)</f>
        <v>0</v>
      </c>
      <c r="F725" s="275"/>
      <c r="G725" s="275"/>
      <c r="H725" s="275"/>
      <c r="I725" s="1368"/>
      <c r="J725" s="1375"/>
      <c r="K725" s="1376"/>
      <c r="L725" s="268"/>
      <c r="M725" s="270"/>
      <c r="N725" s="180"/>
    </row>
    <row r="726" spans="2:14" ht="37.5" hidden="1" customHeight="1">
      <c r="B726" s="204" t="str">
        <f>IF('①4.事業内容（販促）'!B77="","",'①4.事業内容（販促）'!B77)</f>
        <v/>
      </c>
      <c r="C726" s="1377" t="str">
        <f>IF('①4.事業内容（販促）'!C77="","",'①4.事業内容（販促）'!C77)</f>
        <v/>
      </c>
      <c r="D726" s="1378"/>
      <c r="E726" s="284">
        <f>SUM(E727:E735)</f>
        <v>0</v>
      </c>
      <c r="F726" s="284">
        <f>SUM(F727:F735)</f>
        <v>0</v>
      </c>
      <c r="G726" s="284">
        <f>SUM(G727:G735)</f>
        <v>0</v>
      </c>
      <c r="H726" s="284">
        <f>SUM(H727:H735)</f>
        <v>0</v>
      </c>
      <c r="I726" s="277"/>
      <c r="J726" s="1379"/>
      <c r="K726" s="1380"/>
      <c r="L726" s="259"/>
      <c r="M726" s="257"/>
      <c r="N726" s="180"/>
    </row>
    <row r="727" spans="2:14" ht="19.5" hidden="1" customHeight="1">
      <c r="B727" s="1363"/>
      <c r="C727" s="260" t="s">
        <v>147</v>
      </c>
      <c r="D727" s="261"/>
      <c r="E727" s="287">
        <f>SUM(F727:H727)</f>
        <v>0</v>
      </c>
      <c r="F727" s="262"/>
      <c r="G727" s="262"/>
      <c r="H727" s="262"/>
      <c r="I727" s="1366"/>
      <c r="J727" s="1369"/>
      <c r="K727" s="1370"/>
      <c r="L727" s="268"/>
      <c r="M727" s="270"/>
      <c r="N727" s="180"/>
    </row>
    <row r="728" spans="2:14" ht="19.5" hidden="1" customHeight="1">
      <c r="B728" s="1364"/>
      <c r="C728" s="264" t="s">
        <v>148</v>
      </c>
      <c r="D728" s="265"/>
      <c r="E728" s="288">
        <f t="shared" ref="E728:E734" si="73">SUM(F728:H728)</f>
        <v>0</v>
      </c>
      <c r="F728" s="266"/>
      <c r="G728" s="266"/>
      <c r="H728" s="266"/>
      <c r="I728" s="1367"/>
      <c r="J728" s="1371"/>
      <c r="K728" s="1372"/>
      <c r="L728" s="259"/>
      <c r="M728" s="257"/>
      <c r="N728" s="180"/>
    </row>
    <row r="729" spans="2:14" ht="19.5" hidden="1" customHeight="1">
      <c r="B729" s="1364"/>
      <c r="C729" s="264" t="s">
        <v>149</v>
      </c>
      <c r="D729" s="265"/>
      <c r="E729" s="288">
        <f t="shared" si="73"/>
        <v>0</v>
      </c>
      <c r="F729" s="266"/>
      <c r="G729" s="266"/>
      <c r="H729" s="266"/>
      <c r="I729" s="1367"/>
      <c r="J729" s="1371"/>
      <c r="K729" s="1372"/>
      <c r="L729" s="259"/>
      <c r="M729" s="257"/>
      <c r="N729" s="180"/>
    </row>
    <row r="730" spans="2:14" ht="19.5" hidden="1" customHeight="1">
      <c r="B730" s="1364"/>
      <c r="C730" s="269" t="s">
        <v>150</v>
      </c>
      <c r="D730" s="265"/>
      <c r="E730" s="288">
        <f t="shared" si="73"/>
        <v>0</v>
      </c>
      <c r="F730" s="266"/>
      <c r="G730" s="266"/>
      <c r="H730" s="266"/>
      <c r="I730" s="1367"/>
      <c r="J730" s="1371"/>
      <c r="K730" s="1372"/>
      <c r="L730" s="259"/>
      <c r="M730" s="257"/>
      <c r="N730" s="180"/>
    </row>
    <row r="731" spans="2:14" ht="19.5" hidden="1" customHeight="1">
      <c r="B731" s="1364"/>
      <c r="C731" s="264" t="s">
        <v>151</v>
      </c>
      <c r="D731" s="265"/>
      <c r="E731" s="288">
        <f t="shared" si="73"/>
        <v>0</v>
      </c>
      <c r="F731" s="266"/>
      <c r="G731" s="266"/>
      <c r="H731" s="266"/>
      <c r="I731" s="1367"/>
      <c r="J731" s="1371"/>
      <c r="K731" s="1372"/>
      <c r="L731" s="268"/>
      <c r="M731" s="270"/>
      <c r="N731" s="180"/>
    </row>
    <row r="732" spans="2:14" ht="19.5" hidden="1" customHeight="1">
      <c r="B732" s="1364"/>
      <c r="C732" s="264" t="s">
        <v>152</v>
      </c>
      <c r="D732" s="265"/>
      <c r="E732" s="288">
        <f t="shared" si="73"/>
        <v>0</v>
      </c>
      <c r="F732" s="278"/>
      <c r="G732" s="278"/>
      <c r="H732" s="278"/>
      <c r="I732" s="1367"/>
      <c r="J732" s="1371"/>
      <c r="K732" s="1372"/>
      <c r="L732" s="268"/>
      <c r="M732" s="270"/>
      <c r="N732" s="180"/>
    </row>
    <row r="733" spans="2:14" ht="19.5" hidden="1" customHeight="1">
      <c r="B733" s="1364"/>
      <c r="C733" s="272" t="s">
        <v>631</v>
      </c>
      <c r="D733" s="265"/>
      <c r="E733" s="288">
        <f t="shared" si="73"/>
        <v>0</v>
      </c>
      <c r="F733" s="266"/>
      <c r="G733" s="266"/>
      <c r="H733" s="266"/>
      <c r="I733" s="1367"/>
      <c r="J733" s="1371"/>
      <c r="K733" s="1372"/>
      <c r="L733" s="268"/>
      <c r="M733" s="270"/>
      <c r="N733" s="180"/>
    </row>
    <row r="734" spans="2:14" ht="19.5" hidden="1" customHeight="1">
      <c r="B734" s="1364"/>
      <c r="C734" s="264" t="s">
        <v>153</v>
      </c>
      <c r="D734" s="265"/>
      <c r="E734" s="288">
        <f t="shared" si="73"/>
        <v>0</v>
      </c>
      <c r="F734" s="266"/>
      <c r="G734" s="266"/>
      <c r="H734" s="266"/>
      <c r="I734" s="1367"/>
      <c r="J734" s="1371"/>
      <c r="K734" s="1372"/>
      <c r="L734" s="268"/>
      <c r="M734" s="270"/>
      <c r="N734" s="180"/>
    </row>
    <row r="735" spans="2:14" ht="19.5" hidden="1" customHeight="1" thickBot="1">
      <c r="B735" s="1365"/>
      <c r="C735" s="273" t="s">
        <v>154</v>
      </c>
      <c r="D735" s="274"/>
      <c r="E735" s="289">
        <f>SUM(F735:H735)</f>
        <v>0</v>
      </c>
      <c r="F735" s="275"/>
      <c r="G735" s="275"/>
      <c r="H735" s="275"/>
      <c r="I735" s="1368"/>
      <c r="J735" s="1381"/>
      <c r="K735" s="1382"/>
      <c r="L735" s="268"/>
      <c r="M735" s="270"/>
      <c r="N735" s="180"/>
    </row>
    <row r="736" spans="2:14" ht="40.5" hidden="1" customHeight="1">
      <c r="B736" s="204" t="str">
        <f>IF('①4.事業内容（販促）'!B78="","",'①4.事業内容（販促）'!B78)</f>
        <v/>
      </c>
      <c r="C736" s="1377" t="str">
        <f>IF('①4.事業内容（販促）'!C78="","",'①4.事業内容（販促）'!C78)</f>
        <v/>
      </c>
      <c r="D736" s="1378"/>
      <c r="E736" s="284">
        <f>SUM(E737:E745)</f>
        <v>0</v>
      </c>
      <c r="F736" s="284">
        <f>SUM(F737:F745)</f>
        <v>0</v>
      </c>
      <c r="G736" s="284">
        <f>SUM(G737:G745)</f>
        <v>0</v>
      </c>
      <c r="H736" s="284">
        <f>SUM(H737:H745)</f>
        <v>0</v>
      </c>
      <c r="I736" s="279"/>
      <c r="J736" s="1383"/>
      <c r="K736" s="1384"/>
      <c r="L736" s="259"/>
      <c r="M736" s="257"/>
      <c r="N736" s="180"/>
    </row>
    <row r="737" spans="2:14" ht="19.5" hidden="1" customHeight="1">
      <c r="B737" s="1363"/>
      <c r="C737" s="260" t="s">
        <v>147</v>
      </c>
      <c r="D737" s="261"/>
      <c r="E737" s="287">
        <f>SUM(F737:H737)</f>
        <v>0</v>
      </c>
      <c r="F737" s="262"/>
      <c r="G737" s="262"/>
      <c r="H737" s="262"/>
      <c r="I737" s="1366"/>
      <c r="J737" s="1369"/>
      <c r="K737" s="1370"/>
      <c r="L737" s="259"/>
      <c r="M737" s="257"/>
      <c r="N737" s="180"/>
    </row>
    <row r="738" spans="2:14" ht="19.5" hidden="1" customHeight="1">
      <c r="B738" s="1364"/>
      <c r="C738" s="264" t="s">
        <v>148</v>
      </c>
      <c r="D738" s="265"/>
      <c r="E738" s="288">
        <f t="shared" ref="E738:E744" si="74">SUM(F738:H738)</f>
        <v>0</v>
      </c>
      <c r="F738" s="266"/>
      <c r="G738" s="266"/>
      <c r="H738" s="266"/>
      <c r="I738" s="1367"/>
      <c r="J738" s="1371"/>
      <c r="K738" s="1372"/>
      <c r="L738" s="268"/>
      <c r="M738" s="270"/>
      <c r="N738" s="180"/>
    </row>
    <row r="739" spans="2:14" ht="19.5" hidden="1" customHeight="1">
      <c r="B739" s="1364"/>
      <c r="C739" s="264" t="s">
        <v>149</v>
      </c>
      <c r="D739" s="265"/>
      <c r="E739" s="288">
        <f t="shared" si="74"/>
        <v>0</v>
      </c>
      <c r="F739" s="266"/>
      <c r="G739" s="266"/>
      <c r="H739" s="266"/>
      <c r="I739" s="1367"/>
      <c r="J739" s="1371"/>
      <c r="K739" s="1372"/>
      <c r="L739" s="268"/>
      <c r="M739" s="270"/>
      <c r="N739" s="180"/>
    </row>
    <row r="740" spans="2:14" ht="19.5" hidden="1" customHeight="1">
      <c r="B740" s="1364"/>
      <c r="C740" s="269" t="s">
        <v>150</v>
      </c>
      <c r="D740" s="265"/>
      <c r="E740" s="288">
        <f t="shared" si="74"/>
        <v>0</v>
      </c>
      <c r="F740" s="266"/>
      <c r="G740" s="266"/>
      <c r="H740" s="266"/>
      <c r="I740" s="1367"/>
      <c r="J740" s="1371"/>
      <c r="K740" s="1372"/>
      <c r="L740" s="268"/>
      <c r="M740" s="270"/>
      <c r="N740" s="180"/>
    </row>
    <row r="741" spans="2:14" ht="19.5" hidden="1" customHeight="1">
      <c r="B741" s="1364"/>
      <c r="C741" s="264" t="s">
        <v>151</v>
      </c>
      <c r="D741" s="265"/>
      <c r="E741" s="288">
        <f t="shared" si="74"/>
        <v>0</v>
      </c>
      <c r="F741" s="266"/>
      <c r="G741" s="266"/>
      <c r="H741" s="266"/>
      <c r="I741" s="1367"/>
      <c r="J741" s="1371"/>
      <c r="K741" s="1372"/>
      <c r="L741" s="259"/>
      <c r="M741" s="257"/>
      <c r="N741" s="180"/>
    </row>
    <row r="742" spans="2:14" ht="19.5" hidden="1" customHeight="1">
      <c r="B742" s="1364"/>
      <c r="C742" s="264" t="s">
        <v>152</v>
      </c>
      <c r="D742" s="265"/>
      <c r="E742" s="288">
        <f t="shared" si="74"/>
        <v>0</v>
      </c>
      <c r="F742" s="278"/>
      <c r="G742" s="278"/>
      <c r="H742" s="278"/>
      <c r="I742" s="1367"/>
      <c r="J742" s="1373"/>
      <c r="K742" s="1374"/>
      <c r="L742" s="259"/>
      <c r="M742" s="257"/>
      <c r="N742" s="180"/>
    </row>
    <row r="743" spans="2:14" ht="19.5" hidden="1" customHeight="1">
      <c r="B743" s="1364"/>
      <c r="C743" s="272" t="s">
        <v>631</v>
      </c>
      <c r="D743" s="265"/>
      <c r="E743" s="288">
        <f t="shared" si="74"/>
        <v>0</v>
      </c>
      <c r="F743" s="266"/>
      <c r="G743" s="266"/>
      <c r="H743" s="266"/>
      <c r="I743" s="1367"/>
      <c r="J743" s="1371"/>
      <c r="K743" s="1372"/>
      <c r="L743" s="259"/>
      <c r="M743" s="257"/>
      <c r="N743" s="180"/>
    </row>
    <row r="744" spans="2:14" ht="19.5" hidden="1" customHeight="1">
      <c r="B744" s="1364"/>
      <c r="C744" s="264" t="s">
        <v>153</v>
      </c>
      <c r="D744" s="265"/>
      <c r="E744" s="288">
        <f t="shared" si="74"/>
        <v>0</v>
      </c>
      <c r="F744" s="266"/>
      <c r="G744" s="266"/>
      <c r="H744" s="266"/>
      <c r="I744" s="1367"/>
      <c r="J744" s="1371"/>
      <c r="K744" s="1372"/>
      <c r="L744" s="259"/>
      <c r="M744" s="257"/>
      <c r="N744" s="180"/>
    </row>
    <row r="745" spans="2:14" ht="19.5" hidden="1" customHeight="1" thickBot="1">
      <c r="B745" s="1365"/>
      <c r="C745" s="273" t="s">
        <v>154</v>
      </c>
      <c r="D745" s="274"/>
      <c r="E745" s="289">
        <f>SUM(F745:H745)</f>
        <v>0</v>
      </c>
      <c r="F745" s="275"/>
      <c r="G745" s="275"/>
      <c r="H745" s="275"/>
      <c r="I745" s="1368"/>
      <c r="J745" s="1375"/>
      <c r="K745" s="1376"/>
      <c r="L745" s="259"/>
      <c r="M745" s="257"/>
      <c r="N745" s="180"/>
    </row>
    <row r="746" spans="2:14" ht="37.5" hidden="1" customHeight="1">
      <c r="B746" s="204" t="str">
        <f>IF('①4.事業内容（販促）'!B79="","",'①4.事業内容（販促）'!B79)</f>
        <v/>
      </c>
      <c r="C746" s="1377" t="str">
        <f>IF('①4.事業内容（販促）'!C79="","",'①4.事業内容（販促）'!C79)</f>
        <v/>
      </c>
      <c r="D746" s="1378"/>
      <c r="E746" s="284">
        <f>SUM(E747:E755)</f>
        <v>0</v>
      </c>
      <c r="F746" s="284">
        <f>SUM(F747:F755)</f>
        <v>0</v>
      </c>
      <c r="G746" s="284">
        <f>SUM(G747:G755)</f>
        <v>0</v>
      </c>
      <c r="H746" s="284">
        <f>SUM(H747:H755)</f>
        <v>0</v>
      </c>
      <c r="I746" s="277"/>
      <c r="J746" s="1379"/>
      <c r="K746" s="1380"/>
      <c r="L746" s="259"/>
      <c r="M746" s="257"/>
      <c r="N746" s="180"/>
    </row>
    <row r="747" spans="2:14" ht="19.5" hidden="1" customHeight="1">
      <c r="B747" s="1363"/>
      <c r="C747" s="260" t="s">
        <v>147</v>
      </c>
      <c r="D747" s="261"/>
      <c r="E747" s="287">
        <f>SUM(F747:H747)</f>
        <v>0</v>
      </c>
      <c r="F747" s="262"/>
      <c r="G747" s="262"/>
      <c r="H747" s="262"/>
      <c r="I747" s="1366"/>
      <c r="J747" s="1369"/>
      <c r="K747" s="1370"/>
      <c r="L747" s="268"/>
      <c r="M747" s="270"/>
      <c r="N747" s="180"/>
    </row>
    <row r="748" spans="2:14" ht="19.5" hidden="1" customHeight="1">
      <c r="B748" s="1364"/>
      <c r="C748" s="264" t="s">
        <v>148</v>
      </c>
      <c r="D748" s="265"/>
      <c r="E748" s="288">
        <f t="shared" ref="E748:E754" si="75">SUM(F748:H748)</f>
        <v>0</v>
      </c>
      <c r="F748" s="266"/>
      <c r="G748" s="266"/>
      <c r="H748" s="266"/>
      <c r="I748" s="1367"/>
      <c r="J748" s="1371"/>
      <c r="K748" s="1372"/>
      <c r="L748" s="259"/>
      <c r="M748" s="257"/>
      <c r="N748" s="180"/>
    </row>
    <row r="749" spans="2:14" ht="19.5" hidden="1" customHeight="1">
      <c r="B749" s="1364"/>
      <c r="C749" s="264" t="s">
        <v>149</v>
      </c>
      <c r="D749" s="265"/>
      <c r="E749" s="288">
        <f t="shared" si="75"/>
        <v>0</v>
      </c>
      <c r="F749" s="266"/>
      <c r="G749" s="266"/>
      <c r="H749" s="266"/>
      <c r="I749" s="1367"/>
      <c r="J749" s="1371"/>
      <c r="K749" s="1372"/>
      <c r="L749" s="259"/>
      <c r="M749" s="257"/>
      <c r="N749" s="180"/>
    </row>
    <row r="750" spans="2:14" ht="19.5" hidden="1" customHeight="1">
      <c r="B750" s="1364"/>
      <c r="C750" s="269" t="s">
        <v>150</v>
      </c>
      <c r="D750" s="265"/>
      <c r="E750" s="288">
        <f t="shared" si="75"/>
        <v>0</v>
      </c>
      <c r="F750" s="266"/>
      <c r="G750" s="266"/>
      <c r="H750" s="266"/>
      <c r="I750" s="1367"/>
      <c r="J750" s="1371"/>
      <c r="K750" s="1372"/>
      <c r="L750" s="259"/>
      <c r="M750" s="257"/>
      <c r="N750" s="180"/>
    </row>
    <row r="751" spans="2:14" ht="19.5" hidden="1" customHeight="1">
      <c r="B751" s="1364"/>
      <c r="C751" s="264" t="s">
        <v>151</v>
      </c>
      <c r="D751" s="265"/>
      <c r="E751" s="288">
        <f t="shared" si="75"/>
        <v>0</v>
      </c>
      <c r="F751" s="266"/>
      <c r="G751" s="266"/>
      <c r="H751" s="266"/>
      <c r="I751" s="1367"/>
      <c r="J751" s="1371"/>
      <c r="K751" s="1372"/>
      <c r="L751" s="268"/>
      <c r="M751" s="270"/>
      <c r="N751" s="180"/>
    </row>
    <row r="752" spans="2:14" ht="19.5" hidden="1" customHeight="1">
      <c r="B752" s="1364"/>
      <c r="C752" s="264" t="s">
        <v>152</v>
      </c>
      <c r="D752" s="265"/>
      <c r="E752" s="288">
        <f t="shared" si="75"/>
        <v>0</v>
      </c>
      <c r="F752" s="278"/>
      <c r="G752" s="278"/>
      <c r="H752" s="278"/>
      <c r="I752" s="1367"/>
      <c r="J752" s="1371"/>
      <c r="K752" s="1372"/>
      <c r="L752" s="268"/>
      <c r="M752" s="270"/>
      <c r="N752" s="180"/>
    </row>
    <row r="753" spans="2:14" ht="19.5" hidden="1" customHeight="1">
      <c r="B753" s="1364"/>
      <c r="C753" s="272" t="s">
        <v>631</v>
      </c>
      <c r="D753" s="265"/>
      <c r="E753" s="288">
        <f t="shared" si="75"/>
        <v>0</v>
      </c>
      <c r="F753" s="266"/>
      <c r="G753" s="266"/>
      <c r="H753" s="266"/>
      <c r="I753" s="1367"/>
      <c r="J753" s="1371"/>
      <c r="K753" s="1372"/>
      <c r="L753" s="268"/>
      <c r="M753" s="270"/>
      <c r="N753" s="180"/>
    </row>
    <row r="754" spans="2:14" ht="19.5" hidden="1" customHeight="1">
      <c r="B754" s="1364"/>
      <c r="C754" s="264" t="s">
        <v>153</v>
      </c>
      <c r="D754" s="265"/>
      <c r="E754" s="288">
        <f t="shared" si="75"/>
        <v>0</v>
      </c>
      <c r="F754" s="266"/>
      <c r="G754" s="266"/>
      <c r="H754" s="266"/>
      <c r="I754" s="1367"/>
      <c r="J754" s="1371"/>
      <c r="K754" s="1372"/>
      <c r="L754" s="268"/>
      <c r="M754" s="270"/>
      <c r="N754" s="180"/>
    </row>
    <row r="755" spans="2:14" ht="19.5" hidden="1" customHeight="1" thickBot="1">
      <c r="B755" s="1365"/>
      <c r="C755" s="273" t="s">
        <v>154</v>
      </c>
      <c r="D755" s="274"/>
      <c r="E755" s="289">
        <f>SUM(F755:H755)</f>
        <v>0</v>
      </c>
      <c r="F755" s="275"/>
      <c r="G755" s="275"/>
      <c r="H755" s="275"/>
      <c r="I755" s="1368"/>
      <c r="J755" s="1381"/>
      <c r="K755" s="1382"/>
      <c r="L755" s="268"/>
      <c r="M755" s="270"/>
      <c r="N755" s="180"/>
    </row>
    <row r="756" spans="2:14" ht="37.5" hidden="1" customHeight="1">
      <c r="B756" s="204" t="str">
        <f>IF('①4.事業内容（販促）'!B80="","",'①4.事業内容（販促）'!B80)</f>
        <v/>
      </c>
      <c r="C756" s="1377" t="str">
        <f>IF('①4.事業内容（販促）'!C80="","",'①4.事業内容（販促）'!C80)</f>
        <v/>
      </c>
      <c r="D756" s="1378"/>
      <c r="E756" s="284">
        <f>SUM(E757:E765)</f>
        <v>0</v>
      </c>
      <c r="F756" s="284">
        <f>SUM(F757:F765)</f>
        <v>0</v>
      </c>
      <c r="G756" s="284">
        <f>SUM(G757:G765)</f>
        <v>0</v>
      </c>
      <c r="H756" s="284">
        <f>SUM(H757:H765)</f>
        <v>0</v>
      </c>
      <c r="I756" s="279"/>
      <c r="J756" s="1383"/>
      <c r="K756" s="1384"/>
      <c r="L756" s="259"/>
      <c r="M756" s="257"/>
      <c r="N756" s="180"/>
    </row>
    <row r="757" spans="2:14" ht="19.5" hidden="1" customHeight="1">
      <c r="B757" s="1363"/>
      <c r="C757" s="260" t="s">
        <v>147</v>
      </c>
      <c r="D757" s="261"/>
      <c r="E757" s="287">
        <f>SUM(F757:H757)</f>
        <v>0</v>
      </c>
      <c r="F757" s="262"/>
      <c r="G757" s="262"/>
      <c r="H757" s="262"/>
      <c r="I757" s="1366"/>
      <c r="J757" s="1369"/>
      <c r="K757" s="1370"/>
      <c r="L757" s="268"/>
      <c r="M757" s="270"/>
      <c r="N757" s="180"/>
    </row>
    <row r="758" spans="2:14" ht="19.5" hidden="1" customHeight="1">
      <c r="B758" s="1364"/>
      <c r="C758" s="264" t="s">
        <v>148</v>
      </c>
      <c r="D758" s="265"/>
      <c r="E758" s="288">
        <f t="shared" ref="E758:E764" si="76">SUM(F758:H758)</f>
        <v>0</v>
      </c>
      <c r="F758" s="266"/>
      <c r="G758" s="266"/>
      <c r="H758" s="266"/>
      <c r="I758" s="1367"/>
      <c r="J758" s="1371"/>
      <c r="K758" s="1372"/>
      <c r="L758" s="259"/>
      <c r="M758" s="257"/>
      <c r="N758" s="180"/>
    </row>
    <row r="759" spans="2:14" ht="19.5" hidden="1" customHeight="1">
      <c r="B759" s="1364"/>
      <c r="C759" s="264" t="s">
        <v>149</v>
      </c>
      <c r="D759" s="265"/>
      <c r="E759" s="288">
        <f t="shared" si="76"/>
        <v>0</v>
      </c>
      <c r="F759" s="266"/>
      <c r="G759" s="266"/>
      <c r="H759" s="266"/>
      <c r="I759" s="1367"/>
      <c r="J759" s="1371"/>
      <c r="K759" s="1372"/>
      <c r="L759" s="259"/>
      <c r="M759" s="257"/>
      <c r="N759" s="180"/>
    </row>
    <row r="760" spans="2:14" ht="19.5" hidden="1" customHeight="1">
      <c r="B760" s="1364"/>
      <c r="C760" s="269" t="s">
        <v>150</v>
      </c>
      <c r="D760" s="265"/>
      <c r="E760" s="288">
        <f t="shared" si="76"/>
        <v>0</v>
      </c>
      <c r="F760" s="266"/>
      <c r="G760" s="266"/>
      <c r="H760" s="266"/>
      <c r="I760" s="1367"/>
      <c r="J760" s="1371"/>
      <c r="K760" s="1372"/>
      <c r="L760" s="259"/>
      <c r="M760" s="257"/>
      <c r="N760" s="180"/>
    </row>
    <row r="761" spans="2:14" ht="19.5" hidden="1" customHeight="1">
      <c r="B761" s="1364"/>
      <c r="C761" s="264" t="s">
        <v>151</v>
      </c>
      <c r="D761" s="265"/>
      <c r="E761" s="288">
        <f t="shared" si="76"/>
        <v>0</v>
      </c>
      <c r="F761" s="266"/>
      <c r="G761" s="266"/>
      <c r="H761" s="266"/>
      <c r="I761" s="1367"/>
      <c r="J761" s="1371"/>
      <c r="K761" s="1372"/>
      <c r="L761" s="268"/>
      <c r="M761" s="270"/>
      <c r="N761" s="180"/>
    </row>
    <row r="762" spans="2:14" ht="19.5" hidden="1" customHeight="1">
      <c r="B762" s="1364"/>
      <c r="C762" s="264" t="s">
        <v>152</v>
      </c>
      <c r="D762" s="265"/>
      <c r="E762" s="288">
        <f t="shared" si="76"/>
        <v>0</v>
      </c>
      <c r="F762" s="278"/>
      <c r="G762" s="278"/>
      <c r="H762" s="278"/>
      <c r="I762" s="1367"/>
      <c r="J762" s="1373"/>
      <c r="K762" s="1374"/>
      <c r="L762" s="268"/>
      <c r="M762" s="270"/>
      <c r="N762" s="180"/>
    </row>
    <row r="763" spans="2:14" ht="19.5" hidden="1" customHeight="1">
      <c r="B763" s="1364"/>
      <c r="C763" s="272" t="s">
        <v>631</v>
      </c>
      <c r="D763" s="265"/>
      <c r="E763" s="288">
        <f t="shared" si="76"/>
        <v>0</v>
      </c>
      <c r="F763" s="266"/>
      <c r="G763" s="266"/>
      <c r="H763" s="266"/>
      <c r="I763" s="1367"/>
      <c r="J763" s="1371"/>
      <c r="K763" s="1372"/>
      <c r="L763" s="268"/>
      <c r="M763" s="270"/>
      <c r="N763" s="180"/>
    </row>
    <row r="764" spans="2:14" ht="19.5" hidden="1" customHeight="1">
      <c r="B764" s="1364"/>
      <c r="C764" s="264" t="s">
        <v>153</v>
      </c>
      <c r="D764" s="265"/>
      <c r="E764" s="288">
        <f t="shared" si="76"/>
        <v>0</v>
      </c>
      <c r="F764" s="266"/>
      <c r="G764" s="266"/>
      <c r="H764" s="266"/>
      <c r="I764" s="1367"/>
      <c r="J764" s="1371"/>
      <c r="K764" s="1372"/>
      <c r="L764" s="268"/>
      <c r="M764" s="270"/>
      <c r="N764" s="180"/>
    </row>
    <row r="765" spans="2:14" ht="19.5" hidden="1" customHeight="1" thickBot="1">
      <c r="B765" s="1365"/>
      <c r="C765" s="273" t="s">
        <v>154</v>
      </c>
      <c r="D765" s="274"/>
      <c r="E765" s="289">
        <f>SUM(F765:H765)</f>
        <v>0</v>
      </c>
      <c r="F765" s="275"/>
      <c r="G765" s="275"/>
      <c r="H765" s="275"/>
      <c r="I765" s="1368"/>
      <c r="J765" s="1375"/>
      <c r="K765" s="1376"/>
      <c r="L765" s="268"/>
      <c r="M765" s="270"/>
      <c r="N765" s="180"/>
    </row>
    <row r="766" spans="2:14" ht="37.5" hidden="1" customHeight="1">
      <c r="B766" s="204" t="str">
        <f>IF('①4.事業内容（販促）'!B81="","",'①4.事業内容（販促）'!B81)</f>
        <v/>
      </c>
      <c r="C766" s="1377" t="str">
        <f>IF('①4.事業内容（販促）'!C81="","",'①4.事業内容（販促）'!C81)</f>
        <v/>
      </c>
      <c r="D766" s="1378"/>
      <c r="E766" s="284">
        <f>SUM(E767:E775)</f>
        <v>0</v>
      </c>
      <c r="F766" s="284">
        <f>SUM(F767:F775)</f>
        <v>0</v>
      </c>
      <c r="G766" s="284">
        <f>SUM(G767:G775)</f>
        <v>0</v>
      </c>
      <c r="H766" s="284">
        <f>SUM(H767:H775)</f>
        <v>0</v>
      </c>
      <c r="I766" s="277"/>
      <c r="J766" s="1379"/>
      <c r="K766" s="1380"/>
      <c r="L766" s="259"/>
      <c r="M766" s="257"/>
      <c r="N766" s="180"/>
    </row>
    <row r="767" spans="2:14" ht="19.5" hidden="1" customHeight="1">
      <c r="B767" s="1363"/>
      <c r="C767" s="260" t="s">
        <v>147</v>
      </c>
      <c r="D767" s="261"/>
      <c r="E767" s="287">
        <f>SUM(F767:H767)</f>
        <v>0</v>
      </c>
      <c r="F767" s="262"/>
      <c r="G767" s="262"/>
      <c r="H767" s="262"/>
      <c r="I767" s="1366"/>
      <c r="J767" s="1369"/>
      <c r="K767" s="1370"/>
      <c r="L767" s="268"/>
      <c r="M767" s="270"/>
      <c r="N767" s="180"/>
    </row>
    <row r="768" spans="2:14" ht="19.5" hidden="1" customHeight="1">
      <c r="B768" s="1364"/>
      <c r="C768" s="264" t="s">
        <v>148</v>
      </c>
      <c r="D768" s="265"/>
      <c r="E768" s="288">
        <f t="shared" ref="E768:E774" si="77">SUM(F768:H768)</f>
        <v>0</v>
      </c>
      <c r="F768" s="266"/>
      <c r="G768" s="266"/>
      <c r="H768" s="266"/>
      <c r="I768" s="1367"/>
      <c r="J768" s="1371"/>
      <c r="K768" s="1372"/>
      <c r="L768" s="259"/>
      <c r="M768" s="257"/>
      <c r="N768" s="180"/>
    </row>
    <row r="769" spans="2:14" ht="19.5" hidden="1" customHeight="1">
      <c r="B769" s="1364"/>
      <c r="C769" s="264" t="s">
        <v>149</v>
      </c>
      <c r="D769" s="265"/>
      <c r="E769" s="288">
        <f t="shared" si="77"/>
        <v>0</v>
      </c>
      <c r="F769" s="266"/>
      <c r="G769" s="266"/>
      <c r="H769" s="266"/>
      <c r="I769" s="1367"/>
      <c r="J769" s="1371"/>
      <c r="K769" s="1372"/>
      <c r="L769" s="259"/>
      <c r="M769" s="257"/>
      <c r="N769" s="180"/>
    </row>
    <row r="770" spans="2:14" ht="19.5" hidden="1" customHeight="1">
      <c r="B770" s="1364"/>
      <c r="C770" s="269" t="s">
        <v>150</v>
      </c>
      <c r="D770" s="265"/>
      <c r="E770" s="288">
        <f t="shared" si="77"/>
        <v>0</v>
      </c>
      <c r="F770" s="266"/>
      <c r="G770" s="266"/>
      <c r="H770" s="266"/>
      <c r="I770" s="1367"/>
      <c r="J770" s="1371"/>
      <c r="K770" s="1372"/>
      <c r="L770" s="259"/>
      <c r="M770" s="257"/>
      <c r="N770" s="180"/>
    </row>
    <row r="771" spans="2:14" ht="19.5" hidden="1" customHeight="1">
      <c r="B771" s="1364"/>
      <c r="C771" s="264" t="s">
        <v>151</v>
      </c>
      <c r="D771" s="265"/>
      <c r="E771" s="288">
        <f t="shared" si="77"/>
        <v>0</v>
      </c>
      <c r="F771" s="266"/>
      <c r="G771" s="266"/>
      <c r="H771" s="266"/>
      <c r="I771" s="1367"/>
      <c r="J771" s="1371"/>
      <c r="K771" s="1372"/>
      <c r="L771" s="268"/>
      <c r="M771" s="270"/>
      <c r="N771" s="180"/>
    </row>
    <row r="772" spans="2:14" ht="19.5" hidden="1" customHeight="1">
      <c r="B772" s="1364"/>
      <c r="C772" s="264" t="s">
        <v>152</v>
      </c>
      <c r="D772" s="265"/>
      <c r="E772" s="288">
        <f t="shared" si="77"/>
        <v>0</v>
      </c>
      <c r="F772" s="278"/>
      <c r="G772" s="278"/>
      <c r="H772" s="278"/>
      <c r="I772" s="1367"/>
      <c r="J772" s="1371"/>
      <c r="K772" s="1372"/>
      <c r="L772" s="268"/>
      <c r="M772" s="270"/>
      <c r="N772" s="180"/>
    </row>
    <row r="773" spans="2:14" ht="19.5" hidden="1" customHeight="1">
      <c r="B773" s="1364"/>
      <c r="C773" s="272" t="s">
        <v>631</v>
      </c>
      <c r="D773" s="265"/>
      <c r="E773" s="288">
        <f t="shared" si="77"/>
        <v>0</v>
      </c>
      <c r="F773" s="266"/>
      <c r="G773" s="266"/>
      <c r="H773" s="266"/>
      <c r="I773" s="1367"/>
      <c r="J773" s="1371"/>
      <c r="K773" s="1372"/>
      <c r="L773" s="268"/>
      <c r="M773" s="270"/>
      <c r="N773" s="180"/>
    </row>
    <row r="774" spans="2:14" ht="19.5" hidden="1" customHeight="1">
      <c r="B774" s="1364"/>
      <c r="C774" s="264" t="s">
        <v>153</v>
      </c>
      <c r="D774" s="265"/>
      <c r="E774" s="288">
        <f t="shared" si="77"/>
        <v>0</v>
      </c>
      <c r="F774" s="266"/>
      <c r="G774" s="266"/>
      <c r="H774" s="266"/>
      <c r="I774" s="1367"/>
      <c r="J774" s="1371"/>
      <c r="K774" s="1372"/>
      <c r="L774" s="268"/>
      <c r="M774" s="270"/>
      <c r="N774" s="180"/>
    </row>
    <row r="775" spans="2:14" ht="19.5" hidden="1" customHeight="1" thickBot="1">
      <c r="B775" s="1365"/>
      <c r="C775" s="273" t="s">
        <v>154</v>
      </c>
      <c r="D775" s="274"/>
      <c r="E775" s="289">
        <f>SUM(F775:H775)</f>
        <v>0</v>
      </c>
      <c r="F775" s="275"/>
      <c r="G775" s="275"/>
      <c r="H775" s="275"/>
      <c r="I775" s="1368"/>
      <c r="J775" s="1381"/>
      <c r="K775" s="1382"/>
      <c r="L775" s="268"/>
      <c r="M775" s="270"/>
      <c r="N775" s="180"/>
    </row>
    <row r="776" spans="2:14" ht="37.5" hidden="1" customHeight="1">
      <c r="B776" s="285" t="str">
        <f>IF('①4.事業内容（販促）'!B82="","",'①4.事業内容（販促）'!B82)</f>
        <v/>
      </c>
      <c r="C776" s="1359" t="str">
        <f>IF('①4.事業内容（販促）'!C82="","",'①4.事業内容（販促）'!C82)</f>
        <v/>
      </c>
      <c r="D776" s="1360"/>
      <c r="E776" s="286">
        <f>SUM(E777:E785)</f>
        <v>0</v>
      </c>
      <c r="F776" s="286">
        <f>SUM(F777:F785)</f>
        <v>0</v>
      </c>
      <c r="G776" s="286">
        <f>SUM(G777:G785)</f>
        <v>0</v>
      </c>
      <c r="H776" s="286">
        <f>SUM(H777:H785)</f>
        <v>0</v>
      </c>
      <c r="I776" s="280"/>
      <c r="J776" s="1361"/>
      <c r="K776" s="1362"/>
      <c r="L776" s="259"/>
      <c r="M776" s="257"/>
      <c r="N776" s="180"/>
    </row>
    <row r="777" spans="2:14" ht="19.5" hidden="1" customHeight="1">
      <c r="B777" s="1363"/>
      <c r="C777" s="260" t="s">
        <v>147</v>
      </c>
      <c r="D777" s="261"/>
      <c r="E777" s="287">
        <f>SUM(F777:H777)</f>
        <v>0</v>
      </c>
      <c r="F777" s="262"/>
      <c r="G777" s="262"/>
      <c r="H777" s="262"/>
      <c r="I777" s="1366"/>
      <c r="J777" s="1369"/>
      <c r="K777" s="1370"/>
      <c r="L777" s="268"/>
      <c r="M777" s="270"/>
      <c r="N777" s="180"/>
    </row>
    <row r="778" spans="2:14" ht="19.5" hidden="1" customHeight="1">
      <c r="B778" s="1364"/>
      <c r="C778" s="264" t="s">
        <v>148</v>
      </c>
      <c r="D778" s="265"/>
      <c r="E778" s="288">
        <f t="shared" ref="E778:E784" si="78">SUM(F778:H778)</f>
        <v>0</v>
      </c>
      <c r="F778" s="266"/>
      <c r="G778" s="266"/>
      <c r="H778" s="266"/>
      <c r="I778" s="1367"/>
      <c r="J778" s="1371"/>
      <c r="K778" s="1372"/>
      <c r="L778" s="259"/>
      <c r="M778" s="257"/>
      <c r="N778" s="180"/>
    </row>
    <row r="779" spans="2:14" ht="19.5" hidden="1" customHeight="1">
      <c r="B779" s="1364"/>
      <c r="C779" s="264" t="s">
        <v>149</v>
      </c>
      <c r="D779" s="265"/>
      <c r="E779" s="288">
        <f t="shared" si="78"/>
        <v>0</v>
      </c>
      <c r="F779" s="266"/>
      <c r="G779" s="266"/>
      <c r="H779" s="266"/>
      <c r="I779" s="1367"/>
      <c r="J779" s="1371"/>
      <c r="K779" s="1372"/>
      <c r="L779" s="259"/>
      <c r="M779" s="257"/>
      <c r="N779" s="180"/>
    </row>
    <row r="780" spans="2:14" ht="19.5" hidden="1" customHeight="1">
      <c r="B780" s="1364"/>
      <c r="C780" s="269" t="s">
        <v>150</v>
      </c>
      <c r="D780" s="265"/>
      <c r="E780" s="288">
        <f t="shared" si="78"/>
        <v>0</v>
      </c>
      <c r="F780" s="266"/>
      <c r="G780" s="266"/>
      <c r="H780" s="266"/>
      <c r="I780" s="1367"/>
      <c r="J780" s="1371"/>
      <c r="K780" s="1372"/>
      <c r="L780" s="259"/>
      <c r="M780" s="257"/>
      <c r="N780" s="180"/>
    </row>
    <row r="781" spans="2:14" ht="19.5" hidden="1" customHeight="1">
      <c r="B781" s="1364"/>
      <c r="C781" s="264" t="s">
        <v>151</v>
      </c>
      <c r="D781" s="265"/>
      <c r="E781" s="288">
        <f t="shared" si="78"/>
        <v>0</v>
      </c>
      <c r="F781" s="266"/>
      <c r="G781" s="266"/>
      <c r="H781" s="266"/>
      <c r="I781" s="1367"/>
      <c r="J781" s="1371"/>
      <c r="K781" s="1372"/>
      <c r="L781" s="268"/>
      <c r="M781" s="270"/>
      <c r="N781" s="180"/>
    </row>
    <row r="782" spans="2:14" ht="19.5" hidden="1" customHeight="1">
      <c r="B782" s="1364"/>
      <c r="C782" s="264" t="s">
        <v>152</v>
      </c>
      <c r="D782" s="265"/>
      <c r="E782" s="288">
        <f t="shared" si="78"/>
        <v>0</v>
      </c>
      <c r="F782" s="278"/>
      <c r="G782" s="278"/>
      <c r="H782" s="278"/>
      <c r="I782" s="1367"/>
      <c r="J782" s="1373"/>
      <c r="K782" s="1374"/>
      <c r="L782" s="268"/>
      <c r="M782" s="270"/>
      <c r="N782" s="180"/>
    </row>
    <row r="783" spans="2:14" ht="19.5" hidden="1" customHeight="1">
      <c r="B783" s="1364"/>
      <c r="C783" s="272" t="s">
        <v>631</v>
      </c>
      <c r="D783" s="265"/>
      <c r="E783" s="288">
        <f t="shared" si="78"/>
        <v>0</v>
      </c>
      <c r="F783" s="266"/>
      <c r="G783" s="266"/>
      <c r="H783" s="266"/>
      <c r="I783" s="1367"/>
      <c r="J783" s="1371"/>
      <c r="K783" s="1372"/>
      <c r="L783" s="268"/>
      <c r="M783" s="270"/>
      <c r="N783" s="180"/>
    </row>
    <row r="784" spans="2:14" ht="19.5" hidden="1" customHeight="1">
      <c r="B784" s="1364"/>
      <c r="C784" s="264" t="s">
        <v>153</v>
      </c>
      <c r="D784" s="265"/>
      <c r="E784" s="288">
        <f t="shared" si="78"/>
        <v>0</v>
      </c>
      <c r="F784" s="266"/>
      <c r="G784" s="266"/>
      <c r="H784" s="266"/>
      <c r="I784" s="1367"/>
      <c r="J784" s="1371"/>
      <c r="K784" s="1372"/>
      <c r="L784" s="268"/>
      <c r="M784" s="270"/>
      <c r="N784" s="180"/>
    </row>
    <row r="785" spans="2:14" ht="19.5" hidden="1" customHeight="1" thickBot="1">
      <c r="B785" s="1365"/>
      <c r="C785" s="273" t="s">
        <v>154</v>
      </c>
      <c r="D785" s="274"/>
      <c r="E785" s="289">
        <f>SUM(F785:H785)</f>
        <v>0</v>
      </c>
      <c r="F785" s="275"/>
      <c r="G785" s="275"/>
      <c r="H785" s="275"/>
      <c r="I785" s="1368"/>
      <c r="J785" s="1375"/>
      <c r="K785" s="1376"/>
      <c r="L785" s="268"/>
      <c r="M785" s="270"/>
      <c r="N785" s="180"/>
    </row>
    <row r="786" spans="2:14" ht="37.5" hidden="1" customHeight="1">
      <c r="B786" s="204" t="str">
        <f>IF('①4.事業内容（販促）'!B83="","",'①4.事業内容（販促）'!B83)</f>
        <v/>
      </c>
      <c r="C786" s="1377" t="str">
        <f>IF('①4.事業内容（販促）'!C83="","",'①4.事業内容（販促）'!C83)</f>
        <v/>
      </c>
      <c r="D786" s="1378"/>
      <c r="E786" s="284">
        <f>SUM(E787:E795)</f>
        <v>0</v>
      </c>
      <c r="F786" s="284">
        <f>SUM(F787:F795)</f>
        <v>0</v>
      </c>
      <c r="G786" s="284">
        <f>SUM(G787:G795)</f>
        <v>0</v>
      </c>
      <c r="H786" s="284">
        <f>SUM(H787:H795)</f>
        <v>0</v>
      </c>
      <c r="I786" s="277"/>
      <c r="J786" s="1379"/>
      <c r="K786" s="1380"/>
      <c r="L786" s="259"/>
      <c r="M786" s="257"/>
      <c r="N786" s="180"/>
    </row>
    <row r="787" spans="2:14" ht="19.5" hidden="1" customHeight="1">
      <c r="B787" s="1363"/>
      <c r="C787" s="260" t="s">
        <v>147</v>
      </c>
      <c r="D787" s="261"/>
      <c r="E787" s="287">
        <f>SUM(F787:H787)</f>
        <v>0</v>
      </c>
      <c r="F787" s="262"/>
      <c r="G787" s="262"/>
      <c r="H787" s="262"/>
      <c r="I787" s="1366"/>
      <c r="J787" s="1369"/>
      <c r="K787" s="1370"/>
      <c r="L787" s="268"/>
      <c r="M787" s="270"/>
      <c r="N787" s="180"/>
    </row>
    <row r="788" spans="2:14" ht="19.5" hidden="1" customHeight="1">
      <c r="B788" s="1364"/>
      <c r="C788" s="264" t="s">
        <v>148</v>
      </c>
      <c r="D788" s="265"/>
      <c r="E788" s="288">
        <f t="shared" ref="E788:E794" si="79">SUM(F788:H788)</f>
        <v>0</v>
      </c>
      <c r="F788" s="266"/>
      <c r="G788" s="266"/>
      <c r="H788" s="266"/>
      <c r="I788" s="1367"/>
      <c r="J788" s="1371"/>
      <c r="K788" s="1372"/>
      <c r="L788" s="259"/>
      <c r="M788" s="257"/>
      <c r="N788" s="180"/>
    </row>
    <row r="789" spans="2:14" ht="19.5" hidden="1" customHeight="1">
      <c r="B789" s="1364"/>
      <c r="C789" s="264" t="s">
        <v>149</v>
      </c>
      <c r="D789" s="265"/>
      <c r="E789" s="288">
        <f t="shared" si="79"/>
        <v>0</v>
      </c>
      <c r="F789" s="266"/>
      <c r="G789" s="266"/>
      <c r="H789" s="266"/>
      <c r="I789" s="1367"/>
      <c r="J789" s="1371"/>
      <c r="K789" s="1372"/>
      <c r="L789" s="259"/>
      <c r="M789" s="257"/>
      <c r="N789" s="180"/>
    </row>
    <row r="790" spans="2:14" ht="19.5" hidden="1" customHeight="1">
      <c r="B790" s="1364"/>
      <c r="C790" s="269" t="s">
        <v>150</v>
      </c>
      <c r="D790" s="265"/>
      <c r="E790" s="288">
        <f t="shared" si="79"/>
        <v>0</v>
      </c>
      <c r="F790" s="266"/>
      <c r="G790" s="266"/>
      <c r="H790" s="266"/>
      <c r="I790" s="1367"/>
      <c r="J790" s="1371"/>
      <c r="K790" s="1372"/>
      <c r="L790" s="259"/>
      <c r="M790" s="257"/>
      <c r="N790" s="180"/>
    </row>
    <row r="791" spans="2:14" ht="19.5" hidden="1" customHeight="1">
      <c r="B791" s="1364"/>
      <c r="C791" s="264" t="s">
        <v>151</v>
      </c>
      <c r="D791" s="265"/>
      <c r="E791" s="288">
        <f t="shared" si="79"/>
        <v>0</v>
      </c>
      <c r="F791" s="266"/>
      <c r="G791" s="266"/>
      <c r="H791" s="266"/>
      <c r="I791" s="1367"/>
      <c r="J791" s="1371"/>
      <c r="K791" s="1372"/>
      <c r="L791" s="268"/>
      <c r="M791" s="270"/>
      <c r="N791" s="180"/>
    </row>
    <row r="792" spans="2:14" ht="19.5" hidden="1" customHeight="1">
      <c r="B792" s="1364"/>
      <c r="C792" s="264" t="s">
        <v>152</v>
      </c>
      <c r="D792" s="265"/>
      <c r="E792" s="288">
        <f t="shared" si="79"/>
        <v>0</v>
      </c>
      <c r="F792" s="278"/>
      <c r="G792" s="278"/>
      <c r="H792" s="278"/>
      <c r="I792" s="1367"/>
      <c r="J792" s="1371"/>
      <c r="K792" s="1372"/>
      <c r="L792" s="268"/>
      <c r="M792" s="270"/>
      <c r="N792" s="180"/>
    </row>
    <row r="793" spans="2:14" ht="19.5" hidden="1" customHeight="1">
      <c r="B793" s="1364"/>
      <c r="C793" s="272" t="s">
        <v>631</v>
      </c>
      <c r="D793" s="265"/>
      <c r="E793" s="288">
        <f t="shared" si="79"/>
        <v>0</v>
      </c>
      <c r="F793" s="266"/>
      <c r="G793" s="266"/>
      <c r="H793" s="266"/>
      <c r="I793" s="1367"/>
      <c r="J793" s="1371"/>
      <c r="K793" s="1372"/>
      <c r="L793" s="268"/>
      <c r="M793" s="270"/>
      <c r="N793" s="180"/>
    </row>
    <row r="794" spans="2:14" ht="19.5" hidden="1" customHeight="1">
      <c r="B794" s="1364"/>
      <c r="C794" s="264" t="s">
        <v>153</v>
      </c>
      <c r="D794" s="265"/>
      <c r="E794" s="288">
        <f t="shared" si="79"/>
        <v>0</v>
      </c>
      <c r="F794" s="266"/>
      <c r="G794" s="266"/>
      <c r="H794" s="266"/>
      <c r="I794" s="1367"/>
      <c r="J794" s="1371"/>
      <c r="K794" s="1372"/>
      <c r="L794" s="268"/>
      <c r="M794" s="270"/>
      <c r="N794" s="180"/>
    </row>
    <row r="795" spans="2:14" ht="19.5" hidden="1" customHeight="1" thickBot="1">
      <c r="B795" s="1365"/>
      <c r="C795" s="273" t="s">
        <v>154</v>
      </c>
      <c r="D795" s="274"/>
      <c r="E795" s="289">
        <f>SUM(F795:H795)</f>
        <v>0</v>
      </c>
      <c r="F795" s="275"/>
      <c r="G795" s="275"/>
      <c r="H795" s="275"/>
      <c r="I795" s="1368"/>
      <c r="J795" s="1381"/>
      <c r="K795" s="1382"/>
      <c r="L795" s="268"/>
      <c r="M795" s="270"/>
      <c r="N795" s="180"/>
    </row>
    <row r="796" spans="2:14" ht="37.5" hidden="1" customHeight="1">
      <c r="B796" s="285" t="str">
        <f>IF('①4.事業内容（販促）'!B84="","",'①4.事業内容（販促）'!B84)</f>
        <v/>
      </c>
      <c r="C796" s="1359" t="str">
        <f>IF('①4.事業内容（販促）'!C84="","",'①4.事業内容（販促）'!C84)</f>
        <v/>
      </c>
      <c r="D796" s="1360"/>
      <c r="E796" s="286">
        <f>SUM(E797:E805)</f>
        <v>0</v>
      </c>
      <c r="F796" s="286">
        <f>SUM(F797:F805)</f>
        <v>0</v>
      </c>
      <c r="G796" s="286">
        <f>SUM(G797:G805)</f>
        <v>0</v>
      </c>
      <c r="H796" s="286">
        <f>SUM(H797:H805)</f>
        <v>0</v>
      </c>
      <c r="I796" s="280"/>
      <c r="J796" s="1361"/>
      <c r="K796" s="1362"/>
      <c r="L796" s="259"/>
      <c r="M796" s="257"/>
      <c r="N796" s="180"/>
    </row>
    <row r="797" spans="2:14" ht="19.5" hidden="1" customHeight="1">
      <c r="B797" s="1363"/>
      <c r="C797" s="260" t="s">
        <v>147</v>
      </c>
      <c r="D797" s="261"/>
      <c r="E797" s="287">
        <f>SUM(F797:H797)</f>
        <v>0</v>
      </c>
      <c r="F797" s="262"/>
      <c r="G797" s="262"/>
      <c r="H797" s="262"/>
      <c r="I797" s="1366"/>
      <c r="J797" s="1369"/>
      <c r="K797" s="1370"/>
      <c r="L797" s="268"/>
      <c r="M797" s="270"/>
      <c r="N797" s="180"/>
    </row>
    <row r="798" spans="2:14" ht="19.5" hidden="1" customHeight="1">
      <c r="B798" s="1364"/>
      <c r="C798" s="264" t="s">
        <v>148</v>
      </c>
      <c r="D798" s="265"/>
      <c r="E798" s="288">
        <f t="shared" ref="E798:E804" si="80">SUM(F798:H798)</f>
        <v>0</v>
      </c>
      <c r="F798" s="266"/>
      <c r="G798" s="266"/>
      <c r="H798" s="266"/>
      <c r="I798" s="1367"/>
      <c r="J798" s="1371"/>
      <c r="K798" s="1372"/>
      <c r="L798" s="259"/>
      <c r="M798" s="257"/>
      <c r="N798" s="180"/>
    </row>
    <row r="799" spans="2:14" ht="19.5" hidden="1" customHeight="1">
      <c r="B799" s="1364"/>
      <c r="C799" s="264" t="s">
        <v>149</v>
      </c>
      <c r="D799" s="265"/>
      <c r="E799" s="288">
        <f t="shared" si="80"/>
        <v>0</v>
      </c>
      <c r="F799" s="266"/>
      <c r="G799" s="266"/>
      <c r="H799" s="266"/>
      <c r="I799" s="1367"/>
      <c r="J799" s="1371"/>
      <c r="K799" s="1372"/>
      <c r="L799" s="259"/>
      <c r="M799" s="257"/>
      <c r="N799" s="180"/>
    </row>
    <row r="800" spans="2:14" ht="19.5" hidden="1" customHeight="1">
      <c r="B800" s="1364"/>
      <c r="C800" s="269" t="s">
        <v>150</v>
      </c>
      <c r="D800" s="265"/>
      <c r="E800" s="288">
        <f t="shared" si="80"/>
        <v>0</v>
      </c>
      <c r="F800" s="266"/>
      <c r="G800" s="266"/>
      <c r="H800" s="266"/>
      <c r="I800" s="1367"/>
      <c r="J800" s="1371"/>
      <c r="K800" s="1372"/>
      <c r="L800" s="259"/>
      <c r="M800" s="257"/>
      <c r="N800" s="180"/>
    </row>
    <row r="801" spans="2:14" ht="19.5" hidden="1" customHeight="1">
      <c r="B801" s="1364"/>
      <c r="C801" s="264" t="s">
        <v>151</v>
      </c>
      <c r="D801" s="265"/>
      <c r="E801" s="288">
        <f t="shared" si="80"/>
        <v>0</v>
      </c>
      <c r="F801" s="266"/>
      <c r="G801" s="266"/>
      <c r="H801" s="266"/>
      <c r="I801" s="1367"/>
      <c r="J801" s="1371"/>
      <c r="K801" s="1372"/>
      <c r="L801" s="268"/>
      <c r="M801" s="270"/>
      <c r="N801" s="180"/>
    </row>
    <row r="802" spans="2:14" ht="19.5" hidden="1" customHeight="1">
      <c r="B802" s="1364"/>
      <c r="C802" s="264" t="s">
        <v>152</v>
      </c>
      <c r="D802" s="265"/>
      <c r="E802" s="288">
        <f t="shared" si="80"/>
        <v>0</v>
      </c>
      <c r="F802" s="278"/>
      <c r="G802" s="278"/>
      <c r="H802" s="278"/>
      <c r="I802" s="1367"/>
      <c r="J802" s="1373"/>
      <c r="K802" s="1374"/>
      <c r="L802" s="268"/>
      <c r="M802" s="270"/>
      <c r="N802" s="180"/>
    </row>
    <row r="803" spans="2:14" ht="19.5" hidden="1" customHeight="1">
      <c r="B803" s="1364"/>
      <c r="C803" s="272" t="s">
        <v>631</v>
      </c>
      <c r="D803" s="265"/>
      <c r="E803" s="288">
        <f t="shared" si="80"/>
        <v>0</v>
      </c>
      <c r="F803" s="266"/>
      <c r="G803" s="266"/>
      <c r="H803" s="266"/>
      <c r="I803" s="1367"/>
      <c r="J803" s="1371"/>
      <c r="K803" s="1372"/>
      <c r="L803" s="268"/>
      <c r="M803" s="270"/>
      <c r="N803" s="180"/>
    </row>
    <row r="804" spans="2:14" ht="19.5" hidden="1" customHeight="1">
      <c r="B804" s="1364"/>
      <c r="C804" s="264" t="s">
        <v>153</v>
      </c>
      <c r="D804" s="265"/>
      <c r="E804" s="288">
        <f t="shared" si="80"/>
        <v>0</v>
      </c>
      <c r="F804" s="266"/>
      <c r="G804" s="266"/>
      <c r="H804" s="266"/>
      <c r="I804" s="1367"/>
      <c r="J804" s="1371"/>
      <c r="K804" s="1372"/>
      <c r="L804" s="268"/>
      <c r="M804" s="270"/>
      <c r="N804" s="180"/>
    </row>
    <row r="805" spans="2:14" ht="19.5" hidden="1" customHeight="1" thickBot="1">
      <c r="B805" s="1365"/>
      <c r="C805" s="273" t="s">
        <v>154</v>
      </c>
      <c r="D805" s="274"/>
      <c r="E805" s="289">
        <f>SUM(F805:H805)</f>
        <v>0</v>
      </c>
      <c r="F805" s="275"/>
      <c r="G805" s="275"/>
      <c r="H805" s="275"/>
      <c r="I805" s="1368"/>
      <c r="J805" s="1375"/>
      <c r="K805" s="1376"/>
      <c r="L805" s="268"/>
      <c r="M805" s="270"/>
      <c r="N805" s="180"/>
    </row>
    <row r="806" spans="2:14">
      <c r="B806" s="229" t="s">
        <v>455</v>
      </c>
      <c r="C806" s="178" t="s">
        <v>459</v>
      </c>
    </row>
    <row r="807" spans="2:14">
      <c r="B807" s="229" t="s">
        <v>456</v>
      </c>
      <c r="C807" s="178" t="s">
        <v>460</v>
      </c>
    </row>
    <row r="808" spans="2:14">
      <c r="C808" s="178" t="s">
        <v>461</v>
      </c>
    </row>
    <row r="809" spans="2:14">
      <c r="B809" s="229" t="s">
        <v>457</v>
      </c>
      <c r="C809" s="322" t="s">
        <v>630</v>
      </c>
    </row>
    <row r="810" spans="2:14">
      <c r="B810" s="161" t="s">
        <v>626</v>
      </c>
      <c r="C810" s="178" t="s">
        <v>462</v>
      </c>
    </row>
    <row r="811" spans="2:14">
      <c r="C811" s="178" t="s">
        <v>463</v>
      </c>
    </row>
  </sheetData>
  <sheetProtection algorithmName="SHA-512" hashValue="f2FRh0DWA4usrsZJhMLZEMPCJUqIUNtYUvt1QR1MEjNqSaxSMo3B3eBi9Xd4b7u2wYzLBD7HE86a0PUw92+9Zg==" saltValue="GedT2pdlTtcSGDzUxYXG8g==" spinCount="100000" sheet="1" scenarios="1" formatCells="0" formatColumns="0" formatRows="0"/>
  <mergeCells count="1048">
    <mergeCell ref="B197:B205"/>
    <mergeCell ref="I197:I205"/>
    <mergeCell ref="J197:K197"/>
    <mergeCell ref="J198:K198"/>
    <mergeCell ref="J199:K199"/>
    <mergeCell ref="C186:D186"/>
    <mergeCell ref="J186:K186"/>
    <mergeCell ref="B187:B195"/>
    <mergeCell ref="I187:I195"/>
    <mergeCell ref="J187:K187"/>
    <mergeCell ref="J188:K188"/>
    <mergeCell ref="J189:K189"/>
    <mergeCell ref="J190:K190"/>
    <mergeCell ref="J191:K191"/>
    <mergeCell ref="J192:K192"/>
    <mergeCell ref="J200:K200"/>
    <mergeCell ref="J201:K201"/>
    <mergeCell ref="J202:K202"/>
    <mergeCell ref="J203:K203"/>
    <mergeCell ref="J204:K204"/>
    <mergeCell ref="J205:K205"/>
    <mergeCell ref="J193:K193"/>
    <mergeCell ref="J194:K194"/>
    <mergeCell ref="J195:K195"/>
    <mergeCell ref="C196:D196"/>
    <mergeCell ref="J196:K196"/>
    <mergeCell ref="C176:D176"/>
    <mergeCell ref="J176:K176"/>
    <mergeCell ref="B177:B185"/>
    <mergeCell ref="I177:I185"/>
    <mergeCell ref="J177:K177"/>
    <mergeCell ref="J178:K178"/>
    <mergeCell ref="J179:K179"/>
    <mergeCell ref="C166:D166"/>
    <mergeCell ref="J166:K166"/>
    <mergeCell ref="B167:B175"/>
    <mergeCell ref="I167:I175"/>
    <mergeCell ref="J167:K167"/>
    <mergeCell ref="J168:K168"/>
    <mergeCell ref="J169:K169"/>
    <mergeCell ref="J170:K170"/>
    <mergeCell ref="J171:K171"/>
    <mergeCell ref="J172:K172"/>
    <mergeCell ref="J180:K180"/>
    <mergeCell ref="J181:K181"/>
    <mergeCell ref="J182:K182"/>
    <mergeCell ref="J183:K183"/>
    <mergeCell ref="J184:K184"/>
    <mergeCell ref="J185:K185"/>
    <mergeCell ref="J173:K173"/>
    <mergeCell ref="J174:K174"/>
    <mergeCell ref="J175:K175"/>
    <mergeCell ref="C156:D156"/>
    <mergeCell ref="J156:K156"/>
    <mergeCell ref="B157:B165"/>
    <mergeCell ref="I157:I165"/>
    <mergeCell ref="J157:K157"/>
    <mergeCell ref="J158:K158"/>
    <mergeCell ref="J159:K159"/>
    <mergeCell ref="C146:D146"/>
    <mergeCell ref="J146:K146"/>
    <mergeCell ref="B147:B155"/>
    <mergeCell ref="I147:I155"/>
    <mergeCell ref="J147:K147"/>
    <mergeCell ref="J148:K148"/>
    <mergeCell ref="J149:K149"/>
    <mergeCell ref="J150:K150"/>
    <mergeCell ref="J151:K151"/>
    <mergeCell ref="J152:K152"/>
    <mergeCell ref="J160:K160"/>
    <mergeCell ref="J161:K161"/>
    <mergeCell ref="J162:K162"/>
    <mergeCell ref="J163:K163"/>
    <mergeCell ref="J164:K164"/>
    <mergeCell ref="J153:K153"/>
    <mergeCell ref="J154:K154"/>
    <mergeCell ref="J155:K155"/>
    <mergeCell ref="J165:K165"/>
    <mergeCell ref="C136:D136"/>
    <mergeCell ref="J136:K136"/>
    <mergeCell ref="B137:B145"/>
    <mergeCell ref="I137:I145"/>
    <mergeCell ref="J137:K137"/>
    <mergeCell ref="J138:K138"/>
    <mergeCell ref="J139:K139"/>
    <mergeCell ref="C126:D126"/>
    <mergeCell ref="J126:K126"/>
    <mergeCell ref="B127:B135"/>
    <mergeCell ref="I127:I135"/>
    <mergeCell ref="J127:K127"/>
    <mergeCell ref="J128:K128"/>
    <mergeCell ref="J129:K129"/>
    <mergeCell ref="J130:K130"/>
    <mergeCell ref="J131:K131"/>
    <mergeCell ref="J132:K132"/>
    <mergeCell ref="J140:K140"/>
    <mergeCell ref="J141:K141"/>
    <mergeCell ref="J142:K142"/>
    <mergeCell ref="J143:K143"/>
    <mergeCell ref="J144:K144"/>
    <mergeCell ref="J145:K145"/>
    <mergeCell ref="J133:K133"/>
    <mergeCell ref="J134:K134"/>
    <mergeCell ref="J135:K135"/>
    <mergeCell ref="C116:D116"/>
    <mergeCell ref="J116:K116"/>
    <mergeCell ref="B117:B125"/>
    <mergeCell ref="I117:I125"/>
    <mergeCell ref="J117:K117"/>
    <mergeCell ref="J118:K118"/>
    <mergeCell ref="J119:K119"/>
    <mergeCell ref="C106:D106"/>
    <mergeCell ref="J106:K106"/>
    <mergeCell ref="B107:B115"/>
    <mergeCell ref="I107:I115"/>
    <mergeCell ref="J107:K107"/>
    <mergeCell ref="J108:K108"/>
    <mergeCell ref="J109:K109"/>
    <mergeCell ref="J110:K110"/>
    <mergeCell ref="J111:K111"/>
    <mergeCell ref="J112:K112"/>
    <mergeCell ref="J120:K120"/>
    <mergeCell ref="J121:K121"/>
    <mergeCell ref="J122:K122"/>
    <mergeCell ref="J123:K123"/>
    <mergeCell ref="J124:K124"/>
    <mergeCell ref="J125:K125"/>
    <mergeCell ref="J113:K113"/>
    <mergeCell ref="J114:K114"/>
    <mergeCell ref="J115:K115"/>
    <mergeCell ref="C96:D96"/>
    <mergeCell ref="J96:K96"/>
    <mergeCell ref="B97:B105"/>
    <mergeCell ref="I97:I105"/>
    <mergeCell ref="J97:K97"/>
    <mergeCell ref="J98:K98"/>
    <mergeCell ref="J99:K99"/>
    <mergeCell ref="C86:D86"/>
    <mergeCell ref="J86:K86"/>
    <mergeCell ref="B87:B95"/>
    <mergeCell ref="I87:I95"/>
    <mergeCell ref="J87:K87"/>
    <mergeCell ref="J88:K88"/>
    <mergeCell ref="J89:K89"/>
    <mergeCell ref="J90:K90"/>
    <mergeCell ref="J91:K91"/>
    <mergeCell ref="J92:K92"/>
    <mergeCell ref="J100:K100"/>
    <mergeCell ref="J101:K101"/>
    <mergeCell ref="J102:K102"/>
    <mergeCell ref="J103:K103"/>
    <mergeCell ref="J104:K104"/>
    <mergeCell ref="J105:K105"/>
    <mergeCell ref="J93:K93"/>
    <mergeCell ref="J94:K94"/>
    <mergeCell ref="J95:K95"/>
    <mergeCell ref="C76:D76"/>
    <mergeCell ref="J76:K76"/>
    <mergeCell ref="B77:B85"/>
    <mergeCell ref="I77:I85"/>
    <mergeCell ref="J77:K77"/>
    <mergeCell ref="J78:K78"/>
    <mergeCell ref="J79:K79"/>
    <mergeCell ref="C66:D66"/>
    <mergeCell ref="J66:K66"/>
    <mergeCell ref="B67:B75"/>
    <mergeCell ref="I67:I75"/>
    <mergeCell ref="J67:K67"/>
    <mergeCell ref="J68:K68"/>
    <mergeCell ref="J69:K69"/>
    <mergeCell ref="J70:K70"/>
    <mergeCell ref="J71:K71"/>
    <mergeCell ref="J72:K72"/>
    <mergeCell ref="J80:K80"/>
    <mergeCell ref="J81:K81"/>
    <mergeCell ref="J82:K82"/>
    <mergeCell ref="J83:K83"/>
    <mergeCell ref="J84:K84"/>
    <mergeCell ref="J85:K85"/>
    <mergeCell ref="J73:K73"/>
    <mergeCell ref="J74:K74"/>
    <mergeCell ref="J75:K75"/>
    <mergeCell ref="C56:D56"/>
    <mergeCell ref="J56:K56"/>
    <mergeCell ref="B57:B65"/>
    <mergeCell ref="I57:I65"/>
    <mergeCell ref="J57:K57"/>
    <mergeCell ref="J58:K58"/>
    <mergeCell ref="J59:K59"/>
    <mergeCell ref="C46:D46"/>
    <mergeCell ref="J46:K46"/>
    <mergeCell ref="B47:B55"/>
    <mergeCell ref="I47:I55"/>
    <mergeCell ref="J47:K47"/>
    <mergeCell ref="J48:K48"/>
    <mergeCell ref="J49:K49"/>
    <mergeCell ref="J50:K50"/>
    <mergeCell ref="J51:K51"/>
    <mergeCell ref="J52:K52"/>
    <mergeCell ref="J60:K60"/>
    <mergeCell ref="J61:K61"/>
    <mergeCell ref="J62:K62"/>
    <mergeCell ref="J63:K63"/>
    <mergeCell ref="J64:K64"/>
    <mergeCell ref="J65:K65"/>
    <mergeCell ref="J53:K53"/>
    <mergeCell ref="J54:K54"/>
    <mergeCell ref="J55:K55"/>
    <mergeCell ref="J14:K14"/>
    <mergeCell ref="J15:K15"/>
    <mergeCell ref="C36:D36"/>
    <mergeCell ref="J36:K36"/>
    <mergeCell ref="B37:B45"/>
    <mergeCell ref="I37:I45"/>
    <mergeCell ref="J37:K37"/>
    <mergeCell ref="J38:K38"/>
    <mergeCell ref="J39:K39"/>
    <mergeCell ref="C26:D26"/>
    <mergeCell ref="J26:K26"/>
    <mergeCell ref="B27:B35"/>
    <mergeCell ref="I27:I35"/>
    <mergeCell ref="J27:K27"/>
    <mergeCell ref="J28:K28"/>
    <mergeCell ref="J29:K29"/>
    <mergeCell ref="J30:K30"/>
    <mergeCell ref="J31:K31"/>
    <mergeCell ref="J32:K32"/>
    <mergeCell ref="J40:K40"/>
    <mergeCell ref="J41:K41"/>
    <mergeCell ref="J42:K42"/>
    <mergeCell ref="J43:K43"/>
    <mergeCell ref="J44:K44"/>
    <mergeCell ref="J45:K45"/>
    <mergeCell ref="J33:K33"/>
    <mergeCell ref="J34:K34"/>
    <mergeCell ref="J35:K35"/>
    <mergeCell ref="B3:D4"/>
    <mergeCell ref="E3:E4"/>
    <mergeCell ref="F3:H3"/>
    <mergeCell ref="I3:I4"/>
    <mergeCell ref="J3:K4"/>
    <mergeCell ref="B5:D5"/>
    <mergeCell ref="J5:K5"/>
    <mergeCell ref="J2:K2"/>
    <mergeCell ref="C16:D16"/>
    <mergeCell ref="J16:K16"/>
    <mergeCell ref="B17:B25"/>
    <mergeCell ref="I17:I25"/>
    <mergeCell ref="J17:K17"/>
    <mergeCell ref="J18:K18"/>
    <mergeCell ref="J19:K19"/>
    <mergeCell ref="C6:D6"/>
    <mergeCell ref="J6:K6"/>
    <mergeCell ref="B7:B15"/>
    <mergeCell ref="I7:I15"/>
    <mergeCell ref="J7:K7"/>
    <mergeCell ref="J8:K8"/>
    <mergeCell ref="J9:K9"/>
    <mergeCell ref="J10:K10"/>
    <mergeCell ref="J11:K11"/>
    <mergeCell ref="J12:K12"/>
    <mergeCell ref="J20:K20"/>
    <mergeCell ref="J21:K21"/>
    <mergeCell ref="J22:K22"/>
    <mergeCell ref="J23:K23"/>
    <mergeCell ref="J24:K24"/>
    <mergeCell ref="J25:K25"/>
    <mergeCell ref="J13:K13"/>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s>
  <phoneticPr fontId="1"/>
  <dataValidations count="20">
    <dataValidation allowBlank="1" showInputMessage="1" showErrorMessage="1" promptTitle="その他を入力する場合" prompt="内容を「D15セル」に入力してください。" sqref="F15"/>
    <dataValidation allowBlank="1" showInputMessage="1" showErrorMessage="1" promptTitle="その他を入力する場合" prompt="内容を「D205セル」に入力してください。" sqref="F205"/>
    <dataValidation allowBlank="1" showInputMessage="1" showErrorMessage="1" promptTitle="その他を入力する場合" prompt="内容を「D195セル」に入力してください。" sqref="F195"/>
    <dataValidation allowBlank="1" showInputMessage="1" showErrorMessage="1" promptTitle="その他を入力する場合" prompt="内容を「D185セル」に入力してください。" sqref="F185"/>
    <dataValidation allowBlank="1" showInputMessage="1" showErrorMessage="1" promptTitle="その他を入力する場合" prompt="内容を「D175セル」に入力してください。" sqref="F175"/>
    <dataValidation allowBlank="1" showInputMessage="1" showErrorMessage="1" promptTitle="その他を入力する場合" prompt="内容を「D165セル」に入力してください。" sqref="F165"/>
    <dataValidation allowBlank="1" showInputMessage="1" showErrorMessage="1" promptTitle="その他を入力する場合" prompt="内容を「D155セル」に入力してください。" sqref="F155"/>
    <dataValidation allowBlank="1" showInputMessage="1" showErrorMessage="1" promptTitle="その他を入力する場合" prompt="内容を「D145セル」に入力してください。" sqref="F145"/>
    <dataValidation allowBlank="1" showInputMessage="1" showErrorMessage="1" promptTitle="その他を入力する場合" prompt="内容を「D135セル」に入力してください。" sqref="F135"/>
    <dataValidation allowBlank="1" showInputMessage="1" showErrorMessage="1" promptTitle="その他を入力する場合" prompt="内容を「D125セル」に入力してください。" sqref="F125"/>
    <dataValidation allowBlank="1" showInputMessage="1" showErrorMessage="1" promptTitle="その他を入力する場合" prompt="内容を「D115セル」に入力してください。" sqref="F115"/>
    <dataValidation allowBlank="1" showInputMessage="1" showErrorMessage="1" promptTitle="その他を入力する場合" prompt="内容を「D105セル」に入力してください。" sqref="F105"/>
    <dataValidation allowBlank="1" showInputMessage="1" showErrorMessage="1" promptTitle="その他を入力する場合" prompt="内容を「D95セル」に入力してください。" sqref="F95"/>
    <dataValidation allowBlank="1" showInputMessage="1" showErrorMessage="1" promptTitle="その他を入力する場合" prompt="内容を「D85セル」に入力してください。" sqref="F85"/>
    <dataValidation allowBlank="1" showInputMessage="1" showErrorMessage="1" promptTitle="その他を入力する場合" prompt="内容を「D75セル」に入力してください。" sqref="F75"/>
    <dataValidation allowBlank="1" showInputMessage="1" showErrorMessage="1" promptTitle="その他を入力する場合" prompt="内容を「D65セル」に入力してください。" sqref="F65"/>
    <dataValidation allowBlank="1" showInputMessage="1" showErrorMessage="1" promptTitle="その他を入力する場合" prompt="内容を「D55セル」に入力してください。" sqref="F55"/>
    <dataValidation allowBlank="1" showInputMessage="1" showErrorMessage="1" promptTitle="その他を入力する場合" prompt="内容を「D45セル」に入力してください。" sqref="F45"/>
    <dataValidation allowBlank="1" showInputMessage="1" showErrorMessage="1" promptTitle="その他を入力する場合" prompt="内容を「D35セル」に入力してください。" sqref="F35"/>
    <dataValidation allowBlank="1" showInputMessage="1" showErrorMessage="1" promptTitle="その他を入力する場合" prompt="内容を「D25セル」に入力してください。" sqref="F25"/>
  </dataValidations>
  <pageMargins left="0.59055118110236227" right="0.39370078740157483" top="0.78740157480314965" bottom="0.35433070866141736" header="0.31496062992125984" footer="0.15748031496062992"/>
  <pageSetup paperSize="9" scale="79" fitToHeight="0" orientation="landscape" r:id="rId1"/>
  <headerFooter>
    <oddHeader>&amp;L様式１（別添１）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N111"/>
  <sheetViews>
    <sheetView view="pageBreakPreview" zoomScaleNormal="100" zoomScaleSheetLayoutView="100" workbookViewId="0">
      <selection activeCell="F16" sqref="F16"/>
    </sheetView>
  </sheetViews>
  <sheetFormatPr defaultRowHeight="14.25"/>
  <cols>
    <col min="1" max="1" width="1.625" style="139" customWidth="1"/>
    <col min="2" max="2" width="6.875" style="139" customWidth="1"/>
    <col min="3" max="3" width="16.125" style="139" customWidth="1"/>
    <col min="4" max="4" width="21.375" style="139" customWidth="1"/>
    <col min="5" max="8" width="17.75" style="139" customWidth="1"/>
    <col min="9" max="9" width="21.5" style="139" customWidth="1"/>
    <col min="10" max="10" width="10.125" style="139" customWidth="1"/>
    <col min="11" max="11" width="9" style="139"/>
    <col min="12" max="12" width="1.625" style="139" customWidth="1"/>
    <col min="13" max="16384" width="9" style="139"/>
  </cols>
  <sheetData>
    <row r="1" spans="2:14" ht="9" customHeight="1"/>
    <row r="2" spans="2:14" s="171" customFormat="1" ht="18.75" customHeight="1" thickBot="1">
      <c r="B2" s="290" t="s">
        <v>672</v>
      </c>
      <c r="C2" s="253"/>
      <c r="D2" s="254"/>
      <c r="E2" s="253"/>
      <c r="F2" s="253"/>
      <c r="G2" s="253"/>
      <c r="J2" s="1408" t="s">
        <v>370</v>
      </c>
      <c r="K2" s="1408"/>
    </row>
    <row r="3" spans="2:14" ht="22.5" customHeight="1">
      <c r="B3" s="1386" t="s">
        <v>138</v>
      </c>
      <c r="C3" s="1387"/>
      <c r="D3" s="1267"/>
      <c r="E3" s="1263" t="s">
        <v>139</v>
      </c>
      <c r="F3" s="1267" t="s">
        <v>140</v>
      </c>
      <c r="G3" s="1267"/>
      <c r="H3" s="1267"/>
      <c r="I3" s="1409" t="s">
        <v>673</v>
      </c>
      <c r="J3" s="1267" t="s">
        <v>142</v>
      </c>
      <c r="K3" s="1393"/>
    </row>
    <row r="4" spans="2:14" ht="22.5" customHeight="1" thickBot="1">
      <c r="B4" s="1388"/>
      <c r="C4" s="1389"/>
      <c r="D4" s="1268"/>
      <c r="E4" s="1390"/>
      <c r="F4" s="1007" t="s">
        <v>143</v>
      </c>
      <c r="G4" s="1009" t="s">
        <v>144</v>
      </c>
      <c r="H4" s="1007" t="s">
        <v>145</v>
      </c>
      <c r="I4" s="1392"/>
      <c r="J4" s="1268"/>
      <c r="K4" s="1394"/>
    </row>
    <row r="5" spans="2:14" ht="33" customHeight="1" thickBot="1">
      <c r="B5" s="1403" t="s">
        <v>674</v>
      </c>
      <c r="C5" s="1400"/>
      <c r="D5" s="1400"/>
      <c r="E5" s="281">
        <f>SUM(F5:H5)</f>
        <v>0</v>
      </c>
      <c r="F5" s="281">
        <f>SUM(F6,F16,F26,F36,F46,F56,F66,F76,F86,F96)</f>
        <v>0</v>
      </c>
      <c r="G5" s="281">
        <f>SUM(G6,G16,G26,G36,G46,G56,G66,G76,G86,G96)</f>
        <v>0</v>
      </c>
      <c r="H5" s="281">
        <f>SUM(H6,H16,H26,H36,H46,H56,H66,H76,H86,H96)</f>
        <v>0</v>
      </c>
      <c r="I5" s="256"/>
      <c r="J5" s="1395"/>
      <c r="K5" s="1396"/>
      <c r="L5" s="257"/>
      <c r="M5" s="257"/>
      <c r="N5" s="180"/>
    </row>
    <row r="6" spans="2:14" ht="40.5" customHeight="1" thickTop="1">
      <c r="B6" s="283" t="str">
        <f>IF(C6="","","戦略①")</f>
        <v/>
      </c>
      <c r="C6" s="1896"/>
      <c r="D6" s="1897"/>
      <c r="E6" s="282">
        <f>SUM(E7:E15)</f>
        <v>0</v>
      </c>
      <c r="F6" s="282">
        <f>SUM(F7:F15)</f>
        <v>0</v>
      </c>
      <c r="G6" s="282">
        <f>SUM(G7:G15)</f>
        <v>0</v>
      </c>
      <c r="H6" s="282">
        <f>SUM(H7:H15)</f>
        <v>0</v>
      </c>
      <c r="I6" s="258"/>
      <c r="J6" s="1397"/>
      <c r="K6" s="1398"/>
      <c r="L6" s="259"/>
      <c r="M6" s="607" t="s">
        <v>597</v>
      </c>
    </row>
    <row r="7" spans="2:14" ht="19.5" customHeight="1">
      <c r="B7" s="1363"/>
      <c r="C7" s="260" t="s">
        <v>147</v>
      </c>
      <c r="D7" s="261"/>
      <c r="E7" s="287">
        <f>SUM(F7:H7)</f>
        <v>0</v>
      </c>
      <c r="F7" s="263"/>
      <c r="G7" s="262"/>
      <c r="H7" s="262"/>
      <c r="I7" s="1366"/>
      <c r="J7" s="1369"/>
      <c r="K7" s="1370"/>
      <c r="L7" s="259"/>
      <c r="M7" s="612" t="s">
        <v>598</v>
      </c>
    </row>
    <row r="8" spans="2:14" ht="19.5" customHeight="1">
      <c r="B8" s="1364"/>
      <c r="C8" s="264" t="s">
        <v>148</v>
      </c>
      <c r="D8" s="265"/>
      <c r="E8" s="288">
        <f t="shared" ref="E8:E14" si="0">SUM(F8:H8)</f>
        <v>0</v>
      </c>
      <c r="F8" s="267"/>
      <c r="G8" s="266"/>
      <c r="H8" s="266"/>
      <c r="I8" s="1367"/>
      <c r="J8" s="1371"/>
      <c r="K8" s="1372"/>
      <c r="L8" s="268"/>
      <c r="M8" s="607" t="s">
        <v>675</v>
      </c>
    </row>
    <row r="9" spans="2:14" ht="19.5" customHeight="1">
      <c r="B9" s="1364"/>
      <c r="C9" s="264" t="s">
        <v>149</v>
      </c>
      <c r="D9" s="265"/>
      <c r="E9" s="288">
        <f t="shared" si="0"/>
        <v>0</v>
      </c>
      <c r="F9" s="267"/>
      <c r="G9" s="266"/>
      <c r="H9" s="266"/>
      <c r="I9" s="1367"/>
      <c r="J9" s="1371"/>
      <c r="K9" s="1372"/>
      <c r="L9" s="268"/>
      <c r="M9" s="615" t="s">
        <v>601</v>
      </c>
    </row>
    <row r="10" spans="2:14" ht="19.5" customHeight="1">
      <c r="B10" s="1364"/>
      <c r="C10" s="264" t="s">
        <v>676</v>
      </c>
      <c r="D10" s="265"/>
      <c r="E10" s="288">
        <f t="shared" si="0"/>
        <v>0</v>
      </c>
      <c r="F10" s="267"/>
      <c r="G10" s="266"/>
      <c r="H10" s="266"/>
      <c r="I10" s="1367"/>
      <c r="J10" s="1371"/>
      <c r="K10" s="1372"/>
      <c r="L10" s="268"/>
      <c r="M10" s="270"/>
      <c r="N10" s="180"/>
    </row>
    <row r="11" spans="2:14" ht="19.5" customHeight="1">
      <c r="B11" s="1364"/>
      <c r="C11" s="264" t="s">
        <v>151</v>
      </c>
      <c r="D11" s="265"/>
      <c r="E11" s="288">
        <f t="shared" si="0"/>
        <v>0</v>
      </c>
      <c r="F11" s="267"/>
      <c r="G11" s="266"/>
      <c r="H11" s="266"/>
      <c r="I11" s="1367"/>
      <c r="J11" s="1371"/>
      <c r="K11" s="1372"/>
      <c r="L11" s="259"/>
      <c r="M11" s="257"/>
      <c r="N11" s="180"/>
    </row>
    <row r="12" spans="2:14" ht="19.5" customHeight="1">
      <c r="B12" s="1364"/>
      <c r="C12" s="264" t="s">
        <v>152</v>
      </c>
      <c r="D12" s="265"/>
      <c r="E12" s="288">
        <f t="shared" si="0"/>
        <v>0</v>
      </c>
      <c r="F12" s="271"/>
      <c r="G12" s="278"/>
      <c r="H12" s="278"/>
      <c r="I12" s="1367"/>
      <c r="J12" s="1373"/>
      <c r="K12" s="1374"/>
      <c r="L12" s="259"/>
      <c r="M12" s="257"/>
      <c r="N12" s="180"/>
    </row>
    <row r="13" spans="2:14" ht="19.5" customHeight="1">
      <c r="B13" s="1364"/>
      <c r="C13" s="272" t="s">
        <v>631</v>
      </c>
      <c r="D13" s="265"/>
      <c r="E13" s="288">
        <f t="shared" si="0"/>
        <v>0</v>
      </c>
      <c r="F13" s="267"/>
      <c r="G13" s="266"/>
      <c r="H13" s="266"/>
      <c r="I13" s="1367"/>
      <c r="J13" s="1371"/>
      <c r="K13" s="1372"/>
      <c r="L13" s="259"/>
      <c r="M13" s="257"/>
      <c r="N13" s="180"/>
    </row>
    <row r="14" spans="2:14" ht="19.5" customHeight="1">
      <c r="B14" s="1364"/>
      <c r="C14" s="264" t="s">
        <v>153</v>
      </c>
      <c r="D14" s="265"/>
      <c r="E14" s="288">
        <f t="shared" si="0"/>
        <v>0</v>
      </c>
      <c r="F14" s="267"/>
      <c r="G14" s="266"/>
      <c r="H14" s="266"/>
      <c r="I14" s="1367"/>
      <c r="J14" s="1371"/>
      <c r="K14" s="1372"/>
      <c r="L14" s="259"/>
      <c r="M14" s="257"/>
      <c r="N14" s="180"/>
    </row>
    <row r="15" spans="2:14" ht="19.5" customHeight="1" thickBot="1">
      <c r="B15" s="1365"/>
      <c r="C15" s="1027" t="s">
        <v>677</v>
      </c>
      <c r="D15" s="1028"/>
      <c r="E15" s="289">
        <f>SUM(F15:H15)</f>
        <v>0</v>
      </c>
      <c r="F15" s="276"/>
      <c r="G15" s="276"/>
      <c r="H15" s="276"/>
      <c r="I15" s="1368"/>
      <c r="J15" s="1375"/>
      <c r="K15" s="1376"/>
      <c r="L15" s="259"/>
      <c r="M15" s="257"/>
      <c r="N15" s="180"/>
    </row>
    <row r="16" spans="2:14" ht="37.5" customHeight="1">
      <c r="B16" s="1008" t="str">
        <f>IF(C16="","","戦略②")</f>
        <v/>
      </c>
      <c r="C16" s="1892"/>
      <c r="D16" s="1893"/>
      <c r="E16" s="284">
        <f>SUM(E17:E25)</f>
        <v>0</v>
      </c>
      <c r="F16" s="284">
        <f>SUM(F17:F25)</f>
        <v>0</v>
      </c>
      <c r="G16" s="284">
        <f>SUM(G17:G25)</f>
        <v>0</v>
      </c>
      <c r="H16" s="284">
        <f>SUM(H17:H25)</f>
        <v>0</v>
      </c>
      <c r="I16" s="277"/>
      <c r="J16" s="1379"/>
      <c r="K16" s="1380"/>
      <c r="L16" s="259"/>
      <c r="M16" s="257"/>
      <c r="N16" s="180"/>
    </row>
    <row r="17" spans="2:14" ht="19.5" customHeight="1">
      <c r="B17" s="1363"/>
      <c r="C17" s="260" t="s">
        <v>147</v>
      </c>
      <c r="D17" s="261"/>
      <c r="E17" s="287">
        <f>SUM(F17:H17)</f>
        <v>0</v>
      </c>
      <c r="F17" s="262"/>
      <c r="G17" s="262"/>
      <c r="H17" s="262"/>
      <c r="I17" s="1366"/>
      <c r="J17" s="1369"/>
      <c r="K17" s="1370"/>
      <c r="L17" s="268"/>
      <c r="M17" s="270"/>
      <c r="N17" s="180"/>
    </row>
    <row r="18" spans="2:14" ht="19.5" customHeight="1">
      <c r="B18" s="1364"/>
      <c r="C18" s="264" t="s">
        <v>148</v>
      </c>
      <c r="D18" s="265"/>
      <c r="E18" s="288">
        <f t="shared" ref="E18:E24" si="1">SUM(F18:H18)</f>
        <v>0</v>
      </c>
      <c r="F18" s="266"/>
      <c r="G18" s="266"/>
      <c r="H18" s="266"/>
      <c r="I18" s="1367"/>
      <c r="J18" s="1371"/>
      <c r="K18" s="1372"/>
      <c r="L18" s="259"/>
      <c r="M18" s="257"/>
      <c r="N18" s="180"/>
    </row>
    <row r="19" spans="2:14" ht="19.5" customHeight="1">
      <c r="B19" s="1364"/>
      <c r="C19" s="264" t="s">
        <v>149</v>
      </c>
      <c r="D19" s="265"/>
      <c r="E19" s="288">
        <f t="shared" si="1"/>
        <v>0</v>
      </c>
      <c r="F19" s="266"/>
      <c r="G19" s="266"/>
      <c r="H19" s="266"/>
      <c r="I19" s="1367"/>
      <c r="J19" s="1371"/>
      <c r="K19" s="1372"/>
      <c r="L19" s="259"/>
      <c r="M19" s="257"/>
      <c r="N19" s="180"/>
    </row>
    <row r="20" spans="2:14" ht="19.5" customHeight="1">
      <c r="B20" s="1364"/>
      <c r="C20" s="264" t="s">
        <v>676</v>
      </c>
      <c r="D20" s="265"/>
      <c r="E20" s="288">
        <f t="shared" si="1"/>
        <v>0</v>
      </c>
      <c r="F20" s="266"/>
      <c r="G20" s="266"/>
      <c r="H20" s="266"/>
      <c r="I20" s="1367"/>
      <c r="J20" s="1371"/>
      <c r="K20" s="1372"/>
      <c r="L20" s="259"/>
      <c r="M20" s="257"/>
      <c r="N20" s="180"/>
    </row>
    <row r="21" spans="2:14" ht="19.5" customHeight="1">
      <c r="B21" s="1364"/>
      <c r="C21" s="264" t="s">
        <v>151</v>
      </c>
      <c r="D21" s="265"/>
      <c r="E21" s="288">
        <f t="shared" si="1"/>
        <v>0</v>
      </c>
      <c r="F21" s="266"/>
      <c r="G21" s="266"/>
      <c r="H21" s="266"/>
      <c r="I21" s="1367"/>
      <c r="J21" s="1371"/>
      <c r="K21" s="1372"/>
      <c r="L21" s="268"/>
      <c r="M21" s="270"/>
      <c r="N21" s="180"/>
    </row>
    <row r="22" spans="2:14" ht="19.5" customHeight="1">
      <c r="B22" s="1364"/>
      <c r="C22" s="264" t="s">
        <v>152</v>
      </c>
      <c r="D22" s="265"/>
      <c r="E22" s="288">
        <f t="shared" si="1"/>
        <v>0</v>
      </c>
      <c r="F22" s="278"/>
      <c r="G22" s="278"/>
      <c r="H22" s="278"/>
      <c r="I22" s="1367"/>
      <c r="J22" s="1371"/>
      <c r="K22" s="1372"/>
      <c r="L22" s="268"/>
      <c r="M22" s="270"/>
      <c r="N22" s="180"/>
    </row>
    <row r="23" spans="2:14" ht="19.5" customHeight="1">
      <c r="B23" s="1364"/>
      <c r="C23" s="272" t="s">
        <v>631</v>
      </c>
      <c r="D23" s="265"/>
      <c r="E23" s="288">
        <f t="shared" si="1"/>
        <v>0</v>
      </c>
      <c r="F23" s="266"/>
      <c r="G23" s="266"/>
      <c r="H23" s="266"/>
      <c r="I23" s="1367"/>
      <c r="J23" s="1371"/>
      <c r="K23" s="1372"/>
      <c r="L23" s="268"/>
      <c r="M23" s="270"/>
      <c r="N23" s="180"/>
    </row>
    <row r="24" spans="2:14" ht="19.5" customHeight="1">
      <c r="B24" s="1364"/>
      <c r="C24" s="264" t="s">
        <v>153</v>
      </c>
      <c r="D24" s="265"/>
      <c r="E24" s="288">
        <f t="shared" si="1"/>
        <v>0</v>
      </c>
      <c r="F24" s="266"/>
      <c r="G24" s="266"/>
      <c r="H24" s="266"/>
      <c r="I24" s="1367"/>
      <c r="J24" s="1371"/>
      <c r="K24" s="1372"/>
      <c r="L24" s="268"/>
      <c r="M24" s="270"/>
      <c r="N24" s="180"/>
    </row>
    <row r="25" spans="2:14" ht="19.5" customHeight="1" thickBot="1">
      <c r="B25" s="1365"/>
      <c r="C25" s="1027" t="s">
        <v>677</v>
      </c>
      <c r="D25" s="1028"/>
      <c r="E25" s="289">
        <f>SUM(F25:H25)</f>
        <v>0</v>
      </c>
      <c r="F25" s="275"/>
      <c r="G25" s="275"/>
      <c r="H25" s="275"/>
      <c r="I25" s="1368"/>
      <c r="J25" s="1381"/>
      <c r="K25" s="1382"/>
      <c r="L25" s="268"/>
      <c r="M25" s="270"/>
      <c r="N25" s="180"/>
    </row>
    <row r="26" spans="2:14" ht="37.5" customHeight="1">
      <c r="B26" s="1008" t="str">
        <f>IF(C26="","","戦略③")</f>
        <v/>
      </c>
      <c r="C26" s="1892"/>
      <c r="D26" s="1893"/>
      <c r="E26" s="284">
        <f>SUM(E27:E35)</f>
        <v>0</v>
      </c>
      <c r="F26" s="284">
        <f>SUM(F27:F35)</f>
        <v>0</v>
      </c>
      <c r="G26" s="284">
        <f>SUM(G27:G35)</f>
        <v>0</v>
      </c>
      <c r="H26" s="284">
        <f>SUM(H27:H35)</f>
        <v>0</v>
      </c>
      <c r="I26" s="279"/>
      <c r="J26" s="1383"/>
      <c r="K26" s="1384"/>
      <c r="L26" s="259"/>
      <c r="M26" s="257"/>
      <c r="N26" s="180"/>
    </row>
    <row r="27" spans="2:14" ht="19.5" customHeight="1">
      <c r="B27" s="1363"/>
      <c r="C27" s="260" t="s">
        <v>147</v>
      </c>
      <c r="D27" s="261"/>
      <c r="E27" s="287">
        <f>SUM(F27:H27)</f>
        <v>0</v>
      </c>
      <c r="F27" s="262"/>
      <c r="G27" s="262"/>
      <c r="H27" s="262"/>
      <c r="I27" s="1366"/>
      <c r="J27" s="1369"/>
      <c r="K27" s="1370"/>
      <c r="L27" s="268"/>
      <c r="M27" s="270"/>
      <c r="N27" s="180"/>
    </row>
    <row r="28" spans="2:14" ht="19.5" customHeight="1">
      <c r="B28" s="1364"/>
      <c r="C28" s="264" t="s">
        <v>148</v>
      </c>
      <c r="D28" s="265"/>
      <c r="E28" s="288">
        <f t="shared" ref="E28:E34" si="2">SUM(F28:H28)</f>
        <v>0</v>
      </c>
      <c r="F28" s="266"/>
      <c r="G28" s="266"/>
      <c r="H28" s="266"/>
      <c r="I28" s="1367"/>
      <c r="J28" s="1371"/>
      <c r="K28" s="1372"/>
      <c r="L28" s="259"/>
      <c r="M28" s="257"/>
      <c r="N28" s="180"/>
    </row>
    <row r="29" spans="2:14" ht="19.5" customHeight="1">
      <c r="B29" s="1364"/>
      <c r="C29" s="264" t="s">
        <v>149</v>
      </c>
      <c r="D29" s="265"/>
      <c r="E29" s="288">
        <f t="shared" si="2"/>
        <v>0</v>
      </c>
      <c r="F29" s="266"/>
      <c r="G29" s="266"/>
      <c r="H29" s="266"/>
      <c r="I29" s="1367"/>
      <c r="J29" s="1371"/>
      <c r="K29" s="1372"/>
      <c r="L29" s="259"/>
      <c r="M29" s="257"/>
      <c r="N29" s="180"/>
    </row>
    <row r="30" spans="2:14" ht="19.5" customHeight="1">
      <c r="B30" s="1364"/>
      <c r="C30" s="264" t="s">
        <v>676</v>
      </c>
      <c r="D30" s="265"/>
      <c r="E30" s="288">
        <f t="shared" si="2"/>
        <v>0</v>
      </c>
      <c r="F30" s="266"/>
      <c r="G30" s="266"/>
      <c r="H30" s="266"/>
      <c r="I30" s="1367"/>
      <c r="J30" s="1371"/>
      <c r="K30" s="1372"/>
      <c r="L30" s="259"/>
      <c r="M30" s="257"/>
      <c r="N30" s="180"/>
    </row>
    <row r="31" spans="2:14" ht="19.5" customHeight="1">
      <c r="B31" s="1364"/>
      <c r="C31" s="264" t="s">
        <v>151</v>
      </c>
      <c r="D31" s="265"/>
      <c r="E31" s="288">
        <f t="shared" si="2"/>
        <v>0</v>
      </c>
      <c r="F31" s="266"/>
      <c r="G31" s="266"/>
      <c r="H31" s="266"/>
      <c r="I31" s="1367"/>
      <c r="J31" s="1371"/>
      <c r="K31" s="1372"/>
      <c r="L31" s="268"/>
      <c r="M31" s="270"/>
      <c r="N31" s="180"/>
    </row>
    <row r="32" spans="2:14" ht="19.5" customHeight="1">
      <c r="B32" s="1364"/>
      <c r="C32" s="264" t="s">
        <v>152</v>
      </c>
      <c r="D32" s="265"/>
      <c r="E32" s="288">
        <f t="shared" si="2"/>
        <v>0</v>
      </c>
      <c r="F32" s="278"/>
      <c r="G32" s="278"/>
      <c r="H32" s="278"/>
      <c r="I32" s="1367"/>
      <c r="J32" s="1373"/>
      <c r="K32" s="1374"/>
      <c r="L32" s="268"/>
      <c r="M32" s="270"/>
      <c r="N32" s="180"/>
    </row>
    <row r="33" spans="2:14" ht="19.5" customHeight="1">
      <c r="B33" s="1364"/>
      <c r="C33" s="272" t="s">
        <v>631</v>
      </c>
      <c r="D33" s="265"/>
      <c r="E33" s="288">
        <f t="shared" si="2"/>
        <v>0</v>
      </c>
      <c r="F33" s="266"/>
      <c r="G33" s="266"/>
      <c r="H33" s="266"/>
      <c r="I33" s="1367"/>
      <c r="J33" s="1371"/>
      <c r="K33" s="1372"/>
      <c r="L33" s="268"/>
      <c r="M33" s="270"/>
      <c r="N33" s="180"/>
    </row>
    <row r="34" spans="2:14" ht="19.5" customHeight="1">
      <c r="B34" s="1364"/>
      <c r="C34" s="264" t="s">
        <v>153</v>
      </c>
      <c r="D34" s="265"/>
      <c r="E34" s="288">
        <f t="shared" si="2"/>
        <v>0</v>
      </c>
      <c r="F34" s="266"/>
      <c r="G34" s="266"/>
      <c r="H34" s="266"/>
      <c r="I34" s="1367"/>
      <c r="J34" s="1371"/>
      <c r="K34" s="1372"/>
      <c r="L34" s="268"/>
      <c r="M34" s="270"/>
      <c r="N34" s="180"/>
    </row>
    <row r="35" spans="2:14" ht="19.5" customHeight="1" thickBot="1">
      <c r="B35" s="1365"/>
      <c r="C35" s="1027" t="s">
        <v>677</v>
      </c>
      <c r="D35" s="1028"/>
      <c r="E35" s="289">
        <f>SUM(F35:H35)</f>
        <v>0</v>
      </c>
      <c r="F35" s="275"/>
      <c r="G35" s="275"/>
      <c r="H35" s="275"/>
      <c r="I35" s="1368"/>
      <c r="J35" s="1375"/>
      <c r="K35" s="1376"/>
      <c r="L35" s="268"/>
      <c r="M35" s="270"/>
      <c r="N35" s="180"/>
    </row>
    <row r="36" spans="2:14" ht="37.5" customHeight="1">
      <c r="B36" s="1008" t="str">
        <f>IF(C36="","","戦略④")</f>
        <v/>
      </c>
      <c r="C36" s="1892"/>
      <c r="D36" s="1893"/>
      <c r="E36" s="284">
        <f>SUM(E37:E45)</f>
        <v>0</v>
      </c>
      <c r="F36" s="284">
        <f>SUM(F37:F45)</f>
        <v>0</v>
      </c>
      <c r="G36" s="284">
        <f>SUM(G37:G45)</f>
        <v>0</v>
      </c>
      <c r="H36" s="284">
        <f>SUM(H37:H45)</f>
        <v>0</v>
      </c>
      <c r="I36" s="277"/>
      <c r="J36" s="1379"/>
      <c r="K36" s="1380"/>
      <c r="L36" s="259"/>
      <c r="M36" s="257"/>
      <c r="N36" s="180"/>
    </row>
    <row r="37" spans="2:14" ht="19.5" customHeight="1">
      <c r="B37" s="1363"/>
      <c r="C37" s="260" t="s">
        <v>147</v>
      </c>
      <c r="D37" s="261"/>
      <c r="E37" s="287">
        <f>SUM(F37:H37)</f>
        <v>0</v>
      </c>
      <c r="F37" s="262"/>
      <c r="G37" s="262"/>
      <c r="H37" s="262"/>
      <c r="I37" s="1366"/>
      <c r="J37" s="1369"/>
      <c r="K37" s="1370"/>
      <c r="L37" s="268"/>
      <c r="M37" s="270"/>
      <c r="N37" s="180"/>
    </row>
    <row r="38" spans="2:14" ht="19.5" customHeight="1">
      <c r="B38" s="1364"/>
      <c r="C38" s="264" t="s">
        <v>148</v>
      </c>
      <c r="D38" s="265"/>
      <c r="E38" s="288">
        <f t="shared" ref="E38:E44" si="3">SUM(F38:H38)</f>
        <v>0</v>
      </c>
      <c r="F38" s="266"/>
      <c r="G38" s="266"/>
      <c r="H38" s="266"/>
      <c r="I38" s="1367"/>
      <c r="J38" s="1371"/>
      <c r="K38" s="1372"/>
      <c r="L38" s="259"/>
      <c r="M38" s="257"/>
      <c r="N38" s="180"/>
    </row>
    <row r="39" spans="2:14" ht="19.5" customHeight="1">
      <c r="B39" s="1364"/>
      <c r="C39" s="264" t="s">
        <v>149</v>
      </c>
      <c r="D39" s="265"/>
      <c r="E39" s="288">
        <f t="shared" si="3"/>
        <v>0</v>
      </c>
      <c r="F39" s="266"/>
      <c r="G39" s="266"/>
      <c r="H39" s="266"/>
      <c r="I39" s="1367"/>
      <c r="J39" s="1371"/>
      <c r="K39" s="1372"/>
      <c r="L39" s="259"/>
      <c r="M39" s="257"/>
      <c r="N39" s="180"/>
    </row>
    <row r="40" spans="2:14" ht="19.5" customHeight="1">
      <c r="B40" s="1364"/>
      <c r="C40" s="264" t="s">
        <v>676</v>
      </c>
      <c r="D40" s="265"/>
      <c r="E40" s="288">
        <f t="shared" si="3"/>
        <v>0</v>
      </c>
      <c r="F40" s="266"/>
      <c r="G40" s="266"/>
      <c r="H40" s="266"/>
      <c r="I40" s="1367"/>
      <c r="J40" s="1371"/>
      <c r="K40" s="1372"/>
      <c r="L40" s="259"/>
      <c r="M40" s="257"/>
      <c r="N40" s="180"/>
    </row>
    <row r="41" spans="2:14" ht="19.5" customHeight="1">
      <c r="B41" s="1364"/>
      <c r="C41" s="264" t="s">
        <v>151</v>
      </c>
      <c r="D41" s="265"/>
      <c r="E41" s="288">
        <f t="shared" si="3"/>
        <v>0</v>
      </c>
      <c r="F41" s="266"/>
      <c r="G41" s="266"/>
      <c r="H41" s="266"/>
      <c r="I41" s="1367"/>
      <c r="J41" s="1371"/>
      <c r="K41" s="1372"/>
      <c r="L41" s="268"/>
      <c r="M41" s="270"/>
      <c r="N41" s="180"/>
    </row>
    <row r="42" spans="2:14" ht="19.5" customHeight="1">
      <c r="B42" s="1364"/>
      <c r="C42" s="264" t="s">
        <v>152</v>
      </c>
      <c r="D42" s="265"/>
      <c r="E42" s="288">
        <f t="shared" si="3"/>
        <v>0</v>
      </c>
      <c r="F42" s="278"/>
      <c r="G42" s="278"/>
      <c r="H42" s="278"/>
      <c r="I42" s="1367"/>
      <c r="J42" s="1371"/>
      <c r="K42" s="1372"/>
      <c r="L42" s="268"/>
      <c r="M42" s="270"/>
      <c r="N42" s="180"/>
    </row>
    <row r="43" spans="2:14" ht="19.5" customHeight="1">
      <c r="B43" s="1364"/>
      <c r="C43" s="272" t="s">
        <v>631</v>
      </c>
      <c r="D43" s="265"/>
      <c r="E43" s="288">
        <f t="shared" si="3"/>
        <v>0</v>
      </c>
      <c r="F43" s="266"/>
      <c r="G43" s="266"/>
      <c r="H43" s="266"/>
      <c r="I43" s="1367"/>
      <c r="J43" s="1371"/>
      <c r="K43" s="1372"/>
      <c r="L43" s="268"/>
      <c r="M43" s="270"/>
      <c r="N43" s="180"/>
    </row>
    <row r="44" spans="2:14" ht="19.5" customHeight="1">
      <c r="B44" s="1364"/>
      <c r="C44" s="264" t="s">
        <v>153</v>
      </c>
      <c r="D44" s="265"/>
      <c r="E44" s="288">
        <f t="shared" si="3"/>
        <v>0</v>
      </c>
      <c r="F44" s="266"/>
      <c r="G44" s="266"/>
      <c r="H44" s="266"/>
      <c r="I44" s="1367"/>
      <c r="J44" s="1371"/>
      <c r="K44" s="1372"/>
      <c r="L44" s="268"/>
      <c r="M44" s="270"/>
      <c r="N44" s="180"/>
    </row>
    <row r="45" spans="2:14" ht="19.5" customHeight="1" thickBot="1">
      <c r="B45" s="1364"/>
      <c r="C45" s="1027" t="s">
        <v>677</v>
      </c>
      <c r="D45" s="1029"/>
      <c r="E45" s="761">
        <f>SUM(F45:H45)</f>
        <v>0</v>
      </c>
      <c r="F45" s="275"/>
      <c r="G45" s="275"/>
      <c r="H45" s="275"/>
      <c r="I45" s="1367"/>
      <c r="J45" s="1404"/>
      <c r="K45" s="1405"/>
      <c r="L45" s="268"/>
      <c r="M45" s="270"/>
      <c r="N45" s="180"/>
    </row>
    <row r="46" spans="2:14" ht="37.5" customHeight="1">
      <c r="B46" s="285" t="str">
        <f>IF(C46="","","戦略⑤")</f>
        <v/>
      </c>
      <c r="C46" s="1894"/>
      <c r="D46" s="1895"/>
      <c r="E46" s="286">
        <f>SUM(E47:E55)</f>
        <v>0</v>
      </c>
      <c r="F46" s="286">
        <f>SUM(F47:F55)</f>
        <v>0</v>
      </c>
      <c r="G46" s="286">
        <f>SUM(G47:G55)</f>
        <v>0</v>
      </c>
      <c r="H46" s="286">
        <f>SUM(H47:H55)</f>
        <v>0</v>
      </c>
      <c r="I46" s="280"/>
      <c r="J46" s="1361"/>
      <c r="K46" s="1362"/>
      <c r="L46" s="259"/>
      <c r="M46" s="257"/>
      <c r="N46" s="180"/>
    </row>
    <row r="47" spans="2:14" ht="19.5" customHeight="1">
      <c r="B47" s="1363"/>
      <c r="C47" s="260" t="s">
        <v>147</v>
      </c>
      <c r="D47" s="261"/>
      <c r="E47" s="287">
        <f>SUM(F47:H47)</f>
        <v>0</v>
      </c>
      <c r="F47" s="262"/>
      <c r="G47" s="262"/>
      <c r="H47" s="262"/>
      <c r="I47" s="1366"/>
      <c r="J47" s="1369"/>
      <c r="K47" s="1370"/>
      <c r="L47" s="268"/>
      <c r="M47" s="270"/>
      <c r="N47" s="180"/>
    </row>
    <row r="48" spans="2:14" ht="19.5" customHeight="1">
      <c r="B48" s="1364"/>
      <c r="C48" s="264" t="s">
        <v>148</v>
      </c>
      <c r="D48" s="265"/>
      <c r="E48" s="288">
        <f t="shared" ref="E48:E54" si="4">SUM(F48:H48)</f>
        <v>0</v>
      </c>
      <c r="F48" s="266"/>
      <c r="G48" s="266"/>
      <c r="H48" s="266"/>
      <c r="I48" s="1367"/>
      <c r="J48" s="1371"/>
      <c r="K48" s="1372"/>
      <c r="L48" s="259"/>
      <c r="M48" s="257"/>
      <c r="N48" s="180"/>
    </row>
    <row r="49" spans="2:14" ht="19.5" customHeight="1">
      <c r="B49" s="1364"/>
      <c r="C49" s="264" t="s">
        <v>149</v>
      </c>
      <c r="D49" s="265"/>
      <c r="E49" s="288">
        <f t="shared" si="4"/>
        <v>0</v>
      </c>
      <c r="F49" s="266"/>
      <c r="G49" s="266"/>
      <c r="H49" s="266"/>
      <c r="I49" s="1367"/>
      <c r="J49" s="1371"/>
      <c r="K49" s="1372"/>
      <c r="L49" s="259"/>
      <c r="M49" s="257"/>
      <c r="N49" s="180"/>
    </row>
    <row r="50" spans="2:14" ht="19.5" customHeight="1">
      <c r="B50" s="1364"/>
      <c r="C50" s="264" t="s">
        <v>676</v>
      </c>
      <c r="D50" s="265"/>
      <c r="E50" s="288">
        <f t="shared" si="4"/>
        <v>0</v>
      </c>
      <c r="F50" s="266"/>
      <c r="G50" s="266"/>
      <c r="H50" s="266"/>
      <c r="I50" s="1367"/>
      <c r="J50" s="1371"/>
      <c r="K50" s="1372"/>
      <c r="L50" s="259"/>
      <c r="M50" s="257"/>
      <c r="N50" s="180"/>
    </row>
    <row r="51" spans="2:14" ht="19.5" customHeight="1">
      <c r="B51" s="1364"/>
      <c r="C51" s="264" t="s">
        <v>151</v>
      </c>
      <c r="D51" s="265"/>
      <c r="E51" s="288">
        <f t="shared" si="4"/>
        <v>0</v>
      </c>
      <c r="F51" s="266"/>
      <c r="G51" s="266"/>
      <c r="H51" s="266"/>
      <c r="I51" s="1367"/>
      <c r="J51" s="1371"/>
      <c r="K51" s="1372"/>
      <c r="L51" s="268"/>
      <c r="M51" s="270"/>
      <c r="N51" s="180"/>
    </row>
    <row r="52" spans="2:14" ht="19.5" customHeight="1">
      <c r="B52" s="1364"/>
      <c r="C52" s="264" t="s">
        <v>152</v>
      </c>
      <c r="D52" s="265"/>
      <c r="E52" s="288">
        <f t="shared" si="4"/>
        <v>0</v>
      </c>
      <c r="F52" s="278"/>
      <c r="G52" s="278"/>
      <c r="H52" s="278"/>
      <c r="I52" s="1367"/>
      <c r="J52" s="1373"/>
      <c r="K52" s="1374"/>
      <c r="L52" s="268"/>
      <c r="M52" s="270"/>
      <c r="N52" s="180"/>
    </row>
    <row r="53" spans="2:14" ht="19.5" customHeight="1">
      <c r="B53" s="1364"/>
      <c r="C53" s="272" t="s">
        <v>631</v>
      </c>
      <c r="D53" s="265"/>
      <c r="E53" s="288">
        <f t="shared" si="4"/>
        <v>0</v>
      </c>
      <c r="F53" s="266"/>
      <c r="G53" s="266"/>
      <c r="H53" s="266"/>
      <c r="I53" s="1367"/>
      <c r="J53" s="1371"/>
      <c r="K53" s="1372"/>
      <c r="L53" s="268"/>
      <c r="M53" s="270"/>
      <c r="N53" s="180"/>
    </row>
    <row r="54" spans="2:14" ht="19.5" customHeight="1">
      <c r="B54" s="1364"/>
      <c r="C54" s="264" t="s">
        <v>153</v>
      </c>
      <c r="D54" s="265"/>
      <c r="E54" s="288">
        <f t="shared" si="4"/>
        <v>0</v>
      </c>
      <c r="F54" s="266"/>
      <c r="G54" s="266"/>
      <c r="H54" s="266"/>
      <c r="I54" s="1367"/>
      <c r="J54" s="1371"/>
      <c r="K54" s="1372"/>
      <c r="L54" s="268"/>
      <c r="M54" s="270"/>
      <c r="N54" s="180"/>
    </row>
    <row r="55" spans="2:14" ht="19.5" customHeight="1" thickBot="1">
      <c r="B55" s="1365"/>
      <c r="C55" s="1027" t="s">
        <v>677</v>
      </c>
      <c r="D55" s="1028"/>
      <c r="E55" s="289">
        <f>SUM(F55:H55)</f>
        <v>0</v>
      </c>
      <c r="F55" s="275"/>
      <c r="G55" s="275"/>
      <c r="H55" s="275"/>
      <c r="I55" s="1368"/>
      <c r="J55" s="1375"/>
      <c r="K55" s="1376"/>
      <c r="L55" s="268"/>
      <c r="M55" s="270"/>
      <c r="N55" s="180"/>
    </row>
    <row r="56" spans="2:14" ht="37.5" customHeight="1">
      <c r="B56" s="1008" t="str">
        <f>IF(C56="","","戦略⑥")</f>
        <v/>
      </c>
      <c r="C56" s="1892"/>
      <c r="D56" s="1893"/>
      <c r="E56" s="284">
        <f>SUM(E57:E65)</f>
        <v>0</v>
      </c>
      <c r="F56" s="284">
        <f>SUM(F57:F65)</f>
        <v>0</v>
      </c>
      <c r="G56" s="284">
        <f>SUM(G57:G65)</f>
        <v>0</v>
      </c>
      <c r="H56" s="284">
        <f>SUM(H57:H65)</f>
        <v>0</v>
      </c>
      <c r="I56" s="277"/>
      <c r="J56" s="1379"/>
      <c r="K56" s="1380"/>
      <c r="L56" s="259"/>
      <c r="M56" s="257"/>
      <c r="N56" s="180"/>
    </row>
    <row r="57" spans="2:14" ht="19.5" customHeight="1">
      <c r="B57" s="1363"/>
      <c r="C57" s="260" t="s">
        <v>147</v>
      </c>
      <c r="D57" s="261"/>
      <c r="E57" s="287">
        <f>SUM(F57:H57)</f>
        <v>0</v>
      </c>
      <c r="F57" s="262"/>
      <c r="G57" s="262"/>
      <c r="H57" s="262"/>
      <c r="I57" s="1366"/>
      <c r="J57" s="1369"/>
      <c r="K57" s="1370"/>
      <c r="L57" s="268"/>
      <c r="M57" s="270"/>
      <c r="N57" s="180"/>
    </row>
    <row r="58" spans="2:14" ht="19.5" customHeight="1">
      <c r="B58" s="1364"/>
      <c r="C58" s="264" t="s">
        <v>148</v>
      </c>
      <c r="D58" s="265"/>
      <c r="E58" s="288">
        <f t="shared" ref="E58:E64" si="5">SUM(F58:H58)</f>
        <v>0</v>
      </c>
      <c r="F58" s="266"/>
      <c r="G58" s="266"/>
      <c r="H58" s="266"/>
      <c r="I58" s="1367"/>
      <c r="J58" s="1371"/>
      <c r="K58" s="1372"/>
      <c r="L58" s="259"/>
      <c r="M58" s="257"/>
      <c r="N58" s="180"/>
    </row>
    <row r="59" spans="2:14" ht="19.5" customHeight="1">
      <c r="B59" s="1364"/>
      <c r="C59" s="264" t="s">
        <v>149</v>
      </c>
      <c r="D59" s="265"/>
      <c r="E59" s="288">
        <f t="shared" si="5"/>
        <v>0</v>
      </c>
      <c r="F59" s="266"/>
      <c r="G59" s="266"/>
      <c r="H59" s="266"/>
      <c r="I59" s="1367"/>
      <c r="J59" s="1371"/>
      <c r="K59" s="1372"/>
      <c r="L59" s="259"/>
      <c r="M59" s="257"/>
      <c r="N59" s="180"/>
    </row>
    <row r="60" spans="2:14" ht="19.5" customHeight="1">
      <c r="B60" s="1364"/>
      <c r="C60" s="264" t="s">
        <v>676</v>
      </c>
      <c r="D60" s="265"/>
      <c r="E60" s="288">
        <f t="shared" si="5"/>
        <v>0</v>
      </c>
      <c r="F60" s="266"/>
      <c r="G60" s="266"/>
      <c r="H60" s="266"/>
      <c r="I60" s="1367"/>
      <c r="J60" s="1371"/>
      <c r="K60" s="1372"/>
      <c r="L60" s="259"/>
      <c r="M60" s="257"/>
      <c r="N60" s="180"/>
    </row>
    <row r="61" spans="2:14" ht="19.5" customHeight="1">
      <c r="B61" s="1364"/>
      <c r="C61" s="264" t="s">
        <v>151</v>
      </c>
      <c r="D61" s="265"/>
      <c r="E61" s="288">
        <f t="shared" si="5"/>
        <v>0</v>
      </c>
      <c r="F61" s="266"/>
      <c r="G61" s="266"/>
      <c r="H61" s="266"/>
      <c r="I61" s="1367"/>
      <c r="J61" s="1371"/>
      <c r="K61" s="1372"/>
      <c r="L61" s="268"/>
      <c r="M61" s="270"/>
      <c r="N61" s="180"/>
    </row>
    <row r="62" spans="2:14" ht="19.5" customHeight="1">
      <c r="B62" s="1364"/>
      <c r="C62" s="264" t="s">
        <v>152</v>
      </c>
      <c r="D62" s="265"/>
      <c r="E62" s="288">
        <f t="shared" si="5"/>
        <v>0</v>
      </c>
      <c r="F62" s="278"/>
      <c r="G62" s="278"/>
      <c r="H62" s="278"/>
      <c r="I62" s="1367"/>
      <c r="J62" s="1371"/>
      <c r="K62" s="1372"/>
      <c r="L62" s="268"/>
      <c r="M62" s="270"/>
      <c r="N62" s="180"/>
    </row>
    <row r="63" spans="2:14" ht="19.5" customHeight="1">
      <c r="B63" s="1364"/>
      <c r="C63" s="272" t="s">
        <v>631</v>
      </c>
      <c r="D63" s="265"/>
      <c r="E63" s="288">
        <f t="shared" si="5"/>
        <v>0</v>
      </c>
      <c r="F63" s="266"/>
      <c r="G63" s="266"/>
      <c r="H63" s="266"/>
      <c r="I63" s="1367"/>
      <c r="J63" s="1371"/>
      <c r="K63" s="1372"/>
      <c r="L63" s="268"/>
      <c r="M63" s="270"/>
      <c r="N63" s="180"/>
    </row>
    <row r="64" spans="2:14" ht="19.5" customHeight="1">
      <c r="B64" s="1364"/>
      <c r="C64" s="264" t="s">
        <v>153</v>
      </c>
      <c r="D64" s="265"/>
      <c r="E64" s="288">
        <f t="shared" si="5"/>
        <v>0</v>
      </c>
      <c r="F64" s="266"/>
      <c r="G64" s="266"/>
      <c r="H64" s="266"/>
      <c r="I64" s="1367"/>
      <c r="J64" s="1371"/>
      <c r="K64" s="1372"/>
      <c r="L64" s="268"/>
      <c r="M64" s="270"/>
      <c r="N64" s="180"/>
    </row>
    <row r="65" spans="2:14" ht="19.5" customHeight="1" thickBot="1">
      <c r="B65" s="1364"/>
      <c r="C65" s="1027" t="s">
        <v>677</v>
      </c>
      <c r="D65" s="1029"/>
      <c r="E65" s="761">
        <f>SUM(F65:H65)</f>
        <v>0</v>
      </c>
      <c r="F65" s="275"/>
      <c r="G65" s="275"/>
      <c r="H65" s="275"/>
      <c r="I65" s="1367"/>
      <c r="J65" s="1404"/>
      <c r="K65" s="1405"/>
      <c r="L65" s="268"/>
      <c r="M65" s="270"/>
      <c r="N65" s="180"/>
    </row>
    <row r="66" spans="2:14" ht="37.5" customHeight="1">
      <c r="B66" s="285" t="str">
        <f>IF(C66="","","戦略⑦")</f>
        <v/>
      </c>
      <c r="C66" s="1894"/>
      <c r="D66" s="1895"/>
      <c r="E66" s="286">
        <f>SUM(E67:E75)</f>
        <v>0</v>
      </c>
      <c r="F66" s="286">
        <f>SUM(F67:F75)</f>
        <v>0</v>
      </c>
      <c r="G66" s="286">
        <f>SUM(G67:G75)</f>
        <v>0</v>
      </c>
      <c r="H66" s="286">
        <f>SUM(H67:H75)</f>
        <v>0</v>
      </c>
      <c r="I66" s="280"/>
      <c r="J66" s="1361"/>
      <c r="K66" s="1362"/>
      <c r="L66" s="259"/>
      <c r="M66" s="257"/>
      <c r="N66" s="180"/>
    </row>
    <row r="67" spans="2:14" ht="19.5" customHeight="1">
      <c r="B67" s="1363"/>
      <c r="C67" s="260" t="s">
        <v>147</v>
      </c>
      <c r="D67" s="261"/>
      <c r="E67" s="287">
        <f>SUM(F67:H67)</f>
        <v>0</v>
      </c>
      <c r="F67" s="262"/>
      <c r="G67" s="262"/>
      <c r="H67" s="262"/>
      <c r="I67" s="1366"/>
      <c r="J67" s="1369"/>
      <c r="K67" s="1370"/>
      <c r="L67" s="268"/>
      <c r="M67" s="270"/>
      <c r="N67" s="180"/>
    </row>
    <row r="68" spans="2:14" ht="19.5" customHeight="1">
      <c r="B68" s="1364"/>
      <c r="C68" s="264" t="s">
        <v>148</v>
      </c>
      <c r="D68" s="265"/>
      <c r="E68" s="288">
        <f t="shared" ref="E68:E74" si="6">SUM(F68:H68)</f>
        <v>0</v>
      </c>
      <c r="F68" s="266"/>
      <c r="G68" s="266"/>
      <c r="H68" s="266"/>
      <c r="I68" s="1367"/>
      <c r="J68" s="1371"/>
      <c r="K68" s="1372"/>
      <c r="L68" s="259"/>
      <c r="M68" s="257"/>
      <c r="N68" s="180"/>
    </row>
    <row r="69" spans="2:14" ht="19.5" customHeight="1">
      <c r="B69" s="1364"/>
      <c r="C69" s="264" t="s">
        <v>149</v>
      </c>
      <c r="D69" s="265"/>
      <c r="E69" s="288">
        <f t="shared" si="6"/>
        <v>0</v>
      </c>
      <c r="F69" s="266"/>
      <c r="G69" s="266"/>
      <c r="H69" s="266"/>
      <c r="I69" s="1367"/>
      <c r="J69" s="1371"/>
      <c r="K69" s="1372"/>
      <c r="L69" s="259"/>
      <c r="M69" s="257"/>
      <c r="N69" s="180"/>
    </row>
    <row r="70" spans="2:14" ht="19.5" customHeight="1">
      <c r="B70" s="1364"/>
      <c r="C70" s="264" t="s">
        <v>676</v>
      </c>
      <c r="D70" s="265"/>
      <c r="E70" s="288">
        <f t="shared" si="6"/>
        <v>0</v>
      </c>
      <c r="F70" s="266"/>
      <c r="G70" s="266"/>
      <c r="H70" s="266"/>
      <c r="I70" s="1367"/>
      <c r="J70" s="1371"/>
      <c r="K70" s="1372"/>
      <c r="L70" s="259"/>
      <c r="M70" s="257"/>
      <c r="N70" s="180"/>
    </row>
    <row r="71" spans="2:14" ht="19.5" customHeight="1">
      <c r="B71" s="1364"/>
      <c r="C71" s="264" t="s">
        <v>151</v>
      </c>
      <c r="D71" s="265"/>
      <c r="E71" s="288">
        <f t="shared" si="6"/>
        <v>0</v>
      </c>
      <c r="F71" s="266"/>
      <c r="G71" s="266"/>
      <c r="H71" s="266"/>
      <c r="I71" s="1367"/>
      <c r="J71" s="1371"/>
      <c r="K71" s="1372"/>
      <c r="L71" s="268"/>
      <c r="M71" s="270"/>
      <c r="N71" s="180"/>
    </row>
    <row r="72" spans="2:14" ht="19.5" customHeight="1">
      <c r="B72" s="1364"/>
      <c r="C72" s="264" t="s">
        <v>152</v>
      </c>
      <c r="D72" s="265"/>
      <c r="E72" s="288">
        <f t="shared" si="6"/>
        <v>0</v>
      </c>
      <c r="F72" s="278"/>
      <c r="G72" s="278"/>
      <c r="H72" s="278"/>
      <c r="I72" s="1367"/>
      <c r="J72" s="1373"/>
      <c r="K72" s="1374"/>
      <c r="L72" s="268"/>
      <c r="M72" s="270"/>
      <c r="N72" s="180"/>
    </row>
    <row r="73" spans="2:14" ht="19.5" customHeight="1">
      <c r="B73" s="1364"/>
      <c r="C73" s="272" t="s">
        <v>631</v>
      </c>
      <c r="D73" s="265"/>
      <c r="E73" s="288">
        <f t="shared" si="6"/>
        <v>0</v>
      </c>
      <c r="F73" s="266"/>
      <c r="G73" s="266"/>
      <c r="H73" s="266"/>
      <c r="I73" s="1367"/>
      <c r="J73" s="1371"/>
      <c r="K73" s="1372"/>
      <c r="L73" s="268"/>
      <c r="M73" s="270"/>
      <c r="N73" s="180"/>
    </row>
    <row r="74" spans="2:14" ht="19.5" customHeight="1">
      <c r="B74" s="1364"/>
      <c r="C74" s="264" t="s">
        <v>153</v>
      </c>
      <c r="D74" s="265"/>
      <c r="E74" s="288">
        <f t="shared" si="6"/>
        <v>0</v>
      </c>
      <c r="F74" s="266"/>
      <c r="G74" s="266"/>
      <c r="H74" s="266"/>
      <c r="I74" s="1367"/>
      <c r="J74" s="1371"/>
      <c r="K74" s="1372"/>
      <c r="L74" s="268"/>
      <c r="M74" s="270"/>
      <c r="N74" s="180"/>
    </row>
    <row r="75" spans="2:14" ht="19.5" customHeight="1" thickBot="1">
      <c r="B75" s="1365"/>
      <c r="C75" s="1027" t="s">
        <v>677</v>
      </c>
      <c r="D75" s="1028"/>
      <c r="E75" s="289">
        <f>SUM(F75:H75)</f>
        <v>0</v>
      </c>
      <c r="F75" s="275"/>
      <c r="G75" s="275"/>
      <c r="H75" s="275"/>
      <c r="I75" s="1368"/>
      <c r="J75" s="1375"/>
      <c r="K75" s="1376"/>
      <c r="L75" s="268"/>
      <c r="M75" s="270"/>
      <c r="N75" s="180"/>
    </row>
    <row r="76" spans="2:14" ht="37.5" customHeight="1">
      <c r="B76" s="1008" t="str">
        <f>IF(C76="","","戦略⑧")</f>
        <v/>
      </c>
      <c r="C76" s="1892"/>
      <c r="D76" s="1893"/>
      <c r="E76" s="284">
        <f>SUM(E77:E85)</f>
        <v>0</v>
      </c>
      <c r="F76" s="284">
        <f>SUM(F77:F85)</f>
        <v>0</v>
      </c>
      <c r="G76" s="284">
        <f>SUM(G77:G85)</f>
        <v>0</v>
      </c>
      <c r="H76" s="284">
        <f>SUM(H77:H85)</f>
        <v>0</v>
      </c>
      <c r="I76" s="277"/>
      <c r="J76" s="1379"/>
      <c r="K76" s="1380"/>
      <c r="L76" s="259"/>
      <c r="M76" s="257"/>
      <c r="N76" s="180"/>
    </row>
    <row r="77" spans="2:14" ht="19.5" customHeight="1">
      <c r="B77" s="1363"/>
      <c r="C77" s="260" t="s">
        <v>147</v>
      </c>
      <c r="D77" s="261"/>
      <c r="E77" s="287">
        <f>SUM(F77:H77)</f>
        <v>0</v>
      </c>
      <c r="F77" s="262"/>
      <c r="G77" s="262"/>
      <c r="H77" s="262"/>
      <c r="I77" s="1366"/>
      <c r="J77" s="1369"/>
      <c r="K77" s="1370"/>
      <c r="L77" s="268"/>
      <c r="M77" s="270"/>
      <c r="N77" s="180"/>
    </row>
    <row r="78" spans="2:14" ht="19.5" customHeight="1">
      <c r="B78" s="1364"/>
      <c r="C78" s="264" t="s">
        <v>148</v>
      </c>
      <c r="D78" s="265"/>
      <c r="E78" s="288">
        <f t="shared" ref="E78:E84" si="7">SUM(F78:H78)</f>
        <v>0</v>
      </c>
      <c r="F78" s="266"/>
      <c r="G78" s="266"/>
      <c r="H78" s="266"/>
      <c r="I78" s="1367"/>
      <c r="J78" s="1371"/>
      <c r="K78" s="1372"/>
      <c r="L78" s="259"/>
      <c r="M78" s="257"/>
      <c r="N78" s="180"/>
    </row>
    <row r="79" spans="2:14" ht="19.5" customHeight="1">
      <c r="B79" s="1364"/>
      <c r="C79" s="264" t="s">
        <v>149</v>
      </c>
      <c r="D79" s="265"/>
      <c r="E79" s="288">
        <f t="shared" si="7"/>
        <v>0</v>
      </c>
      <c r="F79" s="266"/>
      <c r="G79" s="266"/>
      <c r="H79" s="266"/>
      <c r="I79" s="1367"/>
      <c r="J79" s="1371"/>
      <c r="K79" s="1372"/>
      <c r="L79" s="259"/>
      <c r="M79" s="257"/>
      <c r="N79" s="180"/>
    </row>
    <row r="80" spans="2:14" ht="19.5" customHeight="1">
      <c r="B80" s="1364"/>
      <c r="C80" s="264" t="s">
        <v>676</v>
      </c>
      <c r="D80" s="265"/>
      <c r="E80" s="288">
        <f t="shared" si="7"/>
        <v>0</v>
      </c>
      <c r="F80" s="266"/>
      <c r="G80" s="266"/>
      <c r="H80" s="266"/>
      <c r="I80" s="1367"/>
      <c r="J80" s="1371"/>
      <c r="K80" s="1372"/>
      <c r="L80" s="259"/>
      <c r="M80" s="257"/>
      <c r="N80" s="180"/>
    </row>
    <row r="81" spans="2:14" ht="19.5" customHeight="1">
      <c r="B81" s="1364"/>
      <c r="C81" s="264" t="s">
        <v>151</v>
      </c>
      <c r="D81" s="265"/>
      <c r="E81" s="288">
        <f t="shared" si="7"/>
        <v>0</v>
      </c>
      <c r="F81" s="266"/>
      <c r="G81" s="266"/>
      <c r="H81" s="266"/>
      <c r="I81" s="1367"/>
      <c r="J81" s="1371"/>
      <c r="K81" s="1372"/>
      <c r="L81" s="268"/>
      <c r="M81" s="270"/>
      <c r="N81" s="180"/>
    </row>
    <row r="82" spans="2:14" ht="19.5" customHeight="1">
      <c r="B82" s="1364"/>
      <c r="C82" s="264" t="s">
        <v>152</v>
      </c>
      <c r="D82" s="265"/>
      <c r="E82" s="288">
        <f t="shared" si="7"/>
        <v>0</v>
      </c>
      <c r="F82" s="278"/>
      <c r="G82" s="278"/>
      <c r="H82" s="278"/>
      <c r="I82" s="1367"/>
      <c r="J82" s="1371"/>
      <c r="K82" s="1372"/>
      <c r="L82" s="268"/>
      <c r="M82" s="270"/>
      <c r="N82" s="180"/>
    </row>
    <row r="83" spans="2:14" ht="19.5" customHeight="1">
      <c r="B83" s="1364"/>
      <c r="C83" s="272" t="s">
        <v>631</v>
      </c>
      <c r="D83" s="265"/>
      <c r="E83" s="288">
        <f t="shared" si="7"/>
        <v>0</v>
      </c>
      <c r="F83" s="266"/>
      <c r="G83" s="266"/>
      <c r="H83" s="266"/>
      <c r="I83" s="1367"/>
      <c r="J83" s="1371"/>
      <c r="K83" s="1372"/>
      <c r="L83" s="268"/>
      <c r="M83" s="270"/>
      <c r="N83" s="180"/>
    </row>
    <row r="84" spans="2:14" ht="19.5" customHeight="1">
      <c r="B84" s="1364"/>
      <c r="C84" s="264" t="s">
        <v>153</v>
      </c>
      <c r="D84" s="265"/>
      <c r="E84" s="288">
        <f t="shared" si="7"/>
        <v>0</v>
      </c>
      <c r="F84" s="266"/>
      <c r="G84" s="266"/>
      <c r="H84" s="266"/>
      <c r="I84" s="1367"/>
      <c r="J84" s="1371"/>
      <c r="K84" s="1372"/>
      <c r="L84" s="268"/>
      <c r="M84" s="270"/>
      <c r="N84" s="180"/>
    </row>
    <row r="85" spans="2:14" ht="19.5" customHeight="1" thickBot="1">
      <c r="B85" s="1364"/>
      <c r="C85" s="1027" t="s">
        <v>677</v>
      </c>
      <c r="D85" s="1029"/>
      <c r="E85" s="761">
        <f>SUM(F85:H85)</f>
        <v>0</v>
      </c>
      <c r="F85" s="275"/>
      <c r="G85" s="275"/>
      <c r="H85" s="275"/>
      <c r="I85" s="1367"/>
      <c r="J85" s="1404"/>
      <c r="K85" s="1405"/>
      <c r="L85" s="268"/>
      <c r="M85" s="270"/>
      <c r="N85" s="180"/>
    </row>
    <row r="86" spans="2:14" ht="37.5" customHeight="1">
      <c r="B86" s="285" t="str">
        <f>IF(C86="","","戦略⑨")</f>
        <v/>
      </c>
      <c r="C86" s="1894"/>
      <c r="D86" s="1895"/>
      <c r="E86" s="286">
        <f>SUM(E87:E95)</f>
        <v>0</v>
      </c>
      <c r="F86" s="286">
        <f>SUM(F87:F95)</f>
        <v>0</v>
      </c>
      <c r="G86" s="286">
        <f>SUM(G87:G95)</f>
        <v>0</v>
      </c>
      <c r="H86" s="286">
        <f>SUM(H87:H95)</f>
        <v>0</v>
      </c>
      <c r="I86" s="280"/>
      <c r="J86" s="1361"/>
      <c r="K86" s="1362"/>
      <c r="L86" s="259"/>
      <c r="M86" s="257"/>
      <c r="N86" s="180"/>
    </row>
    <row r="87" spans="2:14" ht="19.5" customHeight="1">
      <c r="B87" s="1363"/>
      <c r="C87" s="260" t="s">
        <v>147</v>
      </c>
      <c r="D87" s="261"/>
      <c r="E87" s="287">
        <f>SUM(F87:H87)</f>
        <v>0</v>
      </c>
      <c r="F87" s="262"/>
      <c r="G87" s="262"/>
      <c r="H87" s="262"/>
      <c r="I87" s="1366"/>
      <c r="J87" s="1369"/>
      <c r="K87" s="1370"/>
      <c r="L87" s="268"/>
      <c r="M87" s="270"/>
      <c r="N87" s="180"/>
    </row>
    <row r="88" spans="2:14" ht="19.5" customHeight="1">
      <c r="B88" s="1364"/>
      <c r="C88" s="264" t="s">
        <v>148</v>
      </c>
      <c r="D88" s="265"/>
      <c r="E88" s="288">
        <f t="shared" ref="E88:E94" si="8">SUM(F88:H88)</f>
        <v>0</v>
      </c>
      <c r="F88" s="266"/>
      <c r="G88" s="266"/>
      <c r="H88" s="266"/>
      <c r="I88" s="1367"/>
      <c r="J88" s="1371"/>
      <c r="K88" s="1372"/>
      <c r="L88" s="259"/>
      <c r="M88" s="257"/>
      <c r="N88" s="180"/>
    </row>
    <row r="89" spans="2:14" ht="19.5" customHeight="1">
      <c r="B89" s="1364"/>
      <c r="C89" s="264" t="s">
        <v>149</v>
      </c>
      <c r="D89" s="265"/>
      <c r="E89" s="288">
        <f t="shared" si="8"/>
        <v>0</v>
      </c>
      <c r="F89" s="266"/>
      <c r="G89" s="266"/>
      <c r="H89" s="266"/>
      <c r="I89" s="1367"/>
      <c r="J89" s="1371"/>
      <c r="K89" s="1372"/>
      <c r="L89" s="259"/>
      <c r="M89" s="257"/>
      <c r="N89" s="180"/>
    </row>
    <row r="90" spans="2:14" ht="19.5" customHeight="1">
      <c r="B90" s="1364"/>
      <c r="C90" s="264" t="s">
        <v>676</v>
      </c>
      <c r="D90" s="265"/>
      <c r="E90" s="288">
        <f t="shared" si="8"/>
        <v>0</v>
      </c>
      <c r="F90" s="266"/>
      <c r="G90" s="266"/>
      <c r="H90" s="266"/>
      <c r="I90" s="1367"/>
      <c r="J90" s="1371"/>
      <c r="K90" s="1372"/>
      <c r="L90" s="259"/>
      <c r="M90" s="257"/>
      <c r="N90" s="180"/>
    </row>
    <row r="91" spans="2:14" ht="19.5" customHeight="1">
      <c r="B91" s="1364"/>
      <c r="C91" s="264" t="s">
        <v>151</v>
      </c>
      <c r="D91" s="265"/>
      <c r="E91" s="288">
        <f t="shared" si="8"/>
        <v>0</v>
      </c>
      <c r="F91" s="266"/>
      <c r="G91" s="266"/>
      <c r="H91" s="266"/>
      <c r="I91" s="1367"/>
      <c r="J91" s="1371"/>
      <c r="K91" s="1372"/>
      <c r="L91" s="268"/>
      <c r="M91" s="270"/>
      <c r="N91" s="180"/>
    </row>
    <row r="92" spans="2:14" ht="19.5" customHeight="1">
      <c r="B92" s="1364"/>
      <c r="C92" s="264" t="s">
        <v>152</v>
      </c>
      <c r="D92" s="265"/>
      <c r="E92" s="288">
        <f t="shared" si="8"/>
        <v>0</v>
      </c>
      <c r="F92" s="278"/>
      <c r="G92" s="278"/>
      <c r="H92" s="278"/>
      <c r="I92" s="1367"/>
      <c r="J92" s="1373"/>
      <c r="K92" s="1374"/>
      <c r="L92" s="268"/>
      <c r="M92" s="270"/>
      <c r="N92" s="180"/>
    </row>
    <row r="93" spans="2:14" ht="19.5" customHeight="1">
      <c r="B93" s="1364"/>
      <c r="C93" s="272" t="s">
        <v>631</v>
      </c>
      <c r="D93" s="265"/>
      <c r="E93" s="288">
        <f t="shared" si="8"/>
        <v>0</v>
      </c>
      <c r="F93" s="266"/>
      <c r="G93" s="266"/>
      <c r="H93" s="266"/>
      <c r="I93" s="1367"/>
      <c r="J93" s="1371"/>
      <c r="K93" s="1372"/>
      <c r="L93" s="268"/>
      <c r="M93" s="270"/>
      <c r="N93" s="180"/>
    </row>
    <row r="94" spans="2:14" ht="19.5" customHeight="1">
      <c r="B94" s="1364"/>
      <c r="C94" s="264" t="s">
        <v>153</v>
      </c>
      <c r="D94" s="265"/>
      <c r="E94" s="288">
        <f t="shared" si="8"/>
        <v>0</v>
      </c>
      <c r="F94" s="266"/>
      <c r="G94" s="266"/>
      <c r="H94" s="266"/>
      <c r="I94" s="1367"/>
      <c r="J94" s="1371"/>
      <c r="K94" s="1372"/>
      <c r="L94" s="268"/>
      <c r="M94" s="270"/>
      <c r="N94" s="180"/>
    </row>
    <row r="95" spans="2:14" ht="19.5" customHeight="1" thickBot="1">
      <c r="B95" s="1364"/>
      <c r="C95" s="1027" t="s">
        <v>677</v>
      </c>
      <c r="D95" s="1029"/>
      <c r="E95" s="761">
        <f>SUM(F95:H95)</f>
        <v>0</v>
      </c>
      <c r="F95" s="275"/>
      <c r="G95" s="275"/>
      <c r="H95" s="275"/>
      <c r="I95" s="1367"/>
      <c r="J95" s="1406"/>
      <c r="K95" s="1407"/>
      <c r="L95" s="268"/>
      <c r="M95" s="270"/>
      <c r="N95" s="180"/>
    </row>
    <row r="96" spans="2:14" ht="37.5" customHeight="1">
      <c r="B96" s="285" t="str">
        <f>IF(C96="","","戦略⑩")</f>
        <v/>
      </c>
      <c r="C96" s="1894"/>
      <c r="D96" s="1895"/>
      <c r="E96" s="286">
        <f>SUM(E97:E105)</f>
        <v>0</v>
      </c>
      <c r="F96" s="286">
        <f>SUM(F97:F105)</f>
        <v>0</v>
      </c>
      <c r="G96" s="286">
        <f>SUM(G97:G105)</f>
        <v>0</v>
      </c>
      <c r="H96" s="286">
        <f>SUM(H97:H105)</f>
        <v>0</v>
      </c>
      <c r="I96" s="280"/>
      <c r="J96" s="1361"/>
      <c r="K96" s="1362"/>
      <c r="L96" s="259"/>
      <c r="M96" s="257"/>
      <c r="N96" s="180"/>
    </row>
    <row r="97" spans="2:14" ht="19.5" customHeight="1">
      <c r="B97" s="1363"/>
      <c r="C97" s="260" t="s">
        <v>147</v>
      </c>
      <c r="D97" s="261"/>
      <c r="E97" s="287">
        <f>SUM(F97:H97)</f>
        <v>0</v>
      </c>
      <c r="F97" s="262"/>
      <c r="G97" s="262"/>
      <c r="H97" s="262"/>
      <c r="I97" s="1366"/>
      <c r="J97" s="1369"/>
      <c r="K97" s="1370"/>
      <c r="L97" s="268"/>
      <c r="M97" s="270"/>
      <c r="N97" s="180"/>
    </row>
    <row r="98" spans="2:14" ht="19.5" customHeight="1">
      <c r="B98" s="1364"/>
      <c r="C98" s="264" t="s">
        <v>148</v>
      </c>
      <c r="D98" s="265"/>
      <c r="E98" s="288">
        <f t="shared" ref="E98:E104" si="9">SUM(F98:H98)</f>
        <v>0</v>
      </c>
      <c r="F98" s="266"/>
      <c r="G98" s="266"/>
      <c r="H98" s="266"/>
      <c r="I98" s="1367"/>
      <c r="J98" s="1371"/>
      <c r="K98" s="1372"/>
      <c r="L98" s="259"/>
      <c r="M98" s="257"/>
      <c r="N98" s="180"/>
    </row>
    <row r="99" spans="2:14" ht="19.5" customHeight="1">
      <c r="B99" s="1364"/>
      <c r="C99" s="264" t="s">
        <v>149</v>
      </c>
      <c r="D99" s="265"/>
      <c r="E99" s="288">
        <f t="shared" si="9"/>
        <v>0</v>
      </c>
      <c r="F99" s="266"/>
      <c r="G99" s="266"/>
      <c r="H99" s="266"/>
      <c r="I99" s="1367"/>
      <c r="J99" s="1371"/>
      <c r="K99" s="1372"/>
      <c r="L99" s="259"/>
      <c r="M99" s="257"/>
      <c r="N99" s="180"/>
    </row>
    <row r="100" spans="2:14" ht="19.5" customHeight="1">
      <c r="B100" s="1364"/>
      <c r="C100" s="264" t="s">
        <v>676</v>
      </c>
      <c r="D100" s="265"/>
      <c r="E100" s="288">
        <f t="shared" si="9"/>
        <v>0</v>
      </c>
      <c r="F100" s="266"/>
      <c r="G100" s="266"/>
      <c r="H100" s="266"/>
      <c r="I100" s="1367"/>
      <c r="J100" s="1371"/>
      <c r="K100" s="1372"/>
      <c r="L100" s="259"/>
      <c r="M100" s="257"/>
      <c r="N100" s="180"/>
    </row>
    <row r="101" spans="2:14" ht="19.5" customHeight="1">
      <c r="B101" s="1364"/>
      <c r="C101" s="264" t="s">
        <v>151</v>
      </c>
      <c r="D101" s="265"/>
      <c r="E101" s="288">
        <f t="shared" si="9"/>
        <v>0</v>
      </c>
      <c r="F101" s="266"/>
      <c r="G101" s="266"/>
      <c r="H101" s="266"/>
      <c r="I101" s="1367"/>
      <c r="J101" s="1371"/>
      <c r="K101" s="1372"/>
      <c r="L101" s="268"/>
      <c r="M101" s="270"/>
      <c r="N101" s="180"/>
    </row>
    <row r="102" spans="2:14" ht="19.5" customHeight="1">
      <c r="B102" s="1364"/>
      <c r="C102" s="264" t="s">
        <v>152</v>
      </c>
      <c r="D102" s="265"/>
      <c r="E102" s="288">
        <f t="shared" si="9"/>
        <v>0</v>
      </c>
      <c r="F102" s="278"/>
      <c r="G102" s="278"/>
      <c r="H102" s="278"/>
      <c r="I102" s="1367"/>
      <c r="J102" s="1373"/>
      <c r="K102" s="1374"/>
      <c r="L102" s="268"/>
      <c r="M102" s="270"/>
      <c r="N102" s="180"/>
    </row>
    <row r="103" spans="2:14" ht="19.5" customHeight="1">
      <c r="B103" s="1364"/>
      <c r="C103" s="272" t="s">
        <v>631</v>
      </c>
      <c r="D103" s="265"/>
      <c r="E103" s="288">
        <f t="shared" si="9"/>
        <v>0</v>
      </c>
      <c r="F103" s="266"/>
      <c r="G103" s="266"/>
      <c r="H103" s="266"/>
      <c r="I103" s="1367"/>
      <c r="J103" s="1371"/>
      <c r="K103" s="1372"/>
      <c r="L103" s="268"/>
      <c r="M103" s="270"/>
      <c r="N103" s="180"/>
    </row>
    <row r="104" spans="2:14" ht="19.5" customHeight="1">
      <c r="B104" s="1364"/>
      <c r="C104" s="264" t="s">
        <v>153</v>
      </c>
      <c r="D104" s="265"/>
      <c r="E104" s="288">
        <f t="shared" si="9"/>
        <v>0</v>
      </c>
      <c r="F104" s="266"/>
      <c r="G104" s="266"/>
      <c r="H104" s="266"/>
      <c r="I104" s="1367"/>
      <c r="J104" s="1371"/>
      <c r="K104" s="1372"/>
      <c r="L104" s="268"/>
      <c r="M104" s="270"/>
      <c r="N104" s="180"/>
    </row>
    <row r="105" spans="2:14" ht="19.5" customHeight="1" thickBot="1">
      <c r="B105" s="1365"/>
      <c r="C105" s="1027" t="s">
        <v>677</v>
      </c>
      <c r="D105" s="1028"/>
      <c r="E105" s="289">
        <f>SUM(F105:H105)</f>
        <v>0</v>
      </c>
      <c r="F105" s="275"/>
      <c r="G105" s="275"/>
      <c r="H105" s="275"/>
      <c r="I105" s="1368"/>
      <c r="J105" s="1375"/>
      <c r="K105" s="1376"/>
      <c r="L105" s="268"/>
      <c r="M105" s="270"/>
      <c r="N105" s="180"/>
    </row>
    <row r="106" spans="2:14">
      <c r="B106" s="229" t="s">
        <v>455</v>
      </c>
      <c r="C106" s="178" t="s">
        <v>459</v>
      </c>
    </row>
    <row r="107" spans="2:14">
      <c r="B107" s="229" t="s">
        <v>456</v>
      </c>
      <c r="C107" s="178" t="s">
        <v>460</v>
      </c>
    </row>
    <row r="108" spans="2:14">
      <c r="C108" s="178" t="s">
        <v>461</v>
      </c>
    </row>
    <row r="109" spans="2:14">
      <c r="B109" s="229" t="s">
        <v>457</v>
      </c>
      <c r="C109" s="322" t="s">
        <v>630</v>
      </c>
    </row>
    <row r="110" spans="2:14">
      <c r="B110" s="229" t="s">
        <v>627</v>
      </c>
      <c r="C110" s="178" t="s">
        <v>462</v>
      </c>
    </row>
    <row r="111" spans="2:14">
      <c r="C111" s="178" t="s">
        <v>463</v>
      </c>
    </row>
  </sheetData>
  <sheetProtection algorithmName="SHA-512" hashValue="nZq+lPBiOsK49fJh2kelP7H+6xJ/rhnAJj7rEjXLoPv51v4b8ceHwkHBrb4bhiWAnm961wg3kMCoem5rJmenNA==" saltValue="L36INDfTfmaq3Bkg2ErThA==" spinCount="100000" sheet="1" formatCells="0" formatColumns="0" formatRows="0"/>
  <mergeCells count="138">
    <mergeCell ref="J2:K2"/>
    <mergeCell ref="B3:D4"/>
    <mergeCell ref="E3:E4"/>
    <mergeCell ref="F3:H3"/>
    <mergeCell ref="I3:I4"/>
    <mergeCell ref="J3:K4"/>
    <mergeCell ref="J11:K11"/>
    <mergeCell ref="J12:K12"/>
    <mergeCell ref="J13:K13"/>
    <mergeCell ref="J14:K14"/>
    <mergeCell ref="J15:K15"/>
    <mergeCell ref="C16:D16"/>
    <mergeCell ref="J16:K16"/>
    <mergeCell ref="B5:D5"/>
    <mergeCell ref="J5:K5"/>
    <mergeCell ref="C6:D6"/>
    <mergeCell ref="J6:K6"/>
    <mergeCell ref="B7:B15"/>
    <mergeCell ref="I7:I15"/>
    <mergeCell ref="J7:K7"/>
    <mergeCell ref="J8:K8"/>
    <mergeCell ref="J9:K9"/>
    <mergeCell ref="J10:K10"/>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J54:K54"/>
    <mergeCell ref="J55:K55"/>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16">
    <dataValidation type="whole" operator="lessThan" allowBlank="1" showInputMessage="1" showErrorMessage="1" sqref="B6:B105 C14 C24 C34 C44 C54 C64 C74 C84 C94 C104">
      <formula1>0</formula1>
    </dataValidation>
    <dataValidation type="whole" operator="lessThan" allowBlank="1" showInputMessage="1" showErrorMessage="1" errorTitle="入力不要です。" error="[キャンセル]をクリックしてください。" sqref="F5:H5 G6:H6 E5:E6">
      <formula1>0</formula1>
    </dataValidation>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7:D14 E7:E105 F6 C27:C32 C37:C42 C47:C52 C57:C62 C67:C72 C77:C82 C87:C92 C97:C102 C25 C7:C12 C35 C17:C22 D97:D104 D37:D44 D47:D54 D57:D64 D67:D74 D77:D84 D87:D94 C45 C55 C65 C75 C85 C95 C105 C15">
      <formula1>100000000000</formula1>
    </dataValidation>
    <dataValidation type="whole" operator="lessThan" allowBlank="1" showInputMessage="1" showErrorMessage="1" errorTitle="民間企業は対象外です。" error="[キャンセル]をクリックしてください。なお補助対象は実施要領をご確認ください。" sqref="F14 F24 F34 F44 F54 F64 F74 F84 F94 F104">
      <formula1>0</formula1>
    </dataValidation>
    <dataValidation type="whole" operator="greaterThan" allowBlank="1" showInputMessage="1" showErrorMessage="1" errorTitle="入力不要です。" error="[キャンセル]をクリックしてください。" sqref="B5:D5">
      <formula1>0</formula1>
    </dataValidation>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15セル」に入力してください。" sqref="F15:H15"/>
    <dataValidation allowBlank="1" showInputMessage="1" showErrorMessage="1" promptTitle="金額単位は「円」です。" prompt="間違いはありませんか？" sqref="F7 F17 F27 F37 F47 F57 F67 F77 F87 F97"/>
  </dataValidations>
  <pageMargins left="0.59055118110236227" right="0.39370078740157483" top="0.78740157480314965" bottom="0.35433070866141736" header="0.31496062992125984" footer="0.15748031496062992"/>
  <pageSetup paperSize="9" scale="79" fitToHeight="0" orientation="landscape" r:id="rId1"/>
  <headerFooter>
    <oddHeader>&amp;L様式１（別添１）</oddHeader>
    <oddFooter>&amp;C&amp;"ＭＳ Ｐゴシック,標準"&amp;10&amp;P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O29"/>
  <sheetViews>
    <sheetView view="pageBreakPreview" zoomScaleNormal="100" zoomScaleSheetLayoutView="100" workbookViewId="0"/>
  </sheetViews>
  <sheetFormatPr defaultRowHeight="14.25"/>
  <cols>
    <col min="1" max="1" width="1.625" style="3" customWidth="1"/>
    <col min="2" max="14" width="9.875" style="3" customWidth="1"/>
    <col min="15" max="15" width="1.625" style="3" customWidth="1"/>
    <col min="16" max="16384" width="9" style="3"/>
  </cols>
  <sheetData>
    <row r="1" spans="2:15" ht="9" customHeight="1"/>
    <row r="2" spans="2:15" ht="19.5" customHeight="1">
      <c r="B2" s="37" t="s">
        <v>158</v>
      </c>
      <c r="C2" s="4"/>
      <c r="D2" s="4"/>
      <c r="E2" s="4"/>
      <c r="F2" s="4"/>
      <c r="G2" s="4"/>
      <c r="H2" s="4"/>
      <c r="I2" s="4"/>
      <c r="O2" s="4"/>
    </row>
    <row r="3" spans="2:15" ht="19.5" customHeight="1">
      <c r="O3" s="4"/>
    </row>
    <row r="4" spans="2:15" ht="23.25" customHeight="1">
      <c r="B4" s="14" t="s">
        <v>159</v>
      </c>
      <c r="C4" s="38"/>
      <c r="D4" s="38"/>
      <c r="E4" s="38"/>
      <c r="F4" s="38"/>
      <c r="G4" s="38"/>
      <c r="H4" s="38"/>
      <c r="I4" s="38"/>
      <c r="J4" s="38"/>
      <c r="K4" s="38"/>
      <c r="L4" s="38"/>
      <c r="M4" s="38"/>
      <c r="N4" s="38"/>
      <c r="O4" s="4"/>
    </row>
    <row r="5" spans="2:15" ht="23.25" customHeight="1">
      <c r="B5" s="14" t="s">
        <v>160</v>
      </c>
      <c r="C5" s="38"/>
      <c r="D5" s="38"/>
      <c r="E5" s="38"/>
      <c r="F5" s="38"/>
      <c r="G5" s="38"/>
      <c r="H5" s="38"/>
      <c r="I5" s="38"/>
      <c r="J5" s="38"/>
      <c r="K5" s="38"/>
      <c r="L5" s="38"/>
      <c r="M5" s="38"/>
      <c r="N5" s="38"/>
      <c r="O5" s="4"/>
    </row>
    <row r="6" spans="2:15" ht="23.25" customHeight="1">
      <c r="B6" s="14" t="s">
        <v>161</v>
      </c>
      <c r="C6" s="19"/>
      <c r="D6" s="19"/>
      <c r="E6" s="19"/>
      <c r="F6" s="19"/>
      <c r="G6" s="19"/>
      <c r="H6" s="19"/>
      <c r="I6" s="19"/>
      <c r="J6" s="19"/>
      <c r="K6" s="19"/>
      <c r="L6" s="19"/>
      <c r="M6" s="19"/>
      <c r="N6" s="19"/>
      <c r="O6" s="4"/>
    </row>
    <row r="7" spans="2:15" ht="23.25" customHeight="1">
      <c r="B7" s="39" t="s">
        <v>162</v>
      </c>
      <c r="C7" s="19"/>
      <c r="D7" s="19"/>
      <c r="E7" s="19"/>
      <c r="F7" s="19"/>
      <c r="G7" s="19"/>
      <c r="H7" s="19"/>
      <c r="I7" s="19"/>
      <c r="J7" s="19"/>
      <c r="K7" s="19"/>
      <c r="L7" s="19"/>
      <c r="M7" s="19"/>
      <c r="N7" s="19"/>
      <c r="O7" s="4"/>
    </row>
    <row r="8" spans="2:15" ht="23.25" customHeight="1">
      <c r="B8" s="19" t="s">
        <v>163</v>
      </c>
      <c r="C8" s="19"/>
      <c r="D8" s="19"/>
      <c r="E8" s="19"/>
      <c r="F8" s="19"/>
      <c r="G8" s="19"/>
      <c r="H8" s="19"/>
      <c r="I8" s="19"/>
      <c r="J8" s="19"/>
      <c r="K8" s="19"/>
      <c r="L8" s="19"/>
      <c r="M8" s="19"/>
      <c r="N8" s="19"/>
      <c r="O8" s="4"/>
    </row>
    <row r="9" spans="2:15" ht="23.25" customHeight="1">
      <c r="B9" s="39" t="s">
        <v>164</v>
      </c>
      <c r="C9" s="19"/>
      <c r="D9" s="19"/>
      <c r="E9" s="19"/>
      <c r="F9" s="19"/>
      <c r="G9" s="19"/>
      <c r="H9" s="19"/>
      <c r="I9" s="19"/>
      <c r="J9" s="19"/>
      <c r="K9" s="19"/>
      <c r="L9" s="19"/>
      <c r="M9" s="19"/>
      <c r="N9" s="19"/>
      <c r="O9" s="4"/>
    </row>
    <row r="10" spans="2:15" ht="23.25" customHeight="1">
      <c r="B10" s="14" t="s">
        <v>165</v>
      </c>
      <c r="C10" s="38"/>
      <c r="D10" s="38"/>
      <c r="E10" s="38"/>
      <c r="F10" s="38"/>
      <c r="G10" s="38"/>
      <c r="H10" s="38"/>
      <c r="I10" s="38"/>
      <c r="J10" s="38"/>
      <c r="K10" s="38"/>
      <c r="L10" s="38"/>
      <c r="M10" s="38"/>
      <c r="N10" s="38"/>
      <c r="O10" s="4"/>
    </row>
    <row r="11" spans="2:15" ht="23.25" customHeight="1">
      <c r="O11" s="4"/>
    </row>
    <row r="12" spans="2:15" ht="23.25" customHeight="1">
      <c r="B12" s="3" t="s">
        <v>166</v>
      </c>
      <c r="C12" s="19"/>
      <c r="D12" s="19"/>
      <c r="E12" s="19"/>
      <c r="F12" s="19"/>
      <c r="G12" s="19"/>
      <c r="H12" s="19"/>
      <c r="I12" s="19"/>
      <c r="J12" s="19"/>
      <c r="K12" s="19"/>
      <c r="L12" s="19"/>
      <c r="M12" s="19"/>
      <c r="N12" s="19"/>
      <c r="O12" s="4"/>
    </row>
    <row r="13" spans="2:15" ht="23.25" customHeight="1">
      <c r="B13" s="14" t="s">
        <v>665</v>
      </c>
      <c r="C13" s="19"/>
      <c r="D13" s="19"/>
      <c r="E13" s="19"/>
      <c r="F13" s="19"/>
      <c r="G13" s="19"/>
      <c r="H13" s="19"/>
      <c r="I13" s="19"/>
      <c r="J13" s="19"/>
      <c r="K13" s="19"/>
      <c r="L13" s="19"/>
      <c r="M13" s="19"/>
      <c r="N13" s="19"/>
      <c r="O13" s="4"/>
    </row>
    <row r="14" spans="2:15" ht="19.5" customHeight="1">
      <c r="B14" s="19"/>
      <c r="C14" s="19"/>
      <c r="D14" s="19"/>
      <c r="E14" s="19"/>
      <c r="F14" s="19"/>
      <c r="G14" s="19"/>
      <c r="H14" s="19"/>
      <c r="I14" s="19"/>
      <c r="J14" s="19"/>
      <c r="K14" s="19"/>
      <c r="L14" s="19"/>
      <c r="M14" s="19"/>
      <c r="N14" s="19"/>
      <c r="O14" s="4"/>
    </row>
    <row r="15" spans="2:15" ht="19.5" customHeight="1">
      <c r="B15" s="19"/>
      <c r="C15" s="19"/>
      <c r="D15" s="19"/>
      <c r="E15" s="19"/>
      <c r="F15" s="19"/>
      <c r="G15" s="19"/>
      <c r="H15" s="19"/>
      <c r="I15" s="19"/>
      <c r="J15" s="19"/>
      <c r="K15" s="19"/>
      <c r="L15" s="19"/>
      <c r="M15" s="19"/>
      <c r="N15" s="19"/>
      <c r="O15" s="4"/>
    </row>
    <row r="16" spans="2:15" ht="19.5" customHeight="1">
      <c r="C16" s="38"/>
      <c r="D16" s="38"/>
      <c r="E16" s="38"/>
      <c r="F16" s="38"/>
      <c r="G16" s="38"/>
      <c r="H16" s="38"/>
      <c r="I16" s="38"/>
      <c r="J16" s="38"/>
      <c r="K16" s="38"/>
      <c r="L16" s="38"/>
      <c r="M16" s="38"/>
      <c r="N16" s="38"/>
      <c r="O16" s="4"/>
    </row>
    <row r="17" spans="2:15" ht="19.5" customHeight="1">
      <c r="B17" s="38"/>
      <c r="C17" s="38"/>
      <c r="D17" s="38"/>
      <c r="E17" s="38"/>
      <c r="F17" s="38"/>
      <c r="G17" s="38"/>
      <c r="H17" s="38"/>
      <c r="I17" s="38"/>
      <c r="J17" s="38"/>
      <c r="K17" s="38"/>
      <c r="L17" s="38"/>
      <c r="M17" s="38"/>
      <c r="N17" s="38"/>
      <c r="O17" s="4"/>
    </row>
    <row r="18" spans="2:15" ht="19.5" customHeight="1">
      <c r="B18" s="38"/>
      <c r="C18" s="38"/>
      <c r="D18" s="38"/>
      <c r="E18" s="38"/>
      <c r="F18" s="38"/>
      <c r="G18" s="38"/>
      <c r="H18" s="38"/>
      <c r="I18" s="38"/>
      <c r="J18" s="38"/>
      <c r="K18" s="38"/>
      <c r="L18" s="38"/>
      <c r="M18" s="38"/>
      <c r="N18" s="38"/>
      <c r="O18" s="4"/>
    </row>
    <row r="19" spans="2:15" ht="19.5" customHeight="1">
      <c r="B19" s="38"/>
      <c r="C19" s="38"/>
      <c r="D19" s="38"/>
      <c r="E19" s="38"/>
      <c r="F19" s="38"/>
      <c r="G19" s="38"/>
      <c r="H19" s="38"/>
      <c r="I19" s="38"/>
      <c r="J19" s="38"/>
      <c r="K19" s="38"/>
      <c r="L19" s="38"/>
      <c r="M19" s="38"/>
      <c r="N19" s="38"/>
      <c r="O19" s="4"/>
    </row>
    <row r="20" spans="2:15" ht="19.5" customHeight="1">
      <c r="B20" s="38"/>
      <c r="C20" s="38"/>
      <c r="D20" s="38"/>
      <c r="E20" s="38"/>
      <c r="F20" s="38"/>
      <c r="G20" s="38"/>
      <c r="H20" s="38"/>
      <c r="I20" s="38"/>
      <c r="J20" s="38"/>
      <c r="K20" s="38"/>
      <c r="L20" s="38"/>
      <c r="M20" s="38"/>
      <c r="N20" s="38"/>
      <c r="O20" s="4"/>
    </row>
    <row r="21" spans="2:15" ht="19.5" customHeight="1">
      <c r="B21" s="38"/>
      <c r="C21" s="38"/>
      <c r="D21" s="38"/>
      <c r="E21" s="38"/>
      <c r="F21" s="38"/>
      <c r="G21" s="38"/>
      <c r="H21" s="38"/>
      <c r="I21" s="38"/>
      <c r="J21" s="38"/>
      <c r="K21" s="38"/>
      <c r="L21" s="38"/>
      <c r="M21" s="38"/>
      <c r="N21" s="38"/>
      <c r="O21" s="4"/>
    </row>
    <row r="22" spans="2:15" ht="19.5" customHeight="1">
      <c r="B22" s="38"/>
      <c r="C22" s="38"/>
      <c r="D22" s="38"/>
      <c r="E22" s="38"/>
      <c r="F22" s="38"/>
      <c r="G22" s="38"/>
      <c r="H22" s="38"/>
      <c r="I22" s="38"/>
      <c r="J22" s="38"/>
      <c r="K22" s="38"/>
      <c r="L22" s="38"/>
      <c r="M22" s="38"/>
      <c r="N22" s="38"/>
      <c r="O22" s="4"/>
    </row>
    <row r="23" spans="2:15" ht="19.5" customHeight="1">
      <c r="B23" s="38"/>
      <c r="C23" s="38"/>
      <c r="D23" s="38"/>
      <c r="E23" s="38"/>
      <c r="F23" s="38"/>
      <c r="G23" s="38"/>
      <c r="H23" s="38"/>
      <c r="I23" s="38"/>
      <c r="J23" s="38"/>
      <c r="K23" s="38"/>
      <c r="L23" s="38"/>
      <c r="M23" s="38"/>
      <c r="N23" s="38"/>
      <c r="O23" s="4"/>
    </row>
    <row r="24" spans="2:15" ht="19.5" customHeight="1">
      <c r="B24" s="38"/>
      <c r="C24" s="38"/>
      <c r="D24" s="38"/>
      <c r="E24" s="38"/>
      <c r="F24" s="38"/>
      <c r="G24" s="38"/>
      <c r="H24" s="38"/>
      <c r="I24" s="38"/>
      <c r="J24" s="38"/>
      <c r="K24" s="38"/>
      <c r="L24" s="38"/>
      <c r="M24" s="38"/>
      <c r="N24" s="38"/>
      <c r="O24" s="4"/>
    </row>
    <row r="25" spans="2:15" ht="19.5" customHeight="1">
      <c r="B25" s="38"/>
      <c r="C25" s="38"/>
      <c r="D25" s="38"/>
      <c r="E25" s="38"/>
      <c r="F25" s="38"/>
      <c r="G25" s="38"/>
      <c r="H25" s="38"/>
      <c r="I25" s="38"/>
      <c r="J25" s="38"/>
      <c r="K25" s="38"/>
      <c r="L25" s="38"/>
      <c r="M25" s="38"/>
      <c r="N25" s="38"/>
      <c r="O25" s="4"/>
    </row>
    <row r="26" spans="2:15" ht="19.5" customHeight="1">
      <c r="B26" s="4"/>
      <c r="C26" s="4"/>
      <c r="D26" s="4"/>
      <c r="E26" s="4"/>
      <c r="F26" s="4"/>
      <c r="G26" s="4"/>
      <c r="H26" s="4"/>
      <c r="I26" s="4"/>
      <c r="J26" s="4"/>
      <c r="K26" s="4"/>
      <c r="O26" s="4"/>
    </row>
    <row r="27" spans="2:15" ht="18.75" customHeight="1">
      <c r="B27" s="4"/>
      <c r="C27" s="4"/>
      <c r="D27" s="4"/>
      <c r="E27" s="4"/>
      <c r="F27" s="4"/>
      <c r="G27" s="4"/>
      <c r="H27" s="4"/>
      <c r="I27" s="4"/>
      <c r="J27" s="4"/>
      <c r="K27" s="4"/>
    </row>
    <row r="28" spans="2:15" ht="18.75" customHeight="1">
      <c r="B28" s="4"/>
      <c r="C28" s="4"/>
      <c r="D28" s="4"/>
      <c r="E28" s="4"/>
      <c r="F28" s="4"/>
      <c r="G28" s="4"/>
      <c r="H28" s="4"/>
      <c r="I28" s="4"/>
      <c r="J28" s="4"/>
      <c r="K28" s="4"/>
    </row>
    <row r="29" spans="2:15" ht="18.75" customHeight="1"/>
  </sheetData>
  <phoneticPr fontId="1"/>
  <pageMargins left="0.59055118110236227" right="0.39370078740157483" top="0.74803149606299213" bottom="0.47244094488188981" header="0.31496062992125984" footer="0.15748031496062992"/>
  <pageSetup paperSize="9" orientation="landscape" horizontalDpi="300" verticalDpi="300" r:id="rId1"/>
  <headerFooter>
    <oddHeader>&amp;L様式１（別添１）</oddHeader>
    <oddFooter xml:space="preserve">&amp;C&amp;"ＭＳ Ｐゴシック,標準"&amp;10&amp;P / &amp;N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1:I35"/>
  <sheetViews>
    <sheetView view="pageBreakPreview" zoomScaleNormal="100" zoomScaleSheetLayoutView="100" workbookViewId="0"/>
  </sheetViews>
  <sheetFormatPr defaultRowHeight="14.25"/>
  <cols>
    <col min="1" max="1" width="1.75" style="139" customWidth="1"/>
    <col min="2" max="6" width="16.875" style="139" customWidth="1"/>
    <col min="7" max="7" width="26.375" style="139" customWidth="1"/>
    <col min="8" max="8" width="1.875" style="139" customWidth="1"/>
    <col min="9" max="16384" width="9" style="139"/>
  </cols>
  <sheetData>
    <row r="1" spans="2:9" ht="9.75" customHeight="1"/>
    <row r="2" spans="2:9" ht="23.25" customHeight="1">
      <c r="B2" s="291"/>
      <c r="C2" s="291"/>
      <c r="D2" s="324" t="str">
        <f>'①1.概要'!I2</f>
        <v>分野・テーマ別事業</v>
      </c>
      <c r="E2" s="291" t="s">
        <v>167</v>
      </c>
      <c r="F2" s="291"/>
      <c r="G2" s="291"/>
    </row>
    <row r="3" spans="2:9" ht="11.25" customHeight="1">
      <c r="B3" s="293"/>
      <c r="C3" s="293"/>
      <c r="D3" s="293"/>
      <c r="E3" s="293"/>
    </row>
    <row r="4" spans="2:9" ht="23.25" customHeight="1" thickBot="1">
      <c r="B4" s="294" t="s">
        <v>168</v>
      </c>
      <c r="E4" s="259"/>
      <c r="F4" s="295"/>
      <c r="G4" s="296" t="s">
        <v>169</v>
      </c>
      <c r="I4" s="146" t="s">
        <v>458</v>
      </c>
    </row>
    <row r="5" spans="2:9" ht="21" customHeight="1">
      <c r="B5" s="1416" t="s">
        <v>170</v>
      </c>
      <c r="C5" s="1412" t="s">
        <v>171</v>
      </c>
      <c r="D5" s="1413"/>
      <c r="E5" s="1316"/>
      <c r="F5" s="1414" t="s">
        <v>172</v>
      </c>
      <c r="G5" s="1410" t="s">
        <v>142</v>
      </c>
      <c r="I5" s="151" t="s">
        <v>464</v>
      </c>
    </row>
    <row r="6" spans="2:9" ht="45.75" customHeight="1">
      <c r="B6" s="1417"/>
      <c r="C6" s="297" t="s">
        <v>173</v>
      </c>
      <c r="D6" s="298" t="s">
        <v>174</v>
      </c>
      <c r="E6" s="299" t="s">
        <v>175</v>
      </c>
      <c r="F6" s="1415"/>
      <c r="G6" s="1411"/>
    </row>
    <row r="7" spans="2:9" ht="21" customHeight="1">
      <c r="B7" s="300" t="s">
        <v>176</v>
      </c>
      <c r="C7" s="325">
        <f>IF('①7.積算内訳（PR）'!F5="","",'①7.積算内訳（PR）'!F5)</f>
        <v>0</v>
      </c>
      <c r="D7" s="326">
        <f>IF('①7.積算内訳（PR）'!G5="","",'①7.積算内訳（PR）'!G5)</f>
        <v>0</v>
      </c>
      <c r="E7" s="327">
        <f>IF('①7.積算内訳（PR）'!H5="","",'①7.積算内訳（PR）'!H5)</f>
        <v>0</v>
      </c>
      <c r="F7" s="328">
        <f>SUM(C7:E7)</f>
        <v>0</v>
      </c>
      <c r="G7" s="301"/>
      <c r="I7" s="337" t="str">
        <f>IF('①7.積算内訳（PR）'!E5=①交付申請書!F7,"","積算内訳と一致しません")</f>
        <v/>
      </c>
    </row>
    <row r="8" spans="2:9" ht="21" customHeight="1">
      <c r="B8" s="451" t="s">
        <v>177</v>
      </c>
      <c r="C8" s="325">
        <f>IF('①7.積算内訳（販促）'!F5="","",'①7.積算内訳（販促）'!F5)</f>
        <v>0</v>
      </c>
      <c r="D8" s="326">
        <f>IF('①7.積算内訳（販促）'!G5="","",'①7.積算内訳（販促）'!G5)</f>
        <v>0</v>
      </c>
      <c r="E8" s="327">
        <f>IF('①7.積算内訳（販促）'!H5="","",'①7.積算内訳（販促）'!H5)</f>
        <v>0</v>
      </c>
      <c r="F8" s="328">
        <f>SUM(C8:E8)</f>
        <v>0</v>
      </c>
      <c r="G8" s="1030"/>
      <c r="I8" s="337" t="str">
        <f>IF('①7.積算内訳（販促）'!E5=①交付申請書!F8,"","積算内訳と一致しません")</f>
        <v/>
      </c>
    </row>
    <row r="9" spans="2:9" ht="21" customHeight="1" thickBot="1">
      <c r="B9" s="302" t="s">
        <v>678</v>
      </c>
      <c r="C9" s="329">
        <f>IF('①7.積算内訳（戦略）'!F5="","",'①7.積算内訳（戦略）'!F5)</f>
        <v>0</v>
      </c>
      <c r="D9" s="330">
        <f>IF('①7.積算内訳（戦略）'!G5="","",'①7.積算内訳（戦略）'!G5)</f>
        <v>0</v>
      </c>
      <c r="E9" s="331">
        <f>IF('①7.積算内訳（戦略）'!H5="","",'①7.積算内訳（戦略）'!H5)</f>
        <v>0</v>
      </c>
      <c r="F9" s="332">
        <f>SUM(C9:E9)</f>
        <v>0</v>
      </c>
      <c r="G9" s="303"/>
      <c r="I9" s="337"/>
    </row>
    <row r="10" spans="2:9" ht="21" customHeight="1" thickTop="1" thickBot="1">
      <c r="B10" s="304" t="s">
        <v>178</v>
      </c>
      <c r="C10" s="333">
        <f>SUM(C7:C9)</f>
        <v>0</v>
      </c>
      <c r="D10" s="334">
        <f>SUM(D7:D9)</f>
        <v>0</v>
      </c>
      <c r="E10" s="335">
        <f>SUM(E7:E9)</f>
        <v>0</v>
      </c>
      <c r="F10" s="336">
        <f>SUM(F7:F9)</f>
        <v>0</v>
      </c>
      <c r="G10" s="305" t="s">
        <v>179</v>
      </c>
      <c r="I10" s="306" t="s">
        <v>180</v>
      </c>
    </row>
    <row r="11" spans="2:9" ht="9.75" customHeight="1"/>
    <row r="12" spans="2:9" ht="23.25" customHeight="1">
      <c r="B12" s="307" t="s">
        <v>181</v>
      </c>
    </row>
    <row r="13" spans="2:9" ht="21" customHeight="1" thickBot="1">
      <c r="B13" s="308" t="s">
        <v>182</v>
      </c>
      <c r="F13" s="1419" t="s">
        <v>183</v>
      </c>
      <c r="G13" s="1419"/>
    </row>
    <row r="14" spans="2:9" ht="21" customHeight="1">
      <c r="B14" s="1386" t="s">
        <v>184</v>
      </c>
      <c r="C14" s="1420" t="s">
        <v>185</v>
      </c>
      <c r="D14" s="1420" t="s">
        <v>186</v>
      </c>
      <c r="E14" s="1418" t="s">
        <v>187</v>
      </c>
      <c r="F14" s="1418"/>
      <c r="G14" s="1393" t="s">
        <v>142</v>
      </c>
    </row>
    <row r="15" spans="2:9" ht="21" customHeight="1">
      <c r="B15" s="1388"/>
      <c r="C15" s="1421"/>
      <c r="D15" s="1421"/>
      <c r="E15" s="255" t="s">
        <v>188</v>
      </c>
      <c r="F15" s="255" t="s">
        <v>189</v>
      </c>
      <c r="G15" s="1394"/>
    </row>
    <row r="16" spans="2:9" ht="21" customHeight="1">
      <c r="B16" s="309" t="s">
        <v>190</v>
      </c>
      <c r="C16" s="340">
        <f>IF(C10="","",C10)</f>
        <v>0</v>
      </c>
      <c r="D16" s="310"/>
      <c r="E16" s="338">
        <f>IF(C16="","",IF(C16&lt;D16,"",C16-D16))</f>
        <v>0</v>
      </c>
      <c r="F16" s="338">
        <f>IF(C16="","",IF(C16&gt;D16,"",C16-D16))</f>
        <v>0</v>
      </c>
      <c r="G16" s="311"/>
    </row>
    <row r="17" spans="2:7" ht="21" customHeight="1">
      <c r="B17" s="309" t="s">
        <v>191</v>
      </c>
      <c r="C17" s="340">
        <f>IF(D10="","",D10)</f>
        <v>0</v>
      </c>
      <c r="D17" s="310"/>
      <c r="E17" s="338">
        <f t="shared" ref="E17:E18" si="0">IF(C17="","",IF(C17&lt;D17,"",C17-D17))</f>
        <v>0</v>
      </c>
      <c r="F17" s="338">
        <f t="shared" ref="F17:F18" si="1">IF(C17="","",IF(C17&gt;D17,"",C17-D17))</f>
        <v>0</v>
      </c>
      <c r="G17" s="311"/>
    </row>
    <row r="18" spans="2:7" ht="21" customHeight="1" thickBot="1">
      <c r="B18" s="312" t="s">
        <v>192</v>
      </c>
      <c r="C18" s="341">
        <f>IF(E10="","",E10)</f>
        <v>0</v>
      </c>
      <c r="D18" s="313"/>
      <c r="E18" s="339">
        <f t="shared" si="0"/>
        <v>0</v>
      </c>
      <c r="F18" s="339">
        <f t="shared" si="1"/>
        <v>0</v>
      </c>
      <c r="G18" s="314"/>
    </row>
    <row r="19" spans="2:7" ht="21" customHeight="1" thickTop="1" thickBot="1">
      <c r="B19" s="315" t="s">
        <v>193</v>
      </c>
      <c r="C19" s="342">
        <f>SUM(C16:C18)</f>
        <v>0</v>
      </c>
      <c r="D19" s="343">
        <f>SUM(D16:D18)</f>
        <v>0</v>
      </c>
      <c r="E19" s="343">
        <f>SUM(E16:E18)</f>
        <v>0</v>
      </c>
      <c r="F19" s="343">
        <f>SUM(F16:F18)</f>
        <v>0</v>
      </c>
      <c r="G19" s="316"/>
    </row>
    <row r="20" spans="2:7" ht="23.25" customHeight="1" thickBot="1">
      <c r="B20" s="308" t="s">
        <v>194</v>
      </c>
      <c r="F20" s="1430" t="s">
        <v>195</v>
      </c>
      <c r="G20" s="1430"/>
    </row>
    <row r="21" spans="2:7" ht="21" customHeight="1">
      <c r="B21" s="1386" t="s">
        <v>184</v>
      </c>
      <c r="C21" s="1420" t="s">
        <v>185</v>
      </c>
      <c r="D21" s="1420" t="s">
        <v>186</v>
      </c>
      <c r="E21" s="1267" t="s">
        <v>187</v>
      </c>
      <c r="F21" s="1267"/>
      <c r="G21" s="1393" t="s">
        <v>142</v>
      </c>
    </row>
    <row r="22" spans="2:7" ht="21" customHeight="1">
      <c r="B22" s="1388"/>
      <c r="C22" s="1421"/>
      <c r="D22" s="1421"/>
      <c r="E22" s="255" t="s">
        <v>188</v>
      </c>
      <c r="F22" s="255" t="s">
        <v>189</v>
      </c>
      <c r="G22" s="1394"/>
    </row>
    <row r="23" spans="2:7" ht="21" customHeight="1">
      <c r="B23" s="309" t="s">
        <v>190</v>
      </c>
      <c r="C23" s="340">
        <f>IF(C10="","",C10)</f>
        <v>0</v>
      </c>
      <c r="D23" s="310"/>
      <c r="E23" s="338">
        <f>IF(C23="","",IF(C23&lt;D23,"",C23-D23))</f>
        <v>0</v>
      </c>
      <c r="F23" s="338">
        <f>IF(C23="","",IF(C23&gt;D23,"",C23-D23))</f>
        <v>0</v>
      </c>
      <c r="G23" s="311"/>
    </row>
    <row r="24" spans="2:7" ht="21" customHeight="1">
      <c r="B24" s="309" t="s">
        <v>191</v>
      </c>
      <c r="C24" s="340">
        <f>IF(D10="","",D10)</f>
        <v>0</v>
      </c>
      <c r="D24" s="310"/>
      <c r="E24" s="338">
        <f t="shared" ref="E24:E25" si="2">IF(C24="","",IF(C24&lt;D24,"",C24-D24))</f>
        <v>0</v>
      </c>
      <c r="F24" s="338">
        <f t="shared" ref="F24:F25" si="3">IF(C24="","",IF(C24&gt;D24,"",C24-D24))</f>
        <v>0</v>
      </c>
      <c r="G24" s="311"/>
    </row>
    <row r="25" spans="2:7" ht="21" customHeight="1" thickBot="1">
      <c r="B25" s="312" t="s">
        <v>192</v>
      </c>
      <c r="C25" s="341">
        <f>IF(E10="","",E10)</f>
        <v>0</v>
      </c>
      <c r="D25" s="313"/>
      <c r="E25" s="339">
        <f t="shared" si="2"/>
        <v>0</v>
      </c>
      <c r="F25" s="339">
        <f t="shared" si="3"/>
        <v>0</v>
      </c>
      <c r="G25" s="314"/>
    </row>
    <row r="26" spans="2:7" ht="21" customHeight="1" thickTop="1" thickBot="1">
      <c r="B26" s="315" t="s">
        <v>193</v>
      </c>
      <c r="C26" s="342">
        <f>SUM(C23:C25)</f>
        <v>0</v>
      </c>
      <c r="D26" s="343">
        <f>SUM(D23:D25)</f>
        <v>0</v>
      </c>
      <c r="E26" s="343">
        <f>SUM(E23:E25)</f>
        <v>0</v>
      </c>
      <c r="F26" s="343">
        <f>SUM(F23:F25)</f>
        <v>0</v>
      </c>
      <c r="G26" s="316"/>
    </row>
    <row r="27" spans="2:7" ht="14.25" customHeight="1" thickBot="1">
      <c r="B27" s="317"/>
      <c r="C27" s="318"/>
      <c r="D27" s="318"/>
      <c r="E27" s="319"/>
    </row>
    <row r="28" spans="2:7" ht="21" customHeight="1" thickBot="1">
      <c r="B28" s="320" t="s">
        <v>196</v>
      </c>
      <c r="C28" s="321"/>
      <c r="D28" s="1428" t="s">
        <v>57</v>
      </c>
      <c r="E28" s="1429"/>
      <c r="F28" s="322" t="s">
        <v>197</v>
      </c>
    </row>
    <row r="29" spans="2:7" ht="9.75" customHeight="1"/>
    <row r="30" spans="2:7" ht="21" customHeight="1">
      <c r="B30" s="138" t="s">
        <v>198</v>
      </c>
    </row>
    <row r="31" spans="2:7" ht="9.75" customHeight="1"/>
    <row r="32" spans="2:7" ht="21" customHeight="1" thickBot="1">
      <c r="B32" s="171" t="s">
        <v>199</v>
      </c>
    </row>
    <row r="33" spans="2:7" ht="21" customHeight="1">
      <c r="B33" s="1422" t="s">
        <v>200</v>
      </c>
      <c r="C33" s="1423"/>
      <c r="D33" s="1423"/>
      <c r="E33" s="1423"/>
      <c r="F33" s="1423"/>
      <c r="G33" s="1424"/>
    </row>
    <row r="34" spans="2:7" ht="21" customHeight="1" thickBot="1">
      <c r="B34" s="1425" t="s">
        <v>201</v>
      </c>
      <c r="C34" s="1426"/>
      <c r="D34" s="1426"/>
      <c r="E34" s="1426"/>
      <c r="F34" s="1426"/>
      <c r="G34" s="1427"/>
    </row>
    <row r="35" spans="2:7">
      <c r="B35" s="323"/>
      <c r="C35" s="323"/>
      <c r="D35" s="323"/>
      <c r="E35" s="323"/>
      <c r="F35" s="323"/>
      <c r="G35" s="323"/>
    </row>
  </sheetData>
  <sheetProtection algorithmName="SHA-512" hashValue="CYciNCeO02dzyOmH6j04RAUMARSjq0eirUwKxdEvj76PxZe1sYcNHHjPH8w1zFs0ZJWnrrcL3RQkwhIzzxD2NQ==" saltValue="H9y4EuaOEkmiRxBQ36/B+g==" spinCount="100000" sheet="1" scenarios="1" formatCells="0" formatColumns="0" formatRows="0"/>
  <mergeCells count="19">
    <mergeCell ref="B33:G33"/>
    <mergeCell ref="B34:G34"/>
    <mergeCell ref="D28:E28"/>
    <mergeCell ref="F20:G20"/>
    <mergeCell ref="B21:B22"/>
    <mergeCell ref="E21:F21"/>
    <mergeCell ref="G21:G22"/>
    <mergeCell ref="C21:C22"/>
    <mergeCell ref="D21:D22"/>
    <mergeCell ref="G5:G6"/>
    <mergeCell ref="C5:E5"/>
    <mergeCell ref="F5:F6"/>
    <mergeCell ref="B5:B6"/>
    <mergeCell ref="B14:B15"/>
    <mergeCell ref="E14:F14"/>
    <mergeCell ref="G14:G15"/>
    <mergeCell ref="F13:G13"/>
    <mergeCell ref="C14:C15"/>
    <mergeCell ref="D14:D15"/>
  </mergeCells>
  <phoneticPr fontId="1"/>
  <conditionalFormatting sqref="G10">
    <cfRule type="containsText" dxfId="3319" priority="1" operator="containsText" text="消費税仕入控除額">
      <formula>NOT(ISERROR(SEARCH("消費税仕入控除額",G10)))</formula>
    </cfRule>
  </conditionalFormatting>
  <dataValidations count="4">
    <dataValidation type="list" allowBlank="1" showInputMessage="1" showErrorMessage="1" sqref="G10">
      <formula1>"消費税仕入控除額,該当なし,含税額"</formula1>
    </dataValidation>
    <dataValidation allowBlank="1" showInputMessage="1" showErrorMessage="1" promptTitle="該当しない場合について" prompt="前年度予算額が無い場合、「0」を入力して下さい。" sqref="D16:D18"/>
    <dataValidation allowBlank="1" showInputMessage="1" showErrorMessage="1" promptTitle="該当しない場合について" prompt="前年度予算額がない場合「０」を入力して下さい。" sqref="D23:D25"/>
    <dataValidation allowBlank="1" showInputMessage="1" showErrorMessage="1" promptTitle="西暦で入力してください。" prompt="例：2021/1/1" sqref="D28:E28"/>
  </dataValidations>
  <pageMargins left="0.59055118110236227" right="0.39370078740157483" top="0.74803149606299213" bottom="0.35433070866141736" header="0.31496062992125984" footer="0.15748031496062992"/>
  <pageSetup paperSize="9" scale="76" fitToWidth="0" orientation="landscape" r:id="rId1"/>
  <headerFooter>
    <oddHeader>&amp;L様式１（別添２）</oddHeader>
    <oddFooter>&amp;C&amp;"ＭＳ Ｐゴシック,標準"&amp;10&amp;P /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B1:O40"/>
  <sheetViews>
    <sheetView view="pageBreakPreview" zoomScaleNormal="100" zoomScaleSheetLayoutView="100" workbookViewId="0"/>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112" t="s">
        <v>4</v>
      </c>
      <c r="C2" s="1112"/>
      <c r="D2" s="1112"/>
      <c r="E2" s="1112"/>
      <c r="F2" s="1112"/>
      <c r="G2" s="1112"/>
      <c r="H2" s="1112"/>
      <c r="I2" s="1112"/>
      <c r="J2" s="1112"/>
      <c r="K2" s="1112"/>
      <c r="L2" s="1112"/>
      <c r="M2" s="1112"/>
      <c r="N2" s="31"/>
      <c r="O2" s="26"/>
    </row>
    <row r="3" spans="2:15" s="29" customFormat="1" ht="10.5" customHeight="1">
      <c r="B3" s="19"/>
      <c r="C3" s="19"/>
      <c r="D3" s="19"/>
      <c r="E3" s="19"/>
      <c r="F3" s="19"/>
      <c r="G3" s="19"/>
      <c r="O3" s="19"/>
    </row>
    <row r="4" spans="2:15" s="29" customFormat="1" ht="18" customHeight="1">
      <c r="B4" s="60"/>
      <c r="C4" s="32"/>
      <c r="D4" s="33"/>
      <c r="E4" s="33"/>
      <c r="F4" s="33"/>
      <c r="G4" s="33"/>
      <c r="H4" s="33"/>
      <c r="I4" s="33"/>
      <c r="J4" s="33"/>
      <c r="K4" s="1110" t="s">
        <v>5</v>
      </c>
      <c r="L4" s="1110" t="s">
        <v>6</v>
      </c>
      <c r="M4" s="1110" t="s">
        <v>7</v>
      </c>
      <c r="O4" s="19"/>
    </row>
    <row r="5" spans="2:15" s="29" customFormat="1" ht="18" customHeight="1">
      <c r="B5" s="61"/>
      <c r="C5" s="35"/>
      <c r="D5" s="34"/>
      <c r="E5" s="34"/>
      <c r="F5" s="34"/>
      <c r="G5" s="34"/>
      <c r="H5" s="34"/>
      <c r="I5" s="34"/>
      <c r="J5" s="36"/>
      <c r="K5" s="1111"/>
      <c r="L5" s="1111"/>
      <c r="M5" s="1111"/>
      <c r="O5" s="19"/>
    </row>
    <row r="6" spans="2:15" s="29" customFormat="1" ht="19.5" customHeight="1">
      <c r="B6" s="67" t="s">
        <v>202</v>
      </c>
      <c r="C6" s="59" t="s">
        <v>705</v>
      </c>
      <c r="D6" s="83"/>
      <c r="E6" s="83"/>
      <c r="F6" s="69"/>
      <c r="G6" s="46"/>
      <c r="H6" s="46"/>
      <c r="I6" s="88"/>
      <c r="J6" s="46"/>
      <c r="K6" s="47"/>
      <c r="L6" s="47"/>
      <c r="M6" s="47"/>
      <c r="N6" s="19"/>
      <c r="O6" s="19"/>
    </row>
    <row r="7" spans="2:15" s="29" customFormat="1" ht="19.5" customHeight="1">
      <c r="B7" s="62" t="s">
        <v>9</v>
      </c>
      <c r="C7" s="89" t="s">
        <v>10</v>
      </c>
      <c r="D7" s="42"/>
      <c r="E7" s="83" t="s">
        <v>203</v>
      </c>
      <c r="F7" s="83"/>
      <c r="G7" s="40"/>
      <c r="H7" s="40"/>
      <c r="I7" s="40"/>
      <c r="J7" s="40"/>
      <c r="K7" s="47"/>
      <c r="L7" s="47"/>
      <c r="M7" s="47"/>
      <c r="N7" s="19"/>
      <c r="O7" s="19"/>
    </row>
    <row r="8" spans="2:15" s="29" customFormat="1" ht="19.5" customHeight="1">
      <c r="B8" s="63"/>
      <c r="C8" s="89" t="s">
        <v>12</v>
      </c>
      <c r="D8" s="42"/>
      <c r="E8" s="83" t="s">
        <v>204</v>
      </c>
      <c r="F8" s="83"/>
      <c r="G8" s="40"/>
      <c r="H8" s="40"/>
      <c r="I8" s="40"/>
      <c r="J8" s="46"/>
      <c r="K8" s="47"/>
      <c r="L8" s="47"/>
      <c r="M8" s="47"/>
      <c r="N8" s="19"/>
      <c r="O8" s="19"/>
    </row>
    <row r="9" spans="2:15" s="29" customFormat="1" ht="19.5" customHeight="1">
      <c r="B9" s="63"/>
      <c r="C9" s="89" t="s">
        <v>14</v>
      </c>
      <c r="D9" s="42"/>
      <c r="E9" s="83" t="s">
        <v>205</v>
      </c>
      <c r="F9" s="83"/>
      <c r="G9" s="40"/>
      <c r="H9" s="40"/>
      <c r="I9" s="40"/>
      <c r="J9" s="46"/>
      <c r="K9" s="47"/>
      <c r="L9" s="47"/>
      <c r="M9" s="47"/>
      <c r="N9" s="19"/>
      <c r="O9" s="19"/>
    </row>
    <row r="10" spans="2:15" s="29" customFormat="1" ht="19.5" customHeight="1">
      <c r="B10" s="63"/>
      <c r="C10" s="89" t="s">
        <v>16</v>
      </c>
      <c r="D10" s="90" t="s">
        <v>17</v>
      </c>
      <c r="E10" s="83" t="s">
        <v>206</v>
      </c>
      <c r="F10" s="83"/>
      <c r="G10" s="83"/>
      <c r="H10" s="40"/>
      <c r="I10" s="46"/>
      <c r="J10" s="46"/>
      <c r="K10" s="47"/>
      <c r="L10" s="47"/>
      <c r="M10" s="47"/>
      <c r="N10" s="19"/>
      <c r="O10" s="19"/>
    </row>
    <row r="11" spans="2:15" s="29" customFormat="1" ht="19.5" customHeight="1">
      <c r="B11" s="63"/>
      <c r="C11" s="89" t="s">
        <v>16</v>
      </c>
      <c r="D11" s="90" t="s">
        <v>19</v>
      </c>
      <c r="E11" s="83" t="s">
        <v>207</v>
      </c>
      <c r="F11" s="83"/>
      <c r="G11" s="83"/>
      <c r="H11" s="83"/>
      <c r="I11" s="46"/>
      <c r="J11" s="46"/>
      <c r="K11" s="47"/>
      <c r="L11" s="47"/>
      <c r="M11" s="47"/>
      <c r="N11" s="19"/>
      <c r="O11" s="19"/>
    </row>
    <row r="12" spans="2:15" s="29" customFormat="1" ht="19.5" customHeight="1">
      <c r="B12" s="63"/>
      <c r="C12" s="89" t="s">
        <v>16</v>
      </c>
      <c r="D12" s="90" t="s">
        <v>686</v>
      </c>
      <c r="E12" s="83" t="s">
        <v>703</v>
      </c>
      <c r="F12" s="83"/>
      <c r="G12" s="83"/>
      <c r="H12" s="83"/>
      <c r="I12" s="46"/>
      <c r="J12" s="46"/>
      <c r="K12" s="47"/>
      <c r="L12" s="47"/>
      <c r="M12" s="47"/>
      <c r="N12" s="19"/>
      <c r="O12" s="19"/>
    </row>
    <row r="13" spans="2:15" s="29" customFormat="1" ht="19.5" customHeight="1">
      <c r="B13" s="63"/>
      <c r="C13" s="89" t="s">
        <v>21</v>
      </c>
      <c r="D13" s="90" t="s">
        <v>17</v>
      </c>
      <c r="E13" s="83" t="s">
        <v>208</v>
      </c>
      <c r="F13" s="83"/>
      <c r="G13" s="83"/>
      <c r="H13" s="83"/>
      <c r="I13" s="46"/>
      <c r="J13" s="46"/>
      <c r="K13" s="47"/>
      <c r="L13" s="47"/>
      <c r="M13" s="47"/>
      <c r="O13" s="19"/>
    </row>
    <row r="14" spans="2:15" s="29" customFormat="1" ht="19.5" customHeight="1">
      <c r="B14" s="63"/>
      <c r="C14" s="89" t="s">
        <v>21</v>
      </c>
      <c r="D14" s="90" t="s">
        <v>19</v>
      </c>
      <c r="E14" s="83" t="s">
        <v>209</v>
      </c>
      <c r="F14" s="83"/>
      <c r="G14" s="83"/>
      <c r="H14" s="83"/>
      <c r="I14" s="46"/>
      <c r="J14" s="46"/>
      <c r="K14" s="47"/>
      <c r="L14" s="47"/>
      <c r="M14" s="47"/>
      <c r="N14" s="19"/>
      <c r="O14" s="19"/>
    </row>
    <row r="15" spans="2:15" s="29" customFormat="1" ht="19.5" customHeight="1">
      <c r="B15" s="63"/>
      <c r="C15" s="89" t="s">
        <v>24</v>
      </c>
      <c r="D15" s="90" t="s">
        <v>17</v>
      </c>
      <c r="E15" s="83" t="s">
        <v>210</v>
      </c>
      <c r="F15" s="83"/>
      <c r="G15" s="83"/>
      <c r="H15" s="40"/>
      <c r="I15" s="46"/>
      <c r="J15" s="46"/>
      <c r="K15" s="47"/>
      <c r="L15" s="47"/>
      <c r="M15" s="47"/>
      <c r="N15" s="19"/>
      <c r="O15" s="19"/>
    </row>
    <row r="16" spans="2:15" s="29" customFormat="1" ht="19.5" customHeight="1">
      <c r="B16" s="63"/>
      <c r="C16" s="89" t="s">
        <v>24</v>
      </c>
      <c r="D16" s="90" t="s">
        <v>19</v>
      </c>
      <c r="E16" s="83" t="s">
        <v>211</v>
      </c>
      <c r="F16" s="83"/>
      <c r="G16" s="83"/>
      <c r="H16" s="40"/>
      <c r="I16" s="46"/>
      <c r="J16" s="46"/>
      <c r="K16" s="47"/>
      <c r="L16" s="47"/>
      <c r="M16" s="47"/>
      <c r="N16" s="19"/>
      <c r="O16" s="19"/>
    </row>
    <row r="17" spans="2:15" s="29" customFormat="1" ht="19.5" customHeight="1">
      <c r="B17" s="63"/>
      <c r="C17" s="89" t="s">
        <v>27</v>
      </c>
      <c r="D17" s="90" t="s">
        <v>17</v>
      </c>
      <c r="E17" s="83" t="s">
        <v>212</v>
      </c>
      <c r="F17" s="83"/>
      <c r="G17" s="40"/>
      <c r="H17" s="40"/>
      <c r="I17" s="46"/>
      <c r="J17" s="46"/>
      <c r="K17" s="47"/>
      <c r="L17" s="47"/>
      <c r="M17" s="47"/>
      <c r="N17" s="19"/>
      <c r="O17" s="19"/>
    </row>
    <row r="18" spans="2:15" s="29" customFormat="1" ht="19.5" customHeight="1">
      <c r="B18" s="63"/>
      <c r="C18" s="89" t="s">
        <v>27</v>
      </c>
      <c r="D18" s="90" t="s">
        <v>19</v>
      </c>
      <c r="E18" s="83" t="s">
        <v>213</v>
      </c>
      <c r="F18" s="83"/>
      <c r="G18" s="40"/>
      <c r="H18" s="40"/>
      <c r="I18" s="46"/>
      <c r="J18" s="46"/>
      <c r="K18" s="47"/>
      <c r="L18" s="47"/>
      <c r="M18" s="47"/>
      <c r="N18" s="19"/>
      <c r="O18" s="19"/>
    </row>
    <row r="19" spans="2:15" s="29" customFormat="1" ht="19.5" customHeight="1">
      <c r="B19" s="63"/>
      <c r="C19" s="68" t="s">
        <v>704</v>
      </c>
      <c r="D19" s="1031" t="s">
        <v>666</v>
      </c>
      <c r="E19" s="69" t="s">
        <v>679</v>
      </c>
      <c r="F19" s="48"/>
      <c r="G19" s="46"/>
      <c r="H19" s="46"/>
      <c r="I19" s="46"/>
      <c r="J19" s="46"/>
      <c r="K19" s="47"/>
      <c r="L19" s="47"/>
      <c r="M19" s="47"/>
      <c r="N19" s="19"/>
      <c r="O19" s="19"/>
    </row>
    <row r="20" spans="2:15" s="29" customFormat="1" ht="19.5" customHeight="1">
      <c r="B20" s="63"/>
      <c r="C20" s="49"/>
      <c r="D20" s="50"/>
      <c r="E20" s="46"/>
      <c r="F20" s="48"/>
      <c r="G20" s="46"/>
      <c r="H20" s="46"/>
      <c r="I20" s="46"/>
      <c r="J20" s="46"/>
      <c r="K20" s="47"/>
      <c r="L20" s="47"/>
      <c r="M20" s="47"/>
      <c r="N20" s="19"/>
      <c r="O20" s="19"/>
    </row>
    <row r="21" spans="2:15" s="29" customFormat="1" ht="19.5" customHeight="1">
      <c r="B21" s="63"/>
      <c r="C21" s="49"/>
      <c r="D21" s="50"/>
      <c r="E21" s="46"/>
      <c r="F21" s="48"/>
      <c r="G21" s="46"/>
      <c r="H21" s="46"/>
      <c r="I21" s="46"/>
      <c r="J21" s="46"/>
      <c r="K21" s="47"/>
      <c r="L21" s="47"/>
      <c r="M21" s="47"/>
      <c r="N21" s="19"/>
      <c r="O21" s="19"/>
    </row>
    <row r="22" spans="2:15" s="29" customFormat="1" ht="19.5" customHeight="1">
      <c r="B22" s="63"/>
      <c r="C22" s="49"/>
      <c r="D22" s="50"/>
      <c r="E22" s="46"/>
      <c r="F22" s="48"/>
      <c r="G22" s="46"/>
      <c r="H22" s="46"/>
      <c r="I22" s="46"/>
      <c r="J22" s="46"/>
      <c r="K22" s="47"/>
      <c r="L22" s="47"/>
      <c r="M22" s="47"/>
      <c r="N22" s="19"/>
      <c r="O22" s="19"/>
    </row>
    <row r="23" spans="2:15" s="29" customFormat="1" ht="21.75" customHeight="1">
      <c r="B23" s="64" t="s">
        <v>42</v>
      </c>
      <c r="C23" s="44" t="s">
        <v>214</v>
      </c>
      <c r="D23" s="40"/>
      <c r="E23" s="40"/>
      <c r="F23" s="46"/>
      <c r="G23" s="46"/>
      <c r="H23" s="46"/>
      <c r="I23" s="46"/>
      <c r="J23" s="46"/>
      <c r="K23" s="47"/>
      <c r="L23" s="47"/>
      <c r="M23" s="52"/>
      <c r="N23" s="19"/>
      <c r="O23" s="19"/>
    </row>
    <row r="24" spans="2:15" s="29" customFormat="1" ht="19.5" customHeight="1">
      <c r="B24" s="64"/>
      <c r="C24" s="68" t="s">
        <v>44</v>
      </c>
      <c r="D24" s="69"/>
      <c r="E24" s="5" t="s">
        <v>215</v>
      </c>
      <c r="F24" s="46"/>
      <c r="G24" s="46"/>
      <c r="H24" s="46"/>
      <c r="I24" s="46"/>
      <c r="J24" s="46"/>
      <c r="K24" s="47"/>
      <c r="L24" s="47"/>
      <c r="M24" s="47"/>
      <c r="N24" s="19"/>
      <c r="O24" s="19"/>
    </row>
    <row r="25" spans="2:15" s="29" customFormat="1" ht="19.5" customHeight="1">
      <c r="B25" s="63"/>
      <c r="C25" s="68" t="s">
        <v>46</v>
      </c>
      <c r="D25" s="69"/>
      <c r="E25" s="70" t="s">
        <v>216</v>
      </c>
      <c r="F25" s="71"/>
      <c r="G25" s="46"/>
      <c r="H25" s="46"/>
      <c r="I25" s="46"/>
      <c r="J25" s="46"/>
      <c r="K25" s="47"/>
      <c r="L25" s="47"/>
      <c r="M25" s="47"/>
      <c r="N25" s="19"/>
      <c r="O25" s="19"/>
    </row>
    <row r="26" spans="2:15" s="29" customFormat="1" ht="19.5" customHeight="1">
      <c r="B26" s="61"/>
      <c r="C26" s="68" t="s">
        <v>50</v>
      </c>
      <c r="D26" s="69"/>
      <c r="E26" s="5" t="s">
        <v>702</v>
      </c>
      <c r="F26" s="46"/>
      <c r="G26" s="46"/>
      <c r="H26" s="46"/>
      <c r="I26" s="46"/>
      <c r="J26" s="46"/>
      <c r="K26" s="47"/>
      <c r="L26" s="47"/>
      <c r="M26" s="47"/>
      <c r="N26" s="19"/>
      <c r="O26" s="19"/>
    </row>
    <row r="27" spans="2:15" s="29" customFormat="1" ht="7.5" customHeight="1">
      <c r="B27" s="19"/>
      <c r="C27" s="19"/>
      <c r="D27" s="53"/>
      <c r="E27" s="19"/>
      <c r="F27" s="19"/>
      <c r="G27" s="19"/>
      <c r="H27" s="19"/>
      <c r="I27" s="19"/>
      <c r="J27" s="19"/>
      <c r="K27" s="19"/>
      <c r="L27" s="19"/>
      <c r="M27" s="19"/>
      <c r="N27" s="19"/>
      <c r="O27" s="19"/>
    </row>
    <row r="28" spans="2:15" s="29" customFormat="1" ht="9.75" customHeight="1">
      <c r="B28" s="19"/>
      <c r="C28" s="19"/>
      <c r="D28" s="19"/>
      <c r="E28" s="19"/>
      <c r="F28" s="19"/>
      <c r="G28" s="19"/>
      <c r="H28" s="19"/>
      <c r="I28" s="19"/>
      <c r="J28" s="19"/>
      <c r="K28" s="19"/>
      <c r="L28" s="19"/>
      <c r="M28" s="19"/>
      <c r="N28" s="19"/>
      <c r="O28" s="19"/>
    </row>
    <row r="29" spans="2:15" s="29" customFormat="1" ht="19.5" customHeight="1">
      <c r="B29" s="9" t="s">
        <v>56</v>
      </c>
      <c r="C29" s="19"/>
      <c r="D29" s="19"/>
      <c r="E29" s="19"/>
      <c r="F29" s="19"/>
      <c r="G29" s="19"/>
      <c r="H29" s="19"/>
      <c r="I29" s="19"/>
      <c r="J29" s="19"/>
      <c r="K29" s="19"/>
      <c r="L29" s="19"/>
      <c r="M29" s="19"/>
      <c r="N29" s="19"/>
      <c r="O29" s="19"/>
    </row>
    <row r="30" spans="2:15" s="29" customFormat="1" ht="19.5" customHeight="1">
      <c r="B30" s="27"/>
      <c r="C30" s="27"/>
      <c r="D30" s="27"/>
      <c r="E30" s="27"/>
      <c r="F30" s="27"/>
      <c r="G30" s="27"/>
      <c r="H30" s="27"/>
      <c r="I30" s="27"/>
      <c r="J30" s="27"/>
      <c r="K30" s="27"/>
      <c r="L30" s="27"/>
      <c r="M30" s="27"/>
      <c r="N30" s="27"/>
      <c r="O30" s="19"/>
    </row>
    <row r="31" spans="2:15" s="29" customFormat="1" ht="19.5" customHeight="1">
      <c r="B31" s="27"/>
      <c r="C31" s="27"/>
      <c r="D31" s="27"/>
      <c r="E31" s="27"/>
      <c r="F31" s="27"/>
      <c r="G31" s="27"/>
      <c r="H31" s="27"/>
      <c r="I31" s="27"/>
      <c r="J31" s="27"/>
      <c r="K31" s="27"/>
      <c r="L31" s="27"/>
      <c r="M31" s="27"/>
      <c r="N31" s="27"/>
      <c r="O31" s="19"/>
    </row>
    <row r="32" spans="2:15" s="29" customFormat="1" ht="19.5" customHeight="1">
      <c r="B32" s="27"/>
      <c r="C32" s="27"/>
      <c r="D32" s="27"/>
      <c r="E32" s="27"/>
      <c r="F32" s="27"/>
      <c r="G32" s="27"/>
      <c r="H32" s="27"/>
      <c r="I32" s="27"/>
      <c r="J32" s="27"/>
      <c r="K32" s="27"/>
      <c r="L32" s="27"/>
      <c r="M32" s="27"/>
      <c r="N32" s="27"/>
      <c r="O32" s="19"/>
    </row>
    <row r="33" spans="2:15" ht="19.5" customHeight="1">
      <c r="B33" s="95"/>
      <c r="C33" s="95"/>
      <c r="D33" s="95"/>
      <c r="E33" s="95"/>
      <c r="F33" s="95"/>
      <c r="G33" s="95"/>
      <c r="H33" s="95"/>
      <c r="I33" s="95"/>
      <c r="J33" s="95"/>
      <c r="K33" s="95"/>
      <c r="L33" s="95"/>
      <c r="M33" s="95"/>
      <c r="N33" s="95"/>
      <c r="O33" s="28"/>
    </row>
    <row r="34" spans="2:15" ht="19.5" customHeight="1">
      <c r="B34" s="95"/>
      <c r="C34" s="95"/>
      <c r="D34" s="95"/>
      <c r="E34" s="95"/>
      <c r="F34" s="95"/>
      <c r="G34" s="95"/>
      <c r="H34" s="95"/>
      <c r="I34" s="95"/>
      <c r="J34" s="95"/>
      <c r="K34" s="95"/>
      <c r="L34" s="95"/>
      <c r="M34" s="95"/>
      <c r="N34" s="95"/>
      <c r="O34" s="28"/>
    </row>
    <row r="35" spans="2:15" ht="19.5" customHeight="1">
      <c r="B35" s="95"/>
      <c r="C35" s="95"/>
      <c r="D35" s="95"/>
      <c r="E35" s="95"/>
      <c r="F35" s="95"/>
      <c r="G35" s="95"/>
      <c r="H35" s="95"/>
      <c r="I35" s="95"/>
      <c r="J35" s="95"/>
      <c r="K35" s="95"/>
      <c r="L35" s="95"/>
      <c r="M35" s="95"/>
      <c r="N35" s="95"/>
      <c r="O35" s="28"/>
    </row>
    <row r="36" spans="2:15" ht="19.5" customHeight="1">
      <c r="B36" s="95"/>
      <c r="C36" s="95"/>
      <c r="D36" s="95"/>
      <c r="E36" s="95"/>
      <c r="F36" s="95"/>
      <c r="G36" s="95"/>
      <c r="H36" s="95"/>
      <c r="I36" s="95"/>
      <c r="J36" s="95"/>
      <c r="K36" s="95"/>
      <c r="L36" s="95"/>
      <c r="M36" s="95"/>
      <c r="N36" s="95"/>
      <c r="O36" s="28"/>
    </row>
    <row r="37" spans="2:15" ht="19.5" customHeight="1">
      <c r="B37" s="95"/>
      <c r="C37" s="95"/>
      <c r="D37" s="95"/>
      <c r="E37" s="95"/>
      <c r="F37" s="95"/>
      <c r="G37" s="95"/>
      <c r="H37" s="95"/>
      <c r="I37" s="28"/>
      <c r="O37" s="28"/>
    </row>
    <row r="38" spans="2:15" ht="18.75" customHeight="1">
      <c r="B38" s="95"/>
      <c r="C38" s="95"/>
      <c r="D38" s="95"/>
      <c r="E38" s="95"/>
      <c r="F38" s="95"/>
      <c r="G38" s="95"/>
      <c r="H38" s="95"/>
      <c r="I38" s="28"/>
    </row>
    <row r="39" spans="2:15" ht="18.75" customHeight="1">
      <c r="B39" s="95"/>
      <c r="C39" s="95"/>
      <c r="D39" s="95"/>
      <c r="E39" s="95"/>
      <c r="F39" s="95"/>
      <c r="G39" s="95"/>
      <c r="H39" s="95"/>
      <c r="I39" s="28"/>
    </row>
    <row r="40" spans="2:15" ht="18.75" customHeight="1"/>
  </sheetData>
  <mergeCells count="4">
    <mergeCell ref="B2:M2"/>
    <mergeCell ref="K4:K5"/>
    <mergeCell ref="L4:L5"/>
    <mergeCell ref="M4:M5"/>
  </mergeCells>
  <phoneticPr fontId="1"/>
  <hyperlinks>
    <hyperlink ref="C7:G7" location="①1.概要!A1" display="１．"/>
    <hyperlink ref="C8:G8" location="①2.事業目的!A1" display="２．"/>
    <hyperlink ref="C9:G9" location="①3.実施体制!A1" display="３．"/>
    <hyperlink ref="C10:H10" location="'①4.事業内容（PR）'!A1" display="４．"/>
    <hyperlink ref="C11:H11" location="'②4.実施状況（販促）'!A1" display="４．"/>
    <hyperlink ref="C13:H13" location="'②5.スケジュール(PR) '!A1" display="５．"/>
    <hyperlink ref="C14:H14" location="'②5.スケジュール(販促)'!A1" display="５．"/>
    <hyperlink ref="C15:H15" location="'②6.成果報告（PR）'!A1" display="６．"/>
    <hyperlink ref="C16:H16" location="'②6.成果報告（販促）'!A1" display="６．"/>
    <hyperlink ref="C17:H17" location="'②7.経費内訳（PR）'!A1" display="７．"/>
    <hyperlink ref="C18:H18" location="'②7.経費内訳（販促）'!A1" display="７．"/>
    <hyperlink ref="C23:E23" location="②上期報告書!A1" display="Ⅱ．＜上期＞実施補助金事業報告書"/>
    <hyperlink ref="B29" location="はじめに!A1" display="★目的別使用申請様式チャート図に戻る"/>
    <hyperlink ref="C6:E6" location="様式②上期!A1" display="Ⅰ.上期事業実施報告書"/>
    <hyperlink ref="C7:J7" location="①1.概要!A1" display="１．"/>
    <hyperlink ref="C8:I8" location="①2.事業目的!A1" display="２．"/>
    <hyperlink ref="C9:I9" location="①3.実施体制!A1" display="３．"/>
    <hyperlink ref="C12:H12" location="'②4.実施状況 (戦略)'!A1" display="４．"/>
    <hyperlink ref="C10:G10" location="'②4.実施状況（PR）'!A1" display="４．"/>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&amp;L様式２　チェックリスト</oddHeader>
  </headerFooter>
  <rowBreaks count="1" manualBreakCount="1">
    <brk id="27" max="13" man="1"/>
  </rowBreaks>
  <colBreaks count="1" manualBreakCount="1">
    <brk id="14" max="53"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O45"/>
  <sheetViews>
    <sheetView view="pageBreakPreview" zoomScaleNormal="100" zoomScaleSheetLayoutView="100" workbookViewId="0"/>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112" t="s">
        <v>4</v>
      </c>
      <c r="C2" s="1112"/>
      <c r="D2" s="1112"/>
      <c r="E2" s="1112"/>
      <c r="F2" s="1112"/>
      <c r="G2" s="1112"/>
      <c r="H2" s="1112"/>
      <c r="I2" s="1112"/>
      <c r="J2" s="1112"/>
      <c r="K2" s="1112"/>
      <c r="L2" s="1112"/>
      <c r="M2" s="1112"/>
      <c r="N2" s="31"/>
      <c r="O2" s="26"/>
    </row>
    <row r="3" spans="2:15" s="29" customFormat="1" ht="10.5" customHeight="1">
      <c r="B3" s="19"/>
      <c r="C3" s="19"/>
      <c r="D3" s="19"/>
      <c r="E3" s="19"/>
      <c r="F3" s="19"/>
      <c r="G3" s="19"/>
      <c r="O3" s="19"/>
    </row>
    <row r="4" spans="2:15" s="29" customFormat="1" ht="18" customHeight="1">
      <c r="B4" s="60"/>
      <c r="C4" s="32"/>
      <c r="D4" s="33"/>
      <c r="E4" s="33"/>
      <c r="F4" s="33"/>
      <c r="G4" s="33"/>
      <c r="H4" s="33"/>
      <c r="I4" s="33"/>
      <c r="J4" s="33"/>
      <c r="K4" s="1110" t="s">
        <v>5</v>
      </c>
      <c r="L4" s="1110" t="s">
        <v>6</v>
      </c>
      <c r="M4" s="1110" t="s">
        <v>7</v>
      </c>
      <c r="O4" s="19"/>
    </row>
    <row r="5" spans="2:15" s="29" customFormat="1" ht="18" customHeight="1">
      <c r="B5" s="61"/>
      <c r="C5" s="35"/>
      <c r="D5" s="34"/>
      <c r="E5" s="34"/>
      <c r="F5" s="34"/>
      <c r="G5" s="34"/>
      <c r="H5" s="34"/>
      <c r="I5" s="34"/>
      <c r="J5" s="36"/>
      <c r="K5" s="1111"/>
      <c r="L5" s="1111"/>
      <c r="M5" s="1111"/>
      <c r="O5" s="19"/>
    </row>
    <row r="6" spans="2:15" s="29" customFormat="1" ht="18" customHeight="1">
      <c r="B6" s="67" t="s">
        <v>8</v>
      </c>
      <c r="C6" s="44" t="s">
        <v>579</v>
      </c>
      <c r="D6" s="44"/>
      <c r="E6" s="44"/>
      <c r="F6" s="1"/>
      <c r="G6" s="46"/>
      <c r="H6" s="46"/>
      <c r="I6" s="88"/>
      <c r="J6" s="46"/>
      <c r="K6" s="47"/>
      <c r="L6" s="47"/>
      <c r="M6" s="47"/>
      <c r="N6" s="19"/>
      <c r="O6" s="19"/>
    </row>
    <row r="7" spans="2:15" s="29" customFormat="1" ht="18" customHeight="1">
      <c r="B7" s="62" t="s">
        <v>9</v>
      </c>
      <c r="C7" s="41" t="s">
        <v>10</v>
      </c>
      <c r="D7" s="42"/>
      <c r="E7" s="40" t="s">
        <v>11</v>
      </c>
      <c r="F7" s="40"/>
      <c r="G7" s="46"/>
      <c r="H7" s="46"/>
      <c r="I7" s="46"/>
      <c r="J7" s="46"/>
      <c r="K7" s="47"/>
      <c r="L7" s="47"/>
      <c r="M7" s="47"/>
      <c r="N7" s="19"/>
      <c r="O7" s="19"/>
    </row>
    <row r="8" spans="2:15" s="29" customFormat="1" ht="18" customHeight="1">
      <c r="B8" s="63"/>
      <c r="C8" s="41" t="s">
        <v>12</v>
      </c>
      <c r="D8" s="42"/>
      <c r="E8" s="40" t="s">
        <v>13</v>
      </c>
      <c r="F8" s="40"/>
      <c r="G8" s="46"/>
      <c r="H8" s="46"/>
      <c r="I8" s="46"/>
      <c r="J8" s="46"/>
      <c r="K8" s="47"/>
      <c r="L8" s="47"/>
      <c r="M8" s="47"/>
      <c r="N8" s="19"/>
      <c r="O8" s="19"/>
    </row>
    <row r="9" spans="2:15" s="29" customFormat="1" ht="18" customHeight="1">
      <c r="B9" s="63"/>
      <c r="C9" s="43" t="s">
        <v>14</v>
      </c>
      <c r="D9" s="43"/>
      <c r="E9" s="59" t="s">
        <v>15</v>
      </c>
      <c r="F9" s="44"/>
      <c r="G9" s="46"/>
      <c r="H9" s="46"/>
      <c r="I9" s="46"/>
      <c r="J9" s="46"/>
      <c r="K9" s="47"/>
      <c r="L9" s="47"/>
      <c r="M9" s="47"/>
      <c r="N9" s="19"/>
      <c r="O9" s="19"/>
    </row>
    <row r="10" spans="2:15" s="29" customFormat="1" ht="18" customHeight="1">
      <c r="B10" s="63"/>
      <c r="C10" s="41" t="s">
        <v>16</v>
      </c>
      <c r="D10" s="65" t="s">
        <v>17</v>
      </c>
      <c r="E10" s="40" t="s">
        <v>18</v>
      </c>
      <c r="F10" s="40"/>
      <c r="G10" s="40"/>
      <c r="H10" s="46"/>
      <c r="I10" s="46"/>
      <c r="J10" s="46"/>
      <c r="K10" s="47"/>
      <c r="L10" s="47"/>
      <c r="M10" s="47"/>
      <c r="N10" s="19"/>
      <c r="O10" s="19"/>
    </row>
    <row r="11" spans="2:15" s="29" customFormat="1" ht="18" customHeight="1">
      <c r="B11" s="63"/>
      <c r="C11" s="41" t="s">
        <v>16</v>
      </c>
      <c r="D11" s="65" t="s">
        <v>19</v>
      </c>
      <c r="E11" s="40" t="s">
        <v>20</v>
      </c>
      <c r="F11" s="40"/>
      <c r="G11" s="40"/>
      <c r="H11" s="40"/>
      <c r="I11" s="46"/>
      <c r="J11" s="46"/>
      <c r="K11" s="47"/>
      <c r="L11" s="47"/>
      <c r="M11" s="47"/>
      <c r="N11" s="19"/>
      <c r="O11" s="19"/>
    </row>
    <row r="12" spans="2:15" s="29" customFormat="1" ht="18" customHeight="1">
      <c r="B12" s="63"/>
      <c r="C12" s="41" t="s">
        <v>700</v>
      </c>
      <c r="D12" s="65" t="s">
        <v>666</v>
      </c>
      <c r="E12" s="40" t="s">
        <v>667</v>
      </c>
      <c r="F12" s="40"/>
      <c r="G12" s="40"/>
      <c r="H12" s="40"/>
      <c r="I12" s="46"/>
      <c r="J12" s="46"/>
      <c r="K12" s="47"/>
      <c r="L12" s="47"/>
      <c r="M12" s="47"/>
      <c r="N12" s="19"/>
      <c r="O12" s="19"/>
    </row>
    <row r="13" spans="2:15" s="29" customFormat="1" ht="18" customHeight="1">
      <c r="B13" s="63"/>
      <c r="C13" s="43" t="s">
        <v>21</v>
      </c>
      <c r="D13" s="1024" t="s">
        <v>17</v>
      </c>
      <c r="E13" s="1025" t="s">
        <v>22</v>
      </c>
      <c r="F13" s="44"/>
      <c r="G13" s="44"/>
      <c r="H13" s="1"/>
      <c r="I13" s="46"/>
      <c r="J13" s="46"/>
      <c r="K13" s="47"/>
      <c r="L13" s="47"/>
      <c r="M13" s="47"/>
      <c r="O13" s="19"/>
    </row>
    <row r="14" spans="2:15" s="29" customFormat="1" ht="18" customHeight="1">
      <c r="B14" s="63"/>
      <c r="C14" s="41" t="s">
        <v>21</v>
      </c>
      <c r="D14" s="65" t="s">
        <v>19</v>
      </c>
      <c r="E14" s="40" t="s">
        <v>23</v>
      </c>
      <c r="F14" s="40"/>
      <c r="G14" s="40"/>
      <c r="H14" s="40"/>
      <c r="I14" s="46"/>
      <c r="J14" s="46"/>
      <c r="K14" s="47"/>
      <c r="L14" s="47"/>
      <c r="M14" s="47"/>
      <c r="N14" s="19"/>
      <c r="O14" s="19"/>
    </row>
    <row r="15" spans="2:15" s="29" customFormat="1" ht="18" customHeight="1">
      <c r="B15" s="63"/>
      <c r="C15" s="41" t="s">
        <v>24</v>
      </c>
      <c r="D15" s="65" t="s">
        <v>17</v>
      </c>
      <c r="E15" s="40" t="s">
        <v>25</v>
      </c>
      <c r="F15" s="40"/>
      <c r="G15" s="40"/>
      <c r="H15" s="46"/>
      <c r="I15" s="46"/>
      <c r="J15" s="46"/>
      <c r="K15" s="47"/>
      <c r="L15" s="47"/>
      <c r="M15" s="47"/>
      <c r="N15" s="19"/>
      <c r="O15" s="19"/>
    </row>
    <row r="16" spans="2:15" s="29" customFormat="1" ht="18" customHeight="1">
      <c r="B16" s="63"/>
      <c r="C16" s="41" t="s">
        <v>24</v>
      </c>
      <c r="D16" s="65" t="s">
        <v>19</v>
      </c>
      <c r="E16" s="40" t="s">
        <v>26</v>
      </c>
      <c r="F16" s="40"/>
      <c r="G16" s="40"/>
      <c r="H16" s="46"/>
      <c r="I16" s="46"/>
      <c r="J16" s="46"/>
      <c r="K16" s="47"/>
      <c r="L16" s="47"/>
      <c r="M16" s="47"/>
      <c r="N16" s="19"/>
      <c r="O16" s="19"/>
    </row>
    <row r="17" spans="2:15" s="29" customFormat="1" ht="18" customHeight="1">
      <c r="B17" s="63"/>
      <c r="C17" s="41" t="s">
        <v>27</v>
      </c>
      <c r="D17" s="65" t="s">
        <v>17</v>
      </c>
      <c r="E17" s="40" t="s">
        <v>28</v>
      </c>
      <c r="F17" s="40"/>
      <c r="G17" s="40"/>
      <c r="H17" s="46"/>
      <c r="I17" s="46"/>
      <c r="J17" s="46"/>
      <c r="K17" s="47"/>
      <c r="L17" s="47"/>
      <c r="M17" s="47"/>
      <c r="N17" s="19"/>
      <c r="O17" s="19"/>
    </row>
    <row r="18" spans="2:15" s="29" customFormat="1" ht="18" customHeight="1">
      <c r="B18" s="63"/>
      <c r="C18" s="41" t="s">
        <v>27</v>
      </c>
      <c r="D18" s="65" t="s">
        <v>19</v>
      </c>
      <c r="E18" s="40" t="s">
        <v>29</v>
      </c>
      <c r="F18" s="40"/>
      <c r="G18" s="40"/>
      <c r="H18" s="46"/>
      <c r="I18" s="46"/>
      <c r="J18" s="46"/>
      <c r="K18" s="47"/>
      <c r="L18" s="47"/>
      <c r="M18" s="47"/>
      <c r="N18" s="19"/>
      <c r="O18" s="19"/>
    </row>
    <row r="19" spans="2:15" s="29" customFormat="1" ht="18" customHeight="1">
      <c r="B19" s="63"/>
      <c r="C19" s="41" t="s">
        <v>701</v>
      </c>
      <c r="D19" s="1026" t="s">
        <v>666</v>
      </c>
      <c r="E19" s="40" t="s">
        <v>668</v>
      </c>
      <c r="F19" s="40"/>
      <c r="G19" s="40"/>
      <c r="H19" s="40"/>
      <c r="I19" s="46"/>
      <c r="J19" s="46"/>
      <c r="K19" s="47"/>
      <c r="L19" s="47"/>
      <c r="M19" s="47"/>
      <c r="N19" s="19"/>
      <c r="O19" s="19"/>
    </row>
    <row r="20" spans="2:15" s="29" customFormat="1" ht="18" customHeight="1">
      <c r="B20" s="63"/>
      <c r="C20" s="41" t="s">
        <v>30</v>
      </c>
      <c r="D20" s="42"/>
      <c r="E20" s="40" t="s">
        <v>31</v>
      </c>
      <c r="F20" s="48" t="s">
        <v>32</v>
      </c>
      <c r="G20" s="46" t="s">
        <v>33</v>
      </c>
      <c r="H20" s="46"/>
      <c r="I20" s="46"/>
      <c r="J20" s="46"/>
      <c r="K20" s="47"/>
      <c r="L20" s="47"/>
      <c r="M20" s="47"/>
      <c r="N20" s="19"/>
      <c r="O20" s="19"/>
    </row>
    <row r="21" spans="2:15" s="29" customFormat="1" ht="18" customHeight="1">
      <c r="B21" s="63"/>
      <c r="C21" s="49"/>
      <c r="D21" s="50"/>
      <c r="E21" s="46"/>
      <c r="F21" s="48" t="s">
        <v>34</v>
      </c>
      <c r="G21" s="46" t="s">
        <v>35</v>
      </c>
      <c r="H21" s="46"/>
      <c r="I21" s="46"/>
      <c r="J21" s="46"/>
      <c r="K21" s="47"/>
      <c r="L21" s="47"/>
      <c r="M21" s="47"/>
      <c r="N21" s="19"/>
      <c r="O21" s="19"/>
    </row>
    <row r="22" spans="2:15" s="29" customFormat="1" ht="18" customHeight="1">
      <c r="B22" s="63"/>
      <c r="C22" s="49"/>
      <c r="D22" s="50"/>
      <c r="E22" s="46"/>
      <c r="F22" s="48" t="s">
        <v>36</v>
      </c>
      <c r="G22" s="46" t="s">
        <v>37</v>
      </c>
      <c r="H22" s="46"/>
      <c r="I22" s="46"/>
      <c r="J22" s="46"/>
      <c r="K22" s="47"/>
      <c r="L22" s="47"/>
      <c r="M22" s="47"/>
      <c r="N22" s="19"/>
      <c r="O22" s="19"/>
    </row>
    <row r="23" spans="2:15" s="29" customFormat="1" ht="18" customHeight="1">
      <c r="B23" s="63"/>
      <c r="C23" s="49"/>
      <c r="D23" s="50"/>
      <c r="E23" s="46"/>
      <c r="F23" s="48" t="s">
        <v>38</v>
      </c>
      <c r="G23" s="46" t="s">
        <v>39</v>
      </c>
      <c r="H23" s="46"/>
      <c r="I23" s="46"/>
      <c r="J23" s="46"/>
      <c r="K23" s="47"/>
      <c r="L23" s="47"/>
      <c r="M23" s="47"/>
      <c r="N23" s="19"/>
      <c r="O23" s="19"/>
    </row>
    <row r="24" spans="2:15" s="29" customFormat="1" ht="18" customHeight="1">
      <c r="B24" s="63"/>
      <c r="C24" s="49"/>
      <c r="D24" s="50"/>
      <c r="E24" s="46"/>
      <c r="F24" s="48" t="s">
        <v>40</v>
      </c>
      <c r="G24" s="46" t="s">
        <v>41</v>
      </c>
      <c r="H24" s="46"/>
      <c r="I24" s="46"/>
      <c r="J24" s="46"/>
      <c r="K24" s="47"/>
      <c r="L24" s="47"/>
      <c r="M24" s="47"/>
      <c r="N24" s="19"/>
      <c r="O24" s="19"/>
    </row>
    <row r="25" spans="2:15" s="29" customFormat="1" ht="18" customHeight="1">
      <c r="B25" s="64" t="s">
        <v>42</v>
      </c>
      <c r="C25" s="85" t="s">
        <v>43</v>
      </c>
      <c r="D25" s="40"/>
      <c r="E25" s="40"/>
      <c r="F25" s="46"/>
      <c r="G25" s="46"/>
      <c r="H25" s="46"/>
      <c r="I25" s="46"/>
      <c r="J25" s="46"/>
      <c r="K25" s="47"/>
      <c r="L25" s="47"/>
      <c r="M25" s="52"/>
      <c r="N25" s="19"/>
      <c r="O25" s="19"/>
    </row>
    <row r="26" spans="2:15" s="29" customFormat="1" ht="18" customHeight="1">
      <c r="B26" s="64"/>
      <c r="C26" s="68" t="s">
        <v>44</v>
      </c>
      <c r="D26" s="69"/>
      <c r="E26" s="5" t="s">
        <v>45</v>
      </c>
      <c r="F26" s="46"/>
      <c r="G26" s="46"/>
      <c r="H26" s="46"/>
      <c r="I26" s="46"/>
      <c r="J26" s="46"/>
      <c r="K26" s="47"/>
      <c r="L26" s="47"/>
      <c r="M26" s="47"/>
      <c r="N26" s="19"/>
      <c r="O26" s="19"/>
    </row>
    <row r="27" spans="2:15" s="29" customFormat="1" ht="18" customHeight="1">
      <c r="B27" s="63"/>
      <c r="C27" s="68" t="s">
        <v>46</v>
      </c>
      <c r="D27" s="69"/>
      <c r="E27" s="70" t="s">
        <v>47</v>
      </c>
      <c r="F27" s="71" t="s">
        <v>17</v>
      </c>
      <c r="G27" s="46" t="s">
        <v>48</v>
      </c>
      <c r="H27" s="71" t="s">
        <v>19</v>
      </c>
      <c r="I27" s="46" t="s">
        <v>49</v>
      </c>
      <c r="J27" s="46"/>
      <c r="K27" s="47"/>
      <c r="L27" s="47"/>
      <c r="M27" s="47"/>
      <c r="N27" s="19"/>
      <c r="O27" s="19"/>
    </row>
    <row r="28" spans="2:15" s="29" customFormat="1" ht="18" customHeight="1">
      <c r="B28" s="63"/>
      <c r="C28" s="68" t="s">
        <v>50</v>
      </c>
      <c r="D28" s="69"/>
      <c r="E28" s="5" t="s">
        <v>51</v>
      </c>
      <c r="F28" s="46"/>
      <c r="G28" s="46"/>
      <c r="H28" s="46"/>
      <c r="I28" s="46"/>
      <c r="J28" s="46"/>
      <c r="K28" s="47"/>
      <c r="L28" s="47"/>
      <c r="M28" s="47"/>
      <c r="N28" s="19"/>
      <c r="O28" s="19"/>
    </row>
    <row r="29" spans="2:15" s="29" customFormat="1" ht="18" customHeight="1">
      <c r="B29" s="63"/>
      <c r="C29" s="49" t="s">
        <v>52</v>
      </c>
      <c r="D29" s="69"/>
      <c r="E29" s="51"/>
      <c r="F29" s="56" t="s">
        <v>32</v>
      </c>
      <c r="G29" s="46" t="s">
        <v>53</v>
      </c>
      <c r="H29" s="46"/>
      <c r="I29" s="46"/>
      <c r="J29" s="46"/>
      <c r="K29" s="47"/>
      <c r="L29" s="47"/>
      <c r="M29" s="47"/>
      <c r="N29" s="19"/>
      <c r="O29" s="19"/>
    </row>
    <row r="30" spans="2:15" s="29" customFormat="1" ht="18" customHeight="1">
      <c r="B30" s="63"/>
      <c r="C30" s="73"/>
      <c r="D30" s="74"/>
      <c r="E30" s="32"/>
      <c r="F30" s="75" t="s">
        <v>34</v>
      </c>
      <c r="G30" s="33" t="s">
        <v>54</v>
      </c>
      <c r="H30" s="33"/>
      <c r="I30" s="33"/>
      <c r="J30" s="33"/>
      <c r="K30" s="60"/>
      <c r="L30" s="60"/>
      <c r="M30" s="60"/>
      <c r="N30" s="19"/>
      <c r="O30" s="19"/>
    </row>
    <row r="31" spans="2:15" s="29" customFormat="1" ht="18" customHeight="1">
      <c r="B31" s="61"/>
      <c r="C31" s="35"/>
      <c r="D31" s="72"/>
      <c r="E31" s="35"/>
      <c r="F31" s="72"/>
      <c r="G31" s="34" t="s">
        <v>55</v>
      </c>
      <c r="H31" s="34"/>
      <c r="I31" s="34"/>
      <c r="J31" s="34"/>
      <c r="K31" s="61"/>
      <c r="L31" s="61"/>
      <c r="M31" s="61"/>
      <c r="N31" s="19"/>
      <c r="O31" s="19"/>
    </row>
    <row r="32" spans="2:15" s="29" customFormat="1" ht="7.5" customHeight="1">
      <c r="B32" s="19"/>
      <c r="C32" s="19"/>
      <c r="D32" s="53"/>
      <c r="E32" s="19"/>
      <c r="F32" s="19"/>
      <c r="G32" s="19"/>
      <c r="H32" s="19"/>
      <c r="I32" s="19"/>
      <c r="J32" s="19"/>
      <c r="K32" s="19"/>
      <c r="L32" s="19"/>
      <c r="M32" s="19"/>
      <c r="N32" s="19"/>
      <c r="O32" s="19"/>
    </row>
    <row r="33" spans="2:15" s="29" customFormat="1" ht="9.75" customHeight="1">
      <c r="B33" s="19"/>
      <c r="C33" s="19"/>
      <c r="D33" s="19"/>
      <c r="E33" s="19"/>
      <c r="F33" s="19"/>
      <c r="G33" s="19"/>
      <c r="H33" s="19"/>
      <c r="I33" s="19"/>
      <c r="J33" s="19"/>
      <c r="K33" s="19"/>
      <c r="L33" s="19"/>
      <c r="M33" s="19"/>
      <c r="N33" s="19"/>
      <c r="O33" s="19"/>
    </row>
    <row r="34" spans="2:15" s="29" customFormat="1" ht="19.5" customHeight="1">
      <c r="B34" s="9" t="s">
        <v>56</v>
      </c>
      <c r="C34" s="19"/>
      <c r="D34" s="19"/>
      <c r="E34" s="19"/>
      <c r="F34" s="19"/>
      <c r="G34" s="19"/>
      <c r="H34" s="19"/>
      <c r="I34" s="19"/>
      <c r="J34" s="19"/>
      <c r="K34" s="19"/>
      <c r="L34" s="19"/>
      <c r="M34" s="19"/>
      <c r="N34" s="19"/>
      <c r="O34" s="19"/>
    </row>
    <row r="35" spans="2:15" s="29" customFormat="1" ht="19.5" customHeight="1">
      <c r="B35" s="27"/>
      <c r="C35" s="27"/>
      <c r="D35" s="27"/>
      <c r="E35" s="27"/>
      <c r="F35" s="27"/>
      <c r="G35" s="27"/>
      <c r="H35" s="27"/>
      <c r="I35" s="27"/>
      <c r="J35" s="27"/>
      <c r="K35" s="27"/>
      <c r="L35" s="27"/>
      <c r="M35" s="27"/>
      <c r="N35" s="27"/>
      <c r="O35" s="19"/>
    </row>
    <row r="36" spans="2:15" s="29" customFormat="1" ht="19.5" customHeight="1">
      <c r="B36" s="27"/>
      <c r="C36" s="27"/>
      <c r="D36" s="27"/>
      <c r="E36" s="27"/>
      <c r="F36" s="27"/>
      <c r="G36" s="27"/>
      <c r="H36" s="27"/>
      <c r="I36" s="27"/>
      <c r="J36" s="27"/>
      <c r="K36" s="27"/>
      <c r="L36" s="27"/>
      <c r="M36" s="27"/>
      <c r="N36" s="27"/>
      <c r="O36" s="19"/>
    </row>
    <row r="37" spans="2:15" s="29" customFormat="1" ht="19.5" customHeight="1">
      <c r="B37" s="27"/>
      <c r="C37" s="27"/>
      <c r="D37" s="27"/>
      <c r="E37" s="27"/>
      <c r="F37" s="27"/>
      <c r="G37" s="27"/>
      <c r="H37" s="27"/>
      <c r="I37" s="27"/>
      <c r="J37" s="27"/>
      <c r="K37" s="27"/>
      <c r="L37" s="27"/>
      <c r="M37" s="27"/>
      <c r="N37" s="27"/>
      <c r="O37" s="19"/>
    </row>
    <row r="38" spans="2:15" ht="19.5" customHeight="1">
      <c r="B38" s="95"/>
      <c r="C38" s="95"/>
      <c r="D38" s="95"/>
      <c r="E38" s="95"/>
      <c r="F38" s="95"/>
      <c r="G38" s="95"/>
      <c r="H38" s="95"/>
      <c r="I38" s="95"/>
      <c r="J38" s="95"/>
      <c r="K38" s="95"/>
      <c r="L38" s="95"/>
      <c r="M38" s="95"/>
      <c r="N38" s="95"/>
      <c r="O38" s="28"/>
    </row>
    <row r="39" spans="2:15" ht="19.5" customHeight="1">
      <c r="B39" s="95"/>
      <c r="C39" s="95"/>
      <c r="D39" s="95"/>
      <c r="E39" s="95"/>
      <c r="F39" s="95"/>
      <c r="G39" s="95"/>
      <c r="H39" s="95"/>
      <c r="I39" s="95"/>
      <c r="J39" s="95"/>
      <c r="K39" s="95"/>
      <c r="L39" s="95"/>
      <c r="M39" s="95"/>
      <c r="N39" s="95"/>
      <c r="O39" s="28"/>
    </row>
    <row r="40" spans="2:15" ht="19.5" customHeight="1">
      <c r="B40" s="95"/>
      <c r="C40" s="95"/>
      <c r="D40" s="95"/>
      <c r="E40" s="95"/>
      <c r="F40" s="95"/>
      <c r="G40" s="95"/>
      <c r="H40" s="95"/>
      <c r="I40" s="95"/>
      <c r="J40" s="95"/>
      <c r="K40" s="95"/>
      <c r="L40" s="95"/>
      <c r="M40" s="95"/>
      <c r="N40" s="95"/>
      <c r="O40" s="28"/>
    </row>
    <row r="41" spans="2:15" ht="19.5" customHeight="1">
      <c r="B41" s="95"/>
      <c r="C41" s="95"/>
      <c r="D41" s="95"/>
      <c r="E41" s="95"/>
      <c r="F41" s="95"/>
      <c r="G41" s="95"/>
      <c r="H41" s="95"/>
      <c r="I41" s="95"/>
      <c r="J41" s="95"/>
      <c r="K41" s="95"/>
      <c r="L41" s="95"/>
      <c r="M41" s="95"/>
      <c r="N41" s="95"/>
      <c r="O41" s="28"/>
    </row>
    <row r="42" spans="2:15" ht="19.5" customHeight="1">
      <c r="B42" s="95"/>
      <c r="C42" s="95"/>
      <c r="D42" s="95"/>
      <c r="E42" s="95"/>
      <c r="F42" s="95"/>
      <c r="G42" s="95"/>
      <c r="H42" s="95"/>
      <c r="I42" s="28"/>
      <c r="O42" s="28"/>
    </row>
    <row r="43" spans="2:15" ht="18.75" customHeight="1">
      <c r="B43" s="95"/>
      <c r="C43" s="95"/>
      <c r="D43" s="95"/>
      <c r="E43" s="95"/>
      <c r="F43" s="95"/>
      <c r="G43" s="95"/>
      <c r="H43" s="95"/>
      <c r="I43" s="28"/>
    </row>
    <row r="44" spans="2:15" ht="18.75" customHeight="1">
      <c r="B44" s="95"/>
      <c r="C44" s="95"/>
      <c r="D44" s="95"/>
      <c r="E44" s="95"/>
      <c r="F44" s="95"/>
      <c r="G44" s="95"/>
      <c r="H44" s="95"/>
      <c r="I44" s="28"/>
    </row>
    <row r="45" spans="2:15" ht="18.75" customHeight="1"/>
  </sheetData>
  <mergeCells count="4">
    <mergeCell ref="K4:K5"/>
    <mergeCell ref="L4:L5"/>
    <mergeCell ref="M4:M5"/>
    <mergeCell ref="B2:M2"/>
  </mergeCells>
  <phoneticPr fontId="1"/>
  <hyperlinks>
    <hyperlink ref="C7:F7" location="様式①申請!A1" display="１．"/>
    <hyperlink ref="C8:F8" location="①2.事業目的!A1" display="２．"/>
    <hyperlink ref="C10:G10" location="'①4.事業内容（PR）'!A1" display="４．"/>
    <hyperlink ref="C11:H11" location="'4.事業内容（販促）'!B2" display="４．"/>
    <hyperlink ref="C13:G13" location="'①5.スケジュール(PR)'!A1" display="５．"/>
    <hyperlink ref="C14:H14" location="'①5.スケジュール(販促)'!A1" display="５．"/>
    <hyperlink ref="C15:G15" location="'②6.成果報告（PR）'!A1" display="６．"/>
    <hyperlink ref="C16:G16" location="'②6.成果報告（販促）'!A1" display="６．"/>
    <hyperlink ref="C17:F17" location="'7.積算内訳（PR）'!Print_Area" display="７．"/>
    <hyperlink ref="C18:F18" location="'7.積算内訳（販促）'!B2" display="７．"/>
    <hyperlink ref="C20:E20" location="①8.添付資料!A1" display="８．"/>
    <hyperlink ref="C9:F9" location="①3.実施体制!A1" display="３．"/>
    <hyperlink ref="C25" location="交付申請書!A1" display="Ⅱ．補助金交付申請書"/>
    <hyperlink ref="B34" location="はじめに!A1" display="★目的別使用申請様式チャート図に戻る"/>
    <hyperlink ref="C6:E6" location="様式①申請!A1" display="Ⅰ.実施計画の承認申請書"/>
    <hyperlink ref="C11:G11" location="'①4.事業内容（販促）'!A1" display="４．"/>
    <hyperlink ref="C12:H12" location="'①2.事業内容（戦略）'!A1" display="４．"/>
    <hyperlink ref="C17:G17" location="'①7.積算内訳（PR）'!A1" display="７．"/>
    <hyperlink ref="C18:G18" location="'①7.積算内訳（販促）'!A1" display="７．"/>
    <hyperlink ref="C19:H19" location="'①7.積算内訳（戦略）'!A1" display="７．"/>
    <hyperlink ref="C25:E25" location="①交付申請書!A1" display="Ⅱ．補助金交付申請書"/>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&amp;L様式１　チェックリスト</oddHeader>
  </headerFooter>
  <rowBreaks count="1" manualBreakCount="1">
    <brk id="32" max="13" man="1"/>
  </rowBreaks>
  <colBreaks count="1" manualBreakCount="1">
    <brk id="14" max="53"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O43"/>
  <sheetViews>
    <sheetView view="pageBreakPreview" zoomScaleNormal="100" zoomScaleSheetLayoutView="100" workbookViewId="0"/>
  </sheetViews>
  <sheetFormatPr defaultRowHeight="15.75"/>
  <cols>
    <col min="1" max="1" width="1.625" style="344" customWidth="1"/>
    <col min="2" max="2" width="4.875" style="344" customWidth="1"/>
    <col min="3" max="3" width="10.625" style="344" customWidth="1"/>
    <col min="4" max="4" width="6.875" style="344" customWidth="1"/>
    <col min="5" max="5" width="12" style="344" customWidth="1"/>
    <col min="6" max="6" width="9" style="344" customWidth="1"/>
    <col min="7" max="7" width="11.5" style="344" customWidth="1"/>
    <col min="8" max="8" width="10.625" style="344" customWidth="1"/>
    <col min="9" max="9" width="16.625" style="344" customWidth="1"/>
    <col min="10" max="10" width="9.875" style="344" customWidth="1"/>
    <col min="11" max="11" width="12.75" style="344" customWidth="1"/>
    <col min="12" max="13" width="9.875" style="344" customWidth="1"/>
    <col min="14" max="14" width="9" style="344"/>
    <col min="15" max="15" width="1.625" style="344" customWidth="1"/>
    <col min="16" max="16384" width="9" style="344"/>
  </cols>
  <sheetData>
    <row r="1" spans="2:15" ht="9" customHeight="1"/>
    <row r="2" spans="2:15" ht="19.5" customHeight="1">
      <c r="B2" s="345"/>
      <c r="C2" s="345"/>
      <c r="D2" s="345"/>
      <c r="E2" s="345"/>
      <c r="F2" s="345"/>
      <c r="G2" s="345"/>
      <c r="H2" s="345"/>
      <c r="O2" s="345"/>
    </row>
    <row r="3" spans="2:15" ht="22.5" customHeight="1">
      <c r="L3" s="1431" t="s">
        <v>57</v>
      </c>
      <c r="M3" s="1431"/>
      <c r="O3" s="345"/>
    </row>
    <row r="4" spans="2:15" ht="22.5" customHeight="1">
      <c r="B4" s="345"/>
      <c r="C4" s="345"/>
      <c r="D4" s="345"/>
      <c r="E4" s="345"/>
      <c r="F4" s="345"/>
      <c r="G4" s="345"/>
      <c r="H4" s="345"/>
      <c r="I4" s="345"/>
      <c r="J4" s="345"/>
      <c r="K4" s="345"/>
      <c r="L4" s="345"/>
      <c r="M4" s="345"/>
      <c r="O4" s="345"/>
    </row>
    <row r="5" spans="2:15" ht="22.5" customHeight="1">
      <c r="B5" s="346" t="s">
        <v>58</v>
      </c>
      <c r="C5" s="345"/>
      <c r="D5" s="345"/>
      <c r="E5" s="345"/>
      <c r="F5" s="345"/>
      <c r="G5" s="345"/>
      <c r="H5" s="345"/>
      <c r="I5" s="345"/>
      <c r="J5" s="345"/>
      <c r="K5" s="345"/>
      <c r="L5" s="345"/>
      <c r="M5" s="345"/>
      <c r="O5" s="345"/>
    </row>
    <row r="6" spans="2:15" ht="22.5" customHeight="1">
      <c r="B6" s="345"/>
      <c r="C6" s="345"/>
      <c r="D6" s="345"/>
      <c r="E6" s="345"/>
      <c r="F6" s="345"/>
      <c r="G6" s="345"/>
      <c r="H6" s="345"/>
      <c r="I6" s="345"/>
      <c r="J6" s="345"/>
      <c r="K6" s="345"/>
      <c r="L6" s="345"/>
      <c r="M6" s="345"/>
      <c r="O6" s="345"/>
    </row>
    <row r="7" spans="2:15" ht="22.5" customHeight="1">
      <c r="B7" s="345"/>
      <c r="C7" s="345"/>
      <c r="D7" s="345"/>
      <c r="E7" s="345"/>
      <c r="F7" s="345"/>
      <c r="G7" s="345"/>
      <c r="H7" s="345"/>
      <c r="I7" s="345"/>
      <c r="J7" s="345"/>
      <c r="K7" s="345"/>
      <c r="L7" s="345"/>
      <c r="M7" s="345"/>
      <c r="O7" s="345"/>
    </row>
    <row r="8" spans="2:15" ht="22.5" customHeight="1">
      <c r="B8" s="345"/>
      <c r="C8" s="345"/>
      <c r="D8" s="345"/>
      <c r="E8" s="345"/>
      <c r="F8" s="345"/>
      <c r="G8" s="345"/>
      <c r="I8" s="347" t="s">
        <v>59</v>
      </c>
      <c r="J8" s="1432" t="str">
        <f>IF(様式①申請!J8="","",様式①申請!J8)</f>
        <v/>
      </c>
      <c r="K8" s="1432"/>
      <c r="L8" s="1432"/>
      <c r="M8" s="1432"/>
      <c r="N8" s="1432"/>
      <c r="O8" s="345"/>
    </row>
    <row r="9" spans="2:15" ht="28.5" customHeight="1">
      <c r="B9" s="345"/>
      <c r="C9" s="345"/>
      <c r="D9" s="345"/>
      <c r="E9" s="345"/>
      <c r="F9" s="345"/>
      <c r="G9" s="345"/>
      <c r="I9" s="347" t="s">
        <v>60</v>
      </c>
      <c r="J9" s="1433" t="str">
        <f>IF(様式①申請!J9="","",様式①申請!J9)</f>
        <v/>
      </c>
      <c r="K9" s="1433"/>
      <c r="L9" s="1433"/>
      <c r="M9" s="1433"/>
      <c r="N9" s="1433"/>
      <c r="O9" s="345"/>
    </row>
    <row r="10" spans="2:15" ht="22.5" customHeight="1">
      <c r="O10" s="345"/>
    </row>
    <row r="11" spans="2:15" ht="22.5" customHeight="1">
      <c r="C11" s="345"/>
      <c r="D11" s="345"/>
      <c r="E11" s="345"/>
      <c r="F11" s="345"/>
      <c r="G11" s="345"/>
      <c r="H11" s="345"/>
      <c r="I11" s="345"/>
      <c r="J11" s="345"/>
      <c r="K11" s="345"/>
      <c r="L11" s="345"/>
      <c r="M11" s="345"/>
      <c r="O11" s="345"/>
    </row>
    <row r="12" spans="2:15" ht="22.5" customHeight="1">
      <c r="B12" s="345"/>
      <c r="E12" s="348" t="s">
        <v>634</v>
      </c>
      <c r="G12" s="345"/>
      <c r="H12" s="345"/>
      <c r="I12" s="345"/>
      <c r="J12" s="345"/>
      <c r="K12" s="345"/>
      <c r="L12" s="345"/>
      <c r="M12" s="345"/>
      <c r="O12" s="345"/>
    </row>
    <row r="13" spans="2:15" ht="22.5" customHeight="1">
      <c r="B13" s="345"/>
      <c r="C13" s="345"/>
      <c r="E13" s="345"/>
      <c r="G13" s="345"/>
      <c r="H13" s="345"/>
      <c r="I13" s="345"/>
      <c r="J13" s="345"/>
      <c r="K13" s="345"/>
      <c r="L13" s="345"/>
      <c r="M13" s="345"/>
      <c r="O13" s="345"/>
    </row>
    <row r="14" spans="2:15" ht="22.5" customHeight="1">
      <c r="B14" s="345"/>
      <c r="C14" s="345"/>
      <c r="E14" s="345"/>
      <c r="G14" s="345"/>
      <c r="H14" s="345"/>
      <c r="I14" s="345"/>
      <c r="J14" s="345"/>
      <c r="K14" s="345"/>
      <c r="L14" s="345"/>
      <c r="M14" s="345"/>
      <c r="O14" s="345"/>
    </row>
    <row r="15" spans="2:15" ht="22.5" customHeight="1">
      <c r="B15" s="345"/>
      <c r="E15" s="345"/>
      <c r="G15" s="345"/>
      <c r="H15" s="345"/>
      <c r="I15" s="345"/>
      <c r="J15" s="345"/>
      <c r="K15" s="345"/>
      <c r="L15" s="345"/>
      <c r="M15" s="345"/>
      <c r="O15" s="345"/>
    </row>
    <row r="16" spans="2:15" ht="22.5" customHeight="1">
      <c r="B16" s="345"/>
      <c r="C16" s="345"/>
      <c r="E16" s="349" t="s">
        <v>550</v>
      </c>
      <c r="G16" s="350"/>
      <c r="H16" s="350"/>
      <c r="I16" s="350"/>
      <c r="J16" s="345"/>
      <c r="K16" s="345"/>
      <c r="L16" s="345"/>
      <c r="M16" s="345"/>
      <c r="O16" s="345"/>
    </row>
    <row r="17" spans="2:15" ht="22.5" customHeight="1">
      <c r="B17" s="345"/>
      <c r="C17" s="345"/>
      <c r="E17" s="345"/>
      <c r="F17" s="345"/>
      <c r="G17" s="345"/>
      <c r="H17" s="345"/>
      <c r="I17" s="345"/>
      <c r="J17" s="345"/>
      <c r="K17" s="345"/>
      <c r="L17" s="345"/>
      <c r="M17" s="345"/>
      <c r="O17" s="345"/>
    </row>
    <row r="18" spans="2:15" ht="22.5" customHeight="1">
      <c r="B18" s="345"/>
      <c r="C18" s="345"/>
      <c r="D18" s="345"/>
      <c r="E18" s="345"/>
      <c r="F18" s="345"/>
      <c r="G18" s="345"/>
      <c r="H18" s="345"/>
      <c r="I18" s="345"/>
      <c r="J18" s="345"/>
      <c r="K18" s="345"/>
      <c r="L18" s="345"/>
      <c r="M18" s="345"/>
      <c r="O18" s="345"/>
    </row>
    <row r="19" spans="2:15" ht="22.5" customHeight="1">
      <c r="B19" s="345"/>
      <c r="C19" s="345"/>
      <c r="D19" s="345"/>
      <c r="E19" s="351"/>
      <c r="F19" s="351"/>
      <c r="G19" s="351"/>
      <c r="H19" s="351"/>
      <c r="I19" s="351"/>
      <c r="J19" s="351"/>
      <c r="K19" s="351"/>
      <c r="L19" s="351"/>
      <c r="M19" s="351"/>
      <c r="N19" s="351"/>
      <c r="O19" s="345"/>
    </row>
    <row r="20" spans="2:15" ht="22.5" customHeight="1">
      <c r="B20" s="345"/>
      <c r="C20" s="345"/>
      <c r="D20" s="345"/>
      <c r="E20" s="351"/>
      <c r="F20" s="351"/>
      <c r="G20" s="351"/>
      <c r="H20" s="351"/>
      <c r="I20" s="351"/>
      <c r="J20" s="351"/>
      <c r="K20" s="351"/>
      <c r="L20" s="351"/>
      <c r="M20" s="351"/>
      <c r="N20" s="351"/>
      <c r="O20" s="345"/>
    </row>
    <row r="21" spans="2:15" ht="22.5" customHeight="1">
      <c r="B21" s="345"/>
      <c r="C21" s="345"/>
      <c r="D21" s="345"/>
      <c r="E21" s="351"/>
      <c r="F21" s="351"/>
      <c r="G21" s="351"/>
      <c r="H21" s="351"/>
      <c r="I21" s="351"/>
      <c r="J21" s="351"/>
      <c r="K21" s="351"/>
      <c r="L21" s="351"/>
      <c r="M21" s="351"/>
      <c r="N21" s="351"/>
      <c r="O21" s="345"/>
    </row>
    <row r="22" spans="2:15" ht="22.5" customHeight="1">
      <c r="B22" s="345"/>
      <c r="C22" s="345"/>
      <c r="D22" s="345"/>
      <c r="E22" s="351"/>
      <c r="F22" s="351"/>
      <c r="G22" s="351"/>
      <c r="H22" s="351"/>
      <c r="I22" s="351"/>
      <c r="J22" s="351"/>
      <c r="K22" s="351"/>
      <c r="L22" s="351"/>
      <c r="M22" s="351"/>
      <c r="N22" s="351"/>
      <c r="O22" s="345"/>
    </row>
    <row r="23" spans="2:15" ht="22.5" customHeight="1">
      <c r="B23" s="345"/>
      <c r="C23" s="345"/>
      <c r="D23" s="345"/>
      <c r="E23" s="345"/>
      <c r="F23" s="345"/>
      <c r="G23" s="345"/>
      <c r="H23" s="345"/>
      <c r="I23" s="345"/>
      <c r="J23" s="345"/>
      <c r="K23" s="345"/>
      <c r="L23" s="345"/>
      <c r="M23" s="345"/>
      <c r="N23" s="345"/>
      <c r="O23" s="345"/>
    </row>
    <row r="24" spans="2:15" ht="22.5" customHeight="1">
      <c r="B24" s="345"/>
      <c r="C24" s="345"/>
      <c r="D24" s="345"/>
      <c r="E24" s="345"/>
      <c r="F24" s="345"/>
      <c r="G24" s="345"/>
      <c r="H24" s="345"/>
      <c r="I24" s="345"/>
      <c r="J24" s="345"/>
      <c r="K24" s="345"/>
      <c r="L24" s="345"/>
      <c r="M24" s="352"/>
      <c r="N24" s="345"/>
      <c r="O24" s="345"/>
    </row>
    <row r="25" spans="2:15" ht="22.5" customHeight="1">
      <c r="B25" s="345"/>
      <c r="C25" s="345"/>
      <c r="D25" s="345"/>
      <c r="E25" s="345"/>
      <c r="F25" s="345"/>
      <c r="G25" s="345"/>
      <c r="H25" s="345"/>
      <c r="I25" s="345"/>
      <c r="J25" s="345"/>
      <c r="K25" s="345"/>
      <c r="L25" s="345"/>
      <c r="M25" s="345"/>
      <c r="N25" s="345"/>
      <c r="O25" s="345"/>
    </row>
    <row r="26" spans="2:15" ht="11.25" customHeight="1">
      <c r="B26" s="345"/>
      <c r="C26" s="345"/>
      <c r="D26" s="345"/>
      <c r="E26" s="345"/>
      <c r="F26" s="345"/>
      <c r="G26" s="345"/>
      <c r="H26" s="345"/>
      <c r="I26" s="345"/>
      <c r="J26" s="345"/>
      <c r="K26" s="345"/>
      <c r="L26" s="345"/>
      <c r="M26" s="345"/>
      <c r="O26" s="345"/>
    </row>
    <row r="27" spans="2:15" ht="8.25" customHeight="1">
      <c r="B27" s="345"/>
      <c r="C27" s="345"/>
      <c r="D27" s="345"/>
      <c r="E27" s="345"/>
      <c r="F27" s="345"/>
      <c r="G27" s="345"/>
      <c r="H27" s="345"/>
      <c r="I27" s="345"/>
      <c r="J27" s="345"/>
      <c r="K27" s="345"/>
      <c r="L27" s="345"/>
      <c r="M27" s="345"/>
      <c r="O27" s="345"/>
    </row>
    <row r="28" spans="2:15" ht="19.5" customHeight="1">
      <c r="B28" s="345"/>
      <c r="C28" s="345"/>
      <c r="D28" s="345"/>
      <c r="E28" s="345"/>
      <c r="F28" s="345"/>
      <c r="G28" s="345"/>
      <c r="H28" s="345"/>
      <c r="I28" s="345"/>
      <c r="J28" s="345"/>
      <c r="K28" s="345"/>
      <c r="L28" s="345"/>
      <c r="M28" s="345"/>
      <c r="O28" s="345"/>
    </row>
    <row r="29" spans="2:15" ht="19.5" customHeight="1">
      <c r="B29" s="345"/>
      <c r="C29" s="345"/>
      <c r="D29" s="345"/>
      <c r="E29" s="345"/>
      <c r="F29" s="345"/>
      <c r="G29" s="345"/>
      <c r="H29" s="345"/>
      <c r="I29" s="345"/>
      <c r="J29" s="345"/>
      <c r="K29" s="345"/>
      <c r="L29" s="345"/>
      <c r="M29" s="345"/>
      <c r="O29" s="345"/>
    </row>
    <row r="30" spans="2:15" ht="19.5" customHeight="1">
      <c r="C30" s="345"/>
      <c r="D30" s="345"/>
      <c r="E30" s="345"/>
      <c r="F30" s="345"/>
      <c r="G30" s="345"/>
      <c r="H30" s="345"/>
      <c r="I30" s="345"/>
      <c r="J30" s="345"/>
      <c r="K30" s="345"/>
      <c r="L30" s="345"/>
      <c r="M30" s="345"/>
      <c r="O30" s="345"/>
    </row>
    <row r="31" spans="2:15" ht="19.5" customHeight="1">
      <c r="B31" s="345"/>
      <c r="C31" s="345"/>
      <c r="D31" s="345"/>
      <c r="E31" s="345"/>
      <c r="F31" s="345"/>
      <c r="G31" s="345"/>
      <c r="H31" s="345"/>
      <c r="I31" s="345"/>
      <c r="J31" s="345"/>
      <c r="K31" s="345"/>
      <c r="L31" s="345"/>
      <c r="M31" s="345"/>
      <c r="O31" s="345"/>
    </row>
    <row r="32" spans="2:15" ht="19.5" customHeight="1">
      <c r="B32" s="345"/>
      <c r="C32" s="345"/>
      <c r="D32" s="345"/>
      <c r="E32" s="345"/>
      <c r="F32" s="345"/>
      <c r="G32" s="345"/>
      <c r="H32" s="345"/>
      <c r="I32" s="345"/>
      <c r="J32" s="345"/>
      <c r="K32" s="345"/>
      <c r="L32" s="345"/>
      <c r="M32" s="345"/>
      <c r="O32" s="345"/>
    </row>
    <row r="33" spans="2:15" ht="19.5" customHeight="1">
      <c r="B33" s="353"/>
      <c r="C33" s="353"/>
      <c r="D33" s="353"/>
      <c r="E33" s="353"/>
      <c r="F33" s="353"/>
      <c r="G33" s="353"/>
      <c r="H33" s="353"/>
      <c r="I33" s="353"/>
      <c r="J33" s="353"/>
      <c r="K33" s="353"/>
      <c r="L33" s="353"/>
      <c r="M33" s="353"/>
      <c r="O33" s="345"/>
    </row>
    <row r="34" spans="2:15" ht="19.5" customHeight="1">
      <c r="B34" s="353"/>
      <c r="C34" s="353"/>
      <c r="D34" s="353"/>
      <c r="E34" s="353"/>
      <c r="F34" s="353"/>
      <c r="G34" s="353"/>
      <c r="H34" s="353"/>
      <c r="I34" s="353"/>
      <c r="J34" s="353"/>
      <c r="K34" s="353"/>
      <c r="L34" s="353"/>
      <c r="M34" s="353"/>
      <c r="O34" s="345"/>
    </row>
    <row r="35" spans="2:15" ht="19.5" customHeight="1">
      <c r="B35" s="353"/>
      <c r="C35" s="353"/>
      <c r="D35" s="353"/>
      <c r="E35" s="353"/>
      <c r="F35" s="353"/>
      <c r="G35" s="353"/>
      <c r="H35" s="353"/>
      <c r="I35" s="353"/>
      <c r="J35" s="353"/>
      <c r="K35" s="353"/>
      <c r="L35" s="353"/>
      <c r="M35" s="353"/>
      <c r="O35" s="345"/>
    </row>
    <row r="36" spans="2:15" ht="19.5" customHeight="1">
      <c r="B36" s="353"/>
      <c r="C36" s="353"/>
      <c r="D36" s="353"/>
      <c r="E36" s="353"/>
      <c r="F36" s="353"/>
      <c r="G36" s="353"/>
      <c r="H36" s="353"/>
      <c r="I36" s="353"/>
      <c r="J36" s="353"/>
      <c r="K36" s="353"/>
      <c r="L36" s="353"/>
      <c r="M36" s="353"/>
      <c r="O36" s="345"/>
    </row>
    <row r="37" spans="2:15" ht="19.5" customHeight="1">
      <c r="B37" s="353"/>
      <c r="C37" s="353"/>
      <c r="D37" s="353"/>
      <c r="E37" s="353"/>
      <c r="F37" s="353"/>
      <c r="G37" s="353"/>
      <c r="H37" s="353"/>
      <c r="I37" s="353"/>
      <c r="J37" s="353"/>
      <c r="K37" s="353"/>
      <c r="L37" s="353"/>
      <c r="M37" s="353"/>
      <c r="O37" s="345"/>
    </row>
    <row r="38" spans="2:15" ht="19.5" customHeight="1">
      <c r="B38" s="353"/>
      <c r="C38" s="353"/>
      <c r="D38" s="353"/>
      <c r="E38" s="353"/>
      <c r="F38" s="353"/>
      <c r="G38" s="353"/>
      <c r="H38" s="353"/>
      <c r="I38" s="353"/>
      <c r="J38" s="353"/>
      <c r="K38" s="353"/>
      <c r="L38" s="353"/>
      <c r="M38" s="353"/>
      <c r="O38" s="345"/>
    </row>
    <row r="39" spans="2:15" ht="19.5" customHeight="1">
      <c r="B39" s="353"/>
      <c r="C39" s="353"/>
      <c r="D39" s="353"/>
      <c r="E39" s="353"/>
      <c r="F39" s="353"/>
      <c r="G39" s="353"/>
      <c r="H39" s="353"/>
      <c r="I39" s="353"/>
      <c r="J39" s="353"/>
      <c r="K39" s="353"/>
      <c r="L39" s="353"/>
      <c r="M39" s="353"/>
      <c r="O39" s="345"/>
    </row>
    <row r="40" spans="2:15" ht="19.5" customHeight="1">
      <c r="B40" s="353"/>
      <c r="C40" s="353"/>
      <c r="D40" s="353"/>
      <c r="E40" s="353"/>
      <c r="F40" s="353"/>
      <c r="G40" s="353"/>
      <c r="H40" s="353"/>
      <c r="I40" s="353"/>
      <c r="J40" s="345"/>
      <c r="O40" s="345"/>
    </row>
    <row r="41" spans="2:15" ht="18.75" customHeight="1">
      <c r="B41" s="353"/>
      <c r="C41" s="353"/>
      <c r="D41" s="353"/>
      <c r="E41" s="353"/>
      <c r="F41" s="353"/>
      <c r="G41" s="353"/>
      <c r="H41" s="353"/>
      <c r="I41" s="353"/>
      <c r="J41" s="345"/>
    </row>
    <row r="42" spans="2:15" ht="18.75" customHeight="1">
      <c r="B42" s="353"/>
      <c r="C42" s="353"/>
      <c r="D42" s="353"/>
      <c r="E42" s="353"/>
      <c r="F42" s="353"/>
      <c r="G42" s="353"/>
      <c r="H42" s="353"/>
      <c r="I42" s="353"/>
      <c r="J42" s="345"/>
    </row>
    <row r="43" spans="2:15" ht="18.75" customHeight="1"/>
  </sheetData>
  <sheetProtection algorithmName="SHA-512" hashValue="u0vsEp0oB9HXUNizFIE+Tj1aY2o7wgX5PrSUSGOx0GmY3Fi74MjwVogAJ2jWa/EZQXADomYOGfHM4mHiWE5L1Q==" saltValue="vwAq46hz6w8hOCKmVTc6cA==" spinCount="100000" sheet="1" scenarios="1"/>
  <mergeCells count="3">
    <mergeCell ref="L3:M3"/>
    <mergeCell ref="J8:N8"/>
    <mergeCell ref="J9:N9"/>
  </mergeCells>
  <phoneticPr fontId="1"/>
  <dataValidations count="1">
    <dataValidation allowBlank="1" showInputMessage="1" showErrorMessage="1" promptTitle="西暦で入力してください。" prompt="例：2021/1/1" sqref="L3:M3"/>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&amp;L様式第２号</oddHead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Q84"/>
  <sheetViews>
    <sheetView view="pageBreakPreview" zoomScaleNormal="100" zoomScaleSheetLayoutView="100" workbookViewId="0"/>
  </sheetViews>
  <sheetFormatPr defaultColWidth="9" defaultRowHeight="13.5"/>
  <cols>
    <col min="1" max="1" width="1.625" style="138" customWidth="1"/>
    <col min="2" max="2" width="6.875" style="138" customWidth="1"/>
    <col min="3" max="3" width="36.875" style="138" customWidth="1"/>
    <col min="4" max="4" width="12" style="138" customWidth="1"/>
    <col min="5" max="5" width="10.125" style="138" customWidth="1"/>
    <col min="6" max="6" width="11.875" style="138" customWidth="1"/>
    <col min="7" max="11" width="10.125" style="138" customWidth="1"/>
    <col min="12" max="12" width="1.625" style="138" customWidth="1"/>
    <col min="13" max="13" width="9" style="138"/>
    <col min="14" max="14" width="9" style="354" hidden="1" customWidth="1"/>
    <col min="15" max="17" width="10.25" style="354" hidden="1" customWidth="1"/>
    <col min="18" max="16384" width="9" style="138"/>
  </cols>
  <sheetData>
    <row r="1" spans="2:17" ht="8.25" customHeight="1"/>
    <row r="2" spans="2:17" ht="19.5" customHeight="1" thickBot="1">
      <c r="B2" s="140" t="s">
        <v>217</v>
      </c>
      <c r="O2" s="1450" t="s">
        <v>218</v>
      </c>
      <c r="P2" s="1451"/>
      <c r="Q2" s="1451"/>
    </row>
    <row r="3" spans="2:17" ht="19.5" customHeight="1">
      <c r="B3" s="1248" t="s">
        <v>92</v>
      </c>
      <c r="C3" s="1250" t="s">
        <v>93</v>
      </c>
      <c r="D3" s="1250" t="s">
        <v>94</v>
      </c>
      <c r="E3" s="1252" t="s">
        <v>95</v>
      </c>
      <c r="F3" s="1244" t="s">
        <v>96</v>
      </c>
      <c r="G3" s="1257" t="s">
        <v>219</v>
      </c>
      <c r="H3" s="1443" t="s">
        <v>220</v>
      </c>
      <c r="I3" s="1444"/>
      <c r="J3" s="1444"/>
      <c r="K3" s="1445"/>
      <c r="O3" s="141" t="s">
        <v>221</v>
      </c>
      <c r="P3" s="141" t="s">
        <v>222</v>
      </c>
      <c r="Q3" s="141" t="s">
        <v>223</v>
      </c>
    </row>
    <row r="4" spans="2:17" ht="27.75" customHeight="1">
      <c r="B4" s="1439"/>
      <c r="C4" s="1440"/>
      <c r="D4" s="1441"/>
      <c r="E4" s="1442"/>
      <c r="F4" s="1440"/>
      <c r="G4" s="1449"/>
      <c r="H4" s="1446"/>
      <c r="I4" s="1447"/>
      <c r="J4" s="1447"/>
      <c r="K4" s="1448"/>
      <c r="N4" s="355" t="s">
        <v>224</v>
      </c>
      <c r="O4" s="362">
        <f>SUM(O5:O84)</f>
        <v>0</v>
      </c>
      <c r="P4" s="362">
        <f>SUM(P5:P84)</f>
        <v>0</v>
      </c>
      <c r="Q4" s="362">
        <f>SUM(Q5:Q84)</f>
        <v>0</v>
      </c>
    </row>
    <row r="5" spans="2:17" ht="42.6" customHeight="1">
      <c r="B5" s="167" t="str">
        <f>IF(C5="","",IF('⑦1.活動計画変更（PR）'!C7="中止","中止","PR①"))</f>
        <v/>
      </c>
      <c r="C5" s="363" t="str">
        <f>IF('⑦1.活動計画変更（PR）'!C7="変更",'⑦1.活動計画変更（PR）'!D7,IF('⑦1.活動計画変更（PR）'!C7="中止",0,'⑦1.活動計画変更（PR）'!D6))</f>
        <v/>
      </c>
      <c r="D5" s="364" t="str">
        <f>IF('⑦1.活動計画変更（PR）'!C7="変更",'⑦1.活動計画変更（PR）'!E7,IF('⑦1.活動計画変更（PR）'!C7="中止","",'⑦1.活動計画変更（PR）'!E6))</f>
        <v/>
      </c>
      <c r="E5" s="364" t="str">
        <f>IF('⑦1.活動計画変更（PR）'!C7="変更",'⑦1.活動計画変更（PR）'!F7,IF('⑦1.活動計画変更（PR）'!C7="中止","",'⑦1.活動計画変更（PR）'!F6))</f>
        <v/>
      </c>
      <c r="F5" s="365" t="str">
        <f>IF('⑦1.活動計画変更（PR）'!C7="変更",'⑦1.活動計画変更（PR）'!G7,IF('⑦1.活動計画変更（PR）'!C7="中止","",'⑦1.活動計画変更（PR）'!G6))</f>
        <v/>
      </c>
      <c r="G5" s="356" t="s">
        <v>225</v>
      </c>
      <c r="H5" s="1238"/>
      <c r="I5" s="1239"/>
      <c r="J5" s="1239"/>
      <c r="K5" s="1240"/>
      <c r="L5" s="357"/>
      <c r="M5" s="146" t="s">
        <v>466</v>
      </c>
      <c r="N5" s="374" t="str">
        <f t="array" ref="N5">IFERROR(INDEX($B$5:$B$84,SMALL(IF($G$5:$G$84="実施済",ROW($B$5:$B$84)),ROW(B1))-4,0),"")</f>
        <v/>
      </c>
      <c r="O5" s="362" t="str">
        <f>IF(N5="","",VLOOKUP(N$5:N$84,'①7.積算内訳（PR）'!$B$6:$H$805,5,FALSE))</f>
        <v/>
      </c>
      <c r="P5" s="362" t="str">
        <f>IF($N5="","",VLOOKUP($N$5:$N$84,'①7.積算内訳（PR）'!$B$6:$H$805,6,FALSE))</f>
        <v/>
      </c>
      <c r="Q5" s="362" t="str">
        <f>IF($N5="","",VLOOKUP($N$5:$N$84,'①7.積算内訳（PR）'!$B$6:$H$805,7,FALSE))</f>
        <v/>
      </c>
    </row>
    <row r="6" spans="2:17" ht="42.6" customHeight="1">
      <c r="B6" s="167" t="str">
        <f>IF(C6="","",IF('⑦1.活動計画変更（PR）'!C9="中止","中止","PR②"))</f>
        <v/>
      </c>
      <c r="C6" s="363" t="str">
        <f>IF('⑦1.活動計画変更（PR）'!C9="変更",'⑦1.活動計画変更（PR）'!D9,IF('⑦1.活動計画変更（PR）'!C9="中止",0,'⑦1.活動計画変更（PR）'!D8))</f>
        <v/>
      </c>
      <c r="D6" s="364" t="str">
        <f>IF('⑦1.活動計画変更（PR）'!C9="変更",'⑦1.活動計画変更（PR）'!E9,IF('⑦1.活動計画変更（PR）'!C9="中止","",'⑦1.活動計画変更（PR）'!E8))</f>
        <v/>
      </c>
      <c r="E6" s="364" t="str">
        <f>IF('⑦1.活動計画変更（PR）'!C9="変更",'⑦1.活動計画変更（PR）'!F9,IF('⑦1.活動計画変更（PR）'!C9="中止","",'⑦1.活動計画変更（PR）'!F8))</f>
        <v/>
      </c>
      <c r="F6" s="366" t="str">
        <f>IF('⑦1.活動計画変更（PR）'!C9="変更",'⑦1.活動計画変更（PR）'!G9,IF('⑦1.活動計画変更（PR）'!C9="中止","",'⑦1.活動計画変更（PR）'!G8))</f>
        <v/>
      </c>
      <c r="G6" s="358" t="s">
        <v>225</v>
      </c>
      <c r="H6" s="1238"/>
      <c r="I6" s="1239"/>
      <c r="J6" s="1239"/>
      <c r="K6" s="1240"/>
      <c r="M6" s="151" t="s">
        <v>467</v>
      </c>
      <c r="N6" s="374" t="str">
        <f t="array" ref="N6">IFERROR(INDEX($B$5:$B$84,SMALL(IF($G$5:$G$84="実施済",ROW($B$5:$B$84)),ROW(B2))-4,0),"")</f>
        <v/>
      </c>
      <c r="O6" s="362" t="str">
        <f>IF(N6="","",VLOOKUP(N$5:N$84,'①7.積算内訳（PR）'!$B$6:$H$805,5,FALSE))</f>
        <v/>
      </c>
      <c r="P6" s="362" t="str">
        <f>IF($N6="","",VLOOKUP($N$5:$N$84,'①7.積算内訳（PR）'!$B$6:$H$805,6,FALSE))</f>
        <v/>
      </c>
      <c r="Q6" s="362" t="str">
        <f>IF($N6="","",VLOOKUP($N$5:$N$84,'①7.積算内訳（PR）'!$B$6:$H$805,7,FALSE))</f>
        <v/>
      </c>
    </row>
    <row r="7" spans="2:17" ht="42.6" customHeight="1">
      <c r="B7" s="167" t="str">
        <f>IF(C7="","",IF('⑦1.活動計画変更（PR）'!C11="中止","中止","PR③"))</f>
        <v/>
      </c>
      <c r="C7" s="363" t="str">
        <f>IF('⑦1.活動計画変更（PR）'!C11="変更",'⑦1.活動計画変更（PR）'!D11,IF('⑦1.活動計画変更（PR）'!C11="中止",0,'⑦1.活動計画変更（PR）'!D10))</f>
        <v/>
      </c>
      <c r="D7" s="364" t="str">
        <f>IF('⑦1.活動計画変更（PR）'!C11="変更",'⑦1.活動計画変更（PR）'!E11,IF('⑦1.活動計画変更（PR）'!C11="中止","",'⑦1.活動計画変更（PR）'!E10))</f>
        <v/>
      </c>
      <c r="E7" s="364" t="str">
        <f>IF('⑦1.活動計画変更（PR）'!C11="変更",'⑦1.活動計画変更（PR）'!F11,IF('⑦1.活動計画変更（PR）'!C11="中止","",'⑦1.活動計画変更（PR）'!F10))</f>
        <v/>
      </c>
      <c r="F7" s="366" t="str">
        <f>IF('⑦1.活動計画変更（PR）'!C11="変更",'⑦1.活動計画変更（PR）'!G11,IF('⑦1.活動計画変更（PR）'!C11="中止","",'⑦1.活動計画変更（PR）'!G10))</f>
        <v/>
      </c>
      <c r="G7" s="359" t="s">
        <v>225</v>
      </c>
      <c r="H7" s="1238"/>
      <c r="I7" s="1239"/>
      <c r="J7" s="1239"/>
      <c r="K7" s="1240"/>
      <c r="M7" s="146" t="s">
        <v>470</v>
      </c>
      <c r="N7" s="374" t="str">
        <f t="array" ref="N7">IFERROR(INDEX($B$5:$B$84,SMALL(IF($G$5:$G$84="実施済",ROW($B$5:$B$84)),ROW(B3))-4,0),"")</f>
        <v/>
      </c>
      <c r="O7" s="362" t="str">
        <f>IF(N7="","",VLOOKUP(N$5:N$84,'①7.積算内訳（PR）'!$B$6:$H$805,5,FALSE))</f>
        <v/>
      </c>
      <c r="P7" s="362" t="str">
        <f>IF($N7="","",VLOOKUP($N$5:$N$84,'①7.積算内訳（PR）'!$B$6:$H$805,6,FALSE))</f>
        <v/>
      </c>
      <c r="Q7" s="362" t="str">
        <f>IF($N7="","",VLOOKUP($N$5:$N$84,'①7.積算内訳（PR）'!$B$6:$H$805,7,FALSE))</f>
        <v/>
      </c>
    </row>
    <row r="8" spans="2:17" ht="42.6" customHeight="1">
      <c r="B8" s="167" t="str">
        <f>IF(C8="","",IF('⑦1.活動計画変更（PR）'!C13="中止","中止","PR④"))</f>
        <v/>
      </c>
      <c r="C8" s="363" t="str">
        <f>IF('⑦1.活動計画変更（PR）'!C13="変更",'⑦1.活動計画変更（PR）'!D13,IF('⑦1.活動計画変更（PR）'!C13="中止",0,'⑦1.活動計画変更（PR）'!D12))</f>
        <v/>
      </c>
      <c r="D8" s="364" t="str">
        <f>IF('⑦1.活動計画変更（PR）'!C13="変更",'⑦1.活動計画変更（PR）'!E13,IF('⑦1.活動計画変更（PR）'!C13="中止","",'⑦1.活動計画変更（PR）'!E12))</f>
        <v/>
      </c>
      <c r="E8" s="364" t="str">
        <f>IF('⑦1.活動計画変更（PR）'!C13="変更",'⑦1.活動計画変更（PR）'!F13,IF('⑦1.活動計画変更（PR）'!C13="中止","",'⑦1.活動計画変更（PR）'!F12))</f>
        <v/>
      </c>
      <c r="F8" s="366" t="str">
        <f>IF('⑦1.活動計画変更（PR）'!C13="変更",'⑦1.活動計画変更（PR）'!G13,IF('⑦1.活動計画変更（PR）'!C13="中止","",'⑦1.活動計画変更（PR）'!G12))</f>
        <v/>
      </c>
      <c r="G8" s="358" t="s">
        <v>225</v>
      </c>
      <c r="H8" s="1238"/>
      <c r="I8" s="1239"/>
      <c r="J8" s="1239"/>
      <c r="K8" s="1240"/>
      <c r="M8" s="152" t="s">
        <v>471</v>
      </c>
      <c r="N8" s="374" t="str">
        <f t="array" ref="N8">IFERROR(INDEX($B$5:$B$84,SMALL(IF($G$5:$G$84="実施済",ROW($B$5:$B$84)),ROW(B4))-4,0),"")</f>
        <v/>
      </c>
      <c r="O8" s="362" t="str">
        <f>IF(N8="","",VLOOKUP(N$5:N$84,'①7.積算内訳（PR）'!$B$6:$H$805,5,FALSE))</f>
        <v/>
      </c>
      <c r="P8" s="362" t="str">
        <f>IF($N8="","",VLOOKUP($N$5:$N$84,'①7.積算内訳（PR）'!$B$6:$H$805,6,FALSE))</f>
        <v/>
      </c>
      <c r="Q8" s="362" t="str">
        <f>IF($N8="","",VLOOKUP($N$5:$N$84,'①7.積算内訳（PR）'!$B$6:$H$805,7,FALSE))</f>
        <v/>
      </c>
    </row>
    <row r="9" spans="2:17" ht="50.25" customHeight="1">
      <c r="B9" s="167" t="str">
        <f>IF(C9="","",IF('⑦1.活動計画変更（PR）'!C15="中止","中止","PR⑤"))</f>
        <v/>
      </c>
      <c r="C9" s="363" t="str">
        <f>IF('⑦1.活動計画変更（PR）'!C15="変更",'⑦1.活動計画変更（PR）'!D15,IF('⑦1.活動計画変更（PR）'!C15="中止",0,'⑦1.活動計画変更（PR）'!D14))</f>
        <v/>
      </c>
      <c r="D9" s="364" t="str">
        <f>IF('⑦1.活動計画変更（PR）'!C15="変更",'⑦1.活動計画変更（PR）'!E15,IF('⑦1.活動計画変更（PR）'!C15="中止","",'⑦1.活動計画変更（PR）'!E14))</f>
        <v/>
      </c>
      <c r="E9" s="364" t="str">
        <f>IF('⑦1.活動計画変更（PR）'!C15="変更",'⑦1.活動計画変更（PR）'!F15,IF('⑦1.活動計画変更（PR）'!C15="中止","",'⑦1.活動計画変更（PR）'!F14))</f>
        <v/>
      </c>
      <c r="F9" s="366" t="str">
        <f>IF('⑦1.活動計画変更（PR）'!C15="変更",'⑦1.活動計画変更（PR）'!G15,IF('⑦1.活動計画変更（PR）'!C15="中止","",'⑦1.活動計画変更（PR）'!G14))</f>
        <v/>
      </c>
      <c r="G9" s="358" t="s">
        <v>225</v>
      </c>
      <c r="H9" s="1238"/>
      <c r="I9" s="1239"/>
      <c r="J9" s="1239"/>
      <c r="K9" s="1240"/>
      <c r="N9" s="374" t="str">
        <f t="array" ref="N9">IFERROR(INDEX($B$5:$B$84,SMALL(IF($G$5:$G$84="実施済",ROW($B$5:$B$84)),ROW(B5))-4,0),"")</f>
        <v/>
      </c>
      <c r="O9" s="362" t="str">
        <f>IF(N9="","",VLOOKUP(N$5:N$84,'①7.積算内訳（PR）'!$B$6:$H$805,5,FALSE))</f>
        <v/>
      </c>
      <c r="P9" s="362" t="str">
        <f>IF($N9="","",VLOOKUP($N$5:$N$84,'①7.積算内訳（PR）'!$B$6:$H$805,6,FALSE))</f>
        <v/>
      </c>
      <c r="Q9" s="362" t="str">
        <f>IF($N9="","",VLOOKUP($N$5:$N$84,'①7.積算内訳（PR）'!$B$6:$H$805,7,FALSE))</f>
        <v/>
      </c>
    </row>
    <row r="10" spans="2:17" ht="42.6" customHeight="1">
      <c r="B10" s="167" t="str">
        <f>IF(C10="","",IF('⑦1.活動計画変更（PR）'!C17="中止","中止","PR⑥"))</f>
        <v/>
      </c>
      <c r="C10" s="363" t="str">
        <f>IF('⑦1.活動計画変更（PR）'!C17="変更",'⑦1.活動計画変更（PR）'!D17,IF('⑦1.活動計画変更（PR）'!C17="中止",0,'⑦1.活動計画変更（PR）'!D16))</f>
        <v/>
      </c>
      <c r="D10" s="364" t="str">
        <f>IF('⑦1.活動計画変更（PR）'!C17="変更",'⑦1.活動計画変更（PR）'!E17,IF('⑦1.活動計画変更（PR）'!C17="中止","",'⑦1.活動計画変更（PR）'!E16))</f>
        <v/>
      </c>
      <c r="E10" s="364" t="str">
        <f>IF('⑦1.活動計画変更（PR）'!C17="変更",'⑦1.活動計画変更（PR）'!F17,IF('⑦1.活動計画変更（PR）'!C17="中止","",'⑦1.活動計画変更（PR）'!F16))</f>
        <v/>
      </c>
      <c r="F10" s="367" t="str">
        <f>IF('⑦1.活動計画変更（PR）'!C17="変更",'⑦1.活動計画変更（PR）'!G17,IF('⑦1.活動計画変更（PR）'!C17="中止","",'⑦1.活動計画変更（PR）'!G16))</f>
        <v/>
      </c>
      <c r="G10" s="356" t="s">
        <v>225</v>
      </c>
      <c r="H10" s="1238"/>
      <c r="I10" s="1239"/>
      <c r="J10" s="1239"/>
      <c r="K10" s="1240"/>
      <c r="N10" s="374" t="str">
        <f t="array" ref="N10">IFERROR(INDEX($B$5:$B$84,SMALL(IF($G$5:$G$84="実施済",ROW($B$5:$B$84)),ROW(B6))-4,0),"")</f>
        <v/>
      </c>
      <c r="O10" s="362" t="str">
        <f>IF(N10="","",VLOOKUP(N$5:N$84,'①7.積算内訳（PR）'!$B$6:$H$805,5,FALSE))</f>
        <v/>
      </c>
      <c r="P10" s="362" t="str">
        <f>IF($N10="","",VLOOKUP($N$5:$N$84,'①7.積算内訳（PR）'!$B$6:$H$805,6,FALSE))</f>
        <v/>
      </c>
      <c r="Q10" s="362" t="str">
        <f>IF($N10="","",VLOOKUP($N$5:$N$84,'①7.積算内訳（PR）'!$B$6:$H$805,7,FALSE))</f>
        <v/>
      </c>
    </row>
    <row r="11" spans="2:17" ht="42.6" customHeight="1">
      <c r="B11" s="167" t="str">
        <f>IF(C11="","",IF('⑦1.活動計画変更（PR）'!C19="中止","中止","PR⑦"))</f>
        <v/>
      </c>
      <c r="C11" s="363" t="str">
        <f>IF('⑦1.活動計画変更（PR）'!C19="変更",'⑦1.活動計画変更（PR）'!D19,IF('⑦1.活動計画変更（PR）'!C19="中止",0,'⑦1.活動計画変更（PR）'!D18))</f>
        <v/>
      </c>
      <c r="D11" s="364" t="str">
        <f>IF('⑦1.活動計画変更（PR）'!C19="変更",'⑦1.活動計画変更（PR）'!E19,IF('⑦1.活動計画変更（PR）'!C19="中止","",'⑦1.活動計画変更（PR）'!E18))</f>
        <v/>
      </c>
      <c r="E11" s="364" t="str">
        <f>IF('⑦1.活動計画変更（PR）'!C19="変更",'⑦1.活動計画変更（PR）'!F19,IF('⑦1.活動計画変更（PR）'!C19="中止","",'⑦1.活動計画変更（PR）'!F18))</f>
        <v/>
      </c>
      <c r="F11" s="367" t="str">
        <f>IF('⑦1.活動計画変更（PR）'!C19="変更",'⑦1.活動計画変更（PR）'!G19,IF('⑦1.活動計画変更（PR）'!C19="中止","",'⑦1.活動計画変更（PR）'!G18))</f>
        <v/>
      </c>
      <c r="G11" s="356" t="s">
        <v>225</v>
      </c>
      <c r="H11" s="1238"/>
      <c r="I11" s="1239"/>
      <c r="J11" s="1239"/>
      <c r="K11" s="1240"/>
      <c r="N11" s="374" t="str">
        <f t="array" ref="N11">IFERROR(INDEX($B$5:$B$84,SMALL(IF($G$5:$G$84="実施済",ROW($B$5:$B$84)),ROW(B7))-4,0),"")</f>
        <v/>
      </c>
      <c r="O11" s="362" t="str">
        <f>IF(N11="","",VLOOKUP(N$5:N$84,'①7.積算内訳（PR）'!$B$6:$H$805,5,FALSE))</f>
        <v/>
      </c>
      <c r="P11" s="362" t="str">
        <f>IF($N11="","",VLOOKUP($N$5:$N$84,'①7.積算内訳（PR）'!$B$6:$H$805,6,FALSE))</f>
        <v/>
      </c>
      <c r="Q11" s="362" t="str">
        <f>IF($N11="","",VLOOKUP($N$5:$N$84,'①7.積算内訳（PR）'!$B$6:$H$805,7,FALSE))</f>
        <v/>
      </c>
    </row>
    <row r="12" spans="2:17" ht="42.6" customHeight="1">
      <c r="B12" s="167" t="str">
        <f>IF(C12="","",IF('⑦1.活動計画変更（PR）'!C21="中止","中止","PR⑧"))</f>
        <v/>
      </c>
      <c r="C12" s="363" t="str">
        <f>IF('⑦1.活動計画変更（PR）'!C21="変更",'⑦1.活動計画変更（PR）'!D21,IF('⑦1.活動計画変更（PR）'!C21="中止",0,'⑦1.活動計画変更（PR）'!D20))</f>
        <v/>
      </c>
      <c r="D12" s="364" t="str">
        <f>IF('⑦1.活動計画変更（PR）'!C21="変更",'⑦1.活動計画変更（PR）'!E21,IF('⑦1.活動計画変更（PR）'!C21="中止","",'⑦1.活動計画変更（PR）'!E20))</f>
        <v/>
      </c>
      <c r="E12" s="364" t="str">
        <f>IF('⑦1.活動計画変更（PR）'!C21="変更",'⑦1.活動計画変更（PR）'!F21,IF('⑦1.活動計画変更（PR）'!C21="中止","",'⑦1.活動計画変更（PR）'!F20))</f>
        <v/>
      </c>
      <c r="F12" s="367" t="str">
        <f>IF('⑦1.活動計画変更（PR）'!C21="変更",'⑦1.活動計画変更（PR）'!G21,IF('⑦1.活動計画変更（PR）'!C21="中止","",'⑦1.活動計画変更（PR）'!G20))</f>
        <v/>
      </c>
      <c r="G12" s="356" t="s">
        <v>225</v>
      </c>
      <c r="H12" s="1238"/>
      <c r="I12" s="1239"/>
      <c r="J12" s="1239"/>
      <c r="K12" s="1240"/>
      <c r="N12" s="374" t="str">
        <f t="array" ref="N12">IFERROR(INDEX($B$5:$B$84,SMALL(IF($G$5:$G$84="実施済",ROW($B$5:$B$84)),ROW(B8))-4,0),"")</f>
        <v/>
      </c>
      <c r="O12" s="362" t="str">
        <f>IF(N12="","",VLOOKUP(N$5:N$84,'①7.積算内訳（PR）'!$B$6:$H$805,5,FALSE))</f>
        <v/>
      </c>
      <c r="P12" s="362" t="str">
        <f>IF($N12="","",VLOOKUP($N$5:$N$84,'①7.積算内訳（PR）'!$B$6:$H$805,6,FALSE))</f>
        <v/>
      </c>
      <c r="Q12" s="362" t="str">
        <f>IF($N12="","",VLOOKUP($N$5:$N$84,'①7.積算内訳（PR）'!$B$6:$H$805,7,FALSE))</f>
        <v/>
      </c>
    </row>
    <row r="13" spans="2:17" ht="42.6" customHeight="1">
      <c r="B13" s="167" t="str">
        <f>IF(C13="","",IF('⑦1.活動計画変更（PR）'!C23="中止","中止","PR⑨"))</f>
        <v/>
      </c>
      <c r="C13" s="363" t="str">
        <f>IF('⑦1.活動計画変更（PR）'!C23="変更",'⑦1.活動計画変更（PR）'!D23,IF('⑦1.活動計画変更（PR）'!C23="中止",0,'⑦1.活動計画変更（PR）'!D22))</f>
        <v/>
      </c>
      <c r="D13" s="364" t="str">
        <f>IF('⑦1.活動計画変更（PR）'!C23="変更",'⑦1.活動計画変更（PR）'!E23,IF('⑦1.活動計画変更（PR）'!C23="中止","",'⑦1.活動計画変更（PR）'!E22))</f>
        <v/>
      </c>
      <c r="E13" s="364" t="str">
        <f>IF('⑦1.活動計画変更（PR）'!C23="変更",'⑦1.活動計画変更（PR）'!F23,IF('⑦1.活動計画変更（PR）'!C23="中止","",'⑦1.活動計画変更（PR）'!F22))</f>
        <v/>
      </c>
      <c r="F13" s="367" t="str">
        <f>IF('⑦1.活動計画変更（PR）'!C23="変更",'⑦1.活動計画変更（PR）'!G23,IF('⑦1.活動計画変更（PR）'!C23="中止","",'⑦1.活動計画変更（PR）'!G22))</f>
        <v/>
      </c>
      <c r="G13" s="356" t="s">
        <v>225</v>
      </c>
      <c r="H13" s="1238"/>
      <c r="I13" s="1239"/>
      <c r="J13" s="1239"/>
      <c r="K13" s="1240"/>
      <c r="N13" s="374" t="str">
        <f t="array" ref="N13">IFERROR(INDEX($B$5:$B$84,SMALL(IF($G$5:$G$84="実施済",ROW($B$5:$B$84)),ROW(B9))-4,0),"")</f>
        <v/>
      </c>
      <c r="O13" s="362" t="str">
        <f>IF(N13="","",VLOOKUP(N$5:N$84,'①7.積算内訳（PR）'!$B$6:$H$805,5,FALSE))</f>
        <v/>
      </c>
      <c r="P13" s="362" t="str">
        <f>IF($N13="","",VLOOKUP($N$5:$N$84,'①7.積算内訳（PR）'!$B$6:$H$805,6,FALSE))</f>
        <v/>
      </c>
      <c r="Q13" s="362" t="str">
        <f>IF($N13="","",VLOOKUP($N$5:$N$84,'①7.積算内訳（PR）'!$B$6:$H$805,7,FALSE))</f>
        <v/>
      </c>
    </row>
    <row r="14" spans="2:17" ht="42.6" customHeight="1" thickBot="1">
      <c r="B14" s="168" t="str">
        <f>IF(C14="","",IF('⑦1.活動計画変更（PR）'!C25="中止","中止","PR⑩"))</f>
        <v/>
      </c>
      <c r="C14" s="368" t="str">
        <f>IF('⑦1.活動計画変更（PR）'!C25="変更",'⑦1.活動計画変更（PR）'!D25,IF('⑦1.活動計画変更（PR）'!C25="中止",0,'⑦1.活動計画変更（PR）'!D24))</f>
        <v/>
      </c>
      <c r="D14" s="369" t="str">
        <f>IF('⑦1.活動計画変更（PR）'!C25="変更",'⑦1.活動計画変更（PR）'!E25,IF('⑦1.活動計画変更（PR）'!C25="中止","",'⑦1.活動計画変更（PR）'!E24))</f>
        <v/>
      </c>
      <c r="E14" s="369" t="str">
        <f>IF('⑦1.活動計画変更（PR）'!C25="変更",'⑦1.活動計画変更（PR）'!F25,IF('⑦1.活動計画変更（PR）'!C25="中止","",'⑦1.活動計画変更（PR）'!F24))</f>
        <v/>
      </c>
      <c r="F14" s="370" t="str">
        <f>IF('⑦1.活動計画変更（PR）'!C25="変更",'⑦1.活動計画変更（PR）'!G25,IF('⑦1.活動計画変更（PR）'!C25="中止","",'⑦1.活動計画変更（PR）'!G24))</f>
        <v/>
      </c>
      <c r="G14" s="360" t="s">
        <v>225</v>
      </c>
      <c r="H14" s="1434"/>
      <c r="I14" s="1435"/>
      <c r="J14" s="1435"/>
      <c r="K14" s="1436"/>
      <c r="M14" s="158"/>
      <c r="N14" s="374" t="str">
        <f t="array" ref="N14">IFERROR(INDEX($B$5:$B$84,SMALL(IF($G$5:$G$84="実施済",ROW($B$5:$B$84)),ROW(B10))-4,0),"")</f>
        <v/>
      </c>
      <c r="O14" s="362" t="str">
        <f>IF(N14="","",VLOOKUP(N$5:N$84,'①7.積算内訳（PR）'!$B$6:$H$805,5,FALSE))</f>
        <v/>
      </c>
      <c r="P14" s="362" t="str">
        <f>IF($N14="","",VLOOKUP($N$5:$N$84,'①7.積算内訳（PR）'!$B$6:$H$805,6,FALSE))</f>
        <v/>
      </c>
      <c r="Q14" s="362" t="str">
        <f>IF($N14="","",VLOOKUP($N$5:$N$84,'①7.積算内訳（PR）'!$B$6:$H$805,7,FALSE))</f>
        <v/>
      </c>
    </row>
    <row r="15" spans="2:17" ht="42.6" customHeight="1">
      <c r="B15" s="166" t="str">
        <f>IF(C15="","",IF('⑦1.活動計画変更（PR）'!C27="中止","中止","PR⑪"))</f>
        <v/>
      </c>
      <c r="C15" s="371" t="str">
        <f>IF('⑦1.活動計画変更（PR）'!C27="変更",'⑦1.活動計画変更（PR）'!D27,IF('⑦1.活動計画変更（PR）'!C27="中止",0,'⑦1.活動計画変更（PR）'!D26))</f>
        <v/>
      </c>
      <c r="D15" s="372" t="str">
        <f>IF('⑦1.活動計画変更（PR）'!C27="変更",'⑦1.活動計画変更（PR）'!E27,IF('⑦1.活動計画変更（PR）'!C27="中止","",'⑦1.活動計画変更（PR）'!E26))</f>
        <v/>
      </c>
      <c r="E15" s="372" t="str">
        <f>IF('⑦1.活動計画変更（PR）'!C27="変更",'⑦1.活動計画変更（PR）'!F27,IF('⑦1.活動計画変更（PR）'!C27="中止","",'⑦1.活動計画変更（PR）'!F26))</f>
        <v/>
      </c>
      <c r="F15" s="373" t="str">
        <f>IF('⑦1.活動計画変更（PR）'!C27="変更",'⑦1.活動計画変更（PR）'!G27,IF('⑦1.活動計画変更（PR）'!C27="中止","",'⑦1.活動計画変更（PR）'!G26))</f>
        <v/>
      </c>
      <c r="G15" s="361" t="s">
        <v>225</v>
      </c>
      <c r="H15" s="1254"/>
      <c r="I15" s="1437"/>
      <c r="J15" s="1437"/>
      <c r="K15" s="1438"/>
      <c r="N15" s="374" t="str">
        <f t="array" ref="N15">IFERROR(INDEX($B$5:$B$84,SMALL(IF($G$5:$G$84="実施済",ROW($B$5:$B$84)),ROW(B11))-4,0),"")</f>
        <v/>
      </c>
      <c r="O15" s="362" t="str">
        <f>IF(N15="","",VLOOKUP(N$5:N$84,'①7.積算内訳（PR）'!$B$6:$H$805,5,FALSE))</f>
        <v/>
      </c>
      <c r="P15" s="362" t="str">
        <f>IF($N15="","",VLOOKUP($N$5:$N$84,'①7.積算内訳（PR）'!$B$6:$H$805,6,FALSE))</f>
        <v/>
      </c>
      <c r="Q15" s="362" t="str">
        <f>IF($N15="","",VLOOKUP($N$5:$N$84,'①7.積算内訳（PR）'!$B$6:$H$805,7,FALSE))</f>
        <v/>
      </c>
    </row>
    <row r="16" spans="2:17" ht="42.6" customHeight="1">
      <c r="B16" s="167" t="str">
        <f>IF(C16="","",IF('⑦1.活動計画変更（PR）'!C29="中止","中止","PR⑫"))</f>
        <v/>
      </c>
      <c r="C16" s="363" t="str">
        <f>IF('⑦1.活動計画変更（PR）'!C29="変更",'⑦1.活動計画変更（PR）'!D29,IF('⑦1.活動計画変更（PR）'!C29="中止",0,'⑦1.活動計画変更（PR）'!D28))</f>
        <v/>
      </c>
      <c r="D16" s="364" t="str">
        <f>IF('⑦1.活動計画変更（PR）'!C29="変更",'⑦1.活動計画変更（PR）'!E29,IF('⑦1.活動計画変更（PR）'!C29="中止","",'⑦1.活動計画変更（PR）'!E28))</f>
        <v/>
      </c>
      <c r="E16" s="364" t="str">
        <f>IF('⑦1.活動計画変更（PR）'!C29="変更",'⑦1.活動計画変更（PR）'!F29,IF('⑦1.活動計画変更（PR）'!C29="中止","",'⑦1.活動計画変更（PR）'!F28))</f>
        <v/>
      </c>
      <c r="F16" s="367" t="str">
        <f>IF('⑦1.活動計画変更（PR）'!C29="変更",'⑦1.活動計画変更（PR）'!G29,IF('⑦1.活動計画変更（PR）'!C29="中止","",'⑦1.活動計画変更（PR）'!G28))</f>
        <v/>
      </c>
      <c r="G16" s="356" t="s">
        <v>225</v>
      </c>
      <c r="H16" s="1238"/>
      <c r="I16" s="1239"/>
      <c r="J16" s="1239"/>
      <c r="K16" s="1240"/>
      <c r="N16" s="374" t="str">
        <f t="array" ref="N16">IFERROR(INDEX($B$5:$B$84,SMALL(IF($G$5:$G$84="実施済",ROW($B$5:$B$84)),ROW(B12))-4,0),"")</f>
        <v/>
      </c>
      <c r="O16" s="362" t="str">
        <f>IF(N16="","",VLOOKUP(N$5:N$84,'①7.積算内訳（PR）'!$B$6:$H$805,5,FALSE))</f>
        <v/>
      </c>
      <c r="P16" s="362" t="str">
        <f>IF($N16="","",VLOOKUP($N$5:$N$84,'①7.積算内訳（PR）'!$B$6:$H$805,6,FALSE))</f>
        <v/>
      </c>
      <c r="Q16" s="362" t="str">
        <f>IF($N16="","",VLOOKUP($N$5:$N$84,'①7.積算内訳（PR）'!$B$6:$H$805,7,FALSE))</f>
        <v/>
      </c>
    </row>
    <row r="17" spans="1:17" ht="42.6" customHeight="1">
      <c r="B17" s="167" t="str">
        <f>IF(C17="","",IF('⑦1.活動計画変更（PR）'!C31="中止","中止","PR⑬"))</f>
        <v/>
      </c>
      <c r="C17" s="363" t="str">
        <f>IF('⑦1.活動計画変更（PR）'!C31="変更",'⑦1.活動計画変更（PR）'!D31,IF('⑦1.活動計画変更（PR）'!C31="中止",0,'⑦1.活動計画変更（PR）'!D30))</f>
        <v/>
      </c>
      <c r="D17" s="364" t="str">
        <f>IF('⑦1.活動計画変更（PR）'!C31="変更",'⑦1.活動計画変更（PR）'!E31,IF('⑦1.活動計画変更（PR）'!C31="中止","",'⑦1.活動計画変更（PR）'!E30))</f>
        <v/>
      </c>
      <c r="E17" s="364" t="str">
        <f>IF('⑦1.活動計画変更（PR）'!C31="変更",'⑦1.活動計画変更（PR）'!F31,IF('⑦1.活動計画変更（PR）'!C31="中止","",'⑦1.活動計画変更（PR）'!F30))</f>
        <v/>
      </c>
      <c r="F17" s="367" t="str">
        <f>IF('⑦1.活動計画変更（PR）'!C31="変更",'⑦1.活動計画変更（PR）'!G31,IF('⑦1.活動計画変更（PR）'!C31="中止","",'⑦1.活動計画変更（PR）'!G30))</f>
        <v/>
      </c>
      <c r="G17" s="356" t="s">
        <v>225</v>
      </c>
      <c r="H17" s="1238"/>
      <c r="I17" s="1239"/>
      <c r="J17" s="1239"/>
      <c r="K17" s="1240"/>
      <c r="N17" s="374" t="str">
        <f t="array" ref="N17">IFERROR(INDEX($B$5:$B$84,SMALL(IF($G$5:$G$84="実施済",ROW($B$5:$B$84)),ROW(B13))-4,0),"")</f>
        <v/>
      </c>
      <c r="O17" s="362" t="str">
        <f>IF(N17="","",VLOOKUP(N$5:N$84,'①7.積算内訳（PR）'!$B$6:$H$805,5,FALSE))</f>
        <v/>
      </c>
      <c r="P17" s="362" t="str">
        <f>IF($N17="","",VLOOKUP($N$5:$N$84,'①7.積算内訳（PR）'!$B$6:$H$805,6,FALSE))</f>
        <v/>
      </c>
      <c r="Q17" s="362" t="str">
        <f>IF($N17="","",VLOOKUP($N$5:$N$84,'①7.積算内訳（PR）'!$B$6:$H$805,7,FALSE))</f>
        <v/>
      </c>
    </row>
    <row r="18" spans="1:17" ht="42.6" customHeight="1">
      <c r="B18" s="167" t="str">
        <f>IF(C18="","",IF('⑦1.活動計画変更（PR）'!C33="中止","中止","PR⑭"))</f>
        <v/>
      </c>
      <c r="C18" s="363" t="str">
        <f>IF('⑦1.活動計画変更（PR）'!C33="変更",'⑦1.活動計画変更（PR）'!D33,IF('⑦1.活動計画変更（PR）'!C33="中止",0,'⑦1.活動計画変更（PR）'!D32))</f>
        <v/>
      </c>
      <c r="D18" s="364" t="str">
        <f>IF('⑦1.活動計画変更（PR）'!C33="変更",'⑦1.活動計画変更（PR）'!E33,IF('⑦1.活動計画変更（PR）'!C33="中止","",'⑦1.活動計画変更（PR）'!E32))</f>
        <v/>
      </c>
      <c r="E18" s="364" t="str">
        <f>IF('⑦1.活動計画変更（PR）'!C33="変更",'⑦1.活動計画変更（PR）'!F33,IF('⑦1.活動計画変更（PR）'!C33="中止","",'⑦1.活動計画変更（PR）'!F32))</f>
        <v/>
      </c>
      <c r="F18" s="367" t="str">
        <f>IF('⑦1.活動計画変更（PR）'!C33="変更",'⑦1.活動計画変更（PR）'!G33,IF('⑦1.活動計画変更（PR）'!C33="中止","",'⑦1.活動計画変更（PR）'!G32))</f>
        <v/>
      </c>
      <c r="G18" s="356" t="s">
        <v>225</v>
      </c>
      <c r="H18" s="1238"/>
      <c r="I18" s="1239"/>
      <c r="J18" s="1239"/>
      <c r="K18" s="1240"/>
      <c r="N18" s="374" t="str">
        <f t="array" ref="N18">IFERROR(INDEX($B$5:$B$84,SMALL(IF($G$5:$G$84="実施済",ROW($B$5:$B$84)),ROW(B14))-4,0),"")</f>
        <v/>
      </c>
      <c r="O18" s="362" t="str">
        <f>IF(N18="","",VLOOKUP(N$5:N$84,'①7.積算内訳（PR）'!$B$6:$H$805,5,FALSE))</f>
        <v/>
      </c>
      <c r="P18" s="362" t="str">
        <f>IF($N18="","",VLOOKUP($N$5:$N$84,'①7.積算内訳（PR）'!$B$6:$H$805,6,FALSE))</f>
        <v/>
      </c>
      <c r="Q18" s="362" t="str">
        <f>IF($N18="","",VLOOKUP($N$5:$N$84,'①7.積算内訳（PR）'!$B$6:$H$805,7,FALSE))</f>
        <v/>
      </c>
    </row>
    <row r="19" spans="1:17" ht="42.6" customHeight="1">
      <c r="B19" s="167" t="str">
        <f>IF(C19="","",IF('⑦1.活動計画変更（PR）'!C35="中止","中止","PR⑮"))</f>
        <v/>
      </c>
      <c r="C19" s="363" t="str">
        <f>IF('⑦1.活動計画変更（PR）'!C35="変更",'⑦1.活動計画変更（PR）'!D35,IF('⑦1.活動計画変更（PR）'!C35="中止",0,'⑦1.活動計画変更（PR）'!D34))</f>
        <v/>
      </c>
      <c r="D19" s="364" t="str">
        <f>IF('⑦1.活動計画変更（PR）'!C35="変更",'⑦1.活動計画変更（PR）'!E35,IF('⑦1.活動計画変更（PR）'!C35="中止","",'⑦1.活動計画変更（PR）'!E34))</f>
        <v/>
      </c>
      <c r="E19" s="364" t="str">
        <f>IF('⑦1.活動計画変更（PR）'!C35="変更",'⑦1.活動計画変更（PR）'!F35,IF('⑦1.活動計画変更（PR）'!C35="中止","",'⑦1.活動計画変更（PR）'!F34))</f>
        <v/>
      </c>
      <c r="F19" s="367" t="str">
        <f>IF('⑦1.活動計画変更（PR）'!C35="変更",'⑦1.活動計画変更（PR）'!G35,IF('⑦1.活動計画変更（PR）'!C35="中止","",'⑦1.活動計画変更（PR）'!G34))</f>
        <v/>
      </c>
      <c r="G19" s="356" t="s">
        <v>225</v>
      </c>
      <c r="H19" s="1238"/>
      <c r="I19" s="1239"/>
      <c r="J19" s="1239"/>
      <c r="K19" s="1240"/>
      <c r="N19" s="374" t="str">
        <f t="array" ref="N19">IFERROR(INDEX($B$5:$B$84,SMALL(IF($G$5:$G$84="実施済",ROW($B$5:$B$84)),ROW(B15))-4,0),"")</f>
        <v/>
      </c>
      <c r="O19" s="362" t="str">
        <f>IF(N19="","",VLOOKUP(N$5:N$84,'①7.積算内訳（PR）'!$B$6:$H$805,5,FALSE))</f>
        <v/>
      </c>
      <c r="P19" s="362" t="str">
        <f>IF($N19="","",VLOOKUP($N$5:$N$84,'①7.積算内訳（PR）'!$B$6:$H$805,6,FALSE))</f>
        <v/>
      </c>
      <c r="Q19" s="362" t="str">
        <f>IF($N19="","",VLOOKUP($N$5:$N$84,'①7.積算内訳（PR）'!$B$6:$H$805,7,FALSE))</f>
        <v/>
      </c>
    </row>
    <row r="20" spans="1:17" ht="42.6" customHeight="1">
      <c r="B20" s="167" t="str">
        <f>IF(C20="","",IF('⑦1.活動計画変更（PR）'!C37="中止","中止","PR⑯"))</f>
        <v/>
      </c>
      <c r="C20" s="363" t="str">
        <f>IF('⑦1.活動計画変更（PR）'!C37="変更",'⑦1.活動計画変更（PR）'!D37,IF('⑦1.活動計画変更（PR）'!C37="中止",0,'⑦1.活動計画変更（PR）'!D36))</f>
        <v/>
      </c>
      <c r="D20" s="364" t="str">
        <f>IF('⑦1.活動計画変更（PR）'!C37="変更",'⑦1.活動計画変更（PR）'!E37,IF('⑦1.活動計画変更（PR）'!C37="中止","",'⑦1.活動計画変更（PR）'!E36))</f>
        <v/>
      </c>
      <c r="E20" s="364" t="str">
        <f>IF('⑦1.活動計画変更（PR）'!C37="変更",'⑦1.活動計画変更（PR）'!F37,IF('⑦1.活動計画変更（PR）'!C37="中止","",'⑦1.活動計画変更（PR）'!F36))</f>
        <v/>
      </c>
      <c r="F20" s="367" t="str">
        <f>IF('⑦1.活動計画変更（PR）'!C37="変更",'⑦1.活動計画変更（PR）'!G37,IF('⑦1.活動計画変更（PR）'!C37="中止","",'⑦1.活動計画変更（PR）'!G36))</f>
        <v/>
      </c>
      <c r="G20" s="356" t="s">
        <v>225</v>
      </c>
      <c r="H20" s="1238"/>
      <c r="I20" s="1239"/>
      <c r="J20" s="1239"/>
      <c r="K20" s="1240"/>
      <c r="N20" s="374" t="str">
        <f t="array" ref="N20">IFERROR(INDEX($B$5:$B$84,SMALL(IF($G$5:$G$84="実施済",ROW($B$5:$B$84)),ROW(B16))-4,0),"")</f>
        <v/>
      </c>
      <c r="O20" s="362" t="str">
        <f>IF(N20="","",VLOOKUP(N$5:N$84,'①7.積算内訳（PR）'!$B$6:$H$805,5,FALSE))</f>
        <v/>
      </c>
      <c r="P20" s="362" t="str">
        <f>IF($N20="","",VLOOKUP($N$5:$N$84,'①7.積算内訳（PR）'!$B$6:$H$805,6,FALSE))</f>
        <v/>
      </c>
      <c r="Q20" s="362" t="str">
        <f>IF($N20="","",VLOOKUP($N$5:$N$84,'①7.積算内訳（PR）'!$B$6:$H$805,7,FALSE))</f>
        <v/>
      </c>
    </row>
    <row r="21" spans="1:17" ht="42.6" customHeight="1">
      <c r="B21" s="167" t="str">
        <f>IF(C21="","",IF('⑦1.活動計画変更（PR）'!C39="中止","中止","PR⑰"))</f>
        <v/>
      </c>
      <c r="C21" s="363" t="str">
        <f>IF('⑦1.活動計画変更（PR）'!C39="変更",'⑦1.活動計画変更（PR）'!D39,IF('⑦1.活動計画変更（PR）'!C39="中止",0,'⑦1.活動計画変更（PR）'!D38))</f>
        <v/>
      </c>
      <c r="D21" s="364" t="str">
        <f>IF('⑦1.活動計画変更（PR）'!C39="変更",'⑦1.活動計画変更（PR）'!E39,IF('⑦1.活動計画変更（PR）'!C39="中止","",'⑦1.活動計画変更（PR）'!E38))</f>
        <v/>
      </c>
      <c r="E21" s="364" t="str">
        <f>IF('⑦1.活動計画変更（PR）'!C39="変更",'⑦1.活動計画変更（PR）'!F39,IF('⑦1.活動計画変更（PR）'!C39="中止","",'⑦1.活動計画変更（PR）'!F38))</f>
        <v/>
      </c>
      <c r="F21" s="367" t="str">
        <f>IF('⑦1.活動計画変更（PR）'!C39="変更",'⑦1.活動計画変更（PR）'!G39,IF('⑦1.活動計画変更（PR）'!C39="中止","",'⑦1.活動計画変更（PR）'!G38))</f>
        <v/>
      </c>
      <c r="G21" s="356" t="s">
        <v>225</v>
      </c>
      <c r="H21" s="1238"/>
      <c r="I21" s="1239"/>
      <c r="J21" s="1239"/>
      <c r="K21" s="1240"/>
      <c r="N21" s="374" t="str">
        <f t="array" ref="N21">IFERROR(INDEX($B$5:$B$84,SMALL(IF($G$5:$G$84="実施済",ROW($B$5:$B$84)),ROW(B17))-4,0),"")</f>
        <v/>
      </c>
      <c r="O21" s="362" t="str">
        <f>IF(N21="","",VLOOKUP(N$5:N$84,'①7.積算内訳（PR）'!$B$6:$H$805,5,FALSE))</f>
        <v/>
      </c>
      <c r="P21" s="362" t="str">
        <f>IF($N21="","",VLOOKUP($N$5:$N$84,'①7.積算内訳（PR）'!$B$6:$H$805,6,FALSE))</f>
        <v/>
      </c>
      <c r="Q21" s="362" t="str">
        <f>IF($N21="","",VLOOKUP($N$5:$N$84,'①7.積算内訳（PR）'!$B$6:$H$805,7,FALSE))</f>
        <v/>
      </c>
    </row>
    <row r="22" spans="1:17" ht="42.6" customHeight="1">
      <c r="B22" s="167" t="str">
        <f>IF(C22="","",IF('⑦1.活動計画変更（PR）'!C41="中止","中止","PR⑱"))</f>
        <v/>
      </c>
      <c r="C22" s="363" t="str">
        <f>IF('⑦1.活動計画変更（PR）'!C41="変更",'⑦1.活動計画変更（PR）'!D41,IF('⑦1.活動計画変更（PR）'!C41="中止",0,'⑦1.活動計画変更（PR）'!D40))</f>
        <v/>
      </c>
      <c r="D22" s="364" t="str">
        <f>IF('⑦1.活動計画変更（PR）'!C41="変更",'⑦1.活動計画変更（PR）'!E41,IF('⑦1.活動計画変更（PR）'!C41="中止","",'⑦1.活動計画変更（PR）'!E40))</f>
        <v/>
      </c>
      <c r="E22" s="364" t="str">
        <f>IF('⑦1.活動計画変更（PR）'!C41="変更",'⑦1.活動計画変更（PR）'!F41,IF('⑦1.活動計画変更（PR）'!C41="中止","",'⑦1.活動計画変更（PR）'!F40))</f>
        <v/>
      </c>
      <c r="F22" s="367" t="str">
        <f>IF('⑦1.活動計画変更（PR）'!C41="変更",'⑦1.活動計画変更（PR）'!G41,IF('⑦1.活動計画変更（PR）'!C41="中止","",'⑦1.活動計画変更（PR）'!G40))</f>
        <v/>
      </c>
      <c r="G22" s="356" t="s">
        <v>225</v>
      </c>
      <c r="H22" s="1238"/>
      <c r="I22" s="1239"/>
      <c r="J22" s="1239"/>
      <c r="K22" s="1240"/>
      <c r="N22" s="374" t="str">
        <f t="array" ref="N22">IFERROR(INDEX($B$5:$B$84,SMALL(IF($G$5:$G$84="実施済",ROW($B$5:$B$84)),ROW(B18))-4,0),"")</f>
        <v/>
      </c>
      <c r="O22" s="362" t="str">
        <f>IF(N22="","",VLOOKUP(N$5:N$84,'①7.積算内訳（PR）'!$B$6:$H$805,5,FALSE))</f>
        <v/>
      </c>
      <c r="P22" s="362" t="str">
        <f>IF($N22="","",VLOOKUP($N$5:$N$84,'①7.積算内訳（PR）'!$B$6:$H$805,6,FALSE))</f>
        <v/>
      </c>
      <c r="Q22" s="362" t="str">
        <f>IF($N22="","",VLOOKUP($N$5:$N$84,'①7.積算内訳（PR）'!$B$6:$H$805,7,FALSE))</f>
        <v/>
      </c>
    </row>
    <row r="23" spans="1:17" ht="42.6" customHeight="1">
      <c r="B23" s="167" t="str">
        <f>IF(C23="","",IF('⑦1.活動計画変更（PR）'!C43="中止","中止","PR⑲"))</f>
        <v/>
      </c>
      <c r="C23" s="363" t="str">
        <f>IF('⑦1.活動計画変更（PR）'!C43="変更",'⑦1.活動計画変更（PR）'!D43,IF('⑦1.活動計画変更（PR）'!C43="中止",0,'⑦1.活動計画変更（PR）'!D42))</f>
        <v/>
      </c>
      <c r="D23" s="364" t="str">
        <f>IF('⑦1.活動計画変更（PR）'!C43="変更",'⑦1.活動計画変更（PR）'!E43,IF('⑦1.活動計画変更（PR）'!C43="中止","",'⑦1.活動計画変更（PR）'!E42))</f>
        <v/>
      </c>
      <c r="E23" s="364" t="str">
        <f>IF('⑦1.活動計画変更（PR）'!C43="変更",'⑦1.活動計画変更（PR）'!F43,IF('⑦1.活動計画変更（PR）'!C43="中止","",'⑦1.活動計画変更（PR）'!F42))</f>
        <v/>
      </c>
      <c r="F23" s="367" t="str">
        <f>IF('⑦1.活動計画変更（PR）'!C43="変更",'⑦1.活動計画変更（PR）'!G43,IF('⑦1.活動計画変更（PR）'!C43="中止","",'⑦1.活動計画変更（PR）'!G42))</f>
        <v/>
      </c>
      <c r="G23" s="356" t="s">
        <v>225</v>
      </c>
      <c r="H23" s="1238"/>
      <c r="I23" s="1239"/>
      <c r="J23" s="1239"/>
      <c r="K23" s="1240"/>
      <c r="N23" s="374" t="str">
        <f t="array" ref="N23">IFERROR(INDEX($B$5:$B$84,SMALL(IF($G$5:$G$84="実施済",ROW($B$5:$B$84)),ROW(B19))-4,0),"")</f>
        <v/>
      </c>
      <c r="O23" s="362" t="str">
        <f>IF(N23="","",VLOOKUP(N$5:N$84,'①7.積算内訳（PR）'!$B$6:$H$805,5,FALSE))</f>
        <v/>
      </c>
      <c r="P23" s="362" t="str">
        <f>IF($N23="","",VLOOKUP($N$5:$N$84,'①7.積算内訳（PR）'!$B$6:$H$805,6,FALSE))</f>
        <v/>
      </c>
      <c r="Q23" s="362" t="str">
        <f>IF($N23="","",VLOOKUP($N$5:$N$84,'①7.積算内訳（PR）'!$B$6:$H$805,7,FALSE))</f>
        <v/>
      </c>
    </row>
    <row r="24" spans="1:17" ht="42.6" customHeight="1" thickBot="1">
      <c r="B24" s="168" t="str">
        <f>IF(C24="","",IF('⑦1.活動計画変更（PR）'!C45="中止","中止","PR⑳"))</f>
        <v/>
      </c>
      <c r="C24" s="368" t="str">
        <f>IF('⑦1.活動計画変更（PR）'!C45="変更",'⑦1.活動計画変更（PR）'!D45,IF('⑦1.活動計画変更（PR）'!C45="中止",0,'⑦1.活動計画変更（PR）'!D44))</f>
        <v/>
      </c>
      <c r="D24" s="369" t="str">
        <f>IF('⑦1.活動計画変更（PR）'!C45="変更",'⑦1.活動計画変更（PR）'!E45,IF('⑦1.活動計画変更（PR）'!C45="中止","",'⑦1.活動計画変更（PR）'!E44))</f>
        <v/>
      </c>
      <c r="E24" s="369" t="str">
        <f>IF('⑦1.活動計画変更（PR）'!C45="変更",'⑦1.活動計画変更（PR）'!F45,IF('⑦1.活動計画変更（PR）'!C45="中止","",'⑦1.活動計画変更（PR）'!F44))</f>
        <v/>
      </c>
      <c r="F24" s="370" t="str">
        <f>IF('⑦1.活動計画変更（PR）'!C45="変更",'⑦1.活動計画変更（PR）'!G45,IF('⑦1.活動計画変更（PR）'!C45="中止","",'⑦1.活動計画変更（PR）'!G44))</f>
        <v/>
      </c>
      <c r="G24" s="360" t="s">
        <v>225</v>
      </c>
      <c r="H24" s="1434"/>
      <c r="I24" s="1435"/>
      <c r="J24" s="1435"/>
      <c r="K24" s="1436"/>
      <c r="N24" s="374" t="str">
        <f t="array" ref="N24">IFERROR(INDEX($B$5:$B$84,SMALL(IF($G$5:$G$84="実施済",ROW($B$5:$B$84)),ROW(B20))-4,0),"")</f>
        <v/>
      </c>
      <c r="O24" s="362" t="str">
        <f>IF(N24="","",VLOOKUP(N$5:N$84,'①7.積算内訳（PR）'!$B$6:$H$805,5,FALSE))</f>
        <v/>
      </c>
      <c r="P24" s="362" t="str">
        <f>IF($N24="","",VLOOKUP($N$5:$N$84,'①7.積算内訳（PR）'!$B$6:$H$805,6,FALSE))</f>
        <v/>
      </c>
      <c r="Q24" s="362" t="str">
        <f>IF($N24="","",VLOOKUP($N$5:$N$84,'①7.積算内訳（PR）'!$B$6:$H$805,7,FALSE))</f>
        <v/>
      </c>
    </row>
    <row r="25" spans="1:17" ht="42.6" hidden="1" customHeight="1">
      <c r="B25" s="167" t="str">
        <f>IF(C25="","",IF('⑦1.活動計画変更（PR）'!C47="中止","中止","PR㉑"))</f>
        <v/>
      </c>
      <c r="C25" s="363" t="str">
        <f>IF('⑦1.活動計画変更（PR）'!C47="変更",'⑦1.活動計画変更（PR）'!D47,IF('⑦1.活動計画変更（PR）'!C47="中止",0,'⑦1.活動計画変更（PR）'!D46))</f>
        <v/>
      </c>
      <c r="D25" s="364" t="str">
        <f>IF('⑦1.活動計画変更（PR）'!C47="変更",'⑦1.活動計画変更（PR）'!E47,IF('⑦1.活動計画変更（PR）'!C47="中止","",'⑦1.活動計画変更（PR）'!E46))</f>
        <v/>
      </c>
      <c r="E25" s="364" t="str">
        <f>IF('⑦1.活動計画変更（PR）'!C47="変更",'⑦1.活動計画変更（PR）'!F47,IF('⑦1.活動計画変更（PR）'!C47="中止","",'⑦1.活動計画変更（PR）'!F46))</f>
        <v/>
      </c>
      <c r="F25" s="365" t="str">
        <f>IF('⑦1.活動計画変更（PR）'!C47="変更",'⑦1.活動計画変更（PR）'!G47,IF('⑦1.活動計画変更（PR）'!C47="中止","",'⑦1.活動計画変更（PR）'!G46))</f>
        <v/>
      </c>
      <c r="G25" s="356" t="s">
        <v>225</v>
      </c>
      <c r="H25" s="1238"/>
      <c r="I25" s="1239"/>
      <c r="J25" s="1239"/>
      <c r="K25" s="1240"/>
      <c r="L25" s="357"/>
      <c r="M25" s="146"/>
      <c r="N25" s="374" t="str">
        <f t="array" ref="N25">IFERROR(INDEX($B$5:$B$84,SMALL(IF($G$5:$G$84="実施済",ROW($B$5:$B$84)),ROW(B21))-4,0),"")</f>
        <v/>
      </c>
      <c r="O25" s="362" t="str">
        <f>IF(N25="","",VLOOKUP(N$5:N$84,'①7.積算内訳（PR）'!$B$6:$H$805,5,FALSE))</f>
        <v/>
      </c>
      <c r="P25" s="362" t="str">
        <f>IF($N25="","",VLOOKUP($N$5:$N$84,'①7.積算内訳（PR）'!$B$6:$H$805,6,FALSE))</f>
        <v/>
      </c>
      <c r="Q25" s="362" t="str">
        <f>IF($N25="","",VLOOKUP($N$5:$N$84,'①7.積算内訳（PR）'!$B$6:$H$805,7,FALSE))</f>
        <v/>
      </c>
    </row>
    <row r="26" spans="1:17" ht="42.6" hidden="1" customHeight="1">
      <c r="B26" s="167" t="str">
        <f>IF(C26="","",IF('⑦1.活動計画変更（PR）'!C49="中止","中止","PR㉒"))</f>
        <v/>
      </c>
      <c r="C26" s="363" t="str">
        <f>IF('⑦1.活動計画変更（PR）'!C49="変更",'⑦1.活動計画変更（PR）'!D49,IF('⑦1.活動計画変更（PR）'!C49="中止",0,'⑦1.活動計画変更（PR）'!D48))</f>
        <v/>
      </c>
      <c r="D26" s="364" t="str">
        <f>IF('⑦1.活動計画変更（PR）'!C49="変更",'⑦1.活動計画変更（PR）'!E49,IF('⑦1.活動計画変更（PR）'!C49="中止","",'⑦1.活動計画変更（PR）'!E48))</f>
        <v/>
      </c>
      <c r="E26" s="364" t="str">
        <f>IF('⑦1.活動計画変更（PR）'!C49="変更",'⑦1.活動計画変更（PR）'!F49,IF('⑦1.活動計画変更（PR）'!C49="中止","",'⑦1.活動計画変更（PR）'!F48))</f>
        <v/>
      </c>
      <c r="F26" s="366" t="str">
        <f>IF('⑦1.活動計画変更（PR）'!C49="変更",'⑦1.活動計画変更（PR）'!G49,IF('⑦1.活動計画変更（PR）'!C49="中止","",'⑦1.活動計画変更（PR）'!G48))</f>
        <v/>
      </c>
      <c r="G26" s="358" t="s">
        <v>225</v>
      </c>
      <c r="H26" s="1238"/>
      <c r="I26" s="1239"/>
      <c r="J26" s="1239"/>
      <c r="K26" s="1240"/>
      <c r="M26" s="151"/>
      <c r="N26" s="374" t="str">
        <f t="array" ref="N26">IFERROR(INDEX($B$5:$B$84,SMALL(IF($G$5:$G$84="実施済",ROW($B$5:$B$84)),ROW(B22))-4,0),"")</f>
        <v/>
      </c>
      <c r="O26" s="362" t="str">
        <f>IF(N26="","",VLOOKUP(N$5:N$84,'①7.積算内訳（PR）'!$B$6:$H$805,5,FALSE))</f>
        <v/>
      </c>
      <c r="P26" s="362" t="str">
        <f>IF($N26="","",VLOOKUP($N$5:$N$84,'①7.積算内訳（PR）'!$B$6:$H$805,6,FALSE))</f>
        <v/>
      </c>
      <c r="Q26" s="362" t="str">
        <f>IF($N26="","",VLOOKUP($N$5:$N$84,'①7.積算内訳（PR）'!$B$6:$H$805,7,FALSE))</f>
        <v/>
      </c>
    </row>
    <row r="27" spans="1:17" ht="42.6" hidden="1" customHeight="1">
      <c r="B27" s="167" t="str">
        <f>IF(C27="","",IF('⑦1.活動計画変更（PR）'!C51="中止","中止","PR㉓"))</f>
        <v/>
      </c>
      <c r="C27" s="363" t="str">
        <f>IF('⑦1.活動計画変更（PR）'!C51="変更",'⑦1.活動計画変更（PR）'!D51,IF('⑦1.活動計画変更（PR）'!C51="中止",0,'⑦1.活動計画変更（PR）'!D50))</f>
        <v/>
      </c>
      <c r="D27" s="364" t="str">
        <f>IF('⑦1.活動計画変更（PR）'!C51="変更",'⑦1.活動計画変更（PR）'!E51,IF('⑦1.活動計画変更（PR）'!C51="中止","",'⑦1.活動計画変更（PR）'!E50))</f>
        <v/>
      </c>
      <c r="E27" s="364" t="str">
        <f>IF('⑦1.活動計画変更（PR）'!C51="変更",'⑦1.活動計画変更（PR）'!F51,IF('⑦1.活動計画変更（PR）'!C51="中止","",'⑦1.活動計画変更（PR）'!F50))</f>
        <v/>
      </c>
      <c r="F27" s="366" t="str">
        <f>IF('⑦1.活動計画変更（PR）'!C51="変更",'⑦1.活動計画変更（PR）'!G51,IF('⑦1.活動計画変更（PR）'!C51="中止","",'⑦1.活動計画変更（PR）'!G50))</f>
        <v/>
      </c>
      <c r="G27" s="359" t="s">
        <v>225</v>
      </c>
      <c r="H27" s="1238"/>
      <c r="I27" s="1239"/>
      <c r="J27" s="1239"/>
      <c r="K27" s="1240"/>
      <c r="M27" s="146"/>
      <c r="N27" s="374" t="str">
        <f t="array" ref="N27">IFERROR(INDEX($B$5:$B$84,SMALL(IF($G$5:$G$84="実施済",ROW($B$5:$B$84)),ROW(B23))-4,0),"")</f>
        <v/>
      </c>
      <c r="O27" s="362" t="str">
        <f>IF(N27="","",VLOOKUP(N$5:N$84,'①7.積算内訳（PR）'!$B$6:$H$805,5,FALSE))</f>
        <v/>
      </c>
      <c r="P27" s="362" t="str">
        <f>IF($N27="","",VLOOKUP($N$5:$N$84,'①7.積算内訳（PR）'!$B$6:$H$805,6,FALSE))</f>
        <v/>
      </c>
      <c r="Q27" s="362" t="str">
        <f>IF($N27="","",VLOOKUP($N$5:$N$84,'①7.積算内訳（PR）'!$B$6:$H$805,7,FALSE))</f>
        <v/>
      </c>
    </row>
    <row r="28" spans="1:17" ht="42.6" hidden="1" customHeight="1">
      <c r="B28" s="167" t="str">
        <f>IF(C28="","",IF('⑦1.活動計画変更（PR）'!C53="中止","中止","PR㉔"))</f>
        <v/>
      </c>
      <c r="C28" s="363" t="str">
        <f>IF('⑦1.活動計画変更（PR）'!C53="変更",'⑦1.活動計画変更（PR）'!D53,IF('⑦1.活動計画変更（PR）'!C53="中止",0,'⑦1.活動計画変更（PR）'!D52))</f>
        <v/>
      </c>
      <c r="D28" s="364" t="str">
        <f>IF('⑦1.活動計画変更（PR）'!C53="変更",'⑦1.活動計画変更（PR）'!E53,IF('⑦1.活動計画変更（PR）'!C53="中止","",'⑦1.活動計画変更（PR）'!E52))</f>
        <v/>
      </c>
      <c r="E28" s="364" t="str">
        <f>IF('⑦1.活動計画変更（PR）'!C53="変更",'⑦1.活動計画変更（PR）'!F53,IF('⑦1.活動計画変更（PR）'!C53="中止","",'⑦1.活動計画変更（PR）'!F52))</f>
        <v/>
      </c>
      <c r="F28" s="366" t="str">
        <f>IF('⑦1.活動計画変更（PR）'!C53="変更",'⑦1.活動計画変更（PR）'!G53,IF('⑦1.活動計画変更（PR）'!C53="中止","",'⑦1.活動計画変更（PR）'!G52))</f>
        <v/>
      </c>
      <c r="G28" s="358" t="s">
        <v>225</v>
      </c>
      <c r="H28" s="1238"/>
      <c r="I28" s="1239"/>
      <c r="J28" s="1239"/>
      <c r="K28" s="1240"/>
      <c r="M28" s="152"/>
      <c r="N28" s="374" t="str">
        <f t="array" ref="N28">IFERROR(INDEX($B$5:$B$84,SMALL(IF($G$5:$G$84="実施済",ROW($B$5:$B$84)),ROW(B24))-4,0),"")</f>
        <v/>
      </c>
      <c r="O28" s="362" t="str">
        <f>IF(N28="","",VLOOKUP(N$5:N$84,'①7.積算内訳（PR）'!$B$6:$H$805,5,FALSE))</f>
        <v/>
      </c>
      <c r="P28" s="362" t="str">
        <f>IF($N28="","",VLOOKUP($N$5:$N$84,'①7.積算内訳（PR）'!$B$6:$H$805,6,FALSE))</f>
        <v/>
      </c>
      <c r="Q28" s="362" t="str">
        <f>IF($N28="","",VLOOKUP($N$5:$N$84,'①7.積算内訳（PR）'!$B$6:$H$805,7,FALSE))</f>
        <v/>
      </c>
    </row>
    <row r="29" spans="1:17" ht="50.25" hidden="1" customHeight="1">
      <c r="B29" s="167" t="str">
        <f>IF(C29="","",IF('⑦1.活動計画変更（PR）'!C55="中止","中止","PR㉕"))</f>
        <v/>
      </c>
      <c r="C29" s="363" t="str">
        <f>IF('⑦1.活動計画変更（PR）'!C55="変更",'⑦1.活動計画変更（PR）'!D55,IF('⑦1.活動計画変更（PR）'!C55="中止",0,'⑦1.活動計画変更（PR）'!D54))</f>
        <v/>
      </c>
      <c r="D29" s="364" t="str">
        <f>IF('⑦1.活動計画変更（PR）'!C55="変更",'⑦1.活動計画変更（PR）'!E55,IF('⑦1.活動計画変更（PR）'!C55="中止","",'⑦1.活動計画変更（PR）'!E54))</f>
        <v/>
      </c>
      <c r="E29" s="364" t="str">
        <f>IF('⑦1.活動計画変更（PR）'!C55="変更",'⑦1.活動計画変更（PR）'!F55,IF('⑦1.活動計画変更（PR）'!C55="中止","",'⑦1.活動計画変更（PR）'!F54))</f>
        <v/>
      </c>
      <c r="F29" s="366" t="str">
        <f>IF('⑦1.活動計画変更（PR）'!C55="変更",'⑦1.活動計画変更（PR）'!G55,IF('⑦1.活動計画変更（PR）'!C55="中止","",'⑦1.活動計画変更（PR）'!G54))</f>
        <v/>
      </c>
      <c r="G29" s="358" t="s">
        <v>225</v>
      </c>
      <c r="H29" s="1238"/>
      <c r="I29" s="1239"/>
      <c r="J29" s="1239"/>
      <c r="K29" s="1240"/>
      <c r="N29" s="374" t="str">
        <f t="array" ref="N29">IFERROR(INDEX($B$5:$B$84,SMALL(IF($G$5:$G$84="実施済",ROW($B$5:$B$84)),ROW(B25))-4,0),"")</f>
        <v/>
      </c>
      <c r="O29" s="362" t="str">
        <f>IF(N29="","",VLOOKUP(N$5:N$84,'①7.積算内訳（PR）'!$B$6:$H$805,5,FALSE))</f>
        <v/>
      </c>
      <c r="P29" s="362" t="str">
        <f>IF($N29="","",VLOOKUP($N$5:$N$84,'①7.積算内訳（PR）'!$B$6:$H$805,6,FALSE))</f>
        <v/>
      </c>
      <c r="Q29" s="362" t="str">
        <f>IF($N29="","",VLOOKUP($N$5:$N$84,'①7.積算内訳（PR）'!$B$6:$H$805,7,FALSE))</f>
        <v/>
      </c>
    </row>
    <row r="30" spans="1:17" ht="42.6" hidden="1" customHeight="1">
      <c r="B30" s="167" t="str">
        <f>IF(C30="","",IF('⑦1.活動計画変更（PR）'!C57="中止","中止","PR㉖"))</f>
        <v/>
      </c>
      <c r="C30" s="363" t="str">
        <f>IF('⑦1.活動計画変更（PR）'!C57="変更",'⑦1.活動計画変更（PR）'!D57,IF('⑦1.活動計画変更（PR）'!C57="中止",0,'⑦1.活動計画変更（PR）'!D56))</f>
        <v/>
      </c>
      <c r="D30" s="364" t="str">
        <f>IF('⑦1.活動計画変更（PR）'!C57="変更",'⑦1.活動計画変更（PR）'!E57,IF('⑦1.活動計画変更（PR）'!C57="中止","",'⑦1.活動計画変更（PR）'!E56))</f>
        <v/>
      </c>
      <c r="E30" s="364" t="str">
        <f>IF('⑦1.活動計画変更（PR）'!C57="変更",'⑦1.活動計画変更（PR）'!F57,IF('⑦1.活動計画変更（PR）'!C57="中止","",'⑦1.活動計画変更（PR）'!F56))</f>
        <v/>
      </c>
      <c r="F30" s="367" t="str">
        <f>IF('⑦1.活動計画変更（PR）'!C57="変更",'⑦1.活動計画変更（PR）'!G57,IF('⑦1.活動計画変更（PR）'!C57="中止","",'⑦1.活動計画変更（PR）'!G56))</f>
        <v/>
      </c>
      <c r="G30" s="356" t="s">
        <v>225</v>
      </c>
      <c r="H30" s="1238"/>
      <c r="I30" s="1239"/>
      <c r="J30" s="1239"/>
      <c r="K30" s="1240"/>
      <c r="N30" s="374" t="str">
        <f t="array" ref="N30">IFERROR(INDEX($B$5:$B$84,SMALL(IF($G$5:$G$84="実施済",ROW($B$5:$B$84)),ROW(B26))-4,0),"")</f>
        <v/>
      </c>
      <c r="O30" s="362" t="str">
        <f>IF(N30="","",VLOOKUP(N$5:N$84,'①7.積算内訳（PR）'!$B$6:$H$805,5,FALSE))</f>
        <v/>
      </c>
      <c r="P30" s="362" t="str">
        <f>IF($N30="","",VLOOKUP($N$5:$N$84,'①7.積算内訳（PR）'!$B$6:$H$805,6,FALSE))</f>
        <v/>
      </c>
      <c r="Q30" s="362" t="str">
        <f>IF($N30="","",VLOOKUP($N$5:$N$84,'①7.積算内訳（PR）'!$B$6:$H$805,7,FALSE))</f>
        <v/>
      </c>
    </row>
    <row r="31" spans="1:17" ht="42.6" hidden="1" customHeight="1">
      <c r="B31" s="167" t="str">
        <f>IF(C31="","",IF('⑦1.活動計画変更（PR）'!C59="中止","中止","PR㉗"))</f>
        <v/>
      </c>
      <c r="C31" s="363" t="str">
        <f>IF('⑦1.活動計画変更（PR）'!C59="変更",'⑦1.活動計画変更（PR）'!D59,IF('⑦1.活動計画変更（PR）'!C59="中止",0,'⑦1.活動計画変更（PR）'!D58))</f>
        <v/>
      </c>
      <c r="D31" s="364" t="str">
        <f>IF('⑦1.活動計画変更（PR）'!C59="変更",'⑦1.活動計画変更（PR）'!E59,IF('⑦1.活動計画変更（PR）'!C59="中止","",'⑦1.活動計画変更（PR）'!E58))</f>
        <v/>
      </c>
      <c r="E31" s="364" t="str">
        <f>IF('⑦1.活動計画変更（PR）'!C59="変更",'⑦1.活動計画変更（PR）'!F59,IF('⑦1.活動計画変更（PR）'!C59="中止","",'⑦1.活動計画変更（PR）'!F58))</f>
        <v/>
      </c>
      <c r="F31" s="367" t="str">
        <f>IF('⑦1.活動計画変更（PR）'!C59="変更",'⑦1.活動計画変更（PR）'!G59,IF('⑦1.活動計画変更（PR）'!C59="中止","",'⑦1.活動計画変更（PR）'!G58))</f>
        <v/>
      </c>
      <c r="G31" s="356" t="s">
        <v>225</v>
      </c>
      <c r="H31" s="1238"/>
      <c r="I31" s="1239"/>
      <c r="J31" s="1239"/>
      <c r="K31" s="1240"/>
      <c r="N31" s="374" t="str">
        <f t="array" ref="N31">IFERROR(INDEX($B$5:$B$84,SMALL(IF($G$5:$G$84="実施済",ROW($B$5:$B$84)),ROW(B27))-4,0),"")</f>
        <v/>
      </c>
      <c r="O31" s="362" t="str">
        <f>IF(N31="","",VLOOKUP(N$5:N$84,'①7.積算内訳（PR）'!$B$6:$H$805,5,FALSE))</f>
        <v/>
      </c>
      <c r="P31" s="362" t="str">
        <f>IF($N31="","",VLOOKUP($N$5:$N$84,'①7.積算内訳（PR）'!$B$6:$H$805,6,FALSE))</f>
        <v/>
      </c>
      <c r="Q31" s="362" t="str">
        <f>IF($N31="","",VLOOKUP($N$5:$N$84,'①7.積算内訳（PR）'!$B$6:$H$805,7,FALSE))</f>
        <v/>
      </c>
    </row>
    <row r="32" spans="1:17" ht="42.6" hidden="1" customHeight="1">
      <c r="B32" s="167" t="str">
        <f>IF(C32="","",IF('⑦1.活動計画変更（PR）'!C61="中止","中止","PR㉘"))</f>
        <v/>
      </c>
      <c r="C32" s="363" t="str">
        <f>IF('⑦1.活動計画変更（PR）'!C61="変更",'⑦1.活動計画変更（PR）'!D61,IF('⑦1.活動計画変更（PR）'!C61="中止",0,'⑦1.活動計画変更（PR）'!D60))</f>
        <v/>
      </c>
      <c r="D32" s="364" t="str">
        <f>IF('⑦1.活動計画変更（PR）'!C61="変更",'⑦1.活動計画変更（PR）'!E61,IF('⑦1.活動計画変更（PR）'!C61="中止","",'⑦1.活動計画変更（PR）'!E60))</f>
        <v/>
      </c>
      <c r="E32" s="364" t="str">
        <f>IF('⑦1.活動計画変更（PR）'!C61="変更",'⑦1.活動計画変更（PR）'!F61,IF('⑦1.活動計画変更（PR）'!C61="中止","",'⑦1.活動計画変更（PR）'!F60))</f>
        <v/>
      </c>
      <c r="F32" s="367" t="str">
        <f>IF('⑦1.活動計画変更（PR）'!C61="変更",'⑦1.活動計画変更（PR）'!G61,IF('⑦1.活動計画変更（PR）'!C61="中止","",'⑦1.活動計画変更（PR）'!G60))</f>
        <v/>
      </c>
      <c r="G32" s="356" t="s">
        <v>225</v>
      </c>
      <c r="H32" s="1238"/>
      <c r="I32" s="1239"/>
      <c r="J32" s="1239"/>
      <c r="K32" s="1240"/>
      <c r="N32" s="374" t="str">
        <f t="array" ref="N32">IFERROR(INDEX($B$5:$B$84,SMALL(IF($G$5:$G$84="実施済",ROW($B$5:$B$84)),ROW(B28))-4,0),"")</f>
        <v/>
      </c>
      <c r="O32" s="362" t="str">
        <f>IF(N32="","",VLOOKUP(N$5:N$84,'①7.積算内訳（PR）'!$B$6:$H$805,5,FALSE))</f>
        <v/>
      </c>
      <c r="P32" s="362" t="str">
        <f>IF($N32="","",VLOOKUP($N$5:$N$84,'①7.積算内訳（PR）'!$B$6:$H$805,6,FALSE))</f>
        <v/>
      </c>
      <c r="Q32" s="362" t="str">
        <f>IF($N32="","",VLOOKUP($N$5:$N$84,'①7.積算内訳（PR）'!$B$6:$H$805,7,FALSE))</f>
        <v/>
      </c>
    </row>
    <row r="33" spans="2:17" ht="42.6" hidden="1" customHeight="1">
      <c r="B33" s="167" t="str">
        <f>IF(C33="","",IF('⑦1.活動計画変更（PR）'!C63="中止","中止","PR㉙"))</f>
        <v/>
      </c>
      <c r="C33" s="363" t="str">
        <f>IF('⑦1.活動計画変更（PR）'!C63="変更",'⑦1.活動計画変更（PR）'!D63,IF('⑦1.活動計画変更（PR）'!C63="中止",0,'⑦1.活動計画変更（PR）'!D62))</f>
        <v/>
      </c>
      <c r="D33" s="364" t="str">
        <f>IF('⑦1.活動計画変更（PR）'!C63="変更",'⑦1.活動計画変更（PR）'!E63,IF('⑦1.活動計画変更（PR）'!C63="中止","",'⑦1.活動計画変更（PR）'!E62))</f>
        <v/>
      </c>
      <c r="E33" s="364" t="str">
        <f>IF('⑦1.活動計画変更（PR）'!C63="変更",'⑦1.活動計画変更（PR）'!F63,IF('⑦1.活動計画変更（PR）'!C63="中止","",'⑦1.活動計画変更（PR）'!F62))</f>
        <v/>
      </c>
      <c r="F33" s="367" t="str">
        <f>IF('⑦1.活動計画変更（PR）'!C63="変更",'⑦1.活動計画変更（PR）'!G63,IF('⑦1.活動計画変更（PR）'!C63="中止","",'⑦1.活動計画変更（PR）'!G62))</f>
        <v/>
      </c>
      <c r="G33" s="356" t="s">
        <v>225</v>
      </c>
      <c r="H33" s="1238"/>
      <c r="I33" s="1239"/>
      <c r="J33" s="1239"/>
      <c r="K33" s="1240"/>
      <c r="N33" s="374" t="str">
        <f t="array" ref="N33">IFERROR(INDEX($B$5:$B$84,SMALL(IF($G$5:$G$84="実施済",ROW($B$5:$B$84)),ROW(B29))-4,0),"")</f>
        <v/>
      </c>
      <c r="O33" s="362" t="str">
        <f>IF(N33="","",VLOOKUP(N$5:N$84,'①7.積算内訳（PR）'!$B$6:$H$805,5,FALSE))</f>
        <v/>
      </c>
      <c r="P33" s="362" t="str">
        <f>IF($N33="","",VLOOKUP($N$5:$N$84,'①7.積算内訳（PR）'!$B$6:$H$805,6,FALSE))</f>
        <v/>
      </c>
      <c r="Q33" s="362" t="str">
        <f>IF($N33="","",VLOOKUP($N$5:$N$84,'①7.積算内訳（PR）'!$B$6:$H$805,7,FALSE))</f>
        <v/>
      </c>
    </row>
    <row r="34" spans="2:17" ht="42.6" hidden="1" customHeight="1" thickBot="1">
      <c r="B34" s="168" t="str">
        <f>IF(C34="","",IF('⑦1.活動計画変更（PR）'!C65="中止","中止","PR㉚"))</f>
        <v/>
      </c>
      <c r="C34" s="368" t="str">
        <f>IF('⑦1.活動計画変更（PR）'!C65="変更",'⑦1.活動計画変更（PR）'!D65,IF('⑦1.活動計画変更（PR）'!C65="中止",0,'⑦1.活動計画変更（PR）'!D64))</f>
        <v/>
      </c>
      <c r="D34" s="369" t="str">
        <f>IF('⑦1.活動計画変更（PR）'!C65="変更",'⑦1.活動計画変更（PR）'!E65,IF('⑦1.活動計画変更（PR）'!C65="中止","",'⑦1.活動計画変更（PR）'!E64))</f>
        <v/>
      </c>
      <c r="E34" s="369" t="str">
        <f>IF('⑦1.活動計画変更（PR）'!C65="変更",'⑦1.活動計画変更（PR）'!F65,IF('⑦1.活動計画変更（PR）'!C65="中止","",'⑦1.活動計画変更（PR）'!F64))</f>
        <v/>
      </c>
      <c r="F34" s="370" t="str">
        <f>IF('⑦1.活動計画変更（PR）'!C65="変更",'⑦1.活動計画変更（PR）'!G65,IF('⑦1.活動計画変更（PR）'!C65="中止","",'⑦1.活動計画変更（PR）'!G64))</f>
        <v/>
      </c>
      <c r="G34" s="360" t="s">
        <v>225</v>
      </c>
      <c r="H34" s="1434"/>
      <c r="I34" s="1435"/>
      <c r="J34" s="1435"/>
      <c r="K34" s="1436"/>
      <c r="M34" s="158"/>
      <c r="N34" s="374" t="str">
        <f t="array" ref="N34">IFERROR(INDEX($B$5:$B$84,SMALL(IF($G$5:$G$84="実施済",ROW($B$5:$B$84)),ROW(B30))-4,0),"")</f>
        <v/>
      </c>
      <c r="O34" s="362" t="str">
        <f>IF(N34="","",VLOOKUP(N$5:N$84,'①7.積算内訳（PR）'!$B$6:$H$805,5,FALSE))</f>
        <v/>
      </c>
      <c r="P34" s="362" t="str">
        <f>IF($N34="","",VLOOKUP($N$5:$N$84,'①7.積算内訳（PR）'!$B$6:$H$805,6,FALSE))</f>
        <v/>
      </c>
      <c r="Q34" s="362" t="str">
        <f>IF($N34="","",VLOOKUP($N$5:$N$84,'①7.積算内訳（PR）'!$B$6:$H$805,7,FALSE))</f>
        <v/>
      </c>
    </row>
    <row r="35" spans="2:17" ht="42.6" hidden="1" customHeight="1">
      <c r="B35" s="166" t="str">
        <f>IF(C35="","",IF('⑦1.活動計画変更（PR）'!C67="中止","中止","PR㉛"))</f>
        <v/>
      </c>
      <c r="C35" s="371" t="str">
        <f>IF('⑦1.活動計画変更（PR）'!C67="変更",'⑦1.活動計画変更（PR）'!D67,IF('⑦1.活動計画変更（PR）'!C67="中止",0,'⑦1.活動計画変更（PR）'!D66))</f>
        <v/>
      </c>
      <c r="D35" s="372" t="str">
        <f>IF('⑦1.活動計画変更（PR）'!C67="変更",'⑦1.活動計画変更（PR）'!E67,IF('⑦1.活動計画変更（PR）'!C67="中止","",'⑦1.活動計画変更（PR）'!E66))</f>
        <v/>
      </c>
      <c r="E35" s="372" t="str">
        <f>IF('⑦1.活動計画変更（PR）'!C67="変更",'⑦1.活動計画変更（PR）'!F67,IF('⑦1.活動計画変更（PR）'!C67="中止","",'⑦1.活動計画変更（PR）'!F66))</f>
        <v/>
      </c>
      <c r="F35" s="373" t="str">
        <f>IF('⑦1.活動計画変更（PR）'!C67="変更",'⑦1.活動計画変更（PR）'!G67,IF('⑦1.活動計画変更（PR）'!C67="中止","",'⑦1.活動計画変更（PR）'!G66))</f>
        <v/>
      </c>
      <c r="G35" s="361" t="s">
        <v>225</v>
      </c>
      <c r="H35" s="1254"/>
      <c r="I35" s="1437"/>
      <c r="J35" s="1437"/>
      <c r="K35" s="1438"/>
      <c r="N35" s="374" t="str">
        <f t="array" ref="N35">IFERROR(INDEX($B$5:$B$84,SMALL(IF($G$5:$G$84="実施済",ROW($B$5:$B$84)),ROW(B31))-4,0),"")</f>
        <v/>
      </c>
      <c r="O35" s="362" t="str">
        <f>IF(N35="","",VLOOKUP(N$5:N$84,'①7.積算内訳（PR）'!$B$6:$H$805,5,FALSE))</f>
        <v/>
      </c>
      <c r="P35" s="362" t="str">
        <f>IF($N35="","",VLOOKUP($N$5:$N$84,'①7.積算内訳（PR）'!$B$6:$H$805,6,FALSE))</f>
        <v/>
      </c>
      <c r="Q35" s="362" t="str">
        <f>IF($N35="","",VLOOKUP($N$5:$N$84,'①7.積算内訳（PR）'!$B$6:$H$805,7,FALSE))</f>
        <v/>
      </c>
    </row>
    <row r="36" spans="2:17" ht="42.6" hidden="1" customHeight="1">
      <c r="B36" s="167" t="str">
        <f>IF(C36="","",IF('⑦1.活動計画変更（PR）'!C69="中止","中止","PR㉜"))</f>
        <v/>
      </c>
      <c r="C36" s="363" t="str">
        <f>IF('⑦1.活動計画変更（PR）'!C69="変更",'⑦1.活動計画変更（PR）'!D69,IF('⑦1.活動計画変更（PR）'!C69="中止",0,'⑦1.活動計画変更（PR）'!D68))</f>
        <v/>
      </c>
      <c r="D36" s="364" t="str">
        <f>IF('⑦1.活動計画変更（PR）'!C69="変更",'⑦1.活動計画変更（PR）'!E69,IF('⑦1.活動計画変更（PR）'!C69="中止","",'⑦1.活動計画変更（PR）'!E68))</f>
        <v/>
      </c>
      <c r="E36" s="364" t="str">
        <f>IF('⑦1.活動計画変更（PR）'!C69="変更",'⑦1.活動計画変更（PR）'!F69,IF('⑦1.活動計画変更（PR）'!C69="中止","",'⑦1.活動計画変更（PR）'!F68))</f>
        <v/>
      </c>
      <c r="F36" s="367" t="str">
        <f>IF('⑦1.活動計画変更（PR）'!C69="変更",'⑦1.活動計画変更（PR）'!G69,IF('⑦1.活動計画変更（PR）'!C69="中止","",'⑦1.活動計画変更（PR）'!G68))</f>
        <v/>
      </c>
      <c r="G36" s="356" t="s">
        <v>225</v>
      </c>
      <c r="H36" s="1238"/>
      <c r="I36" s="1239"/>
      <c r="J36" s="1239"/>
      <c r="K36" s="1240"/>
      <c r="N36" s="374" t="str">
        <f t="array" ref="N36">IFERROR(INDEX($B$5:$B$84,SMALL(IF($G$5:$G$84="実施済",ROW($B$5:$B$84)),ROW(B32))-4,0),"")</f>
        <v/>
      </c>
      <c r="O36" s="362" t="str">
        <f>IF(N36="","",VLOOKUP(N$5:N$84,'①7.積算内訳（PR）'!$B$6:$H$805,5,FALSE))</f>
        <v/>
      </c>
      <c r="P36" s="362" t="str">
        <f>IF($N36="","",VLOOKUP($N$5:$N$84,'①7.積算内訳（PR）'!$B$6:$H$805,6,FALSE))</f>
        <v/>
      </c>
      <c r="Q36" s="362" t="str">
        <f>IF($N36="","",VLOOKUP($N$5:$N$84,'①7.積算内訳（PR）'!$B$6:$H$805,7,FALSE))</f>
        <v/>
      </c>
    </row>
    <row r="37" spans="2:17" ht="42.6" hidden="1" customHeight="1">
      <c r="B37" s="167" t="str">
        <f>IF(C37="","",IF('⑦1.活動計画変更（PR）'!C71="中止","中止","PR㉝"))</f>
        <v/>
      </c>
      <c r="C37" s="363" t="str">
        <f>IF('⑦1.活動計画変更（PR）'!C71="変更",'⑦1.活動計画変更（PR）'!D71,IF('⑦1.活動計画変更（PR）'!C71="中止",0,'⑦1.活動計画変更（PR）'!D70))</f>
        <v/>
      </c>
      <c r="D37" s="364" t="str">
        <f>IF('⑦1.活動計画変更（PR）'!C71="変更",'⑦1.活動計画変更（PR）'!E71,IF('⑦1.活動計画変更（PR）'!C71="中止","",'⑦1.活動計画変更（PR）'!E70))</f>
        <v/>
      </c>
      <c r="E37" s="364" t="str">
        <f>IF('⑦1.活動計画変更（PR）'!C71="変更",'⑦1.活動計画変更（PR）'!F71,IF('⑦1.活動計画変更（PR）'!C71="中止","",'⑦1.活動計画変更（PR）'!F70))</f>
        <v/>
      </c>
      <c r="F37" s="367" t="str">
        <f>IF('⑦1.活動計画変更（PR）'!C71="変更",'⑦1.活動計画変更（PR）'!G71,IF('⑦1.活動計画変更（PR）'!C71="中止","",'⑦1.活動計画変更（PR）'!G70))</f>
        <v/>
      </c>
      <c r="G37" s="356" t="s">
        <v>225</v>
      </c>
      <c r="H37" s="1238"/>
      <c r="I37" s="1239"/>
      <c r="J37" s="1239"/>
      <c r="K37" s="1240"/>
      <c r="N37" s="374" t="str">
        <f t="array" ref="N37">IFERROR(INDEX($B$5:$B$84,SMALL(IF($G$5:$G$84="実施済",ROW($B$5:$B$84)),ROW(B33))-4,0),"")</f>
        <v/>
      </c>
      <c r="O37" s="362" t="str">
        <f>IF(N37="","",VLOOKUP(N$5:N$84,'①7.積算内訳（PR）'!$B$6:$H$805,5,FALSE))</f>
        <v/>
      </c>
      <c r="P37" s="362" t="str">
        <f>IF($N37="","",VLOOKUP($N$5:$N$84,'①7.積算内訳（PR）'!$B$6:$H$805,6,FALSE))</f>
        <v/>
      </c>
      <c r="Q37" s="362" t="str">
        <f>IF($N37="","",VLOOKUP($N$5:$N$84,'①7.積算内訳（PR）'!$B$6:$H$805,7,FALSE))</f>
        <v/>
      </c>
    </row>
    <row r="38" spans="2:17" ht="42.6" hidden="1" customHeight="1">
      <c r="B38" s="167" t="str">
        <f>IF(C38="","",IF('⑦1.活動計画変更（PR）'!C73="中止","中止","PR㉞"))</f>
        <v/>
      </c>
      <c r="C38" s="363" t="str">
        <f>IF('⑦1.活動計画変更（PR）'!C73="変更",'⑦1.活動計画変更（PR）'!D73,IF('⑦1.活動計画変更（PR）'!C73="中止",0,'⑦1.活動計画変更（PR）'!D72))</f>
        <v/>
      </c>
      <c r="D38" s="364" t="str">
        <f>IF('⑦1.活動計画変更（PR）'!C73="変更",'⑦1.活動計画変更（PR）'!E73,IF('⑦1.活動計画変更（PR）'!C73="中止","",'⑦1.活動計画変更（PR）'!E72))</f>
        <v/>
      </c>
      <c r="E38" s="364" t="str">
        <f>IF('⑦1.活動計画変更（PR）'!C73="変更",'⑦1.活動計画変更（PR）'!F73,IF('⑦1.活動計画変更（PR）'!C73="中止","",'⑦1.活動計画変更（PR）'!F72))</f>
        <v/>
      </c>
      <c r="F38" s="367" t="str">
        <f>IF('⑦1.活動計画変更（PR）'!C73="変更",'⑦1.活動計画変更（PR）'!G73,IF('⑦1.活動計画変更（PR）'!C73="中止","",'⑦1.活動計画変更（PR）'!G72))</f>
        <v/>
      </c>
      <c r="G38" s="356" t="s">
        <v>225</v>
      </c>
      <c r="H38" s="1238"/>
      <c r="I38" s="1239"/>
      <c r="J38" s="1239"/>
      <c r="K38" s="1240"/>
      <c r="N38" s="374" t="str">
        <f t="array" ref="N38">IFERROR(INDEX($B$5:$B$84,SMALL(IF($G$5:$G$84="実施済",ROW($B$5:$B$84)),ROW(B34))-4,0),"")</f>
        <v/>
      </c>
      <c r="O38" s="362" t="str">
        <f>IF(N38="","",VLOOKUP(N$5:N$84,'①7.積算内訳（PR）'!$B$6:$H$805,5,FALSE))</f>
        <v/>
      </c>
      <c r="P38" s="362" t="str">
        <f>IF($N38="","",VLOOKUP($N$5:$N$84,'①7.積算内訳（PR）'!$B$6:$H$805,6,FALSE))</f>
        <v/>
      </c>
      <c r="Q38" s="362" t="str">
        <f>IF($N38="","",VLOOKUP($N$5:$N$84,'①7.積算内訳（PR）'!$B$6:$H$805,7,FALSE))</f>
        <v/>
      </c>
    </row>
    <row r="39" spans="2:17" ht="42.6" hidden="1" customHeight="1">
      <c r="B39" s="167" t="str">
        <f>IF(C39="","",IF('⑦1.活動計画変更（PR）'!C75="中止","中止","PR㉟"))</f>
        <v/>
      </c>
      <c r="C39" s="363" t="str">
        <f>IF('⑦1.活動計画変更（PR）'!C75="変更",'⑦1.活動計画変更（PR）'!D75,IF('⑦1.活動計画変更（PR）'!C75="中止",0,'⑦1.活動計画変更（PR）'!D74))</f>
        <v/>
      </c>
      <c r="D39" s="364" t="str">
        <f>IF('⑦1.活動計画変更（PR）'!C75="変更",'⑦1.活動計画変更（PR）'!E75,IF('⑦1.活動計画変更（PR）'!C75="中止","",'⑦1.活動計画変更（PR）'!E74))</f>
        <v/>
      </c>
      <c r="E39" s="364" t="str">
        <f>IF('⑦1.活動計画変更（PR）'!C75="変更",'⑦1.活動計画変更（PR）'!F75,IF('⑦1.活動計画変更（PR）'!C75="中止","",'⑦1.活動計画変更（PR）'!F74))</f>
        <v/>
      </c>
      <c r="F39" s="367" t="str">
        <f>IF('⑦1.活動計画変更（PR）'!C75="変更",'⑦1.活動計画変更（PR）'!G75,IF('⑦1.活動計画変更（PR）'!C75="中止","",'⑦1.活動計画変更（PR）'!G74))</f>
        <v/>
      </c>
      <c r="G39" s="356" t="s">
        <v>225</v>
      </c>
      <c r="H39" s="1238"/>
      <c r="I39" s="1239"/>
      <c r="J39" s="1239"/>
      <c r="K39" s="1240"/>
      <c r="N39" s="374" t="str">
        <f t="array" ref="N39">IFERROR(INDEX($B$5:$B$84,SMALL(IF($G$5:$G$84="実施済",ROW($B$5:$B$84)),ROW(B35))-4,0),"")</f>
        <v/>
      </c>
      <c r="O39" s="362" t="str">
        <f>IF(N39="","",VLOOKUP(N$5:N$84,'①7.積算内訳（PR）'!$B$6:$H$805,5,FALSE))</f>
        <v/>
      </c>
      <c r="P39" s="362" t="str">
        <f>IF($N39="","",VLOOKUP($N$5:$N$84,'①7.積算内訳（PR）'!$B$6:$H$805,6,FALSE))</f>
        <v/>
      </c>
      <c r="Q39" s="362" t="str">
        <f>IF($N39="","",VLOOKUP($N$5:$N$84,'①7.積算内訳（PR）'!$B$6:$H$805,7,FALSE))</f>
        <v/>
      </c>
    </row>
    <row r="40" spans="2:17" ht="42.6" hidden="1" customHeight="1">
      <c r="B40" s="167" t="str">
        <f>IF(C40="","",IF('⑦1.活動計画変更（PR）'!C77="中止","中止","PR㊱"))</f>
        <v/>
      </c>
      <c r="C40" s="363" t="str">
        <f>IF('⑦1.活動計画変更（PR）'!C77="変更",'⑦1.活動計画変更（PR）'!D77,IF('⑦1.活動計画変更（PR）'!C77="中止",0,'⑦1.活動計画変更（PR）'!D76))</f>
        <v/>
      </c>
      <c r="D40" s="364" t="str">
        <f>IF('⑦1.活動計画変更（PR）'!C77="変更",'⑦1.活動計画変更（PR）'!E77,IF('⑦1.活動計画変更（PR）'!C77="中止","",'⑦1.活動計画変更（PR）'!E76))</f>
        <v/>
      </c>
      <c r="E40" s="364" t="str">
        <f>IF('⑦1.活動計画変更（PR）'!C77="変更",'⑦1.活動計画変更（PR）'!F77,IF('⑦1.活動計画変更（PR）'!C77="中止","",'⑦1.活動計画変更（PR）'!F76))</f>
        <v/>
      </c>
      <c r="F40" s="367" t="str">
        <f>IF('⑦1.活動計画変更（PR）'!C77="変更",'⑦1.活動計画変更（PR）'!G77,IF('⑦1.活動計画変更（PR）'!C77="中止","",'⑦1.活動計画変更（PR）'!G76))</f>
        <v/>
      </c>
      <c r="G40" s="356" t="s">
        <v>225</v>
      </c>
      <c r="H40" s="1238"/>
      <c r="I40" s="1239"/>
      <c r="J40" s="1239"/>
      <c r="K40" s="1240"/>
      <c r="N40" s="374" t="str">
        <f t="array" ref="N40">IFERROR(INDEX($B$5:$B$84,SMALL(IF($G$5:$G$84="実施済",ROW($B$5:$B$84)),ROW(B36))-4,0),"")</f>
        <v/>
      </c>
      <c r="O40" s="362" t="str">
        <f>IF(N40="","",VLOOKUP(N$5:N$84,'①7.積算内訳（PR）'!$B$6:$H$805,5,FALSE))</f>
        <v/>
      </c>
      <c r="P40" s="362" t="str">
        <f>IF($N40="","",VLOOKUP($N$5:$N$84,'①7.積算内訳（PR）'!$B$6:$H$805,6,FALSE))</f>
        <v/>
      </c>
      <c r="Q40" s="362" t="str">
        <f>IF($N40="","",VLOOKUP($N$5:$N$84,'①7.積算内訳（PR）'!$B$6:$H$805,7,FALSE))</f>
        <v/>
      </c>
    </row>
    <row r="41" spans="2:17" ht="42.6" hidden="1" customHeight="1">
      <c r="B41" s="167" t="str">
        <f>IF(C41="","",IF('⑦1.活動計画変更（PR）'!C79="中止","中止","PR㊲"))</f>
        <v/>
      </c>
      <c r="C41" s="363" t="str">
        <f>IF('⑦1.活動計画変更（PR）'!C79="変更",'⑦1.活動計画変更（PR）'!D79,IF('⑦1.活動計画変更（PR）'!C79="中止",0,'⑦1.活動計画変更（PR）'!D78))</f>
        <v/>
      </c>
      <c r="D41" s="364" t="str">
        <f>IF('⑦1.活動計画変更（PR）'!C79="変更",'⑦1.活動計画変更（PR）'!E79,IF('⑦1.活動計画変更（PR）'!C79="中止","",'⑦1.活動計画変更（PR）'!E78))</f>
        <v/>
      </c>
      <c r="E41" s="364" t="str">
        <f>IF('⑦1.活動計画変更（PR）'!C79="変更",'⑦1.活動計画変更（PR）'!F79,IF('⑦1.活動計画変更（PR）'!C79="中止","",'⑦1.活動計画変更（PR）'!F78))</f>
        <v/>
      </c>
      <c r="F41" s="367" t="str">
        <f>IF('⑦1.活動計画変更（PR）'!C79="変更",'⑦1.活動計画変更（PR）'!G79,IF('⑦1.活動計画変更（PR）'!C79="中止","",'⑦1.活動計画変更（PR）'!G78))</f>
        <v/>
      </c>
      <c r="G41" s="356" t="s">
        <v>225</v>
      </c>
      <c r="H41" s="1238"/>
      <c r="I41" s="1239"/>
      <c r="J41" s="1239"/>
      <c r="K41" s="1240"/>
      <c r="N41" s="374" t="str">
        <f t="array" ref="N41">IFERROR(INDEX($B$5:$B$84,SMALL(IF($G$5:$G$84="実施済",ROW($B$5:$B$84)),ROW(B37))-4,0),"")</f>
        <v/>
      </c>
      <c r="O41" s="362" t="str">
        <f>IF(N41="","",VLOOKUP(N$5:N$84,'①7.積算内訳（PR）'!$B$6:$H$805,5,FALSE))</f>
        <v/>
      </c>
      <c r="P41" s="362" t="str">
        <f>IF($N41="","",VLOOKUP($N$5:$N$84,'①7.積算内訳（PR）'!$B$6:$H$805,6,FALSE))</f>
        <v/>
      </c>
      <c r="Q41" s="362" t="str">
        <f>IF($N41="","",VLOOKUP($N$5:$N$84,'①7.積算内訳（PR）'!$B$6:$H$805,7,FALSE))</f>
        <v/>
      </c>
    </row>
    <row r="42" spans="2:17" ht="42.6" hidden="1" customHeight="1">
      <c r="B42" s="167" t="str">
        <f>IF(C42="","",IF('⑦1.活動計画変更（PR）'!C81="中止","中止","PR㊳"))</f>
        <v/>
      </c>
      <c r="C42" s="363" t="str">
        <f>IF('⑦1.活動計画変更（PR）'!C81="変更",'⑦1.活動計画変更（PR）'!D81,IF('⑦1.活動計画変更（PR）'!C81="中止",0,'⑦1.活動計画変更（PR）'!D80))</f>
        <v/>
      </c>
      <c r="D42" s="364" t="str">
        <f>IF('⑦1.活動計画変更（PR）'!C81="変更",'⑦1.活動計画変更（PR）'!E81,IF('⑦1.活動計画変更（PR）'!C81="中止","",'⑦1.活動計画変更（PR）'!E80))</f>
        <v/>
      </c>
      <c r="E42" s="364" t="str">
        <f>IF('⑦1.活動計画変更（PR）'!C81="変更",'⑦1.活動計画変更（PR）'!F81,IF('⑦1.活動計画変更（PR）'!C81="中止","",'⑦1.活動計画変更（PR）'!F80))</f>
        <v/>
      </c>
      <c r="F42" s="367" t="str">
        <f>IF('⑦1.活動計画変更（PR）'!C81="変更",'⑦1.活動計画変更（PR）'!G81,IF('⑦1.活動計画変更（PR）'!C81="中止","",'⑦1.活動計画変更（PR）'!G80))</f>
        <v/>
      </c>
      <c r="G42" s="356" t="s">
        <v>225</v>
      </c>
      <c r="H42" s="1238"/>
      <c r="I42" s="1239"/>
      <c r="J42" s="1239"/>
      <c r="K42" s="1240"/>
      <c r="N42" s="374" t="str">
        <f t="array" ref="N42">IFERROR(INDEX($B$5:$B$84,SMALL(IF($G$5:$G$84="実施済",ROW($B$5:$B$84)),ROW(B38))-4,0),"")</f>
        <v/>
      </c>
      <c r="O42" s="362" t="str">
        <f>IF(N42="","",VLOOKUP(N$5:N$84,'①7.積算内訳（PR）'!$B$6:$H$805,5,FALSE))</f>
        <v/>
      </c>
      <c r="P42" s="362" t="str">
        <f>IF($N42="","",VLOOKUP($N$5:$N$84,'①7.積算内訳（PR）'!$B$6:$H$805,6,FALSE))</f>
        <v/>
      </c>
      <c r="Q42" s="362" t="str">
        <f>IF($N42="","",VLOOKUP($N$5:$N$84,'①7.積算内訳（PR）'!$B$6:$H$805,7,FALSE))</f>
        <v/>
      </c>
    </row>
    <row r="43" spans="2:17" ht="42.6" hidden="1" customHeight="1">
      <c r="B43" s="167" t="str">
        <f>IF(C43="","",IF('⑦1.活動計画変更（PR）'!C83="中止","中止","PR㊴"))</f>
        <v/>
      </c>
      <c r="C43" s="363" t="str">
        <f>IF('⑦1.活動計画変更（PR）'!C83="変更",'⑦1.活動計画変更（PR）'!D83,IF('⑦1.活動計画変更（PR）'!C83="中止",0,'⑦1.活動計画変更（PR）'!D82))</f>
        <v/>
      </c>
      <c r="D43" s="364" t="str">
        <f>IF('⑦1.活動計画変更（PR）'!C83="変更",'⑦1.活動計画変更（PR）'!E83,IF('⑦1.活動計画変更（PR）'!C83="中止","",'⑦1.活動計画変更（PR）'!E82))</f>
        <v/>
      </c>
      <c r="E43" s="364" t="str">
        <f>IF('⑦1.活動計画変更（PR）'!C83="変更",'⑦1.活動計画変更（PR）'!F83,IF('⑦1.活動計画変更（PR）'!C83="中止","",'⑦1.活動計画変更（PR）'!F82))</f>
        <v/>
      </c>
      <c r="F43" s="367" t="str">
        <f>IF('⑦1.活動計画変更（PR）'!C83="変更",'⑦1.活動計画変更（PR）'!G83,IF('⑦1.活動計画変更（PR）'!C83="中止","",'⑦1.活動計画変更（PR）'!G82))</f>
        <v/>
      </c>
      <c r="G43" s="356" t="s">
        <v>225</v>
      </c>
      <c r="H43" s="1238"/>
      <c r="I43" s="1239"/>
      <c r="J43" s="1239"/>
      <c r="K43" s="1240"/>
      <c r="N43" s="374" t="str">
        <f t="array" ref="N43">IFERROR(INDEX($B$5:$B$84,SMALL(IF($G$5:$G$84="実施済",ROW($B$5:$B$84)),ROW(B39))-4,0),"")</f>
        <v/>
      </c>
      <c r="O43" s="362" t="str">
        <f>IF(N43="","",VLOOKUP(N$5:N$84,'①7.積算内訳（PR）'!$B$6:$H$805,5,FALSE))</f>
        <v/>
      </c>
      <c r="P43" s="362" t="str">
        <f>IF($N43="","",VLOOKUP($N$5:$N$84,'①7.積算内訳（PR）'!$B$6:$H$805,6,FALSE))</f>
        <v/>
      </c>
      <c r="Q43" s="362" t="str">
        <f>IF($N43="","",VLOOKUP($N$5:$N$84,'①7.積算内訳（PR）'!$B$6:$H$805,7,FALSE))</f>
        <v/>
      </c>
    </row>
    <row r="44" spans="2:17" ht="42.6" hidden="1" customHeight="1" thickBot="1">
      <c r="B44" s="168" t="str">
        <f>IF(C44="","",IF('⑦1.活動計画変更（PR）'!C85="中止","中止","PR㊵"))</f>
        <v/>
      </c>
      <c r="C44" s="368" t="str">
        <f>IF('⑦1.活動計画変更（PR）'!C85="変更",'⑦1.活動計画変更（PR）'!D85,IF('⑦1.活動計画変更（PR）'!C85="中止",0,'⑦1.活動計画変更（PR）'!D84))</f>
        <v/>
      </c>
      <c r="D44" s="369" t="str">
        <f>IF('⑦1.活動計画変更（PR）'!C85="変更",'⑦1.活動計画変更（PR）'!E85,IF('⑦1.活動計画変更（PR）'!C85="中止","",'⑦1.活動計画変更（PR）'!E84))</f>
        <v/>
      </c>
      <c r="E44" s="369" t="str">
        <f>IF('⑦1.活動計画変更（PR）'!C85="変更",'⑦1.活動計画変更（PR）'!F85,IF('⑦1.活動計画変更（PR）'!C85="中止","",'⑦1.活動計画変更（PR）'!F84))</f>
        <v/>
      </c>
      <c r="F44" s="370" t="str">
        <f>IF('⑦1.活動計画変更（PR）'!C85="変更",'⑦1.活動計画変更（PR）'!G85,IF('⑦1.活動計画変更（PR）'!C85="中止","",'⑦1.活動計画変更（PR）'!G84))</f>
        <v/>
      </c>
      <c r="G44" s="360" t="s">
        <v>225</v>
      </c>
      <c r="H44" s="1434"/>
      <c r="I44" s="1435"/>
      <c r="J44" s="1435"/>
      <c r="K44" s="1436"/>
      <c r="N44" s="374" t="str">
        <f t="array" ref="N44">IFERROR(INDEX($B$5:$B$84,SMALL(IF($G$5:$G$84="実施済",ROW($B$5:$B$84)),ROW(B40))-4,0),"")</f>
        <v/>
      </c>
      <c r="O44" s="362" t="str">
        <f>IF(N44="","",VLOOKUP(N$5:N$84,'①7.積算内訳（PR）'!$B$6:$H$805,5,FALSE))</f>
        <v/>
      </c>
      <c r="P44" s="362" t="str">
        <f>IF($N44="","",VLOOKUP($N$5:$N$84,'①7.積算内訳（PR）'!$B$6:$H$805,6,FALSE))</f>
        <v/>
      </c>
      <c r="Q44" s="362" t="str">
        <f>IF($N44="","",VLOOKUP($N$5:$N$84,'①7.積算内訳（PR）'!$B$6:$H$805,7,FALSE))</f>
        <v/>
      </c>
    </row>
    <row r="45" spans="2:17" ht="42.6" hidden="1" customHeight="1">
      <c r="B45" s="167" t="str">
        <f>IF(C45="","",IF('⑦1.活動計画変更（PR）'!C87="中止","中止","PR㊶"))</f>
        <v/>
      </c>
      <c r="C45" s="363" t="str">
        <f>IF('⑦1.活動計画変更（PR）'!C87="変更",'⑦1.活動計画変更（PR）'!D87,IF('⑦1.活動計画変更（PR）'!C87="中止",0,'⑦1.活動計画変更（PR）'!D86))</f>
        <v/>
      </c>
      <c r="D45" s="364" t="str">
        <f>IF('⑦1.活動計画変更（PR）'!C87="変更",'⑦1.活動計画変更（PR）'!E87,IF('⑦1.活動計画変更（PR）'!C87="中止","",'⑦1.活動計画変更（PR）'!E86))</f>
        <v/>
      </c>
      <c r="E45" s="364" t="str">
        <f>IF('⑦1.活動計画変更（PR）'!C87="変更",'⑦1.活動計画変更（PR）'!F87,IF('⑦1.活動計画変更（PR）'!C87="中止","",'⑦1.活動計画変更（PR）'!F86))</f>
        <v/>
      </c>
      <c r="F45" s="365" t="str">
        <f>IF('⑦1.活動計画変更（PR）'!C87="変更",'⑦1.活動計画変更（PR）'!G87,IF('⑦1.活動計画変更（PR）'!C87="中止","",'⑦1.活動計画変更（PR）'!G86))</f>
        <v/>
      </c>
      <c r="G45" s="356" t="s">
        <v>225</v>
      </c>
      <c r="H45" s="1238"/>
      <c r="I45" s="1239"/>
      <c r="J45" s="1239"/>
      <c r="K45" s="1240"/>
      <c r="L45" s="357"/>
      <c r="M45" s="146"/>
      <c r="N45" s="374" t="str">
        <f t="array" ref="N45">IFERROR(INDEX($B$5:$B$84,SMALL(IF($G$5:$G$84="実施済",ROW($B$5:$B$84)),ROW(B41))-4,0),"")</f>
        <v/>
      </c>
      <c r="O45" s="362" t="str">
        <f>IF(N45="","",VLOOKUP(N$5:N$84,'①7.積算内訳（PR）'!$B$6:$H$805,5,FALSE))</f>
        <v/>
      </c>
      <c r="P45" s="362" t="str">
        <f>IF($N45="","",VLOOKUP($N$5:$N$84,'①7.積算内訳（PR）'!$B$6:$H$805,6,FALSE))</f>
        <v/>
      </c>
      <c r="Q45" s="362" t="str">
        <f>IF($N45="","",VLOOKUP($N$5:$N$84,'①7.積算内訳（PR）'!$B$6:$H$805,7,FALSE))</f>
        <v/>
      </c>
    </row>
    <row r="46" spans="2:17" ht="42.6" hidden="1" customHeight="1">
      <c r="B46" s="167" t="str">
        <f>IF(C46="","",IF('⑦1.活動計画変更（PR）'!C89="中止","中止","PR㊷"))</f>
        <v/>
      </c>
      <c r="C46" s="363" t="str">
        <f>IF('⑦1.活動計画変更（PR）'!C89="変更",'⑦1.活動計画変更（PR）'!D89,IF('⑦1.活動計画変更（PR）'!C89="中止",0,'⑦1.活動計画変更（PR）'!D88))</f>
        <v/>
      </c>
      <c r="D46" s="364" t="str">
        <f>IF('⑦1.活動計画変更（PR）'!C89="変更",'⑦1.活動計画変更（PR）'!E89,IF('⑦1.活動計画変更（PR）'!C89="中止","",'⑦1.活動計画変更（PR）'!E88))</f>
        <v/>
      </c>
      <c r="E46" s="364" t="str">
        <f>IF('⑦1.活動計画変更（PR）'!C89="変更",'⑦1.活動計画変更（PR）'!F89,IF('⑦1.活動計画変更（PR）'!C89="中止","",'⑦1.活動計画変更（PR）'!F88))</f>
        <v/>
      </c>
      <c r="F46" s="366" t="str">
        <f>IF('⑦1.活動計画変更（PR）'!C89="変更",'⑦1.活動計画変更（PR）'!G89,IF('⑦1.活動計画変更（PR）'!C89="中止","",'⑦1.活動計画変更（PR）'!G88))</f>
        <v/>
      </c>
      <c r="G46" s="358" t="s">
        <v>225</v>
      </c>
      <c r="H46" s="1238"/>
      <c r="I46" s="1239"/>
      <c r="J46" s="1239"/>
      <c r="K46" s="1240"/>
      <c r="M46" s="151"/>
      <c r="N46" s="374" t="str">
        <f t="array" ref="N46">IFERROR(INDEX($B$5:$B$84,SMALL(IF($G$5:$G$84="実施済",ROW($B$5:$B$84)),ROW(B42))-4,0),"")</f>
        <v/>
      </c>
      <c r="O46" s="362" t="str">
        <f>IF(N46="","",VLOOKUP(N$5:N$84,'①7.積算内訳（PR）'!$B$6:$H$805,5,FALSE))</f>
        <v/>
      </c>
      <c r="P46" s="362" t="str">
        <f>IF($N46="","",VLOOKUP($N$5:$N$84,'①7.積算内訳（PR）'!$B$6:$H$805,6,FALSE))</f>
        <v/>
      </c>
      <c r="Q46" s="362" t="str">
        <f>IF($N46="","",VLOOKUP($N$5:$N$84,'①7.積算内訳（PR）'!$B$6:$H$805,7,FALSE))</f>
        <v/>
      </c>
    </row>
    <row r="47" spans="2:17" ht="42.6" hidden="1" customHeight="1">
      <c r="B47" s="167" t="str">
        <f>IF(C47="","",IF('⑦1.活動計画変更（PR）'!C91="中止","中止","PR㊸"))</f>
        <v/>
      </c>
      <c r="C47" s="363" t="str">
        <f>IF('⑦1.活動計画変更（PR）'!C91="変更",'⑦1.活動計画変更（PR）'!D91,IF('⑦1.活動計画変更（PR）'!C91="中止",0,'⑦1.活動計画変更（PR）'!D90))</f>
        <v/>
      </c>
      <c r="D47" s="364" t="str">
        <f>IF('⑦1.活動計画変更（PR）'!C91="変更",'⑦1.活動計画変更（PR）'!E91,IF('⑦1.活動計画変更（PR）'!C91="中止","",'⑦1.活動計画変更（PR）'!E90))</f>
        <v/>
      </c>
      <c r="E47" s="364" t="str">
        <f>IF('⑦1.活動計画変更（PR）'!C91="変更",'⑦1.活動計画変更（PR）'!F91,IF('⑦1.活動計画変更（PR）'!C91="中止","",'⑦1.活動計画変更（PR）'!F90))</f>
        <v/>
      </c>
      <c r="F47" s="366" t="str">
        <f>IF('⑦1.活動計画変更（PR）'!C91="変更",'⑦1.活動計画変更（PR）'!G91,IF('⑦1.活動計画変更（PR）'!C91="中止","",'⑦1.活動計画変更（PR）'!G90))</f>
        <v/>
      </c>
      <c r="G47" s="359" t="s">
        <v>225</v>
      </c>
      <c r="H47" s="1238"/>
      <c r="I47" s="1239"/>
      <c r="J47" s="1239"/>
      <c r="K47" s="1240"/>
      <c r="M47" s="146"/>
      <c r="N47" s="374" t="str">
        <f t="array" ref="N47">IFERROR(INDEX($B$5:$B$84,SMALL(IF($G$5:$G$84="実施済",ROW($B$5:$B$84)),ROW(B43))-4,0),"")</f>
        <v/>
      </c>
      <c r="O47" s="362" t="str">
        <f>IF(N47="","",VLOOKUP(N$5:N$84,'①7.積算内訳（PR）'!$B$6:$H$805,5,FALSE))</f>
        <v/>
      </c>
      <c r="P47" s="362" t="str">
        <f>IF($N47="","",VLOOKUP($N$5:$N$84,'①7.積算内訳（PR）'!$B$6:$H$805,6,FALSE))</f>
        <v/>
      </c>
      <c r="Q47" s="362" t="str">
        <f>IF($N47="","",VLOOKUP($N$5:$N$84,'①7.積算内訳（PR）'!$B$6:$H$805,7,FALSE))</f>
        <v/>
      </c>
    </row>
    <row r="48" spans="2:17" ht="42.6" hidden="1" customHeight="1">
      <c r="B48" s="167" t="str">
        <f>IF(C48="","",IF('⑦1.活動計画変更（PR）'!C93="中止","中止","PR㊹"))</f>
        <v/>
      </c>
      <c r="C48" s="363" t="str">
        <f>IF('⑦1.活動計画変更（PR）'!C93="変更",'⑦1.活動計画変更（PR）'!D93,IF('⑦1.活動計画変更（PR）'!C93="中止",0,'⑦1.活動計画変更（PR）'!D92))</f>
        <v/>
      </c>
      <c r="D48" s="364" t="str">
        <f>IF('⑦1.活動計画変更（PR）'!C93="変更",'⑦1.活動計画変更（PR）'!E93,IF('⑦1.活動計画変更（PR）'!C93="中止","",'⑦1.活動計画変更（PR）'!E92))</f>
        <v/>
      </c>
      <c r="E48" s="364" t="str">
        <f>IF('⑦1.活動計画変更（PR）'!C93="変更",'⑦1.活動計画変更（PR）'!F93,IF('⑦1.活動計画変更（PR）'!C93="中止","",'⑦1.活動計画変更（PR）'!F92))</f>
        <v/>
      </c>
      <c r="F48" s="366" t="str">
        <f>IF('⑦1.活動計画変更（PR）'!C93="変更",'⑦1.活動計画変更（PR）'!G93,IF('⑦1.活動計画変更（PR）'!C93="中止","",'⑦1.活動計画変更（PR）'!G92))</f>
        <v/>
      </c>
      <c r="G48" s="358" t="s">
        <v>225</v>
      </c>
      <c r="H48" s="1238"/>
      <c r="I48" s="1239"/>
      <c r="J48" s="1239"/>
      <c r="K48" s="1240"/>
      <c r="M48" s="152"/>
      <c r="N48" s="374" t="str">
        <f t="array" ref="N48">IFERROR(INDEX($B$5:$B$84,SMALL(IF($G$5:$G$84="実施済",ROW($B$5:$B$84)),ROW(B44))-4,0),"")</f>
        <v/>
      </c>
      <c r="O48" s="362" t="str">
        <f>IF(N48="","",VLOOKUP(N$5:N$84,'①7.積算内訳（PR）'!$B$6:$H$805,5,FALSE))</f>
        <v/>
      </c>
      <c r="P48" s="362" t="str">
        <f>IF($N48="","",VLOOKUP($N$5:$N$84,'①7.積算内訳（PR）'!$B$6:$H$805,6,FALSE))</f>
        <v/>
      </c>
      <c r="Q48" s="362" t="str">
        <f>IF($N48="","",VLOOKUP($N$5:$N$84,'①7.積算内訳（PR）'!$B$6:$H$805,7,FALSE))</f>
        <v/>
      </c>
    </row>
    <row r="49" spans="2:17" ht="50.25" hidden="1" customHeight="1">
      <c r="B49" s="167" t="str">
        <f>IF(C49="","",IF('⑦1.活動計画変更（PR）'!C95="中止","中止","PR㊺"))</f>
        <v/>
      </c>
      <c r="C49" s="363" t="str">
        <f>IF('⑦1.活動計画変更（PR）'!C95="変更",'⑦1.活動計画変更（PR）'!D95,IF('⑦1.活動計画変更（PR）'!C95="中止",0,'⑦1.活動計画変更（PR）'!D94))</f>
        <v/>
      </c>
      <c r="D49" s="364" t="str">
        <f>IF('⑦1.活動計画変更（PR）'!C95="変更",'⑦1.活動計画変更（PR）'!E95,IF('⑦1.活動計画変更（PR）'!C95="中止","",'⑦1.活動計画変更（PR）'!E94))</f>
        <v/>
      </c>
      <c r="E49" s="364" t="str">
        <f>IF('⑦1.活動計画変更（PR）'!C95="変更",'⑦1.活動計画変更（PR）'!F95,IF('⑦1.活動計画変更（PR）'!C95="中止","",'⑦1.活動計画変更（PR）'!F94))</f>
        <v/>
      </c>
      <c r="F49" s="366" t="str">
        <f>IF('⑦1.活動計画変更（PR）'!C95="変更",'⑦1.活動計画変更（PR）'!G95,IF('⑦1.活動計画変更（PR）'!C95="中止","",'⑦1.活動計画変更（PR）'!G94))</f>
        <v/>
      </c>
      <c r="G49" s="358" t="s">
        <v>225</v>
      </c>
      <c r="H49" s="1238"/>
      <c r="I49" s="1239"/>
      <c r="J49" s="1239"/>
      <c r="K49" s="1240"/>
      <c r="N49" s="374" t="str">
        <f t="array" ref="N49">IFERROR(INDEX($B$5:$B$84,SMALL(IF($G$5:$G$84="実施済",ROW($B$5:$B$84)),ROW(B45))-4,0),"")</f>
        <v/>
      </c>
      <c r="O49" s="362" t="str">
        <f>IF(N49="","",VLOOKUP(N$5:N$84,'①7.積算内訳（PR）'!$B$6:$H$805,5,FALSE))</f>
        <v/>
      </c>
      <c r="P49" s="362" t="str">
        <f>IF($N49="","",VLOOKUP($N$5:$N$84,'①7.積算内訳（PR）'!$B$6:$H$805,6,FALSE))</f>
        <v/>
      </c>
      <c r="Q49" s="362" t="str">
        <f>IF($N49="","",VLOOKUP($N$5:$N$84,'①7.積算内訳（PR）'!$B$6:$H$805,7,FALSE))</f>
        <v/>
      </c>
    </row>
    <row r="50" spans="2:17" ht="42.6" hidden="1" customHeight="1">
      <c r="B50" s="167" t="str">
        <f>IF(C50="","",IF('⑦1.活動計画変更（PR）'!C97="中止","中止","PR㊻"))</f>
        <v/>
      </c>
      <c r="C50" s="363" t="str">
        <f>IF('⑦1.活動計画変更（PR）'!C97="変更",'⑦1.活動計画変更（PR）'!D97,IF('⑦1.活動計画変更（PR）'!C97="中止",0,'⑦1.活動計画変更（PR）'!D96))</f>
        <v/>
      </c>
      <c r="D50" s="364" t="str">
        <f>IF('⑦1.活動計画変更（PR）'!C97="変更",'⑦1.活動計画変更（PR）'!E97,IF('⑦1.活動計画変更（PR）'!C97="中止","",'⑦1.活動計画変更（PR）'!E96))</f>
        <v/>
      </c>
      <c r="E50" s="364" t="str">
        <f>IF('⑦1.活動計画変更（PR）'!C97="変更",'⑦1.活動計画変更（PR）'!F97,IF('⑦1.活動計画変更（PR）'!C97="中止","",'⑦1.活動計画変更（PR）'!F96))</f>
        <v/>
      </c>
      <c r="F50" s="367" t="str">
        <f>IF('⑦1.活動計画変更（PR）'!C97="変更",'⑦1.活動計画変更（PR）'!G97,IF('⑦1.活動計画変更（PR）'!C97="中止","",'⑦1.活動計画変更（PR）'!G96))</f>
        <v/>
      </c>
      <c r="G50" s="356" t="s">
        <v>225</v>
      </c>
      <c r="H50" s="1238"/>
      <c r="I50" s="1239"/>
      <c r="J50" s="1239"/>
      <c r="K50" s="1240"/>
      <c r="N50" s="374" t="str">
        <f t="array" ref="N50">IFERROR(INDEX($B$5:$B$84,SMALL(IF($G$5:$G$84="実施済",ROW($B$5:$B$84)),ROW(B46))-4,0),"")</f>
        <v/>
      </c>
      <c r="O50" s="362" t="str">
        <f>IF(N50="","",VLOOKUP(N$5:N$84,'①7.積算内訳（PR）'!$B$6:$H$805,5,FALSE))</f>
        <v/>
      </c>
      <c r="P50" s="362" t="str">
        <f>IF($N50="","",VLOOKUP($N$5:$N$84,'①7.積算内訳（PR）'!$B$6:$H$805,6,FALSE))</f>
        <v/>
      </c>
      <c r="Q50" s="362" t="str">
        <f>IF($N50="","",VLOOKUP($N$5:$N$84,'①7.積算内訳（PR）'!$B$6:$H$805,7,FALSE))</f>
        <v/>
      </c>
    </row>
    <row r="51" spans="2:17" ht="42.6" hidden="1" customHeight="1">
      <c r="B51" s="167" t="str">
        <f>IF(C51="","",IF('⑦1.活動計画変更（PR）'!C99="中止","中止","PR㊼"))</f>
        <v/>
      </c>
      <c r="C51" s="363" t="str">
        <f>IF('⑦1.活動計画変更（PR）'!C99="変更",'⑦1.活動計画変更（PR）'!D99,IF('⑦1.活動計画変更（PR）'!C99="中止",0,'⑦1.活動計画変更（PR）'!D98))</f>
        <v/>
      </c>
      <c r="D51" s="364" t="str">
        <f>IF('⑦1.活動計画変更（PR）'!C99="変更",'⑦1.活動計画変更（PR）'!E99,IF('⑦1.活動計画変更（PR）'!C99="中止","",'⑦1.活動計画変更（PR）'!E98))</f>
        <v/>
      </c>
      <c r="E51" s="364" t="str">
        <f>IF('⑦1.活動計画変更（PR）'!C99="変更",'⑦1.活動計画変更（PR）'!F99,IF('⑦1.活動計画変更（PR）'!C99="中止","",'⑦1.活動計画変更（PR）'!F98))</f>
        <v/>
      </c>
      <c r="F51" s="367" t="str">
        <f>IF('⑦1.活動計画変更（PR）'!C99="変更",'⑦1.活動計画変更（PR）'!G99,IF('⑦1.活動計画変更（PR）'!C99="中止","",'⑦1.活動計画変更（PR）'!G98))</f>
        <v/>
      </c>
      <c r="G51" s="356" t="s">
        <v>225</v>
      </c>
      <c r="H51" s="1238"/>
      <c r="I51" s="1239"/>
      <c r="J51" s="1239"/>
      <c r="K51" s="1240"/>
      <c r="N51" s="374" t="str">
        <f t="array" ref="N51">IFERROR(INDEX($B$5:$B$84,SMALL(IF($G$5:$G$84="実施済",ROW($B$5:$B$84)),ROW(B47))-4,0),"")</f>
        <v/>
      </c>
      <c r="O51" s="362" t="str">
        <f>IF(N51="","",VLOOKUP(N$5:N$84,'①7.積算内訳（PR）'!$B$6:$H$805,5,FALSE))</f>
        <v/>
      </c>
      <c r="P51" s="362" t="str">
        <f>IF($N51="","",VLOOKUP($N$5:$N$84,'①7.積算内訳（PR）'!$B$6:$H$805,6,FALSE))</f>
        <v/>
      </c>
      <c r="Q51" s="362" t="str">
        <f>IF($N51="","",VLOOKUP($N$5:$N$84,'①7.積算内訳（PR）'!$B$6:$H$805,7,FALSE))</f>
        <v/>
      </c>
    </row>
    <row r="52" spans="2:17" ht="42.6" hidden="1" customHeight="1">
      <c r="B52" s="167" t="str">
        <f>IF(C52="","",IF('⑦1.活動計画変更（PR）'!C101="中止","中止","PR㊽"))</f>
        <v/>
      </c>
      <c r="C52" s="363" t="str">
        <f>IF('⑦1.活動計画変更（PR）'!C101="変更",'⑦1.活動計画変更（PR）'!D101,IF('⑦1.活動計画変更（PR）'!C101="中止",0,'⑦1.活動計画変更（PR）'!D100))</f>
        <v/>
      </c>
      <c r="D52" s="364" t="str">
        <f>IF('⑦1.活動計画変更（PR）'!C101="変更",'⑦1.活動計画変更（PR）'!E101,IF('⑦1.活動計画変更（PR）'!C101="中止","",'⑦1.活動計画変更（PR）'!E100))</f>
        <v/>
      </c>
      <c r="E52" s="364" t="str">
        <f>IF('⑦1.活動計画変更（PR）'!C101="変更",'⑦1.活動計画変更（PR）'!F101,IF('⑦1.活動計画変更（PR）'!C101="中止","",'⑦1.活動計画変更（PR）'!F100))</f>
        <v/>
      </c>
      <c r="F52" s="367" t="str">
        <f>IF('⑦1.活動計画変更（PR）'!C101="変更",'⑦1.活動計画変更（PR）'!G101,IF('⑦1.活動計画変更（PR）'!C101="中止","",'⑦1.活動計画変更（PR）'!G100))</f>
        <v/>
      </c>
      <c r="G52" s="356" t="s">
        <v>225</v>
      </c>
      <c r="H52" s="1238"/>
      <c r="I52" s="1239"/>
      <c r="J52" s="1239"/>
      <c r="K52" s="1240"/>
      <c r="N52" s="374" t="str">
        <f t="array" ref="N52">IFERROR(INDEX($B$5:$B$84,SMALL(IF($G$5:$G$84="実施済",ROW($B$5:$B$84)),ROW(B48))-4,0),"")</f>
        <v/>
      </c>
      <c r="O52" s="362" t="str">
        <f>IF(N52="","",VLOOKUP(N$5:N$84,'①7.積算内訳（PR）'!$B$6:$H$805,5,FALSE))</f>
        <v/>
      </c>
      <c r="P52" s="362" t="str">
        <f>IF($N52="","",VLOOKUP($N$5:$N$84,'①7.積算内訳（PR）'!$B$6:$H$805,6,FALSE))</f>
        <v/>
      </c>
      <c r="Q52" s="362" t="str">
        <f>IF($N52="","",VLOOKUP($N$5:$N$84,'①7.積算内訳（PR）'!$B$6:$H$805,7,FALSE))</f>
        <v/>
      </c>
    </row>
    <row r="53" spans="2:17" ht="42.6" hidden="1" customHeight="1">
      <c r="B53" s="167" t="str">
        <f>IF(C53="","",IF('⑦1.活動計画変更（PR）'!C103="中止","中止","PR㊾"))</f>
        <v/>
      </c>
      <c r="C53" s="363" t="str">
        <f>IF('⑦1.活動計画変更（PR）'!C103="変更",'⑦1.活動計画変更（PR）'!D103,IF('⑦1.活動計画変更（PR）'!C103="中止",0,'⑦1.活動計画変更（PR）'!D102))</f>
        <v/>
      </c>
      <c r="D53" s="364" t="str">
        <f>IF('⑦1.活動計画変更（PR）'!C103="変更",'⑦1.活動計画変更（PR）'!E103,IF('⑦1.活動計画変更（PR）'!C103="中止","",'⑦1.活動計画変更（PR）'!E102))</f>
        <v/>
      </c>
      <c r="E53" s="364" t="str">
        <f>IF('⑦1.活動計画変更（PR）'!C103="変更",'⑦1.活動計画変更（PR）'!F103,IF('⑦1.活動計画変更（PR）'!C103="中止","",'⑦1.活動計画変更（PR）'!F102))</f>
        <v/>
      </c>
      <c r="F53" s="367" t="str">
        <f>IF('⑦1.活動計画変更（PR）'!C103="変更",'⑦1.活動計画変更（PR）'!G103,IF('⑦1.活動計画変更（PR）'!C103="中止","",'⑦1.活動計画変更（PR）'!G102))</f>
        <v/>
      </c>
      <c r="G53" s="356" t="s">
        <v>225</v>
      </c>
      <c r="H53" s="1238"/>
      <c r="I53" s="1239"/>
      <c r="J53" s="1239"/>
      <c r="K53" s="1240"/>
      <c r="N53" s="374" t="str">
        <f t="array" ref="N53">IFERROR(INDEX($B$5:$B$84,SMALL(IF($G$5:$G$84="実施済",ROW($B$5:$B$84)),ROW(B49))-4,0),"")</f>
        <v/>
      </c>
      <c r="O53" s="362" t="str">
        <f>IF(N53="","",VLOOKUP(N$5:N$84,'①7.積算内訳（PR）'!$B$6:$H$805,5,FALSE))</f>
        <v/>
      </c>
      <c r="P53" s="362" t="str">
        <f>IF($N53="","",VLOOKUP($N$5:$N$84,'①7.積算内訳（PR）'!$B$6:$H$805,6,FALSE))</f>
        <v/>
      </c>
      <c r="Q53" s="362" t="str">
        <f>IF($N53="","",VLOOKUP($N$5:$N$84,'①7.積算内訳（PR）'!$B$6:$H$805,7,FALSE))</f>
        <v/>
      </c>
    </row>
    <row r="54" spans="2:17" ht="42.6" hidden="1" customHeight="1" thickBot="1">
      <c r="B54" s="168" t="str">
        <f>IF(C54="","",IF('⑦1.活動計画変更（PR）'!C105="中止","中止","PR㊿"))</f>
        <v/>
      </c>
      <c r="C54" s="368" t="str">
        <f>IF('⑦1.活動計画変更（PR）'!C105="変更",'⑦1.活動計画変更（PR）'!D105,IF('⑦1.活動計画変更（PR）'!C105="中止",0,'⑦1.活動計画変更（PR）'!D104))</f>
        <v/>
      </c>
      <c r="D54" s="369" t="str">
        <f>IF('⑦1.活動計画変更（PR）'!C105="変更",'⑦1.活動計画変更（PR）'!E105,IF('⑦1.活動計画変更（PR）'!C105="中止","",'⑦1.活動計画変更（PR）'!E104))</f>
        <v/>
      </c>
      <c r="E54" s="369" t="str">
        <f>IF('⑦1.活動計画変更（PR）'!C105="変更",'⑦1.活動計画変更（PR）'!F105,IF('⑦1.活動計画変更（PR）'!C105="中止","",'⑦1.活動計画変更（PR）'!F104))</f>
        <v/>
      </c>
      <c r="F54" s="370" t="str">
        <f>IF('⑦1.活動計画変更（PR）'!C105="変更",'⑦1.活動計画変更（PR）'!G105,IF('⑦1.活動計画変更（PR）'!C105="中止","",'⑦1.活動計画変更（PR）'!G104))</f>
        <v/>
      </c>
      <c r="G54" s="360" t="s">
        <v>225</v>
      </c>
      <c r="H54" s="1434"/>
      <c r="I54" s="1435"/>
      <c r="J54" s="1435"/>
      <c r="K54" s="1436"/>
      <c r="M54" s="158"/>
      <c r="N54" s="374" t="str">
        <f t="array" ref="N54">IFERROR(INDEX($B$5:$B$84,SMALL(IF($G$5:$G$84="実施済",ROW($B$5:$B$84)),ROW(B50))-4,0),"")</f>
        <v/>
      </c>
      <c r="O54" s="362" t="str">
        <f>IF(N54="","",VLOOKUP(N$5:N$84,'①7.積算内訳（PR）'!$B$6:$H$805,5,FALSE))</f>
        <v/>
      </c>
      <c r="P54" s="362" t="str">
        <f>IF($N54="","",VLOOKUP($N$5:$N$84,'①7.積算内訳（PR）'!$B$6:$H$805,6,FALSE))</f>
        <v/>
      </c>
      <c r="Q54" s="362" t="str">
        <f>IF($N54="","",VLOOKUP($N$5:$N$84,'①7.積算内訳（PR）'!$B$6:$H$805,7,FALSE))</f>
        <v/>
      </c>
    </row>
    <row r="55" spans="2:17" ht="42.6" hidden="1" customHeight="1">
      <c r="B55" s="166" t="str">
        <f>IF(C55="","",IF('⑦1.活動計画変更（PR）'!C107="中止","中止","PR51"))</f>
        <v/>
      </c>
      <c r="C55" s="371" t="str">
        <f>IF('⑦1.活動計画変更（PR）'!C107="変更",'⑦1.活動計画変更（PR）'!D107,IF('⑦1.活動計画変更（PR）'!C107="中止",0,'⑦1.活動計画変更（PR）'!D106))</f>
        <v/>
      </c>
      <c r="D55" s="372" t="str">
        <f>IF('⑦1.活動計画変更（PR）'!C107="変更",'⑦1.活動計画変更（PR）'!E107,IF('⑦1.活動計画変更（PR）'!C107="中止","",'⑦1.活動計画変更（PR）'!E106))</f>
        <v/>
      </c>
      <c r="E55" s="372" t="str">
        <f>IF('⑦1.活動計画変更（PR）'!C107="変更",'⑦1.活動計画変更（PR）'!F107,IF('⑦1.活動計画変更（PR）'!C107="中止","",'⑦1.活動計画変更（PR）'!F106))</f>
        <v/>
      </c>
      <c r="F55" s="373" t="str">
        <f>IF('⑦1.活動計画変更（PR）'!C107="変更",'⑦1.活動計画変更（PR）'!G107,IF('⑦1.活動計画変更（PR）'!C107="中止","",'⑦1.活動計画変更（PR）'!G106))</f>
        <v/>
      </c>
      <c r="G55" s="361" t="s">
        <v>225</v>
      </c>
      <c r="H55" s="1254"/>
      <c r="I55" s="1437"/>
      <c r="J55" s="1437"/>
      <c r="K55" s="1438"/>
      <c r="N55" s="374" t="str">
        <f t="array" ref="N55">IFERROR(INDEX($B$5:$B$84,SMALL(IF($G$5:$G$84="実施済",ROW($B$5:$B$84)),ROW(B51))-4,0),"")</f>
        <v/>
      </c>
      <c r="O55" s="362" t="str">
        <f>IF(N55="","",VLOOKUP(N$5:N$84,'①7.積算内訳（PR）'!$B$6:$H$805,5,FALSE))</f>
        <v/>
      </c>
      <c r="P55" s="362" t="str">
        <f>IF($N55="","",VLOOKUP($N$5:$N$84,'①7.積算内訳（PR）'!$B$6:$H$805,6,FALSE))</f>
        <v/>
      </c>
      <c r="Q55" s="362" t="str">
        <f>IF($N55="","",VLOOKUP($N$5:$N$84,'①7.積算内訳（PR）'!$B$6:$H$805,7,FALSE))</f>
        <v/>
      </c>
    </row>
    <row r="56" spans="2:17" ht="42.6" hidden="1" customHeight="1">
      <c r="B56" s="167" t="str">
        <f>IF(C56="","",IF('⑦1.活動計画変更（PR）'!C109="中止","中止","PR52"))</f>
        <v/>
      </c>
      <c r="C56" s="363" t="str">
        <f>IF('⑦1.活動計画変更（PR）'!C109="変更",'⑦1.活動計画変更（PR）'!D109,IF('⑦1.活動計画変更（PR）'!C109="中止",0,'⑦1.活動計画変更（PR）'!D108))</f>
        <v/>
      </c>
      <c r="D56" s="364" t="str">
        <f>IF('⑦1.活動計画変更（PR）'!C109="変更",'⑦1.活動計画変更（PR）'!E109,IF('⑦1.活動計画変更（PR）'!C109="中止","",'⑦1.活動計画変更（PR）'!E108))</f>
        <v/>
      </c>
      <c r="E56" s="364" t="str">
        <f>IF('⑦1.活動計画変更（PR）'!C109="変更",'⑦1.活動計画変更（PR）'!F109,IF('⑦1.活動計画変更（PR）'!C109="中止","",'⑦1.活動計画変更（PR）'!F108))</f>
        <v/>
      </c>
      <c r="F56" s="367" t="str">
        <f>IF('⑦1.活動計画変更（PR）'!C109="変更",'⑦1.活動計画変更（PR）'!G109,IF('⑦1.活動計画変更（PR）'!C109="中止","",'⑦1.活動計画変更（PR）'!G108))</f>
        <v/>
      </c>
      <c r="G56" s="356" t="s">
        <v>225</v>
      </c>
      <c r="H56" s="1238"/>
      <c r="I56" s="1239"/>
      <c r="J56" s="1239"/>
      <c r="K56" s="1240"/>
      <c r="N56" s="374" t="str">
        <f t="array" ref="N56">IFERROR(INDEX($B$5:$B$84,SMALL(IF($G$5:$G$84="実施済",ROW($B$5:$B$84)),ROW(B52))-4,0),"")</f>
        <v/>
      </c>
      <c r="O56" s="362" t="str">
        <f>IF(N56="","",VLOOKUP(N$5:N$84,'①7.積算内訳（PR）'!$B$6:$H$805,5,FALSE))</f>
        <v/>
      </c>
      <c r="P56" s="362" t="str">
        <f>IF($N56="","",VLOOKUP($N$5:$N$84,'①7.積算内訳（PR）'!$B$6:$H$805,6,FALSE))</f>
        <v/>
      </c>
      <c r="Q56" s="362" t="str">
        <f>IF($N56="","",VLOOKUP($N$5:$N$84,'①7.積算内訳（PR）'!$B$6:$H$805,7,FALSE))</f>
        <v/>
      </c>
    </row>
    <row r="57" spans="2:17" ht="42.6" hidden="1" customHeight="1">
      <c r="B57" s="167" t="str">
        <f>IF(C57="","",IF('⑦1.活動計画変更（PR）'!C111="中止","中止","PR53"))</f>
        <v/>
      </c>
      <c r="C57" s="363" t="str">
        <f>IF('⑦1.活動計画変更（PR）'!C111="変更",'⑦1.活動計画変更（PR）'!D111,IF('⑦1.活動計画変更（PR）'!C111="中止",0,'⑦1.活動計画変更（PR）'!D100))</f>
        <v/>
      </c>
      <c r="D57" s="364" t="str">
        <f>IF('⑦1.活動計画変更（PR）'!C111="変更",'⑦1.活動計画変更（PR）'!E111,IF('⑦1.活動計画変更（PR）'!C111="中止","",'⑦1.活動計画変更（PR）'!E110))</f>
        <v/>
      </c>
      <c r="E57" s="364" t="str">
        <f>IF('⑦1.活動計画変更（PR）'!C111="変更",'⑦1.活動計画変更（PR）'!F111,IF('⑦1.活動計画変更（PR）'!C111="中止","",'⑦1.活動計画変更（PR）'!F110))</f>
        <v/>
      </c>
      <c r="F57" s="367" t="str">
        <f>IF('⑦1.活動計画変更（PR）'!C111="変更",'⑦1.活動計画変更（PR）'!G111,IF('⑦1.活動計画変更（PR）'!C111="中止","",'⑦1.活動計画変更（PR）'!G110))</f>
        <v/>
      </c>
      <c r="G57" s="356" t="s">
        <v>225</v>
      </c>
      <c r="H57" s="1238"/>
      <c r="I57" s="1239"/>
      <c r="J57" s="1239"/>
      <c r="K57" s="1240"/>
      <c r="N57" s="374" t="str">
        <f t="array" ref="N57">IFERROR(INDEX($B$5:$B$84,SMALL(IF($G$5:$G$84="実施済",ROW($B$5:$B$84)),ROW(B53))-4,0),"")</f>
        <v/>
      </c>
      <c r="O57" s="362" t="str">
        <f>IF(N57="","",VLOOKUP(N$5:N$84,'①7.積算内訳（PR）'!$B$6:$H$805,5,FALSE))</f>
        <v/>
      </c>
      <c r="P57" s="362" t="str">
        <f>IF($N57="","",VLOOKUP($N$5:$N$84,'①7.積算内訳（PR）'!$B$6:$H$805,6,FALSE))</f>
        <v/>
      </c>
      <c r="Q57" s="362" t="str">
        <f>IF($N57="","",VLOOKUP($N$5:$N$84,'①7.積算内訳（PR）'!$B$6:$H$805,7,FALSE))</f>
        <v/>
      </c>
    </row>
    <row r="58" spans="2:17" ht="42.6" hidden="1" customHeight="1">
      <c r="B58" s="167" t="str">
        <f>IF(C58="","",IF('⑦1.活動計画変更（PR）'!C113="中止","中止","PR54"))</f>
        <v/>
      </c>
      <c r="C58" s="363" t="str">
        <f>IF('⑦1.活動計画変更（PR）'!C113="変更",'⑦1.活動計画変更（PR）'!D113,IF('⑦1.活動計画変更（PR）'!C113="中止",0,'⑦1.活動計画変更（PR）'!D112))</f>
        <v/>
      </c>
      <c r="D58" s="364" t="str">
        <f>IF('⑦1.活動計画変更（PR）'!C113="変更",'⑦1.活動計画変更（PR）'!E113,IF('⑦1.活動計画変更（PR）'!C113="中止","",'⑦1.活動計画変更（PR）'!E112))</f>
        <v/>
      </c>
      <c r="E58" s="364" t="str">
        <f>IF('⑦1.活動計画変更（PR）'!C113="変更",'⑦1.活動計画変更（PR）'!F113,IF('⑦1.活動計画変更（PR）'!C113="中止","",'⑦1.活動計画変更（PR）'!F112))</f>
        <v/>
      </c>
      <c r="F58" s="367" t="str">
        <f>IF('⑦1.活動計画変更（PR）'!C113="変更",'⑦1.活動計画変更（PR）'!G113,IF('⑦1.活動計画変更（PR）'!C113="中止","",'⑦1.活動計画変更（PR）'!G112))</f>
        <v/>
      </c>
      <c r="G58" s="356" t="s">
        <v>225</v>
      </c>
      <c r="H58" s="1238"/>
      <c r="I58" s="1239"/>
      <c r="J58" s="1239"/>
      <c r="K58" s="1240"/>
      <c r="N58" s="374" t="str">
        <f t="array" ref="N58">IFERROR(INDEX($B$5:$B$84,SMALL(IF($G$5:$G$84="実施済",ROW($B$5:$B$84)),ROW(B54))-4,0),"")</f>
        <v/>
      </c>
      <c r="O58" s="362" t="str">
        <f>IF(N58="","",VLOOKUP(N$5:N$84,'①7.積算内訳（PR）'!$B$6:$H$805,5,FALSE))</f>
        <v/>
      </c>
      <c r="P58" s="362" t="str">
        <f>IF($N58="","",VLOOKUP($N$5:$N$84,'①7.積算内訳（PR）'!$B$6:$H$805,6,FALSE))</f>
        <v/>
      </c>
      <c r="Q58" s="362" t="str">
        <f>IF($N58="","",VLOOKUP($N$5:$N$84,'①7.積算内訳（PR）'!$B$6:$H$805,7,FALSE))</f>
        <v/>
      </c>
    </row>
    <row r="59" spans="2:17" ht="42.6" hidden="1" customHeight="1">
      <c r="B59" s="167" t="str">
        <f>IF(C59="","",IF('⑦1.活動計画変更（PR）'!C115="中止","中止","PR55"))</f>
        <v/>
      </c>
      <c r="C59" s="363" t="str">
        <f>IF('⑦1.活動計画変更（PR）'!C115="変更",'⑦1.活動計画変更（PR）'!D115,IF('⑦1.活動計画変更（PR）'!C115="中止",0,'⑦1.活動計画変更（PR）'!D114))</f>
        <v/>
      </c>
      <c r="D59" s="364" t="str">
        <f>IF('⑦1.活動計画変更（PR）'!C115="変更",'⑦1.活動計画変更（PR）'!E115,IF('⑦1.活動計画変更（PR）'!C115="中止","",'⑦1.活動計画変更（PR）'!E114))</f>
        <v/>
      </c>
      <c r="E59" s="364" t="str">
        <f>IF('⑦1.活動計画変更（PR）'!C115="変更",'⑦1.活動計画変更（PR）'!F115,IF('⑦1.活動計画変更（PR）'!C115="中止","",'⑦1.活動計画変更（PR）'!F114))</f>
        <v/>
      </c>
      <c r="F59" s="367" t="str">
        <f>IF('⑦1.活動計画変更（PR）'!C115="変更",'⑦1.活動計画変更（PR）'!G115,IF('⑦1.活動計画変更（PR）'!C115="中止","",'⑦1.活動計画変更（PR）'!G114))</f>
        <v/>
      </c>
      <c r="G59" s="356" t="s">
        <v>225</v>
      </c>
      <c r="H59" s="1238"/>
      <c r="I59" s="1239"/>
      <c r="J59" s="1239"/>
      <c r="K59" s="1240"/>
      <c r="N59" s="374" t="str">
        <f t="array" ref="N59">IFERROR(INDEX($B$5:$B$84,SMALL(IF($G$5:$G$84="実施済",ROW($B$5:$B$84)),ROW(B55))-4,0),"")</f>
        <v/>
      </c>
      <c r="O59" s="362" t="str">
        <f>IF(N59="","",VLOOKUP(N$5:N$84,'①7.積算内訳（PR）'!$B$6:$H$805,5,FALSE))</f>
        <v/>
      </c>
      <c r="P59" s="362" t="str">
        <f>IF($N59="","",VLOOKUP($N$5:$N$84,'①7.積算内訳（PR）'!$B$6:$H$805,6,FALSE))</f>
        <v/>
      </c>
      <c r="Q59" s="362" t="str">
        <f>IF($N59="","",VLOOKUP($N$5:$N$84,'①7.積算内訳（PR）'!$B$6:$H$805,7,FALSE))</f>
        <v/>
      </c>
    </row>
    <row r="60" spans="2:17" ht="42.6" hidden="1" customHeight="1">
      <c r="B60" s="167" t="str">
        <f>IF(C60="","",IF('⑦1.活動計画変更（PR）'!C117="中止","中止","PR56"))</f>
        <v/>
      </c>
      <c r="C60" s="363" t="str">
        <f>IF('⑦1.活動計画変更（PR）'!C117="変更",'⑦1.活動計画変更（PR）'!D117,IF('⑦1.活動計画変更（PR）'!C117="中止",0,'⑦1.活動計画変更（PR）'!D116))</f>
        <v/>
      </c>
      <c r="D60" s="364" t="str">
        <f>IF('⑦1.活動計画変更（PR）'!C117="変更",'⑦1.活動計画変更（PR）'!E117,IF('⑦1.活動計画変更（PR）'!C117="中止","",'⑦1.活動計画変更（PR）'!E116))</f>
        <v/>
      </c>
      <c r="E60" s="364" t="str">
        <f>IF('⑦1.活動計画変更（PR）'!C117="変更",'⑦1.活動計画変更（PR）'!F117,IF('⑦1.活動計画変更（PR）'!C117="中止","",'⑦1.活動計画変更（PR）'!F116))</f>
        <v/>
      </c>
      <c r="F60" s="367" t="str">
        <f>IF('⑦1.活動計画変更（PR）'!C117="変更",'⑦1.活動計画変更（PR）'!G117,IF('⑦1.活動計画変更（PR）'!C117="中止","",'⑦1.活動計画変更（PR）'!G116))</f>
        <v/>
      </c>
      <c r="G60" s="356" t="s">
        <v>225</v>
      </c>
      <c r="H60" s="1238"/>
      <c r="I60" s="1239"/>
      <c r="J60" s="1239"/>
      <c r="K60" s="1240"/>
      <c r="N60" s="374" t="str">
        <f t="array" ref="N60">IFERROR(INDEX($B$5:$B$84,SMALL(IF($G$5:$G$84="実施済",ROW($B$5:$B$84)),ROW(B56))-4,0),"")</f>
        <v/>
      </c>
      <c r="O60" s="362" t="str">
        <f>IF(N60="","",VLOOKUP(N$5:N$84,'①7.積算内訳（PR）'!$B$6:$H$805,5,FALSE))</f>
        <v/>
      </c>
      <c r="P60" s="362" t="str">
        <f>IF($N60="","",VLOOKUP($N$5:$N$84,'①7.積算内訳（PR）'!$B$6:$H$805,6,FALSE))</f>
        <v/>
      </c>
      <c r="Q60" s="362" t="str">
        <f>IF($N60="","",VLOOKUP($N$5:$N$84,'①7.積算内訳（PR）'!$B$6:$H$805,7,FALSE))</f>
        <v/>
      </c>
    </row>
    <row r="61" spans="2:17" ht="42.6" hidden="1" customHeight="1">
      <c r="B61" s="167" t="str">
        <f>IF(C61="","",IF('⑦1.活動計画変更（PR）'!C119="中止","中止","PR57"))</f>
        <v/>
      </c>
      <c r="C61" s="363" t="str">
        <f>IF('⑦1.活動計画変更（PR）'!C119="変更",'⑦1.活動計画変更（PR）'!D119,IF('⑦1.活動計画変更（PR）'!C119="中止",0,'⑦1.活動計画変更（PR）'!D118))</f>
        <v/>
      </c>
      <c r="D61" s="364" t="str">
        <f>IF('⑦1.活動計画変更（PR）'!C119="変更",'⑦1.活動計画変更（PR）'!E119,IF('⑦1.活動計画変更（PR）'!C119="中止","",'⑦1.活動計画変更（PR）'!E118))</f>
        <v/>
      </c>
      <c r="E61" s="364" t="str">
        <f>IF('⑦1.活動計画変更（PR）'!C119="変更",'⑦1.活動計画変更（PR）'!F119,IF('⑦1.活動計画変更（PR）'!C119="中止","",'⑦1.活動計画変更（PR）'!F118))</f>
        <v/>
      </c>
      <c r="F61" s="367" t="str">
        <f>IF('⑦1.活動計画変更（PR）'!C119="変更",'⑦1.活動計画変更（PR）'!G119,IF('⑦1.活動計画変更（PR）'!C119="中止","",'⑦1.活動計画変更（PR）'!G118))</f>
        <v/>
      </c>
      <c r="G61" s="356" t="s">
        <v>225</v>
      </c>
      <c r="H61" s="1238"/>
      <c r="I61" s="1239"/>
      <c r="J61" s="1239"/>
      <c r="K61" s="1240"/>
      <c r="N61" s="374" t="str">
        <f t="array" ref="N61">IFERROR(INDEX($B$5:$B$84,SMALL(IF($G$5:$G$84="実施済",ROW($B$5:$B$84)),ROW(B57))-4,0),"")</f>
        <v/>
      </c>
      <c r="O61" s="362" t="str">
        <f>IF(N61="","",VLOOKUP(N$5:N$84,'①7.積算内訳（PR）'!$B$6:$H$805,5,FALSE))</f>
        <v/>
      </c>
      <c r="P61" s="362" t="str">
        <f>IF($N61="","",VLOOKUP($N$5:$N$84,'①7.積算内訳（PR）'!$B$6:$H$805,6,FALSE))</f>
        <v/>
      </c>
      <c r="Q61" s="362" t="str">
        <f>IF($N61="","",VLOOKUP($N$5:$N$84,'①7.積算内訳（PR）'!$B$6:$H$805,7,FALSE))</f>
        <v/>
      </c>
    </row>
    <row r="62" spans="2:17" ht="42.6" hidden="1" customHeight="1">
      <c r="B62" s="167" t="str">
        <f>IF(C62="","",IF('⑦1.活動計画変更（PR）'!C121="中止","中止","PR58"))</f>
        <v/>
      </c>
      <c r="C62" s="363" t="str">
        <f>IF('⑦1.活動計画変更（PR）'!C121="変更",'⑦1.活動計画変更（PR）'!D121,IF('⑦1.活動計画変更（PR）'!C121="中止",0,'⑦1.活動計画変更（PR）'!D120))</f>
        <v/>
      </c>
      <c r="D62" s="364" t="str">
        <f>IF('⑦1.活動計画変更（PR）'!C121="変更",'⑦1.活動計画変更（PR）'!E121,IF('⑦1.活動計画変更（PR）'!C121="中止","",'⑦1.活動計画変更（PR）'!E120))</f>
        <v/>
      </c>
      <c r="E62" s="364" t="str">
        <f>IF('⑦1.活動計画変更（PR）'!C121="変更",'⑦1.活動計画変更（PR）'!F121,IF('⑦1.活動計画変更（PR）'!C121="中止","",'⑦1.活動計画変更（PR）'!F120))</f>
        <v/>
      </c>
      <c r="F62" s="367" t="str">
        <f>IF('⑦1.活動計画変更（PR）'!C121="変更",'⑦1.活動計画変更（PR）'!G121,IF('⑦1.活動計画変更（PR）'!C121="中止","",'⑦1.活動計画変更（PR）'!G120))</f>
        <v/>
      </c>
      <c r="G62" s="356" t="s">
        <v>225</v>
      </c>
      <c r="H62" s="1238"/>
      <c r="I62" s="1239"/>
      <c r="J62" s="1239"/>
      <c r="K62" s="1240"/>
      <c r="N62" s="374" t="str">
        <f t="array" ref="N62">IFERROR(INDEX($B$5:$B$84,SMALL(IF($G$5:$G$84="実施済",ROW($B$5:$B$84)),ROW(B58))-4,0),"")</f>
        <v/>
      </c>
      <c r="O62" s="362" t="str">
        <f>IF(N62="","",VLOOKUP(N$5:N$84,'①7.積算内訳（PR）'!$B$6:$H$805,5,FALSE))</f>
        <v/>
      </c>
      <c r="P62" s="362" t="str">
        <f>IF($N62="","",VLOOKUP($N$5:$N$84,'①7.積算内訳（PR）'!$B$6:$H$805,6,FALSE))</f>
        <v/>
      </c>
      <c r="Q62" s="362" t="str">
        <f>IF($N62="","",VLOOKUP($N$5:$N$84,'①7.積算内訳（PR）'!$B$6:$H$805,7,FALSE))</f>
        <v/>
      </c>
    </row>
    <row r="63" spans="2:17" ht="42.6" hidden="1" customHeight="1">
      <c r="B63" s="167" t="str">
        <f>IF(C63="","",IF('⑦1.活動計画変更（PR）'!C123="中止","中止","PR59"))</f>
        <v/>
      </c>
      <c r="C63" s="363" t="str">
        <f>IF('⑦1.活動計画変更（PR）'!C123="変更",'⑦1.活動計画変更（PR）'!D123,IF('⑦1.活動計画変更（PR）'!C123="中止",0,'⑦1.活動計画変更（PR）'!D122))</f>
        <v/>
      </c>
      <c r="D63" s="364" t="str">
        <f>IF('⑦1.活動計画変更（PR）'!C123="変更",'⑦1.活動計画変更（PR）'!E123,IF('⑦1.活動計画変更（PR）'!C123="中止","",'⑦1.活動計画変更（PR）'!E122))</f>
        <v/>
      </c>
      <c r="E63" s="364" t="str">
        <f>IF('⑦1.活動計画変更（PR）'!C123="変更",'⑦1.活動計画変更（PR）'!F123,IF('⑦1.活動計画変更（PR）'!C123="中止","",'⑦1.活動計画変更（PR）'!F122))</f>
        <v/>
      </c>
      <c r="F63" s="367" t="str">
        <f>IF('⑦1.活動計画変更（PR）'!C123="変更",'⑦1.活動計画変更（PR）'!G123,IF('⑦1.活動計画変更（PR）'!C123="中止","",'⑦1.活動計画変更（PR）'!G122))</f>
        <v/>
      </c>
      <c r="G63" s="356" t="s">
        <v>225</v>
      </c>
      <c r="H63" s="1238"/>
      <c r="I63" s="1239"/>
      <c r="J63" s="1239"/>
      <c r="K63" s="1240"/>
      <c r="N63" s="374" t="str">
        <f t="array" ref="N63">IFERROR(INDEX($B$5:$B$84,SMALL(IF($G$5:$G$84="実施済",ROW($B$5:$B$84)),ROW(B59))-4,0),"")</f>
        <v/>
      </c>
      <c r="O63" s="362" t="str">
        <f>IF(N63="","",VLOOKUP(N$5:N$84,'①7.積算内訳（PR）'!$B$6:$H$805,5,FALSE))</f>
        <v/>
      </c>
      <c r="P63" s="362" t="str">
        <f>IF($N63="","",VLOOKUP($N$5:$N$84,'①7.積算内訳（PR）'!$B$6:$H$805,6,FALSE))</f>
        <v/>
      </c>
      <c r="Q63" s="362" t="str">
        <f>IF($N63="","",VLOOKUP($N$5:$N$84,'①7.積算内訳（PR）'!$B$6:$H$805,7,FALSE))</f>
        <v/>
      </c>
    </row>
    <row r="64" spans="2:17" ht="42.6" hidden="1" customHeight="1" thickBot="1">
      <c r="B64" s="168" t="str">
        <f>IF(C64="","",IF('⑦1.活動計画変更（PR）'!C125="中止","中止","PR60"))</f>
        <v/>
      </c>
      <c r="C64" s="368" t="str">
        <f>IF('⑦1.活動計画変更（PR）'!C125="変更",'⑦1.活動計画変更（PR）'!D125,IF('⑦1.活動計画変更（PR）'!C125="中止",0,'⑦1.活動計画変更（PR）'!D124))</f>
        <v/>
      </c>
      <c r="D64" s="369" t="str">
        <f>IF('⑦1.活動計画変更（PR）'!C125="変更",'⑦1.活動計画変更（PR）'!E125,IF('⑦1.活動計画変更（PR）'!C125="中止","",'⑦1.活動計画変更（PR）'!E124))</f>
        <v/>
      </c>
      <c r="E64" s="369" t="str">
        <f>IF('⑦1.活動計画変更（PR）'!C125="変更",'⑦1.活動計画変更（PR）'!F125,IF('⑦1.活動計画変更（PR）'!C125="中止","",'⑦1.活動計画変更（PR）'!F124))</f>
        <v/>
      </c>
      <c r="F64" s="370" t="str">
        <f>IF('⑦1.活動計画変更（PR）'!C125="変更",'⑦1.活動計画変更（PR）'!G125,IF('⑦1.活動計画変更（PR）'!C125="中止","",'⑦1.活動計画変更（PR）'!G124))</f>
        <v/>
      </c>
      <c r="G64" s="360" t="s">
        <v>225</v>
      </c>
      <c r="H64" s="1434"/>
      <c r="I64" s="1435"/>
      <c r="J64" s="1435"/>
      <c r="K64" s="1436"/>
      <c r="N64" s="374" t="str">
        <f t="array" ref="N64">IFERROR(INDEX($B$5:$B$84,SMALL(IF($G$5:$G$84="実施済",ROW($B$5:$B$84)),ROW(B60))-4,0),"")</f>
        <v/>
      </c>
      <c r="O64" s="362" t="str">
        <f>IF(N64="","",VLOOKUP(N$5:N$84,'①7.積算内訳（PR）'!$B$6:$H$805,5,FALSE))</f>
        <v/>
      </c>
      <c r="P64" s="362" t="str">
        <f>IF($N64="","",VLOOKUP($N$5:$N$84,'①7.積算内訳（PR）'!$B$6:$H$805,6,FALSE))</f>
        <v/>
      </c>
      <c r="Q64" s="362" t="str">
        <f>IF($N64="","",VLOOKUP($N$5:$N$84,'①7.積算内訳（PR）'!$B$6:$H$805,7,FALSE))</f>
        <v/>
      </c>
    </row>
    <row r="65" spans="2:17" ht="42.6" hidden="1" customHeight="1">
      <c r="B65" s="167" t="str">
        <f>IF(C65="","",IF('⑦1.活動計画変更（PR）'!C127="中止","中止","PR61"))</f>
        <v/>
      </c>
      <c r="C65" s="363" t="str">
        <f>IF('⑦1.活動計画変更（PR）'!C127="変更",'⑦1.活動計画変更（PR）'!D127,IF('⑦1.活動計画変更（PR）'!C127="中止",0,'⑦1.活動計画変更（PR）'!D126))</f>
        <v/>
      </c>
      <c r="D65" s="364" t="str">
        <f>IF('⑦1.活動計画変更（PR）'!C127="変更",'⑦1.活動計画変更（PR）'!E127,IF('⑦1.活動計画変更（PR）'!C127="中止","",'⑦1.活動計画変更（PR）'!E126))</f>
        <v/>
      </c>
      <c r="E65" s="364" t="str">
        <f>IF('⑦1.活動計画変更（PR）'!C127="変更",'⑦1.活動計画変更（PR）'!F127,IF('⑦1.活動計画変更（PR）'!C127="中止","",'⑦1.活動計画変更（PR）'!F126))</f>
        <v/>
      </c>
      <c r="F65" s="365" t="str">
        <f>IF('⑦1.活動計画変更（PR）'!C127="変更",'⑦1.活動計画変更（PR）'!G127,IF('⑦1.活動計画変更（PR）'!C127="中止","",'⑦1.活動計画変更（PR）'!G126))</f>
        <v/>
      </c>
      <c r="G65" s="356" t="s">
        <v>225</v>
      </c>
      <c r="H65" s="1238"/>
      <c r="I65" s="1239"/>
      <c r="J65" s="1239"/>
      <c r="K65" s="1240"/>
      <c r="L65" s="357"/>
      <c r="M65" s="146"/>
      <c r="N65" s="374" t="str">
        <f t="array" ref="N65">IFERROR(INDEX($B$5:$B$84,SMALL(IF($G$5:$G$84="実施済",ROW($B$5:$B$84)),ROW(B61))-4,0),"")</f>
        <v/>
      </c>
      <c r="O65" s="362" t="str">
        <f>IF(N65="","",VLOOKUP(N$5:N$84,'①7.積算内訳（PR）'!$B$6:$H$805,5,FALSE))</f>
        <v/>
      </c>
      <c r="P65" s="362" t="str">
        <f>IF($N65="","",VLOOKUP($N$5:$N$84,'①7.積算内訳（PR）'!$B$6:$H$805,6,FALSE))</f>
        <v/>
      </c>
      <c r="Q65" s="362" t="str">
        <f>IF($N65="","",VLOOKUP($N$5:$N$84,'①7.積算内訳（PR）'!$B$6:$H$805,7,FALSE))</f>
        <v/>
      </c>
    </row>
    <row r="66" spans="2:17" ht="42.6" hidden="1" customHeight="1">
      <c r="B66" s="167" t="str">
        <f>IF(C66="","",IF('⑦1.活動計画変更（PR）'!C129="中止","中止","PR62"))</f>
        <v/>
      </c>
      <c r="C66" s="363" t="str">
        <f>IF('⑦1.活動計画変更（PR）'!C129="変更",'⑦1.活動計画変更（PR）'!D129,IF('⑦1.活動計画変更（PR）'!C129="中止",0,'⑦1.活動計画変更（PR）'!D128))</f>
        <v/>
      </c>
      <c r="D66" s="364" t="str">
        <f>IF('⑦1.活動計画変更（PR）'!C129="変更",'⑦1.活動計画変更（PR）'!E129,IF('⑦1.活動計画変更（PR）'!C129="中止","",'⑦1.活動計画変更（PR）'!E128))</f>
        <v/>
      </c>
      <c r="E66" s="364" t="str">
        <f>IF('⑦1.活動計画変更（PR）'!C129="変更",'⑦1.活動計画変更（PR）'!F129,IF('⑦1.活動計画変更（PR）'!C129="中止","",'⑦1.活動計画変更（PR）'!F128))</f>
        <v/>
      </c>
      <c r="F66" s="366" t="str">
        <f>IF('⑦1.活動計画変更（PR）'!C129="変更",'⑦1.活動計画変更（PR）'!G129,IF('⑦1.活動計画変更（PR）'!C129="中止","",'⑦1.活動計画変更（PR）'!G128))</f>
        <v/>
      </c>
      <c r="G66" s="358" t="s">
        <v>225</v>
      </c>
      <c r="H66" s="1238"/>
      <c r="I66" s="1239"/>
      <c r="J66" s="1239"/>
      <c r="K66" s="1240"/>
      <c r="M66" s="151"/>
      <c r="N66" s="374" t="str">
        <f t="array" ref="N66">IFERROR(INDEX($B$5:$B$84,SMALL(IF($G$5:$G$84="実施済",ROW($B$5:$B$84)),ROW(B62))-4,0),"")</f>
        <v/>
      </c>
      <c r="O66" s="362" t="str">
        <f>IF(N66="","",VLOOKUP(N$5:N$84,'①7.積算内訳（PR）'!$B$6:$H$805,5,FALSE))</f>
        <v/>
      </c>
      <c r="P66" s="362" t="str">
        <f>IF($N66="","",VLOOKUP($N$5:$N$84,'①7.積算内訳（PR）'!$B$6:$H$805,6,FALSE))</f>
        <v/>
      </c>
      <c r="Q66" s="362" t="str">
        <f>IF($N66="","",VLOOKUP($N$5:$N$84,'①7.積算内訳（PR）'!$B$6:$H$805,7,FALSE))</f>
        <v/>
      </c>
    </row>
    <row r="67" spans="2:17" ht="42.6" hidden="1" customHeight="1">
      <c r="B67" s="167" t="str">
        <f>IF(C67="","",IF('⑦1.活動計画変更（PR）'!C131="中止","中止","PR63"))</f>
        <v/>
      </c>
      <c r="C67" s="363" t="str">
        <f>IF('⑦1.活動計画変更（PR）'!C131="変更",'⑦1.活動計画変更（PR）'!D131,IF('⑦1.活動計画変更（PR）'!C131="中止",0,'⑦1.活動計画変更（PR）'!D130))</f>
        <v/>
      </c>
      <c r="D67" s="364" t="str">
        <f>IF('⑦1.活動計画変更（PR）'!C131="変更",'⑦1.活動計画変更（PR）'!E131,IF('⑦1.活動計画変更（PR）'!C131="中止","",'⑦1.活動計画変更（PR）'!E130))</f>
        <v/>
      </c>
      <c r="E67" s="364" t="str">
        <f>IF('⑦1.活動計画変更（PR）'!C131="変更",'⑦1.活動計画変更（PR）'!F131,IF('⑦1.活動計画変更（PR）'!C131="中止","",'⑦1.活動計画変更（PR）'!F130))</f>
        <v/>
      </c>
      <c r="F67" s="366" t="str">
        <f>IF('⑦1.活動計画変更（PR）'!C131="変更",'⑦1.活動計画変更（PR）'!G131,IF('⑦1.活動計画変更（PR）'!C131="中止","",'⑦1.活動計画変更（PR）'!G130))</f>
        <v/>
      </c>
      <c r="G67" s="359" t="s">
        <v>225</v>
      </c>
      <c r="H67" s="1238"/>
      <c r="I67" s="1239"/>
      <c r="J67" s="1239"/>
      <c r="K67" s="1240"/>
      <c r="M67" s="146"/>
      <c r="N67" s="374" t="str">
        <f t="array" ref="N67">IFERROR(INDEX($B$5:$B$84,SMALL(IF($G$5:$G$84="実施済",ROW($B$5:$B$84)),ROW(B63))-4,0),"")</f>
        <v/>
      </c>
      <c r="O67" s="362" t="str">
        <f>IF(N67="","",VLOOKUP(N$5:N$84,'①7.積算内訳（PR）'!$B$6:$H$805,5,FALSE))</f>
        <v/>
      </c>
      <c r="P67" s="362" t="str">
        <f>IF($N67="","",VLOOKUP($N$5:$N$84,'①7.積算内訳（PR）'!$B$6:$H$805,6,FALSE))</f>
        <v/>
      </c>
      <c r="Q67" s="362" t="str">
        <f>IF($N67="","",VLOOKUP($N$5:$N$84,'①7.積算内訳（PR）'!$B$6:$H$805,7,FALSE))</f>
        <v/>
      </c>
    </row>
    <row r="68" spans="2:17" ht="42.6" hidden="1" customHeight="1">
      <c r="B68" s="167" t="str">
        <f>IF(C68="","",IF('⑦1.活動計画変更（PR）'!C133="中止","中止","PR64"))</f>
        <v/>
      </c>
      <c r="C68" s="363" t="str">
        <f>IF('⑦1.活動計画変更（PR）'!C133="変更",'⑦1.活動計画変更（PR）'!D133,IF('⑦1.活動計画変更（PR）'!C133="中止",0,'⑦1.活動計画変更（PR）'!D132))</f>
        <v/>
      </c>
      <c r="D68" s="364" t="str">
        <f>IF('⑦1.活動計画変更（PR）'!C133="変更",'⑦1.活動計画変更（PR）'!E133,IF('⑦1.活動計画変更（PR）'!C133="中止","",'⑦1.活動計画変更（PR）'!E132))</f>
        <v/>
      </c>
      <c r="E68" s="364" t="str">
        <f>IF('⑦1.活動計画変更（PR）'!C133="変更",'⑦1.活動計画変更（PR）'!F133,IF('⑦1.活動計画変更（PR）'!C133="中止","",'⑦1.活動計画変更（PR）'!F132))</f>
        <v/>
      </c>
      <c r="F68" s="366" t="str">
        <f>IF('⑦1.活動計画変更（PR）'!C133="変更",'⑦1.活動計画変更（PR）'!G133,IF('⑦1.活動計画変更（PR）'!C133="中止","",'⑦1.活動計画変更（PR）'!G132))</f>
        <v/>
      </c>
      <c r="G68" s="358" t="s">
        <v>225</v>
      </c>
      <c r="H68" s="1238"/>
      <c r="I68" s="1239"/>
      <c r="J68" s="1239"/>
      <c r="K68" s="1240"/>
      <c r="M68" s="152"/>
      <c r="N68" s="374" t="str">
        <f t="array" ref="N68">IFERROR(INDEX($B$5:$B$84,SMALL(IF($G$5:$G$84="実施済",ROW($B$5:$B$84)),ROW(B64))-4,0),"")</f>
        <v/>
      </c>
      <c r="O68" s="362" t="str">
        <f>IF(N68="","",VLOOKUP(N$5:N$84,'①7.積算内訳（PR）'!$B$6:$H$805,5,FALSE))</f>
        <v/>
      </c>
      <c r="P68" s="362" t="str">
        <f>IF($N68="","",VLOOKUP($N$5:$N$84,'①7.積算内訳（PR）'!$B$6:$H$805,6,FALSE))</f>
        <v/>
      </c>
      <c r="Q68" s="362" t="str">
        <f>IF($N68="","",VLOOKUP($N$5:$N$84,'①7.積算内訳（PR）'!$B$6:$H$805,7,FALSE))</f>
        <v/>
      </c>
    </row>
    <row r="69" spans="2:17" ht="50.25" hidden="1" customHeight="1">
      <c r="B69" s="167" t="str">
        <f>IF(C69="","",IF('⑦1.活動計画変更（PR）'!C135="中止","中止","PR65"))</f>
        <v/>
      </c>
      <c r="C69" s="363" t="str">
        <f>IF('⑦1.活動計画変更（PR）'!C135="変更",'⑦1.活動計画変更（PR）'!D135,IF('⑦1.活動計画変更（PR）'!C135="中止",0,'⑦1.活動計画変更（PR）'!D134))</f>
        <v/>
      </c>
      <c r="D69" s="364" t="str">
        <f>IF('⑦1.活動計画変更（PR）'!C135="変更",'⑦1.活動計画変更（PR）'!E135,IF('⑦1.活動計画変更（PR）'!C135="中止","",'⑦1.活動計画変更（PR）'!E134))</f>
        <v/>
      </c>
      <c r="E69" s="364" t="str">
        <f>IF('⑦1.活動計画変更（PR）'!C135="変更",'⑦1.活動計画変更（PR）'!F135,IF('⑦1.活動計画変更（PR）'!C135="中止","",'⑦1.活動計画変更（PR）'!F134))</f>
        <v/>
      </c>
      <c r="F69" s="366" t="str">
        <f>IF('⑦1.活動計画変更（PR）'!C135="変更",'⑦1.活動計画変更（PR）'!G135,IF('⑦1.活動計画変更（PR）'!C135="中止","",'⑦1.活動計画変更（PR）'!G134))</f>
        <v/>
      </c>
      <c r="G69" s="358" t="s">
        <v>225</v>
      </c>
      <c r="H69" s="1238"/>
      <c r="I69" s="1239"/>
      <c r="J69" s="1239"/>
      <c r="K69" s="1240"/>
      <c r="N69" s="374" t="str">
        <f t="array" ref="N69">IFERROR(INDEX($B$5:$B$84,SMALL(IF($G$5:$G$84="実施済",ROW($B$5:$B$84)),ROW(B65))-4,0),"")</f>
        <v/>
      </c>
      <c r="O69" s="362" t="str">
        <f>IF(N69="","",VLOOKUP(N$5:N$84,'①7.積算内訳（PR）'!$B$6:$H$805,5,FALSE))</f>
        <v/>
      </c>
      <c r="P69" s="362" t="str">
        <f>IF($N69="","",VLOOKUP($N$5:$N$84,'①7.積算内訳（PR）'!$B$6:$H$805,6,FALSE))</f>
        <v/>
      </c>
      <c r="Q69" s="362" t="str">
        <f>IF($N69="","",VLOOKUP($N$5:$N$84,'①7.積算内訳（PR）'!$B$6:$H$805,7,FALSE))</f>
        <v/>
      </c>
    </row>
    <row r="70" spans="2:17" ht="42.6" hidden="1" customHeight="1">
      <c r="B70" s="167" t="str">
        <f>IF(C70="","",IF('⑦1.活動計画変更（PR）'!C137="中止","中止","PR66"))</f>
        <v/>
      </c>
      <c r="C70" s="363" t="str">
        <f>IF('⑦1.活動計画変更（PR）'!C137="変更",'⑦1.活動計画変更（PR）'!D137,IF('⑦1.活動計画変更（PR）'!C137="中止",0,'⑦1.活動計画変更（PR）'!D136))</f>
        <v/>
      </c>
      <c r="D70" s="364" t="str">
        <f>IF('⑦1.活動計画変更（PR）'!C137="変更",'⑦1.活動計画変更（PR）'!E137,IF('⑦1.活動計画変更（PR）'!C137="中止","",'⑦1.活動計画変更（PR）'!E136))</f>
        <v/>
      </c>
      <c r="E70" s="364" t="str">
        <f>IF('⑦1.活動計画変更（PR）'!C137="変更",'⑦1.活動計画変更（PR）'!F137,IF('⑦1.活動計画変更（PR）'!C137="中止","",'⑦1.活動計画変更（PR）'!F136))</f>
        <v/>
      </c>
      <c r="F70" s="367" t="str">
        <f>IF('⑦1.活動計画変更（PR）'!C137="変更",'⑦1.活動計画変更（PR）'!G137,IF('⑦1.活動計画変更（PR）'!C137="中止","",'⑦1.活動計画変更（PR）'!G136))</f>
        <v/>
      </c>
      <c r="G70" s="356" t="s">
        <v>225</v>
      </c>
      <c r="H70" s="1238"/>
      <c r="I70" s="1239"/>
      <c r="J70" s="1239"/>
      <c r="K70" s="1240"/>
      <c r="N70" s="374" t="str">
        <f t="array" ref="N70">IFERROR(INDEX($B$5:$B$84,SMALL(IF($G$5:$G$84="実施済",ROW($B$5:$B$84)),ROW(B66))-4,0),"")</f>
        <v/>
      </c>
      <c r="O70" s="362" t="str">
        <f>IF(N70="","",VLOOKUP(N$5:N$84,'①7.積算内訳（PR）'!$B$6:$H$805,5,FALSE))</f>
        <v/>
      </c>
      <c r="P70" s="362" t="str">
        <f>IF($N70="","",VLOOKUP($N$5:$N$84,'①7.積算内訳（PR）'!$B$6:$H$805,6,FALSE))</f>
        <v/>
      </c>
      <c r="Q70" s="362" t="str">
        <f>IF($N70="","",VLOOKUP($N$5:$N$84,'①7.積算内訳（PR）'!$B$6:$H$805,7,FALSE))</f>
        <v/>
      </c>
    </row>
    <row r="71" spans="2:17" ht="42.6" hidden="1" customHeight="1">
      <c r="B71" s="167" t="str">
        <f>IF(C71="","",IF('⑦1.活動計画変更（PR）'!C139="中止","中止","PR67"))</f>
        <v/>
      </c>
      <c r="C71" s="363" t="str">
        <f>IF('⑦1.活動計画変更（PR）'!C139="変更",'⑦1.活動計画変更（PR）'!D139,IF('⑦1.活動計画変更（PR）'!C139="中止",0,'⑦1.活動計画変更（PR）'!D138))</f>
        <v/>
      </c>
      <c r="D71" s="364" t="str">
        <f>IF('⑦1.活動計画変更（PR）'!C139="変更",'⑦1.活動計画変更（PR）'!E139,IF('⑦1.活動計画変更（PR）'!C139="中止","",'⑦1.活動計画変更（PR）'!E138))</f>
        <v/>
      </c>
      <c r="E71" s="364" t="str">
        <f>IF('⑦1.活動計画変更（PR）'!C139="変更",'⑦1.活動計画変更（PR）'!F139,IF('⑦1.活動計画変更（PR）'!C139="中止","",'⑦1.活動計画変更（PR）'!F138))</f>
        <v/>
      </c>
      <c r="F71" s="367" t="str">
        <f>IF('⑦1.活動計画変更（PR）'!C139="変更",'⑦1.活動計画変更（PR）'!G139,IF('⑦1.活動計画変更（PR）'!C139="中止","",'⑦1.活動計画変更（PR）'!G138))</f>
        <v/>
      </c>
      <c r="G71" s="356" t="s">
        <v>225</v>
      </c>
      <c r="H71" s="1238"/>
      <c r="I71" s="1239"/>
      <c r="J71" s="1239"/>
      <c r="K71" s="1240"/>
      <c r="N71" s="374" t="str">
        <f t="array" ref="N71">IFERROR(INDEX($B$5:$B$84,SMALL(IF($G$5:$G$84="実施済",ROW($B$5:$B$84)),ROW(B67))-4,0),"")</f>
        <v/>
      </c>
      <c r="O71" s="362" t="str">
        <f>IF(N71="","",VLOOKUP(N$5:N$84,'①7.積算内訳（PR）'!$B$6:$H$805,5,FALSE))</f>
        <v/>
      </c>
      <c r="P71" s="362" t="str">
        <f>IF($N71="","",VLOOKUP($N$5:$N$84,'①7.積算内訳（PR）'!$B$6:$H$805,6,FALSE))</f>
        <v/>
      </c>
      <c r="Q71" s="362" t="str">
        <f>IF($N71="","",VLOOKUP($N$5:$N$84,'①7.積算内訳（PR）'!$B$6:$H$805,7,FALSE))</f>
        <v/>
      </c>
    </row>
    <row r="72" spans="2:17" ht="42.6" hidden="1" customHeight="1">
      <c r="B72" s="167" t="str">
        <f>IF(C72="","",IF('⑦1.活動計画変更（PR）'!C141="中止","中止","PR68"))</f>
        <v/>
      </c>
      <c r="C72" s="363" t="str">
        <f>IF('⑦1.活動計画変更（PR）'!C141="変更",'⑦1.活動計画変更（PR）'!D141,IF('⑦1.活動計画変更（PR）'!C141="中止",0,'⑦1.活動計画変更（PR）'!D140))</f>
        <v/>
      </c>
      <c r="D72" s="364" t="str">
        <f>IF('⑦1.活動計画変更（PR）'!C141="変更",'⑦1.活動計画変更（PR）'!E141,IF('⑦1.活動計画変更（PR）'!C141="中止","",'⑦1.活動計画変更（PR）'!E140))</f>
        <v/>
      </c>
      <c r="E72" s="364" t="str">
        <f>IF('⑦1.活動計画変更（PR）'!C141="変更",'⑦1.活動計画変更（PR）'!F141,IF('⑦1.活動計画変更（PR）'!C141="中止","",'⑦1.活動計画変更（PR）'!F140))</f>
        <v/>
      </c>
      <c r="F72" s="367" t="str">
        <f>IF('⑦1.活動計画変更（PR）'!C141="変更",'⑦1.活動計画変更（PR）'!G141,IF('⑦1.活動計画変更（PR）'!C141="中止","",'⑦1.活動計画変更（PR）'!G140))</f>
        <v/>
      </c>
      <c r="G72" s="356" t="s">
        <v>225</v>
      </c>
      <c r="H72" s="1238"/>
      <c r="I72" s="1239"/>
      <c r="J72" s="1239"/>
      <c r="K72" s="1240"/>
      <c r="N72" s="374" t="str">
        <f t="array" ref="N72">IFERROR(INDEX($B$5:$B$84,SMALL(IF($G$5:$G$84="実施済",ROW($B$5:$B$84)),ROW(B68))-4,0),"")</f>
        <v/>
      </c>
      <c r="O72" s="362" t="str">
        <f>IF(N72="","",VLOOKUP(N$5:N$84,'①7.積算内訳（PR）'!$B$6:$H$805,5,FALSE))</f>
        <v/>
      </c>
      <c r="P72" s="362" t="str">
        <f>IF($N72="","",VLOOKUP($N$5:$N$84,'①7.積算内訳（PR）'!$B$6:$H$805,6,FALSE))</f>
        <v/>
      </c>
      <c r="Q72" s="362" t="str">
        <f>IF($N72="","",VLOOKUP($N$5:$N$84,'①7.積算内訳（PR）'!$B$6:$H$805,7,FALSE))</f>
        <v/>
      </c>
    </row>
    <row r="73" spans="2:17" ht="42.6" hidden="1" customHeight="1">
      <c r="B73" s="167" t="str">
        <f>IF(C73="","",IF('⑦1.活動計画変更（PR）'!C143="中止","中止","PR69"))</f>
        <v/>
      </c>
      <c r="C73" s="363" t="str">
        <f>IF('⑦1.活動計画変更（PR）'!C143="変更",'⑦1.活動計画変更（PR）'!D143,IF('⑦1.活動計画変更（PR）'!C143="中止",0,'⑦1.活動計画変更（PR）'!D142))</f>
        <v/>
      </c>
      <c r="D73" s="364" t="str">
        <f>IF('⑦1.活動計画変更（PR）'!C143="変更",'⑦1.活動計画変更（PR）'!E143,IF('⑦1.活動計画変更（PR）'!C143="中止","",'⑦1.活動計画変更（PR）'!E142))</f>
        <v/>
      </c>
      <c r="E73" s="364" t="str">
        <f>IF('⑦1.活動計画変更（PR）'!C143="変更",'⑦1.活動計画変更（PR）'!F143,IF('⑦1.活動計画変更（PR）'!C143="中止","",'⑦1.活動計画変更（PR）'!F142))</f>
        <v/>
      </c>
      <c r="F73" s="367" t="str">
        <f>IF('⑦1.活動計画変更（PR）'!C143="変更",'⑦1.活動計画変更（PR）'!G143,IF('⑦1.活動計画変更（PR）'!C143="中止","",'⑦1.活動計画変更（PR）'!G142))</f>
        <v/>
      </c>
      <c r="G73" s="356" t="s">
        <v>225</v>
      </c>
      <c r="H73" s="1238"/>
      <c r="I73" s="1239"/>
      <c r="J73" s="1239"/>
      <c r="K73" s="1240"/>
      <c r="N73" s="374" t="str">
        <f t="array" ref="N73">IFERROR(INDEX($B$5:$B$84,SMALL(IF($G$5:$G$84="実施済",ROW($B$5:$B$84)),ROW(B69))-4,0),"")</f>
        <v/>
      </c>
      <c r="O73" s="362" t="str">
        <f>IF(N73="","",VLOOKUP(N$5:N$84,'①7.積算内訳（PR）'!$B$6:$H$805,5,FALSE))</f>
        <v/>
      </c>
      <c r="P73" s="362" t="str">
        <f>IF($N73="","",VLOOKUP($N$5:$N$84,'①7.積算内訳（PR）'!$B$6:$H$805,6,FALSE))</f>
        <v/>
      </c>
      <c r="Q73" s="362" t="str">
        <f>IF($N73="","",VLOOKUP($N$5:$N$84,'①7.積算内訳（PR）'!$B$6:$H$805,7,FALSE))</f>
        <v/>
      </c>
    </row>
    <row r="74" spans="2:17" ht="42.6" hidden="1" customHeight="1" thickBot="1">
      <c r="B74" s="168" t="str">
        <f>IF(C74="","",IF('⑦1.活動計画変更（PR）'!C145="中止","中止","PR70"))</f>
        <v/>
      </c>
      <c r="C74" s="368" t="str">
        <f>IF('⑦1.活動計画変更（PR）'!C145="変更",'⑦1.活動計画変更（PR）'!D145,IF('⑦1.活動計画変更（PR）'!C145="中止",0,'⑦1.活動計画変更（PR）'!D144))</f>
        <v/>
      </c>
      <c r="D74" s="369" t="str">
        <f>IF('⑦1.活動計画変更（PR）'!C145="変更",'⑦1.活動計画変更（PR）'!E145,IF('⑦1.活動計画変更（PR）'!C145="中止","",'⑦1.活動計画変更（PR）'!E144))</f>
        <v/>
      </c>
      <c r="E74" s="369" t="str">
        <f>IF('⑦1.活動計画変更（PR）'!C145="変更",'⑦1.活動計画変更（PR）'!F145,IF('⑦1.活動計画変更（PR）'!C145="中止","",'⑦1.活動計画変更（PR）'!F144))</f>
        <v/>
      </c>
      <c r="F74" s="370" t="str">
        <f>IF('⑦1.活動計画変更（PR）'!C145="変更",'⑦1.活動計画変更（PR）'!G145,IF('⑦1.活動計画変更（PR）'!C145="中止","",'⑦1.活動計画変更（PR）'!G144))</f>
        <v/>
      </c>
      <c r="G74" s="360" t="s">
        <v>225</v>
      </c>
      <c r="H74" s="1434"/>
      <c r="I74" s="1435"/>
      <c r="J74" s="1435"/>
      <c r="K74" s="1436"/>
      <c r="M74" s="158"/>
      <c r="N74" s="374" t="str">
        <f t="array" ref="N74">IFERROR(INDEX($B$5:$B$84,SMALL(IF($G$5:$G$84="実施済",ROW($B$5:$B$84)),ROW(B70))-4,0),"")</f>
        <v/>
      </c>
      <c r="O74" s="362" t="str">
        <f>IF(N74="","",VLOOKUP(N$5:N$84,'①7.積算内訳（PR）'!$B$6:$H$805,5,FALSE))</f>
        <v/>
      </c>
      <c r="P74" s="362" t="str">
        <f>IF($N74="","",VLOOKUP($N$5:$N$84,'①7.積算内訳（PR）'!$B$6:$H$805,6,FALSE))</f>
        <v/>
      </c>
      <c r="Q74" s="362" t="str">
        <f>IF($N74="","",VLOOKUP($N$5:$N$84,'①7.積算内訳（PR）'!$B$6:$H$805,7,FALSE))</f>
        <v/>
      </c>
    </row>
    <row r="75" spans="2:17" ht="42.6" hidden="1" customHeight="1">
      <c r="B75" s="166" t="str">
        <f>IF(C75="","",IF('⑦1.活動計画変更（PR）'!C147="中止","中止","PR71"))</f>
        <v/>
      </c>
      <c r="C75" s="371" t="str">
        <f>IF('⑦1.活動計画変更（PR）'!C147="変更",'⑦1.活動計画変更（PR）'!D147,IF('⑦1.活動計画変更（PR）'!C147="中止",0,'⑦1.活動計画変更（PR）'!D146))</f>
        <v/>
      </c>
      <c r="D75" s="372" t="str">
        <f>IF('⑦1.活動計画変更（PR）'!C147="変更",'⑦1.活動計画変更（PR）'!E147,IF('⑦1.活動計画変更（PR）'!C147="中止","",'⑦1.活動計画変更（PR）'!E146))</f>
        <v/>
      </c>
      <c r="E75" s="372" t="str">
        <f>IF('⑦1.活動計画変更（PR）'!C147="変更",'⑦1.活動計画変更（PR）'!F147,IF('⑦1.活動計画変更（PR）'!C147="中止","",'⑦1.活動計画変更（PR）'!F146))</f>
        <v/>
      </c>
      <c r="F75" s="373" t="str">
        <f>IF('⑦1.活動計画変更（PR）'!C147="変更",'⑦1.活動計画変更（PR）'!G147,IF('⑦1.活動計画変更（PR）'!C147="中止","",'⑦1.活動計画変更（PR）'!G146))</f>
        <v/>
      </c>
      <c r="G75" s="361" t="s">
        <v>225</v>
      </c>
      <c r="H75" s="1254"/>
      <c r="I75" s="1437"/>
      <c r="J75" s="1437"/>
      <c r="K75" s="1438"/>
      <c r="N75" s="374" t="str">
        <f t="array" ref="N75">IFERROR(INDEX($B$5:$B$84,SMALL(IF($G$5:$G$84="実施済",ROW($B$5:$B$84)),ROW(B71))-4,0),"")</f>
        <v/>
      </c>
      <c r="O75" s="362" t="str">
        <f>IF(N75="","",VLOOKUP(N$5:N$84,'①7.積算内訳（PR）'!$B$6:$H$805,5,FALSE))</f>
        <v/>
      </c>
      <c r="P75" s="362" t="str">
        <f>IF($N75="","",VLOOKUP($N$5:$N$84,'①7.積算内訳（PR）'!$B$6:$H$805,6,FALSE))</f>
        <v/>
      </c>
      <c r="Q75" s="362" t="str">
        <f>IF($N75="","",VLOOKUP($N$5:$N$84,'①7.積算内訳（PR）'!$B$6:$H$805,7,FALSE))</f>
        <v/>
      </c>
    </row>
    <row r="76" spans="2:17" ht="42.6" hidden="1" customHeight="1">
      <c r="B76" s="167" t="str">
        <f>IF(C76="","",IF('⑦1.活動計画変更（PR）'!C149="中止","中止","PR72"))</f>
        <v/>
      </c>
      <c r="C76" s="363" t="str">
        <f>IF('⑦1.活動計画変更（PR）'!C149="変更",'⑦1.活動計画変更（PR）'!D149,IF('⑦1.活動計画変更（PR）'!C149="中止",0,'⑦1.活動計画変更（PR）'!D148))</f>
        <v/>
      </c>
      <c r="D76" s="364" t="str">
        <f>IF('⑦1.活動計画変更（PR）'!C149="変更",'⑦1.活動計画変更（PR）'!E149,IF('⑦1.活動計画変更（PR）'!C149="中止","",'⑦1.活動計画変更（PR）'!E148))</f>
        <v/>
      </c>
      <c r="E76" s="364" t="str">
        <f>IF('⑦1.活動計画変更（PR）'!C149="変更",'⑦1.活動計画変更（PR）'!F149,IF('⑦1.活動計画変更（PR）'!C149="中止","",'⑦1.活動計画変更（PR）'!F148))</f>
        <v/>
      </c>
      <c r="F76" s="367" t="str">
        <f>IF('⑦1.活動計画変更（PR）'!C149="変更",'⑦1.活動計画変更（PR）'!G149,IF('⑦1.活動計画変更（PR）'!C149="中止","",'⑦1.活動計画変更（PR）'!G148))</f>
        <v/>
      </c>
      <c r="G76" s="356" t="s">
        <v>225</v>
      </c>
      <c r="H76" s="1238"/>
      <c r="I76" s="1239"/>
      <c r="J76" s="1239"/>
      <c r="K76" s="1240"/>
      <c r="N76" s="374" t="str">
        <f t="array" ref="N76">IFERROR(INDEX($B$5:$B$84,SMALL(IF($G$5:$G$84="実施済",ROW($B$5:$B$84)),ROW(B72))-4,0),"")</f>
        <v/>
      </c>
      <c r="O76" s="362" t="str">
        <f>IF(N76="","",VLOOKUP(N$5:N$84,'①7.積算内訳（PR）'!$B$6:$H$805,5,FALSE))</f>
        <v/>
      </c>
      <c r="P76" s="362" t="str">
        <f>IF($N76="","",VLOOKUP($N$5:$N$84,'①7.積算内訳（PR）'!$B$6:$H$805,6,FALSE))</f>
        <v/>
      </c>
      <c r="Q76" s="362" t="str">
        <f>IF($N76="","",VLOOKUP($N$5:$N$84,'①7.積算内訳（PR）'!$B$6:$H$805,7,FALSE))</f>
        <v/>
      </c>
    </row>
    <row r="77" spans="2:17" ht="42.6" hidden="1" customHeight="1">
      <c r="B77" s="167" t="str">
        <f>IF(C77="","",IF('⑦1.活動計画変更（PR）'!C151="中止","中止","PR73"))</f>
        <v/>
      </c>
      <c r="C77" s="363" t="str">
        <f>IF('⑦1.活動計画変更（PR）'!C151="変更",'⑦1.活動計画変更（PR）'!D151,IF('⑦1.活動計画変更（PR）'!C151="中止",0,'⑦1.活動計画変更（PR）'!D150))</f>
        <v/>
      </c>
      <c r="D77" s="364" t="str">
        <f>IF('⑦1.活動計画変更（PR）'!C151="変更",'⑦1.活動計画変更（PR）'!E151,IF('⑦1.活動計画変更（PR）'!C151="中止","",'⑦1.活動計画変更（PR）'!E150))</f>
        <v/>
      </c>
      <c r="E77" s="364" t="str">
        <f>IF('⑦1.活動計画変更（PR）'!C151="変更",'⑦1.活動計画変更（PR）'!F151,IF('⑦1.活動計画変更（PR）'!C151="中止","",'⑦1.活動計画変更（PR）'!F150))</f>
        <v/>
      </c>
      <c r="F77" s="367" t="str">
        <f>IF('⑦1.活動計画変更（PR）'!C151="変更",'⑦1.活動計画変更（PR）'!G151,IF('⑦1.活動計画変更（PR）'!C151="中止","",'⑦1.活動計画変更（PR）'!G150))</f>
        <v/>
      </c>
      <c r="G77" s="356" t="s">
        <v>225</v>
      </c>
      <c r="H77" s="1238"/>
      <c r="I77" s="1239"/>
      <c r="J77" s="1239"/>
      <c r="K77" s="1240"/>
      <c r="N77" s="374" t="str">
        <f t="array" ref="N77">IFERROR(INDEX($B$5:$B$84,SMALL(IF($G$5:$G$84="実施済",ROW($B$5:$B$84)),ROW(B73))-4,0),"")</f>
        <v/>
      </c>
      <c r="O77" s="362" t="str">
        <f>IF(N77="","",VLOOKUP(N$5:N$84,'①7.積算内訳（PR）'!$B$6:$H$805,5,FALSE))</f>
        <v/>
      </c>
      <c r="P77" s="362" t="str">
        <f>IF($N77="","",VLOOKUP($N$5:$N$84,'①7.積算内訳（PR）'!$B$6:$H$805,6,FALSE))</f>
        <v/>
      </c>
      <c r="Q77" s="362" t="str">
        <f>IF($N77="","",VLOOKUP($N$5:$N$84,'①7.積算内訳（PR）'!$B$6:$H$805,7,FALSE))</f>
        <v/>
      </c>
    </row>
    <row r="78" spans="2:17" ht="42.6" hidden="1" customHeight="1">
      <c r="B78" s="167" t="str">
        <f>IF(C78="","",IF('⑦1.活動計画変更（PR）'!C153="中止","中止","PR74"))</f>
        <v/>
      </c>
      <c r="C78" s="363" t="str">
        <f>IF('⑦1.活動計画変更（PR）'!C153="変更",'⑦1.活動計画変更（PR）'!D153,IF('⑦1.活動計画変更（PR）'!C153="中止",0,'⑦1.活動計画変更（PR）'!D152))</f>
        <v/>
      </c>
      <c r="D78" s="364" t="str">
        <f>IF('⑦1.活動計画変更（PR）'!C153="変更",'⑦1.活動計画変更（PR）'!E153,IF('⑦1.活動計画変更（PR）'!C153="中止","",'⑦1.活動計画変更（PR）'!E152))</f>
        <v/>
      </c>
      <c r="E78" s="364" t="str">
        <f>IF('⑦1.活動計画変更（PR）'!C153="変更",'⑦1.活動計画変更（PR）'!F153,IF('⑦1.活動計画変更（PR）'!C153="中止","",'⑦1.活動計画変更（PR）'!F152))</f>
        <v/>
      </c>
      <c r="F78" s="367" t="str">
        <f>IF('⑦1.活動計画変更（PR）'!C153="変更",'⑦1.活動計画変更（PR）'!G153,IF('⑦1.活動計画変更（PR）'!C153="中止","",'⑦1.活動計画変更（PR）'!G152))</f>
        <v/>
      </c>
      <c r="G78" s="356" t="s">
        <v>225</v>
      </c>
      <c r="H78" s="1238"/>
      <c r="I78" s="1239"/>
      <c r="J78" s="1239"/>
      <c r="K78" s="1240"/>
      <c r="N78" s="374" t="str">
        <f t="array" ref="N78">IFERROR(INDEX($B$5:$B$84,SMALL(IF($G$5:$G$84="実施済",ROW($B$5:$B$84)),ROW(B74))-4,0),"")</f>
        <v/>
      </c>
      <c r="O78" s="362" t="str">
        <f>IF(N78="","",VLOOKUP(N$5:N$84,'①7.積算内訳（PR）'!$B$6:$H$805,5,FALSE))</f>
        <v/>
      </c>
      <c r="P78" s="362" t="str">
        <f>IF($N78="","",VLOOKUP($N$5:$N$84,'①7.積算内訳（PR）'!$B$6:$H$805,6,FALSE))</f>
        <v/>
      </c>
      <c r="Q78" s="362" t="str">
        <f>IF($N78="","",VLOOKUP($N$5:$N$84,'①7.積算内訳（PR）'!$B$6:$H$805,7,FALSE))</f>
        <v/>
      </c>
    </row>
    <row r="79" spans="2:17" ht="42.6" hidden="1" customHeight="1">
      <c r="B79" s="167" t="str">
        <f>IF(C79="","",IF('⑦1.活動計画変更（PR）'!C155="中止","中止","PR75"))</f>
        <v/>
      </c>
      <c r="C79" s="363" t="str">
        <f>IF('⑦1.活動計画変更（PR）'!C155="変更",'⑦1.活動計画変更（PR）'!D155,IF('⑦1.活動計画変更（PR）'!C155="中止",0,'⑦1.活動計画変更（PR）'!D154))</f>
        <v/>
      </c>
      <c r="D79" s="364" t="str">
        <f>IF('⑦1.活動計画変更（PR）'!C155="変更",'⑦1.活動計画変更（PR）'!E155,IF('⑦1.活動計画変更（PR）'!C155="中止","",'⑦1.活動計画変更（PR）'!E154))</f>
        <v/>
      </c>
      <c r="E79" s="364" t="str">
        <f>IF('⑦1.活動計画変更（PR）'!C155="変更",'⑦1.活動計画変更（PR）'!F155,IF('⑦1.活動計画変更（PR）'!C155="中止","",'⑦1.活動計画変更（PR）'!F154))</f>
        <v/>
      </c>
      <c r="F79" s="367" t="str">
        <f>IF('⑦1.活動計画変更（PR）'!C155="変更",'⑦1.活動計画変更（PR）'!G155,IF('⑦1.活動計画変更（PR）'!C155="中止","",'⑦1.活動計画変更（PR）'!G154))</f>
        <v/>
      </c>
      <c r="G79" s="356" t="s">
        <v>225</v>
      </c>
      <c r="H79" s="1238"/>
      <c r="I79" s="1239"/>
      <c r="J79" s="1239"/>
      <c r="K79" s="1240"/>
      <c r="N79" s="374" t="str">
        <f t="array" ref="N79">IFERROR(INDEX($B$5:$B$84,SMALL(IF($G$5:$G$84="実施済",ROW($B$5:$B$84)),ROW(B75))-4,0),"")</f>
        <v/>
      </c>
      <c r="O79" s="362" t="str">
        <f>IF(N79="","",VLOOKUP(N$5:N$84,'①7.積算内訳（PR）'!$B$6:$H$805,5,FALSE))</f>
        <v/>
      </c>
      <c r="P79" s="362" t="str">
        <f>IF($N79="","",VLOOKUP($N$5:$N$84,'①7.積算内訳（PR）'!$B$6:$H$805,6,FALSE))</f>
        <v/>
      </c>
      <c r="Q79" s="362" t="str">
        <f>IF($N79="","",VLOOKUP($N$5:$N$84,'①7.積算内訳（PR）'!$B$6:$H$805,7,FALSE))</f>
        <v/>
      </c>
    </row>
    <row r="80" spans="2:17" ht="42.6" hidden="1" customHeight="1">
      <c r="B80" s="167" t="str">
        <f>IF(C80="","",IF('⑦1.活動計画変更（PR）'!C157="中止","中止","PR76"))</f>
        <v/>
      </c>
      <c r="C80" s="363" t="str">
        <f>IF('⑦1.活動計画変更（PR）'!C157="変更",'⑦1.活動計画変更（PR）'!D157,IF('⑦1.活動計画変更（PR）'!C157="中止",0,'⑦1.活動計画変更（PR）'!D156))</f>
        <v/>
      </c>
      <c r="D80" s="364" t="str">
        <f>IF('⑦1.活動計画変更（PR）'!C157="変更",'⑦1.活動計画変更（PR）'!E157,IF('⑦1.活動計画変更（PR）'!C157="中止","",'⑦1.活動計画変更（PR）'!E156))</f>
        <v/>
      </c>
      <c r="E80" s="364" t="str">
        <f>IF('⑦1.活動計画変更（PR）'!C157="変更",'⑦1.活動計画変更（PR）'!F157,IF('⑦1.活動計画変更（PR）'!C157="中止","",'⑦1.活動計画変更（PR）'!F156))</f>
        <v/>
      </c>
      <c r="F80" s="367" t="str">
        <f>IF('⑦1.活動計画変更（PR）'!C157="変更",'⑦1.活動計画変更（PR）'!G157,IF('⑦1.活動計画変更（PR）'!C157="中止","",'⑦1.活動計画変更（PR）'!G156))</f>
        <v/>
      </c>
      <c r="G80" s="356" t="s">
        <v>225</v>
      </c>
      <c r="H80" s="1238"/>
      <c r="I80" s="1239"/>
      <c r="J80" s="1239"/>
      <c r="K80" s="1240"/>
      <c r="N80" s="374" t="str">
        <f t="array" ref="N80">IFERROR(INDEX($B$5:$B$84,SMALL(IF($G$5:$G$84="実施済",ROW($B$5:$B$84)),ROW(B76))-4,0),"")</f>
        <v/>
      </c>
      <c r="O80" s="362" t="str">
        <f>IF(N80="","",VLOOKUP(N$5:N$84,'①7.積算内訳（PR）'!$B$6:$H$805,5,FALSE))</f>
        <v/>
      </c>
      <c r="P80" s="362" t="str">
        <f>IF($N80="","",VLOOKUP($N$5:$N$84,'①7.積算内訳（PR）'!$B$6:$H$805,6,FALSE))</f>
        <v/>
      </c>
      <c r="Q80" s="362" t="str">
        <f>IF($N80="","",VLOOKUP($N$5:$N$84,'①7.積算内訳（PR）'!$B$6:$H$805,7,FALSE))</f>
        <v/>
      </c>
    </row>
    <row r="81" spans="2:17" ht="42.6" hidden="1" customHeight="1">
      <c r="B81" s="167" t="str">
        <f>IF(C81="","",IF('⑦1.活動計画変更（PR）'!C159="中止","中止","PR77"))</f>
        <v/>
      </c>
      <c r="C81" s="363" t="str">
        <f>IF('⑦1.活動計画変更（PR）'!C159="変更",'⑦1.活動計画変更（PR）'!D159,IF('⑦1.活動計画変更（PR）'!C159="中止",0,'⑦1.活動計画変更（PR）'!D158))</f>
        <v/>
      </c>
      <c r="D81" s="364" t="str">
        <f>IF('⑦1.活動計画変更（PR）'!C159="変更",'⑦1.活動計画変更（PR）'!E159,IF('⑦1.活動計画変更（PR）'!C159="中止","",'⑦1.活動計画変更（PR）'!E158))</f>
        <v/>
      </c>
      <c r="E81" s="364" t="str">
        <f>IF('⑦1.活動計画変更（PR）'!C159="変更",'⑦1.活動計画変更（PR）'!F159,IF('⑦1.活動計画変更（PR）'!C159="中止","",'⑦1.活動計画変更（PR）'!F158))</f>
        <v/>
      </c>
      <c r="F81" s="367" t="str">
        <f>IF('⑦1.活動計画変更（PR）'!C159="変更",'⑦1.活動計画変更（PR）'!G159,IF('⑦1.活動計画変更（PR）'!C159="中止","",'⑦1.活動計画変更（PR）'!G158))</f>
        <v/>
      </c>
      <c r="G81" s="356" t="s">
        <v>225</v>
      </c>
      <c r="H81" s="1238"/>
      <c r="I81" s="1239"/>
      <c r="J81" s="1239"/>
      <c r="K81" s="1240"/>
      <c r="N81" s="374" t="str">
        <f t="array" ref="N81">IFERROR(INDEX($B$5:$B$84,SMALL(IF($G$5:$G$84="実施済",ROW($B$5:$B$84)),ROW(B77))-4,0),"")</f>
        <v/>
      </c>
      <c r="O81" s="362" t="str">
        <f>IF(N81="","",VLOOKUP(N$5:N$84,'①7.積算内訳（PR）'!$B$6:$H$805,5,FALSE))</f>
        <v/>
      </c>
      <c r="P81" s="362" t="str">
        <f>IF($N81="","",VLOOKUP($N$5:$N$84,'①7.積算内訳（PR）'!$B$6:$H$805,6,FALSE))</f>
        <v/>
      </c>
      <c r="Q81" s="362" t="str">
        <f>IF($N81="","",VLOOKUP($N$5:$N$84,'①7.積算内訳（PR）'!$B$6:$H$805,7,FALSE))</f>
        <v/>
      </c>
    </row>
    <row r="82" spans="2:17" ht="42.6" hidden="1" customHeight="1">
      <c r="B82" s="167" t="str">
        <f>IF(C82="","",IF('⑦1.活動計画変更（PR）'!C161="中止","中止","PR78"))</f>
        <v/>
      </c>
      <c r="C82" s="363" t="str">
        <f>IF('⑦1.活動計画変更（PR）'!C161="変更",'⑦1.活動計画変更（PR）'!D161,IF('⑦1.活動計画変更（PR）'!C161="中止",0,'⑦1.活動計画変更（PR）'!D160))</f>
        <v/>
      </c>
      <c r="D82" s="364" t="str">
        <f>IF('⑦1.活動計画変更（PR）'!C161="変更",'⑦1.活動計画変更（PR）'!E161,IF('⑦1.活動計画変更（PR）'!C161="中止","",'⑦1.活動計画変更（PR）'!E160))</f>
        <v/>
      </c>
      <c r="E82" s="364" t="str">
        <f>IF('⑦1.活動計画変更（PR）'!C161="変更",'⑦1.活動計画変更（PR）'!F161,IF('⑦1.活動計画変更（PR）'!C161="中止","",'⑦1.活動計画変更（PR）'!F160))</f>
        <v/>
      </c>
      <c r="F82" s="367" t="str">
        <f>IF('⑦1.活動計画変更（PR）'!C161="変更",'⑦1.活動計画変更（PR）'!G161,IF('⑦1.活動計画変更（PR）'!C161="中止","",'⑦1.活動計画変更（PR）'!G160))</f>
        <v/>
      </c>
      <c r="G82" s="356" t="s">
        <v>225</v>
      </c>
      <c r="H82" s="1238"/>
      <c r="I82" s="1239"/>
      <c r="J82" s="1239"/>
      <c r="K82" s="1240"/>
      <c r="N82" s="374" t="str">
        <f t="array" ref="N82">IFERROR(INDEX($B$5:$B$84,SMALL(IF($G$5:$G$84="実施済",ROW($B$5:$B$84)),ROW(B78))-4,0),"")</f>
        <v/>
      </c>
      <c r="O82" s="362" t="str">
        <f>IF(N82="","",VLOOKUP(N$5:N$84,'①7.積算内訳（PR）'!$B$6:$H$805,5,FALSE))</f>
        <v/>
      </c>
      <c r="P82" s="362" t="str">
        <f>IF($N82="","",VLOOKUP($N$5:$N$84,'①7.積算内訳（PR）'!$B$6:$H$805,6,FALSE))</f>
        <v/>
      </c>
      <c r="Q82" s="362" t="str">
        <f>IF($N82="","",VLOOKUP($N$5:$N$84,'①7.積算内訳（PR）'!$B$6:$H$805,7,FALSE))</f>
        <v/>
      </c>
    </row>
    <row r="83" spans="2:17" ht="42.6" hidden="1" customHeight="1">
      <c r="B83" s="167" t="str">
        <f>IF(C83="","",IF('⑦1.活動計画変更（PR）'!C163="中止","中止","PR79"))</f>
        <v/>
      </c>
      <c r="C83" s="363" t="str">
        <f>IF('⑦1.活動計画変更（PR）'!C163="変更",'⑦1.活動計画変更（PR）'!D163,IF('⑦1.活動計画変更（PR）'!C163="中止",0,'⑦1.活動計画変更（PR）'!D162))</f>
        <v/>
      </c>
      <c r="D83" s="364" t="str">
        <f>IF('⑦1.活動計画変更（PR）'!C163="変更",'⑦1.活動計画変更（PR）'!E163,IF('⑦1.活動計画変更（PR）'!C163="中止","",'⑦1.活動計画変更（PR）'!E162))</f>
        <v/>
      </c>
      <c r="E83" s="364" t="str">
        <f>IF('⑦1.活動計画変更（PR）'!C163="変更",'⑦1.活動計画変更（PR）'!F163,IF('⑦1.活動計画変更（PR）'!C163="中止","",'⑦1.活動計画変更（PR）'!F162))</f>
        <v/>
      </c>
      <c r="F83" s="367" t="str">
        <f>IF('⑦1.活動計画変更（PR）'!C163="変更",'⑦1.活動計画変更（PR）'!G163,IF('⑦1.活動計画変更（PR）'!C163="中止","",'⑦1.活動計画変更（PR）'!G162))</f>
        <v/>
      </c>
      <c r="G83" s="356" t="s">
        <v>225</v>
      </c>
      <c r="H83" s="1238"/>
      <c r="I83" s="1239"/>
      <c r="J83" s="1239"/>
      <c r="K83" s="1240"/>
      <c r="N83" s="374" t="str">
        <f t="array" ref="N83">IFERROR(INDEX($B$5:$B$84,SMALL(IF($G$5:$G$84="実施済",ROW($B$5:$B$84)),ROW(B79))-4,0),"")</f>
        <v/>
      </c>
      <c r="O83" s="362" t="str">
        <f>IF(N83="","",VLOOKUP(N$5:N$84,'①7.積算内訳（PR）'!$B$6:$H$805,5,FALSE))</f>
        <v/>
      </c>
      <c r="P83" s="362" t="str">
        <f>IF($N83="","",VLOOKUP($N$5:$N$84,'①7.積算内訳（PR）'!$B$6:$H$805,6,FALSE))</f>
        <v/>
      </c>
      <c r="Q83" s="362" t="str">
        <f>IF($N83="","",VLOOKUP($N$5:$N$84,'①7.積算内訳（PR）'!$B$6:$H$805,7,FALSE))</f>
        <v/>
      </c>
    </row>
    <row r="84" spans="2:17" ht="42.6" hidden="1" customHeight="1" thickBot="1">
      <c r="B84" s="168" t="str">
        <f>IF(C84="","",IF('⑦1.活動計画変更（PR）'!C165="中止","中止","PR80"))</f>
        <v/>
      </c>
      <c r="C84" s="368" t="str">
        <f>IF('⑦1.活動計画変更（PR）'!C165="変更",'⑦1.活動計画変更（PR）'!D165,IF('⑦1.活動計画変更（PR）'!C165="中止",0,'⑦1.活動計画変更（PR）'!D164))</f>
        <v/>
      </c>
      <c r="D84" s="369" t="str">
        <f>IF('⑦1.活動計画変更（PR）'!C165="変更",'⑦1.活動計画変更（PR）'!E165,IF('⑦1.活動計画変更（PR）'!C165="中止","",'⑦1.活動計画変更（PR）'!E164))</f>
        <v/>
      </c>
      <c r="E84" s="369" t="str">
        <f>IF('⑦1.活動計画変更（PR）'!C165="変更",'⑦1.活動計画変更（PR）'!F165,IF('⑦1.活動計画変更（PR）'!C165="中止","",'⑦1.活動計画変更（PR）'!F164))</f>
        <v/>
      </c>
      <c r="F84" s="370" t="str">
        <f>IF('⑦1.活動計画変更（PR）'!C165="変更",'⑦1.活動計画変更（PR）'!G165,IF('⑦1.活動計画変更（PR）'!C165="中止","",'⑦1.活動計画変更（PR）'!G164))</f>
        <v/>
      </c>
      <c r="G84" s="360" t="s">
        <v>225</v>
      </c>
      <c r="H84" s="1434"/>
      <c r="I84" s="1435"/>
      <c r="J84" s="1435"/>
      <c r="K84" s="1436"/>
      <c r="N84" s="374" t="str">
        <f t="array" ref="N84">IFERROR(INDEX($B$5:$B$84,SMALL(IF($G$5:$G$84="実施済",ROW($B$5:$B$84)),ROW(B80))-4,0),"")</f>
        <v/>
      </c>
      <c r="O84" s="362" t="str">
        <f>IF(N84="","",VLOOKUP(N$5:N$84,'①7.積算内訳（PR）'!$B$6:$H$805,5,FALSE))</f>
        <v/>
      </c>
      <c r="P84" s="362" t="str">
        <f>IF($N84="","",VLOOKUP($N$5:$N$84,'①7.積算内訳（PR）'!$B$6:$H$805,6,FALSE))</f>
        <v/>
      </c>
      <c r="Q84" s="362" t="str">
        <f>IF($N84="","",VLOOKUP($N$5:$N$84,'①7.積算内訳（PR）'!$B$6:$H$805,7,FALSE))</f>
        <v/>
      </c>
    </row>
  </sheetData>
  <sheetProtection algorithmName="SHA-512" hashValue="uu1ZBb52IkVMDhIj/Q3cLR/mJpeR1rCgdSP5VJNozSrbpt60Pj/FTg6yhwiKIzsuASoeNiW5+wNkFtMTH9zL+g==" saltValue="NO63m4lcJs4TzGgZJxYfqQ==" spinCount="100000" sheet="1" scenarios="1" formatCells="0" formatColumns="0" formatRows="0"/>
  <mergeCells count="88">
    <mergeCell ref="H19:K19"/>
    <mergeCell ref="H20:K20"/>
    <mergeCell ref="H21:K21"/>
    <mergeCell ref="H13:K13"/>
    <mergeCell ref="H14:K14"/>
    <mergeCell ref="H15:K15"/>
    <mergeCell ref="H16:K16"/>
    <mergeCell ref="H10:K10"/>
    <mergeCell ref="H11:K11"/>
    <mergeCell ref="H12:K12"/>
    <mergeCell ref="O2:Q2"/>
    <mergeCell ref="H18:K18"/>
    <mergeCell ref="H22:K22"/>
    <mergeCell ref="H23:K23"/>
    <mergeCell ref="H24:K24"/>
    <mergeCell ref="B3:B4"/>
    <mergeCell ref="C3:C4"/>
    <mergeCell ref="D3:D4"/>
    <mergeCell ref="E3:E4"/>
    <mergeCell ref="F3:F4"/>
    <mergeCell ref="H3:K4"/>
    <mergeCell ref="G3:G4"/>
    <mergeCell ref="H5:K5"/>
    <mergeCell ref="H6:K6"/>
    <mergeCell ref="H7:K7"/>
    <mergeCell ref="H17:K17"/>
    <mergeCell ref="H8:K8"/>
    <mergeCell ref="H9:K9"/>
    <mergeCell ref="H25:K25"/>
    <mergeCell ref="H26:K26"/>
    <mergeCell ref="H27:K27"/>
    <mergeCell ref="H28:K28"/>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 ref="H55:K55"/>
    <mergeCell ref="H56:K56"/>
    <mergeCell ref="H57:K57"/>
    <mergeCell ref="H58:K58"/>
    <mergeCell ref="H59:K59"/>
    <mergeCell ref="H60:K60"/>
    <mergeCell ref="H61:K61"/>
    <mergeCell ref="H62:K62"/>
    <mergeCell ref="H63:K63"/>
    <mergeCell ref="H64:K64"/>
    <mergeCell ref="H65:K65"/>
    <mergeCell ref="H66:K66"/>
    <mergeCell ref="H67:K67"/>
    <mergeCell ref="H68:K68"/>
    <mergeCell ref="H69:K69"/>
    <mergeCell ref="H70:K70"/>
    <mergeCell ref="H71:K71"/>
    <mergeCell ref="H72:K72"/>
    <mergeCell ref="H73:K73"/>
    <mergeCell ref="H74:K74"/>
    <mergeCell ref="H75:K75"/>
    <mergeCell ref="H76:K76"/>
    <mergeCell ref="H77:K77"/>
    <mergeCell ref="H78:K78"/>
    <mergeCell ref="H79:K79"/>
    <mergeCell ref="H80:K80"/>
    <mergeCell ref="H81:K81"/>
    <mergeCell ref="H82:K82"/>
    <mergeCell ref="H83:K83"/>
    <mergeCell ref="H84:K84"/>
  </mergeCells>
  <phoneticPr fontId="1"/>
  <conditionalFormatting sqref="C5">
    <cfRule type="expression" dxfId="3318" priority="14">
      <formula>C5=0</formula>
    </cfRule>
  </conditionalFormatting>
  <conditionalFormatting sqref="C6:C24">
    <cfRule type="expression" dxfId="3317" priority="13">
      <formula>C6=0</formula>
    </cfRule>
  </conditionalFormatting>
  <conditionalFormatting sqref="G5:G24">
    <cfRule type="containsText" dxfId="3316" priority="10" operator="containsText" text="選択">
      <formula>NOT(ISERROR(SEARCH("選択",G5)))</formula>
    </cfRule>
  </conditionalFormatting>
  <conditionalFormatting sqref="C25">
    <cfRule type="expression" dxfId="3315" priority="9">
      <formula>C25=0</formula>
    </cfRule>
  </conditionalFormatting>
  <conditionalFormatting sqref="C26:C44">
    <cfRule type="expression" dxfId="3314" priority="8">
      <formula>C26=0</formula>
    </cfRule>
  </conditionalFormatting>
  <conditionalFormatting sqref="G25:G44">
    <cfRule type="containsText" dxfId="3313" priority="7" operator="containsText" text="選択">
      <formula>NOT(ISERROR(SEARCH("選択",G25)))</formula>
    </cfRule>
  </conditionalFormatting>
  <conditionalFormatting sqref="C45">
    <cfRule type="expression" dxfId="3312" priority="6">
      <formula>C45=0</formula>
    </cfRule>
  </conditionalFormatting>
  <conditionalFormatting sqref="C46:C64">
    <cfRule type="expression" dxfId="3311" priority="5">
      <formula>C46=0</formula>
    </cfRule>
  </conditionalFormatting>
  <conditionalFormatting sqref="G45:G64">
    <cfRule type="containsText" dxfId="3310" priority="4" operator="containsText" text="選択">
      <formula>NOT(ISERROR(SEARCH("選択",G45)))</formula>
    </cfRule>
  </conditionalFormatting>
  <conditionalFormatting sqref="C65">
    <cfRule type="expression" dxfId="3309" priority="3">
      <formula>C65=0</formula>
    </cfRule>
  </conditionalFormatting>
  <conditionalFormatting sqref="C66:C84">
    <cfRule type="expression" dxfId="3308" priority="2">
      <formula>C66=0</formula>
    </cfRule>
  </conditionalFormatting>
  <conditionalFormatting sqref="G65:G84">
    <cfRule type="containsText" dxfId="3307" priority="1" operator="containsText" text="選択">
      <formula>NOT(ISERROR(SEARCH("選択",G65)))</formula>
    </cfRule>
  </conditionalFormatting>
  <dataValidations count="6">
    <dataValidation type="list" allowBlank="1" showInputMessage="1" showErrorMessage="1" sqref="G5:G84">
      <formula1>"選択,実施済,実施予定"</formula1>
    </dataValidation>
    <dataValidation type="whole" operator="lessThan" allowBlank="1" showInputMessage="1" showErrorMessage="1" errorTitle="入力不要です" error="申請時の内容、または上期中に申請した計画変更が反映されています。[キャンセル]をクリックしてください。" sqref="B6:C24 D5:F24">
      <formula1>0</formula1>
    </dataValidation>
    <dataValidation type="whole" operator="lessThan" allowBlank="1" showInputMessage="1" showErrorMessage="1" errorTitle="入力不要です。" error="[キャンセル]をクリックしてください。" sqref="C5">
      <formula1>0</formula1>
    </dataValidation>
    <dataValidation allowBlank="1" showInputMessage="1" showErrorMessage="1" promptTitle="活動内容を入力してください。" prompt="計画変更申請を行っていない場合は、採択時の内容を転記(コピー＆貼り付け)してください。" sqref="H5:K14 H25:K34 H45:K54 H65:K74"/>
    <dataValidation type="whole" operator="lessThan" allowBlank="1" showInputMessage="1" showErrorMessage="1" errorTitle="入力不要です" error="申請時の内容、または上期中に申請した計画変更が反映されています。[キャンセル]をクリックしてください。" sqref="D25:F84">
      <formula1>0</formula1>
    </dataValidation>
    <dataValidation type="whole" operator="lessThan" allowBlank="1" showInputMessage="1" showErrorMessage="1" errorTitle="入力不要です" error="[キャンセル]をクリックしてください。" sqref="B25:C84">
      <formula1>0</formula1>
    </dataValidation>
  </dataValidations>
  <pageMargins left="0.59055118110236227" right="0.39370078740157483" top="0.78740157480314965" bottom="0.35433070866141736" header="0.31496062992125984" footer="0.15748031496062992"/>
  <pageSetup paperSize="9" scale="95" fitToHeight="0" orientation="landscape" r:id="rId1"/>
  <headerFooter>
    <oddHeader>&amp;L様式２（別添１）</oddHeader>
    <oddFooter xml:space="preserve">&amp;C&amp;"ＭＳ Ｐゴシック,標準"&amp;10&amp;P / &amp;N </oddFooter>
  </headerFooter>
  <rowBreaks count="1" manualBreakCount="1">
    <brk id="14" max="1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Q84"/>
  <sheetViews>
    <sheetView view="pageBreakPreview" zoomScaleNormal="100" zoomScaleSheetLayoutView="100" workbookViewId="0"/>
  </sheetViews>
  <sheetFormatPr defaultColWidth="9" defaultRowHeight="13.5"/>
  <cols>
    <col min="1" max="1" width="1.625" style="138" customWidth="1"/>
    <col min="2" max="2" width="6.875" style="138" customWidth="1"/>
    <col min="3" max="3" width="36.875" style="138" customWidth="1"/>
    <col min="4" max="4" width="12" style="138" customWidth="1"/>
    <col min="5" max="5" width="10.125" style="138" customWidth="1"/>
    <col min="6" max="6" width="11.875" style="138" customWidth="1"/>
    <col min="7" max="11" width="10.125" style="138" customWidth="1"/>
    <col min="12" max="12" width="1.625" style="138" customWidth="1"/>
    <col min="13" max="13" width="9" style="138"/>
    <col min="14" max="14" width="7.5" style="375" hidden="1" customWidth="1"/>
    <col min="15" max="17" width="10.375" style="375" hidden="1" customWidth="1"/>
    <col min="18" max="18" width="10.375" style="138" customWidth="1"/>
    <col min="19" max="16384" width="9" style="138"/>
  </cols>
  <sheetData>
    <row r="1" spans="2:17" ht="8.25" customHeight="1"/>
    <row r="2" spans="2:17" ht="19.5" customHeight="1" thickBot="1">
      <c r="B2" s="140" t="s">
        <v>226</v>
      </c>
      <c r="N2" s="354"/>
      <c r="O2" s="1450" t="s">
        <v>218</v>
      </c>
      <c r="P2" s="1451"/>
      <c r="Q2" s="1451"/>
    </row>
    <row r="3" spans="2:17" ht="19.5" customHeight="1">
      <c r="B3" s="1248" t="s">
        <v>92</v>
      </c>
      <c r="C3" s="1250" t="s">
        <v>93</v>
      </c>
      <c r="D3" s="1250" t="s">
        <v>94</v>
      </c>
      <c r="E3" s="1252" t="s">
        <v>95</v>
      </c>
      <c r="F3" s="1244" t="s">
        <v>96</v>
      </c>
      <c r="G3" s="1257" t="s">
        <v>219</v>
      </c>
      <c r="H3" s="1443" t="s">
        <v>220</v>
      </c>
      <c r="I3" s="1444"/>
      <c r="J3" s="1444"/>
      <c r="K3" s="1445"/>
      <c r="N3" s="354"/>
      <c r="O3" s="141" t="s">
        <v>221</v>
      </c>
      <c r="P3" s="141" t="s">
        <v>222</v>
      </c>
      <c r="Q3" s="141" t="s">
        <v>223</v>
      </c>
    </row>
    <row r="4" spans="2:17" ht="27.75" customHeight="1">
      <c r="B4" s="1439"/>
      <c r="C4" s="1440"/>
      <c r="D4" s="1441"/>
      <c r="E4" s="1442"/>
      <c r="F4" s="1440"/>
      <c r="G4" s="1449"/>
      <c r="H4" s="1446"/>
      <c r="I4" s="1447"/>
      <c r="J4" s="1447"/>
      <c r="K4" s="1448"/>
      <c r="N4" s="355" t="s">
        <v>224</v>
      </c>
      <c r="O4" s="362">
        <f>SUM(O5:O84)</f>
        <v>0</v>
      </c>
      <c r="P4" s="362">
        <f>SUM(P5:P84)</f>
        <v>0</v>
      </c>
      <c r="Q4" s="362">
        <f>SUM(Q5:Q84)</f>
        <v>0</v>
      </c>
    </row>
    <row r="5" spans="2:17" ht="42.6" customHeight="1">
      <c r="B5" s="167" t="str">
        <f>IF(C5="","",IF('⑦1.活動計画変更（販促）'!C7="中止","中止","販促①"))</f>
        <v/>
      </c>
      <c r="C5" s="363" t="str">
        <f>IF('⑦1.活動計画変更（販促）'!C7="変更",'⑦1.活動計画変更（販促）'!D7,IF('⑦1.活動計画変更（販促）'!C7="中止",0,'⑦1.活動計画変更（販促）'!D6))</f>
        <v/>
      </c>
      <c r="D5" s="364" t="str">
        <f>IF('⑦1.活動計画変更（販促）'!C7="変更",'⑦1.活動計画変更（販促）'!E7,IF('⑦1.活動計画変更（販促）'!C7="中止","",'⑦1.活動計画変更（販促）'!E6))</f>
        <v/>
      </c>
      <c r="E5" s="364" t="str">
        <f>IF('⑦1.活動計画変更（販促）'!C7="変更",'⑦1.活動計画変更（販促）'!F7,IF('⑦1.活動計画変更（販促）'!C7="中止","",'⑦1.活動計画変更（販促）'!F6))</f>
        <v/>
      </c>
      <c r="F5" s="365" t="str">
        <f>IF('⑦1.活動計画変更（販促）'!C7="変更",'⑦1.活動計画変更（販促）'!G7,IF('⑦1.活動計画変更（販促）'!C7="中止","",'⑦1.活動計画変更（販促）'!G6))</f>
        <v/>
      </c>
      <c r="G5" s="356" t="s">
        <v>225</v>
      </c>
      <c r="H5" s="1238"/>
      <c r="I5" s="1239"/>
      <c r="J5" s="1239"/>
      <c r="K5" s="1240"/>
      <c r="L5" s="357"/>
      <c r="M5" s="146" t="s">
        <v>466</v>
      </c>
      <c r="N5" s="374" t="str">
        <f t="array" ref="N5">IFERROR(INDEX($B$5:$B$84,SMALL(IF($G$5:$G$84="実施済",ROW($B$5:$B$84)),ROW(B1))-4,0),"")</f>
        <v/>
      </c>
      <c r="O5" s="362" t="str">
        <f>IF(N5="","",VLOOKUP(N$5:N$84,'①7.積算内訳（販促）'!$B$6:$H$805,5,FALSE))</f>
        <v/>
      </c>
      <c r="P5" s="362" t="str">
        <f>IF($N5="","",VLOOKUP($N$5:$N$84,'①7.積算内訳（販促）'!$B$6:$H$805,6,FALSE))</f>
        <v/>
      </c>
      <c r="Q5" s="362" t="str">
        <f>IF($N5="","",VLOOKUP($N$5:$N$84,'①7.積算内訳（販促）'!$B$6:$H$805,7,FALSE))</f>
        <v/>
      </c>
    </row>
    <row r="6" spans="2:17" ht="42.6" customHeight="1">
      <c r="B6" s="167" t="str">
        <f>IF(C6="","",IF('⑦1.活動計画変更（販促）'!C9="中止","中止","販促②"))</f>
        <v/>
      </c>
      <c r="C6" s="363" t="str">
        <f>IF('⑦1.活動計画変更（販促）'!C9="変更",'⑦1.活動計画変更（販促）'!D9,IF('⑦1.活動計画変更（販促）'!C9="中止",0,'⑦1.活動計画変更（販促）'!D8))</f>
        <v/>
      </c>
      <c r="D6" s="364" t="str">
        <f>IF('⑦1.活動計画変更（販促）'!C9="変更",'⑦1.活動計画変更（販促）'!E9,IF('⑦1.活動計画変更（販促）'!C9="中止","",'⑦1.活動計画変更（販促）'!E8))</f>
        <v/>
      </c>
      <c r="E6" s="364" t="str">
        <f>IF('⑦1.活動計画変更（販促）'!C9="変更",'⑦1.活動計画変更（販促）'!F9,IF('⑦1.活動計画変更（販促）'!C9="中止","",'⑦1.活動計画変更（販促）'!F8))</f>
        <v/>
      </c>
      <c r="F6" s="366" t="str">
        <f>IF('⑦1.活動計画変更（販促）'!C9="変更",'⑦1.活動計画変更（販促）'!G9,IF('⑦1.活動計画変更（販促）'!C9="中止","",'⑦1.活動計画変更（販促）'!G8))</f>
        <v/>
      </c>
      <c r="G6" s="358" t="s">
        <v>225</v>
      </c>
      <c r="H6" s="1238"/>
      <c r="I6" s="1239"/>
      <c r="J6" s="1239"/>
      <c r="K6" s="1240"/>
      <c r="M6" s="151" t="s">
        <v>467</v>
      </c>
      <c r="N6" s="374" t="str">
        <f t="array" ref="N6">IFERROR(INDEX($B$5:$B$84,SMALL(IF($G$5:$G$84="実施済",ROW($B$5:$B$84)),ROW(B2))-4,0),"")</f>
        <v/>
      </c>
      <c r="O6" s="362" t="str">
        <f>IF(N6="","",VLOOKUP(N$5:N$84,'①7.積算内訳（販促）'!$B$6:$H$805,5,FALSE))</f>
        <v/>
      </c>
      <c r="P6" s="362" t="str">
        <f>IF($N6="","",VLOOKUP($N$5:$N$84,'①7.積算内訳（販促）'!$B$6:$H$805,6,FALSE))</f>
        <v/>
      </c>
      <c r="Q6" s="362" t="str">
        <f>IF($N6="","",VLOOKUP($N$5:$N$84,'①7.積算内訳（販促）'!$B$6:$H$805,7,FALSE))</f>
        <v/>
      </c>
    </row>
    <row r="7" spans="2:17" ht="42.6" customHeight="1">
      <c r="B7" s="167" t="str">
        <f>IF(C7="","",IF('⑦1.活動計画変更（販促）'!C11="中止","中止","販促③"))</f>
        <v/>
      </c>
      <c r="C7" s="363" t="str">
        <f>IF('⑦1.活動計画変更（販促）'!C11="変更",'⑦1.活動計画変更（販促）'!D11,IF('⑦1.活動計画変更（販促）'!C11="中止",0,'⑦1.活動計画変更（販促）'!D10))</f>
        <v/>
      </c>
      <c r="D7" s="364" t="str">
        <f>IF('⑦1.活動計画変更（販促）'!C11="変更",'⑦1.活動計画変更（販促）'!E11,IF('⑦1.活動計画変更（販促）'!C11="中止","",'⑦1.活動計画変更（販促）'!E10))</f>
        <v/>
      </c>
      <c r="E7" s="364" t="str">
        <f>IF('⑦1.活動計画変更（販促）'!C11="変更",'⑦1.活動計画変更（販促）'!F11,IF('⑦1.活動計画変更（販促）'!C11="中止","",'⑦1.活動計画変更（販促）'!F10))</f>
        <v/>
      </c>
      <c r="F7" s="366" t="str">
        <f>IF('⑦1.活動計画変更（販促）'!C11="変更",'⑦1.活動計画変更（販促）'!G11,IF('⑦1.活動計画変更（販促）'!C11="中止","",'⑦1.活動計画変更（販促）'!G10))</f>
        <v/>
      </c>
      <c r="G7" s="359" t="s">
        <v>225</v>
      </c>
      <c r="H7" s="1238"/>
      <c r="I7" s="1239"/>
      <c r="J7" s="1239"/>
      <c r="K7" s="1240"/>
      <c r="M7" s="146" t="s">
        <v>470</v>
      </c>
      <c r="N7" s="374" t="str">
        <f t="array" ref="N7">IFERROR(INDEX($B$5:$B$84,SMALL(IF($G$5:$G$84="実施済",ROW($B$5:$B$84)),ROW(B3))-4,0),"")</f>
        <v/>
      </c>
      <c r="O7" s="362" t="str">
        <f>IF(N7="","",VLOOKUP(N$5:N$84,'①7.積算内訳（販促）'!$B$6:$H$805,5,FALSE))</f>
        <v/>
      </c>
      <c r="P7" s="362" t="str">
        <f>IF($N7="","",VLOOKUP($N$5:$N$84,'①7.積算内訳（販促）'!$B$6:$H$805,6,FALSE))</f>
        <v/>
      </c>
      <c r="Q7" s="362" t="str">
        <f>IF($N7="","",VLOOKUP($N$5:$N$84,'①7.積算内訳（販促）'!$B$6:$H$805,7,FALSE))</f>
        <v/>
      </c>
    </row>
    <row r="8" spans="2:17" ht="42.6" customHeight="1">
      <c r="B8" s="167" t="str">
        <f>IF(C8="","",IF('⑦1.活動計画変更（販促）'!C13="中止","中止","販促④"))</f>
        <v/>
      </c>
      <c r="C8" s="363" t="str">
        <f>IF('⑦1.活動計画変更（販促）'!C13="変更",'⑦1.活動計画変更（販促）'!D13,IF('⑦1.活動計画変更（販促）'!C13="中止",0,'⑦1.活動計画変更（販促）'!D12))</f>
        <v/>
      </c>
      <c r="D8" s="364" t="str">
        <f>IF('⑦1.活動計画変更（販促）'!C13="変更",'⑦1.活動計画変更（販促）'!E13,IF('⑦1.活動計画変更（販促）'!C13="中止","",'⑦1.活動計画変更（販促）'!E12))</f>
        <v/>
      </c>
      <c r="E8" s="364" t="str">
        <f>IF('⑦1.活動計画変更（販促）'!C13="変更",'⑦1.活動計画変更（販促）'!F13,IF('⑦1.活動計画変更（販促）'!C13="中止","",'⑦1.活動計画変更（販促）'!F12))</f>
        <v/>
      </c>
      <c r="F8" s="366" t="str">
        <f>IF('⑦1.活動計画変更（販促）'!C13="変更",'⑦1.活動計画変更（販促）'!G13,IF('⑦1.活動計画変更（販促）'!C13="中止","",'⑦1.活動計画変更（販促）'!G12))</f>
        <v/>
      </c>
      <c r="G8" s="358" t="s">
        <v>225</v>
      </c>
      <c r="H8" s="1238"/>
      <c r="I8" s="1239"/>
      <c r="J8" s="1239"/>
      <c r="K8" s="1240"/>
      <c r="M8" s="152" t="s">
        <v>471</v>
      </c>
      <c r="N8" s="374" t="str">
        <f t="array" ref="N8">IFERROR(INDEX($B$5:$B$84,SMALL(IF($G$5:$G$84="実施済",ROW($B$5:$B$84)),ROW(B4))-4,0),"")</f>
        <v/>
      </c>
      <c r="O8" s="362" t="str">
        <f>IF(N8="","",VLOOKUP(N$5:N$84,'①7.積算内訳（販促）'!$B$6:$H$805,5,FALSE))</f>
        <v/>
      </c>
      <c r="P8" s="362" t="str">
        <f>IF($N8="","",VLOOKUP($N$5:$N$84,'①7.積算内訳（販促）'!$B$6:$H$805,6,FALSE))</f>
        <v/>
      </c>
      <c r="Q8" s="362" t="str">
        <f>IF($N8="","",VLOOKUP($N$5:$N$84,'①7.積算内訳（販促）'!$B$6:$H$805,7,FALSE))</f>
        <v/>
      </c>
    </row>
    <row r="9" spans="2:17" ht="50.25" customHeight="1">
      <c r="B9" s="167" t="str">
        <f>IF(C9="","",IF('⑦1.活動計画変更（販促）'!C15="中止","中止","販促⑤"))</f>
        <v/>
      </c>
      <c r="C9" s="363" t="str">
        <f>IF('⑦1.活動計画変更（販促）'!C15="変更",'⑦1.活動計画変更（販促）'!D15,IF('⑦1.活動計画変更（販促）'!C15="中止",0,'⑦1.活動計画変更（販促）'!D14))</f>
        <v/>
      </c>
      <c r="D9" s="364" t="str">
        <f>IF('⑦1.活動計画変更（販促）'!C15="変更",'⑦1.活動計画変更（販促）'!E15,IF('⑦1.活動計画変更（販促）'!C15="中止","",'⑦1.活動計画変更（販促）'!E14))</f>
        <v/>
      </c>
      <c r="E9" s="364" t="str">
        <f>IF('⑦1.活動計画変更（販促）'!C15="変更",'⑦1.活動計画変更（販促）'!F15,IF('⑦1.活動計画変更（販促）'!C15="中止","",'⑦1.活動計画変更（販促）'!F14))</f>
        <v/>
      </c>
      <c r="F9" s="366" t="str">
        <f>IF('⑦1.活動計画変更（販促）'!C15="変更",'⑦1.活動計画変更（販促）'!G15,IF('⑦1.活動計画変更（販促）'!C15="中止","",'⑦1.活動計画変更（販促）'!G14))</f>
        <v/>
      </c>
      <c r="G9" s="358" t="s">
        <v>225</v>
      </c>
      <c r="H9" s="1238"/>
      <c r="I9" s="1239"/>
      <c r="J9" s="1239"/>
      <c r="K9" s="1240"/>
      <c r="N9" s="374" t="str">
        <f t="array" ref="N9">IFERROR(INDEX($B$5:$B$84,SMALL(IF($G$5:$G$84="実施済",ROW($B$5:$B$84)),ROW(B5))-4,0),"")</f>
        <v/>
      </c>
      <c r="O9" s="362" t="str">
        <f>IF(N9="","",VLOOKUP(N$5:N$84,'①7.積算内訳（販促）'!$B$6:$H$805,5,FALSE))</f>
        <v/>
      </c>
      <c r="P9" s="362" t="str">
        <f>IF($N9="","",VLOOKUP($N$5:$N$84,'①7.積算内訳（販促）'!$B$6:$H$805,6,FALSE))</f>
        <v/>
      </c>
      <c r="Q9" s="362" t="str">
        <f>IF($N9="","",VLOOKUP($N$5:$N$84,'①7.積算内訳（販促）'!$B$6:$H$805,7,FALSE))</f>
        <v/>
      </c>
    </row>
    <row r="10" spans="2:17" ht="42.6" customHeight="1">
      <c r="B10" s="167" t="str">
        <f>IF(C10="","",IF('⑦1.活動計画変更（販促）'!C17="中止","中止","販促⑥"))</f>
        <v/>
      </c>
      <c r="C10" s="363" t="str">
        <f>IF('⑦1.活動計画変更（販促）'!C17="変更",'⑦1.活動計画変更（販促）'!D17,IF('⑦1.活動計画変更（販促）'!C17="中止",0,'⑦1.活動計画変更（販促）'!D16))</f>
        <v/>
      </c>
      <c r="D10" s="364" t="str">
        <f>IF('⑦1.活動計画変更（販促）'!C17="変更",'⑦1.活動計画変更（販促）'!E17,IF('⑦1.活動計画変更（販促）'!C17="中止","",'⑦1.活動計画変更（販促）'!E16))</f>
        <v/>
      </c>
      <c r="E10" s="364" t="str">
        <f>IF('⑦1.活動計画変更（販促）'!C17="変更",'⑦1.活動計画変更（販促）'!F17,IF('⑦1.活動計画変更（販促）'!C17="中止","",'⑦1.活動計画変更（販促）'!F16))</f>
        <v/>
      </c>
      <c r="F10" s="367" t="str">
        <f>IF('⑦1.活動計画変更（販促）'!C17="変更",'⑦1.活動計画変更（販促）'!G17,IF('⑦1.活動計画変更（販促）'!C17="中止","",'⑦1.活動計画変更（販促）'!G16))</f>
        <v/>
      </c>
      <c r="G10" s="356" t="s">
        <v>225</v>
      </c>
      <c r="H10" s="1238"/>
      <c r="I10" s="1239"/>
      <c r="J10" s="1239"/>
      <c r="K10" s="1240"/>
      <c r="N10" s="374" t="str">
        <f t="array" ref="N10">IFERROR(INDEX($B$5:$B$84,SMALL(IF($G$5:$G$84="実施済",ROW($B$5:$B$84)),ROW(B6))-4,0),"")</f>
        <v/>
      </c>
      <c r="O10" s="362" t="str">
        <f>IF(N10="","",VLOOKUP(N$5:N$84,'①7.積算内訳（販促）'!$B$6:$H$805,5,FALSE))</f>
        <v/>
      </c>
      <c r="P10" s="362" t="str">
        <f>IF($N10="","",VLOOKUP($N$5:$N$84,'①7.積算内訳（販促）'!$B$6:$H$805,6,FALSE))</f>
        <v/>
      </c>
      <c r="Q10" s="362" t="str">
        <f>IF($N10="","",VLOOKUP($N$5:$N$84,'①7.積算内訳（販促）'!$B$6:$H$805,7,FALSE))</f>
        <v/>
      </c>
    </row>
    <row r="11" spans="2:17" ht="42.6" customHeight="1">
      <c r="B11" s="167" t="str">
        <f>IF(C11="","",IF('⑦1.活動計画変更（販促）'!C19="中止","中止","販促⑦"))</f>
        <v/>
      </c>
      <c r="C11" s="363" t="str">
        <f>IF('⑦1.活動計画変更（販促）'!C19="変更",'⑦1.活動計画変更（販促）'!D19,IF('⑦1.活動計画変更（販促）'!C19="中止",0,'⑦1.活動計画変更（販促）'!D18))</f>
        <v/>
      </c>
      <c r="D11" s="364" t="str">
        <f>IF('⑦1.活動計画変更（販促）'!C19="変更",'⑦1.活動計画変更（販促）'!E19,IF('⑦1.活動計画変更（販促）'!C19="中止","",'⑦1.活動計画変更（販促）'!E18))</f>
        <v/>
      </c>
      <c r="E11" s="364" t="str">
        <f>IF('⑦1.活動計画変更（販促）'!C19="変更",'⑦1.活動計画変更（販促）'!F19,IF('⑦1.活動計画変更（販促）'!C19="中止","",'⑦1.活動計画変更（販促）'!F18))</f>
        <v/>
      </c>
      <c r="F11" s="367" t="str">
        <f>IF('⑦1.活動計画変更（販促）'!C19="変更",'⑦1.活動計画変更（販促）'!G19,IF('⑦1.活動計画変更（販促）'!C19="中止","",'⑦1.活動計画変更（販促）'!G18))</f>
        <v/>
      </c>
      <c r="G11" s="356" t="s">
        <v>225</v>
      </c>
      <c r="H11" s="1238"/>
      <c r="I11" s="1239"/>
      <c r="J11" s="1239"/>
      <c r="K11" s="1240"/>
      <c r="N11" s="374" t="str">
        <f t="array" ref="N11">IFERROR(INDEX($B$5:$B$84,SMALL(IF($G$5:$G$84="実施済",ROW($B$5:$B$84)),ROW(B7))-4,0),"")</f>
        <v/>
      </c>
      <c r="O11" s="362" t="str">
        <f>IF(N11="","",VLOOKUP(N$5:N$84,'①7.積算内訳（販促）'!$B$6:$H$805,5,FALSE))</f>
        <v/>
      </c>
      <c r="P11" s="362" t="str">
        <f>IF($N11="","",VLOOKUP($N$5:$N$84,'①7.積算内訳（販促）'!$B$6:$H$805,6,FALSE))</f>
        <v/>
      </c>
      <c r="Q11" s="362" t="str">
        <f>IF($N11="","",VLOOKUP($N$5:$N$84,'①7.積算内訳（販促）'!$B$6:$H$805,7,FALSE))</f>
        <v/>
      </c>
    </row>
    <row r="12" spans="2:17" ht="42.6" customHeight="1">
      <c r="B12" s="167" t="str">
        <f>IF(C12="","",IF('⑦1.活動計画変更（販促）'!C21="中止","中止","販促⑧"))</f>
        <v/>
      </c>
      <c r="C12" s="363" t="str">
        <f>IF('⑦1.活動計画変更（販促）'!C21="変更",'⑦1.活動計画変更（販促）'!D21,IF('⑦1.活動計画変更（販促）'!C21="中止",0,'⑦1.活動計画変更（販促）'!D20))</f>
        <v/>
      </c>
      <c r="D12" s="364" t="str">
        <f>IF('⑦1.活動計画変更（販促）'!C21="変更",'⑦1.活動計画変更（販促）'!E21,IF('⑦1.活動計画変更（販促）'!C21="中止","",'⑦1.活動計画変更（販促）'!E20))</f>
        <v/>
      </c>
      <c r="E12" s="364" t="str">
        <f>IF('⑦1.活動計画変更（販促）'!C21="変更",'⑦1.活動計画変更（販促）'!F21,IF('⑦1.活動計画変更（販促）'!C21="中止","",'⑦1.活動計画変更（販促）'!F20))</f>
        <v/>
      </c>
      <c r="F12" s="367" t="str">
        <f>IF('⑦1.活動計画変更（販促）'!C21="変更",'⑦1.活動計画変更（販促）'!G21,IF('⑦1.活動計画変更（販促）'!C21="中止","",'⑦1.活動計画変更（販促）'!G20))</f>
        <v/>
      </c>
      <c r="G12" s="356" t="s">
        <v>225</v>
      </c>
      <c r="H12" s="1238"/>
      <c r="I12" s="1239"/>
      <c r="J12" s="1239"/>
      <c r="K12" s="1240"/>
      <c r="N12" s="374" t="str">
        <f t="array" ref="N12">IFERROR(INDEX($B$5:$B$84,SMALL(IF($G$5:$G$84="実施済",ROW($B$5:$B$84)),ROW(B8))-4,0),"")</f>
        <v/>
      </c>
      <c r="O12" s="362" t="str">
        <f>IF(N12="","",VLOOKUP(N$5:N$84,'①7.積算内訳（販促）'!$B$6:$H$805,5,FALSE))</f>
        <v/>
      </c>
      <c r="P12" s="362" t="str">
        <f>IF($N12="","",VLOOKUP($N$5:$N$84,'①7.積算内訳（販促）'!$B$6:$H$805,6,FALSE))</f>
        <v/>
      </c>
      <c r="Q12" s="362" t="str">
        <f>IF($N12="","",VLOOKUP($N$5:$N$84,'①7.積算内訳（販促）'!$B$6:$H$805,7,FALSE))</f>
        <v/>
      </c>
    </row>
    <row r="13" spans="2:17" ht="42.6" customHeight="1">
      <c r="B13" s="167" t="str">
        <f>IF(C13="","",IF('⑦1.活動計画変更（販促）'!C23="中止","中止","販促⑨"))</f>
        <v/>
      </c>
      <c r="C13" s="363" t="str">
        <f>IF('⑦1.活動計画変更（販促）'!C23="変更",'⑦1.活動計画変更（販促）'!D23,IF('⑦1.活動計画変更（販促）'!C23="中止",0,'⑦1.活動計画変更（販促）'!D22))</f>
        <v/>
      </c>
      <c r="D13" s="364" t="str">
        <f>IF('⑦1.活動計画変更（販促）'!C23="変更",'⑦1.活動計画変更（販促）'!E23,IF('⑦1.活動計画変更（販促）'!C23="中止","",'⑦1.活動計画変更（販促）'!E22))</f>
        <v/>
      </c>
      <c r="E13" s="364" t="str">
        <f>IF('⑦1.活動計画変更（販促）'!C23="変更",'⑦1.活動計画変更（販促）'!F23,IF('⑦1.活動計画変更（販促）'!C23="中止","",'⑦1.活動計画変更（販促）'!F22))</f>
        <v/>
      </c>
      <c r="F13" s="367" t="str">
        <f>IF('⑦1.活動計画変更（販促）'!C23="変更",'⑦1.活動計画変更（販促）'!G23,IF('⑦1.活動計画変更（販促）'!C23="中止","",'⑦1.活動計画変更（販促）'!G22))</f>
        <v/>
      </c>
      <c r="G13" s="356" t="s">
        <v>225</v>
      </c>
      <c r="H13" s="1238"/>
      <c r="I13" s="1239"/>
      <c r="J13" s="1239"/>
      <c r="K13" s="1240"/>
      <c r="N13" s="374" t="str">
        <f t="array" ref="N13">IFERROR(INDEX($B$5:$B$84,SMALL(IF($G$5:$G$84="実施済",ROW($B$5:$B$84)),ROW(B9))-4,0),"")</f>
        <v/>
      </c>
      <c r="O13" s="362" t="str">
        <f>IF(N13="","",VLOOKUP(N$5:N$84,'①7.積算内訳（販促）'!$B$6:$H$805,5,FALSE))</f>
        <v/>
      </c>
      <c r="P13" s="362" t="str">
        <f>IF($N13="","",VLOOKUP($N$5:$N$84,'①7.積算内訳（販促）'!$B$6:$H$805,6,FALSE))</f>
        <v/>
      </c>
      <c r="Q13" s="362" t="str">
        <f>IF($N13="","",VLOOKUP($N$5:$N$84,'①7.積算内訳（販促）'!$B$6:$H$805,7,FALSE))</f>
        <v/>
      </c>
    </row>
    <row r="14" spans="2:17" ht="42.6" customHeight="1" thickBot="1">
      <c r="B14" s="168" t="str">
        <f>IF(C14="","",IF('⑦1.活動計画変更（販促）'!C25="中止","中止","販促⑩"))</f>
        <v/>
      </c>
      <c r="C14" s="368" t="str">
        <f>IF('⑦1.活動計画変更（販促）'!C25="変更",'⑦1.活動計画変更（販促）'!D25,IF('⑦1.活動計画変更（販促）'!C25="中止",0,'⑦1.活動計画変更（販促）'!D24))</f>
        <v/>
      </c>
      <c r="D14" s="369" t="str">
        <f>IF('⑦1.活動計画変更（販促）'!C25="変更",'⑦1.活動計画変更（販促）'!E25,IF('⑦1.活動計画変更（販促）'!C25="中止","",'⑦1.活動計画変更（販促）'!E24))</f>
        <v/>
      </c>
      <c r="E14" s="369" t="str">
        <f>IF('⑦1.活動計画変更（販促）'!C25="変更",'⑦1.活動計画変更（販促）'!F25,IF('⑦1.活動計画変更（販促）'!C25="中止","",'⑦1.活動計画変更（販促）'!F24))</f>
        <v/>
      </c>
      <c r="F14" s="370" t="str">
        <f>IF('⑦1.活動計画変更（販促）'!C25="変更",'⑦1.活動計画変更（販促）'!G25,IF('⑦1.活動計画変更（販促）'!C25="中止","",'⑦1.活動計画変更（販促）'!G24))</f>
        <v/>
      </c>
      <c r="G14" s="360" t="s">
        <v>225</v>
      </c>
      <c r="H14" s="1434"/>
      <c r="I14" s="1435"/>
      <c r="J14" s="1435"/>
      <c r="K14" s="1436"/>
      <c r="M14" s="158"/>
      <c r="N14" s="374" t="str">
        <f t="array" ref="N14">IFERROR(INDEX($B$5:$B$84,SMALL(IF($G$5:$G$84="実施済",ROW($B$5:$B$84)),ROW(B10))-4,0),"")</f>
        <v/>
      </c>
      <c r="O14" s="362" t="str">
        <f>IF(N14="","",VLOOKUP(N$5:N$84,'①7.積算内訳（販促）'!$B$6:$H$805,5,FALSE))</f>
        <v/>
      </c>
      <c r="P14" s="362" t="str">
        <f>IF($N14="","",VLOOKUP($N$5:$N$84,'①7.積算内訳（販促）'!$B$6:$H$805,6,FALSE))</f>
        <v/>
      </c>
      <c r="Q14" s="362" t="str">
        <f>IF($N14="","",VLOOKUP($N$5:$N$84,'①7.積算内訳（販促）'!$B$6:$H$805,7,FALSE))</f>
        <v/>
      </c>
    </row>
    <row r="15" spans="2:17" ht="42.6" customHeight="1">
      <c r="B15" s="166" t="str">
        <f>IF(C15="","",IF('⑦1.活動計画変更（販促）'!C27="中止","中止","販促⑪"))</f>
        <v/>
      </c>
      <c r="C15" s="371" t="str">
        <f>IF('⑦1.活動計画変更（販促）'!C27="変更",'⑦1.活動計画変更（販促）'!D27,IF('⑦1.活動計画変更（販促）'!C27="中止",0,'⑦1.活動計画変更（販促）'!D26))</f>
        <v/>
      </c>
      <c r="D15" s="372" t="str">
        <f>IF('⑦1.活動計画変更（販促）'!C27="変更",'⑦1.活動計画変更（販促）'!E27,IF('⑦1.活動計画変更（販促）'!C27="中止","",'⑦1.活動計画変更（販促）'!E26))</f>
        <v/>
      </c>
      <c r="E15" s="372" t="str">
        <f>IF('⑦1.活動計画変更（販促）'!C27="変更",'⑦1.活動計画変更（販促）'!F27,IF('⑦1.活動計画変更（販促）'!C27="中止","",'⑦1.活動計画変更（販促）'!F26))</f>
        <v/>
      </c>
      <c r="F15" s="373" t="str">
        <f>IF('⑦1.活動計画変更（販促）'!C27="変更",'⑦1.活動計画変更（販促）'!G27,IF('⑦1.活動計画変更（販促）'!C27="中止","",'⑦1.活動計画変更（販促）'!G26))</f>
        <v/>
      </c>
      <c r="G15" s="361" t="s">
        <v>225</v>
      </c>
      <c r="H15" s="1254"/>
      <c r="I15" s="1437"/>
      <c r="J15" s="1437"/>
      <c r="K15" s="1438"/>
      <c r="N15" s="374" t="str">
        <f t="array" ref="N15">IFERROR(INDEX($B$5:$B$84,SMALL(IF($G$5:$G$84="実施済",ROW($B$5:$B$84)),ROW(B11))-4,0),"")</f>
        <v/>
      </c>
      <c r="O15" s="362" t="str">
        <f>IF(N15="","",VLOOKUP(N$5:N$84,'①7.積算内訳（販促）'!$B$6:$H$805,5,FALSE))</f>
        <v/>
      </c>
      <c r="P15" s="362" t="str">
        <f>IF($N15="","",VLOOKUP($N$5:$N$84,'①7.積算内訳（販促）'!$B$6:$H$805,6,FALSE))</f>
        <v/>
      </c>
      <c r="Q15" s="362" t="str">
        <f>IF($N15="","",VLOOKUP($N$5:$N$84,'①7.積算内訳（販促）'!$B$6:$H$805,7,FALSE))</f>
        <v/>
      </c>
    </row>
    <row r="16" spans="2:17" ht="42.6" customHeight="1">
      <c r="B16" s="167" t="str">
        <f>IF(C16="","",IF('⑦1.活動計画変更（販促）'!C29="中止","中止","販促⑫"))</f>
        <v/>
      </c>
      <c r="C16" s="363" t="str">
        <f>IF('⑦1.活動計画変更（販促）'!C29="変更",'⑦1.活動計画変更（販促）'!D29,IF('⑦1.活動計画変更（販促）'!C29="中止",0,'⑦1.活動計画変更（販促）'!D28))</f>
        <v/>
      </c>
      <c r="D16" s="364" t="str">
        <f>IF('⑦1.活動計画変更（販促）'!C29="変更",'⑦1.活動計画変更（販促）'!E29,IF('⑦1.活動計画変更（販促）'!C29="中止","",'⑦1.活動計画変更（販促）'!E28))</f>
        <v/>
      </c>
      <c r="E16" s="364" t="str">
        <f>IF('⑦1.活動計画変更（販促）'!C29="変更",'⑦1.活動計画変更（販促）'!F29,IF('⑦1.活動計画変更（販促）'!C29="中止","",'⑦1.活動計画変更（販促）'!F28))</f>
        <v/>
      </c>
      <c r="F16" s="367" t="str">
        <f>IF('⑦1.活動計画変更（販促）'!C29="変更",'⑦1.活動計画変更（販促）'!G29,IF('⑦1.活動計画変更（販促）'!C29="中止","",'⑦1.活動計画変更（販促）'!G28))</f>
        <v/>
      </c>
      <c r="G16" s="356" t="s">
        <v>225</v>
      </c>
      <c r="H16" s="1238"/>
      <c r="I16" s="1239"/>
      <c r="J16" s="1239"/>
      <c r="K16" s="1240"/>
      <c r="N16" s="374" t="str">
        <f t="array" ref="N16">IFERROR(INDEX($B$5:$B$84,SMALL(IF($G$5:$G$84="実施済",ROW($B$5:$B$84)),ROW(B12))-4,0),"")</f>
        <v/>
      </c>
      <c r="O16" s="362" t="str">
        <f>IF(N16="","",VLOOKUP(N$5:N$84,'①7.積算内訳（販促）'!$B$6:$H$805,5,FALSE))</f>
        <v/>
      </c>
      <c r="P16" s="362" t="str">
        <f>IF($N16="","",VLOOKUP($N$5:$N$84,'①7.積算内訳（販促）'!$B$6:$H$805,6,FALSE))</f>
        <v/>
      </c>
      <c r="Q16" s="362" t="str">
        <f>IF($N16="","",VLOOKUP($N$5:$N$84,'①7.積算内訳（販促）'!$B$6:$H$805,7,FALSE))</f>
        <v/>
      </c>
    </row>
    <row r="17" spans="1:17" ht="42.6" customHeight="1">
      <c r="B17" s="167" t="str">
        <f>IF(C17="","",IF('⑦1.活動計画変更（販促）'!C31="中止","中止","販促⑬"))</f>
        <v/>
      </c>
      <c r="C17" s="363" t="str">
        <f>IF('⑦1.活動計画変更（販促）'!C31="変更",'⑦1.活動計画変更（販促）'!D31,IF('⑦1.活動計画変更（販促）'!C31="中止",0,'⑦1.活動計画変更（販促）'!D30))</f>
        <v/>
      </c>
      <c r="D17" s="364" t="str">
        <f>IF('⑦1.活動計画変更（販促）'!C31="変更",'⑦1.活動計画変更（販促）'!E31,IF('⑦1.活動計画変更（販促）'!C31="中止","",'⑦1.活動計画変更（販促）'!E30))</f>
        <v/>
      </c>
      <c r="E17" s="364" t="str">
        <f>IF('⑦1.活動計画変更（販促）'!C31="変更",'⑦1.活動計画変更（販促）'!F31,IF('⑦1.活動計画変更（販促）'!C31="中止","",'⑦1.活動計画変更（販促）'!F30))</f>
        <v/>
      </c>
      <c r="F17" s="367" t="str">
        <f>IF('⑦1.活動計画変更（販促）'!C31="変更",'⑦1.活動計画変更（販促）'!G31,IF('⑦1.活動計画変更（販促）'!C31="中止","",'⑦1.活動計画変更（販促）'!G30))</f>
        <v/>
      </c>
      <c r="G17" s="356" t="s">
        <v>225</v>
      </c>
      <c r="H17" s="1238"/>
      <c r="I17" s="1239"/>
      <c r="J17" s="1239"/>
      <c r="K17" s="1240"/>
      <c r="N17" s="374" t="str">
        <f t="array" ref="N17">IFERROR(INDEX($B$5:$B$84,SMALL(IF($G$5:$G$84="実施済",ROW($B$5:$B$84)),ROW(B13))-4,0),"")</f>
        <v/>
      </c>
      <c r="O17" s="362" t="str">
        <f>IF(N17="","",VLOOKUP(N$5:N$84,'①7.積算内訳（販促）'!$B$6:$H$805,5,FALSE))</f>
        <v/>
      </c>
      <c r="P17" s="362" t="str">
        <f>IF($N17="","",VLOOKUP($N$5:$N$84,'①7.積算内訳（販促）'!$B$6:$H$805,6,FALSE))</f>
        <v/>
      </c>
      <c r="Q17" s="362" t="str">
        <f>IF($N17="","",VLOOKUP($N$5:$N$84,'①7.積算内訳（販促）'!$B$6:$H$805,7,FALSE))</f>
        <v/>
      </c>
    </row>
    <row r="18" spans="1:17" ht="42.6" customHeight="1">
      <c r="B18" s="167" t="str">
        <f>IF(C18="","",IF('⑦1.活動計画変更（販促）'!C33="中止","中止","販促⑭"))</f>
        <v/>
      </c>
      <c r="C18" s="363" t="str">
        <f>IF('⑦1.活動計画変更（販促）'!C33="変更",'⑦1.活動計画変更（販促）'!D33,IF('⑦1.活動計画変更（販促）'!C33="中止",0,'⑦1.活動計画変更（販促）'!D32))</f>
        <v/>
      </c>
      <c r="D18" s="364" t="str">
        <f>IF('⑦1.活動計画変更（販促）'!C33="変更",'⑦1.活動計画変更（販促）'!E33,IF('⑦1.活動計画変更（販促）'!C33="中止","",'⑦1.活動計画変更（販促）'!E32))</f>
        <v/>
      </c>
      <c r="E18" s="364" t="str">
        <f>IF('⑦1.活動計画変更（販促）'!C33="変更",'⑦1.活動計画変更（販促）'!F33,IF('⑦1.活動計画変更（販促）'!C33="中止","",'⑦1.活動計画変更（販促）'!F32))</f>
        <v/>
      </c>
      <c r="F18" s="367" t="str">
        <f>IF('⑦1.活動計画変更（販促）'!C33="変更",'⑦1.活動計画変更（販促）'!G33,IF('⑦1.活動計画変更（販促）'!C33="中止","",'⑦1.活動計画変更（販促）'!G32))</f>
        <v/>
      </c>
      <c r="G18" s="356" t="s">
        <v>225</v>
      </c>
      <c r="H18" s="1238"/>
      <c r="I18" s="1239"/>
      <c r="J18" s="1239"/>
      <c r="K18" s="1240"/>
      <c r="N18" s="374" t="str">
        <f t="array" ref="N18">IFERROR(INDEX($B$5:$B$84,SMALL(IF($G$5:$G$84="実施済",ROW($B$5:$B$84)),ROW(B14))-4,0),"")</f>
        <v/>
      </c>
      <c r="O18" s="362" t="str">
        <f>IF(N18="","",VLOOKUP(N$5:N$84,'①7.積算内訳（販促）'!$B$6:$H$805,5,FALSE))</f>
        <v/>
      </c>
      <c r="P18" s="362" t="str">
        <f>IF($N18="","",VLOOKUP($N$5:$N$84,'①7.積算内訳（販促）'!$B$6:$H$805,6,FALSE))</f>
        <v/>
      </c>
      <c r="Q18" s="362" t="str">
        <f>IF($N18="","",VLOOKUP($N$5:$N$84,'①7.積算内訳（販促）'!$B$6:$H$805,7,FALSE))</f>
        <v/>
      </c>
    </row>
    <row r="19" spans="1:17" ht="42.6" customHeight="1">
      <c r="B19" s="167" t="str">
        <f>IF(C19="","",IF('⑦1.活動計画変更（販促）'!C35="中止","中止","販促⑮"))</f>
        <v/>
      </c>
      <c r="C19" s="363" t="str">
        <f>IF('⑦1.活動計画変更（販促）'!C35="変更",'⑦1.活動計画変更（販促）'!D35,IF('⑦1.活動計画変更（販促）'!C35="中止",0,'⑦1.活動計画変更（販促）'!D34))</f>
        <v/>
      </c>
      <c r="D19" s="364" t="str">
        <f>IF('⑦1.活動計画変更（販促）'!C35="変更",'⑦1.活動計画変更（販促）'!E35,IF('⑦1.活動計画変更（販促）'!C35="中止","",'⑦1.活動計画変更（販促）'!E34))</f>
        <v/>
      </c>
      <c r="E19" s="364" t="str">
        <f>IF('⑦1.活動計画変更（販促）'!C35="変更",'⑦1.活動計画変更（販促）'!F35,IF('⑦1.活動計画変更（販促）'!C35="中止","",'⑦1.活動計画変更（販促）'!F34))</f>
        <v/>
      </c>
      <c r="F19" s="367" t="str">
        <f>IF('⑦1.活動計画変更（販促）'!C35="変更",'⑦1.活動計画変更（販促）'!G35,IF('⑦1.活動計画変更（販促）'!C35="中止","",'⑦1.活動計画変更（販促）'!G34))</f>
        <v/>
      </c>
      <c r="G19" s="356" t="s">
        <v>225</v>
      </c>
      <c r="H19" s="1238"/>
      <c r="I19" s="1239"/>
      <c r="J19" s="1239"/>
      <c r="K19" s="1240"/>
      <c r="N19" s="374" t="str">
        <f t="array" ref="N19">IFERROR(INDEX($B$5:$B$84,SMALL(IF($G$5:$G$84="実施済",ROW($B$5:$B$84)),ROW(B15))-4,0),"")</f>
        <v/>
      </c>
      <c r="O19" s="362" t="str">
        <f>IF(N19="","",VLOOKUP(N$5:N$84,'①7.積算内訳（販促）'!$B$6:$H$805,5,FALSE))</f>
        <v/>
      </c>
      <c r="P19" s="362" t="str">
        <f>IF($N19="","",VLOOKUP($N$5:$N$84,'①7.積算内訳（販促）'!$B$6:$H$805,6,FALSE))</f>
        <v/>
      </c>
      <c r="Q19" s="362" t="str">
        <f>IF($N19="","",VLOOKUP($N$5:$N$84,'①7.積算内訳（販促）'!$B$6:$H$805,7,FALSE))</f>
        <v/>
      </c>
    </row>
    <row r="20" spans="1:17" ht="42.6" customHeight="1">
      <c r="B20" s="167" t="str">
        <f>IF(C20="","",IF('⑦1.活動計画変更（販促）'!C37="中止","中止","販促⑯"))</f>
        <v/>
      </c>
      <c r="C20" s="363" t="str">
        <f>IF('⑦1.活動計画変更（販促）'!C37="変更",'⑦1.活動計画変更（販促）'!D37,IF('⑦1.活動計画変更（販促）'!C37="中止",0,'⑦1.活動計画変更（販促）'!D36))</f>
        <v/>
      </c>
      <c r="D20" s="364" t="str">
        <f>IF('⑦1.活動計画変更（販促）'!C37="変更",'⑦1.活動計画変更（販促）'!E37,IF('⑦1.活動計画変更（販促）'!C37="中止","",'⑦1.活動計画変更（販促）'!E36))</f>
        <v/>
      </c>
      <c r="E20" s="364" t="str">
        <f>IF('⑦1.活動計画変更（販促）'!C37="変更",'⑦1.活動計画変更（販促）'!F37,IF('⑦1.活動計画変更（販促）'!C37="中止","",'⑦1.活動計画変更（販促）'!F36))</f>
        <v/>
      </c>
      <c r="F20" s="367" t="str">
        <f>IF('⑦1.活動計画変更（販促）'!C37="変更",'⑦1.活動計画変更（販促）'!G37,IF('⑦1.活動計画変更（販促）'!C37="中止","",'⑦1.活動計画変更（販促）'!G36))</f>
        <v/>
      </c>
      <c r="G20" s="356" t="s">
        <v>225</v>
      </c>
      <c r="H20" s="1238"/>
      <c r="I20" s="1239"/>
      <c r="J20" s="1239"/>
      <c r="K20" s="1240"/>
      <c r="N20" s="374" t="str">
        <f t="array" ref="N20">IFERROR(INDEX($B$5:$B$84,SMALL(IF($G$5:$G$84="実施済",ROW($B$5:$B$84)),ROW(B16))-4,0),"")</f>
        <v/>
      </c>
      <c r="O20" s="362" t="str">
        <f>IF(N20="","",VLOOKUP(N$5:N$84,'①7.積算内訳（販促）'!$B$6:$H$805,5,FALSE))</f>
        <v/>
      </c>
      <c r="P20" s="362" t="str">
        <f>IF($N20="","",VLOOKUP($N$5:$N$84,'①7.積算内訳（販促）'!$B$6:$H$805,6,FALSE))</f>
        <v/>
      </c>
      <c r="Q20" s="362" t="str">
        <f>IF($N20="","",VLOOKUP($N$5:$N$84,'①7.積算内訳（販促）'!$B$6:$H$805,7,FALSE))</f>
        <v/>
      </c>
    </row>
    <row r="21" spans="1:17" ht="42.6" customHeight="1">
      <c r="B21" s="167" t="str">
        <f>IF(C21="","",IF('⑦1.活動計画変更（販促）'!C39="中止","中止","販促⑰"))</f>
        <v/>
      </c>
      <c r="C21" s="363" t="str">
        <f>IF('⑦1.活動計画変更（販促）'!C39="変更",'⑦1.活動計画変更（販促）'!D39,IF('⑦1.活動計画変更（販促）'!C39="中止",0,'⑦1.活動計画変更（販促）'!D38))</f>
        <v/>
      </c>
      <c r="D21" s="364" t="str">
        <f>IF('⑦1.活動計画変更（販促）'!C39="変更",'⑦1.活動計画変更（販促）'!E39,IF('⑦1.活動計画変更（販促）'!C39="中止","",'⑦1.活動計画変更（販促）'!E38))</f>
        <v/>
      </c>
      <c r="E21" s="364" t="str">
        <f>IF('⑦1.活動計画変更（販促）'!C39="変更",'⑦1.活動計画変更（販促）'!F39,IF('⑦1.活動計画変更（販促）'!C39="中止","",'⑦1.活動計画変更（販促）'!F38))</f>
        <v/>
      </c>
      <c r="F21" s="367" t="str">
        <f>IF('⑦1.活動計画変更（販促）'!C39="変更",'⑦1.活動計画変更（販促）'!G39,IF('⑦1.活動計画変更（販促）'!C39="中止","",'⑦1.活動計画変更（販促）'!G38))</f>
        <v/>
      </c>
      <c r="G21" s="356" t="s">
        <v>225</v>
      </c>
      <c r="H21" s="1238"/>
      <c r="I21" s="1239"/>
      <c r="J21" s="1239"/>
      <c r="K21" s="1240"/>
      <c r="N21" s="374" t="str">
        <f t="array" ref="N21">IFERROR(INDEX($B$5:$B$84,SMALL(IF($G$5:$G$84="実施済",ROW($B$5:$B$84)),ROW(B17))-4,0),"")</f>
        <v/>
      </c>
      <c r="O21" s="362" t="str">
        <f>IF(N21="","",VLOOKUP(N$5:N$84,'①7.積算内訳（販促）'!$B$6:$H$805,5,FALSE))</f>
        <v/>
      </c>
      <c r="P21" s="362" t="str">
        <f>IF($N21="","",VLOOKUP($N$5:$N$84,'①7.積算内訳（販促）'!$B$6:$H$805,6,FALSE))</f>
        <v/>
      </c>
      <c r="Q21" s="362" t="str">
        <f>IF($N21="","",VLOOKUP($N$5:$N$84,'①7.積算内訳（販促）'!$B$6:$H$805,7,FALSE))</f>
        <v/>
      </c>
    </row>
    <row r="22" spans="1:17" ht="42.6" customHeight="1">
      <c r="B22" s="167" t="str">
        <f>IF(C22="","",IF('⑦1.活動計画変更（販促）'!C41="中止","中止","販促⑱"))</f>
        <v/>
      </c>
      <c r="C22" s="363" t="str">
        <f>IF('⑦1.活動計画変更（販促）'!C41="変更",'⑦1.活動計画変更（販促）'!D41,IF('⑦1.活動計画変更（販促）'!C41="中止",0,'⑦1.活動計画変更（販促）'!D40))</f>
        <v/>
      </c>
      <c r="D22" s="364" t="str">
        <f>IF('⑦1.活動計画変更（販促）'!C41="変更",'⑦1.活動計画変更（販促）'!E41,IF('⑦1.活動計画変更（販促）'!C41="中止","",'⑦1.活動計画変更（販促）'!E40))</f>
        <v/>
      </c>
      <c r="E22" s="364" t="str">
        <f>IF('⑦1.活動計画変更（販促）'!C41="変更",'⑦1.活動計画変更（販促）'!F41,IF('⑦1.活動計画変更（販促）'!C41="中止","",'⑦1.活動計画変更（販促）'!F40))</f>
        <v/>
      </c>
      <c r="F22" s="367" t="str">
        <f>IF('⑦1.活動計画変更（販促）'!C41="変更",'⑦1.活動計画変更（販促）'!G41,IF('⑦1.活動計画変更（販促）'!C41="中止","",'⑦1.活動計画変更（販促）'!G40))</f>
        <v/>
      </c>
      <c r="G22" s="356" t="s">
        <v>225</v>
      </c>
      <c r="H22" s="1238"/>
      <c r="I22" s="1239"/>
      <c r="J22" s="1239"/>
      <c r="K22" s="1240"/>
      <c r="N22" s="374" t="str">
        <f t="array" ref="N22">IFERROR(INDEX($B$5:$B$84,SMALL(IF($G$5:$G$84="実施済",ROW($B$5:$B$84)),ROW(B18))-4,0),"")</f>
        <v/>
      </c>
      <c r="O22" s="362" t="str">
        <f>IF(N22="","",VLOOKUP(N$5:N$84,'①7.積算内訳（販促）'!$B$6:$H$805,5,FALSE))</f>
        <v/>
      </c>
      <c r="P22" s="362" t="str">
        <f>IF($N22="","",VLOOKUP($N$5:$N$84,'①7.積算内訳（販促）'!$B$6:$H$805,6,FALSE))</f>
        <v/>
      </c>
      <c r="Q22" s="362" t="str">
        <f>IF($N22="","",VLOOKUP($N$5:$N$84,'①7.積算内訳（販促）'!$B$6:$H$805,7,FALSE))</f>
        <v/>
      </c>
    </row>
    <row r="23" spans="1:17" ht="42.6" customHeight="1">
      <c r="B23" s="167" t="str">
        <f>IF(C23="","",IF('⑦1.活動計画変更（販促）'!C43="中止","中止","販促⑲"))</f>
        <v/>
      </c>
      <c r="C23" s="363" t="str">
        <f>IF('⑦1.活動計画変更（販促）'!C43="変更",'⑦1.活動計画変更（販促）'!D43,IF('⑦1.活動計画変更（販促）'!C43="中止",0,'⑦1.活動計画変更（販促）'!D42))</f>
        <v/>
      </c>
      <c r="D23" s="364" t="str">
        <f>IF('⑦1.活動計画変更（販促）'!C43="変更",'⑦1.活動計画変更（販促）'!E43,IF('⑦1.活動計画変更（販促）'!C43="中止","",'⑦1.活動計画変更（販促）'!E42))</f>
        <v/>
      </c>
      <c r="E23" s="364" t="str">
        <f>IF('⑦1.活動計画変更（販促）'!C43="変更",'⑦1.活動計画変更（販促）'!F43,IF('⑦1.活動計画変更（販促）'!C43="中止","",'⑦1.活動計画変更（販促）'!F42))</f>
        <v/>
      </c>
      <c r="F23" s="367" t="str">
        <f>IF('⑦1.活動計画変更（販促）'!C43="変更",'⑦1.活動計画変更（販促）'!G43,IF('⑦1.活動計画変更（販促）'!C43="中止","",'⑦1.活動計画変更（販促）'!G42))</f>
        <v/>
      </c>
      <c r="G23" s="356" t="s">
        <v>225</v>
      </c>
      <c r="H23" s="1238"/>
      <c r="I23" s="1239"/>
      <c r="J23" s="1239"/>
      <c r="K23" s="1240"/>
      <c r="N23" s="374" t="str">
        <f t="array" ref="N23">IFERROR(INDEX($B$5:$B$84,SMALL(IF($G$5:$G$84="実施済",ROW($B$5:$B$84)),ROW(B19))-4,0),"")</f>
        <v/>
      </c>
      <c r="O23" s="362" t="str">
        <f>IF(N23="","",VLOOKUP(N$5:N$84,'①7.積算内訳（販促）'!$B$6:$H$805,5,FALSE))</f>
        <v/>
      </c>
      <c r="P23" s="362" t="str">
        <f>IF($N23="","",VLOOKUP($N$5:$N$84,'①7.積算内訳（販促）'!$B$6:$H$805,6,FALSE))</f>
        <v/>
      </c>
      <c r="Q23" s="362" t="str">
        <f>IF($N23="","",VLOOKUP($N$5:$N$84,'①7.積算内訳（販促）'!$B$6:$H$805,7,FALSE))</f>
        <v/>
      </c>
    </row>
    <row r="24" spans="1:17" ht="42.6" customHeight="1" thickBot="1">
      <c r="B24" s="168" t="str">
        <f>IF(C24="","",IF('⑦1.活動計画変更（販促）'!C45="中止","中止","販促⑳"))</f>
        <v/>
      </c>
      <c r="C24" s="368" t="str">
        <f>IF('⑦1.活動計画変更（販促）'!C45="変更",'⑦1.活動計画変更（販促）'!D45,IF('⑦1.活動計画変更（販促）'!C45="中止",0,'⑦1.活動計画変更（販促）'!D44))</f>
        <v/>
      </c>
      <c r="D24" s="369" t="str">
        <f>IF('⑦1.活動計画変更（販促）'!C45="変更",'⑦1.活動計画変更（販促）'!E45,IF('⑦1.活動計画変更（販促）'!C45="中止","",'⑦1.活動計画変更（販促）'!E44))</f>
        <v/>
      </c>
      <c r="E24" s="369" t="str">
        <f>IF('⑦1.活動計画変更（販促）'!C45="変更",'⑦1.活動計画変更（販促）'!F45,IF('⑦1.活動計画変更（販促）'!C45="中止","",'⑦1.活動計画変更（販促）'!F44))</f>
        <v/>
      </c>
      <c r="F24" s="370" t="str">
        <f>IF('⑦1.活動計画変更（販促）'!C45="変更",'⑦1.活動計画変更（販促）'!G45,IF('⑦1.活動計画変更（販促）'!C45="中止","",'⑦1.活動計画変更（販促）'!G44))</f>
        <v/>
      </c>
      <c r="G24" s="360" t="s">
        <v>225</v>
      </c>
      <c r="H24" s="1434"/>
      <c r="I24" s="1435"/>
      <c r="J24" s="1435"/>
      <c r="K24" s="1436"/>
      <c r="N24" s="374" t="str">
        <f t="array" ref="N24">IFERROR(INDEX($B$5:$B$84,SMALL(IF($G$5:$G$84="実施済",ROW($B$5:$B$84)),ROW(B20))-4,0),"")</f>
        <v/>
      </c>
      <c r="O24" s="362" t="str">
        <f>IF(N24="","",VLOOKUP(N$5:N$84,'①7.積算内訳（販促）'!$B$6:$H$805,5,FALSE))</f>
        <v/>
      </c>
      <c r="P24" s="362" t="str">
        <f>IF($N24="","",VLOOKUP($N$5:$N$84,'①7.積算内訳（販促）'!$B$6:$H$805,6,FALSE))</f>
        <v/>
      </c>
      <c r="Q24" s="362" t="str">
        <f>IF($N24="","",VLOOKUP($N$5:$N$84,'①7.積算内訳（販促）'!$B$6:$H$805,7,FALSE))</f>
        <v/>
      </c>
    </row>
    <row r="25" spans="1:17" ht="42" hidden="1" customHeight="1">
      <c r="B25" s="167" t="str">
        <f>IF(C25="","",IF('⑦1.活動計画変更（販促）'!C47="中止","中止","販促㉑"))</f>
        <v/>
      </c>
      <c r="C25" s="363" t="str">
        <f>IF('⑦1.活動計画変更（販促）'!C47="変更",'⑦1.活動計画変更（販促）'!D47,IF('⑦1.活動計画変更（販促）'!C47="中止",0,'⑦1.活動計画変更（販促）'!D46))</f>
        <v/>
      </c>
      <c r="D25" s="364" t="str">
        <f>IF('⑦1.活動計画変更（販促）'!C47="変更",'⑦1.活動計画変更（販促）'!E47,IF('⑦1.活動計画変更（販促）'!C47="中止","",'⑦1.活動計画変更（販促）'!E46))</f>
        <v/>
      </c>
      <c r="E25" s="364" t="str">
        <f>IF('⑦1.活動計画変更（販促）'!C47="変更",'⑦1.活動計画変更（販促）'!F47,IF('⑦1.活動計画変更（販促）'!C47="中止","",'⑦1.活動計画変更（販促）'!F46))</f>
        <v/>
      </c>
      <c r="F25" s="365" t="str">
        <f>IF('⑦1.活動計画変更（販促）'!C47="変更",'⑦1.活動計画変更（販促）'!G47,IF('⑦1.活動計画変更（販促）'!C47="中止","",'⑦1.活動計画変更（販促）'!G46))</f>
        <v/>
      </c>
      <c r="G25" s="356" t="s">
        <v>225</v>
      </c>
      <c r="H25" s="1238"/>
      <c r="I25" s="1239"/>
      <c r="J25" s="1239"/>
      <c r="K25" s="1240"/>
      <c r="L25" s="357"/>
      <c r="M25" s="146"/>
      <c r="N25" s="374" t="str">
        <f t="array" ref="N25">IFERROR(INDEX($B$5:$B$84,SMALL(IF($G$5:$G$84="実施済",ROW($B$5:$B$84)),ROW(B21))-4,0),"")</f>
        <v/>
      </c>
      <c r="O25" s="362" t="str">
        <f>IF(N25="","",VLOOKUP(N$5:N$84,'①7.積算内訳（販促）'!$B$6:$H$805,5,FALSE))</f>
        <v/>
      </c>
      <c r="P25" s="362" t="str">
        <f>IF($N25="","",VLOOKUP($N$5:$N$84,'①7.積算内訳（販促）'!$B$6:$H$805,6,FALSE))</f>
        <v/>
      </c>
      <c r="Q25" s="362" t="str">
        <f>IF($N25="","",VLOOKUP($N$5:$N$84,'①7.積算内訳（販促）'!$B$6:$H$805,7,FALSE))</f>
        <v/>
      </c>
    </row>
    <row r="26" spans="1:17" ht="42" hidden="1" customHeight="1">
      <c r="B26" s="167" t="str">
        <f>IF(C26="","",IF('⑦1.活動計画変更（販促）'!C49="中止","中止","販促㉒"))</f>
        <v/>
      </c>
      <c r="C26" s="363" t="str">
        <f>IF('⑦1.活動計画変更（販促）'!C49="変更",'⑦1.活動計画変更（販促）'!D49,IF('⑦1.活動計画変更（販促）'!C49="中止",0,'⑦1.活動計画変更（販促）'!D48))</f>
        <v/>
      </c>
      <c r="D26" s="364" t="str">
        <f>IF('⑦1.活動計画変更（販促）'!C49="変更",'⑦1.活動計画変更（販促）'!E49,IF('⑦1.活動計画変更（販促）'!C49="中止","",'⑦1.活動計画変更（販促）'!E48))</f>
        <v/>
      </c>
      <c r="E26" s="364" t="str">
        <f>IF('⑦1.活動計画変更（販促）'!C49="変更",'⑦1.活動計画変更（販促）'!F49,IF('⑦1.活動計画変更（販促）'!C49="中止","",'⑦1.活動計画変更（販促）'!F48))</f>
        <v/>
      </c>
      <c r="F26" s="366" t="str">
        <f>IF('⑦1.活動計画変更（販促）'!C49="変更",'⑦1.活動計画変更（販促）'!G49,IF('⑦1.活動計画変更（販促）'!C49="中止","",'⑦1.活動計画変更（販促）'!G48))</f>
        <v/>
      </c>
      <c r="G26" s="358" t="s">
        <v>225</v>
      </c>
      <c r="H26" s="1238"/>
      <c r="I26" s="1239"/>
      <c r="J26" s="1239"/>
      <c r="K26" s="1240"/>
      <c r="M26" s="151"/>
      <c r="N26" s="374" t="str">
        <f t="array" ref="N26">IFERROR(INDEX($B$5:$B$84,SMALL(IF($G$5:$G$84="実施済",ROW($B$5:$B$84)),ROW(B22))-4,0),"")</f>
        <v/>
      </c>
      <c r="O26" s="362" t="str">
        <f>IF(N26="","",VLOOKUP(N$5:N$84,'①7.積算内訳（販促）'!$B$6:$H$805,5,FALSE))</f>
        <v/>
      </c>
      <c r="P26" s="362" t="str">
        <f>IF($N26="","",VLOOKUP($N$5:$N$84,'①7.積算内訳（販促）'!$B$6:$H$805,6,FALSE))</f>
        <v/>
      </c>
      <c r="Q26" s="362" t="str">
        <f>IF($N26="","",VLOOKUP($N$5:$N$84,'①7.積算内訳（販促）'!$B$6:$H$805,7,FALSE))</f>
        <v/>
      </c>
    </row>
    <row r="27" spans="1:17" ht="42" hidden="1" customHeight="1">
      <c r="B27" s="167" t="str">
        <f>IF(C27="","",IF('⑦1.活動計画変更（販促）'!C51="中止","中止","販促㉓"))</f>
        <v/>
      </c>
      <c r="C27" s="363" t="str">
        <f>IF('⑦1.活動計画変更（販促）'!C51="変更",'⑦1.活動計画変更（販促）'!D51,IF('⑦1.活動計画変更（販促）'!C51="中止",0,'⑦1.活動計画変更（販促）'!D50))</f>
        <v/>
      </c>
      <c r="D27" s="364" t="str">
        <f>IF('⑦1.活動計画変更（販促）'!C51="変更",'⑦1.活動計画変更（販促）'!E51,IF('⑦1.活動計画変更（販促）'!C51="中止","",'⑦1.活動計画変更（販促）'!E50))</f>
        <v/>
      </c>
      <c r="E27" s="364" t="str">
        <f>IF('⑦1.活動計画変更（販促）'!C51="変更",'⑦1.活動計画変更（販促）'!F51,IF('⑦1.活動計画変更（販促）'!C51="中止","",'⑦1.活動計画変更（販促）'!F50))</f>
        <v/>
      </c>
      <c r="F27" s="366" t="str">
        <f>IF('⑦1.活動計画変更（販促）'!C51="変更",'⑦1.活動計画変更（販促）'!G51,IF('⑦1.活動計画変更（販促）'!C51="中止","",'⑦1.活動計画変更（販促）'!G50))</f>
        <v/>
      </c>
      <c r="G27" s="359" t="s">
        <v>225</v>
      </c>
      <c r="H27" s="1238"/>
      <c r="I27" s="1239"/>
      <c r="J27" s="1239"/>
      <c r="K27" s="1240"/>
      <c r="M27" s="146"/>
      <c r="N27" s="374" t="str">
        <f t="array" ref="N27">IFERROR(INDEX($B$5:$B$84,SMALL(IF($G$5:$G$84="実施済",ROW($B$5:$B$84)),ROW(B23))-4,0),"")</f>
        <v/>
      </c>
      <c r="O27" s="362" t="str">
        <f>IF(N27="","",VLOOKUP(N$5:N$84,'①7.積算内訳（販促）'!$B$6:$H$805,5,FALSE))</f>
        <v/>
      </c>
      <c r="P27" s="362" t="str">
        <f>IF($N27="","",VLOOKUP($N$5:$N$84,'①7.積算内訳（販促）'!$B$6:$H$805,6,FALSE))</f>
        <v/>
      </c>
      <c r="Q27" s="362" t="str">
        <f>IF($N27="","",VLOOKUP($N$5:$N$84,'①7.積算内訳（販促）'!$B$6:$H$805,7,FALSE))</f>
        <v/>
      </c>
    </row>
    <row r="28" spans="1:17" ht="42" hidden="1" customHeight="1">
      <c r="B28" s="167" t="str">
        <f>IF(C28="","",IF('⑦1.活動計画変更（販促）'!C53="中止","中止","販促㉔"))</f>
        <v/>
      </c>
      <c r="C28" s="363" t="str">
        <f>IF('⑦1.活動計画変更（販促）'!C53="変更",'⑦1.活動計画変更（販促）'!D53,IF('⑦1.活動計画変更（販促）'!C53="中止",0,'⑦1.活動計画変更（販促）'!D52))</f>
        <v/>
      </c>
      <c r="D28" s="364" t="str">
        <f>IF('⑦1.活動計画変更（販促）'!C53="変更",'⑦1.活動計画変更（販促）'!E53,IF('⑦1.活動計画変更（販促）'!C53="中止","",'⑦1.活動計画変更（販促）'!E52))</f>
        <v/>
      </c>
      <c r="E28" s="364" t="str">
        <f>IF('⑦1.活動計画変更（販促）'!C53="変更",'⑦1.活動計画変更（販促）'!F53,IF('⑦1.活動計画変更（販促）'!C53="中止","",'⑦1.活動計画変更（販促）'!F52))</f>
        <v/>
      </c>
      <c r="F28" s="366" t="str">
        <f>IF('⑦1.活動計画変更（販促）'!C53="変更",'⑦1.活動計画変更（販促）'!G53,IF('⑦1.活動計画変更（販促）'!C53="中止","",'⑦1.活動計画変更（販促）'!G52))</f>
        <v/>
      </c>
      <c r="G28" s="358" t="s">
        <v>225</v>
      </c>
      <c r="H28" s="1238"/>
      <c r="I28" s="1239"/>
      <c r="J28" s="1239"/>
      <c r="K28" s="1240"/>
      <c r="M28" s="152"/>
      <c r="N28" s="374" t="str">
        <f t="array" ref="N28">IFERROR(INDEX($B$5:$B$84,SMALL(IF($G$5:$G$84="実施済",ROW($B$5:$B$84)),ROW(B24))-4,0),"")</f>
        <v/>
      </c>
      <c r="O28" s="362" t="str">
        <f>IF(N28="","",VLOOKUP(N$5:N$84,'①7.積算内訳（販促）'!$B$6:$H$805,5,FALSE))</f>
        <v/>
      </c>
      <c r="P28" s="362" t="str">
        <f>IF($N28="","",VLOOKUP($N$5:$N$84,'①7.積算内訳（販促）'!$B$6:$H$805,6,FALSE))</f>
        <v/>
      </c>
      <c r="Q28" s="362" t="str">
        <f>IF($N28="","",VLOOKUP($N$5:$N$84,'①7.積算内訳（販促）'!$B$6:$H$805,7,FALSE))</f>
        <v/>
      </c>
    </row>
    <row r="29" spans="1:17" ht="42" hidden="1" customHeight="1">
      <c r="B29" s="167" t="str">
        <f>IF(C29="","",IF('⑦1.活動計画変更（販促）'!C55="中止","中止","販促㉕"))</f>
        <v/>
      </c>
      <c r="C29" s="363" t="str">
        <f>IF('⑦1.活動計画変更（販促）'!C55="変更",'⑦1.活動計画変更（販促）'!D55,IF('⑦1.活動計画変更（販促）'!C55="中止",0,'⑦1.活動計画変更（販促）'!D54))</f>
        <v/>
      </c>
      <c r="D29" s="364" t="str">
        <f>IF('⑦1.活動計画変更（販促）'!C55="変更",'⑦1.活動計画変更（販促）'!E55,IF('⑦1.活動計画変更（販促）'!C55="中止","",'⑦1.活動計画変更（販促）'!E54))</f>
        <v/>
      </c>
      <c r="E29" s="364" t="str">
        <f>IF('⑦1.活動計画変更（販促）'!C55="変更",'⑦1.活動計画変更（販促）'!F55,IF('⑦1.活動計画変更（販促）'!C55="中止","",'⑦1.活動計画変更（販促）'!F54))</f>
        <v/>
      </c>
      <c r="F29" s="366" t="str">
        <f>IF('⑦1.活動計画変更（販促）'!C55="変更",'⑦1.活動計画変更（販促）'!G55,IF('⑦1.活動計画変更（販促）'!C55="中止","",'⑦1.活動計画変更（販促）'!G54))</f>
        <v/>
      </c>
      <c r="G29" s="358" t="s">
        <v>225</v>
      </c>
      <c r="H29" s="1238"/>
      <c r="I29" s="1239"/>
      <c r="J29" s="1239"/>
      <c r="K29" s="1240"/>
      <c r="N29" s="374" t="str">
        <f t="array" ref="N29">IFERROR(INDEX($B$5:$B$84,SMALL(IF($G$5:$G$84="実施済",ROW($B$5:$B$84)),ROW(B25))-4,0),"")</f>
        <v/>
      </c>
      <c r="O29" s="362" t="str">
        <f>IF(N29="","",VLOOKUP(N$5:N$84,'①7.積算内訳（販促）'!$B$6:$H$805,5,FALSE))</f>
        <v/>
      </c>
      <c r="P29" s="362" t="str">
        <f>IF($N29="","",VLOOKUP($N$5:$N$84,'①7.積算内訳（販促）'!$B$6:$H$805,6,FALSE))</f>
        <v/>
      </c>
      <c r="Q29" s="362" t="str">
        <f>IF($N29="","",VLOOKUP($N$5:$N$84,'①7.積算内訳（販促）'!$B$6:$H$805,7,FALSE))</f>
        <v/>
      </c>
    </row>
    <row r="30" spans="1:17" ht="42" hidden="1" customHeight="1">
      <c r="B30" s="167" t="str">
        <f>IF(C30="","",IF('⑦1.活動計画変更（販促）'!C57="中止","中止","販促㉖"))</f>
        <v/>
      </c>
      <c r="C30" s="363" t="str">
        <f>IF('⑦1.活動計画変更（販促）'!C57="変更",'⑦1.活動計画変更（販促）'!D57,IF('⑦1.活動計画変更（販促）'!C57="中止",0,'⑦1.活動計画変更（販促）'!D56))</f>
        <v/>
      </c>
      <c r="D30" s="364" t="str">
        <f>IF('⑦1.活動計画変更（販促）'!C57="変更",'⑦1.活動計画変更（販促）'!E57,IF('⑦1.活動計画変更（販促）'!C57="中止","",'⑦1.活動計画変更（販促）'!E56))</f>
        <v/>
      </c>
      <c r="E30" s="364" t="str">
        <f>IF('⑦1.活動計画変更（販促）'!C57="変更",'⑦1.活動計画変更（販促）'!F57,IF('⑦1.活動計画変更（販促）'!C57="中止","",'⑦1.活動計画変更（販促）'!F56))</f>
        <v/>
      </c>
      <c r="F30" s="367" t="str">
        <f>IF('⑦1.活動計画変更（販促）'!C57="変更",'⑦1.活動計画変更（販促）'!G57,IF('⑦1.活動計画変更（販促）'!C57="中止","",'⑦1.活動計画変更（販促）'!G56))</f>
        <v/>
      </c>
      <c r="G30" s="356" t="s">
        <v>225</v>
      </c>
      <c r="H30" s="1238"/>
      <c r="I30" s="1239"/>
      <c r="J30" s="1239"/>
      <c r="K30" s="1240"/>
      <c r="N30" s="374" t="str">
        <f t="array" ref="N30">IFERROR(INDEX($B$5:$B$84,SMALL(IF($G$5:$G$84="実施済",ROW($B$5:$B$84)),ROW(B26))-4,0),"")</f>
        <v/>
      </c>
      <c r="O30" s="362" t="str">
        <f>IF(N30="","",VLOOKUP(N$5:N$84,'①7.積算内訳（販促）'!$B$6:$H$805,5,FALSE))</f>
        <v/>
      </c>
      <c r="P30" s="362" t="str">
        <f>IF($N30="","",VLOOKUP($N$5:$N$84,'①7.積算内訳（販促）'!$B$6:$H$805,6,FALSE))</f>
        <v/>
      </c>
      <c r="Q30" s="362" t="str">
        <f>IF($N30="","",VLOOKUP($N$5:$N$84,'①7.積算内訳（販促）'!$B$6:$H$805,7,FALSE))</f>
        <v/>
      </c>
    </row>
    <row r="31" spans="1:17" ht="42" hidden="1" customHeight="1">
      <c r="B31" s="167" t="str">
        <f>IF(C31="","",IF('⑦1.活動計画変更（販促）'!C59="中止","中止","販促㉗"))</f>
        <v/>
      </c>
      <c r="C31" s="363" t="str">
        <f>IF('⑦1.活動計画変更（販促）'!C59="変更",'⑦1.活動計画変更（販促）'!D59,IF('⑦1.活動計画変更（販促）'!C59="中止",0,'⑦1.活動計画変更（販促）'!D58))</f>
        <v/>
      </c>
      <c r="D31" s="364" t="str">
        <f>IF('⑦1.活動計画変更（販促）'!C59="変更",'⑦1.活動計画変更（販促）'!E59,IF('⑦1.活動計画変更（販促）'!C59="中止","",'⑦1.活動計画変更（販促）'!E58))</f>
        <v/>
      </c>
      <c r="E31" s="364" t="str">
        <f>IF('⑦1.活動計画変更（販促）'!C59="変更",'⑦1.活動計画変更（販促）'!F59,IF('⑦1.活動計画変更（販促）'!C59="中止","",'⑦1.活動計画変更（販促）'!F58))</f>
        <v/>
      </c>
      <c r="F31" s="367" t="str">
        <f>IF('⑦1.活動計画変更（販促）'!C59="変更",'⑦1.活動計画変更（販促）'!G59,IF('⑦1.活動計画変更（販促）'!C59="中止","",'⑦1.活動計画変更（販促）'!G58))</f>
        <v/>
      </c>
      <c r="G31" s="356" t="s">
        <v>225</v>
      </c>
      <c r="H31" s="1238"/>
      <c r="I31" s="1239"/>
      <c r="J31" s="1239"/>
      <c r="K31" s="1240"/>
      <c r="N31" s="374" t="str">
        <f t="array" ref="N31">IFERROR(INDEX($B$5:$B$84,SMALL(IF($G$5:$G$84="実施済",ROW($B$5:$B$84)),ROW(B27))-4,0),"")</f>
        <v/>
      </c>
      <c r="O31" s="362" t="str">
        <f>IF(N31="","",VLOOKUP(N$5:N$84,'①7.積算内訳（販促）'!$B$6:$H$805,5,FALSE))</f>
        <v/>
      </c>
      <c r="P31" s="362" t="str">
        <f>IF($N31="","",VLOOKUP($N$5:$N$84,'①7.積算内訳（販促）'!$B$6:$H$805,6,FALSE))</f>
        <v/>
      </c>
      <c r="Q31" s="362" t="str">
        <f>IF($N31="","",VLOOKUP($N$5:$N$84,'①7.積算内訳（販促）'!$B$6:$H$805,7,FALSE))</f>
        <v/>
      </c>
    </row>
    <row r="32" spans="1:17" ht="42" hidden="1" customHeight="1">
      <c r="B32" s="167" t="str">
        <f>IF(C32="","",IF('⑦1.活動計画変更（販促）'!C61="中止","中止","販促㉘"))</f>
        <v/>
      </c>
      <c r="C32" s="363" t="str">
        <f>IF('⑦1.活動計画変更（販促）'!C61="変更",'⑦1.活動計画変更（販促）'!D61,IF('⑦1.活動計画変更（販促）'!C61="中止",0,'⑦1.活動計画変更（販促）'!D60))</f>
        <v/>
      </c>
      <c r="D32" s="364" t="str">
        <f>IF('⑦1.活動計画変更（販促）'!C61="変更",'⑦1.活動計画変更（販促）'!E61,IF('⑦1.活動計画変更（販促）'!C61="中止","",'⑦1.活動計画変更（販促）'!E60))</f>
        <v/>
      </c>
      <c r="E32" s="364" t="str">
        <f>IF('⑦1.活動計画変更（販促）'!C61="変更",'⑦1.活動計画変更（販促）'!F61,IF('⑦1.活動計画変更（販促）'!C61="中止","",'⑦1.活動計画変更（販促）'!F60))</f>
        <v/>
      </c>
      <c r="F32" s="367" t="str">
        <f>IF('⑦1.活動計画変更（販促）'!C61="変更",'⑦1.活動計画変更（販促）'!G61,IF('⑦1.活動計画変更（販促）'!C61="中止","",'⑦1.活動計画変更（販促）'!G60))</f>
        <v/>
      </c>
      <c r="G32" s="356" t="s">
        <v>225</v>
      </c>
      <c r="H32" s="1238"/>
      <c r="I32" s="1239"/>
      <c r="J32" s="1239"/>
      <c r="K32" s="1240"/>
      <c r="N32" s="374" t="str">
        <f t="array" ref="N32">IFERROR(INDEX($B$5:$B$84,SMALL(IF($G$5:$G$84="実施済",ROW($B$5:$B$84)),ROW(B28))-4,0),"")</f>
        <v/>
      </c>
      <c r="O32" s="362" t="str">
        <f>IF(N32="","",VLOOKUP(N$5:N$84,'①7.積算内訳（販促）'!$B$6:$H$805,5,FALSE))</f>
        <v/>
      </c>
      <c r="P32" s="362" t="str">
        <f>IF($N32="","",VLOOKUP($N$5:$N$84,'①7.積算内訳（販促）'!$B$6:$H$805,6,FALSE))</f>
        <v/>
      </c>
      <c r="Q32" s="362" t="str">
        <f>IF($N32="","",VLOOKUP($N$5:$N$84,'①7.積算内訳（販促）'!$B$6:$H$805,7,FALSE))</f>
        <v/>
      </c>
    </row>
    <row r="33" spans="2:17" ht="42" hidden="1" customHeight="1">
      <c r="B33" s="167" t="str">
        <f>IF(C33="","",IF('⑦1.活動計画変更（販促）'!C63="中止","中止","販促㉙"))</f>
        <v/>
      </c>
      <c r="C33" s="363" t="str">
        <f>IF('⑦1.活動計画変更（販促）'!C63="変更",'⑦1.活動計画変更（販促）'!D63,IF('⑦1.活動計画変更（販促）'!C63="中止",0,'⑦1.活動計画変更（販促）'!D62))</f>
        <v/>
      </c>
      <c r="D33" s="364" t="str">
        <f>IF('⑦1.活動計画変更（販促）'!C63="変更",'⑦1.活動計画変更（販促）'!E63,IF('⑦1.活動計画変更（販促）'!C63="中止","",'⑦1.活動計画変更（販促）'!E62))</f>
        <v/>
      </c>
      <c r="E33" s="364" t="str">
        <f>IF('⑦1.活動計画変更（販促）'!C63="変更",'⑦1.活動計画変更（販促）'!F63,IF('⑦1.活動計画変更（販促）'!C63="中止","",'⑦1.活動計画変更（販促）'!F62))</f>
        <v/>
      </c>
      <c r="F33" s="367" t="str">
        <f>IF('⑦1.活動計画変更（販促）'!C63="変更",'⑦1.活動計画変更（販促）'!G63,IF('⑦1.活動計画変更（販促）'!C63="中止","",'⑦1.活動計画変更（販促）'!G62))</f>
        <v/>
      </c>
      <c r="G33" s="356" t="s">
        <v>225</v>
      </c>
      <c r="H33" s="1238"/>
      <c r="I33" s="1239"/>
      <c r="J33" s="1239"/>
      <c r="K33" s="1240"/>
      <c r="N33" s="374" t="str">
        <f t="array" ref="N33">IFERROR(INDEX($B$5:$B$84,SMALL(IF($G$5:$G$84="実施済",ROW($B$5:$B$84)),ROW(B29))-4,0),"")</f>
        <v/>
      </c>
      <c r="O33" s="362" t="str">
        <f>IF(N33="","",VLOOKUP(N$5:N$84,'①7.積算内訳（販促）'!$B$6:$H$805,5,FALSE))</f>
        <v/>
      </c>
      <c r="P33" s="362" t="str">
        <f>IF($N33="","",VLOOKUP($N$5:$N$84,'①7.積算内訳（販促）'!$B$6:$H$805,6,FALSE))</f>
        <v/>
      </c>
      <c r="Q33" s="362" t="str">
        <f>IF($N33="","",VLOOKUP($N$5:$N$84,'①7.積算内訳（販促）'!$B$6:$H$805,7,FALSE))</f>
        <v/>
      </c>
    </row>
    <row r="34" spans="2:17" ht="42" hidden="1" customHeight="1" thickBot="1">
      <c r="B34" s="168" t="str">
        <f>IF(C34="","",IF('⑦1.活動計画変更（販促）'!C65="中止","中止","販促㉚"))</f>
        <v/>
      </c>
      <c r="C34" s="368" t="str">
        <f>IF('⑦1.活動計画変更（販促）'!C65="変更",'⑦1.活動計画変更（販促）'!D65,IF('⑦1.活動計画変更（販促）'!C65="中止",0,'⑦1.活動計画変更（販促）'!D64))</f>
        <v/>
      </c>
      <c r="D34" s="369" t="str">
        <f>IF('⑦1.活動計画変更（販促）'!C65="変更",'⑦1.活動計画変更（販促）'!E65,IF('⑦1.活動計画変更（販促）'!C65="中止","",'⑦1.活動計画変更（販促）'!E64))</f>
        <v/>
      </c>
      <c r="E34" s="369" t="str">
        <f>IF('⑦1.活動計画変更（販促）'!C65="変更",'⑦1.活動計画変更（販促）'!F65,IF('⑦1.活動計画変更（販促）'!C65="中止","",'⑦1.活動計画変更（販促）'!F64))</f>
        <v/>
      </c>
      <c r="F34" s="370" t="str">
        <f>IF('⑦1.活動計画変更（販促）'!C65="変更",'⑦1.活動計画変更（販促）'!G65,IF('⑦1.活動計画変更（販促）'!C65="中止","",'⑦1.活動計画変更（販促）'!G64))</f>
        <v/>
      </c>
      <c r="G34" s="360" t="s">
        <v>225</v>
      </c>
      <c r="H34" s="1434"/>
      <c r="I34" s="1435"/>
      <c r="J34" s="1435"/>
      <c r="K34" s="1436"/>
      <c r="M34" s="158"/>
      <c r="N34" s="374" t="str">
        <f t="array" ref="N34">IFERROR(INDEX($B$5:$B$84,SMALL(IF($G$5:$G$84="実施済",ROW($B$5:$B$84)),ROW(B30))-4,0),"")</f>
        <v/>
      </c>
      <c r="O34" s="362" t="str">
        <f>IF(N34="","",VLOOKUP(N$5:N$84,'①7.積算内訳（販促）'!$B$6:$H$805,5,FALSE))</f>
        <v/>
      </c>
      <c r="P34" s="362" t="str">
        <f>IF($N34="","",VLOOKUP($N$5:$N$84,'①7.積算内訳（販促）'!$B$6:$H$805,6,FALSE))</f>
        <v/>
      </c>
      <c r="Q34" s="362" t="str">
        <f>IF($N34="","",VLOOKUP($N$5:$N$84,'①7.積算内訳（販促）'!$B$6:$H$805,7,FALSE))</f>
        <v/>
      </c>
    </row>
    <row r="35" spans="2:17" ht="42" hidden="1" customHeight="1">
      <c r="B35" s="166" t="str">
        <f>IF(C35="","",IF('⑦1.活動計画変更（販促）'!C67="中止","中止","販促㉛"))</f>
        <v/>
      </c>
      <c r="C35" s="371" t="str">
        <f>IF('⑦1.活動計画変更（販促）'!C67="変更",'⑦1.活動計画変更（販促）'!D67,IF('⑦1.活動計画変更（販促）'!C67="中止",0,'⑦1.活動計画変更（販促）'!D66))</f>
        <v/>
      </c>
      <c r="D35" s="372" t="str">
        <f>IF('⑦1.活動計画変更（販促）'!C67="変更",'⑦1.活動計画変更（販促）'!E67,IF('⑦1.活動計画変更（販促）'!C67="中止","",'⑦1.活動計画変更（販促）'!E66))</f>
        <v/>
      </c>
      <c r="E35" s="372" t="str">
        <f>IF('⑦1.活動計画変更（販促）'!C67="変更",'⑦1.活動計画変更（販促）'!F67,IF('⑦1.活動計画変更（販促）'!C67="中止","",'⑦1.活動計画変更（販促）'!F66))</f>
        <v/>
      </c>
      <c r="F35" s="373" t="str">
        <f>IF('⑦1.活動計画変更（販促）'!C67="変更",'⑦1.活動計画変更（販促）'!G67,IF('⑦1.活動計画変更（販促）'!C67="中止","",'⑦1.活動計画変更（販促）'!G66))</f>
        <v/>
      </c>
      <c r="G35" s="361" t="s">
        <v>225</v>
      </c>
      <c r="H35" s="1254"/>
      <c r="I35" s="1437"/>
      <c r="J35" s="1437"/>
      <c r="K35" s="1438"/>
      <c r="N35" s="374" t="str">
        <f t="array" ref="N35">IFERROR(INDEX($B$5:$B$84,SMALL(IF($G$5:$G$84="実施済",ROW($B$5:$B$84)),ROW(B31))-4,0),"")</f>
        <v/>
      </c>
      <c r="O35" s="362" t="str">
        <f>IF(N35="","",VLOOKUP(N$5:N$84,'①7.積算内訳（販促）'!$B$6:$H$805,5,FALSE))</f>
        <v/>
      </c>
      <c r="P35" s="362" t="str">
        <f>IF($N35="","",VLOOKUP($N$5:$N$84,'①7.積算内訳（販促）'!$B$6:$H$805,6,FALSE))</f>
        <v/>
      </c>
      <c r="Q35" s="362" t="str">
        <f>IF($N35="","",VLOOKUP($N$5:$N$84,'①7.積算内訳（販促）'!$B$6:$H$805,7,FALSE))</f>
        <v/>
      </c>
    </row>
    <row r="36" spans="2:17" ht="42" hidden="1" customHeight="1">
      <c r="B36" s="167" t="str">
        <f>IF(C36="","",IF('⑦1.活動計画変更（販促）'!C69="中止","中止","販促㉜"))</f>
        <v/>
      </c>
      <c r="C36" s="363" t="str">
        <f>IF('⑦1.活動計画変更（販促）'!C69="変更",'⑦1.活動計画変更（販促）'!D69,IF('⑦1.活動計画変更（販促）'!C69="中止",0,'⑦1.活動計画変更（販促）'!D68))</f>
        <v/>
      </c>
      <c r="D36" s="364" t="str">
        <f>IF('⑦1.活動計画変更（販促）'!C69="変更",'⑦1.活動計画変更（販促）'!E69,IF('⑦1.活動計画変更（販促）'!C69="中止","",'⑦1.活動計画変更（販促）'!E68))</f>
        <v/>
      </c>
      <c r="E36" s="364" t="str">
        <f>IF('⑦1.活動計画変更（販促）'!C69="変更",'⑦1.活動計画変更（販促）'!F69,IF('⑦1.活動計画変更（販促）'!C69="中止","",'⑦1.活動計画変更（販促）'!F68))</f>
        <v/>
      </c>
      <c r="F36" s="367" t="str">
        <f>IF('⑦1.活動計画変更（販促）'!C69="変更",'⑦1.活動計画変更（販促）'!G69,IF('⑦1.活動計画変更（販促）'!C69="中止","",'⑦1.活動計画変更（販促）'!G68))</f>
        <v/>
      </c>
      <c r="G36" s="356" t="s">
        <v>225</v>
      </c>
      <c r="H36" s="1238"/>
      <c r="I36" s="1239"/>
      <c r="J36" s="1239"/>
      <c r="K36" s="1240"/>
      <c r="N36" s="374" t="str">
        <f t="array" ref="N36">IFERROR(INDEX($B$5:$B$84,SMALL(IF($G$5:$G$84="実施済",ROW($B$5:$B$84)),ROW(B32))-4,0),"")</f>
        <v/>
      </c>
      <c r="O36" s="362" t="str">
        <f>IF(N36="","",VLOOKUP(N$5:N$84,'①7.積算内訳（販促）'!$B$6:$H$805,5,FALSE))</f>
        <v/>
      </c>
      <c r="P36" s="362" t="str">
        <f>IF($N36="","",VLOOKUP($N$5:$N$84,'①7.積算内訳（販促）'!$B$6:$H$805,6,FALSE))</f>
        <v/>
      </c>
      <c r="Q36" s="362" t="str">
        <f>IF($N36="","",VLOOKUP($N$5:$N$84,'①7.積算内訳（販促）'!$B$6:$H$805,7,FALSE))</f>
        <v/>
      </c>
    </row>
    <row r="37" spans="2:17" ht="42" hidden="1" customHeight="1">
      <c r="B37" s="167" t="str">
        <f>IF(C37="","",IF('⑦1.活動計画変更（販促）'!C71="中止","中止","販促㉝"))</f>
        <v/>
      </c>
      <c r="C37" s="363" t="str">
        <f>IF('⑦1.活動計画変更（販促）'!C71="変更",'⑦1.活動計画変更（販促）'!D71,IF('⑦1.活動計画変更（販促）'!C71="中止",0,'⑦1.活動計画変更（販促）'!D70))</f>
        <v/>
      </c>
      <c r="D37" s="364" t="str">
        <f>IF('⑦1.活動計画変更（販促）'!C71="変更",'⑦1.活動計画変更（販促）'!E71,IF('⑦1.活動計画変更（販促）'!C71="中止","",'⑦1.活動計画変更（販促）'!E70))</f>
        <v/>
      </c>
      <c r="E37" s="364" t="str">
        <f>IF('⑦1.活動計画変更（販促）'!C71="変更",'⑦1.活動計画変更（販促）'!F71,IF('⑦1.活動計画変更（販促）'!C71="中止","",'⑦1.活動計画変更（販促）'!F70))</f>
        <v/>
      </c>
      <c r="F37" s="367" t="str">
        <f>IF('⑦1.活動計画変更（販促）'!C71="変更",'⑦1.活動計画変更（販促）'!G71,IF('⑦1.活動計画変更（販促）'!C71="中止","",'⑦1.活動計画変更（販促）'!G70))</f>
        <v/>
      </c>
      <c r="G37" s="356" t="s">
        <v>225</v>
      </c>
      <c r="H37" s="1238"/>
      <c r="I37" s="1239"/>
      <c r="J37" s="1239"/>
      <c r="K37" s="1240"/>
      <c r="N37" s="374" t="str">
        <f t="array" ref="N37">IFERROR(INDEX($B$5:$B$84,SMALL(IF($G$5:$G$84="実施済",ROW($B$5:$B$84)),ROW(B33))-4,0),"")</f>
        <v/>
      </c>
      <c r="O37" s="362" t="str">
        <f>IF(N37="","",VLOOKUP(N$5:N$84,'①7.積算内訳（販促）'!$B$6:$H$805,5,FALSE))</f>
        <v/>
      </c>
      <c r="P37" s="362" t="str">
        <f>IF($N37="","",VLOOKUP($N$5:$N$84,'①7.積算内訳（販促）'!$B$6:$H$805,6,FALSE))</f>
        <v/>
      </c>
      <c r="Q37" s="362" t="str">
        <f>IF($N37="","",VLOOKUP($N$5:$N$84,'①7.積算内訳（販促）'!$B$6:$H$805,7,FALSE))</f>
        <v/>
      </c>
    </row>
    <row r="38" spans="2:17" ht="42" hidden="1" customHeight="1">
      <c r="B38" s="167" t="str">
        <f>IF(C38="","",IF('⑦1.活動計画変更（販促）'!C73="中止","中止","販促㉞"))</f>
        <v/>
      </c>
      <c r="C38" s="363" t="str">
        <f>IF('⑦1.活動計画変更（販促）'!C73="変更",'⑦1.活動計画変更（販促）'!D73,IF('⑦1.活動計画変更（販促）'!C73="中止",0,'⑦1.活動計画変更（販促）'!D72))</f>
        <v/>
      </c>
      <c r="D38" s="364" t="str">
        <f>IF('⑦1.活動計画変更（販促）'!C73="変更",'⑦1.活動計画変更（販促）'!E73,IF('⑦1.活動計画変更（販促）'!C73="中止","",'⑦1.活動計画変更（販促）'!E72))</f>
        <v/>
      </c>
      <c r="E38" s="364" t="str">
        <f>IF('⑦1.活動計画変更（販促）'!C73="変更",'⑦1.活動計画変更（販促）'!F73,IF('⑦1.活動計画変更（販促）'!C73="中止","",'⑦1.活動計画変更（販促）'!F72))</f>
        <v/>
      </c>
      <c r="F38" s="367" t="str">
        <f>IF('⑦1.活動計画変更（販促）'!C73="変更",'⑦1.活動計画変更（販促）'!G73,IF('⑦1.活動計画変更（販促）'!C73="中止","",'⑦1.活動計画変更（販促）'!G72))</f>
        <v/>
      </c>
      <c r="G38" s="356" t="s">
        <v>225</v>
      </c>
      <c r="H38" s="1238"/>
      <c r="I38" s="1239"/>
      <c r="J38" s="1239"/>
      <c r="K38" s="1240"/>
      <c r="N38" s="374" t="str">
        <f t="array" ref="N38">IFERROR(INDEX($B$5:$B$84,SMALL(IF($G$5:$G$84="実施済",ROW($B$5:$B$84)),ROW(B34))-4,0),"")</f>
        <v/>
      </c>
      <c r="O38" s="362" t="str">
        <f>IF(N38="","",VLOOKUP(N$5:N$84,'①7.積算内訳（販促）'!$B$6:$H$805,5,FALSE))</f>
        <v/>
      </c>
      <c r="P38" s="362" t="str">
        <f>IF($N38="","",VLOOKUP($N$5:$N$84,'①7.積算内訳（販促）'!$B$6:$H$805,6,FALSE))</f>
        <v/>
      </c>
      <c r="Q38" s="362" t="str">
        <f>IF($N38="","",VLOOKUP($N$5:$N$84,'①7.積算内訳（販促）'!$B$6:$H$805,7,FALSE))</f>
        <v/>
      </c>
    </row>
    <row r="39" spans="2:17" ht="42" hidden="1" customHeight="1">
      <c r="B39" s="167" t="str">
        <f>IF(C39="","",IF('⑦1.活動計画変更（販促）'!C75="中止","中止","販促㉟"))</f>
        <v/>
      </c>
      <c r="C39" s="363" t="str">
        <f>IF('⑦1.活動計画変更（販促）'!C75="変更",'⑦1.活動計画変更（販促）'!D75,IF('⑦1.活動計画変更（販促）'!C75="中止",0,'⑦1.活動計画変更（販促）'!D74))</f>
        <v/>
      </c>
      <c r="D39" s="364" t="str">
        <f>IF('⑦1.活動計画変更（販促）'!C75="変更",'⑦1.活動計画変更（販促）'!E75,IF('⑦1.活動計画変更（販促）'!C75="中止","",'⑦1.活動計画変更（販促）'!E74))</f>
        <v/>
      </c>
      <c r="E39" s="364" t="str">
        <f>IF('⑦1.活動計画変更（販促）'!C75="変更",'⑦1.活動計画変更（販促）'!F75,IF('⑦1.活動計画変更（販促）'!C75="中止","",'⑦1.活動計画変更（販促）'!F74))</f>
        <v/>
      </c>
      <c r="F39" s="367" t="str">
        <f>IF('⑦1.活動計画変更（販促）'!C75="変更",'⑦1.活動計画変更（販促）'!G75,IF('⑦1.活動計画変更（販促）'!C75="中止","",'⑦1.活動計画変更（販促）'!G74))</f>
        <v/>
      </c>
      <c r="G39" s="356" t="s">
        <v>225</v>
      </c>
      <c r="H39" s="1238"/>
      <c r="I39" s="1239"/>
      <c r="J39" s="1239"/>
      <c r="K39" s="1240"/>
      <c r="N39" s="374" t="str">
        <f t="array" ref="N39">IFERROR(INDEX($B$5:$B$84,SMALL(IF($G$5:$G$84="実施済",ROW($B$5:$B$84)),ROW(B35))-4,0),"")</f>
        <v/>
      </c>
      <c r="O39" s="362" t="str">
        <f>IF(N39="","",VLOOKUP(N$5:N$84,'①7.積算内訳（販促）'!$B$6:$H$805,5,FALSE))</f>
        <v/>
      </c>
      <c r="P39" s="362" t="str">
        <f>IF($N39="","",VLOOKUP($N$5:$N$84,'①7.積算内訳（販促）'!$B$6:$H$805,6,FALSE))</f>
        <v/>
      </c>
      <c r="Q39" s="362" t="str">
        <f>IF($N39="","",VLOOKUP($N$5:$N$84,'①7.積算内訳（販促）'!$B$6:$H$805,7,FALSE))</f>
        <v/>
      </c>
    </row>
    <row r="40" spans="2:17" ht="42" hidden="1" customHeight="1">
      <c r="B40" s="167" t="str">
        <f>IF(C40="","",IF('⑦1.活動計画変更（販促）'!C77="中止","中止","販促㊱"))</f>
        <v/>
      </c>
      <c r="C40" s="363" t="str">
        <f>IF('⑦1.活動計画変更（販促）'!C77="変更",'⑦1.活動計画変更（販促）'!D77,IF('⑦1.活動計画変更（販促）'!C77="中止",0,'⑦1.活動計画変更（販促）'!D76))</f>
        <v/>
      </c>
      <c r="D40" s="364" t="str">
        <f>IF('⑦1.活動計画変更（販促）'!C77="変更",'⑦1.活動計画変更（販促）'!E77,IF('⑦1.活動計画変更（販促）'!C77="中止","",'⑦1.活動計画変更（販促）'!E76))</f>
        <v/>
      </c>
      <c r="E40" s="364" t="str">
        <f>IF('⑦1.活動計画変更（販促）'!C77="変更",'⑦1.活動計画変更（販促）'!F77,IF('⑦1.活動計画変更（販促）'!C77="中止","",'⑦1.活動計画変更（販促）'!F76))</f>
        <v/>
      </c>
      <c r="F40" s="367" t="str">
        <f>IF('⑦1.活動計画変更（販促）'!C77="変更",'⑦1.活動計画変更（販促）'!G77,IF('⑦1.活動計画変更（販促）'!C77="中止","",'⑦1.活動計画変更（販促）'!G76))</f>
        <v/>
      </c>
      <c r="G40" s="356" t="s">
        <v>225</v>
      </c>
      <c r="H40" s="1238"/>
      <c r="I40" s="1239"/>
      <c r="J40" s="1239"/>
      <c r="K40" s="1240"/>
      <c r="N40" s="374" t="str">
        <f t="array" ref="N40">IFERROR(INDEX($B$5:$B$84,SMALL(IF($G$5:$G$84="実施済",ROW($B$5:$B$84)),ROW(B36))-4,0),"")</f>
        <v/>
      </c>
      <c r="O40" s="362" t="str">
        <f>IF(N40="","",VLOOKUP(N$5:N$84,'①7.積算内訳（販促）'!$B$6:$H$805,5,FALSE))</f>
        <v/>
      </c>
      <c r="P40" s="362" t="str">
        <f>IF($N40="","",VLOOKUP($N$5:$N$84,'①7.積算内訳（販促）'!$B$6:$H$805,6,FALSE))</f>
        <v/>
      </c>
      <c r="Q40" s="362" t="str">
        <f>IF($N40="","",VLOOKUP($N$5:$N$84,'①7.積算内訳（販促）'!$B$6:$H$805,7,FALSE))</f>
        <v/>
      </c>
    </row>
    <row r="41" spans="2:17" ht="42" hidden="1" customHeight="1">
      <c r="B41" s="167" t="str">
        <f>IF(C41="","",IF('⑦1.活動計画変更（販促）'!C79="中止","中止","販促㊲"))</f>
        <v/>
      </c>
      <c r="C41" s="363" t="str">
        <f>IF('⑦1.活動計画変更（販促）'!C79="変更",'⑦1.活動計画変更（販促）'!D79,IF('⑦1.活動計画変更（販促）'!C79="中止",0,'⑦1.活動計画変更（販促）'!D78))</f>
        <v/>
      </c>
      <c r="D41" s="364" t="str">
        <f>IF('⑦1.活動計画変更（販促）'!C79="変更",'⑦1.活動計画変更（販促）'!E79,IF('⑦1.活動計画変更（販促）'!C79="中止","",'⑦1.活動計画変更（販促）'!E78))</f>
        <v/>
      </c>
      <c r="E41" s="364" t="str">
        <f>IF('⑦1.活動計画変更（販促）'!C79="変更",'⑦1.活動計画変更（販促）'!F79,IF('⑦1.活動計画変更（販促）'!C79="中止","",'⑦1.活動計画変更（販促）'!F78))</f>
        <v/>
      </c>
      <c r="F41" s="367" t="str">
        <f>IF('⑦1.活動計画変更（販促）'!C79="変更",'⑦1.活動計画変更（販促）'!G79,IF('⑦1.活動計画変更（販促）'!C79="中止","",'⑦1.活動計画変更（販促）'!G78))</f>
        <v/>
      </c>
      <c r="G41" s="356" t="s">
        <v>225</v>
      </c>
      <c r="H41" s="1238"/>
      <c r="I41" s="1239"/>
      <c r="J41" s="1239"/>
      <c r="K41" s="1240"/>
      <c r="N41" s="374" t="str">
        <f t="array" ref="N41">IFERROR(INDEX($B$5:$B$84,SMALL(IF($G$5:$G$84="実施済",ROW($B$5:$B$84)),ROW(B37))-4,0),"")</f>
        <v/>
      </c>
      <c r="O41" s="362" t="str">
        <f>IF(N41="","",VLOOKUP(N$5:N$84,'①7.積算内訳（販促）'!$B$6:$H$805,5,FALSE))</f>
        <v/>
      </c>
      <c r="P41" s="362" t="str">
        <f>IF($N41="","",VLOOKUP($N$5:$N$84,'①7.積算内訳（販促）'!$B$6:$H$805,6,FALSE))</f>
        <v/>
      </c>
      <c r="Q41" s="362" t="str">
        <f>IF($N41="","",VLOOKUP($N$5:$N$84,'①7.積算内訳（販促）'!$B$6:$H$805,7,FALSE))</f>
        <v/>
      </c>
    </row>
    <row r="42" spans="2:17" ht="42" hidden="1" customHeight="1">
      <c r="B42" s="167" t="str">
        <f>IF(C42="","",IF('⑦1.活動計画変更（販促）'!C81="中止","中止","販促㊳"))</f>
        <v/>
      </c>
      <c r="C42" s="363" t="str">
        <f>IF('⑦1.活動計画変更（販促）'!C81="変更",'⑦1.活動計画変更（販促）'!D81,IF('⑦1.活動計画変更（販促）'!C81="中止",0,'⑦1.活動計画変更（販促）'!D80))</f>
        <v/>
      </c>
      <c r="D42" s="364" t="str">
        <f>IF('⑦1.活動計画変更（販促）'!C81="変更",'⑦1.活動計画変更（販促）'!E81,IF('⑦1.活動計画変更（販促）'!C81="中止","",'⑦1.活動計画変更（販促）'!E80))</f>
        <v/>
      </c>
      <c r="E42" s="364" t="str">
        <f>IF('⑦1.活動計画変更（販促）'!C81="変更",'⑦1.活動計画変更（販促）'!F81,IF('⑦1.活動計画変更（販促）'!C81="中止","",'⑦1.活動計画変更（販促）'!F80))</f>
        <v/>
      </c>
      <c r="F42" s="367" t="str">
        <f>IF('⑦1.活動計画変更（販促）'!C81="変更",'⑦1.活動計画変更（販促）'!G81,IF('⑦1.活動計画変更（販促）'!C81="中止","",'⑦1.活動計画変更（販促）'!G80))</f>
        <v/>
      </c>
      <c r="G42" s="356" t="s">
        <v>225</v>
      </c>
      <c r="H42" s="1238"/>
      <c r="I42" s="1239"/>
      <c r="J42" s="1239"/>
      <c r="K42" s="1240"/>
      <c r="N42" s="374" t="str">
        <f t="array" ref="N42">IFERROR(INDEX($B$5:$B$84,SMALL(IF($G$5:$G$84="実施済",ROW($B$5:$B$84)),ROW(B38))-4,0),"")</f>
        <v/>
      </c>
      <c r="O42" s="362" t="str">
        <f>IF(N42="","",VLOOKUP(N$5:N$84,'①7.積算内訳（販促）'!$B$6:$H$805,5,FALSE))</f>
        <v/>
      </c>
      <c r="P42" s="362" t="str">
        <f>IF($N42="","",VLOOKUP($N$5:$N$84,'①7.積算内訳（販促）'!$B$6:$H$805,6,FALSE))</f>
        <v/>
      </c>
      <c r="Q42" s="362" t="str">
        <f>IF($N42="","",VLOOKUP($N$5:$N$84,'①7.積算内訳（販促）'!$B$6:$H$805,7,FALSE))</f>
        <v/>
      </c>
    </row>
    <row r="43" spans="2:17" ht="42" hidden="1" customHeight="1">
      <c r="B43" s="167" t="str">
        <f>IF(C43="","",IF('⑦1.活動計画変更（販促）'!C83="中止","中止","販促㊴"))</f>
        <v/>
      </c>
      <c r="C43" s="363" t="str">
        <f>IF('⑦1.活動計画変更（販促）'!C83="変更",'⑦1.活動計画変更（販促）'!D83,IF('⑦1.活動計画変更（販促）'!C83="中止",0,'⑦1.活動計画変更（販促）'!D82))</f>
        <v/>
      </c>
      <c r="D43" s="364" t="str">
        <f>IF('⑦1.活動計画変更（販促）'!C83="変更",'⑦1.活動計画変更（販促）'!E83,IF('⑦1.活動計画変更（販促）'!C83="中止","",'⑦1.活動計画変更（販促）'!E82))</f>
        <v/>
      </c>
      <c r="E43" s="364" t="str">
        <f>IF('⑦1.活動計画変更（販促）'!C83="変更",'⑦1.活動計画変更（販促）'!F83,IF('⑦1.活動計画変更（販促）'!C83="中止","",'⑦1.活動計画変更（販促）'!F82))</f>
        <v/>
      </c>
      <c r="F43" s="367" t="str">
        <f>IF('⑦1.活動計画変更（販促）'!C83="変更",'⑦1.活動計画変更（販促）'!G83,IF('⑦1.活動計画変更（販促）'!C83="中止","",'⑦1.活動計画変更（販促）'!G82))</f>
        <v/>
      </c>
      <c r="G43" s="356" t="s">
        <v>225</v>
      </c>
      <c r="H43" s="1238"/>
      <c r="I43" s="1239"/>
      <c r="J43" s="1239"/>
      <c r="K43" s="1240"/>
      <c r="N43" s="374" t="str">
        <f t="array" ref="N43">IFERROR(INDEX($B$5:$B$84,SMALL(IF($G$5:$G$84="実施済",ROW($B$5:$B$84)),ROW(B39))-4,0),"")</f>
        <v/>
      </c>
      <c r="O43" s="362" t="str">
        <f>IF(N43="","",VLOOKUP(N$5:N$84,'①7.積算内訳（販促）'!$B$6:$H$805,5,FALSE))</f>
        <v/>
      </c>
      <c r="P43" s="362" t="str">
        <f>IF($N43="","",VLOOKUP($N$5:$N$84,'①7.積算内訳（販促）'!$B$6:$H$805,6,FALSE))</f>
        <v/>
      </c>
      <c r="Q43" s="362" t="str">
        <f>IF($N43="","",VLOOKUP($N$5:$N$84,'①7.積算内訳（販促）'!$B$6:$H$805,7,FALSE))</f>
        <v/>
      </c>
    </row>
    <row r="44" spans="2:17" ht="42" hidden="1" customHeight="1" thickBot="1">
      <c r="B44" s="168" t="str">
        <f>IF(C44="","",IF('⑦1.活動計画変更（販促）'!C85="中止","中止","販促㊵"))</f>
        <v/>
      </c>
      <c r="C44" s="368" t="str">
        <f>IF('⑦1.活動計画変更（販促）'!C85="変更",'⑦1.活動計画変更（販促）'!D85,IF('⑦1.活動計画変更（販促）'!C85="中止",0,'⑦1.活動計画変更（販促）'!D84))</f>
        <v/>
      </c>
      <c r="D44" s="369" t="str">
        <f>IF('⑦1.活動計画変更（販促）'!C85="変更",'⑦1.活動計画変更（販促）'!E85,IF('⑦1.活動計画変更（販促）'!C85="中止","",'⑦1.活動計画変更（販促）'!E84))</f>
        <v/>
      </c>
      <c r="E44" s="369" t="str">
        <f>IF('⑦1.活動計画変更（販促）'!C85="変更",'⑦1.活動計画変更（販促）'!F85,IF('⑦1.活動計画変更（販促）'!C85="中止","",'⑦1.活動計画変更（販促）'!F84))</f>
        <v/>
      </c>
      <c r="F44" s="370" t="str">
        <f>IF('⑦1.活動計画変更（販促）'!C85="変更",'⑦1.活動計画変更（販促）'!G85,IF('⑦1.活動計画変更（販促）'!C85="中止","",'⑦1.活動計画変更（販促）'!G84))</f>
        <v/>
      </c>
      <c r="G44" s="360" t="s">
        <v>225</v>
      </c>
      <c r="H44" s="1434"/>
      <c r="I44" s="1435"/>
      <c r="J44" s="1435"/>
      <c r="K44" s="1436"/>
      <c r="N44" s="374" t="str">
        <f t="array" ref="N44">IFERROR(INDEX($B$5:$B$84,SMALL(IF($G$5:$G$84="実施済",ROW($B$5:$B$84)),ROW(B40))-4,0),"")</f>
        <v/>
      </c>
      <c r="O44" s="362" t="str">
        <f>IF(N44="","",VLOOKUP(N$5:N$84,'①7.積算内訳（販促）'!$B$6:$H$805,5,FALSE))</f>
        <v/>
      </c>
      <c r="P44" s="362" t="str">
        <f>IF($N44="","",VLOOKUP($N$5:$N$84,'①7.積算内訳（販促）'!$B$6:$H$805,6,FALSE))</f>
        <v/>
      </c>
      <c r="Q44" s="362" t="str">
        <f>IF($N44="","",VLOOKUP($N$5:$N$84,'①7.積算内訳（販促）'!$B$6:$H$805,7,FALSE))</f>
        <v/>
      </c>
    </row>
    <row r="45" spans="2:17" ht="42" hidden="1" customHeight="1">
      <c r="B45" s="167" t="str">
        <f>IF(C45="","",IF('⑦1.活動計画変更（販促）'!C87="中止","中止","販促㊶"))</f>
        <v/>
      </c>
      <c r="C45" s="363" t="str">
        <f>IF('⑦1.活動計画変更（販促）'!C87="変更",'⑦1.活動計画変更（販促）'!D87,IF('⑦1.活動計画変更（販促）'!C87="中止",0,'⑦1.活動計画変更（販促）'!D86))</f>
        <v/>
      </c>
      <c r="D45" s="364" t="str">
        <f>IF('⑦1.活動計画変更（販促）'!C87="変更",'⑦1.活動計画変更（販促）'!E87,IF('⑦1.活動計画変更（販促）'!C87="中止","",'⑦1.活動計画変更（販促）'!E86))</f>
        <v/>
      </c>
      <c r="E45" s="364" t="str">
        <f>IF('⑦1.活動計画変更（販促）'!C87="変更",'⑦1.活動計画変更（販促）'!F87,IF('⑦1.活動計画変更（販促）'!C87="中止","",'⑦1.活動計画変更（販促）'!F86))</f>
        <v/>
      </c>
      <c r="F45" s="365" t="str">
        <f>IF('⑦1.活動計画変更（販促）'!C87="変更",'⑦1.活動計画変更（販促）'!G87,IF('⑦1.活動計画変更（販促）'!C87="中止","",'⑦1.活動計画変更（販促）'!G86))</f>
        <v/>
      </c>
      <c r="G45" s="356" t="s">
        <v>225</v>
      </c>
      <c r="H45" s="1238"/>
      <c r="I45" s="1239"/>
      <c r="J45" s="1239"/>
      <c r="K45" s="1240"/>
      <c r="L45" s="357"/>
      <c r="M45" s="146"/>
      <c r="N45" s="374" t="str">
        <f t="array" ref="N45">IFERROR(INDEX($B$5:$B$84,SMALL(IF($G$5:$G$84="実施済",ROW($B$5:$B$84)),ROW(B41))-4,0),"")</f>
        <v/>
      </c>
      <c r="O45" s="362" t="str">
        <f>IF(N45="","",VLOOKUP(N$5:N$84,'①7.積算内訳（販促）'!$B$6:$H$805,5,FALSE))</f>
        <v/>
      </c>
      <c r="P45" s="362" t="str">
        <f>IF($N45="","",VLOOKUP($N$5:$N$84,'①7.積算内訳（販促）'!$B$6:$H$805,6,FALSE))</f>
        <v/>
      </c>
      <c r="Q45" s="362" t="str">
        <f>IF($N45="","",VLOOKUP($N$5:$N$84,'①7.積算内訳（販促）'!$B$6:$H$805,7,FALSE))</f>
        <v/>
      </c>
    </row>
    <row r="46" spans="2:17" ht="42" hidden="1" customHeight="1">
      <c r="B46" s="167" t="str">
        <f>IF(C46="","",IF('⑦1.活動計画変更（販促）'!C89="中止","中止","販促㊷"))</f>
        <v/>
      </c>
      <c r="C46" s="363" t="str">
        <f>IF('⑦1.活動計画変更（販促）'!C89="変更",'⑦1.活動計画変更（販促）'!D89,IF('⑦1.活動計画変更（販促）'!C89="中止",0,'⑦1.活動計画変更（販促）'!D88))</f>
        <v/>
      </c>
      <c r="D46" s="364" t="str">
        <f>IF('⑦1.活動計画変更（販促）'!C89="変更",'⑦1.活動計画変更（販促）'!E89,IF('⑦1.活動計画変更（販促）'!C89="中止","",'⑦1.活動計画変更（販促）'!E88))</f>
        <v/>
      </c>
      <c r="E46" s="364" t="str">
        <f>IF('⑦1.活動計画変更（販促）'!C89="変更",'⑦1.活動計画変更（販促）'!F89,IF('⑦1.活動計画変更（販促）'!C89="中止","",'⑦1.活動計画変更（販促）'!F88))</f>
        <v/>
      </c>
      <c r="F46" s="366" t="str">
        <f>IF('⑦1.活動計画変更（販促）'!C89="変更",'⑦1.活動計画変更（販促）'!G89,IF('⑦1.活動計画変更（販促）'!C89="中止","",'⑦1.活動計画変更（販促）'!G88))</f>
        <v/>
      </c>
      <c r="G46" s="358" t="s">
        <v>225</v>
      </c>
      <c r="H46" s="1238"/>
      <c r="I46" s="1239"/>
      <c r="J46" s="1239"/>
      <c r="K46" s="1240"/>
      <c r="M46" s="151"/>
      <c r="N46" s="374" t="str">
        <f t="array" ref="N46">IFERROR(INDEX($B$5:$B$84,SMALL(IF($G$5:$G$84="実施済",ROW($B$5:$B$84)),ROW(B42))-4,0),"")</f>
        <v/>
      </c>
      <c r="O46" s="362" t="str">
        <f>IF(N46="","",VLOOKUP(N$5:N$84,'①7.積算内訳（販促）'!$B$6:$H$805,5,FALSE))</f>
        <v/>
      </c>
      <c r="P46" s="362" t="str">
        <f>IF($N46="","",VLOOKUP($N$5:$N$84,'①7.積算内訳（販促）'!$B$6:$H$805,6,FALSE))</f>
        <v/>
      </c>
      <c r="Q46" s="362" t="str">
        <f>IF($N46="","",VLOOKUP($N$5:$N$84,'①7.積算内訳（販促）'!$B$6:$H$805,7,FALSE))</f>
        <v/>
      </c>
    </row>
    <row r="47" spans="2:17" ht="42" hidden="1" customHeight="1">
      <c r="B47" s="167" t="str">
        <f>IF(C47="","",IF('⑦1.活動計画変更（販促）'!C91="中止","中止","販促㊸"))</f>
        <v/>
      </c>
      <c r="C47" s="363" t="str">
        <f>IF('⑦1.活動計画変更（販促）'!C91="変更",'⑦1.活動計画変更（販促）'!D91,IF('⑦1.活動計画変更（販促）'!C91="中止",0,'⑦1.活動計画変更（販促）'!D90))</f>
        <v/>
      </c>
      <c r="D47" s="364" t="str">
        <f>IF('⑦1.活動計画変更（販促）'!C91="変更",'⑦1.活動計画変更（販促）'!E91,IF('⑦1.活動計画変更（販促）'!C91="中止","",'⑦1.活動計画変更（販促）'!E90))</f>
        <v/>
      </c>
      <c r="E47" s="364" t="str">
        <f>IF('⑦1.活動計画変更（販促）'!C91="変更",'⑦1.活動計画変更（販促）'!F91,IF('⑦1.活動計画変更（販促）'!C91="中止","",'⑦1.活動計画変更（販促）'!F90))</f>
        <v/>
      </c>
      <c r="F47" s="366" t="str">
        <f>IF('⑦1.活動計画変更（販促）'!C91="変更",'⑦1.活動計画変更（販促）'!G91,IF('⑦1.活動計画変更（販促）'!C91="中止","",'⑦1.活動計画変更（販促）'!G90))</f>
        <v/>
      </c>
      <c r="G47" s="359" t="s">
        <v>225</v>
      </c>
      <c r="H47" s="1238"/>
      <c r="I47" s="1239"/>
      <c r="J47" s="1239"/>
      <c r="K47" s="1240"/>
      <c r="M47" s="146"/>
      <c r="N47" s="374" t="str">
        <f t="array" ref="N47">IFERROR(INDEX($B$5:$B$84,SMALL(IF($G$5:$G$84="実施済",ROW($B$5:$B$84)),ROW(B43))-4,0),"")</f>
        <v/>
      </c>
      <c r="O47" s="362" t="str">
        <f>IF(N47="","",VLOOKUP(N$5:N$84,'①7.積算内訳（販促）'!$B$6:$H$805,5,FALSE))</f>
        <v/>
      </c>
      <c r="P47" s="362" t="str">
        <f>IF($N47="","",VLOOKUP($N$5:$N$84,'①7.積算内訳（販促）'!$B$6:$H$805,6,FALSE))</f>
        <v/>
      </c>
      <c r="Q47" s="362" t="str">
        <f>IF($N47="","",VLOOKUP($N$5:$N$84,'①7.積算内訳（販促）'!$B$6:$H$805,7,FALSE))</f>
        <v/>
      </c>
    </row>
    <row r="48" spans="2:17" ht="42" hidden="1" customHeight="1">
      <c r="B48" s="167" t="str">
        <f>IF(C48="","",IF('⑦1.活動計画変更（販促）'!C93="中止","中止","販促㊹"))</f>
        <v/>
      </c>
      <c r="C48" s="363" t="str">
        <f>IF('⑦1.活動計画変更（販促）'!C93="変更",'⑦1.活動計画変更（販促）'!D93,IF('⑦1.活動計画変更（販促）'!C93="中止",0,'⑦1.活動計画変更（販促）'!D92))</f>
        <v/>
      </c>
      <c r="D48" s="364" t="str">
        <f>IF('⑦1.活動計画変更（販促）'!C93="変更",'⑦1.活動計画変更（販促）'!E93,IF('⑦1.活動計画変更（販促）'!C93="中止","",'⑦1.活動計画変更（販促）'!E92))</f>
        <v/>
      </c>
      <c r="E48" s="364" t="str">
        <f>IF('⑦1.活動計画変更（販促）'!C93="変更",'⑦1.活動計画変更（販促）'!F93,IF('⑦1.活動計画変更（販促）'!C93="中止","",'⑦1.活動計画変更（販促）'!F92))</f>
        <v/>
      </c>
      <c r="F48" s="366" t="str">
        <f>IF('⑦1.活動計画変更（販促）'!C93="変更",'⑦1.活動計画変更（販促）'!G93,IF('⑦1.活動計画変更（販促）'!C93="中止","",'⑦1.活動計画変更（販促）'!G92))</f>
        <v/>
      </c>
      <c r="G48" s="358" t="s">
        <v>225</v>
      </c>
      <c r="H48" s="1238"/>
      <c r="I48" s="1239"/>
      <c r="J48" s="1239"/>
      <c r="K48" s="1240"/>
      <c r="M48" s="152"/>
      <c r="N48" s="374" t="str">
        <f t="array" ref="N48">IFERROR(INDEX($B$5:$B$84,SMALL(IF($G$5:$G$84="実施済",ROW($B$5:$B$84)),ROW(B44))-4,0),"")</f>
        <v/>
      </c>
      <c r="O48" s="362" t="str">
        <f>IF(N48="","",VLOOKUP(N$5:N$84,'①7.積算内訳（販促）'!$B$6:$H$805,5,FALSE))</f>
        <v/>
      </c>
      <c r="P48" s="362" t="str">
        <f>IF($N48="","",VLOOKUP($N$5:$N$84,'①7.積算内訳（販促）'!$B$6:$H$805,6,FALSE))</f>
        <v/>
      </c>
      <c r="Q48" s="362" t="str">
        <f>IF($N48="","",VLOOKUP($N$5:$N$84,'①7.積算内訳（販促）'!$B$6:$H$805,7,FALSE))</f>
        <v/>
      </c>
    </row>
    <row r="49" spans="2:17" ht="42" hidden="1" customHeight="1">
      <c r="B49" s="167" t="str">
        <f>IF(C49="","",IF('⑦1.活動計画変更（販促）'!C95="中止","中止","販促㊺"))</f>
        <v/>
      </c>
      <c r="C49" s="363" t="str">
        <f>IF('⑦1.活動計画変更（販促）'!C95="変更",'⑦1.活動計画変更（販促）'!D95,IF('⑦1.活動計画変更（販促）'!C95="中止",0,'⑦1.活動計画変更（販促）'!D94))</f>
        <v/>
      </c>
      <c r="D49" s="364" t="str">
        <f>IF('⑦1.活動計画変更（販促）'!C95="変更",'⑦1.活動計画変更（販促）'!E95,IF('⑦1.活動計画変更（販促）'!C95="中止","",'⑦1.活動計画変更（販促）'!E94))</f>
        <v/>
      </c>
      <c r="E49" s="364" t="str">
        <f>IF('⑦1.活動計画変更（販促）'!C95="変更",'⑦1.活動計画変更（販促）'!F95,IF('⑦1.活動計画変更（販促）'!C95="中止","",'⑦1.活動計画変更（販促）'!F94))</f>
        <v/>
      </c>
      <c r="F49" s="366" t="str">
        <f>IF('⑦1.活動計画変更（販促）'!C95="変更",'⑦1.活動計画変更（販促）'!G95,IF('⑦1.活動計画変更（販促）'!C95="中止","",'⑦1.活動計画変更（販促）'!G94))</f>
        <v/>
      </c>
      <c r="G49" s="358" t="s">
        <v>225</v>
      </c>
      <c r="H49" s="1238"/>
      <c r="I49" s="1239"/>
      <c r="J49" s="1239"/>
      <c r="K49" s="1240"/>
      <c r="N49" s="374" t="str">
        <f t="array" ref="N49">IFERROR(INDEX($B$5:$B$84,SMALL(IF($G$5:$G$84="実施済",ROW($B$5:$B$84)),ROW(B45))-4,0),"")</f>
        <v/>
      </c>
      <c r="O49" s="362" t="str">
        <f>IF(N49="","",VLOOKUP(N$5:N$84,'①7.積算内訳（販促）'!$B$6:$H$805,5,FALSE))</f>
        <v/>
      </c>
      <c r="P49" s="362" t="str">
        <f>IF($N49="","",VLOOKUP($N$5:$N$84,'①7.積算内訳（販促）'!$B$6:$H$805,6,FALSE))</f>
        <v/>
      </c>
      <c r="Q49" s="362" t="str">
        <f>IF($N49="","",VLOOKUP($N$5:$N$84,'①7.積算内訳（販促）'!$B$6:$H$805,7,FALSE))</f>
        <v/>
      </c>
    </row>
    <row r="50" spans="2:17" ht="42" hidden="1" customHeight="1">
      <c r="B50" s="167" t="str">
        <f>IF(C50="","",IF('⑦1.活動計画変更（販促）'!C97="中止","中止","販促㊻"))</f>
        <v/>
      </c>
      <c r="C50" s="363" t="str">
        <f>IF('⑦1.活動計画変更（販促）'!C97="変更",'⑦1.活動計画変更（販促）'!D97,IF('⑦1.活動計画変更（販促）'!C97="中止",0,'⑦1.活動計画変更（販促）'!D96))</f>
        <v/>
      </c>
      <c r="D50" s="364" t="str">
        <f>IF('⑦1.活動計画変更（販促）'!C97="変更",'⑦1.活動計画変更（販促）'!E97,IF('⑦1.活動計画変更（販促）'!C97="中止","",'⑦1.活動計画変更（販促）'!E96))</f>
        <v/>
      </c>
      <c r="E50" s="364" t="str">
        <f>IF('⑦1.活動計画変更（販促）'!C97="変更",'⑦1.活動計画変更（販促）'!F97,IF('⑦1.活動計画変更（販促）'!C97="中止","",'⑦1.活動計画変更（販促）'!F96))</f>
        <v/>
      </c>
      <c r="F50" s="367" t="str">
        <f>IF('⑦1.活動計画変更（販促）'!C97="変更",'⑦1.活動計画変更（販促）'!G97,IF('⑦1.活動計画変更（販促）'!C97="中止","",'⑦1.活動計画変更（販促）'!G96))</f>
        <v/>
      </c>
      <c r="G50" s="356" t="s">
        <v>225</v>
      </c>
      <c r="H50" s="1238"/>
      <c r="I50" s="1239"/>
      <c r="J50" s="1239"/>
      <c r="K50" s="1240"/>
      <c r="N50" s="374" t="str">
        <f t="array" ref="N50">IFERROR(INDEX($B$5:$B$84,SMALL(IF($G$5:$G$84="実施済",ROW($B$5:$B$84)),ROW(B46))-4,0),"")</f>
        <v/>
      </c>
      <c r="O50" s="362" t="str">
        <f>IF(N50="","",VLOOKUP(N$5:N$84,'①7.積算内訳（販促）'!$B$6:$H$805,5,FALSE))</f>
        <v/>
      </c>
      <c r="P50" s="362" t="str">
        <f>IF($N50="","",VLOOKUP($N$5:$N$84,'①7.積算内訳（販促）'!$B$6:$H$805,6,FALSE))</f>
        <v/>
      </c>
      <c r="Q50" s="362" t="str">
        <f>IF($N50="","",VLOOKUP($N$5:$N$84,'①7.積算内訳（販促）'!$B$6:$H$805,7,FALSE))</f>
        <v/>
      </c>
    </row>
    <row r="51" spans="2:17" ht="42" hidden="1" customHeight="1">
      <c r="B51" s="167" t="str">
        <f>IF(C51="","",IF('⑦1.活動計画変更（販促）'!C99="中止","中止","販促㊼"))</f>
        <v/>
      </c>
      <c r="C51" s="363" t="str">
        <f>IF('⑦1.活動計画変更（販促）'!C99="変更",'⑦1.活動計画変更（販促）'!D99,IF('⑦1.活動計画変更（販促）'!C99="中止",0,'⑦1.活動計画変更（販促）'!D98))</f>
        <v/>
      </c>
      <c r="D51" s="364" t="str">
        <f>IF('⑦1.活動計画変更（販促）'!C99="変更",'⑦1.活動計画変更（販促）'!E99,IF('⑦1.活動計画変更（販促）'!C99="中止","",'⑦1.活動計画変更（販促）'!E98))</f>
        <v/>
      </c>
      <c r="E51" s="364" t="str">
        <f>IF('⑦1.活動計画変更（販促）'!C99="変更",'⑦1.活動計画変更（販促）'!F99,IF('⑦1.活動計画変更（販促）'!C99="中止","",'⑦1.活動計画変更（販促）'!F98))</f>
        <v/>
      </c>
      <c r="F51" s="367" t="str">
        <f>IF('⑦1.活動計画変更（販促）'!C99="変更",'⑦1.活動計画変更（販促）'!G99,IF('⑦1.活動計画変更（販促）'!C99="中止","",'⑦1.活動計画変更（販促）'!G98))</f>
        <v/>
      </c>
      <c r="G51" s="356" t="s">
        <v>225</v>
      </c>
      <c r="H51" s="1238"/>
      <c r="I51" s="1239"/>
      <c r="J51" s="1239"/>
      <c r="K51" s="1240"/>
      <c r="N51" s="374" t="str">
        <f t="array" ref="N51">IFERROR(INDEX($B$5:$B$84,SMALL(IF($G$5:$G$84="実施済",ROW($B$5:$B$84)),ROW(B47))-4,0),"")</f>
        <v/>
      </c>
      <c r="O51" s="362" t="str">
        <f>IF(N51="","",VLOOKUP(N$5:N$84,'①7.積算内訳（販促）'!$B$6:$H$805,5,FALSE))</f>
        <v/>
      </c>
      <c r="P51" s="362" t="str">
        <f>IF($N51="","",VLOOKUP($N$5:$N$84,'①7.積算内訳（販促）'!$B$6:$H$805,6,FALSE))</f>
        <v/>
      </c>
      <c r="Q51" s="362" t="str">
        <f>IF($N51="","",VLOOKUP($N$5:$N$84,'①7.積算内訳（販促）'!$B$6:$H$805,7,FALSE))</f>
        <v/>
      </c>
    </row>
    <row r="52" spans="2:17" ht="42" hidden="1" customHeight="1">
      <c r="B52" s="167" t="str">
        <f>IF(C52="","",IF('⑦1.活動計画変更（販促）'!C101="中止","中止","販促㊽"))</f>
        <v/>
      </c>
      <c r="C52" s="363" t="str">
        <f>IF('⑦1.活動計画変更（販促）'!C101="変更",'⑦1.活動計画変更（販促）'!D101,IF('⑦1.活動計画変更（販促）'!C101="中止",0,'⑦1.活動計画変更（販促）'!D100))</f>
        <v/>
      </c>
      <c r="D52" s="364" t="str">
        <f>IF('⑦1.活動計画変更（販促）'!C101="変更",'⑦1.活動計画変更（販促）'!E101,IF('⑦1.活動計画変更（販促）'!C101="中止","",'⑦1.活動計画変更（販促）'!E100))</f>
        <v/>
      </c>
      <c r="E52" s="364" t="str">
        <f>IF('⑦1.活動計画変更（販促）'!C101="変更",'⑦1.活動計画変更（販促）'!F101,IF('⑦1.活動計画変更（販促）'!C101="中止","",'⑦1.活動計画変更（販促）'!F100))</f>
        <v/>
      </c>
      <c r="F52" s="367" t="str">
        <f>IF('⑦1.活動計画変更（販促）'!C101="変更",'⑦1.活動計画変更（販促）'!G101,IF('⑦1.活動計画変更（販促）'!C101="中止","",'⑦1.活動計画変更（販促）'!G100))</f>
        <v/>
      </c>
      <c r="G52" s="356" t="s">
        <v>225</v>
      </c>
      <c r="H52" s="1238"/>
      <c r="I52" s="1239"/>
      <c r="J52" s="1239"/>
      <c r="K52" s="1240"/>
      <c r="N52" s="374" t="str">
        <f t="array" ref="N52">IFERROR(INDEX($B$5:$B$84,SMALL(IF($G$5:$G$84="実施済",ROW($B$5:$B$84)),ROW(B48))-4,0),"")</f>
        <v/>
      </c>
      <c r="O52" s="362" t="str">
        <f>IF(N52="","",VLOOKUP(N$5:N$84,'①7.積算内訳（販促）'!$B$6:$H$805,5,FALSE))</f>
        <v/>
      </c>
      <c r="P52" s="362" t="str">
        <f>IF($N52="","",VLOOKUP($N$5:$N$84,'①7.積算内訳（販促）'!$B$6:$H$805,6,FALSE))</f>
        <v/>
      </c>
      <c r="Q52" s="362" t="str">
        <f>IF($N52="","",VLOOKUP($N$5:$N$84,'①7.積算内訳（販促）'!$B$6:$H$805,7,FALSE))</f>
        <v/>
      </c>
    </row>
    <row r="53" spans="2:17" ht="42" hidden="1" customHeight="1">
      <c r="B53" s="167" t="str">
        <f>IF(C53="","",IF('⑦1.活動計画変更（販促）'!C103="中止","中止","販促㊾"))</f>
        <v/>
      </c>
      <c r="C53" s="363" t="str">
        <f>IF('⑦1.活動計画変更（販促）'!C103="変更",'⑦1.活動計画変更（販促）'!D103,IF('⑦1.活動計画変更（販促）'!C103="中止",0,'⑦1.活動計画変更（販促）'!D102))</f>
        <v/>
      </c>
      <c r="D53" s="364" t="str">
        <f>IF('⑦1.活動計画変更（販促）'!C103="変更",'⑦1.活動計画変更（販促）'!E103,IF('⑦1.活動計画変更（販促）'!C103="中止","",'⑦1.活動計画変更（販促）'!E102))</f>
        <v/>
      </c>
      <c r="E53" s="364" t="str">
        <f>IF('⑦1.活動計画変更（販促）'!C103="変更",'⑦1.活動計画変更（販促）'!F103,IF('⑦1.活動計画変更（販促）'!C103="中止","",'⑦1.活動計画変更（販促）'!F102))</f>
        <v/>
      </c>
      <c r="F53" s="367" t="str">
        <f>IF('⑦1.活動計画変更（販促）'!C103="変更",'⑦1.活動計画変更（販促）'!G103,IF('⑦1.活動計画変更（販促）'!C103="中止","",'⑦1.活動計画変更（販促）'!G102))</f>
        <v/>
      </c>
      <c r="G53" s="356" t="s">
        <v>225</v>
      </c>
      <c r="H53" s="1238"/>
      <c r="I53" s="1239"/>
      <c r="J53" s="1239"/>
      <c r="K53" s="1240"/>
      <c r="N53" s="374" t="str">
        <f t="array" ref="N53">IFERROR(INDEX($B$5:$B$84,SMALL(IF($G$5:$G$84="実施済",ROW($B$5:$B$84)),ROW(B49))-4,0),"")</f>
        <v/>
      </c>
      <c r="O53" s="362" t="str">
        <f>IF(N53="","",VLOOKUP(N$5:N$84,'①7.積算内訳（販促）'!$B$6:$H$805,5,FALSE))</f>
        <v/>
      </c>
      <c r="P53" s="362" t="str">
        <f>IF($N53="","",VLOOKUP($N$5:$N$84,'①7.積算内訳（販促）'!$B$6:$H$805,6,FALSE))</f>
        <v/>
      </c>
      <c r="Q53" s="362" t="str">
        <f>IF($N53="","",VLOOKUP($N$5:$N$84,'①7.積算内訳（販促）'!$B$6:$H$805,7,FALSE))</f>
        <v/>
      </c>
    </row>
    <row r="54" spans="2:17" ht="42" hidden="1" customHeight="1" thickBot="1">
      <c r="B54" s="168" t="str">
        <f>IF(C54="","",IF('⑦1.活動計画変更（販促）'!C105="中止","中止","販促㊿"))</f>
        <v/>
      </c>
      <c r="C54" s="368" t="str">
        <f>IF('⑦1.活動計画変更（販促）'!C105="変更",'⑦1.活動計画変更（販促）'!D105,IF('⑦1.活動計画変更（販促）'!C105="中止",0,'⑦1.活動計画変更（販促）'!D104))</f>
        <v/>
      </c>
      <c r="D54" s="369" t="str">
        <f>IF('⑦1.活動計画変更（販促）'!C105="変更",'⑦1.活動計画変更（販促）'!E105,IF('⑦1.活動計画変更（販促）'!C105="中止","",'⑦1.活動計画変更（販促）'!E104))</f>
        <v/>
      </c>
      <c r="E54" s="369" t="str">
        <f>IF('⑦1.活動計画変更（販促）'!C105="変更",'⑦1.活動計画変更（販促）'!F105,IF('⑦1.活動計画変更（販促）'!C105="中止","",'⑦1.活動計画変更（販促）'!F104))</f>
        <v/>
      </c>
      <c r="F54" s="370" t="str">
        <f>IF('⑦1.活動計画変更（販促）'!C105="変更",'⑦1.活動計画変更（販促）'!G105,IF('⑦1.活動計画変更（販促）'!C105="中止","",'⑦1.活動計画変更（販促）'!G104))</f>
        <v/>
      </c>
      <c r="G54" s="360" t="s">
        <v>225</v>
      </c>
      <c r="H54" s="1434"/>
      <c r="I54" s="1435"/>
      <c r="J54" s="1435"/>
      <c r="K54" s="1436"/>
      <c r="M54" s="158"/>
      <c r="N54" s="374" t="str">
        <f t="array" ref="N54">IFERROR(INDEX($B$5:$B$84,SMALL(IF($G$5:$G$84="実施済",ROW($B$5:$B$84)),ROW(B50))-4,0),"")</f>
        <v/>
      </c>
      <c r="O54" s="362" t="str">
        <f>IF(N54="","",VLOOKUP(N$5:N$84,'①7.積算内訳（販促）'!$B$6:$H$805,5,FALSE))</f>
        <v/>
      </c>
      <c r="P54" s="362" t="str">
        <f>IF($N54="","",VLOOKUP($N$5:$N$84,'①7.積算内訳（販促）'!$B$6:$H$805,6,FALSE))</f>
        <v/>
      </c>
      <c r="Q54" s="362" t="str">
        <f>IF($N54="","",VLOOKUP($N$5:$N$84,'①7.積算内訳（販促）'!$B$6:$H$805,7,FALSE))</f>
        <v/>
      </c>
    </row>
    <row r="55" spans="2:17" ht="42" hidden="1" customHeight="1">
      <c r="B55" s="166" t="str">
        <f>IF(C55="","",IF('⑦1.活動計画変更（販促）'!C107="中止","中止","販促51"))</f>
        <v/>
      </c>
      <c r="C55" s="371" t="str">
        <f>IF('⑦1.活動計画変更（販促）'!C107="変更",'⑦1.活動計画変更（販促）'!D107,IF('⑦1.活動計画変更（販促）'!C107="中止",0,'⑦1.活動計画変更（販促）'!D106))</f>
        <v/>
      </c>
      <c r="D55" s="372" t="str">
        <f>IF('⑦1.活動計画変更（販促）'!C107="変更",'⑦1.活動計画変更（販促）'!E107,IF('⑦1.活動計画変更（販促）'!C107="中止","",'⑦1.活動計画変更（販促）'!E106))</f>
        <v/>
      </c>
      <c r="E55" s="372" t="str">
        <f>IF('⑦1.活動計画変更（販促）'!C107="変更",'⑦1.活動計画変更（販促）'!F107,IF('⑦1.活動計画変更（販促）'!C107="中止","",'⑦1.活動計画変更（販促）'!F106))</f>
        <v/>
      </c>
      <c r="F55" s="373" t="str">
        <f>IF('⑦1.活動計画変更（販促）'!C107="変更",'⑦1.活動計画変更（販促）'!G107,IF('⑦1.活動計画変更（販促）'!C107="中止","",'⑦1.活動計画変更（販促）'!G106))</f>
        <v/>
      </c>
      <c r="G55" s="361" t="s">
        <v>225</v>
      </c>
      <c r="H55" s="1254"/>
      <c r="I55" s="1437"/>
      <c r="J55" s="1437"/>
      <c r="K55" s="1438"/>
      <c r="N55" s="374" t="str">
        <f t="array" ref="N55">IFERROR(INDEX($B$5:$B$84,SMALL(IF($G$5:$G$84="実施済",ROW($B$5:$B$84)),ROW(B51))-4,0),"")</f>
        <v/>
      </c>
      <c r="O55" s="362" t="str">
        <f>IF(N55="","",VLOOKUP(N$5:N$84,'①7.積算内訳（販促）'!$B$6:$H$805,5,FALSE))</f>
        <v/>
      </c>
      <c r="P55" s="362" t="str">
        <f>IF($N55="","",VLOOKUP($N$5:$N$84,'①7.積算内訳（販促）'!$B$6:$H$805,6,FALSE))</f>
        <v/>
      </c>
      <c r="Q55" s="362" t="str">
        <f>IF($N55="","",VLOOKUP($N$5:$N$84,'①7.積算内訳（販促）'!$B$6:$H$805,7,FALSE))</f>
        <v/>
      </c>
    </row>
    <row r="56" spans="2:17" ht="42" hidden="1" customHeight="1">
      <c r="B56" s="167" t="str">
        <f>IF(C56="","",IF('⑦1.活動計画変更（販促）'!C109="中止","中止","販促52"))</f>
        <v/>
      </c>
      <c r="C56" s="363" t="str">
        <f>IF('⑦1.活動計画変更（販促）'!C109="変更",'⑦1.活動計画変更（販促）'!D109,IF('⑦1.活動計画変更（販促）'!C109="中止",0,'⑦1.活動計画変更（販促）'!D108))</f>
        <v/>
      </c>
      <c r="D56" s="364" t="str">
        <f>IF('⑦1.活動計画変更（販促）'!C109="変更",'⑦1.活動計画変更（販促）'!E109,IF('⑦1.活動計画変更（販促）'!C109="中止","",'⑦1.活動計画変更（販促）'!E108))</f>
        <v/>
      </c>
      <c r="E56" s="364" t="str">
        <f>IF('⑦1.活動計画変更（販促）'!C109="変更",'⑦1.活動計画変更（販促）'!F109,IF('⑦1.活動計画変更（販促）'!C109="中止","",'⑦1.活動計画変更（販促）'!F108))</f>
        <v/>
      </c>
      <c r="F56" s="367" t="str">
        <f>IF('⑦1.活動計画変更（販促）'!C109="変更",'⑦1.活動計画変更（販促）'!G109,IF('⑦1.活動計画変更（販促）'!C109="中止","",'⑦1.活動計画変更（販促）'!G108))</f>
        <v/>
      </c>
      <c r="G56" s="356" t="s">
        <v>225</v>
      </c>
      <c r="H56" s="1238"/>
      <c r="I56" s="1239"/>
      <c r="J56" s="1239"/>
      <c r="K56" s="1240"/>
      <c r="N56" s="374" t="str">
        <f t="array" ref="N56">IFERROR(INDEX($B$5:$B$84,SMALL(IF($G$5:$G$84="実施済",ROW($B$5:$B$84)),ROW(B52))-4,0),"")</f>
        <v/>
      </c>
      <c r="O56" s="362" t="str">
        <f>IF(N56="","",VLOOKUP(N$5:N$84,'①7.積算内訳（販促）'!$B$6:$H$805,5,FALSE))</f>
        <v/>
      </c>
      <c r="P56" s="362" t="str">
        <f>IF($N56="","",VLOOKUP($N$5:$N$84,'①7.積算内訳（販促）'!$B$6:$H$805,6,FALSE))</f>
        <v/>
      </c>
      <c r="Q56" s="362" t="str">
        <f>IF($N56="","",VLOOKUP($N$5:$N$84,'①7.積算内訳（販促）'!$B$6:$H$805,7,FALSE))</f>
        <v/>
      </c>
    </row>
    <row r="57" spans="2:17" ht="42" hidden="1" customHeight="1">
      <c r="B57" s="167" t="str">
        <f>IF(C57="","",IF('⑦1.活動計画変更（販促）'!C111="中止","中止","販促53"))</f>
        <v/>
      </c>
      <c r="C57" s="363" t="str">
        <f>IF('⑦1.活動計画変更（販促）'!C111="変更",'⑦1.活動計画変更（販促）'!D111,IF('⑦1.活動計画変更（販促）'!C111="中止",0,'⑦1.活動計画変更（販促）'!D100))</f>
        <v/>
      </c>
      <c r="D57" s="364" t="str">
        <f>IF('⑦1.活動計画変更（販促）'!C111="変更",'⑦1.活動計画変更（販促）'!E111,IF('⑦1.活動計画変更（販促）'!C111="中止","",'⑦1.活動計画変更（販促）'!E110))</f>
        <v/>
      </c>
      <c r="E57" s="364" t="str">
        <f>IF('⑦1.活動計画変更（販促）'!C111="変更",'⑦1.活動計画変更（販促）'!F111,IF('⑦1.活動計画変更（販促）'!C111="中止","",'⑦1.活動計画変更（販促）'!F110))</f>
        <v/>
      </c>
      <c r="F57" s="367" t="str">
        <f>IF('⑦1.活動計画変更（販促）'!C111="変更",'⑦1.活動計画変更（販促）'!G111,IF('⑦1.活動計画変更（販促）'!C111="中止","",'⑦1.活動計画変更（販促）'!G110))</f>
        <v/>
      </c>
      <c r="G57" s="356" t="s">
        <v>225</v>
      </c>
      <c r="H57" s="1238"/>
      <c r="I57" s="1239"/>
      <c r="J57" s="1239"/>
      <c r="K57" s="1240"/>
      <c r="N57" s="374" t="str">
        <f t="array" ref="N57">IFERROR(INDEX($B$5:$B$84,SMALL(IF($G$5:$G$84="実施済",ROW($B$5:$B$84)),ROW(B53))-4,0),"")</f>
        <v/>
      </c>
      <c r="O57" s="362" t="str">
        <f>IF(N57="","",VLOOKUP(N$5:N$84,'①7.積算内訳（販促）'!$B$6:$H$805,5,FALSE))</f>
        <v/>
      </c>
      <c r="P57" s="362" t="str">
        <f>IF($N57="","",VLOOKUP($N$5:$N$84,'①7.積算内訳（販促）'!$B$6:$H$805,6,FALSE))</f>
        <v/>
      </c>
      <c r="Q57" s="362" t="str">
        <f>IF($N57="","",VLOOKUP($N$5:$N$84,'①7.積算内訳（販促）'!$B$6:$H$805,7,FALSE))</f>
        <v/>
      </c>
    </row>
    <row r="58" spans="2:17" ht="42" hidden="1" customHeight="1">
      <c r="B58" s="167" t="str">
        <f>IF(C58="","",IF('⑦1.活動計画変更（販促）'!C113="中止","中止","販促54"))</f>
        <v/>
      </c>
      <c r="C58" s="363" t="str">
        <f>IF('⑦1.活動計画変更（販促）'!C113="変更",'⑦1.活動計画変更（販促）'!D113,IF('⑦1.活動計画変更（販促）'!C113="中止",0,'⑦1.活動計画変更（販促）'!D112))</f>
        <v/>
      </c>
      <c r="D58" s="364" t="str">
        <f>IF('⑦1.活動計画変更（販促）'!C113="変更",'⑦1.活動計画変更（販促）'!E113,IF('⑦1.活動計画変更（販促）'!C113="中止","",'⑦1.活動計画変更（販促）'!E112))</f>
        <v/>
      </c>
      <c r="E58" s="364" t="str">
        <f>IF('⑦1.活動計画変更（販促）'!C113="変更",'⑦1.活動計画変更（販促）'!F113,IF('⑦1.活動計画変更（販促）'!C113="中止","",'⑦1.活動計画変更（販促）'!F112))</f>
        <v/>
      </c>
      <c r="F58" s="367" t="str">
        <f>IF('⑦1.活動計画変更（販促）'!C113="変更",'⑦1.活動計画変更（販促）'!G113,IF('⑦1.活動計画変更（販促）'!C113="中止","",'⑦1.活動計画変更（販促）'!G112))</f>
        <v/>
      </c>
      <c r="G58" s="356" t="s">
        <v>225</v>
      </c>
      <c r="H58" s="1238"/>
      <c r="I58" s="1239"/>
      <c r="J58" s="1239"/>
      <c r="K58" s="1240"/>
      <c r="N58" s="374" t="str">
        <f t="array" ref="N58">IFERROR(INDEX($B$5:$B$84,SMALL(IF($G$5:$G$84="実施済",ROW($B$5:$B$84)),ROW(B54))-4,0),"")</f>
        <v/>
      </c>
      <c r="O58" s="362" t="str">
        <f>IF(N58="","",VLOOKUP(N$5:N$84,'①7.積算内訳（販促）'!$B$6:$H$805,5,FALSE))</f>
        <v/>
      </c>
      <c r="P58" s="362" t="str">
        <f>IF($N58="","",VLOOKUP($N$5:$N$84,'①7.積算内訳（販促）'!$B$6:$H$805,6,FALSE))</f>
        <v/>
      </c>
      <c r="Q58" s="362" t="str">
        <f>IF($N58="","",VLOOKUP($N$5:$N$84,'①7.積算内訳（販促）'!$B$6:$H$805,7,FALSE))</f>
        <v/>
      </c>
    </row>
    <row r="59" spans="2:17" ht="42" hidden="1" customHeight="1">
      <c r="B59" s="167" t="str">
        <f>IF(C59="","",IF('⑦1.活動計画変更（販促）'!C115="中止","中止","販促55"))</f>
        <v/>
      </c>
      <c r="C59" s="363" t="str">
        <f>IF('⑦1.活動計画変更（販促）'!C115="変更",'⑦1.活動計画変更（販促）'!D115,IF('⑦1.活動計画変更（販促）'!C115="中止",0,'⑦1.活動計画変更（販促）'!D114))</f>
        <v/>
      </c>
      <c r="D59" s="364" t="str">
        <f>IF('⑦1.活動計画変更（販促）'!C115="変更",'⑦1.活動計画変更（販促）'!E115,IF('⑦1.活動計画変更（販促）'!C115="中止","",'⑦1.活動計画変更（販促）'!E114))</f>
        <v/>
      </c>
      <c r="E59" s="364" t="str">
        <f>IF('⑦1.活動計画変更（販促）'!C115="変更",'⑦1.活動計画変更（販促）'!F115,IF('⑦1.活動計画変更（販促）'!C115="中止","",'⑦1.活動計画変更（販促）'!F114))</f>
        <v/>
      </c>
      <c r="F59" s="367" t="str">
        <f>IF('⑦1.活動計画変更（販促）'!C115="変更",'⑦1.活動計画変更（販促）'!G115,IF('⑦1.活動計画変更（販促）'!C115="中止","",'⑦1.活動計画変更（販促）'!G114))</f>
        <v/>
      </c>
      <c r="G59" s="356" t="s">
        <v>225</v>
      </c>
      <c r="H59" s="1238"/>
      <c r="I59" s="1239"/>
      <c r="J59" s="1239"/>
      <c r="K59" s="1240"/>
      <c r="N59" s="374" t="str">
        <f t="array" ref="N59">IFERROR(INDEX($B$5:$B$84,SMALL(IF($G$5:$G$84="実施済",ROW($B$5:$B$84)),ROW(B55))-4,0),"")</f>
        <v/>
      </c>
      <c r="O59" s="362" t="str">
        <f>IF(N59="","",VLOOKUP(N$5:N$84,'①7.積算内訳（販促）'!$B$6:$H$805,5,FALSE))</f>
        <v/>
      </c>
      <c r="P59" s="362" t="str">
        <f>IF($N59="","",VLOOKUP($N$5:$N$84,'①7.積算内訳（販促）'!$B$6:$H$805,6,FALSE))</f>
        <v/>
      </c>
      <c r="Q59" s="362" t="str">
        <f>IF($N59="","",VLOOKUP($N$5:$N$84,'①7.積算内訳（販促）'!$B$6:$H$805,7,FALSE))</f>
        <v/>
      </c>
    </row>
    <row r="60" spans="2:17" ht="42" hidden="1" customHeight="1">
      <c r="B60" s="167" t="str">
        <f>IF(C60="","",IF('⑦1.活動計画変更（販促）'!C117="中止","中止","販促56"))</f>
        <v/>
      </c>
      <c r="C60" s="363" t="str">
        <f>IF('⑦1.活動計画変更（販促）'!C117="変更",'⑦1.活動計画変更（販促）'!D117,IF('⑦1.活動計画変更（販促）'!C117="中止",0,'⑦1.活動計画変更（販促）'!D116))</f>
        <v/>
      </c>
      <c r="D60" s="364" t="str">
        <f>IF('⑦1.活動計画変更（販促）'!C117="変更",'⑦1.活動計画変更（販促）'!E117,IF('⑦1.活動計画変更（販促）'!C117="中止","",'⑦1.活動計画変更（販促）'!E116))</f>
        <v/>
      </c>
      <c r="E60" s="364" t="str">
        <f>IF('⑦1.活動計画変更（販促）'!C117="変更",'⑦1.活動計画変更（販促）'!F117,IF('⑦1.活動計画変更（販促）'!C117="中止","",'⑦1.活動計画変更（販促）'!F116))</f>
        <v/>
      </c>
      <c r="F60" s="367" t="str">
        <f>IF('⑦1.活動計画変更（販促）'!C117="変更",'⑦1.活動計画変更（販促）'!G117,IF('⑦1.活動計画変更（販促）'!C117="中止","",'⑦1.活動計画変更（販促）'!G116))</f>
        <v/>
      </c>
      <c r="G60" s="356" t="s">
        <v>225</v>
      </c>
      <c r="H60" s="1238"/>
      <c r="I60" s="1239"/>
      <c r="J60" s="1239"/>
      <c r="K60" s="1240"/>
      <c r="N60" s="374" t="str">
        <f t="array" ref="N60">IFERROR(INDEX($B$5:$B$84,SMALL(IF($G$5:$G$84="実施済",ROW($B$5:$B$84)),ROW(B56))-4,0),"")</f>
        <v/>
      </c>
      <c r="O60" s="362" t="str">
        <f>IF(N60="","",VLOOKUP(N$5:N$84,'①7.積算内訳（販促）'!$B$6:$H$805,5,FALSE))</f>
        <v/>
      </c>
      <c r="P60" s="362" t="str">
        <f>IF($N60="","",VLOOKUP($N$5:$N$84,'①7.積算内訳（販促）'!$B$6:$H$805,6,FALSE))</f>
        <v/>
      </c>
      <c r="Q60" s="362" t="str">
        <f>IF($N60="","",VLOOKUP($N$5:$N$84,'①7.積算内訳（販促）'!$B$6:$H$805,7,FALSE))</f>
        <v/>
      </c>
    </row>
    <row r="61" spans="2:17" ht="42" hidden="1" customHeight="1">
      <c r="B61" s="167" t="str">
        <f>IF(C61="","",IF('⑦1.活動計画変更（販促）'!C119="中止","中止","販促57"))</f>
        <v/>
      </c>
      <c r="C61" s="363" t="str">
        <f>IF('⑦1.活動計画変更（販促）'!C119="変更",'⑦1.活動計画変更（販促）'!D119,IF('⑦1.活動計画変更（販促）'!C119="中止",0,'⑦1.活動計画変更（販促）'!D118))</f>
        <v/>
      </c>
      <c r="D61" s="364" t="str">
        <f>IF('⑦1.活動計画変更（販促）'!C119="変更",'⑦1.活動計画変更（販促）'!E119,IF('⑦1.活動計画変更（販促）'!C119="中止","",'⑦1.活動計画変更（販促）'!E118))</f>
        <v/>
      </c>
      <c r="E61" s="364" t="str">
        <f>IF('⑦1.活動計画変更（販促）'!C119="変更",'⑦1.活動計画変更（販促）'!F119,IF('⑦1.活動計画変更（販促）'!C119="中止","",'⑦1.活動計画変更（販促）'!F118))</f>
        <v/>
      </c>
      <c r="F61" s="367" t="str">
        <f>IF('⑦1.活動計画変更（販促）'!C119="変更",'⑦1.活動計画変更（販促）'!G119,IF('⑦1.活動計画変更（販促）'!C119="中止","",'⑦1.活動計画変更（販促）'!G118))</f>
        <v/>
      </c>
      <c r="G61" s="356" t="s">
        <v>225</v>
      </c>
      <c r="H61" s="1238"/>
      <c r="I61" s="1239"/>
      <c r="J61" s="1239"/>
      <c r="K61" s="1240"/>
      <c r="N61" s="374" t="str">
        <f t="array" ref="N61">IFERROR(INDEX($B$5:$B$84,SMALL(IF($G$5:$G$84="実施済",ROW($B$5:$B$84)),ROW(B57))-4,0),"")</f>
        <v/>
      </c>
      <c r="O61" s="362" t="str">
        <f>IF(N61="","",VLOOKUP(N$5:N$84,'①7.積算内訳（販促）'!$B$6:$H$805,5,FALSE))</f>
        <v/>
      </c>
      <c r="P61" s="362" t="str">
        <f>IF($N61="","",VLOOKUP($N$5:$N$84,'①7.積算内訳（販促）'!$B$6:$H$805,6,FALSE))</f>
        <v/>
      </c>
      <c r="Q61" s="362" t="str">
        <f>IF($N61="","",VLOOKUP($N$5:$N$84,'①7.積算内訳（販促）'!$B$6:$H$805,7,FALSE))</f>
        <v/>
      </c>
    </row>
    <row r="62" spans="2:17" ht="42" hidden="1" customHeight="1">
      <c r="B62" s="167" t="str">
        <f>IF(C62="","",IF('⑦1.活動計画変更（販促）'!C121="中止","中止","販促58"))</f>
        <v/>
      </c>
      <c r="C62" s="363" t="str">
        <f>IF('⑦1.活動計画変更（販促）'!C121="変更",'⑦1.活動計画変更（販促）'!D121,IF('⑦1.活動計画変更（販促）'!C121="中止",0,'⑦1.活動計画変更（販促）'!D120))</f>
        <v/>
      </c>
      <c r="D62" s="364" t="str">
        <f>IF('⑦1.活動計画変更（販促）'!C121="変更",'⑦1.活動計画変更（販促）'!E121,IF('⑦1.活動計画変更（販促）'!C121="中止","",'⑦1.活動計画変更（販促）'!E120))</f>
        <v/>
      </c>
      <c r="E62" s="364" t="str">
        <f>IF('⑦1.活動計画変更（販促）'!C121="変更",'⑦1.活動計画変更（販促）'!F121,IF('⑦1.活動計画変更（販促）'!C121="中止","",'⑦1.活動計画変更（販促）'!F120))</f>
        <v/>
      </c>
      <c r="F62" s="367" t="str">
        <f>IF('⑦1.活動計画変更（販促）'!C121="変更",'⑦1.活動計画変更（販促）'!G121,IF('⑦1.活動計画変更（販促）'!C121="中止","",'⑦1.活動計画変更（販促）'!G120))</f>
        <v/>
      </c>
      <c r="G62" s="356" t="s">
        <v>225</v>
      </c>
      <c r="H62" s="1238"/>
      <c r="I62" s="1239"/>
      <c r="J62" s="1239"/>
      <c r="K62" s="1240"/>
      <c r="N62" s="374" t="str">
        <f t="array" ref="N62">IFERROR(INDEX($B$5:$B$84,SMALL(IF($G$5:$G$84="実施済",ROW($B$5:$B$84)),ROW(B58))-4,0),"")</f>
        <v/>
      </c>
      <c r="O62" s="362" t="str">
        <f>IF(N62="","",VLOOKUP(N$5:N$84,'①7.積算内訳（販促）'!$B$6:$H$805,5,FALSE))</f>
        <v/>
      </c>
      <c r="P62" s="362" t="str">
        <f>IF($N62="","",VLOOKUP($N$5:$N$84,'①7.積算内訳（販促）'!$B$6:$H$805,6,FALSE))</f>
        <v/>
      </c>
      <c r="Q62" s="362" t="str">
        <f>IF($N62="","",VLOOKUP($N$5:$N$84,'①7.積算内訳（販促）'!$B$6:$H$805,7,FALSE))</f>
        <v/>
      </c>
    </row>
    <row r="63" spans="2:17" ht="42" hidden="1" customHeight="1">
      <c r="B63" s="167" t="str">
        <f>IF(C63="","",IF('⑦1.活動計画変更（販促）'!C123="中止","中止","販促59"))</f>
        <v/>
      </c>
      <c r="C63" s="363" t="str">
        <f>IF('⑦1.活動計画変更（販促）'!C123="変更",'⑦1.活動計画変更（販促）'!D123,IF('⑦1.活動計画変更（販促）'!C123="中止",0,'⑦1.活動計画変更（販促）'!D122))</f>
        <v/>
      </c>
      <c r="D63" s="364" t="str">
        <f>IF('⑦1.活動計画変更（販促）'!C123="変更",'⑦1.活動計画変更（販促）'!E123,IF('⑦1.活動計画変更（販促）'!C123="中止","",'⑦1.活動計画変更（販促）'!E122))</f>
        <v/>
      </c>
      <c r="E63" s="364" t="str">
        <f>IF('⑦1.活動計画変更（販促）'!C123="変更",'⑦1.活動計画変更（販促）'!F123,IF('⑦1.活動計画変更（販促）'!C123="中止","",'⑦1.活動計画変更（販促）'!F122))</f>
        <v/>
      </c>
      <c r="F63" s="367" t="str">
        <f>IF('⑦1.活動計画変更（販促）'!C123="変更",'⑦1.活動計画変更（販促）'!G123,IF('⑦1.活動計画変更（販促）'!C123="中止","",'⑦1.活動計画変更（販促）'!G122))</f>
        <v/>
      </c>
      <c r="G63" s="356" t="s">
        <v>225</v>
      </c>
      <c r="H63" s="1238"/>
      <c r="I63" s="1239"/>
      <c r="J63" s="1239"/>
      <c r="K63" s="1240"/>
      <c r="N63" s="374" t="str">
        <f t="array" ref="N63">IFERROR(INDEX($B$5:$B$84,SMALL(IF($G$5:$G$84="実施済",ROW($B$5:$B$84)),ROW(B59))-4,0),"")</f>
        <v/>
      </c>
      <c r="O63" s="362" t="str">
        <f>IF(N63="","",VLOOKUP(N$5:N$84,'①7.積算内訳（販促）'!$B$6:$H$805,5,FALSE))</f>
        <v/>
      </c>
      <c r="P63" s="362" t="str">
        <f>IF($N63="","",VLOOKUP($N$5:$N$84,'①7.積算内訳（販促）'!$B$6:$H$805,6,FALSE))</f>
        <v/>
      </c>
      <c r="Q63" s="362" t="str">
        <f>IF($N63="","",VLOOKUP($N$5:$N$84,'①7.積算内訳（販促）'!$B$6:$H$805,7,FALSE))</f>
        <v/>
      </c>
    </row>
    <row r="64" spans="2:17" ht="42" hidden="1" customHeight="1" thickBot="1">
      <c r="B64" s="168" t="str">
        <f>IF(C64="","",IF('⑦1.活動計画変更（販促）'!C125="中止","中止","販促60"))</f>
        <v/>
      </c>
      <c r="C64" s="368" t="str">
        <f>IF('⑦1.活動計画変更（販促）'!C125="変更",'⑦1.活動計画変更（販促）'!D125,IF('⑦1.活動計画変更（販促）'!C125="中止",0,'⑦1.活動計画変更（販促）'!D124))</f>
        <v/>
      </c>
      <c r="D64" s="369" t="str">
        <f>IF('⑦1.活動計画変更（販促）'!C125="変更",'⑦1.活動計画変更（販促）'!E125,IF('⑦1.活動計画変更（販促）'!C125="中止","",'⑦1.活動計画変更（販促）'!E124))</f>
        <v/>
      </c>
      <c r="E64" s="369" t="str">
        <f>IF('⑦1.活動計画変更（販促）'!C125="変更",'⑦1.活動計画変更（販促）'!F125,IF('⑦1.活動計画変更（販促）'!C125="中止","",'⑦1.活動計画変更（販促）'!F124))</f>
        <v/>
      </c>
      <c r="F64" s="370" t="str">
        <f>IF('⑦1.活動計画変更（販促）'!C125="変更",'⑦1.活動計画変更（販促）'!G125,IF('⑦1.活動計画変更（販促）'!C125="中止","",'⑦1.活動計画変更（販促）'!G124))</f>
        <v/>
      </c>
      <c r="G64" s="360" t="s">
        <v>225</v>
      </c>
      <c r="H64" s="1434"/>
      <c r="I64" s="1435"/>
      <c r="J64" s="1435"/>
      <c r="K64" s="1436"/>
      <c r="N64" s="374" t="str">
        <f t="array" ref="N64">IFERROR(INDEX($B$5:$B$84,SMALL(IF($G$5:$G$84="実施済",ROW($B$5:$B$84)),ROW(B60))-4,0),"")</f>
        <v/>
      </c>
      <c r="O64" s="362" t="str">
        <f>IF(N64="","",VLOOKUP(N$5:N$84,'①7.積算内訳（販促）'!$B$6:$H$805,5,FALSE))</f>
        <v/>
      </c>
      <c r="P64" s="362" t="str">
        <f>IF($N64="","",VLOOKUP($N$5:$N$84,'①7.積算内訳（販促）'!$B$6:$H$805,6,FALSE))</f>
        <v/>
      </c>
      <c r="Q64" s="362" t="str">
        <f>IF($N64="","",VLOOKUP($N$5:$N$84,'①7.積算内訳（販促）'!$B$6:$H$805,7,FALSE))</f>
        <v/>
      </c>
    </row>
    <row r="65" spans="2:17" ht="42" hidden="1" customHeight="1">
      <c r="B65" s="167" t="str">
        <f>IF(C65="","",IF('⑦1.活動計画変更（販促）'!C127="中止","中止","販促61"))</f>
        <v/>
      </c>
      <c r="C65" s="363" t="str">
        <f>IF('⑦1.活動計画変更（販促）'!C127="変更",'⑦1.活動計画変更（販促）'!D127,IF('⑦1.活動計画変更（販促）'!C127="中止",0,'⑦1.活動計画変更（販促）'!D126))</f>
        <v/>
      </c>
      <c r="D65" s="364" t="str">
        <f>IF('⑦1.活動計画変更（販促）'!C127="変更",'⑦1.活動計画変更（販促）'!E127,IF('⑦1.活動計画変更（販促）'!C127="中止","",'⑦1.活動計画変更（販促）'!E126))</f>
        <v/>
      </c>
      <c r="E65" s="364" t="str">
        <f>IF('⑦1.活動計画変更（販促）'!C127="変更",'⑦1.活動計画変更（販促）'!F127,IF('⑦1.活動計画変更（販促）'!C127="中止","",'⑦1.活動計画変更（販促）'!F126))</f>
        <v/>
      </c>
      <c r="F65" s="365" t="str">
        <f>IF('⑦1.活動計画変更（販促）'!C127="変更",'⑦1.活動計画変更（販促）'!G127,IF('⑦1.活動計画変更（販促）'!C127="中止","",'⑦1.活動計画変更（販促）'!G126))</f>
        <v/>
      </c>
      <c r="G65" s="356" t="s">
        <v>225</v>
      </c>
      <c r="H65" s="1238"/>
      <c r="I65" s="1239"/>
      <c r="J65" s="1239"/>
      <c r="K65" s="1240"/>
      <c r="L65" s="357"/>
      <c r="M65" s="146"/>
      <c r="N65" s="374" t="str">
        <f t="array" ref="N65">IFERROR(INDEX($B$5:$B$84,SMALL(IF($G$5:$G$84="実施済",ROW($B$5:$B$84)),ROW(B61))-4,0),"")</f>
        <v/>
      </c>
      <c r="O65" s="362" t="str">
        <f>IF(N65="","",VLOOKUP(N$5:N$84,'①7.積算内訳（販促）'!$B$6:$H$805,5,FALSE))</f>
        <v/>
      </c>
      <c r="P65" s="362" t="str">
        <f>IF($N65="","",VLOOKUP($N$5:$N$84,'①7.積算内訳（販促）'!$B$6:$H$805,6,FALSE))</f>
        <v/>
      </c>
      <c r="Q65" s="362" t="str">
        <f>IF($N65="","",VLOOKUP($N$5:$N$84,'①7.積算内訳（販促）'!$B$6:$H$805,7,FALSE))</f>
        <v/>
      </c>
    </row>
    <row r="66" spans="2:17" ht="42" hidden="1" customHeight="1">
      <c r="B66" s="167" t="str">
        <f>IF(C66="","",IF('⑦1.活動計画変更（販促）'!C129="中止","中止","販促62"))</f>
        <v/>
      </c>
      <c r="C66" s="363" t="str">
        <f>IF('⑦1.活動計画変更（販促）'!C129="変更",'⑦1.活動計画変更（販促）'!D129,IF('⑦1.活動計画変更（販促）'!C129="中止",0,'⑦1.活動計画変更（販促）'!D128))</f>
        <v/>
      </c>
      <c r="D66" s="364" t="str">
        <f>IF('⑦1.活動計画変更（販促）'!C129="変更",'⑦1.活動計画変更（販促）'!E129,IF('⑦1.活動計画変更（販促）'!C129="中止","",'⑦1.活動計画変更（販促）'!E128))</f>
        <v/>
      </c>
      <c r="E66" s="364" t="str">
        <f>IF('⑦1.活動計画変更（販促）'!C129="変更",'⑦1.活動計画変更（販促）'!F129,IF('⑦1.活動計画変更（販促）'!C129="中止","",'⑦1.活動計画変更（販促）'!F128))</f>
        <v/>
      </c>
      <c r="F66" s="366" t="str">
        <f>IF('⑦1.活動計画変更（販促）'!C129="変更",'⑦1.活動計画変更（販促）'!G129,IF('⑦1.活動計画変更（販促）'!C129="中止","",'⑦1.活動計画変更（販促）'!G128))</f>
        <v/>
      </c>
      <c r="G66" s="358" t="s">
        <v>225</v>
      </c>
      <c r="H66" s="1238"/>
      <c r="I66" s="1239"/>
      <c r="J66" s="1239"/>
      <c r="K66" s="1240"/>
      <c r="M66" s="151"/>
      <c r="N66" s="374" t="str">
        <f t="array" ref="N66">IFERROR(INDEX($B$5:$B$84,SMALL(IF($G$5:$G$84="実施済",ROW($B$5:$B$84)),ROW(B62))-4,0),"")</f>
        <v/>
      </c>
      <c r="O66" s="362" t="str">
        <f>IF(N66="","",VLOOKUP(N$5:N$84,'①7.積算内訳（販促）'!$B$6:$H$805,5,FALSE))</f>
        <v/>
      </c>
      <c r="P66" s="362" t="str">
        <f>IF($N66="","",VLOOKUP($N$5:$N$84,'①7.積算内訳（販促）'!$B$6:$H$805,6,FALSE))</f>
        <v/>
      </c>
      <c r="Q66" s="362" t="str">
        <f>IF($N66="","",VLOOKUP($N$5:$N$84,'①7.積算内訳（販促）'!$B$6:$H$805,7,FALSE))</f>
        <v/>
      </c>
    </row>
    <row r="67" spans="2:17" ht="42" hidden="1" customHeight="1">
      <c r="B67" s="167" t="str">
        <f>IF(C67="","",IF('⑦1.活動計画変更（販促）'!C131="中止","中止","販促63"))</f>
        <v/>
      </c>
      <c r="C67" s="363" t="str">
        <f>IF('⑦1.活動計画変更（販促）'!C131="変更",'⑦1.活動計画変更（販促）'!D131,IF('⑦1.活動計画変更（販促）'!C131="中止",0,'⑦1.活動計画変更（販促）'!D130))</f>
        <v/>
      </c>
      <c r="D67" s="364" t="str">
        <f>IF('⑦1.活動計画変更（販促）'!C131="変更",'⑦1.活動計画変更（販促）'!E131,IF('⑦1.活動計画変更（販促）'!C131="中止","",'⑦1.活動計画変更（販促）'!E130))</f>
        <v/>
      </c>
      <c r="E67" s="364" t="str">
        <f>IF('⑦1.活動計画変更（販促）'!C131="変更",'⑦1.活動計画変更（販促）'!F131,IF('⑦1.活動計画変更（販促）'!C131="中止","",'⑦1.活動計画変更（販促）'!F130))</f>
        <v/>
      </c>
      <c r="F67" s="366" t="str">
        <f>IF('⑦1.活動計画変更（販促）'!C131="変更",'⑦1.活動計画変更（販促）'!G131,IF('⑦1.活動計画変更（販促）'!C131="中止","",'⑦1.活動計画変更（販促）'!G130))</f>
        <v/>
      </c>
      <c r="G67" s="359" t="s">
        <v>225</v>
      </c>
      <c r="H67" s="1238"/>
      <c r="I67" s="1239"/>
      <c r="J67" s="1239"/>
      <c r="K67" s="1240"/>
      <c r="M67" s="146"/>
      <c r="N67" s="374" t="str">
        <f t="array" ref="N67">IFERROR(INDEX($B$5:$B$84,SMALL(IF($G$5:$G$84="実施済",ROW($B$5:$B$84)),ROW(B63))-4,0),"")</f>
        <v/>
      </c>
      <c r="O67" s="362" t="str">
        <f>IF(N67="","",VLOOKUP(N$5:N$84,'①7.積算内訳（販促）'!$B$6:$H$805,5,FALSE))</f>
        <v/>
      </c>
      <c r="P67" s="362" t="str">
        <f>IF($N67="","",VLOOKUP($N$5:$N$84,'①7.積算内訳（販促）'!$B$6:$H$805,6,FALSE))</f>
        <v/>
      </c>
      <c r="Q67" s="362" t="str">
        <f>IF($N67="","",VLOOKUP($N$5:$N$84,'①7.積算内訳（販促）'!$B$6:$H$805,7,FALSE))</f>
        <v/>
      </c>
    </row>
    <row r="68" spans="2:17" ht="42" hidden="1" customHeight="1">
      <c r="B68" s="167" t="str">
        <f>IF(C68="","",IF('⑦1.活動計画変更（販促）'!C133="中止","中止","販促64"))</f>
        <v/>
      </c>
      <c r="C68" s="363" t="str">
        <f>IF('⑦1.活動計画変更（販促）'!C133="変更",'⑦1.活動計画変更（販促）'!D133,IF('⑦1.活動計画変更（販促）'!C133="中止",0,'⑦1.活動計画変更（販促）'!D132))</f>
        <v/>
      </c>
      <c r="D68" s="364" t="str">
        <f>IF('⑦1.活動計画変更（販促）'!C133="変更",'⑦1.活動計画変更（販促）'!E133,IF('⑦1.活動計画変更（販促）'!C133="中止","",'⑦1.活動計画変更（販促）'!E132))</f>
        <v/>
      </c>
      <c r="E68" s="364" t="str">
        <f>IF('⑦1.活動計画変更（販促）'!C133="変更",'⑦1.活動計画変更（販促）'!F133,IF('⑦1.活動計画変更（販促）'!C133="中止","",'⑦1.活動計画変更（販促）'!F132))</f>
        <v/>
      </c>
      <c r="F68" s="366" t="str">
        <f>IF('⑦1.活動計画変更（販促）'!C133="変更",'⑦1.活動計画変更（販促）'!G133,IF('⑦1.活動計画変更（販促）'!C133="中止","",'⑦1.活動計画変更（販促）'!G132))</f>
        <v/>
      </c>
      <c r="G68" s="358" t="s">
        <v>225</v>
      </c>
      <c r="H68" s="1238"/>
      <c r="I68" s="1239"/>
      <c r="J68" s="1239"/>
      <c r="K68" s="1240"/>
      <c r="M68" s="152"/>
      <c r="N68" s="374" t="str">
        <f t="array" ref="N68">IFERROR(INDEX($B$5:$B$84,SMALL(IF($G$5:$G$84="実施済",ROW($B$5:$B$84)),ROW(B64))-4,0),"")</f>
        <v/>
      </c>
      <c r="O68" s="362" t="str">
        <f>IF(N68="","",VLOOKUP(N$5:N$84,'①7.積算内訳（販促）'!$B$6:$H$805,5,FALSE))</f>
        <v/>
      </c>
      <c r="P68" s="362" t="str">
        <f>IF($N68="","",VLOOKUP($N$5:$N$84,'①7.積算内訳（販促）'!$B$6:$H$805,6,FALSE))</f>
        <v/>
      </c>
      <c r="Q68" s="362" t="str">
        <f>IF($N68="","",VLOOKUP($N$5:$N$84,'①7.積算内訳（販促）'!$B$6:$H$805,7,FALSE))</f>
        <v/>
      </c>
    </row>
    <row r="69" spans="2:17" ht="42" hidden="1" customHeight="1">
      <c r="B69" s="167" t="str">
        <f>IF(C69="","",IF('⑦1.活動計画変更（販促）'!C135="中止","中止","販促65"))</f>
        <v/>
      </c>
      <c r="C69" s="363" t="str">
        <f>IF('⑦1.活動計画変更（販促）'!C135="変更",'⑦1.活動計画変更（販促）'!D135,IF('⑦1.活動計画変更（販促）'!C135="中止",0,'⑦1.活動計画変更（販促）'!D134))</f>
        <v/>
      </c>
      <c r="D69" s="364" t="str">
        <f>IF('⑦1.活動計画変更（販促）'!C135="変更",'⑦1.活動計画変更（販促）'!E135,IF('⑦1.活動計画変更（販促）'!C135="中止","",'⑦1.活動計画変更（販促）'!E134))</f>
        <v/>
      </c>
      <c r="E69" s="364" t="str">
        <f>IF('⑦1.活動計画変更（販促）'!C135="変更",'⑦1.活動計画変更（販促）'!F135,IF('⑦1.活動計画変更（販促）'!C135="中止","",'⑦1.活動計画変更（販促）'!F134))</f>
        <v/>
      </c>
      <c r="F69" s="366" t="str">
        <f>IF('⑦1.活動計画変更（販促）'!C135="変更",'⑦1.活動計画変更（販促）'!G135,IF('⑦1.活動計画変更（販促）'!C135="中止","",'⑦1.活動計画変更（販促）'!G134))</f>
        <v/>
      </c>
      <c r="G69" s="358" t="s">
        <v>225</v>
      </c>
      <c r="H69" s="1238"/>
      <c r="I69" s="1239"/>
      <c r="J69" s="1239"/>
      <c r="K69" s="1240"/>
      <c r="N69" s="374" t="str">
        <f t="array" ref="N69">IFERROR(INDEX($B$5:$B$84,SMALL(IF($G$5:$G$84="実施済",ROW($B$5:$B$84)),ROW(B65))-4,0),"")</f>
        <v/>
      </c>
      <c r="O69" s="362" t="str">
        <f>IF(N69="","",VLOOKUP(N$5:N$84,'①7.積算内訳（販促）'!$B$6:$H$805,5,FALSE))</f>
        <v/>
      </c>
      <c r="P69" s="362" t="str">
        <f>IF($N69="","",VLOOKUP($N$5:$N$84,'①7.積算内訳（販促）'!$B$6:$H$805,6,FALSE))</f>
        <v/>
      </c>
      <c r="Q69" s="362" t="str">
        <f>IF($N69="","",VLOOKUP($N$5:$N$84,'①7.積算内訳（販促）'!$B$6:$H$805,7,FALSE))</f>
        <v/>
      </c>
    </row>
    <row r="70" spans="2:17" ht="42" hidden="1" customHeight="1">
      <c r="B70" s="167" t="str">
        <f>IF(C70="","",IF('⑦1.活動計画変更（販促）'!C137="中止","中止","販促66"))</f>
        <v/>
      </c>
      <c r="C70" s="363" t="str">
        <f>IF('⑦1.活動計画変更（販促）'!C137="変更",'⑦1.活動計画変更（販促）'!D137,IF('⑦1.活動計画変更（販促）'!C137="中止",0,'⑦1.活動計画変更（販促）'!D136))</f>
        <v/>
      </c>
      <c r="D70" s="364" t="str">
        <f>IF('⑦1.活動計画変更（販促）'!C137="変更",'⑦1.活動計画変更（販促）'!E137,IF('⑦1.活動計画変更（販促）'!C137="中止","",'⑦1.活動計画変更（販促）'!E136))</f>
        <v/>
      </c>
      <c r="E70" s="364" t="str">
        <f>IF('⑦1.活動計画変更（販促）'!C137="変更",'⑦1.活動計画変更（販促）'!F137,IF('⑦1.活動計画変更（販促）'!C137="中止","",'⑦1.活動計画変更（販促）'!F136))</f>
        <v/>
      </c>
      <c r="F70" s="367" t="str">
        <f>IF('⑦1.活動計画変更（販促）'!C137="変更",'⑦1.活動計画変更（販促）'!G137,IF('⑦1.活動計画変更（販促）'!C137="中止","",'⑦1.活動計画変更（販促）'!G136))</f>
        <v/>
      </c>
      <c r="G70" s="356" t="s">
        <v>225</v>
      </c>
      <c r="H70" s="1238"/>
      <c r="I70" s="1239"/>
      <c r="J70" s="1239"/>
      <c r="K70" s="1240"/>
      <c r="N70" s="374" t="str">
        <f t="array" ref="N70">IFERROR(INDEX($B$5:$B$84,SMALL(IF($G$5:$G$84="実施済",ROW($B$5:$B$84)),ROW(B66))-4,0),"")</f>
        <v/>
      </c>
      <c r="O70" s="362" t="str">
        <f>IF(N70="","",VLOOKUP(N$5:N$84,'①7.積算内訳（販促）'!$B$6:$H$805,5,FALSE))</f>
        <v/>
      </c>
      <c r="P70" s="362" t="str">
        <f>IF($N70="","",VLOOKUP($N$5:$N$84,'①7.積算内訳（販促）'!$B$6:$H$805,6,FALSE))</f>
        <v/>
      </c>
      <c r="Q70" s="362" t="str">
        <f>IF($N70="","",VLOOKUP($N$5:$N$84,'①7.積算内訳（販促）'!$B$6:$H$805,7,FALSE))</f>
        <v/>
      </c>
    </row>
    <row r="71" spans="2:17" ht="42" hidden="1" customHeight="1">
      <c r="B71" s="167" t="str">
        <f>IF(C71="","",IF('⑦1.活動計画変更（販促）'!C139="中止","中止","販促67"))</f>
        <v/>
      </c>
      <c r="C71" s="363" t="str">
        <f>IF('⑦1.活動計画変更（販促）'!C139="変更",'⑦1.活動計画変更（販促）'!D139,IF('⑦1.活動計画変更（販促）'!C139="中止",0,'⑦1.活動計画変更（販促）'!D138))</f>
        <v/>
      </c>
      <c r="D71" s="364" t="str">
        <f>IF('⑦1.活動計画変更（販促）'!C139="変更",'⑦1.活動計画変更（販促）'!E139,IF('⑦1.活動計画変更（販促）'!C139="中止","",'⑦1.活動計画変更（販促）'!E138))</f>
        <v/>
      </c>
      <c r="E71" s="364" t="str">
        <f>IF('⑦1.活動計画変更（販促）'!C139="変更",'⑦1.活動計画変更（販促）'!F139,IF('⑦1.活動計画変更（販促）'!C139="中止","",'⑦1.活動計画変更（販促）'!F138))</f>
        <v/>
      </c>
      <c r="F71" s="367" t="str">
        <f>IF('⑦1.活動計画変更（販促）'!C139="変更",'⑦1.活動計画変更（販促）'!G139,IF('⑦1.活動計画変更（販促）'!C139="中止","",'⑦1.活動計画変更（販促）'!G138))</f>
        <v/>
      </c>
      <c r="G71" s="356" t="s">
        <v>225</v>
      </c>
      <c r="H71" s="1238"/>
      <c r="I71" s="1239"/>
      <c r="J71" s="1239"/>
      <c r="K71" s="1240"/>
      <c r="N71" s="374" t="str">
        <f t="array" ref="N71">IFERROR(INDEX($B$5:$B$84,SMALL(IF($G$5:$G$84="実施済",ROW($B$5:$B$84)),ROW(B67))-4,0),"")</f>
        <v/>
      </c>
      <c r="O71" s="362" t="str">
        <f>IF(N71="","",VLOOKUP(N$5:N$84,'①7.積算内訳（販促）'!$B$6:$H$805,5,FALSE))</f>
        <v/>
      </c>
      <c r="P71" s="362" t="str">
        <f>IF($N71="","",VLOOKUP($N$5:$N$84,'①7.積算内訳（販促）'!$B$6:$H$805,6,FALSE))</f>
        <v/>
      </c>
      <c r="Q71" s="362" t="str">
        <f>IF($N71="","",VLOOKUP($N$5:$N$84,'①7.積算内訳（販促）'!$B$6:$H$805,7,FALSE))</f>
        <v/>
      </c>
    </row>
    <row r="72" spans="2:17" ht="42" hidden="1" customHeight="1">
      <c r="B72" s="167" t="str">
        <f>IF(C72="","",IF('⑦1.活動計画変更（販促）'!C141="中止","中止","販促68"))</f>
        <v/>
      </c>
      <c r="C72" s="363" t="str">
        <f>IF('⑦1.活動計画変更（販促）'!C141="変更",'⑦1.活動計画変更（販促）'!D141,IF('⑦1.活動計画変更（販促）'!C141="中止",0,'⑦1.活動計画変更（販促）'!D140))</f>
        <v/>
      </c>
      <c r="D72" s="364" t="str">
        <f>IF('⑦1.活動計画変更（販促）'!C141="変更",'⑦1.活動計画変更（販促）'!E141,IF('⑦1.活動計画変更（販促）'!C141="中止","",'⑦1.活動計画変更（販促）'!E140))</f>
        <v/>
      </c>
      <c r="E72" s="364" t="str">
        <f>IF('⑦1.活動計画変更（販促）'!C141="変更",'⑦1.活動計画変更（販促）'!F141,IF('⑦1.活動計画変更（販促）'!C141="中止","",'⑦1.活動計画変更（販促）'!F140))</f>
        <v/>
      </c>
      <c r="F72" s="367" t="str">
        <f>IF('⑦1.活動計画変更（販促）'!C141="変更",'⑦1.活動計画変更（販促）'!G141,IF('⑦1.活動計画変更（販促）'!C141="中止","",'⑦1.活動計画変更（販促）'!G140))</f>
        <v/>
      </c>
      <c r="G72" s="356" t="s">
        <v>225</v>
      </c>
      <c r="H72" s="1238"/>
      <c r="I72" s="1239"/>
      <c r="J72" s="1239"/>
      <c r="K72" s="1240"/>
      <c r="N72" s="374" t="str">
        <f t="array" ref="N72">IFERROR(INDEX($B$5:$B$84,SMALL(IF($G$5:$G$84="実施済",ROW($B$5:$B$84)),ROW(B68))-4,0),"")</f>
        <v/>
      </c>
      <c r="O72" s="362" t="str">
        <f>IF(N72="","",VLOOKUP(N$5:N$84,'①7.積算内訳（販促）'!$B$6:$H$805,5,FALSE))</f>
        <v/>
      </c>
      <c r="P72" s="362" t="str">
        <f>IF($N72="","",VLOOKUP($N$5:$N$84,'①7.積算内訳（販促）'!$B$6:$H$805,6,FALSE))</f>
        <v/>
      </c>
      <c r="Q72" s="362" t="str">
        <f>IF($N72="","",VLOOKUP($N$5:$N$84,'①7.積算内訳（販促）'!$B$6:$H$805,7,FALSE))</f>
        <v/>
      </c>
    </row>
    <row r="73" spans="2:17" ht="42" hidden="1" customHeight="1">
      <c r="B73" s="167" t="str">
        <f>IF(C73="","",IF('⑦1.活動計画変更（販促）'!C143="中止","中止","販促69"))</f>
        <v/>
      </c>
      <c r="C73" s="363" t="str">
        <f>IF('⑦1.活動計画変更（販促）'!C143="変更",'⑦1.活動計画変更（販促）'!D143,IF('⑦1.活動計画変更（販促）'!C143="中止",0,'⑦1.活動計画変更（販促）'!D142))</f>
        <v/>
      </c>
      <c r="D73" s="364" t="str">
        <f>IF('⑦1.活動計画変更（販促）'!C143="変更",'⑦1.活動計画変更（販促）'!E143,IF('⑦1.活動計画変更（販促）'!C143="中止","",'⑦1.活動計画変更（販促）'!E142))</f>
        <v/>
      </c>
      <c r="E73" s="364" t="str">
        <f>IF('⑦1.活動計画変更（販促）'!C143="変更",'⑦1.活動計画変更（販促）'!F143,IF('⑦1.活動計画変更（販促）'!C143="中止","",'⑦1.活動計画変更（販促）'!F142))</f>
        <v/>
      </c>
      <c r="F73" s="367" t="str">
        <f>IF('⑦1.活動計画変更（販促）'!C143="変更",'⑦1.活動計画変更（販促）'!G143,IF('⑦1.活動計画変更（販促）'!C143="中止","",'⑦1.活動計画変更（販促）'!G142))</f>
        <v/>
      </c>
      <c r="G73" s="356" t="s">
        <v>225</v>
      </c>
      <c r="H73" s="1238"/>
      <c r="I73" s="1239"/>
      <c r="J73" s="1239"/>
      <c r="K73" s="1240"/>
      <c r="N73" s="374" t="str">
        <f t="array" ref="N73">IFERROR(INDEX($B$5:$B$84,SMALL(IF($G$5:$G$84="実施済",ROW($B$5:$B$84)),ROW(B69))-4,0),"")</f>
        <v/>
      </c>
      <c r="O73" s="362" t="str">
        <f>IF(N73="","",VLOOKUP(N$5:N$84,'①7.積算内訳（販促）'!$B$6:$H$805,5,FALSE))</f>
        <v/>
      </c>
      <c r="P73" s="362" t="str">
        <f>IF($N73="","",VLOOKUP($N$5:$N$84,'①7.積算内訳（販促）'!$B$6:$H$805,6,FALSE))</f>
        <v/>
      </c>
      <c r="Q73" s="362" t="str">
        <f>IF($N73="","",VLOOKUP($N$5:$N$84,'①7.積算内訳（販促）'!$B$6:$H$805,7,FALSE))</f>
        <v/>
      </c>
    </row>
    <row r="74" spans="2:17" ht="42" hidden="1" customHeight="1" thickBot="1">
      <c r="B74" s="168" t="str">
        <f>IF(C74="","",IF('⑦1.活動計画変更（販促）'!C145="中止","中止","販促70"))</f>
        <v/>
      </c>
      <c r="C74" s="368" t="str">
        <f>IF('⑦1.活動計画変更（販促）'!C145="変更",'⑦1.活動計画変更（販促）'!D145,IF('⑦1.活動計画変更（販促）'!C145="中止",0,'⑦1.活動計画変更（販促）'!D144))</f>
        <v/>
      </c>
      <c r="D74" s="369" t="str">
        <f>IF('⑦1.活動計画変更（販促）'!C145="変更",'⑦1.活動計画変更（販促）'!E145,IF('⑦1.活動計画変更（販促）'!C145="中止","",'⑦1.活動計画変更（販促）'!E144))</f>
        <v/>
      </c>
      <c r="E74" s="369" t="str">
        <f>IF('⑦1.活動計画変更（販促）'!C145="変更",'⑦1.活動計画変更（販促）'!F145,IF('⑦1.活動計画変更（販促）'!C145="中止","",'⑦1.活動計画変更（販促）'!F144))</f>
        <v/>
      </c>
      <c r="F74" s="370" t="str">
        <f>IF('⑦1.活動計画変更（販促）'!C145="変更",'⑦1.活動計画変更（販促）'!G145,IF('⑦1.活動計画変更（販促）'!C145="中止","",'⑦1.活動計画変更（販促）'!G144))</f>
        <v/>
      </c>
      <c r="G74" s="360" t="s">
        <v>225</v>
      </c>
      <c r="H74" s="1434"/>
      <c r="I74" s="1435"/>
      <c r="J74" s="1435"/>
      <c r="K74" s="1436"/>
      <c r="M74" s="158"/>
      <c r="N74" s="374" t="str">
        <f t="array" ref="N74">IFERROR(INDEX($B$5:$B$84,SMALL(IF($G$5:$G$84="実施済",ROW($B$5:$B$84)),ROW(B70))-4,0),"")</f>
        <v/>
      </c>
      <c r="O74" s="362" t="str">
        <f>IF(N74="","",VLOOKUP(N$5:N$84,'①7.積算内訳（販促）'!$B$6:$H$805,5,FALSE))</f>
        <v/>
      </c>
      <c r="P74" s="362" t="str">
        <f>IF($N74="","",VLOOKUP($N$5:$N$84,'①7.積算内訳（販促）'!$B$6:$H$805,6,FALSE))</f>
        <v/>
      </c>
      <c r="Q74" s="362" t="str">
        <f>IF($N74="","",VLOOKUP($N$5:$N$84,'①7.積算内訳（販促）'!$B$6:$H$805,7,FALSE))</f>
        <v/>
      </c>
    </row>
    <row r="75" spans="2:17" ht="42" hidden="1" customHeight="1">
      <c r="B75" s="166" t="str">
        <f>IF(C75="","",IF('⑦1.活動計画変更（販促）'!C147="中止","中止","販促71"))</f>
        <v/>
      </c>
      <c r="C75" s="371" t="str">
        <f>IF('⑦1.活動計画変更（販促）'!C147="変更",'⑦1.活動計画変更（販促）'!D147,IF('⑦1.活動計画変更（販促）'!C147="中止",0,'⑦1.活動計画変更（販促）'!D146))</f>
        <v/>
      </c>
      <c r="D75" s="372" t="str">
        <f>IF('⑦1.活動計画変更（販促）'!C147="変更",'⑦1.活動計画変更（販促）'!E147,IF('⑦1.活動計画変更（販促）'!C147="中止","",'⑦1.活動計画変更（販促）'!E146))</f>
        <v/>
      </c>
      <c r="E75" s="372" t="str">
        <f>IF('⑦1.活動計画変更（販促）'!C147="変更",'⑦1.活動計画変更（販促）'!F147,IF('⑦1.活動計画変更（販促）'!C147="中止","",'⑦1.活動計画変更（販促）'!F146))</f>
        <v/>
      </c>
      <c r="F75" s="373" t="str">
        <f>IF('⑦1.活動計画変更（販促）'!C147="変更",'⑦1.活動計画変更（販促）'!G147,IF('⑦1.活動計画変更（販促）'!C147="中止","",'⑦1.活動計画変更（販促）'!G146))</f>
        <v/>
      </c>
      <c r="G75" s="361" t="s">
        <v>225</v>
      </c>
      <c r="H75" s="1254"/>
      <c r="I75" s="1437"/>
      <c r="J75" s="1437"/>
      <c r="K75" s="1438"/>
      <c r="N75" s="374" t="str">
        <f t="array" ref="N75">IFERROR(INDEX($B$5:$B$84,SMALL(IF($G$5:$G$84="実施済",ROW($B$5:$B$84)),ROW(B71))-4,0),"")</f>
        <v/>
      </c>
      <c r="O75" s="362" t="str">
        <f>IF(N75="","",VLOOKUP(N$5:N$84,'①7.積算内訳（販促）'!$B$6:$H$805,5,FALSE))</f>
        <v/>
      </c>
      <c r="P75" s="362" t="str">
        <f>IF($N75="","",VLOOKUP($N$5:$N$84,'①7.積算内訳（販促）'!$B$6:$H$805,6,FALSE))</f>
        <v/>
      </c>
      <c r="Q75" s="362" t="str">
        <f>IF($N75="","",VLOOKUP($N$5:$N$84,'①7.積算内訳（販促）'!$B$6:$H$805,7,FALSE))</f>
        <v/>
      </c>
    </row>
    <row r="76" spans="2:17" ht="42" hidden="1" customHeight="1">
      <c r="B76" s="167" t="str">
        <f>IF(C76="","",IF('⑦1.活動計画変更（販促）'!C149="中止","中止","販促72"))</f>
        <v/>
      </c>
      <c r="C76" s="363" t="str">
        <f>IF('⑦1.活動計画変更（販促）'!C149="変更",'⑦1.活動計画変更（販促）'!D149,IF('⑦1.活動計画変更（販促）'!C149="中止",0,'⑦1.活動計画変更（販促）'!D148))</f>
        <v/>
      </c>
      <c r="D76" s="364" t="str">
        <f>IF('⑦1.活動計画変更（販促）'!C149="変更",'⑦1.活動計画変更（販促）'!E149,IF('⑦1.活動計画変更（販促）'!C149="中止","",'⑦1.活動計画変更（販促）'!E148))</f>
        <v/>
      </c>
      <c r="E76" s="364" t="str">
        <f>IF('⑦1.活動計画変更（販促）'!C149="変更",'⑦1.活動計画変更（販促）'!F149,IF('⑦1.活動計画変更（販促）'!C149="中止","",'⑦1.活動計画変更（販促）'!F148))</f>
        <v/>
      </c>
      <c r="F76" s="367" t="str">
        <f>IF('⑦1.活動計画変更（販促）'!C149="変更",'⑦1.活動計画変更（販促）'!G149,IF('⑦1.活動計画変更（販促）'!C149="中止","",'⑦1.活動計画変更（販促）'!G148))</f>
        <v/>
      </c>
      <c r="G76" s="356" t="s">
        <v>225</v>
      </c>
      <c r="H76" s="1238"/>
      <c r="I76" s="1239"/>
      <c r="J76" s="1239"/>
      <c r="K76" s="1240"/>
      <c r="N76" s="374" t="str">
        <f t="array" ref="N76">IFERROR(INDEX($B$5:$B$84,SMALL(IF($G$5:$G$84="実施済",ROW($B$5:$B$84)),ROW(B72))-4,0),"")</f>
        <v/>
      </c>
      <c r="O76" s="362" t="str">
        <f>IF(N76="","",VLOOKUP(N$5:N$84,'①7.積算内訳（販促）'!$B$6:$H$805,5,FALSE))</f>
        <v/>
      </c>
      <c r="P76" s="362" t="str">
        <f>IF($N76="","",VLOOKUP($N$5:$N$84,'①7.積算内訳（販促）'!$B$6:$H$805,6,FALSE))</f>
        <v/>
      </c>
      <c r="Q76" s="362" t="str">
        <f>IF($N76="","",VLOOKUP($N$5:$N$84,'①7.積算内訳（販促）'!$B$6:$H$805,7,FALSE))</f>
        <v/>
      </c>
    </row>
    <row r="77" spans="2:17" ht="42" hidden="1" customHeight="1">
      <c r="B77" s="167" t="str">
        <f>IF(C77="","",IF('⑦1.活動計画変更（販促）'!C151="中止","中止","販促73"))</f>
        <v/>
      </c>
      <c r="C77" s="363" t="str">
        <f>IF('⑦1.活動計画変更（販促）'!C151="変更",'⑦1.活動計画変更（販促）'!D151,IF('⑦1.活動計画変更（販促）'!C151="中止",0,'⑦1.活動計画変更（販促）'!D150))</f>
        <v/>
      </c>
      <c r="D77" s="364" t="str">
        <f>IF('⑦1.活動計画変更（販促）'!C151="変更",'⑦1.活動計画変更（販促）'!E151,IF('⑦1.活動計画変更（販促）'!C151="中止","",'⑦1.活動計画変更（販促）'!E150))</f>
        <v/>
      </c>
      <c r="E77" s="364" t="str">
        <f>IF('⑦1.活動計画変更（販促）'!C151="変更",'⑦1.活動計画変更（販促）'!F151,IF('⑦1.活動計画変更（販促）'!C151="中止","",'⑦1.活動計画変更（販促）'!F150))</f>
        <v/>
      </c>
      <c r="F77" s="367" t="str">
        <f>IF('⑦1.活動計画変更（販促）'!C151="変更",'⑦1.活動計画変更（販促）'!G151,IF('⑦1.活動計画変更（販促）'!C151="中止","",'⑦1.活動計画変更（販促）'!G150))</f>
        <v/>
      </c>
      <c r="G77" s="356" t="s">
        <v>225</v>
      </c>
      <c r="H77" s="1238"/>
      <c r="I77" s="1239"/>
      <c r="J77" s="1239"/>
      <c r="K77" s="1240"/>
      <c r="N77" s="374" t="str">
        <f t="array" ref="N77">IFERROR(INDEX($B$5:$B$84,SMALL(IF($G$5:$G$84="実施済",ROW($B$5:$B$84)),ROW(B73))-4,0),"")</f>
        <v/>
      </c>
      <c r="O77" s="362" t="str">
        <f>IF(N77="","",VLOOKUP(N$5:N$84,'①7.積算内訳（販促）'!$B$6:$H$805,5,FALSE))</f>
        <v/>
      </c>
      <c r="P77" s="362" t="str">
        <f>IF($N77="","",VLOOKUP($N$5:$N$84,'①7.積算内訳（販促）'!$B$6:$H$805,6,FALSE))</f>
        <v/>
      </c>
      <c r="Q77" s="362" t="str">
        <f>IF($N77="","",VLOOKUP($N$5:$N$84,'①7.積算内訳（販促）'!$B$6:$H$805,7,FALSE))</f>
        <v/>
      </c>
    </row>
    <row r="78" spans="2:17" ht="42" hidden="1" customHeight="1">
      <c r="B78" s="167" t="str">
        <f>IF(C78="","",IF('⑦1.活動計画変更（販促）'!C153="中止","中止","販促74"))</f>
        <v/>
      </c>
      <c r="C78" s="363" t="str">
        <f>IF('⑦1.活動計画変更（販促）'!C153="変更",'⑦1.活動計画変更（販促）'!D153,IF('⑦1.活動計画変更（販促）'!C153="中止",0,'⑦1.活動計画変更（販促）'!D152))</f>
        <v/>
      </c>
      <c r="D78" s="364" t="str">
        <f>IF('⑦1.活動計画変更（販促）'!C153="変更",'⑦1.活動計画変更（販促）'!E153,IF('⑦1.活動計画変更（販促）'!C153="中止","",'⑦1.活動計画変更（販促）'!E152))</f>
        <v/>
      </c>
      <c r="E78" s="364" t="str">
        <f>IF('⑦1.活動計画変更（販促）'!C153="変更",'⑦1.活動計画変更（販促）'!F153,IF('⑦1.活動計画変更（販促）'!C153="中止","",'⑦1.活動計画変更（販促）'!F152))</f>
        <v/>
      </c>
      <c r="F78" s="367" t="str">
        <f>IF('⑦1.活動計画変更（販促）'!C153="変更",'⑦1.活動計画変更（販促）'!G153,IF('⑦1.活動計画変更（販促）'!C153="中止","",'⑦1.活動計画変更（販促）'!G152))</f>
        <v/>
      </c>
      <c r="G78" s="356" t="s">
        <v>225</v>
      </c>
      <c r="H78" s="1238"/>
      <c r="I78" s="1239"/>
      <c r="J78" s="1239"/>
      <c r="K78" s="1240"/>
      <c r="N78" s="374" t="str">
        <f t="array" ref="N78">IFERROR(INDEX($B$5:$B$84,SMALL(IF($G$5:$G$84="実施済",ROW($B$5:$B$84)),ROW(B74))-4,0),"")</f>
        <v/>
      </c>
      <c r="O78" s="362" t="str">
        <f>IF(N78="","",VLOOKUP(N$5:N$84,'①7.積算内訳（販促）'!$B$6:$H$805,5,FALSE))</f>
        <v/>
      </c>
      <c r="P78" s="362" t="str">
        <f>IF($N78="","",VLOOKUP($N$5:$N$84,'①7.積算内訳（販促）'!$B$6:$H$805,6,FALSE))</f>
        <v/>
      </c>
      <c r="Q78" s="362" t="str">
        <f>IF($N78="","",VLOOKUP($N$5:$N$84,'①7.積算内訳（販促）'!$B$6:$H$805,7,FALSE))</f>
        <v/>
      </c>
    </row>
    <row r="79" spans="2:17" ht="42" hidden="1" customHeight="1">
      <c r="B79" s="167" t="str">
        <f>IF(C79="","",IF('⑦1.活動計画変更（販促）'!C155="中止","中止","販促75"))</f>
        <v/>
      </c>
      <c r="C79" s="363" t="str">
        <f>IF('⑦1.活動計画変更（販促）'!C155="変更",'⑦1.活動計画変更（販促）'!D155,IF('⑦1.活動計画変更（販促）'!C155="中止",0,'⑦1.活動計画変更（販促）'!D154))</f>
        <v/>
      </c>
      <c r="D79" s="364" t="str">
        <f>IF('⑦1.活動計画変更（販促）'!C155="変更",'⑦1.活動計画変更（販促）'!E155,IF('⑦1.活動計画変更（販促）'!C155="中止","",'⑦1.活動計画変更（販促）'!E154))</f>
        <v/>
      </c>
      <c r="E79" s="364" t="str">
        <f>IF('⑦1.活動計画変更（販促）'!C155="変更",'⑦1.活動計画変更（販促）'!F155,IF('⑦1.活動計画変更（販促）'!C155="中止","",'⑦1.活動計画変更（販促）'!F154))</f>
        <v/>
      </c>
      <c r="F79" s="367" t="str">
        <f>IF('⑦1.活動計画変更（販促）'!C155="変更",'⑦1.活動計画変更（販促）'!G155,IF('⑦1.活動計画変更（販促）'!C155="中止","",'⑦1.活動計画変更（販促）'!G154))</f>
        <v/>
      </c>
      <c r="G79" s="356" t="s">
        <v>225</v>
      </c>
      <c r="H79" s="1238"/>
      <c r="I79" s="1239"/>
      <c r="J79" s="1239"/>
      <c r="K79" s="1240"/>
      <c r="N79" s="374" t="str">
        <f t="array" ref="N79">IFERROR(INDEX($B$5:$B$84,SMALL(IF($G$5:$G$84="実施済",ROW($B$5:$B$84)),ROW(B75))-4,0),"")</f>
        <v/>
      </c>
      <c r="O79" s="362" t="str">
        <f>IF(N79="","",VLOOKUP(N$5:N$84,'①7.積算内訳（販促）'!$B$6:$H$805,5,FALSE))</f>
        <v/>
      </c>
      <c r="P79" s="362" t="str">
        <f>IF($N79="","",VLOOKUP($N$5:$N$84,'①7.積算内訳（販促）'!$B$6:$H$805,6,FALSE))</f>
        <v/>
      </c>
      <c r="Q79" s="362" t="str">
        <f>IF($N79="","",VLOOKUP($N$5:$N$84,'①7.積算内訳（販促）'!$B$6:$H$805,7,FALSE))</f>
        <v/>
      </c>
    </row>
    <row r="80" spans="2:17" ht="42" hidden="1" customHeight="1">
      <c r="B80" s="167" t="str">
        <f>IF(C80="","",IF('⑦1.活動計画変更（販促）'!C157="中止","中止","販促76"))</f>
        <v/>
      </c>
      <c r="C80" s="363" t="str">
        <f>IF('⑦1.活動計画変更（販促）'!C157="変更",'⑦1.活動計画変更（販促）'!D157,IF('⑦1.活動計画変更（販促）'!C157="中止",0,'⑦1.活動計画変更（販促）'!D156))</f>
        <v/>
      </c>
      <c r="D80" s="364" t="str">
        <f>IF('⑦1.活動計画変更（販促）'!C157="変更",'⑦1.活動計画変更（販促）'!E157,IF('⑦1.活動計画変更（販促）'!C157="中止","",'⑦1.活動計画変更（販促）'!E156))</f>
        <v/>
      </c>
      <c r="E80" s="364" t="str">
        <f>IF('⑦1.活動計画変更（販促）'!C157="変更",'⑦1.活動計画変更（販促）'!F157,IF('⑦1.活動計画変更（販促）'!C157="中止","",'⑦1.活動計画変更（販促）'!F156))</f>
        <v/>
      </c>
      <c r="F80" s="367" t="str">
        <f>IF('⑦1.活動計画変更（販促）'!C157="変更",'⑦1.活動計画変更（販促）'!G157,IF('⑦1.活動計画変更（販促）'!C157="中止","",'⑦1.活動計画変更（販促）'!G156))</f>
        <v/>
      </c>
      <c r="G80" s="356" t="s">
        <v>225</v>
      </c>
      <c r="H80" s="1238"/>
      <c r="I80" s="1239"/>
      <c r="J80" s="1239"/>
      <c r="K80" s="1240"/>
      <c r="N80" s="374" t="str">
        <f t="array" ref="N80">IFERROR(INDEX($B$5:$B$84,SMALL(IF($G$5:$G$84="実施済",ROW($B$5:$B$84)),ROW(B76))-4,0),"")</f>
        <v/>
      </c>
      <c r="O80" s="362" t="str">
        <f>IF(N80="","",VLOOKUP(N$5:N$84,'①7.積算内訳（販促）'!$B$6:$H$805,5,FALSE))</f>
        <v/>
      </c>
      <c r="P80" s="362" t="str">
        <f>IF($N80="","",VLOOKUP($N$5:$N$84,'①7.積算内訳（販促）'!$B$6:$H$805,6,FALSE))</f>
        <v/>
      </c>
      <c r="Q80" s="362" t="str">
        <f>IF($N80="","",VLOOKUP($N$5:$N$84,'①7.積算内訳（販促）'!$B$6:$H$805,7,FALSE))</f>
        <v/>
      </c>
    </row>
    <row r="81" spans="2:17" ht="42" hidden="1" customHeight="1">
      <c r="B81" s="167" t="str">
        <f>IF(C81="","",IF('⑦1.活動計画変更（販促）'!C159="中止","中止","販促77"))</f>
        <v/>
      </c>
      <c r="C81" s="363" t="str">
        <f>IF('⑦1.活動計画変更（販促）'!C159="変更",'⑦1.活動計画変更（販促）'!D159,IF('⑦1.活動計画変更（販促）'!C159="中止",0,'⑦1.活動計画変更（販促）'!D158))</f>
        <v/>
      </c>
      <c r="D81" s="364" t="str">
        <f>IF('⑦1.活動計画変更（販促）'!C159="変更",'⑦1.活動計画変更（販促）'!E159,IF('⑦1.活動計画変更（販促）'!C159="中止","",'⑦1.活動計画変更（販促）'!E158))</f>
        <v/>
      </c>
      <c r="E81" s="364" t="str">
        <f>IF('⑦1.活動計画変更（販促）'!C159="変更",'⑦1.活動計画変更（販促）'!F159,IF('⑦1.活動計画変更（販促）'!C159="中止","",'⑦1.活動計画変更（販促）'!F158))</f>
        <v/>
      </c>
      <c r="F81" s="367" t="str">
        <f>IF('⑦1.活動計画変更（販促）'!C159="変更",'⑦1.活動計画変更（販促）'!G159,IF('⑦1.活動計画変更（販促）'!C159="中止","",'⑦1.活動計画変更（販促）'!G158))</f>
        <v/>
      </c>
      <c r="G81" s="356" t="s">
        <v>225</v>
      </c>
      <c r="H81" s="1238"/>
      <c r="I81" s="1239"/>
      <c r="J81" s="1239"/>
      <c r="K81" s="1240"/>
      <c r="N81" s="374" t="str">
        <f t="array" ref="N81">IFERROR(INDEX($B$5:$B$84,SMALL(IF($G$5:$G$84="実施済",ROW($B$5:$B$84)),ROW(B77))-4,0),"")</f>
        <v/>
      </c>
      <c r="O81" s="362" t="str">
        <f>IF(N81="","",VLOOKUP(N$5:N$84,'①7.積算内訳（販促）'!$B$6:$H$805,5,FALSE))</f>
        <v/>
      </c>
      <c r="P81" s="362" t="str">
        <f>IF($N81="","",VLOOKUP($N$5:$N$84,'①7.積算内訳（販促）'!$B$6:$H$805,6,FALSE))</f>
        <v/>
      </c>
      <c r="Q81" s="362" t="str">
        <f>IF($N81="","",VLOOKUP($N$5:$N$84,'①7.積算内訳（販促）'!$B$6:$H$805,7,FALSE))</f>
        <v/>
      </c>
    </row>
    <row r="82" spans="2:17" ht="42" hidden="1" customHeight="1">
      <c r="B82" s="167" t="str">
        <f>IF(C82="","",IF('⑦1.活動計画変更（販促）'!C161="中止","中止","販促78"))</f>
        <v/>
      </c>
      <c r="C82" s="363" t="str">
        <f>IF('⑦1.活動計画変更（販促）'!C161="変更",'⑦1.活動計画変更（販促）'!D161,IF('⑦1.活動計画変更（販促）'!C161="中止",0,'⑦1.活動計画変更（販促）'!D160))</f>
        <v/>
      </c>
      <c r="D82" s="364" t="str">
        <f>IF('⑦1.活動計画変更（販促）'!C161="変更",'⑦1.活動計画変更（販促）'!E161,IF('⑦1.活動計画変更（販促）'!C161="中止","",'⑦1.活動計画変更（販促）'!E160))</f>
        <v/>
      </c>
      <c r="E82" s="364" t="str">
        <f>IF('⑦1.活動計画変更（販促）'!C161="変更",'⑦1.活動計画変更（販促）'!F161,IF('⑦1.活動計画変更（販促）'!C161="中止","",'⑦1.活動計画変更（販促）'!F160))</f>
        <v/>
      </c>
      <c r="F82" s="367" t="str">
        <f>IF('⑦1.活動計画変更（販促）'!C161="変更",'⑦1.活動計画変更（販促）'!G161,IF('⑦1.活動計画変更（販促）'!C161="中止","",'⑦1.活動計画変更（販促）'!G160))</f>
        <v/>
      </c>
      <c r="G82" s="356" t="s">
        <v>225</v>
      </c>
      <c r="H82" s="1238"/>
      <c r="I82" s="1239"/>
      <c r="J82" s="1239"/>
      <c r="K82" s="1240"/>
      <c r="N82" s="374" t="str">
        <f t="array" ref="N82">IFERROR(INDEX($B$5:$B$84,SMALL(IF($G$5:$G$84="実施済",ROW($B$5:$B$84)),ROW(B78))-4,0),"")</f>
        <v/>
      </c>
      <c r="O82" s="362" t="str">
        <f>IF(N82="","",VLOOKUP(N$5:N$84,'①7.積算内訳（販促）'!$B$6:$H$805,5,FALSE))</f>
        <v/>
      </c>
      <c r="P82" s="362" t="str">
        <f>IF($N82="","",VLOOKUP($N$5:$N$84,'①7.積算内訳（販促）'!$B$6:$H$805,6,FALSE))</f>
        <v/>
      </c>
      <c r="Q82" s="362" t="str">
        <f>IF($N82="","",VLOOKUP($N$5:$N$84,'①7.積算内訳（販促）'!$B$6:$H$805,7,FALSE))</f>
        <v/>
      </c>
    </row>
    <row r="83" spans="2:17" ht="42" hidden="1" customHeight="1">
      <c r="B83" s="167" t="str">
        <f>IF(C83="","",IF('⑦1.活動計画変更（販促）'!C163="中止","中止","販促79"))</f>
        <v/>
      </c>
      <c r="C83" s="363" t="str">
        <f>IF('⑦1.活動計画変更（販促）'!C163="変更",'⑦1.活動計画変更（販促）'!D163,IF('⑦1.活動計画変更（販促）'!C163="中止",0,'⑦1.活動計画変更（販促）'!D162))</f>
        <v/>
      </c>
      <c r="D83" s="364" t="str">
        <f>IF('⑦1.活動計画変更（販促）'!C163="変更",'⑦1.活動計画変更（販促）'!E163,IF('⑦1.活動計画変更（販促）'!C163="中止","",'⑦1.活動計画変更（販促）'!E162))</f>
        <v/>
      </c>
      <c r="E83" s="364" t="str">
        <f>IF('⑦1.活動計画変更（販促）'!C163="変更",'⑦1.活動計画変更（販促）'!F163,IF('⑦1.活動計画変更（販促）'!C163="中止","",'⑦1.活動計画変更（販促）'!F162))</f>
        <v/>
      </c>
      <c r="F83" s="367" t="str">
        <f>IF('⑦1.活動計画変更（販促）'!C163="変更",'⑦1.活動計画変更（販促）'!G163,IF('⑦1.活動計画変更（販促）'!C163="中止","",'⑦1.活動計画変更（販促）'!G162))</f>
        <v/>
      </c>
      <c r="G83" s="356" t="s">
        <v>225</v>
      </c>
      <c r="H83" s="1238"/>
      <c r="I83" s="1239"/>
      <c r="J83" s="1239"/>
      <c r="K83" s="1240"/>
      <c r="N83" s="374" t="str">
        <f t="array" ref="N83">IFERROR(INDEX($B$5:$B$84,SMALL(IF($G$5:$G$84="実施済",ROW($B$5:$B$84)),ROW(B79))-4,0),"")</f>
        <v/>
      </c>
      <c r="O83" s="362" t="str">
        <f>IF(N83="","",VLOOKUP(N$5:N$84,'①7.積算内訳（販促）'!$B$6:$H$805,5,FALSE))</f>
        <v/>
      </c>
      <c r="P83" s="362" t="str">
        <f>IF($N83="","",VLOOKUP($N$5:$N$84,'①7.積算内訳（販促）'!$B$6:$H$805,6,FALSE))</f>
        <v/>
      </c>
      <c r="Q83" s="362" t="str">
        <f>IF($N83="","",VLOOKUP($N$5:$N$84,'①7.積算内訳（販促）'!$B$6:$H$805,7,FALSE))</f>
        <v/>
      </c>
    </row>
    <row r="84" spans="2:17" ht="42" hidden="1" customHeight="1" thickBot="1">
      <c r="B84" s="168" t="str">
        <f>IF(C84="","",IF('⑦1.活動計画変更（販促）'!C165="中止","中止","販促80"))</f>
        <v/>
      </c>
      <c r="C84" s="368" t="str">
        <f>IF('⑦1.活動計画変更（販促）'!C165="変更",'⑦1.活動計画変更（販促）'!D165,IF('⑦1.活動計画変更（販促）'!C165="中止",0,'⑦1.活動計画変更（販促）'!D164))</f>
        <v/>
      </c>
      <c r="D84" s="369" t="str">
        <f>IF('⑦1.活動計画変更（販促）'!C165="変更",'⑦1.活動計画変更（販促）'!E165,IF('⑦1.活動計画変更（販促）'!C165="中止","",'⑦1.活動計画変更（販促）'!E164))</f>
        <v/>
      </c>
      <c r="E84" s="369" t="str">
        <f>IF('⑦1.活動計画変更（販促）'!C165="変更",'⑦1.活動計画変更（販促）'!F165,IF('⑦1.活動計画変更（販促）'!C165="中止","",'⑦1.活動計画変更（販促）'!F164))</f>
        <v/>
      </c>
      <c r="F84" s="370" t="str">
        <f>IF('⑦1.活動計画変更（販促）'!C165="変更",'⑦1.活動計画変更（販促）'!G165,IF('⑦1.活動計画変更（販促）'!C165="中止","",'⑦1.活動計画変更（販促）'!G164))</f>
        <v/>
      </c>
      <c r="G84" s="360" t="s">
        <v>225</v>
      </c>
      <c r="H84" s="1434"/>
      <c r="I84" s="1435"/>
      <c r="J84" s="1435"/>
      <c r="K84" s="1436"/>
      <c r="N84" s="374" t="str">
        <f t="array" ref="N84">IFERROR(INDEX($B$5:$B$84,SMALL(IF($G$5:$G$84="実施済",ROW($B$5:$B$84)),ROW(B80))-4,0),"")</f>
        <v/>
      </c>
      <c r="O84" s="362" t="str">
        <f>IF(N84="","",VLOOKUP(N$5:N$84,'①7.積算内訳（販促）'!$B$6:$H$805,5,FALSE))</f>
        <v/>
      </c>
      <c r="P84" s="362" t="str">
        <f>IF($N84="","",VLOOKUP($N$5:$N$84,'①7.積算内訳（販促）'!$B$6:$H$805,6,FALSE))</f>
        <v/>
      </c>
      <c r="Q84" s="362" t="str">
        <f>IF($N84="","",VLOOKUP($N$5:$N$84,'①7.積算内訳（販促）'!$B$6:$H$805,7,FALSE))</f>
        <v/>
      </c>
    </row>
  </sheetData>
  <sheetProtection algorithmName="SHA-512" hashValue="1jwf16GCjRHv8IE3OESpVKhiiLWdnUQfCaDdGB4DPfpw2uNqpIp7tyvFvZtEpbPJuYNJjfIBCoU3Zc0HI1S2bw==" saltValue="c/MKSpQEH87clc8t3+baKQ==" spinCount="100000" sheet="1" scenarios="1" formatCells="0" formatColumns="0" formatRows="0"/>
  <mergeCells count="88">
    <mergeCell ref="H14:K14"/>
    <mergeCell ref="H21:K21"/>
    <mergeCell ref="H22:K22"/>
    <mergeCell ref="H23:K23"/>
    <mergeCell ref="H24:K24"/>
    <mergeCell ref="H16:K16"/>
    <mergeCell ref="H17:K17"/>
    <mergeCell ref="H18:K18"/>
    <mergeCell ref="H19:K19"/>
    <mergeCell ref="H20:K20"/>
    <mergeCell ref="G3:G4"/>
    <mergeCell ref="B3:B4"/>
    <mergeCell ref="C3:C4"/>
    <mergeCell ref="D3:D4"/>
    <mergeCell ref="E3:E4"/>
    <mergeCell ref="F3:F4"/>
    <mergeCell ref="O2:Q2"/>
    <mergeCell ref="H25:K25"/>
    <mergeCell ref="H26:K26"/>
    <mergeCell ref="H27:K27"/>
    <mergeCell ref="H28:K28"/>
    <mergeCell ref="H15:K15"/>
    <mergeCell ref="H3:K4"/>
    <mergeCell ref="H5:K5"/>
    <mergeCell ref="H6:K6"/>
    <mergeCell ref="H7:K7"/>
    <mergeCell ref="H8:K8"/>
    <mergeCell ref="H9:K9"/>
    <mergeCell ref="H10:K10"/>
    <mergeCell ref="H11:K11"/>
    <mergeCell ref="H12:K12"/>
    <mergeCell ref="H13:K13"/>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 ref="H55:K55"/>
    <mergeCell ref="H56:K56"/>
    <mergeCell ref="H57:K57"/>
    <mergeCell ref="H58:K58"/>
    <mergeCell ref="H59:K59"/>
    <mergeCell ref="H60:K60"/>
    <mergeCell ref="H61:K61"/>
    <mergeCell ref="H62:K62"/>
    <mergeCell ref="H63:K63"/>
    <mergeCell ref="H64:K64"/>
    <mergeCell ref="H65:K65"/>
    <mergeCell ref="H66:K66"/>
    <mergeCell ref="H67:K67"/>
    <mergeCell ref="H68:K68"/>
    <mergeCell ref="H69:K69"/>
    <mergeCell ref="H70:K70"/>
    <mergeCell ref="H71:K71"/>
    <mergeCell ref="H72:K72"/>
    <mergeCell ref="H73:K73"/>
    <mergeCell ref="H74:K74"/>
    <mergeCell ref="H75:K75"/>
    <mergeCell ref="H76:K76"/>
    <mergeCell ref="H77:K77"/>
    <mergeCell ref="H78:K78"/>
    <mergeCell ref="H84:K84"/>
    <mergeCell ref="H79:K79"/>
    <mergeCell ref="H80:K80"/>
    <mergeCell ref="H81:K81"/>
    <mergeCell ref="H82:K82"/>
    <mergeCell ref="H83:K83"/>
  </mergeCells>
  <phoneticPr fontId="1"/>
  <conditionalFormatting sqref="C65">
    <cfRule type="expression" dxfId="3306" priority="3">
      <formula>C65=0</formula>
    </cfRule>
  </conditionalFormatting>
  <conditionalFormatting sqref="C66:C84">
    <cfRule type="expression" dxfId="3305" priority="2">
      <formula>C66=0</formula>
    </cfRule>
  </conditionalFormatting>
  <conditionalFormatting sqref="G65:G84">
    <cfRule type="containsText" dxfId="3304" priority="1" operator="containsText" text="選択">
      <formula>NOT(ISERROR(SEARCH("選択",G65)))</formula>
    </cfRule>
  </conditionalFormatting>
  <conditionalFormatting sqref="C5">
    <cfRule type="expression" dxfId="3303" priority="12">
      <formula>C5=0</formula>
    </cfRule>
  </conditionalFormatting>
  <conditionalFormatting sqref="C6:C24">
    <cfRule type="expression" dxfId="3302" priority="11">
      <formula>C6=0</formula>
    </cfRule>
  </conditionalFormatting>
  <conditionalFormatting sqref="G5:G24">
    <cfRule type="containsText" dxfId="3301" priority="10" operator="containsText" text="選択">
      <formula>NOT(ISERROR(SEARCH("選択",G5)))</formula>
    </cfRule>
  </conditionalFormatting>
  <conditionalFormatting sqref="C25">
    <cfRule type="expression" dxfId="3300" priority="9">
      <formula>C25=0</formula>
    </cfRule>
  </conditionalFormatting>
  <conditionalFormatting sqref="C26:C44">
    <cfRule type="expression" dxfId="3299" priority="8">
      <formula>C26=0</formula>
    </cfRule>
  </conditionalFormatting>
  <conditionalFormatting sqref="G25:G44">
    <cfRule type="containsText" dxfId="3298" priority="7" operator="containsText" text="選択">
      <formula>NOT(ISERROR(SEARCH("選択",G25)))</formula>
    </cfRule>
  </conditionalFormatting>
  <conditionalFormatting sqref="C45">
    <cfRule type="expression" dxfId="3297" priority="6">
      <formula>C45=0</formula>
    </cfRule>
  </conditionalFormatting>
  <conditionalFormatting sqref="C46:C64">
    <cfRule type="expression" dxfId="3296" priority="5">
      <formula>C46=0</formula>
    </cfRule>
  </conditionalFormatting>
  <conditionalFormatting sqref="G45:G64">
    <cfRule type="containsText" dxfId="3295" priority="4" operator="containsText" text="選択">
      <formula>NOT(ISERROR(SEARCH("選択",G45)))</formula>
    </cfRule>
  </conditionalFormatting>
  <dataValidations count="5">
    <dataValidation type="list" allowBlank="1" showInputMessage="1" showErrorMessage="1" sqref="G5:G84">
      <formula1>"選択,実施済,実施予定"</formula1>
    </dataValidation>
    <dataValidation allowBlank="1" showInputMessage="1" showErrorMessage="1" promptTitle="活動内容を入力してください。" prompt="計画変更申請を行っていない場合は、採択時の内容を転記(コピー＆貼り付け)してください。" sqref="H5:K14 H25:K34 H45:K54 H65:K74"/>
    <dataValidation type="whole" operator="lessThan" allowBlank="1" showInputMessage="1" showErrorMessage="1" errorTitle="入力不要です。" error="[キャンセル]をクリックしてください。" sqref="C5">
      <formula1>0</formula1>
    </dataValidation>
    <dataValidation type="whole" operator="lessThan" allowBlank="1" showInputMessage="1" showErrorMessage="1" errorTitle="入力不要です" error="申請時の内容、または上期中に申請した計画変更が反映されています。[キャンセル]をクリックしてください。" sqref="B6:C24 D5:F84">
      <formula1>0</formula1>
    </dataValidation>
    <dataValidation type="whole" operator="lessThan" allowBlank="1" showInputMessage="1" showErrorMessage="1" errorTitle="入力不要です" error="[キャンセル]をクリックしてください。" sqref="B25:C84">
      <formula1>0</formula1>
    </dataValidation>
  </dataValidations>
  <pageMargins left="0.59055118110236227" right="0.39370078740157483" top="0.78740157480314965" bottom="0.35433070866141736" header="0.31496062992125984" footer="0.15748031496062992"/>
  <pageSetup paperSize="9" scale="95" fitToHeight="0" orientation="landscape" r:id="rId1"/>
  <headerFooter>
    <oddHeader>&amp;L様式２（別添１）</oddHeader>
    <oddFooter xml:space="preserve">&amp;C&amp;"ＭＳ Ｐゴシック,標準"&amp;10&amp;P / &amp;N </oddFooter>
  </headerFooter>
  <rowBreaks count="1" manualBreakCount="1">
    <brk id="14" max="11"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T27"/>
  <sheetViews>
    <sheetView view="pageBreakPreview" zoomScaleNormal="100" zoomScaleSheetLayoutView="100" workbookViewId="0"/>
  </sheetViews>
  <sheetFormatPr defaultColWidth="9" defaultRowHeight="13.5"/>
  <cols>
    <col min="1" max="1" width="1.625" style="11" customWidth="1"/>
    <col min="2" max="16" width="8.125" style="11" customWidth="1"/>
    <col min="17" max="17" width="1.5" style="11" customWidth="1"/>
    <col min="18" max="20" width="9" style="11" customWidth="1"/>
    <col min="21" max="21" width="1.625" style="11" customWidth="1"/>
    <col min="22" max="16384" width="9" style="11"/>
  </cols>
  <sheetData>
    <row r="1" spans="2:20" ht="9" customHeight="1"/>
    <row r="2" spans="2:20" ht="19.5" customHeight="1" thickBot="1">
      <c r="B2" s="1032" t="s">
        <v>680</v>
      </c>
    </row>
    <row r="3" spans="2:20" ht="19.5" customHeight="1">
      <c r="B3" s="1033"/>
      <c r="C3" s="1034"/>
      <c r="D3" s="1034"/>
      <c r="E3" s="1034"/>
      <c r="F3" s="1034"/>
      <c r="G3" s="1034"/>
      <c r="H3" s="1034"/>
      <c r="I3" s="1034"/>
      <c r="J3" s="1034"/>
      <c r="K3" s="1034"/>
      <c r="L3" s="1034"/>
      <c r="M3" s="1034"/>
      <c r="N3" s="1034"/>
      <c r="O3" s="1034"/>
      <c r="P3" s="1035"/>
      <c r="Q3" s="111"/>
      <c r="R3" s="111"/>
      <c r="S3" s="111"/>
      <c r="T3" s="111"/>
    </row>
    <row r="4" spans="2:20" ht="19.5" customHeight="1">
      <c r="B4" s="1036"/>
      <c r="C4" s="1037"/>
      <c r="D4" s="1037"/>
      <c r="E4" s="1037"/>
      <c r="F4" s="1037"/>
      <c r="G4" s="1037"/>
      <c r="H4" s="1037"/>
      <c r="I4" s="1037"/>
      <c r="J4" s="1037"/>
      <c r="K4" s="1037"/>
      <c r="L4" s="1037"/>
      <c r="M4" s="1037"/>
      <c r="N4" s="1037"/>
      <c r="O4" s="1037"/>
      <c r="P4" s="1038"/>
      <c r="Q4" s="111"/>
      <c r="R4" s="111"/>
      <c r="S4" s="111"/>
      <c r="T4" s="111"/>
    </row>
    <row r="5" spans="2:20" ht="19.5" customHeight="1">
      <c r="B5" s="1036"/>
      <c r="C5" s="1037"/>
      <c r="D5" s="1037"/>
      <c r="E5" s="1037"/>
      <c r="F5" s="1037"/>
      <c r="G5" s="1037"/>
      <c r="H5" s="1037"/>
      <c r="I5" s="1037"/>
      <c r="J5" s="1037"/>
      <c r="K5" s="1037"/>
      <c r="L5" s="1037"/>
      <c r="M5" s="1037"/>
      <c r="N5" s="1037"/>
      <c r="O5" s="1037"/>
      <c r="P5" s="1038"/>
      <c r="Q5" s="111"/>
      <c r="R5" s="111"/>
      <c r="S5" s="111"/>
      <c r="T5" s="111"/>
    </row>
    <row r="6" spans="2:20" ht="19.5" customHeight="1">
      <c r="B6" s="1036"/>
      <c r="C6" s="1037"/>
      <c r="D6" s="1037"/>
      <c r="E6" s="1037"/>
      <c r="F6" s="1037"/>
      <c r="G6" s="1037"/>
      <c r="H6" s="1037"/>
      <c r="I6" s="1037"/>
      <c r="J6" s="1037"/>
      <c r="K6" s="1037"/>
      <c r="L6" s="1037"/>
      <c r="M6" s="1037"/>
      <c r="N6" s="1037"/>
      <c r="O6" s="1037"/>
      <c r="P6" s="1038"/>
      <c r="Q6" s="111"/>
      <c r="R6" s="111"/>
      <c r="S6" s="111"/>
      <c r="T6" s="111"/>
    </row>
    <row r="7" spans="2:20" ht="19.5" customHeight="1">
      <c r="B7" s="1036"/>
      <c r="C7" s="1037"/>
      <c r="D7" s="1037"/>
      <c r="E7" s="1037"/>
      <c r="F7" s="1037"/>
      <c r="G7" s="1037"/>
      <c r="H7" s="1037"/>
      <c r="I7" s="1037"/>
      <c r="J7" s="1037"/>
      <c r="K7" s="1037"/>
      <c r="L7" s="1037"/>
      <c r="M7" s="1037"/>
      <c r="N7" s="1037"/>
      <c r="O7" s="1037"/>
      <c r="P7" s="1038"/>
      <c r="Q7" s="111"/>
      <c r="R7" s="111"/>
      <c r="S7" s="111"/>
      <c r="T7" s="111"/>
    </row>
    <row r="8" spans="2:20" ht="19.5" customHeight="1">
      <c r="B8" s="1036"/>
      <c r="C8" s="1037"/>
      <c r="D8" s="1037"/>
      <c r="E8" s="1037"/>
      <c r="F8" s="1037"/>
      <c r="G8" s="1037"/>
      <c r="H8" s="1037"/>
      <c r="I8" s="1037"/>
      <c r="J8" s="1037"/>
      <c r="K8" s="1037"/>
      <c r="L8" s="1037"/>
      <c r="M8" s="1037"/>
      <c r="N8" s="1037"/>
      <c r="O8" s="1037"/>
      <c r="P8" s="1038"/>
      <c r="Q8" s="111"/>
      <c r="R8" s="111"/>
      <c r="S8" s="111"/>
      <c r="T8" s="111"/>
    </row>
    <row r="9" spans="2:20" ht="19.5" customHeight="1">
      <c r="B9" s="1036"/>
      <c r="C9" s="1037"/>
      <c r="D9" s="1037"/>
      <c r="E9" s="1037"/>
      <c r="F9" s="1037"/>
      <c r="G9" s="1037"/>
      <c r="H9" s="1037"/>
      <c r="I9" s="1037"/>
      <c r="J9" s="1037"/>
      <c r="K9" s="1037"/>
      <c r="L9" s="1037"/>
      <c r="M9" s="1037"/>
      <c r="N9" s="1037"/>
      <c r="O9" s="1037"/>
      <c r="P9" s="1038"/>
      <c r="Q9" s="111"/>
      <c r="R9" s="111"/>
      <c r="S9" s="111"/>
      <c r="T9" s="111"/>
    </row>
    <row r="10" spans="2:20" ht="19.5" customHeight="1">
      <c r="B10" s="1036"/>
      <c r="C10" s="1037"/>
      <c r="D10" s="1037"/>
      <c r="E10" s="1037"/>
      <c r="F10" s="1037"/>
      <c r="G10" s="1037"/>
      <c r="H10" s="1037"/>
      <c r="I10" s="1037"/>
      <c r="J10" s="1037"/>
      <c r="K10" s="1037"/>
      <c r="L10" s="1037"/>
      <c r="M10" s="1037"/>
      <c r="N10" s="1037"/>
      <c r="O10" s="1037"/>
      <c r="P10" s="1038"/>
      <c r="Q10" s="111"/>
      <c r="R10" s="111"/>
      <c r="S10" s="111"/>
      <c r="T10" s="111"/>
    </row>
    <row r="11" spans="2:20" ht="19.5" customHeight="1">
      <c r="B11" s="1036"/>
      <c r="C11" s="1037"/>
      <c r="D11" s="1037"/>
      <c r="E11" s="1037"/>
      <c r="F11" s="1037"/>
      <c r="G11" s="1037"/>
      <c r="H11" s="1037"/>
      <c r="I11" s="1037"/>
      <c r="J11" s="1037"/>
      <c r="K11" s="1037"/>
      <c r="L11" s="1037"/>
      <c r="M11" s="1037"/>
      <c r="N11" s="1037"/>
      <c r="O11" s="1037"/>
      <c r="P11" s="1038"/>
      <c r="Q11" s="111"/>
      <c r="R11" s="111"/>
      <c r="S11" s="111"/>
      <c r="T11" s="111"/>
    </row>
    <row r="12" spans="2:20" ht="19.5" customHeight="1">
      <c r="B12" s="1036"/>
      <c r="C12" s="1037"/>
      <c r="D12" s="1037"/>
      <c r="E12" s="1037"/>
      <c r="F12" s="1037"/>
      <c r="G12" s="1037"/>
      <c r="H12" s="1037"/>
      <c r="I12" s="1037"/>
      <c r="J12" s="1037"/>
      <c r="K12" s="1037"/>
      <c r="L12" s="1037"/>
      <c r="M12" s="1037"/>
      <c r="N12" s="1037"/>
      <c r="O12" s="1037"/>
      <c r="P12" s="1038"/>
      <c r="Q12" s="111"/>
      <c r="R12" s="111"/>
      <c r="S12" s="111"/>
      <c r="T12" s="111"/>
    </row>
    <row r="13" spans="2:20" ht="19.5" customHeight="1">
      <c r="B13" s="1036"/>
      <c r="C13" s="1037"/>
      <c r="D13" s="1037"/>
      <c r="E13" s="1037"/>
      <c r="F13" s="1037"/>
      <c r="G13" s="1037"/>
      <c r="H13" s="1037"/>
      <c r="I13" s="1037"/>
      <c r="J13" s="1037"/>
      <c r="K13" s="1037"/>
      <c r="L13" s="1037"/>
      <c r="M13" s="1037"/>
      <c r="N13" s="1037"/>
      <c r="O13" s="1037"/>
      <c r="P13" s="1038"/>
      <c r="Q13" s="111"/>
      <c r="R13" s="111"/>
      <c r="S13" s="111"/>
      <c r="T13" s="111"/>
    </row>
    <row r="14" spans="2:20" ht="19.5" customHeight="1">
      <c r="B14" s="1036"/>
      <c r="C14" s="1037"/>
      <c r="D14" s="1037"/>
      <c r="E14" s="1037"/>
      <c r="F14" s="1037"/>
      <c r="G14" s="1037"/>
      <c r="H14" s="1037"/>
      <c r="I14" s="1037"/>
      <c r="J14" s="1037"/>
      <c r="K14" s="1037"/>
      <c r="L14" s="1037"/>
      <c r="M14" s="1037"/>
      <c r="N14" s="1037"/>
      <c r="O14" s="1037"/>
      <c r="P14" s="1038"/>
      <c r="Q14" s="111"/>
      <c r="R14" s="111"/>
      <c r="S14" s="111"/>
      <c r="T14" s="111"/>
    </row>
    <row r="15" spans="2:20" ht="19.5" customHeight="1">
      <c r="B15" s="1036"/>
      <c r="C15" s="1037"/>
      <c r="D15" s="1037"/>
      <c r="E15" s="1037"/>
      <c r="F15" s="1037"/>
      <c r="G15" s="1037"/>
      <c r="H15" s="1037"/>
      <c r="I15" s="1037"/>
      <c r="J15" s="1037"/>
      <c r="K15" s="1037"/>
      <c r="L15" s="1037"/>
      <c r="M15" s="1037"/>
      <c r="N15" s="1037"/>
      <c r="O15" s="1037"/>
      <c r="P15" s="1038"/>
      <c r="Q15" s="111"/>
      <c r="R15" s="111"/>
      <c r="S15" s="111"/>
      <c r="T15" s="111"/>
    </row>
    <row r="16" spans="2:20" ht="19.5" customHeight="1">
      <c r="B16" s="1036"/>
      <c r="C16" s="1037"/>
      <c r="D16" s="1037"/>
      <c r="E16" s="1037"/>
      <c r="F16" s="1037"/>
      <c r="G16" s="1037"/>
      <c r="H16" s="1037"/>
      <c r="I16" s="1037"/>
      <c r="J16" s="1037"/>
      <c r="K16" s="1037"/>
      <c r="L16" s="1037"/>
      <c r="M16" s="1037"/>
      <c r="N16" s="1037"/>
      <c r="O16" s="1037"/>
      <c r="P16" s="1038"/>
      <c r="Q16" s="111"/>
      <c r="R16" s="111"/>
      <c r="S16" s="111"/>
      <c r="T16" s="111"/>
    </row>
    <row r="17" spans="2:20" ht="19.5" customHeight="1">
      <c r="B17" s="1036"/>
      <c r="C17" s="1037"/>
      <c r="D17" s="1037"/>
      <c r="E17" s="1037"/>
      <c r="F17" s="1037"/>
      <c r="G17" s="1037"/>
      <c r="H17" s="1037"/>
      <c r="I17" s="1037"/>
      <c r="J17" s="1037"/>
      <c r="K17" s="1037"/>
      <c r="L17" s="1037"/>
      <c r="M17" s="1037"/>
      <c r="N17" s="1037"/>
      <c r="O17" s="1037"/>
      <c r="P17" s="1038"/>
      <c r="Q17" s="111"/>
      <c r="R17" s="111"/>
      <c r="S17" s="111"/>
      <c r="T17" s="111"/>
    </row>
    <row r="18" spans="2:20" ht="19.5" customHeight="1">
      <c r="B18" s="1036"/>
      <c r="C18" s="1037"/>
      <c r="D18" s="1037"/>
      <c r="E18" s="1037"/>
      <c r="F18" s="1037"/>
      <c r="G18" s="1037"/>
      <c r="H18" s="1037"/>
      <c r="I18" s="1037"/>
      <c r="J18" s="1037"/>
      <c r="K18" s="1037"/>
      <c r="L18" s="1037"/>
      <c r="M18" s="1037"/>
      <c r="N18" s="1037"/>
      <c r="O18" s="1037"/>
      <c r="P18" s="1038"/>
      <c r="Q18" s="111"/>
      <c r="R18" s="111"/>
      <c r="S18" s="111"/>
      <c r="T18" s="111"/>
    </row>
    <row r="19" spans="2:20" ht="19.5" customHeight="1">
      <c r="B19" s="1036"/>
      <c r="C19" s="1037"/>
      <c r="D19" s="1037"/>
      <c r="E19" s="1037"/>
      <c r="F19" s="1037"/>
      <c r="G19" s="1037"/>
      <c r="H19" s="1037"/>
      <c r="I19" s="1037"/>
      <c r="J19" s="1037"/>
      <c r="K19" s="1037"/>
      <c r="L19" s="1037"/>
      <c r="M19" s="1037"/>
      <c r="N19" s="1037"/>
      <c r="O19" s="1037"/>
      <c r="P19" s="1038"/>
      <c r="Q19" s="111"/>
      <c r="R19" s="111"/>
      <c r="S19" s="111"/>
      <c r="T19" s="111"/>
    </row>
    <row r="20" spans="2:20" ht="19.5" customHeight="1">
      <c r="B20" s="1036"/>
      <c r="C20" s="1037"/>
      <c r="D20" s="1037"/>
      <c r="E20" s="1037"/>
      <c r="F20" s="1037"/>
      <c r="G20" s="1037"/>
      <c r="H20" s="1037"/>
      <c r="I20" s="1037"/>
      <c r="J20" s="1037"/>
      <c r="K20" s="1037"/>
      <c r="L20" s="1037"/>
      <c r="M20" s="1037"/>
      <c r="N20" s="1037"/>
      <c r="O20" s="1037"/>
      <c r="P20" s="1038"/>
      <c r="Q20" s="111"/>
      <c r="R20" s="111"/>
      <c r="S20" s="111"/>
      <c r="T20" s="111"/>
    </row>
    <row r="21" spans="2:20" ht="19.5" customHeight="1">
      <c r="B21" s="1036"/>
      <c r="C21" s="1037"/>
      <c r="D21" s="1037"/>
      <c r="E21" s="1037"/>
      <c r="F21" s="1037"/>
      <c r="G21" s="1037"/>
      <c r="H21" s="1037"/>
      <c r="I21" s="1037"/>
      <c r="J21" s="1037"/>
      <c r="K21" s="1037"/>
      <c r="L21" s="1037"/>
      <c r="M21" s="1037"/>
      <c r="N21" s="1037"/>
      <c r="O21" s="1037"/>
      <c r="P21" s="1038"/>
      <c r="Q21" s="111"/>
      <c r="R21" s="111"/>
      <c r="S21" s="111"/>
      <c r="T21" s="111"/>
    </row>
    <row r="22" spans="2:20" ht="19.5" customHeight="1">
      <c r="B22" s="1036"/>
      <c r="C22" s="1037"/>
      <c r="D22" s="1037"/>
      <c r="E22" s="1037"/>
      <c r="F22" s="1037"/>
      <c r="G22" s="1037"/>
      <c r="H22" s="1037"/>
      <c r="I22" s="1037"/>
      <c r="J22" s="1037"/>
      <c r="K22" s="1037"/>
      <c r="L22" s="1037"/>
      <c r="M22" s="1037"/>
      <c r="N22" s="1037"/>
      <c r="O22" s="1037"/>
      <c r="P22" s="1038"/>
      <c r="Q22" s="111"/>
      <c r="R22" s="111"/>
      <c r="S22" s="111"/>
      <c r="T22" s="111"/>
    </row>
    <row r="23" spans="2:20" ht="19.5" customHeight="1">
      <c r="B23" s="1036"/>
      <c r="C23" s="1037"/>
      <c r="D23" s="1037"/>
      <c r="E23" s="1037"/>
      <c r="F23" s="1037"/>
      <c r="G23" s="1037"/>
      <c r="H23" s="1037"/>
      <c r="I23" s="1037"/>
      <c r="J23" s="1037"/>
      <c r="K23" s="1037"/>
      <c r="L23" s="1037"/>
      <c r="M23" s="1037"/>
      <c r="N23" s="1037"/>
      <c r="O23" s="1037"/>
      <c r="P23" s="1038"/>
      <c r="Q23" s="111"/>
      <c r="R23" s="111"/>
      <c r="S23" s="111"/>
      <c r="T23" s="111"/>
    </row>
    <row r="24" spans="2:20" ht="19.5" customHeight="1">
      <c r="B24" s="1036"/>
      <c r="C24" s="1037"/>
      <c r="D24" s="1037"/>
      <c r="E24" s="1037"/>
      <c r="F24" s="1037"/>
      <c r="G24" s="1037"/>
      <c r="H24" s="1037"/>
      <c r="I24" s="1037"/>
      <c r="J24" s="1037"/>
      <c r="K24" s="1037"/>
      <c r="L24" s="1037"/>
      <c r="M24" s="1037"/>
      <c r="N24" s="1037"/>
      <c r="O24" s="1037"/>
      <c r="P24" s="1038"/>
      <c r="Q24" s="111"/>
      <c r="R24" s="111"/>
      <c r="S24" s="111"/>
      <c r="T24" s="111"/>
    </row>
    <row r="25" spans="2:20" ht="19.5" customHeight="1">
      <c r="B25" s="1036"/>
      <c r="C25" s="1037"/>
      <c r="D25" s="1037"/>
      <c r="E25" s="1037"/>
      <c r="F25" s="1037"/>
      <c r="G25" s="1037"/>
      <c r="H25" s="1037"/>
      <c r="I25" s="1037"/>
      <c r="J25" s="1037"/>
      <c r="K25" s="1037"/>
      <c r="L25" s="1037"/>
      <c r="M25" s="1037"/>
      <c r="N25" s="1037"/>
      <c r="O25" s="1037"/>
      <c r="P25" s="1038"/>
      <c r="Q25" s="111"/>
      <c r="R25" s="111"/>
      <c r="S25" s="111"/>
      <c r="T25" s="111"/>
    </row>
    <row r="26" spans="2:20" ht="19.5" customHeight="1" thickBot="1">
      <c r="B26" s="1039"/>
      <c r="C26" s="1040"/>
      <c r="D26" s="1040"/>
      <c r="E26" s="1040"/>
      <c r="F26" s="1040"/>
      <c r="G26" s="1040"/>
      <c r="H26" s="1040"/>
      <c r="I26" s="1040"/>
      <c r="J26" s="1040"/>
      <c r="K26" s="1040"/>
      <c r="L26" s="1040"/>
      <c r="M26" s="1040"/>
      <c r="N26" s="1040"/>
      <c r="O26" s="1040"/>
      <c r="P26" s="1041"/>
      <c r="Q26" s="111"/>
      <c r="R26" s="112" t="s">
        <v>90</v>
      </c>
      <c r="S26" s="111"/>
      <c r="T26" s="111"/>
    </row>
    <row r="27" spans="2:20" ht="9" customHeight="1"/>
  </sheetData>
  <phoneticPr fontId="1"/>
  <pageMargins left="0.59055118110236227" right="0.19685039370078741" top="0.78740157480314965" bottom="0.43307086614173229" header="0.31496062992125984" footer="0.15748031496062992"/>
  <pageSetup paperSize="9" orientation="landscape" cellComments="asDisplayed" r:id="rId1"/>
  <headerFooter>
    <oddHeader>&amp;L様式２（別添１）</oddHeader>
    <oddFooter xml:space="preserve">&amp;C&amp;"ＭＳ Ｐゴシック,標準"&amp;10&amp;P / &amp;N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Q14"/>
  <sheetViews>
    <sheetView view="pageBreakPreview" zoomScaleNormal="100" zoomScaleSheetLayoutView="100" workbookViewId="0"/>
  </sheetViews>
  <sheetFormatPr defaultColWidth="9" defaultRowHeight="13.5"/>
  <cols>
    <col min="1" max="1" width="2" style="138" customWidth="1"/>
    <col min="2" max="2" width="6.875" style="138" customWidth="1"/>
    <col min="3" max="3" width="35.625" style="138" customWidth="1"/>
    <col min="4" max="15" width="7.375" style="138" customWidth="1"/>
    <col min="16" max="16" width="1.625" style="138" customWidth="1"/>
    <col min="17" max="16384" width="9" style="138"/>
  </cols>
  <sheetData>
    <row r="1" spans="1:17" ht="9" customHeight="1"/>
    <row r="2" spans="1:17" ht="19.5" customHeight="1" thickBot="1">
      <c r="B2" s="290" t="s">
        <v>228</v>
      </c>
      <c r="C2" s="376"/>
      <c r="D2" s="376"/>
      <c r="E2" s="388" t="str">
        <f>IFERROR(INDEX(B$3:B$12,SMALL(IF($C$3:$C$12="Ａ",
ROW($1:$10)),ROW(A1))),"")</f>
        <v/>
      </c>
      <c r="F2" s="376"/>
      <c r="G2" s="376"/>
      <c r="H2" s="376"/>
      <c r="I2" s="376"/>
      <c r="J2" s="376"/>
      <c r="K2" s="376"/>
      <c r="L2" s="376"/>
      <c r="M2" s="376"/>
      <c r="N2" s="376"/>
      <c r="O2" s="376"/>
    </row>
    <row r="3" spans="1:17" ht="19.5" customHeight="1">
      <c r="B3" s="1248" t="s">
        <v>92</v>
      </c>
      <c r="C3" s="1244" t="s">
        <v>229</v>
      </c>
      <c r="D3" s="1250" t="s">
        <v>230</v>
      </c>
      <c r="E3" s="1250"/>
      <c r="F3" s="1250"/>
      <c r="G3" s="1250"/>
      <c r="H3" s="1250"/>
      <c r="I3" s="1250"/>
      <c r="J3" s="1250"/>
      <c r="K3" s="1250"/>
      <c r="L3" s="1250"/>
      <c r="M3" s="1250" t="s">
        <v>231</v>
      </c>
      <c r="N3" s="1250"/>
      <c r="O3" s="1453"/>
    </row>
    <row r="4" spans="1:17" ht="19.5" customHeight="1">
      <c r="B4" s="1452"/>
      <c r="C4" s="1440"/>
      <c r="D4" s="377" t="s">
        <v>232</v>
      </c>
      <c r="E4" s="377" t="s">
        <v>233</v>
      </c>
      <c r="F4" s="377" t="s">
        <v>234</v>
      </c>
      <c r="G4" s="377" t="s">
        <v>235</v>
      </c>
      <c r="H4" s="377" t="s">
        <v>236</v>
      </c>
      <c r="I4" s="377" t="s">
        <v>237</v>
      </c>
      <c r="J4" s="377" t="s">
        <v>238</v>
      </c>
      <c r="K4" s="377" t="s">
        <v>239</v>
      </c>
      <c r="L4" s="377" t="s">
        <v>240</v>
      </c>
      <c r="M4" s="377" t="s">
        <v>241</v>
      </c>
      <c r="N4" s="377" t="s">
        <v>242</v>
      </c>
      <c r="O4" s="378" t="s">
        <v>243</v>
      </c>
    </row>
    <row r="5" spans="1:17" ht="45" customHeight="1">
      <c r="A5" s="379"/>
      <c r="B5" s="167" t="str">
        <f>IF('②4.実施状況（PR）'!N5="","",'②4.実施状況（PR）'!N5)</f>
        <v/>
      </c>
      <c r="C5" s="389" t="str">
        <f>IF(B5="","",VLOOKUP(B5,'②4.実施状況（PR）'!$B5:$C$84,2,FALSE))</f>
        <v/>
      </c>
      <c r="D5" s="184"/>
      <c r="E5" s="184"/>
      <c r="F5" s="184"/>
      <c r="G5" s="184"/>
      <c r="H5" s="184"/>
      <c r="I5" s="184"/>
      <c r="J5" s="184"/>
      <c r="K5" s="185"/>
      <c r="L5" s="184"/>
      <c r="M5" s="184"/>
      <c r="N5" s="184"/>
      <c r="O5" s="186"/>
      <c r="Q5" s="146" t="s">
        <v>458</v>
      </c>
    </row>
    <row r="6" spans="1:17" ht="45" customHeight="1">
      <c r="A6" s="379"/>
      <c r="B6" s="167" t="str">
        <f>IF('②4.実施状況（PR）'!N6="","",'②4.実施状況（PR）'!N6)</f>
        <v/>
      </c>
      <c r="C6" s="389" t="str">
        <f>IF(B6="","",VLOOKUP(B6,'②4.実施状況（PR）'!$B6:$C$84,2,FALSE))</f>
        <v/>
      </c>
      <c r="D6" s="380"/>
      <c r="E6" s="380"/>
      <c r="F6" s="381"/>
      <c r="G6" s="381"/>
      <c r="H6" s="380"/>
      <c r="I6" s="382"/>
      <c r="J6" s="380"/>
      <c r="K6" s="380"/>
      <c r="L6" s="380"/>
      <c r="M6" s="380"/>
      <c r="N6" s="380"/>
      <c r="O6" s="383"/>
      <c r="Q6" s="151" t="s">
        <v>464</v>
      </c>
    </row>
    <row r="7" spans="1:17" ht="45" customHeight="1">
      <c r="A7" s="379"/>
      <c r="B7" s="167" t="str">
        <f>IF('②4.実施状況（PR）'!N7="","",'②4.実施状況（PR）'!N7)</f>
        <v/>
      </c>
      <c r="C7" s="390" t="str">
        <f>IF(B7="","",VLOOKUP(B7,'②4.実施状況（PR）'!$B7:$C$84,2,FALSE))</f>
        <v/>
      </c>
      <c r="D7" s="380"/>
      <c r="E7" s="380"/>
      <c r="F7" s="380"/>
      <c r="G7" s="384"/>
      <c r="H7" s="380"/>
      <c r="I7" s="380"/>
      <c r="J7" s="380"/>
      <c r="K7" s="380"/>
      <c r="L7" s="380"/>
      <c r="M7" s="380"/>
      <c r="N7" s="380"/>
      <c r="O7" s="383"/>
    </row>
    <row r="8" spans="1:17" ht="45" customHeight="1">
      <c r="A8" s="379"/>
      <c r="B8" s="167" t="str">
        <f>IF('②4.実施状況（PR）'!N8="","",'②4.実施状況（PR）'!N8)</f>
        <v/>
      </c>
      <c r="C8" s="390" t="str">
        <f>IF(B8="","",VLOOKUP(B8,'②4.実施状況（PR）'!$B8:$C$84,2,FALSE))</f>
        <v/>
      </c>
      <c r="D8" s="380"/>
      <c r="E8" s="380"/>
      <c r="F8" s="380"/>
      <c r="G8" s="380"/>
      <c r="H8" s="380"/>
      <c r="I8" s="380"/>
      <c r="J8" s="380"/>
      <c r="K8" s="385"/>
      <c r="L8" s="385"/>
      <c r="M8" s="380"/>
      <c r="N8" s="380"/>
      <c r="O8" s="383"/>
    </row>
    <row r="9" spans="1:17" ht="45" customHeight="1">
      <c r="B9" s="167" t="str">
        <f>IF('②4.実施状況（PR）'!N9="","",'②4.実施状況（PR）'!N9)</f>
        <v/>
      </c>
      <c r="C9" s="390" t="str">
        <f>IF(B9="","",VLOOKUP(B9,'②4.実施状況（PR）'!$B9:$C$84,2,FALSE))</f>
        <v/>
      </c>
      <c r="D9" s="380"/>
      <c r="E9" s="380"/>
      <c r="F9" s="380"/>
      <c r="G9" s="380"/>
      <c r="H9" s="380"/>
      <c r="I9" s="380"/>
      <c r="J9" s="380"/>
      <c r="K9" s="380"/>
      <c r="L9" s="380"/>
      <c r="M9" s="380"/>
      <c r="N9" s="380"/>
      <c r="O9" s="383"/>
    </row>
    <row r="10" spans="1:17" ht="45" customHeight="1">
      <c r="B10" s="167" t="str">
        <f>IF('②4.実施状況（PR）'!N10="","",'②4.実施状況（PR）'!N10)</f>
        <v/>
      </c>
      <c r="C10" s="390" t="str">
        <f>IF(B10="","",VLOOKUP(B10,'②4.実施状況（PR）'!$B10:$C$84,2,FALSE))</f>
        <v/>
      </c>
      <c r="D10" s="380"/>
      <c r="E10" s="380"/>
      <c r="F10" s="380"/>
      <c r="G10" s="380"/>
      <c r="H10" s="380"/>
      <c r="I10" s="380"/>
      <c r="J10" s="380"/>
      <c r="K10" s="380"/>
      <c r="L10" s="380"/>
      <c r="M10" s="380"/>
      <c r="N10" s="380"/>
      <c r="O10" s="383"/>
    </row>
    <row r="11" spans="1:17" ht="45" customHeight="1">
      <c r="B11" s="167" t="str">
        <f>IF('②4.実施状況（PR）'!N11="","",'②4.実施状況（PR）'!N11)</f>
        <v/>
      </c>
      <c r="C11" s="390" t="str">
        <f>IF(B11="","",VLOOKUP(B11,'②4.実施状況（PR）'!$B11:$C$84,2,FALSE))</f>
        <v/>
      </c>
      <c r="D11" s="380"/>
      <c r="E11" s="380"/>
      <c r="F11" s="380"/>
      <c r="G11" s="380"/>
      <c r="H11" s="380"/>
      <c r="I11" s="380"/>
      <c r="J11" s="380"/>
      <c r="K11" s="380"/>
      <c r="L11" s="380"/>
      <c r="M11" s="380"/>
      <c r="N11" s="380"/>
      <c r="O11" s="383"/>
    </row>
    <row r="12" spans="1:17" ht="45" customHeight="1">
      <c r="B12" s="167" t="str">
        <f>IF('②4.実施状況（PR）'!N12="","",'②4.実施状況（PR）'!N12)</f>
        <v/>
      </c>
      <c r="C12" s="390" t="str">
        <f>IF(B12="","",VLOOKUP(B12,'②4.実施状況（PR）'!$B12:$C$84,2,FALSE))</f>
        <v/>
      </c>
      <c r="D12" s="380"/>
      <c r="E12" s="380"/>
      <c r="F12" s="380"/>
      <c r="G12" s="380"/>
      <c r="H12" s="380"/>
      <c r="I12" s="380"/>
      <c r="J12" s="380"/>
      <c r="K12" s="380"/>
      <c r="L12" s="380"/>
      <c r="M12" s="380"/>
      <c r="N12" s="380"/>
      <c r="O12" s="383"/>
    </row>
    <row r="13" spans="1:17" ht="45" customHeight="1">
      <c r="B13" s="167" t="str">
        <f>IF('②4.実施状況（PR）'!N13="","",'②4.実施状況（PR）'!N13)</f>
        <v/>
      </c>
      <c r="C13" s="390" t="str">
        <f>IF(B13="","",VLOOKUP(B13,'②4.実施状況（PR）'!$B13:$C$84,2,FALSE))</f>
        <v/>
      </c>
      <c r="D13" s="380"/>
      <c r="E13" s="380"/>
      <c r="F13" s="380"/>
      <c r="G13" s="380"/>
      <c r="H13" s="380"/>
      <c r="I13" s="380"/>
      <c r="J13" s="380"/>
      <c r="K13" s="380"/>
      <c r="L13" s="380"/>
      <c r="M13" s="380"/>
      <c r="N13" s="380"/>
      <c r="O13" s="383"/>
    </row>
    <row r="14" spans="1:17" ht="45" customHeight="1" thickBot="1">
      <c r="B14" s="168" t="str">
        <f>IF('②4.実施状況（PR）'!N14="","",'②4.実施状況（PR）'!N14)</f>
        <v/>
      </c>
      <c r="C14" s="391" t="str">
        <f>IF(B14="","",VLOOKUP(B14,'②4.実施状況（PR）'!$B14:$C$84,2,FALSE))</f>
        <v/>
      </c>
      <c r="D14" s="386"/>
      <c r="E14" s="386"/>
      <c r="F14" s="386"/>
      <c r="G14" s="386"/>
      <c r="H14" s="386"/>
      <c r="I14" s="386"/>
      <c r="J14" s="386"/>
      <c r="K14" s="386"/>
      <c r="L14" s="386"/>
      <c r="M14" s="386"/>
      <c r="N14" s="386"/>
      <c r="O14" s="387"/>
      <c r="Q14" s="158"/>
    </row>
  </sheetData>
  <sheetProtection algorithmName="SHA-512" hashValue="0q1R7gMAPZmtdZae2RUoTTEpxyxsGqhr1Kk43+8RxjSEQbWL30mG83VWmWZ55pySnd8uDy2+fu2z1MDnx0youQ==" saltValue="mu4umkoNPe+vOSq3WgcWbw==" spinCount="100000" sheet="1" scenarios="1" formatCells="0" formatColumns="0" formatRows="0"/>
  <mergeCells count="4">
    <mergeCell ref="B3:B4"/>
    <mergeCell ref="C3:C4"/>
    <mergeCell ref="D3:L3"/>
    <mergeCell ref="M3:O3"/>
  </mergeCells>
  <phoneticPr fontId="1"/>
  <dataValidations count="3">
    <dataValidation type="whole" operator="lessThan" allowBlank="1" showInputMessage="1" showErrorMessage="1" errorTitle="入力不要です" error="②４.実施状況から「実施済」の活動が反映されています。[キャンセル]をクリックしてください。" sqref="B5:B14">
      <formula1>0</formula1>
    </dataValidation>
    <dataValidation type="whole" operator="lessThan" allowBlank="1" showInputMessage="1" showErrorMessage="1" errorTitle="入力不要です" error="②４.実施状況から「実施済」の活動が反映されています。[キャンセル]をクリックしてください。" sqref="C5:C14">
      <formula1>0</formula1>
    </dataValidation>
    <dataValidation allowBlank="1" showInputMessage="1" showErrorMessage="1" promptTitle="記載の注意点" prompt="実際に行われた活動スケジュール" sqref="D5:O5"/>
  </dataValidations>
  <pageMargins left="0.59055118110236227" right="0.39370078740157483" top="0.74803149606299213" bottom="0.31496062992125984" header="0.31496062992125984" footer="0.15748031496062992"/>
  <pageSetup paperSize="9" scale="93" fitToHeight="0" orientation="landscape" r:id="rId1"/>
  <headerFooter>
    <oddHeader>&amp;L様式２（別添１）</oddHeader>
    <oddFooter xml:space="preserve">&amp;C&amp;"ＭＳ Ｐゴシック,標準"&amp;10&amp;P / &amp;N&amp;"-,標準"&amp;11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Q14"/>
  <sheetViews>
    <sheetView view="pageBreakPreview" zoomScaleNormal="100" zoomScaleSheetLayoutView="100" workbookViewId="0"/>
  </sheetViews>
  <sheetFormatPr defaultColWidth="9" defaultRowHeight="13.5"/>
  <cols>
    <col min="1" max="1" width="2" style="138" customWidth="1"/>
    <col min="2" max="2" width="6.875" style="138" customWidth="1"/>
    <col min="3" max="3" width="35.625" style="138" customWidth="1"/>
    <col min="4" max="15" width="7.375" style="138" customWidth="1"/>
    <col min="16" max="16" width="1.625" style="138" customWidth="1"/>
    <col min="17" max="16384" width="9" style="138"/>
  </cols>
  <sheetData>
    <row r="1" spans="1:17" ht="9" customHeight="1"/>
    <row r="2" spans="1:17" ht="19.5" customHeight="1" thickBot="1">
      <c r="B2" s="290" t="s">
        <v>244</v>
      </c>
      <c r="C2" s="376"/>
      <c r="D2" s="376"/>
      <c r="E2" s="388" t="str">
        <f>IFERROR(INDEX(B$3:B$12,SMALL(IF($C$3:$C$12="Ａ",
ROW($1:$10)),ROW(A1))),"")</f>
        <v/>
      </c>
      <c r="F2" s="376"/>
      <c r="G2" s="376"/>
      <c r="H2" s="376"/>
      <c r="I2" s="376"/>
      <c r="J2" s="376"/>
      <c r="K2" s="376"/>
      <c r="L2" s="376"/>
      <c r="M2" s="376"/>
      <c r="N2" s="376"/>
      <c r="O2" s="376"/>
    </row>
    <row r="3" spans="1:17" ht="19.5" customHeight="1">
      <c r="B3" s="1248" t="s">
        <v>92</v>
      </c>
      <c r="C3" s="1244" t="s">
        <v>229</v>
      </c>
      <c r="D3" s="1250" t="s">
        <v>230</v>
      </c>
      <c r="E3" s="1250"/>
      <c r="F3" s="1250"/>
      <c r="G3" s="1250"/>
      <c r="H3" s="1250"/>
      <c r="I3" s="1250"/>
      <c r="J3" s="1250"/>
      <c r="K3" s="1250"/>
      <c r="L3" s="1250"/>
      <c r="M3" s="1250" t="s">
        <v>231</v>
      </c>
      <c r="N3" s="1250"/>
      <c r="O3" s="1453"/>
    </row>
    <row r="4" spans="1:17" ht="19.5" customHeight="1">
      <c r="B4" s="1452"/>
      <c r="C4" s="1440"/>
      <c r="D4" s="377" t="s">
        <v>232</v>
      </c>
      <c r="E4" s="377" t="s">
        <v>233</v>
      </c>
      <c r="F4" s="377" t="s">
        <v>234</v>
      </c>
      <c r="G4" s="377" t="s">
        <v>235</v>
      </c>
      <c r="H4" s="377" t="s">
        <v>236</v>
      </c>
      <c r="I4" s="377" t="s">
        <v>237</v>
      </c>
      <c r="J4" s="377" t="s">
        <v>238</v>
      </c>
      <c r="K4" s="377" t="s">
        <v>239</v>
      </c>
      <c r="L4" s="377" t="s">
        <v>240</v>
      </c>
      <c r="M4" s="377" t="s">
        <v>241</v>
      </c>
      <c r="N4" s="377" t="s">
        <v>242</v>
      </c>
      <c r="O4" s="378" t="s">
        <v>243</v>
      </c>
    </row>
    <row r="5" spans="1:17" ht="45" customHeight="1">
      <c r="A5" s="379"/>
      <c r="B5" s="167" t="str">
        <f>IF('②4.実施状況（販促）'!N5="","",'②4.実施状況（販促）'!N5)</f>
        <v/>
      </c>
      <c r="C5" s="389" t="str">
        <f>IF(B5="","",VLOOKUP(B5,'②4.実施状況（販促）'!$B5:$C$84,2,FALSE))</f>
        <v/>
      </c>
      <c r="D5" s="184"/>
      <c r="E5" s="184"/>
      <c r="F5" s="184"/>
      <c r="G5" s="184"/>
      <c r="H5" s="184"/>
      <c r="I5" s="184"/>
      <c r="J5" s="184"/>
      <c r="K5" s="185"/>
      <c r="L5" s="184"/>
      <c r="M5" s="184"/>
      <c r="N5" s="184"/>
      <c r="O5" s="186"/>
      <c r="Q5" s="146" t="s">
        <v>458</v>
      </c>
    </row>
    <row r="6" spans="1:17" ht="45" customHeight="1">
      <c r="A6" s="379"/>
      <c r="B6" s="167" t="str">
        <f>IF('②4.実施状況（販促）'!N6="","",'②4.実施状況（販促）'!N6)</f>
        <v/>
      </c>
      <c r="C6" s="389" t="str">
        <f>IF(B6="","",VLOOKUP(B6,'②4.実施状況（販促）'!$B6:$C$84,2,FALSE))</f>
        <v/>
      </c>
      <c r="D6" s="380"/>
      <c r="E6" s="380"/>
      <c r="F6" s="381"/>
      <c r="G6" s="381"/>
      <c r="H6" s="380"/>
      <c r="I6" s="382"/>
      <c r="J6" s="380"/>
      <c r="K6" s="380"/>
      <c r="L6" s="380"/>
      <c r="M6" s="380"/>
      <c r="N6" s="380"/>
      <c r="O6" s="383"/>
      <c r="Q6" s="151" t="s">
        <v>464</v>
      </c>
    </row>
    <row r="7" spans="1:17" ht="45" customHeight="1">
      <c r="A7" s="379"/>
      <c r="B7" s="167" t="str">
        <f>IF('②4.実施状況（販促）'!N7="","",'②4.実施状況（販促）'!N7)</f>
        <v/>
      </c>
      <c r="C7" s="390" t="str">
        <f>IF(B7="","",VLOOKUP(B7,'②4.実施状況（販促）'!$B7:$C$84,2,FALSE))</f>
        <v/>
      </c>
      <c r="D7" s="380"/>
      <c r="E7" s="380"/>
      <c r="F7" s="380"/>
      <c r="G7" s="384"/>
      <c r="H7" s="380"/>
      <c r="I7" s="380"/>
      <c r="J7" s="380"/>
      <c r="K7" s="380"/>
      <c r="L7" s="380"/>
      <c r="M7" s="380"/>
      <c r="N7" s="380"/>
      <c r="O7" s="383"/>
    </row>
    <row r="8" spans="1:17" ht="45" customHeight="1">
      <c r="A8" s="379"/>
      <c r="B8" s="167" t="str">
        <f>IF('②4.実施状況（販促）'!N8="","",'②4.実施状況（販促）'!N8)</f>
        <v/>
      </c>
      <c r="C8" s="390" t="str">
        <f>IF(B8="","",VLOOKUP(B8,'②4.実施状況（販促）'!$B8:$C$84,2,FALSE))</f>
        <v/>
      </c>
      <c r="D8" s="380"/>
      <c r="E8" s="380"/>
      <c r="F8" s="380"/>
      <c r="G8" s="380"/>
      <c r="H8" s="380"/>
      <c r="I8" s="380"/>
      <c r="J8" s="380"/>
      <c r="K8" s="385"/>
      <c r="L8" s="385"/>
      <c r="M8" s="380"/>
      <c r="N8" s="380"/>
      <c r="O8" s="383"/>
    </row>
    <row r="9" spans="1:17" ht="45" customHeight="1">
      <c r="B9" s="167" t="str">
        <f>IF('②4.実施状況（販促）'!N9="","",'②4.実施状況（販促）'!N9)</f>
        <v/>
      </c>
      <c r="C9" s="390" t="str">
        <f>IF(B9="","",VLOOKUP(B9,'②4.実施状況（販促）'!$B9:$C$84,2,FALSE))</f>
        <v/>
      </c>
      <c r="D9" s="380"/>
      <c r="E9" s="380"/>
      <c r="F9" s="380"/>
      <c r="G9" s="380"/>
      <c r="H9" s="380"/>
      <c r="I9" s="380"/>
      <c r="J9" s="380"/>
      <c r="K9" s="380"/>
      <c r="L9" s="380"/>
      <c r="M9" s="380"/>
      <c r="N9" s="380"/>
      <c r="O9" s="383"/>
    </row>
    <row r="10" spans="1:17" ht="45" customHeight="1">
      <c r="B10" s="167" t="str">
        <f>IF('②4.実施状況（販促）'!N10="","",'②4.実施状況（販促）'!N10)</f>
        <v/>
      </c>
      <c r="C10" s="390" t="str">
        <f>IF(B10="","",VLOOKUP(B10,'②4.実施状況（販促）'!$B10:$C$84,2,FALSE))</f>
        <v/>
      </c>
      <c r="D10" s="380"/>
      <c r="E10" s="380"/>
      <c r="F10" s="380"/>
      <c r="G10" s="380"/>
      <c r="H10" s="380"/>
      <c r="I10" s="380"/>
      <c r="J10" s="380"/>
      <c r="K10" s="380"/>
      <c r="L10" s="380"/>
      <c r="M10" s="380"/>
      <c r="N10" s="380"/>
      <c r="O10" s="383"/>
    </row>
    <row r="11" spans="1:17" ht="45" customHeight="1">
      <c r="B11" s="167" t="str">
        <f>IF('②4.実施状況（販促）'!N11="","",'②4.実施状況（販促）'!N11)</f>
        <v/>
      </c>
      <c r="C11" s="390" t="str">
        <f>IF(B11="","",VLOOKUP(B11,'②4.実施状況（販促）'!$B11:$C$84,2,FALSE))</f>
        <v/>
      </c>
      <c r="D11" s="380"/>
      <c r="E11" s="380"/>
      <c r="F11" s="380"/>
      <c r="G11" s="380"/>
      <c r="H11" s="380"/>
      <c r="I11" s="380"/>
      <c r="J11" s="380"/>
      <c r="K11" s="380"/>
      <c r="L11" s="380"/>
      <c r="M11" s="380"/>
      <c r="N11" s="380"/>
      <c r="O11" s="383"/>
    </row>
    <row r="12" spans="1:17" ht="45" customHeight="1">
      <c r="B12" s="167" t="str">
        <f>IF('②4.実施状況（販促）'!N12="","",'②4.実施状況（販促）'!N12)</f>
        <v/>
      </c>
      <c r="C12" s="390" t="str">
        <f>IF(B12="","",VLOOKUP(B12,'②4.実施状況（販促）'!$B12:$C$84,2,FALSE))</f>
        <v/>
      </c>
      <c r="D12" s="380"/>
      <c r="E12" s="380"/>
      <c r="F12" s="380"/>
      <c r="G12" s="380"/>
      <c r="H12" s="380"/>
      <c r="I12" s="380"/>
      <c r="J12" s="380"/>
      <c r="K12" s="380"/>
      <c r="L12" s="380"/>
      <c r="M12" s="380"/>
      <c r="N12" s="380"/>
      <c r="O12" s="383"/>
    </row>
    <row r="13" spans="1:17" ht="45" customHeight="1">
      <c r="B13" s="167" t="str">
        <f>IF('②4.実施状況（販促）'!N13="","",'②4.実施状況（販促）'!N13)</f>
        <v/>
      </c>
      <c r="C13" s="390" t="str">
        <f>IF(B13="","",VLOOKUP(B13,'②4.実施状況（販促）'!$B13:$C$84,2,FALSE))</f>
        <v/>
      </c>
      <c r="D13" s="380"/>
      <c r="E13" s="380"/>
      <c r="F13" s="380"/>
      <c r="G13" s="380"/>
      <c r="H13" s="380"/>
      <c r="I13" s="380"/>
      <c r="J13" s="380"/>
      <c r="K13" s="380"/>
      <c r="L13" s="380"/>
      <c r="M13" s="380"/>
      <c r="N13" s="380"/>
      <c r="O13" s="383"/>
    </row>
    <row r="14" spans="1:17" ht="45" customHeight="1" thickBot="1">
      <c r="B14" s="168" t="str">
        <f>IF('②4.実施状況（販促）'!N14="","",'②4.実施状況（販促）'!N14)</f>
        <v/>
      </c>
      <c r="C14" s="391" t="str">
        <f>IF(B14="","",VLOOKUP(B14,'②4.実施状況（販促）'!$B14:$C$84,2,FALSE))</f>
        <v/>
      </c>
      <c r="D14" s="386"/>
      <c r="E14" s="386"/>
      <c r="F14" s="386"/>
      <c r="G14" s="386"/>
      <c r="H14" s="386"/>
      <c r="I14" s="386"/>
      <c r="J14" s="386"/>
      <c r="K14" s="386"/>
      <c r="L14" s="386"/>
      <c r="M14" s="386"/>
      <c r="N14" s="386"/>
      <c r="O14" s="387"/>
      <c r="Q14" s="158"/>
    </row>
  </sheetData>
  <sheetProtection algorithmName="SHA-512" hashValue="CkGU6hUzhgd0AIp67SYPk/TvJkR3eVEtZHmse9leQAuNJbqNkSyQSyxTNkCCt9xzIh/AZrSYrTCcir/MU8qYHQ==" saltValue="AQE7zkjA7UOd8/MRczx2aw==" spinCount="100000" sheet="1" scenarios="1" formatCells="0" formatColumns="0" formatRows="0"/>
  <mergeCells count="4">
    <mergeCell ref="B3:B4"/>
    <mergeCell ref="C3:C4"/>
    <mergeCell ref="D3:L3"/>
    <mergeCell ref="M3:O3"/>
  </mergeCells>
  <phoneticPr fontId="1"/>
  <dataValidations count="3">
    <dataValidation type="whole" operator="lessThan" allowBlank="1" showInputMessage="1" showErrorMessage="1" errorTitle="入力不要です" error="②４.実施状況から「実施済」の活動が反映されています。[キャンセル]をクリックしてください。" sqref="C5:C14">
      <formula1>0</formula1>
    </dataValidation>
    <dataValidation type="whole" operator="lessThan" allowBlank="1" showInputMessage="1" showErrorMessage="1" errorTitle="入力不要です" error="[キャンセル]をクリックしてください。" sqref="B5:B14">
      <formula1>0</formula1>
    </dataValidation>
    <dataValidation allowBlank="1" showInputMessage="1" showErrorMessage="1" promptTitle="記載の注意点" prompt="実際に行われた活動スケジュール" sqref="D5:O5"/>
  </dataValidations>
  <pageMargins left="0.59055118110236227" right="0.39370078740157483" top="0.74803149606299213" bottom="0.31496062992125984" header="0.31496062992125984" footer="0.15748031496062992"/>
  <pageSetup paperSize="9" scale="93" fitToHeight="0" orientation="landscape" r:id="rId1"/>
  <headerFooter>
    <oddHeader>&amp;L様式２（別添１）</oddHeader>
    <oddFooter xml:space="preserve">&amp;C&amp;"ＭＳ Ｐゴシック,標準"&amp;10&amp;P / &amp;N&amp;"-,標準"&amp;11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8"/>
  <sheetViews>
    <sheetView view="pageBreakPreview" zoomScaleNormal="100" zoomScaleSheetLayoutView="100" workbookViewId="0"/>
  </sheetViews>
  <sheetFormatPr defaultColWidth="9" defaultRowHeight="13.5"/>
  <cols>
    <col min="1" max="1" width="1.625" style="138" customWidth="1"/>
    <col min="2" max="2" width="6.875" style="138" customWidth="1"/>
    <col min="3" max="3" width="43.25" style="138" customWidth="1"/>
    <col min="4" max="4" width="11" style="138" customWidth="1"/>
    <col min="5" max="5" width="11.75" style="138" customWidth="1"/>
    <col min="6" max="11" width="13.125" style="138" customWidth="1"/>
    <col min="12" max="12" width="8.375" style="138" customWidth="1"/>
    <col min="13" max="13" width="1.625" style="138" customWidth="1"/>
    <col min="14" max="14" width="10.125" style="138" customWidth="1"/>
    <col min="15" max="15" width="1.625" style="138" customWidth="1"/>
    <col min="16" max="16384" width="9" style="138"/>
  </cols>
  <sheetData>
    <row r="1" spans="1:19" ht="8.25" customHeight="1">
      <c r="C1" s="392"/>
      <c r="D1" s="392"/>
      <c r="E1" s="392"/>
      <c r="F1" s="392"/>
      <c r="G1" s="392"/>
      <c r="H1" s="392"/>
      <c r="I1" s="392"/>
      <c r="J1" s="392"/>
      <c r="K1" s="392"/>
      <c r="L1" s="392"/>
      <c r="M1" s="392"/>
      <c r="N1" s="392"/>
    </row>
    <row r="2" spans="1:19" ht="21" customHeight="1" thickBot="1">
      <c r="B2" s="140" t="s">
        <v>245</v>
      </c>
      <c r="D2" s="393"/>
      <c r="E2" s="393"/>
      <c r="F2" s="357"/>
      <c r="G2" s="357"/>
      <c r="H2" s="357"/>
      <c r="I2" s="357"/>
      <c r="J2" s="393"/>
      <c r="K2" s="1462" t="s">
        <v>121</v>
      </c>
      <c r="L2" s="1462"/>
      <c r="M2" s="357"/>
      <c r="N2" s="357"/>
      <c r="O2" s="393"/>
      <c r="P2" s="393"/>
      <c r="Q2" s="393"/>
      <c r="R2" s="393"/>
      <c r="S2" s="357"/>
    </row>
    <row r="3" spans="1:19" ht="21" customHeight="1">
      <c r="B3" s="1463" t="s">
        <v>92</v>
      </c>
      <c r="C3" s="1465" t="s">
        <v>122</v>
      </c>
      <c r="D3" s="1466"/>
      <c r="E3" s="1467"/>
      <c r="F3" s="1318" t="s">
        <v>123</v>
      </c>
      <c r="G3" s="1469" t="s">
        <v>246</v>
      </c>
      <c r="H3" s="1471" t="s">
        <v>247</v>
      </c>
      <c r="I3" s="1473" t="s">
        <v>248</v>
      </c>
      <c r="J3" s="1334" t="s">
        <v>127</v>
      </c>
      <c r="K3" s="1476" t="s">
        <v>249</v>
      </c>
      <c r="L3" s="1478" t="s">
        <v>129</v>
      </c>
    </row>
    <row r="4" spans="1:19" ht="31.5" customHeight="1" thickBot="1">
      <c r="B4" s="1464"/>
      <c r="C4" s="394" t="s">
        <v>130</v>
      </c>
      <c r="D4" s="395" t="s">
        <v>94</v>
      </c>
      <c r="E4" s="396" t="s">
        <v>95</v>
      </c>
      <c r="F4" s="1468"/>
      <c r="G4" s="1470"/>
      <c r="H4" s="1472"/>
      <c r="I4" s="1474"/>
      <c r="J4" s="1475"/>
      <c r="K4" s="1477"/>
      <c r="L4" s="1479"/>
    </row>
    <row r="5" spans="1:19" ht="22.5" customHeight="1">
      <c r="A5" s="1454"/>
      <c r="B5" s="1455"/>
      <c r="C5" s="1308" t="s">
        <v>132</v>
      </c>
      <c r="D5" s="1458"/>
      <c r="E5" s="1458"/>
      <c r="F5" s="1460">
        <f>SUM(F7:F26)</f>
        <v>0</v>
      </c>
      <c r="G5" s="1480">
        <f>SUM(G7:G26)</f>
        <v>0</v>
      </c>
      <c r="H5" s="1482">
        <f>SUM(H7:H26)</f>
        <v>0</v>
      </c>
      <c r="I5" s="1484">
        <f>SUM(I7:I26)</f>
        <v>0</v>
      </c>
      <c r="J5" s="397">
        <f>SUM(J7,J9,J11,J13,J15,J17,J19,J21,J23,J25)</f>
        <v>0</v>
      </c>
      <c r="K5" s="398">
        <f>SUM(K7,K9,K11,K13,K15,K17,K19,K21,K23,K25)</f>
        <v>0</v>
      </c>
      <c r="L5" s="1486" t="e">
        <f>IF(J6="","",((G5)/J6))</f>
        <v>#DIV/0!</v>
      </c>
      <c r="N5" s="152"/>
    </row>
    <row r="6" spans="1:19" ht="22.5" customHeight="1" thickBot="1">
      <c r="A6" s="1454"/>
      <c r="B6" s="1456"/>
      <c r="C6" s="1457"/>
      <c r="D6" s="1459"/>
      <c r="E6" s="1459"/>
      <c r="F6" s="1461"/>
      <c r="G6" s="1481"/>
      <c r="H6" s="1483"/>
      <c r="I6" s="1485"/>
      <c r="J6" s="399">
        <f>SUM(J8,J10,J12,J14,J16,J18,J20,J22,J24,J26)</f>
        <v>0</v>
      </c>
      <c r="K6" s="400">
        <f>SUM(K8,K10,K12,K14,K16,K18,K20,K22,K24,K26)</f>
        <v>0</v>
      </c>
      <c r="L6" s="1487"/>
    </row>
    <row r="7" spans="1:19" ht="22.5" customHeight="1" thickTop="1">
      <c r="B7" s="1488" t="str">
        <f>IF('②5.スケジュール(PR) '!B5="","",'②5.スケジュール(PR) '!B5)</f>
        <v/>
      </c>
      <c r="C7" s="1490" t="str">
        <f>IF(B7="","",'②5.スケジュール(PR) '!C5)</f>
        <v/>
      </c>
      <c r="D7" s="1492" t="str">
        <f>IF(B7="","",VLOOKUP($B7,'②4.実施状況（PR）'!$B$5:$E$84,3,FALSE))</f>
        <v/>
      </c>
      <c r="E7" s="1492" t="str">
        <f>IF(B7="","",VLOOKUP($B7,'②4.実施状況（PR）'!$B$5:$E$84,4,FALSE))</f>
        <v/>
      </c>
      <c r="F7" s="1494" t="str">
        <f>IF(B7="","",VLOOKUP($B7,'①6.成果目標（PR）'!$B$7:$K$166,5,FALSE))</f>
        <v/>
      </c>
      <c r="G7" s="1496"/>
      <c r="H7" s="1498" t="str">
        <f>IF(B7="","",VLOOKUP($B7,'①6.成果目標（PR）'!$B$7:$K$166,7,FALSE))</f>
        <v/>
      </c>
      <c r="I7" s="1500" t="str">
        <f>IF(B7="","",VLOOKUP($B7,'①6.成果目標（PR）'!$B$7:$K$166,8,FALSE))</f>
        <v/>
      </c>
      <c r="J7" s="401" t="str">
        <f>IF(B7="","",'②7.経費内訳（PR）'!E6)</f>
        <v/>
      </c>
      <c r="K7" s="402" t="str">
        <f>IF(B7="","",VLOOKUP($B7,'①6.成果目標（PR）'!$B$7:$K$166,10,FALSE))</f>
        <v/>
      </c>
      <c r="L7" s="1502" t="str">
        <f>IF(J8="","",((G7)/J8))</f>
        <v/>
      </c>
      <c r="N7" s="146" t="s">
        <v>458</v>
      </c>
    </row>
    <row r="8" spans="1:19" ht="22.5" customHeight="1">
      <c r="B8" s="1489"/>
      <c r="C8" s="1491"/>
      <c r="D8" s="1493"/>
      <c r="E8" s="1493"/>
      <c r="F8" s="1495"/>
      <c r="G8" s="1497"/>
      <c r="H8" s="1499"/>
      <c r="I8" s="1501"/>
      <c r="J8" s="403" t="str">
        <f>IF(B7="","",'②7.経費内訳（PR）'!F6)</f>
        <v/>
      </c>
      <c r="K8" s="404" t="str">
        <f>VLOOKUP(B7,'①4.事業内容（PR）'!$B$5:$Q$84,16,FALSE)</f>
        <v/>
      </c>
      <c r="L8" s="1503"/>
      <c r="N8" s="151" t="s">
        <v>464</v>
      </c>
    </row>
    <row r="9" spans="1:19" ht="22.5" customHeight="1">
      <c r="B9" s="1489" t="str">
        <f>IF('②5.スケジュール(PR) '!B6="","",'②5.スケジュール(PR) '!B6)</f>
        <v/>
      </c>
      <c r="C9" s="1505" t="str">
        <f>IF(B9="","",'②5.スケジュール(PR) '!C6)</f>
        <v/>
      </c>
      <c r="D9" s="1506" t="str">
        <f>IF(B9="","",VLOOKUP($B9,'②4.実施状況（PR）'!$B$5:$E$84,3,FALSE))</f>
        <v/>
      </c>
      <c r="E9" s="1506" t="str">
        <f>IF(B9="","",VLOOKUP($B9,'②4.実施状況（PR）'!$B$5:$E$84,4,FALSE))</f>
        <v/>
      </c>
      <c r="F9" s="1495" t="str">
        <f>IF(B9="","",VLOOKUP($B9,'①6.成果目標（PR）'!$B$7:$K$166,5,FALSE))</f>
        <v/>
      </c>
      <c r="G9" s="1496"/>
      <c r="H9" s="1498" t="str">
        <f>IF(B9="","",VLOOKUP($B9,'①6.成果目標（PR）'!$B$7:$K$166,7,FALSE))</f>
        <v/>
      </c>
      <c r="I9" s="1507" t="str">
        <f>IF(B9="","",VLOOKUP($B9,'①6.成果目標（PR）'!$B$7:$K$166,8,FALSE))</f>
        <v/>
      </c>
      <c r="J9" s="405" t="str">
        <f>IF(B9="","",'②7.経費内訳（PR）'!E16)</f>
        <v/>
      </c>
      <c r="K9" s="406" t="str">
        <f>IF(B9="","",VLOOKUP($B9,'①6.成果目標（PR）'!$B$7:$K$166,10,FALSE))</f>
        <v/>
      </c>
      <c r="L9" s="1503" t="str">
        <f>IF(J10="","",((G9)/J10))</f>
        <v/>
      </c>
    </row>
    <row r="10" spans="1:19" ht="22.5" customHeight="1">
      <c r="B10" s="1504"/>
      <c r="C10" s="1505"/>
      <c r="D10" s="1506"/>
      <c r="E10" s="1506"/>
      <c r="F10" s="1495"/>
      <c r="G10" s="1497"/>
      <c r="H10" s="1499"/>
      <c r="I10" s="1500"/>
      <c r="J10" s="403" t="str">
        <f>IF(B9="","",'②7.経費内訳（PR）'!F16)</f>
        <v/>
      </c>
      <c r="K10" s="407" t="str">
        <f>VLOOKUP(B9,'①4.事業内容（PR）'!$B$5:$Q$84,16,FALSE)</f>
        <v/>
      </c>
      <c r="L10" s="1503"/>
    </row>
    <row r="11" spans="1:19" ht="22.5" customHeight="1">
      <c r="B11" s="1489" t="str">
        <f>IF('②5.スケジュール(PR) '!B7="","",'②5.スケジュール(PR) '!B7)</f>
        <v/>
      </c>
      <c r="C11" s="1505" t="str">
        <f>IF(B11="","",'②5.スケジュール(PR) '!C7)</f>
        <v/>
      </c>
      <c r="D11" s="1506" t="str">
        <f>IF(B11="","",VLOOKUP($B11,'②4.実施状況（PR）'!$B$5:$E$84,3,FALSE))</f>
        <v/>
      </c>
      <c r="E11" s="1506" t="str">
        <f>IF(B11="","",VLOOKUP($B11,'②4.実施状況（PR）'!$B$5:$E$84,4,FALSE))</f>
        <v/>
      </c>
      <c r="F11" s="1495" t="str">
        <f>IF(B11="","",VLOOKUP($B11,'①6.成果目標（PR）'!$B$7:$K$166,5,FALSE))</f>
        <v/>
      </c>
      <c r="G11" s="1496"/>
      <c r="H11" s="1498" t="str">
        <f>IF(B11="","",VLOOKUP($B11,'①6.成果目標（PR）'!$B$7:$K$166,7,FALSE))</f>
        <v/>
      </c>
      <c r="I11" s="1507" t="str">
        <f>IF(B11="","",VLOOKUP($B11,'①6.成果目標（PR）'!$B$7:$K$166,8,FALSE))</f>
        <v/>
      </c>
      <c r="J11" s="405" t="str">
        <f>IF(B11="","",'②7.経費内訳（PR）'!E26)</f>
        <v/>
      </c>
      <c r="K11" s="406" t="str">
        <f>IF(B11="","",VLOOKUP($B11,'①6.成果目標（PR）'!$B$7:$K$166,10,FALSE))</f>
        <v/>
      </c>
      <c r="L11" s="1503" t="str">
        <f>IF(J12="","",((G11)/J12))</f>
        <v/>
      </c>
    </row>
    <row r="12" spans="1:19" ht="22.5" customHeight="1">
      <c r="B12" s="1504"/>
      <c r="C12" s="1505"/>
      <c r="D12" s="1506"/>
      <c r="E12" s="1506"/>
      <c r="F12" s="1495"/>
      <c r="G12" s="1497"/>
      <c r="H12" s="1499"/>
      <c r="I12" s="1500"/>
      <c r="J12" s="403" t="str">
        <f>IF(B11="","",'②7.経費内訳（PR）'!F26)</f>
        <v/>
      </c>
      <c r="K12" s="407" t="str">
        <f>VLOOKUP(B11,'①4.事業内容（PR）'!$B$5:$Q$84,16,FALSE)</f>
        <v/>
      </c>
      <c r="L12" s="1503"/>
    </row>
    <row r="13" spans="1:19" ht="22.5" customHeight="1">
      <c r="B13" s="1489" t="str">
        <f>IF('②5.スケジュール(PR) '!B8="","",'②5.スケジュール(PR) '!B8)</f>
        <v/>
      </c>
      <c r="C13" s="1505" t="str">
        <f>IF(B13="","",'②5.スケジュール(PR) '!C8)</f>
        <v/>
      </c>
      <c r="D13" s="1506" t="str">
        <f>IF(B13="","",VLOOKUP($B13,'②4.実施状況（PR）'!$B$5:$E$84,3,FALSE))</f>
        <v/>
      </c>
      <c r="E13" s="1506" t="str">
        <f>IF(B13="","",VLOOKUP($B13,'②4.実施状況（PR）'!$B$5:$E$84,4,FALSE))</f>
        <v/>
      </c>
      <c r="F13" s="1495" t="str">
        <f>IF(B13="","",VLOOKUP($B13,'①6.成果目標（PR）'!$B$7:$K$166,5,FALSE))</f>
        <v/>
      </c>
      <c r="G13" s="1496"/>
      <c r="H13" s="1498" t="str">
        <f>IF(B13="","",VLOOKUP($B13,'①6.成果目標（PR）'!$B$7:$K$166,7,FALSE))</f>
        <v/>
      </c>
      <c r="I13" s="1507" t="str">
        <f>IF(B13="","",VLOOKUP($B13,'①6.成果目標（PR）'!$B$7:$K$166,8,FALSE))</f>
        <v/>
      </c>
      <c r="J13" s="405" t="str">
        <f>IF(B13="","",'②7.経費内訳（PR）'!E36)</f>
        <v/>
      </c>
      <c r="K13" s="406" t="str">
        <f>IF(B13="","",VLOOKUP($B13,'①6.成果目標（PR）'!$B$7:$K$166,10,FALSE))</f>
        <v/>
      </c>
      <c r="L13" s="1503" t="str">
        <f>IF(J14="","",((G13)/J14))</f>
        <v/>
      </c>
    </row>
    <row r="14" spans="1:19" ht="22.5" customHeight="1">
      <c r="B14" s="1504"/>
      <c r="C14" s="1505"/>
      <c r="D14" s="1506"/>
      <c r="E14" s="1506"/>
      <c r="F14" s="1495"/>
      <c r="G14" s="1497"/>
      <c r="H14" s="1499"/>
      <c r="I14" s="1500"/>
      <c r="J14" s="403" t="str">
        <f>IF(B13="","",'②7.経費内訳（PR）'!F36)</f>
        <v/>
      </c>
      <c r="K14" s="407" t="str">
        <f>VLOOKUP(B13,'①4.事業内容（PR）'!$B$5:$Q$84,16,FALSE)</f>
        <v/>
      </c>
      <c r="L14" s="1503"/>
    </row>
    <row r="15" spans="1:19" ht="22.5" customHeight="1">
      <c r="B15" s="1489" t="str">
        <f>IF('②5.スケジュール(PR) '!B9="","",'②5.スケジュール(PR) '!B9)</f>
        <v/>
      </c>
      <c r="C15" s="1505" t="str">
        <f>IF(B15="","",'②5.スケジュール(PR) '!C9)</f>
        <v/>
      </c>
      <c r="D15" s="1506" t="str">
        <f>IF(B15="","",VLOOKUP($B15,'②4.実施状況（PR）'!$B$5:$E$84,3,FALSE))</f>
        <v/>
      </c>
      <c r="E15" s="1506" t="str">
        <f>IF(B15="","",VLOOKUP($B15,'②4.実施状況（PR）'!$B$5:$E$84,4,FALSE))</f>
        <v/>
      </c>
      <c r="F15" s="1495" t="str">
        <f>IF(B15="","",VLOOKUP($B15,'①6.成果目標（PR）'!$B$7:$K$166,5,FALSE))</f>
        <v/>
      </c>
      <c r="G15" s="1496"/>
      <c r="H15" s="1498" t="str">
        <f>IF(B15="","",VLOOKUP($B15,'①6.成果目標（PR）'!$B$7:$K$166,7,FALSE))</f>
        <v/>
      </c>
      <c r="I15" s="1507" t="str">
        <f>IF(B15="","",VLOOKUP($B15,'①6.成果目標（PR）'!$B$7:$K$166,8,FALSE))</f>
        <v/>
      </c>
      <c r="J15" s="405" t="str">
        <f>IF(B15="","",'②7.経費内訳（PR）'!E46)</f>
        <v/>
      </c>
      <c r="K15" s="406" t="str">
        <f>IF(B15="","",VLOOKUP($B15,'①6.成果目標（PR）'!$B$7:$K$166,10,FALSE))</f>
        <v/>
      </c>
      <c r="L15" s="1503" t="str">
        <f>IF(J16="","",((G15)/J16))</f>
        <v/>
      </c>
    </row>
    <row r="16" spans="1:19" ht="22.5" customHeight="1">
      <c r="B16" s="1504"/>
      <c r="C16" s="1505"/>
      <c r="D16" s="1506"/>
      <c r="E16" s="1506"/>
      <c r="F16" s="1495"/>
      <c r="G16" s="1497"/>
      <c r="H16" s="1499"/>
      <c r="I16" s="1500"/>
      <c r="J16" s="403" t="str">
        <f>IF(B15="","",'②7.経費内訳（PR）'!F46)</f>
        <v/>
      </c>
      <c r="K16" s="407" t="str">
        <f>VLOOKUP(B15,'①4.事業内容（PR）'!$B$5:$Q$84,16,FALSE)</f>
        <v/>
      </c>
      <c r="L16" s="1503"/>
    </row>
    <row r="17" spans="2:14" ht="22.5" customHeight="1">
      <c r="B17" s="1489" t="str">
        <f>IF('②5.スケジュール(PR) '!B10="","",'②5.スケジュール(PR) '!B10)</f>
        <v/>
      </c>
      <c r="C17" s="1505" t="str">
        <f>IF(B17="","",'②5.スケジュール(PR) '!C10)</f>
        <v/>
      </c>
      <c r="D17" s="1508" t="str">
        <f>IF(B17="","",VLOOKUP($B17,'②4.実施状況（PR）'!$B$5:$E$84,3,FALSE))</f>
        <v/>
      </c>
      <c r="E17" s="1508" t="str">
        <f>IF(B17="","",VLOOKUP($B17,'②4.実施状況（PR）'!$B$5:$E$84,4,FALSE))</f>
        <v/>
      </c>
      <c r="F17" s="1495" t="str">
        <f>IF(B17="","",VLOOKUP($B17,'①6.成果目標（PR）'!$B$7:$K$166,5,FALSE))</f>
        <v/>
      </c>
      <c r="G17" s="1496"/>
      <c r="H17" s="1498" t="str">
        <f>IF(B17="","",VLOOKUP($B17,'①6.成果目標（PR）'!$B$7:$K$166,7,FALSE))</f>
        <v/>
      </c>
      <c r="I17" s="1507" t="str">
        <f>IF(B17="","",VLOOKUP($B17,'①6.成果目標（PR）'!$B$7:$K$166,8,FALSE))</f>
        <v/>
      </c>
      <c r="J17" s="405" t="str">
        <f>IF(B17="","",'②7.経費内訳（PR）'!E56)</f>
        <v/>
      </c>
      <c r="K17" s="406" t="str">
        <f>IF(B17="","",VLOOKUP($B17,'①6.成果目標（PR）'!$B$7:$K$166,10,FALSE))</f>
        <v/>
      </c>
      <c r="L17" s="1503" t="str">
        <f>IF(J18="","",((G17)/J18))</f>
        <v/>
      </c>
    </row>
    <row r="18" spans="2:14" ht="22.5" customHeight="1">
      <c r="B18" s="1504"/>
      <c r="C18" s="1505"/>
      <c r="D18" s="1508"/>
      <c r="E18" s="1508"/>
      <c r="F18" s="1495"/>
      <c r="G18" s="1497"/>
      <c r="H18" s="1499"/>
      <c r="I18" s="1500"/>
      <c r="J18" s="403" t="str">
        <f>IF(B17="","",'②7.経費内訳（PR）'!F56)</f>
        <v/>
      </c>
      <c r="K18" s="407" t="str">
        <f>VLOOKUP(B17,'①4.事業内容（PR）'!$B$5:$Q$84,16,FALSE)</f>
        <v/>
      </c>
      <c r="L18" s="1503"/>
    </row>
    <row r="19" spans="2:14" ht="22.5" customHeight="1">
      <c r="B19" s="1489" t="str">
        <f>IF('②5.スケジュール(PR) '!B11="","",'②5.スケジュール(PR) '!B11)</f>
        <v/>
      </c>
      <c r="C19" s="1505" t="str">
        <f>IF(B19="","",'②5.スケジュール(PR) '!C11)</f>
        <v/>
      </c>
      <c r="D19" s="1508" t="str">
        <f>IF(B19="","",VLOOKUP($B19,'②4.実施状況（PR）'!$B$5:$E$84,3,FALSE))</f>
        <v/>
      </c>
      <c r="E19" s="1508" t="str">
        <f>IF(B19="","",VLOOKUP($B19,'②4.実施状況（PR）'!$B$5:$E$84,4,FALSE))</f>
        <v/>
      </c>
      <c r="F19" s="1495" t="str">
        <f>IF(B19="","",VLOOKUP($B19,'①6.成果目標（PR）'!$B$7:$K$166,5,FALSE))</f>
        <v/>
      </c>
      <c r="G19" s="1496"/>
      <c r="H19" s="1498" t="str">
        <f>IF(B19="","",VLOOKUP($B19,'①6.成果目標（PR）'!$B$7:$K$166,7,FALSE))</f>
        <v/>
      </c>
      <c r="I19" s="1507" t="str">
        <f>IF(B19="","",VLOOKUP($B19,'①6.成果目標（PR）'!$B$7:$K$166,8,FALSE))</f>
        <v/>
      </c>
      <c r="J19" s="405" t="str">
        <f>IF(B19="","",'②7.経費内訳（PR）'!E66)</f>
        <v/>
      </c>
      <c r="K19" s="406" t="str">
        <f>IF(B19="","",VLOOKUP($B19,'①6.成果目標（PR）'!$B$7:$K$166,10,FALSE))</f>
        <v/>
      </c>
      <c r="L19" s="1503" t="str">
        <f>IF(J20="","",((G19)/J20))</f>
        <v/>
      </c>
    </row>
    <row r="20" spans="2:14" ht="22.5" customHeight="1">
      <c r="B20" s="1504"/>
      <c r="C20" s="1505"/>
      <c r="D20" s="1508"/>
      <c r="E20" s="1508"/>
      <c r="F20" s="1495"/>
      <c r="G20" s="1497"/>
      <c r="H20" s="1499"/>
      <c r="I20" s="1500"/>
      <c r="J20" s="403" t="str">
        <f>IF(B19="","",'②7.経費内訳（PR）'!F66)</f>
        <v/>
      </c>
      <c r="K20" s="407" t="str">
        <f>VLOOKUP(B19,'①4.事業内容（PR）'!$B$5:$Q$84,16,FALSE)</f>
        <v/>
      </c>
      <c r="L20" s="1503"/>
    </row>
    <row r="21" spans="2:14" ht="22.5" customHeight="1">
      <c r="B21" s="1489" t="str">
        <f>IF('②5.スケジュール(PR) '!B12="","",'②5.スケジュール(PR) '!B12)</f>
        <v/>
      </c>
      <c r="C21" s="1505" t="str">
        <f>IF(B21="","",'②5.スケジュール(PR) '!C12)</f>
        <v/>
      </c>
      <c r="D21" s="1508" t="str">
        <f>IF(B21="","",VLOOKUP($B21,'②4.実施状況（PR）'!$B$5:$E$84,3,FALSE))</f>
        <v/>
      </c>
      <c r="E21" s="1508" t="str">
        <f>IF(B21="","",VLOOKUP($B21,'②4.実施状況（PR）'!$B$5:$E$84,4,FALSE))</f>
        <v/>
      </c>
      <c r="F21" s="1495" t="str">
        <f>IF(B21="","",VLOOKUP($B21,'①6.成果目標（PR）'!$B$7:$K$166,5,FALSE))</f>
        <v/>
      </c>
      <c r="G21" s="1496"/>
      <c r="H21" s="1498" t="str">
        <f>IF(B21="","",VLOOKUP($B21,'①6.成果目標（PR）'!$B$7:$K$166,7,FALSE))</f>
        <v/>
      </c>
      <c r="I21" s="1507" t="str">
        <f>IF(B21="","",VLOOKUP($B21,'①6.成果目標（PR）'!$B$7:$K$166,8,FALSE))</f>
        <v/>
      </c>
      <c r="J21" s="405" t="str">
        <f>IF(B21="","",'②7.経費内訳（PR）'!E76)</f>
        <v/>
      </c>
      <c r="K21" s="406" t="str">
        <f>IF(B21="","",VLOOKUP($B21,'①6.成果目標（PR）'!$B$7:$K$166,10,FALSE))</f>
        <v/>
      </c>
      <c r="L21" s="1503" t="str">
        <f>IF(J22="","",((G21)/J22))</f>
        <v/>
      </c>
    </row>
    <row r="22" spans="2:14" ht="22.5" customHeight="1">
      <c r="B22" s="1504"/>
      <c r="C22" s="1505"/>
      <c r="D22" s="1508"/>
      <c r="E22" s="1508"/>
      <c r="F22" s="1495"/>
      <c r="G22" s="1497"/>
      <c r="H22" s="1499"/>
      <c r="I22" s="1500"/>
      <c r="J22" s="403" t="str">
        <f>IF(B21="","",'②7.経費内訳（PR）'!F76)</f>
        <v/>
      </c>
      <c r="K22" s="407" t="str">
        <f>VLOOKUP(B21,'①4.事業内容（PR）'!$B$5:$Q$84,16,FALSE)</f>
        <v/>
      </c>
      <c r="L22" s="1503"/>
    </row>
    <row r="23" spans="2:14" ht="22.5" customHeight="1">
      <c r="B23" s="1489" t="str">
        <f>IF('②5.スケジュール(PR) '!B13="","",'②5.スケジュール(PR) '!B13)</f>
        <v/>
      </c>
      <c r="C23" s="1505" t="str">
        <f>IF(B23="","",'②5.スケジュール(PR) '!C13)</f>
        <v/>
      </c>
      <c r="D23" s="1508" t="str">
        <f>IF(B23="","",VLOOKUP($B23,'②4.実施状況（PR）'!$B$5:$E$84,3,FALSE))</f>
        <v/>
      </c>
      <c r="E23" s="1508" t="str">
        <f>IF(B23="","",VLOOKUP($B23,'②4.実施状況（PR）'!$B$5:$E$84,4,FALSE))</f>
        <v/>
      </c>
      <c r="F23" s="1495" t="str">
        <f>IF(B23="","",VLOOKUP($B23,'①6.成果目標（PR）'!$B$7:$K$166,5,FALSE))</f>
        <v/>
      </c>
      <c r="G23" s="1496"/>
      <c r="H23" s="1498" t="str">
        <f>IF(B23="","",VLOOKUP($B23,'①6.成果目標（PR）'!$B$7:$K$166,7,FALSE))</f>
        <v/>
      </c>
      <c r="I23" s="1507" t="str">
        <f>IF(B23="","",VLOOKUP($B23,'①6.成果目標（PR）'!$B$7:$K$166,8,FALSE))</f>
        <v/>
      </c>
      <c r="J23" s="405" t="str">
        <f>IF(B23="","",'②7.経費内訳（PR）'!E86)</f>
        <v/>
      </c>
      <c r="K23" s="406" t="str">
        <f>IF(B23="","",VLOOKUP($B23,'①6.成果目標（PR）'!$B$7:$K$166,10,FALSE))</f>
        <v/>
      </c>
      <c r="L23" s="1503" t="str">
        <f>IF(J24="","",((G23)/J24))</f>
        <v/>
      </c>
    </row>
    <row r="24" spans="2:14" ht="22.5" customHeight="1">
      <c r="B24" s="1504"/>
      <c r="C24" s="1505"/>
      <c r="D24" s="1508"/>
      <c r="E24" s="1508"/>
      <c r="F24" s="1495"/>
      <c r="G24" s="1497"/>
      <c r="H24" s="1499"/>
      <c r="I24" s="1500"/>
      <c r="J24" s="403" t="str">
        <f>IF(B23="","",'②7.経費内訳（PR）'!F86)</f>
        <v/>
      </c>
      <c r="K24" s="407" t="str">
        <f>VLOOKUP(B23,'①4.事業内容（PR）'!$B$5:$Q$84,16,FALSE)</f>
        <v/>
      </c>
      <c r="L24" s="1503"/>
    </row>
    <row r="25" spans="2:14" ht="22.5" customHeight="1">
      <c r="B25" s="1504" t="str">
        <f>IF('②5.スケジュール(PR) '!B14="","",'②5.スケジュール(PR) '!B14)</f>
        <v/>
      </c>
      <c r="C25" s="1505" t="str">
        <f>IF(B25="","",'②5.スケジュール(PR) '!C14)</f>
        <v/>
      </c>
      <c r="D25" s="1508" t="str">
        <f>IF(B25="","",VLOOKUP($B25,'②4.実施状況（PR）'!$B$5:$E$84,3,FALSE))</f>
        <v/>
      </c>
      <c r="E25" s="1508" t="str">
        <f>IF(B25="","",VLOOKUP($B25,'②4.実施状況（PR）'!$B$5:$E$84,4,FALSE))</f>
        <v/>
      </c>
      <c r="F25" s="1495" t="str">
        <f>IF(B25="","",VLOOKUP($B25,'①6.成果目標（PR）'!$B$7:$K$166,5,FALSE))</f>
        <v/>
      </c>
      <c r="G25" s="1513"/>
      <c r="H25" s="1499" t="str">
        <f>IF(B25="","",VLOOKUP($B25,'①6.成果目標（PR）'!$B$7:$K$166,7,FALSE))</f>
        <v/>
      </c>
      <c r="I25" s="1507" t="str">
        <f>IF(B25="","",VLOOKUP($B25,'①6.成果目標（PR）'!$B$7:$K$166,8,FALSE))</f>
        <v/>
      </c>
      <c r="J25" s="408" t="str">
        <f>IF(B25="","",'②7.経費内訳（PR）'!E96)</f>
        <v/>
      </c>
      <c r="K25" s="409" t="str">
        <f>IF(B25="","",VLOOKUP($B25,'①6.成果目標（PR）'!$B$7:$K$166,10,FALSE))</f>
        <v/>
      </c>
      <c r="L25" s="1503" t="str">
        <f>IF(J26="","",((G25)/J26))</f>
        <v/>
      </c>
    </row>
    <row r="26" spans="2:14" ht="22.5" customHeight="1" thickBot="1">
      <c r="B26" s="1509"/>
      <c r="C26" s="1510"/>
      <c r="D26" s="1511"/>
      <c r="E26" s="1511"/>
      <c r="F26" s="1512"/>
      <c r="G26" s="1514"/>
      <c r="H26" s="1515"/>
      <c r="I26" s="1516"/>
      <c r="J26" s="410" t="str">
        <f>IF(B25="","",'②7.経費内訳（PR）'!F96)</f>
        <v/>
      </c>
      <c r="K26" s="411" t="str">
        <f>VLOOKUP(B25,'①4.事業内容（PR）'!$B$5:$Q$84,16,FALSE)</f>
        <v/>
      </c>
      <c r="L26" s="1517"/>
      <c r="N26" s="158"/>
    </row>
    <row r="27" spans="2:14">
      <c r="C27" s="138" t="s">
        <v>446</v>
      </c>
    </row>
    <row r="28" spans="2:14">
      <c r="C28" s="138" t="s">
        <v>133</v>
      </c>
    </row>
  </sheetData>
  <sheetProtection algorithmName="SHA-512" hashValue="XB43hdR5o65RkW/oB7JiKBlM9LRcr440s/YU048cN/POWJYes0NATkvkE2lV1ekTPsw57jSF/3oZ8NIZx4RRBQ==" saltValue="d/7NL3oVSWO8NmsYv3P7Dw==" spinCount="100000" sheet="1" scenarios="1" formatCells="0" formatColumns="0" formatRows="0"/>
  <mergeCells count="110">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s>
  <phoneticPr fontId="1"/>
  <dataValidations count="2">
    <dataValidation type="whole" imeMode="off" operator="greaterThan" allowBlank="1" showInputMessage="1" showErrorMessage="1" errorTitle="入力不要です。" error="４・申請事業内容シートに記載した活動が自動的に反映されます。事業費、補助金額は積算内訳シートを反映しています。[キャンセル]をクリックして戻ってください。" sqref="B5:I6">
      <formula1>10000000000</formula1>
    </dataValidation>
    <dataValidation allowBlank="1" showInputMessage="1" showErrorMessage="1" promptTitle="ご注意ください" prompt="表示は千円単位ですが、円単位まで入力してください。" sqref="G7:G26"/>
  </dataValidations>
  <pageMargins left="0.59055118110236227" right="0.39370078740157483" top="0.74803149606299213" bottom="0.31496062992125984" header="0.31496062992125984" footer="0.15748031496062992"/>
  <pageSetup paperSize="9" scale="77" fitToHeight="0" orientation="landscape" r:id="rId1"/>
  <headerFooter>
    <oddHeader>&amp;L様式２（別添１）</oddHeader>
    <oddFooter xml:space="preserve">&amp;C&amp;"ＭＳ 明朝,標準"&amp;10
&amp;"ＭＳ Ｐゴシック,標準"&amp;P / &amp;N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8"/>
  <sheetViews>
    <sheetView view="pageBreakPreview" zoomScaleNormal="100" zoomScaleSheetLayoutView="100" workbookViewId="0"/>
  </sheetViews>
  <sheetFormatPr defaultColWidth="9" defaultRowHeight="13.5"/>
  <cols>
    <col min="1" max="1" width="1.625" style="138" customWidth="1"/>
    <col min="2" max="2" width="6.875" style="138" customWidth="1"/>
    <col min="3" max="3" width="43.25" style="138" customWidth="1"/>
    <col min="4" max="4" width="11" style="138" customWidth="1"/>
    <col min="5" max="5" width="11.75" style="138" customWidth="1"/>
    <col min="6" max="11" width="13.125" style="138" customWidth="1"/>
    <col min="12" max="12" width="8.375" style="138" customWidth="1"/>
    <col min="13" max="13" width="1.625" style="138" customWidth="1"/>
    <col min="14" max="14" width="10.125" style="138" customWidth="1"/>
    <col min="15" max="15" width="1.625" style="138" customWidth="1"/>
    <col min="16" max="16384" width="9" style="138"/>
  </cols>
  <sheetData>
    <row r="1" spans="1:19" ht="8.25" customHeight="1">
      <c r="C1" s="392"/>
      <c r="D1" s="392"/>
      <c r="E1" s="392"/>
      <c r="F1" s="392"/>
      <c r="G1" s="392"/>
      <c r="H1" s="392"/>
      <c r="I1" s="392"/>
      <c r="J1" s="392"/>
      <c r="K1" s="392"/>
      <c r="L1" s="392"/>
      <c r="M1" s="392"/>
      <c r="N1" s="392"/>
    </row>
    <row r="2" spans="1:19" ht="21" customHeight="1" thickBot="1">
      <c r="B2" s="140" t="s">
        <v>250</v>
      </c>
      <c r="D2" s="393"/>
      <c r="E2" s="393"/>
      <c r="F2" s="357"/>
      <c r="G2" s="357"/>
      <c r="H2" s="357"/>
      <c r="I2" s="357"/>
      <c r="J2" s="393"/>
      <c r="K2" s="1462" t="s">
        <v>121</v>
      </c>
      <c r="L2" s="1462"/>
      <c r="M2" s="357"/>
      <c r="N2" s="357"/>
      <c r="O2" s="393"/>
      <c r="P2" s="393"/>
      <c r="Q2" s="393"/>
      <c r="R2" s="393"/>
      <c r="S2" s="357"/>
    </row>
    <row r="3" spans="1:19" ht="21" customHeight="1">
      <c r="B3" s="1463" t="s">
        <v>92</v>
      </c>
      <c r="C3" s="1465" t="s">
        <v>122</v>
      </c>
      <c r="D3" s="1466"/>
      <c r="E3" s="1467"/>
      <c r="F3" s="1318" t="s">
        <v>123</v>
      </c>
      <c r="G3" s="1469" t="s">
        <v>246</v>
      </c>
      <c r="H3" s="1471" t="s">
        <v>247</v>
      </c>
      <c r="I3" s="1473" t="s">
        <v>248</v>
      </c>
      <c r="J3" s="1334" t="s">
        <v>127</v>
      </c>
      <c r="K3" s="1476" t="s">
        <v>249</v>
      </c>
      <c r="L3" s="1478" t="s">
        <v>129</v>
      </c>
    </row>
    <row r="4" spans="1:19" ht="31.5" customHeight="1" thickBot="1">
      <c r="B4" s="1464"/>
      <c r="C4" s="394" t="s">
        <v>130</v>
      </c>
      <c r="D4" s="395" t="s">
        <v>94</v>
      </c>
      <c r="E4" s="396" t="s">
        <v>95</v>
      </c>
      <c r="F4" s="1468"/>
      <c r="G4" s="1470"/>
      <c r="H4" s="1472"/>
      <c r="I4" s="1474"/>
      <c r="J4" s="1475"/>
      <c r="K4" s="1477"/>
      <c r="L4" s="1479"/>
    </row>
    <row r="5" spans="1:19" ht="22.5" customHeight="1">
      <c r="A5" s="1454"/>
      <c r="B5" s="1455"/>
      <c r="C5" s="1308" t="s">
        <v>156</v>
      </c>
      <c r="D5" s="1458"/>
      <c r="E5" s="1458"/>
      <c r="F5" s="1460">
        <f>SUM(F7:F26)</f>
        <v>0</v>
      </c>
      <c r="G5" s="1480">
        <f>SUM(G7:G26)</f>
        <v>0</v>
      </c>
      <c r="H5" s="1482">
        <f>SUM(H7:H26)</f>
        <v>0</v>
      </c>
      <c r="I5" s="1484">
        <f>SUM(I7:I26)</f>
        <v>0</v>
      </c>
      <c r="J5" s="397">
        <f>SUM(J7,J9,J11,J13,J15,J17,J19,J21,J23,J25)</f>
        <v>0</v>
      </c>
      <c r="K5" s="398">
        <f>SUM(K7,K9,K11,K13,K15,K17,K19,K21,K23,K25)</f>
        <v>0</v>
      </c>
      <c r="L5" s="1521" t="e">
        <f>IF(J6="","",((G5)/J6))</f>
        <v>#DIV/0!</v>
      </c>
      <c r="N5" s="152"/>
    </row>
    <row r="6" spans="1:19" ht="22.5" customHeight="1" thickBot="1">
      <c r="A6" s="1454"/>
      <c r="B6" s="1456"/>
      <c r="C6" s="1457"/>
      <c r="D6" s="1459"/>
      <c r="E6" s="1459"/>
      <c r="F6" s="1461"/>
      <c r="G6" s="1481"/>
      <c r="H6" s="1483"/>
      <c r="I6" s="1485"/>
      <c r="J6" s="399">
        <f>SUM(J8,J10,J12,J14,J16,J18,J20,J22,J24,J26)</f>
        <v>0</v>
      </c>
      <c r="K6" s="400">
        <f>SUM(K8,K10,K12,K14,K16,K18,K20,K22,K24,K26)</f>
        <v>0</v>
      </c>
      <c r="L6" s="1522"/>
    </row>
    <row r="7" spans="1:19" ht="22.5" customHeight="1" thickTop="1">
      <c r="B7" s="1488" t="str">
        <f>IF('②5.スケジュール(販促)'!B5="","",'②5.スケジュール(販促)'!B5)</f>
        <v/>
      </c>
      <c r="C7" s="1490" t="str">
        <f>IF(B7="","",'②5.スケジュール(販促)'!C5)</f>
        <v/>
      </c>
      <c r="D7" s="1492" t="str">
        <f>IF(B7="","",VLOOKUP($B7,'②4.実施状況（販促）'!$B$5:$E$84,3,FALSE))</f>
        <v/>
      </c>
      <c r="E7" s="1492" t="str">
        <f>IF(B7="","",VLOOKUP($B7,'②4.実施状況（販促）'!$B$5:$E$84,4,FALSE))</f>
        <v/>
      </c>
      <c r="F7" s="1494" t="str">
        <f>IF(B7="","",VLOOKUP($B7,'①6.成果目標（販促）'!$B$7:$K$166,5,FALSE))</f>
        <v/>
      </c>
      <c r="G7" s="1496"/>
      <c r="H7" s="1498" t="str">
        <f>IF(B7="","",VLOOKUP($B7,'①6.成果目標（販促）'!$B$7:$K$166,7,FALSE))</f>
        <v/>
      </c>
      <c r="I7" s="1500" t="str">
        <f>IF(B7="","",VLOOKUP($B7,'①6.成果目標（販促）'!$B$7:$K$166,8,FALSE))</f>
        <v/>
      </c>
      <c r="J7" s="401" t="str">
        <f>IF(B7="","",'②7.経費内訳（販促）'!E6)</f>
        <v/>
      </c>
      <c r="K7" s="402" t="str">
        <f>IF(B7="","",VLOOKUP($B7,'①6.成果目標（販促）'!$B$7:$K$166,10,FALSE))</f>
        <v/>
      </c>
      <c r="L7" s="1520" t="str">
        <f>IF(J8="","",((G7)/J8))</f>
        <v/>
      </c>
      <c r="N7" s="146" t="s">
        <v>472</v>
      </c>
    </row>
    <row r="8" spans="1:19" ht="22.5" customHeight="1">
      <c r="B8" s="1489"/>
      <c r="C8" s="1491"/>
      <c r="D8" s="1493"/>
      <c r="E8" s="1493"/>
      <c r="F8" s="1495"/>
      <c r="G8" s="1497"/>
      <c r="H8" s="1499"/>
      <c r="I8" s="1501"/>
      <c r="J8" s="403" t="str">
        <f>IF(B7="","",'②7.経費内訳（販促）'!F6)</f>
        <v/>
      </c>
      <c r="K8" s="404" t="str">
        <f>VLOOKUP(B7,'①4.事業内容（販促）'!$B$5:$Q$84,16,FALSE)</f>
        <v/>
      </c>
      <c r="L8" s="1518"/>
      <c r="N8" s="151" t="s">
        <v>473</v>
      </c>
    </row>
    <row r="9" spans="1:19" ht="22.5" customHeight="1">
      <c r="B9" s="1489" t="str">
        <f>IF('②5.スケジュール(販促)'!B6="","",'②5.スケジュール(販促)'!B6)</f>
        <v/>
      </c>
      <c r="C9" s="1505" t="str">
        <f>IF(B9="","",'②5.スケジュール(販促)'!C6)</f>
        <v/>
      </c>
      <c r="D9" s="1506" t="str">
        <f>IF(B9="","",VLOOKUP($B9,'②4.実施状況（販促）'!$B$5:$E$84,3,FALSE))</f>
        <v/>
      </c>
      <c r="E9" s="1506" t="str">
        <f>IF(B9="","",VLOOKUP($B9,'②4.実施状況（販促）'!$B$5:$E$84,4,FALSE))</f>
        <v/>
      </c>
      <c r="F9" s="1495" t="str">
        <f>IF(B9="","",VLOOKUP($B9,'①6.成果目標（販促）'!$B$7:$K$166,5,FALSE))</f>
        <v/>
      </c>
      <c r="G9" s="1496"/>
      <c r="H9" s="1498" t="str">
        <f>IF(B9="","",VLOOKUP($B9,'①6.成果目標（販促）'!$B$7:$K$166,7,FALSE))</f>
        <v/>
      </c>
      <c r="I9" s="1507" t="str">
        <f>IF(B9="","",VLOOKUP($B9,'①6.成果目標（販促）'!$B$7:$K$166,8,FALSE))</f>
        <v/>
      </c>
      <c r="J9" s="405" t="str">
        <f>IF(B9="","",'②7.経費内訳（販促）'!E16)</f>
        <v/>
      </c>
      <c r="K9" s="406" t="str">
        <f>IF(B9="","",VLOOKUP($B9,'①6.成果目標（販促）'!$B$7:$K$166,10,FALSE))</f>
        <v/>
      </c>
      <c r="L9" s="1518" t="str">
        <f>IF(J10="","",((G9)/J10))</f>
        <v/>
      </c>
      <c r="N9" s="412"/>
    </row>
    <row r="10" spans="1:19" ht="22.5" customHeight="1">
      <c r="B10" s="1504"/>
      <c r="C10" s="1505"/>
      <c r="D10" s="1506"/>
      <c r="E10" s="1506"/>
      <c r="F10" s="1495"/>
      <c r="G10" s="1497"/>
      <c r="H10" s="1499"/>
      <c r="I10" s="1500"/>
      <c r="J10" s="403" t="str">
        <f>IF(B9="","",'②7.経費内訳（販促）'!F16)</f>
        <v/>
      </c>
      <c r="K10" s="407" t="str">
        <f>VLOOKUP(B9,'①4.事業内容（販促）'!$B$5:$Q$84,16,FALSE)</f>
        <v/>
      </c>
      <c r="L10" s="1518"/>
      <c r="N10" s="146"/>
    </row>
    <row r="11" spans="1:19" ht="22.5" customHeight="1">
      <c r="B11" s="1489" t="str">
        <f>IF('②5.スケジュール(販促)'!B7="","",'②5.スケジュール(販促)'!B7)</f>
        <v/>
      </c>
      <c r="C11" s="1505" t="str">
        <f>IF(B11="","",'②5.スケジュール(販促)'!C7)</f>
        <v/>
      </c>
      <c r="D11" s="1506" t="str">
        <f>IF(B11="","",VLOOKUP($B11,'②4.実施状況（販促）'!$B$5:$E$84,3,FALSE))</f>
        <v/>
      </c>
      <c r="E11" s="1506" t="str">
        <f>IF(B11="","",VLOOKUP($B11,'②4.実施状況（販促）'!$B$5:$E$84,4,FALSE))</f>
        <v/>
      </c>
      <c r="F11" s="1495" t="str">
        <f>IF(B11="","",VLOOKUP($B11,'①6.成果目標（販促）'!$B$7:$K$166,5,FALSE))</f>
        <v/>
      </c>
      <c r="G11" s="1496"/>
      <c r="H11" s="1498" t="str">
        <f>IF(B11="","",VLOOKUP($B11,'①6.成果目標（販促）'!$B$7:$K$166,7,FALSE))</f>
        <v/>
      </c>
      <c r="I11" s="1507" t="str">
        <f>IF(B11="","",VLOOKUP($B11,'①6.成果目標（販促）'!$B$7:$K$166,8,FALSE))</f>
        <v/>
      </c>
      <c r="J11" s="405" t="str">
        <f>IF(B11="","",'②7.経費内訳（販促）'!E26)</f>
        <v/>
      </c>
      <c r="K11" s="406" t="str">
        <f>IF(B11="","",VLOOKUP($B11,'①6.成果目標（販促）'!$B$7:$K$166,10,FALSE))</f>
        <v/>
      </c>
      <c r="L11" s="1518" t="str">
        <f>IF(J12="","",((G11)/J12))</f>
        <v/>
      </c>
    </row>
    <row r="12" spans="1:19" ht="22.5" customHeight="1">
      <c r="B12" s="1504"/>
      <c r="C12" s="1505"/>
      <c r="D12" s="1506"/>
      <c r="E12" s="1506"/>
      <c r="F12" s="1495"/>
      <c r="G12" s="1497"/>
      <c r="H12" s="1499"/>
      <c r="I12" s="1500"/>
      <c r="J12" s="403" t="str">
        <f>IF(B11="","",'②7.経費内訳（販促）'!F26)</f>
        <v/>
      </c>
      <c r="K12" s="407" t="str">
        <f>VLOOKUP(B11,'①4.事業内容（販促）'!$B$5:$Q$84,16,FALSE)</f>
        <v/>
      </c>
      <c r="L12" s="1518"/>
    </row>
    <row r="13" spans="1:19" ht="22.5" customHeight="1">
      <c r="B13" s="1489" t="str">
        <f>IF('②5.スケジュール(販促)'!B8="","",'②5.スケジュール(販促)'!B8)</f>
        <v/>
      </c>
      <c r="C13" s="1505" t="str">
        <f>IF(B13="","",'②5.スケジュール(販促)'!C8)</f>
        <v/>
      </c>
      <c r="D13" s="1506" t="str">
        <f>IF(B13="","",VLOOKUP($B13,'②4.実施状況（販促）'!$B$5:$E$84,3,FALSE))</f>
        <v/>
      </c>
      <c r="E13" s="1506" t="str">
        <f>IF(B13="","",VLOOKUP($B13,'②4.実施状況（販促）'!$B$5:$E$84,4,FALSE))</f>
        <v/>
      </c>
      <c r="F13" s="1495" t="str">
        <f>IF(B13="","",VLOOKUP($B13,'①6.成果目標（販促）'!$B$7:$K$166,5,FALSE))</f>
        <v/>
      </c>
      <c r="G13" s="1496"/>
      <c r="H13" s="1498" t="str">
        <f>IF(B13="","",VLOOKUP($B13,'①6.成果目標（販促）'!$B$7:$K$166,7,FALSE))</f>
        <v/>
      </c>
      <c r="I13" s="1507" t="str">
        <f>IF(B13="","",VLOOKUP($B13,'①6.成果目標（販促）'!$B$7:$K$166,8,FALSE))</f>
        <v/>
      </c>
      <c r="J13" s="405" t="str">
        <f>IF(B13="","",'②7.経費内訳（販促）'!E36)</f>
        <v/>
      </c>
      <c r="K13" s="406" t="str">
        <f>IF(B13="","",VLOOKUP($B13,'①6.成果目標（販促）'!$B$7:$K$166,10,FALSE))</f>
        <v/>
      </c>
      <c r="L13" s="1518" t="str">
        <f>IF(J14="","",((G13)/J14))</f>
        <v/>
      </c>
    </row>
    <row r="14" spans="1:19" ht="22.5" customHeight="1">
      <c r="B14" s="1504"/>
      <c r="C14" s="1505"/>
      <c r="D14" s="1506"/>
      <c r="E14" s="1506"/>
      <c r="F14" s="1495"/>
      <c r="G14" s="1497"/>
      <c r="H14" s="1499"/>
      <c r="I14" s="1500"/>
      <c r="J14" s="403" t="str">
        <f>IF(B13="","",'②7.経費内訳（販促）'!F36)</f>
        <v/>
      </c>
      <c r="K14" s="407" t="str">
        <f>VLOOKUP(B13,'①4.事業内容（販促）'!$B$5:$Q$84,16,FALSE)</f>
        <v/>
      </c>
      <c r="L14" s="1518"/>
    </row>
    <row r="15" spans="1:19" ht="22.5" customHeight="1">
      <c r="B15" s="1489" t="str">
        <f>IF('②5.スケジュール(販促)'!B9="","",'②5.スケジュール(販促)'!B9)</f>
        <v/>
      </c>
      <c r="C15" s="1505" t="str">
        <f>IF(B15="","",'②5.スケジュール(販促)'!C9)</f>
        <v/>
      </c>
      <c r="D15" s="1506" t="str">
        <f>IF(B15="","",VLOOKUP($B15,'②4.実施状況（販促）'!$B$5:$E$84,3,FALSE))</f>
        <v/>
      </c>
      <c r="E15" s="1506" t="str">
        <f>IF(B15="","",VLOOKUP($B15,'②4.実施状況（販促）'!$B$5:$E$84,4,FALSE))</f>
        <v/>
      </c>
      <c r="F15" s="1495" t="str">
        <f>IF(B15="","",VLOOKUP($B15,'①6.成果目標（販促）'!$B$7:$K$166,5,FALSE))</f>
        <v/>
      </c>
      <c r="G15" s="1496"/>
      <c r="H15" s="1498" t="str">
        <f>IF(B15="","",VLOOKUP($B15,'①6.成果目標（販促）'!$B$7:$K$166,7,FALSE))</f>
        <v/>
      </c>
      <c r="I15" s="1507" t="str">
        <f>IF(B15="","",VLOOKUP($B15,'①6.成果目標（販促）'!$B$7:$K$166,8,FALSE))</f>
        <v/>
      </c>
      <c r="J15" s="405" t="str">
        <f>IF(B15="","",'②7.経費内訳（販促）'!E46)</f>
        <v/>
      </c>
      <c r="K15" s="406" t="str">
        <f>IF(B15="","",VLOOKUP($B15,'①6.成果目標（販促）'!$B$7:$K$166,10,FALSE))</f>
        <v/>
      </c>
      <c r="L15" s="1518" t="str">
        <f>IF(J16="","",((G15)/J16))</f>
        <v/>
      </c>
    </row>
    <row r="16" spans="1:19" ht="22.5" customHeight="1">
      <c r="B16" s="1504"/>
      <c r="C16" s="1505"/>
      <c r="D16" s="1506"/>
      <c r="E16" s="1506"/>
      <c r="F16" s="1495"/>
      <c r="G16" s="1497"/>
      <c r="H16" s="1499"/>
      <c r="I16" s="1500"/>
      <c r="J16" s="403" t="str">
        <f>IF(B15="","",'②7.経費内訳（販促）'!F46)</f>
        <v/>
      </c>
      <c r="K16" s="407" t="str">
        <f>VLOOKUP(B15,'①4.事業内容（販促）'!$B$5:$Q$84,16,FALSE)</f>
        <v/>
      </c>
      <c r="L16" s="1518"/>
    </row>
    <row r="17" spans="2:14" ht="22.5" customHeight="1">
      <c r="B17" s="1489" t="str">
        <f>IF('②5.スケジュール(販促)'!B10="","",'②5.スケジュール(販促)'!B10)</f>
        <v/>
      </c>
      <c r="C17" s="1505" t="str">
        <f>IF(B17="","",'②5.スケジュール(販促)'!C10)</f>
        <v/>
      </c>
      <c r="D17" s="1508" t="str">
        <f>IF(B17="","",VLOOKUP($B17,'②4.実施状況（販促）'!$B$5:$E$84,3,FALSE))</f>
        <v/>
      </c>
      <c r="E17" s="1508" t="str">
        <f>IF(B17="","",VLOOKUP($B17,'②4.実施状況（販促）'!$B$5:$E$84,4,FALSE))</f>
        <v/>
      </c>
      <c r="F17" s="1495" t="str">
        <f>IF(B17="","",VLOOKUP($B17,'①6.成果目標（販促）'!$B$7:$K$166,5,FALSE))</f>
        <v/>
      </c>
      <c r="G17" s="1496"/>
      <c r="H17" s="1498" t="str">
        <f>IF(B17="","",VLOOKUP($B17,'①6.成果目標（販促）'!$B$7:$K$166,7,FALSE))</f>
        <v/>
      </c>
      <c r="I17" s="1507" t="str">
        <f>IF(B17="","",VLOOKUP($B17,'①6.成果目標（販促）'!$B$7:$K$166,8,FALSE))</f>
        <v/>
      </c>
      <c r="J17" s="405" t="str">
        <f>IF(B17="","",'②7.経費内訳（販促）'!E56)</f>
        <v/>
      </c>
      <c r="K17" s="406" t="str">
        <f>IF(B17="","",VLOOKUP($B17,'①6.成果目標（販促）'!$B$7:$K$166,10,FALSE))</f>
        <v/>
      </c>
      <c r="L17" s="1518" t="str">
        <f>IF(J18="","",((G17)/J18))</f>
        <v/>
      </c>
    </row>
    <row r="18" spans="2:14" ht="22.5" customHeight="1">
      <c r="B18" s="1504"/>
      <c r="C18" s="1505"/>
      <c r="D18" s="1508"/>
      <c r="E18" s="1508"/>
      <c r="F18" s="1495"/>
      <c r="G18" s="1497"/>
      <c r="H18" s="1499"/>
      <c r="I18" s="1500"/>
      <c r="J18" s="403" t="str">
        <f>IF(B17="","",'②7.経費内訳（販促）'!F56)</f>
        <v/>
      </c>
      <c r="K18" s="407" t="str">
        <f>VLOOKUP(B17,'①4.事業内容（販促）'!$B$5:$Q$84,16,FALSE)</f>
        <v/>
      </c>
      <c r="L18" s="1518"/>
    </row>
    <row r="19" spans="2:14" ht="22.5" customHeight="1">
      <c r="B19" s="1489" t="str">
        <f>IF('②5.スケジュール(販促)'!B11="","",'②5.スケジュール(販促)'!B11)</f>
        <v/>
      </c>
      <c r="C19" s="1505" t="str">
        <f>IF(B19="","",'②5.スケジュール(販促)'!C11)</f>
        <v/>
      </c>
      <c r="D19" s="1508" t="str">
        <f>IF(B19="","",VLOOKUP($B19,'②4.実施状況（販促）'!$B$5:$E$84,3,FALSE))</f>
        <v/>
      </c>
      <c r="E19" s="1508" t="str">
        <f>IF(B19="","",VLOOKUP($B19,'②4.実施状況（販促）'!$B$5:$E$84,4,FALSE))</f>
        <v/>
      </c>
      <c r="F19" s="1495" t="str">
        <f>IF(B19="","",VLOOKUP($B19,'①6.成果目標（販促）'!$B$7:$K$166,5,FALSE))</f>
        <v/>
      </c>
      <c r="G19" s="1496"/>
      <c r="H19" s="1498" t="str">
        <f>IF(B19="","",VLOOKUP($B19,'①6.成果目標（販促）'!$B$7:$K$166,7,FALSE))</f>
        <v/>
      </c>
      <c r="I19" s="1507" t="str">
        <f>IF(B19="","",VLOOKUP($B19,'①6.成果目標（販促）'!$B$7:$K$166,8,FALSE))</f>
        <v/>
      </c>
      <c r="J19" s="405" t="str">
        <f>IF(B19="","",'②7.経費内訳（販促）'!E66)</f>
        <v/>
      </c>
      <c r="K19" s="406" t="str">
        <f>IF(B19="","",VLOOKUP($B19,'①6.成果目標（販促）'!$B$7:$K$166,10,FALSE))</f>
        <v/>
      </c>
      <c r="L19" s="1518" t="str">
        <f>IF(J20="","",((G19)/J20))</f>
        <v/>
      </c>
    </row>
    <row r="20" spans="2:14" ht="22.5" customHeight="1">
      <c r="B20" s="1504"/>
      <c r="C20" s="1505"/>
      <c r="D20" s="1508"/>
      <c r="E20" s="1508"/>
      <c r="F20" s="1495"/>
      <c r="G20" s="1497"/>
      <c r="H20" s="1499"/>
      <c r="I20" s="1500"/>
      <c r="J20" s="403" t="str">
        <f>IF(B19="","",'②7.経費内訳（販促）'!F66)</f>
        <v/>
      </c>
      <c r="K20" s="407" t="str">
        <f>VLOOKUP(B19,'①4.事業内容（販促）'!$B$5:$Q$84,16,FALSE)</f>
        <v/>
      </c>
      <c r="L20" s="1518"/>
    </row>
    <row r="21" spans="2:14" ht="22.5" customHeight="1">
      <c r="B21" s="1489" t="str">
        <f>IF('②5.スケジュール(販促)'!B12="","",'②5.スケジュール(販促)'!B12)</f>
        <v/>
      </c>
      <c r="C21" s="1505" t="str">
        <f>IF(B21="","",'②5.スケジュール(販促)'!C12)</f>
        <v/>
      </c>
      <c r="D21" s="1508" t="str">
        <f>IF(B21="","",VLOOKUP($B21,'②4.実施状況（販促）'!$B$5:$E$84,3,FALSE))</f>
        <v/>
      </c>
      <c r="E21" s="1508" t="str">
        <f>IF(B21="","",VLOOKUP($B21,'②4.実施状況（販促）'!$B$5:$E$84,4,FALSE))</f>
        <v/>
      </c>
      <c r="F21" s="1495" t="str">
        <f>IF(B21="","",VLOOKUP($B21,'①6.成果目標（販促）'!$B$7:$K$166,5,FALSE))</f>
        <v/>
      </c>
      <c r="G21" s="1496"/>
      <c r="H21" s="1498" t="str">
        <f>IF(B21="","",VLOOKUP($B21,'①6.成果目標（販促）'!$B$7:$K$166,7,FALSE))</f>
        <v/>
      </c>
      <c r="I21" s="1507" t="str">
        <f>IF(B21="","",VLOOKUP($B21,'①6.成果目標（販促）'!$B$7:$K$166,8,FALSE))</f>
        <v/>
      </c>
      <c r="J21" s="405" t="str">
        <f>IF(B21="","",'②7.経費内訳（販促）'!E76)</f>
        <v/>
      </c>
      <c r="K21" s="406" t="str">
        <f>IF(B21="","",VLOOKUP($B21,'①6.成果目標（販促）'!$B$7:$K$166,10,FALSE))</f>
        <v/>
      </c>
      <c r="L21" s="1518" t="str">
        <f>IF(J22="","",((G21)/J22))</f>
        <v/>
      </c>
    </row>
    <row r="22" spans="2:14" ht="22.5" customHeight="1">
      <c r="B22" s="1504"/>
      <c r="C22" s="1505"/>
      <c r="D22" s="1508"/>
      <c r="E22" s="1508"/>
      <c r="F22" s="1495"/>
      <c r="G22" s="1497"/>
      <c r="H22" s="1499"/>
      <c r="I22" s="1500"/>
      <c r="J22" s="403" t="str">
        <f>IF(B21="","",'②7.経費内訳（販促）'!F76)</f>
        <v/>
      </c>
      <c r="K22" s="407" t="str">
        <f>VLOOKUP(B21,'①4.事業内容（販促）'!$B$5:$Q$84,16,FALSE)</f>
        <v/>
      </c>
      <c r="L22" s="1518"/>
    </row>
    <row r="23" spans="2:14" ht="22.5" customHeight="1">
      <c r="B23" s="1489" t="str">
        <f>IF('②5.スケジュール(販促)'!B13="","",'②5.スケジュール(販促)'!B13)</f>
        <v/>
      </c>
      <c r="C23" s="1505" t="str">
        <f>IF(B23="","",'②5.スケジュール(販促)'!C13)</f>
        <v/>
      </c>
      <c r="D23" s="1508" t="str">
        <f>IF(B23="","",VLOOKUP($B23,'②4.実施状況（販促）'!$B$5:$E$84,3,FALSE))</f>
        <v/>
      </c>
      <c r="E23" s="1508" t="str">
        <f>IF(B23="","",VLOOKUP($B23,'②4.実施状況（販促）'!$B$5:$E$84,4,FALSE))</f>
        <v/>
      </c>
      <c r="F23" s="1495" t="str">
        <f>IF(B23="","",VLOOKUP($B23,'①6.成果目標（販促）'!$B$7:$K$166,5,FALSE))</f>
        <v/>
      </c>
      <c r="G23" s="1496"/>
      <c r="H23" s="1498" t="str">
        <f>IF(B23="","",VLOOKUP($B23,'①6.成果目標（販促）'!$B$7:$K$166,7,FALSE))</f>
        <v/>
      </c>
      <c r="I23" s="1507" t="str">
        <f>IF(B23="","",VLOOKUP($B23,'①6.成果目標（販促）'!$B$7:$K$166,8,FALSE))</f>
        <v/>
      </c>
      <c r="J23" s="405" t="str">
        <f>IF(B23="","",'②7.経費内訳（販促）'!E86)</f>
        <v/>
      </c>
      <c r="K23" s="406" t="str">
        <f>IF(B23="","",VLOOKUP($B23,'①6.成果目標（販促）'!$B$7:$K$166,10,FALSE))</f>
        <v/>
      </c>
      <c r="L23" s="1518" t="str">
        <f>IF(J24="","",((G23)/J24))</f>
        <v/>
      </c>
    </row>
    <row r="24" spans="2:14" ht="22.5" customHeight="1">
      <c r="B24" s="1504"/>
      <c r="C24" s="1505"/>
      <c r="D24" s="1508"/>
      <c r="E24" s="1508"/>
      <c r="F24" s="1495"/>
      <c r="G24" s="1497"/>
      <c r="H24" s="1499"/>
      <c r="I24" s="1500"/>
      <c r="J24" s="403" t="str">
        <f>IF(B23="","",'②7.経費内訳（販促）'!F86)</f>
        <v/>
      </c>
      <c r="K24" s="407" t="str">
        <f>VLOOKUP(B23,'①4.事業内容（販促）'!$B$5:$Q$84,16,FALSE)</f>
        <v/>
      </c>
      <c r="L24" s="1518"/>
    </row>
    <row r="25" spans="2:14" ht="22.5" customHeight="1">
      <c r="B25" s="1504" t="str">
        <f>IF('②5.スケジュール(販促)'!B14="","",'②5.スケジュール(販促)'!B14)</f>
        <v/>
      </c>
      <c r="C25" s="1505" t="str">
        <f>IF(B25="","",'②5.スケジュール(販促)'!C14)</f>
        <v/>
      </c>
      <c r="D25" s="1508" t="str">
        <f>IF(B25="","",VLOOKUP($B25,'②4.実施状況（販促）'!$B$5:$E$84,3,FALSE))</f>
        <v/>
      </c>
      <c r="E25" s="1508" t="str">
        <f>IF(B25="","",VLOOKUP($B25,'②4.実施状況（販促）'!$B$5:$E$84,4,FALSE))</f>
        <v/>
      </c>
      <c r="F25" s="1495" t="str">
        <f>IF(B25="","",VLOOKUP($B25,'①6.成果目標（販促）'!$B$7:$K$166,5,FALSE))</f>
        <v/>
      </c>
      <c r="G25" s="1513"/>
      <c r="H25" s="1499" t="str">
        <f>IF(B25="","",VLOOKUP($B25,'①6.成果目標（販促）'!$B$7:$K$166,7,FALSE))</f>
        <v/>
      </c>
      <c r="I25" s="1507" t="str">
        <f>IF(B25="","",VLOOKUP($B25,'①6.成果目標（販促）'!$B$7:$K$166,8,FALSE))</f>
        <v/>
      </c>
      <c r="J25" s="408" t="str">
        <f>IF(B25="","",'②7.経費内訳（販促）'!E96)</f>
        <v/>
      </c>
      <c r="K25" s="409" t="str">
        <f>IF(B25="","",VLOOKUP($B25,'①6.成果目標（販促）'!$B$7:$K$166,10,FALSE))</f>
        <v/>
      </c>
      <c r="L25" s="1518" t="str">
        <f>IF(J26="","",((G25)/J26))</f>
        <v/>
      </c>
    </row>
    <row r="26" spans="2:14" ht="22.5" customHeight="1" thickBot="1">
      <c r="B26" s="1509"/>
      <c r="C26" s="1510"/>
      <c r="D26" s="1511"/>
      <c r="E26" s="1511"/>
      <c r="F26" s="1512"/>
      <c r="G26" s="1514"/>
      <c r="H26" s="1515"/>
      <c r="I26" s="1516"/>
      <c r="J26" s="410" t="str">
        <f>IF(B25="","",'②7.経費内訳（販促）'!F96)</f>
        <v/>
      </c>
      <c r="K26" s="411" t="str">
        <f>VLOOKUP(B25,'①4.事業内容（販促）'!$B$5:$Q$84,16,FALSE)</f>
        <v/>
      </c>
      <c r="L26" s="1519"/>
      <c r="N26" s="158"/>
    </row>
    <row r="27" spans="2:14">
      <c r="C27" s="138" t="s">
        <v>446</v>
      </c>
    </row>
    <row r="28" spans="2:14">
      <c r="C28" s="138" t="s">
        <v>133</v>
      </c>
    </row>
  </sheetData>
  <sheetProtection algorithmName="SHA-512" hashValue="QkAFCEHTyRqpVwZmhcw97KERDJPstugAL3uS6R8bbTgwWMSSlLj58JyE7h7Ji3wblRYodpwmuYJBAu/m5if7qQ==" saltValue="rYCBXSt7vyUQLWwKp5fRZw==" spinCount="100000" sheet="1" scenarios="1" formatCells="0" formatColumns="0" formatRows="0"/>
  <mergeCells count="110">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7:B8"/>
    <mergeCell ref="C7:C8"/>
    <mergeCell ref="D7:D8"/>
    <mergeCell ref="E7:E8"/>
    <mergeCell ref="F7:F8"/>
    <mergeCell ref="G7:G8"/>
    <mergeCell ref="H7:H8"/>
    <mergeCell ref="I7:I8"/>
    <mergeCell ref="L7:L8"/>
    <mergeCell ref="B9:B10"/>
    <mergeCell ref="C9:C10"/>
    <mergeCell ref="D9:D10"/>
    <mergeCell ref="E9:E10"/>
    <mergeCell ref="F9:F10"/>
    <mergeCell ref="G9:G10"/>
    <mergeCell ref="H9:H10"/>
    <mergeCell ref="I9:I10"/>
    <mergeCell ref="L9:L10"/>
    <mergeCell ref="B11:B12"/>
    <mergeCell ref="C11:C12"/>
    <mergeCell ref="D11:D12"/>
    <mergeCell ref="E11:E12"/>
    <mergeCell ref="F11:F12"/>
    <mergeCell ref="G11:G12"/>
    <mergeCell ref="H11:H12"/>
    <mergeCell ref="I11:I12"/>
    <mergeCell ref="L11:L12"/>
    <mergeCell ref="B13:B14"/>
    <mergeCell ref="C13:C14"/>
    <mergeCell ref="D13:D14"/>
    <mergeCell ref="E13:E14"/>
    <mergeCell ref="F13:F14"/>
    <mergeCell ref="G13:G14"/>
    <mergeCell ref="H13:H14"/>
    <mergeCell ref="I13:I14"/>
    <mergeCell ref="L13:L14"/>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9:B20"/>
    <mergeCell ref="C19:C20"/>
    <mergeCell ref="D19:D20"/>
    <mergeCell ref="E19:E20"/>
    <mergeCell ref="F19:F20"/>
    <mergeCell ref="G19:G20"/>
    <mergeCell ref="H19:H20"/>
    <mergeCell ref="I19:I20"/>
    <mergeCell ref="L19:L20"/>
    <mergeCell ref="B21:B22"/>
    <mergeCell ref="C21:C22"/>
    <mergeCell ref="D21:D22"/>
    <mergeCell ref="E21:E22"/>
    <mergeCell ref="F21:F22"/>
    <mergeCell ref="G21:G22"/>
    <mergeCell ref="H21:H22"/>
    <mergeCell ref="I21:I22"/>
    <mergeCell ref="L21:L22"/>
    <mergeCell ref="I25:I26"/>
    <mergeCell ref="L25:L26"/>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s>
  <phoneticPr fontId="1"/>
  <dataValidations count="2">
    <dataValidation type="whole" imeMode="off" operator="greaterThan" allowBlank="1" showInputMessage="1" showErrorMessage="1" errorTitle="入力不要です。" error="４・申請事業内容シートに記載した活動が自動的に反映されます。事業費、補助金額は積算内訳シートを反映しています。[キャンセル]をクリックして戻ってください。" sqref="B5:B6 D5:I6">
      <formula1>10000000000</formula1>
    </dataValidation>
    <dataValidation allowBlank="1" showInputMessage="1" showErrorMessage="1" promptTitle="ご注意ください" prompt="表示は千円単位ですが、円単位まで入力してください。" sqref="G7:G26"/>
  </dataValidations>
  <pageMargins left="0.59055118110236227" right="0.39370078740157483" top="0.74803149606299213" bottom="0.31496062992125984" header="0.31496062992125984" footer="0.15748031496062992"/>
  <pageSetup paperSize="9" scale="77" fitToHeight="0" orientation="landscape" r:id="rId1"/>
  <headerFooter>
    <oddHeader>&amp;L様式２（別添１）</oddHeader>
    <oddFooter xml:space="preserve">&amp;C&amp;"ＭＳ 明朝,標準"&amp;10
&amp;"ＭＳ Ｐゴシック,標準"&amp;P / &amp;N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B1:N111"/>
  <sheetViews>
    <sheetView view="pageBreakPreview" zoomScale="95" zoomScaleNormal="100" zoomScaleSheetLayoutView="95" workbookViewId="0">
      <selection activeCell="C14" sqref="C14"/>
    </sheetView>
  </sheetViews>
  <sheetFormatPr defaultRowHeight="13.5"/>
  <cols>
    <col min="1" max="1" width="1.625" style="138" customWidth="1"/>
    <col min="2" max="2" width="6.875" style="138" customWidth="1"/>
    <col min="3" max="3" width="16.125" style="138" customWidth="1"/>
    <col min="4" max="4" width="21.375" style="138" customWidth="1"/>
    <col min="5" max="8" width="17.75" style="138" customWidth="1"/>
    <col min="9" max="9" width="21.5" style="138" customWidth="1"/>
    <col min="10" max="10" width="10.125" style="138" customWidth="1"/>
    <col min="11" max="11" width="9" style="138"/>
    <col min="12" max="12" width="1.625" style="138" customWidth="1"/>
    <col min="13" max="16384" width="9" style="138"/>
  </cols>
  <sheetData>
    <row r="1" spans="2:14" ht="9" customHeight="1"/>
    <row r="2" spans="2:14" s="294" customFormat="1" ht="18.75" customHeight="1" thickBot="1">
      <c r="B2" s="290" t="s">
        <v>251</v>
      </c>
      <c r="C2" s="413"/>
      <c r="D2" s="414"/>
      <c r="E2" s="413"/>
      <c r="F2" s="413"/>
      <c r="G2" s="413"/>
      <c r="J2" s="1462" t="s">
        <v>137</v>
      </c>
      <c r="K2" s="1462"/>
    </row>
    <row r="3" spans="2:14" ht="22.5" customHeight="1">
      <c r="B3" s="1523" t="s">
        <v>252</v>
      </c>
      <c r="C3" s="1467"/>
      <c r="D3" s="1244"/>
      <c r="E3" s="1250" t="s">
        <v>253</v>
      </c>
      <c r="F3" s="1244" t="s">
        <v>254</v>
      </c>
      <c r="G3" s="1244"/>
      <c r="H3" s="1244"/>
      <c r="I3" s="1391" t="s">
        <v>141</v>
      </c>
      <c r="J3" s="1244" t="s">
        <v>255</v>
      </c>
      <c r="K3" s="1245"/>
    </row>
    <row r="4" spans="2:14" ht="22.5" customHeight="1" thickBot="1">
      <c r="B4" s="1439"/>
      <c r="C4" s="1524"/>
      <c r="D4" s="1440"/>
      <c r="E4" s="1441"/>
      <c r="F4" s="415" t="s">
        <v>256</v>
      </c>
      <c r="G4" s="377" t="s">
        <v>257</v>
      </c>
      <c r="H4" s="415" t="s">
        <v>258</v>
      </c>
      <c r="I4" s="1525"/>
      <c r="J4" s="1440"/>
      <c r="K4" s="1526"/>
    </row>
    <row r="5" spans="2:14" ht="33" customHeight="1" thickBot="1">
      <c r="B5" s="1403" t="s">
        <v>132</v>
      </c>
      <c r="C5" s="1537"/>
      <c r="D5" s="1537"/>
      <c r="E5" s="433">
        <f>SUM(E6,E16,E26,E36,E46,E56,E66,E76,E86,E96)</f>
        <v>0</v>
      </c>
      <c r="F5" s="433">
        <f>IF(SUM(F6,F16,F26,F36,F46,F56,F66,F76,F86,F96)="","",SUM(F6,F16,F26,F36,F46,F56,F66,F76,F86,F96))</f>
        <v>0</v>
      </c>
      <c r="G5" s="433">
        <f t="shared" ref="G5:H5" si="0">IF(SUM(G6,G16,G26,G36,G46,G56,G66,G76,G86,G96)="","",SUM(G6,G16,G26,G36,G46,G56,G66,G76,G86,G96))</f>
        <v>0</v>
      </c>
      <c r="H5" s="433">
        <f t="shared" si="0"/>
        <v>0</v>
      </c>
      <c r="I5" s="416"/>
      <c r="J5" s="1538"/>
      <c r="K5" s="1539"/>
      <c r="L5" s="417"/>
      <c r="M5" s="152"/>
      <c r="N5" s="376"/>
    </row>
    <row r="6" spans="2:14" ht="40.5" customHeight="1" thickTop="1">
      <c r="B6" s="435" t="str">
        <f>IF('②5.スケジュール(PR) '!B5="","",'②5.スケジュール(PR) '!B5)</f>
        <v/>
      </c>
      <c r="C6" s="1540" t="str">
        <f>IF('②5.スケジュール(PR) '!C5="","",'②5.スケジュール(PR) '!C5)</f>
        <v/>
      </c>
      <c r="D6" s="1541" t="str">
        <f>IF('②5.スケジュール(PR) '!D5="","",'②5.スケジュール(PR) '!D5)</f>
        <v/>
      </c>
      <c r="E6" s="434">
        <f>SUM(E7:E15)</f>
        <v>0</v>
      </c>
      <c r="F6" s="434">
        <f>SUM(F7:F15)</f>
        <v>0</v>
      </c>
      <c r="G6" s="434">
        <f>SUM(G7:G15)</f>
        <v>0</v>
      </c>
      <c r="H6" s="434">
        <f>SUM(H7:H15)</f>
        <v>0</v>
      </c>
      <c r="I6" s="418"/>
      <c r="J6" s="1542"/>
      <c r="K6" s="1543"/>
      <c r="L6" s="419"/>
      <c r="M6" s="146" t="s">
        <v>466</v>
      </c>
      <c r="N6" s="376"/>
    </row>
    <row r="7" spans="2:14" ht="19.5" customHeight="1">
      <c r="B7" s="1544"/>
      <c r="C7" s="260" t="s">
        <v>147</v>
      </c>
      <c r="D7" s="420"/>
      <c r="E7" s="439">
        <f>SUM(F7:H7)</f>
        <v>0</v>
      </c>
      <c r="F7" s="421"/>
      <c r="G7" s="421"/>
      <c r="H7" s="421"/>
      <c r="I7" s="1385"/>
      <c r="J7" s="1549"/>
      <c r="K7" s="1550"/>
      <c r="L7" s="419"/>
      <c r="M7" s="151" t="s">
        <v>467</v>
      </c>
      <c r="N7" s="376"/>
    </row>
    <row r="8" spans="2:14" ht="19.5" customHeight="1">
      <c r="B8" s="1545"/>
      <c r="C8" s="264" t="s">
        <v>148</v>
      </c>
      <c r="D8" s="422"/>
      <c r="E8" s="440">
        <f t="shared" ref="E8:E14" si="1">SUM(F8:H8)</f>
        <v>0</v>
      </c>
      <c r="F8" s="423"/>
      <c r="G8" s="423"/>
      <c r="H8" s="423"/>
      <c r="I8" s="1547"/>
      <c r="J8" s="1527"/>
      <c r="K8" s="1528"/>
      <c r="L8" s="424"/>
      <c r="M8" s="412"/>
      <c r="N8" s="376"/>
    </row>
    <row r="9" spans="2:14" ht="19.5" customHeight="1">
      <c r="B9" s="1545"/>
      <c r="C9" s="264" t="s">
        <v>149</v>
      </c>
      <c r="D9" s="422"/>
      <c r="E9" s="440">
        <f t="shared" si="1"/>
        <v>0</v>
      </c>
      <c r="F9" s="423"/>
      <c r="G9" s="423"/>
      <c r="H9" s="423"/>
      <c r="I9" s="1547"/>
      <c r="J9" s="1527"/>
      <c r="K9" s="1528"/>
      <c r="L9" s="424"/>
      <c r="M9" s="146" t="s">
        <v>468</v>
      </c>
      <c r="N9" s="376"/>
    </row>
    <row r="10" spans="2:14" ht="19.5" customHeight="1">
      <c r="B10" s="1545"/>
      <c r="C10" s="269" t="s">
        <v>150</v>
      </c>
      <c r="D10" s="422"/>
      <c r="E10" s="440">
        <f t="shared" si="1"/>
        <v>0</v>
      </c>
      <c r="F10" s="423"/>
      <c r="G10" s="423"/>
      <c r="H10" s="423"/>
      <c r="I10" s="1547"/>
      <c r="J10" s="1527"/>
      <c r="K10" s="1528"/>
      <c r="L10" s="424"/>
      <c r="M10" s="412"/>
      <c r="N10" s="376"/>
    </row>
    <row r="11" spans="2:14" ht="19.5" customHeight="1">
      <c r="B11" s="1545"/>
      <c r="C11" s="264" t="s">
        <v>151</v>
      </c>
      <c r="D11" s="422"/>
      <c r="E11" s="440">
        <f t="shared" si="1"/>
        <v>0</v>
      </c>
      <c r="F11" s="423"/>
      <c r="G11" s="423"/>
      <c r="H11" s="423"/>
      <c r="I11" s="1547"/>
      <c r="J11" s="1527"/>
      <c r="K11" s="1528"/>
      <c r="L11" s="419"/>
      <c r="M11" s="417"/>
      <c r="N11" s="376"/>
    </row>
    <row r="12" spans="2:14" ht="19.5" customHeight="1">
      <c r="B12" s="1545"/>
      <c r="C12" s="264" t="s">
        <v>152</v>
      </c>
      <c r="D12" s="422"/>
      <c r="E12" s="440">
        <f t="shared" si="1"/>
        <v>0</v>
      </c>
      <c r="F12" s="425"/>
      <c r="G12" s="425"/>
      <c r="H12" s="425"/>
      <c r="I12" s="1547"/>
      <c r="J12" s="1529"/>
      <c r="K12" s="1530"/>
      <c r="L12" s="419"/>
      <c r="M12" s="417"/>
      <c r="N12" s="376"/>
    </row>
    <row r="13" spans="2:14" ht="19.5" customHeight="1">
      <c r="B13" s="1545"/>
      <c r="C13" s="272" t="s">
        <v>631</v>
      </c>
      <c r="D13" s="422"/>
      <c r="E13" s="440">
        <f t="shared" si="1"/>
        <v>0</v>
      </c>
      <c r="F13" s="423"/>
      <c r="G13" s="423"/>
      <c r="H13" s="423"/>
      <c r="I13" s="1547"/>
      <c r="J13" s="1527"/>
      <c r="K13" s="1528"/>
      <c r="L13" s="419"/>
      <c r="M13" s="417"/>
      <c r="N13" s="376"/>
    </row>
    <row r="14" spans="2:14" ht="19.5" customHeight="1">
      <c r="B14" s="1545"/>
      <c r="C14" s="264" t="s">
        <v>153</v>
      </c>
      <c r="D14" s="422"/>
      <c r="E14" s="440">
        <f t="shared" si="1"/>
        <v>0</v>
      </c>
      <c r="F14" s="423"/>
      <c r="G14" s="423"/>
      <c r="H14" s="423"/>
      <c r="I14" s="1547"/>
      <c r="J14" s="1527"/>
      <c r="K14" s="1528"/>
      <c r="L14" s="419"/>
      <c r="M14" s="417"/>
      <c r="N14" s="376"/>
    </row>
    <row r="15" spans="2:14" ht="19.5" customHeight="1" thickBot="1">
      <c r="B15" s="1546"/>
      <c r="C15" s="273" t="s">
        <v>154</v>
      </c>
      <c r="D15" s="426" t="s">
        <v>157</v>
      </c>
      <c r="E15" s="441">
        <f>SUM(F15:H15)</f>
        <v>0</v>
      </c>
      <c r="F15" s="427"/>
      <c r="G15" s="427"/>
      <c r="H15" s="427"/>
      <c r="I15" s="1548"/>
      <c r="J15" s="1531"/>
      <c r="K15" s="1532"/>
      <c r="L15" s="419"/>
      <c r="M15" s="417"/>
      <c r="N15" s="376"/>
    </row>
    <row r="16" spans="2:14" ht="37.5" customHeight="1">
      <c r="B16" s="166" t="str">
        <f>IF('②5.スケジュール(PR) '!B6="","",'②5.スケジュール(PR) '!B6)</f>
        <v/>
      </c>
      <c r="C16" s="1533" t="str">
        <f>IF('②5.スケジュール(PR) '!C6="","",'②5.スケジュール(PR) '!C6)</f>
        <v/>
      </c>
      <c r="D16" s="1534" t="str">
        <f>IF('②5.スケジュール(PR) '!D6="","",'②5.スケジュール(PR) '!D6)</f>
        <v/>
      </c>
      <c r="E16" s="436">
        <f>SUM(E17:E25)</f>
        <v>0</v>
      </c>
      <c r="F16" s="436">
        <f>SUM(F17:F25)</f>
        <v>0</v>
      </c>
      <c r="G16" s="436">
        <f>SUM(G17:G25)</f>
        <v>0</v>
      </c>
      <c r="H16" s="436">
        <f>SUM(H17:H25)</f>
        <v>0</v>
      </c>
      <c r="I16" s="428"/>
      <c r="J16" s="1535"/>
      <c r="K16" s="1536"/>
      <c r="L16" s="419"/>
      <c r="M16" s="417"/>
      <c r="N16" s="376"/>
    </row>
    <row r="17" spans="2:14" ht="19.5" customHeight="1">
      <c r="B17" s="1544"/>
      <c r="C17" s="260" t="s">
        <v>147</v>
      </c>
      <c r="D17" s="420"/>
      <c r="E17" s="439">
        <f>SUM(F17:H17)</f>
        <v>0</v>
      </c>
      <c r="F17" s="421"/>
      <c r="G17" s="421"/>
      <c r="H17" s="421"/>
      <c r="I17" s="1385"/>
      <c r="J17" s="1549"/>
      <c r="K17" s="1550"/>
      <c r="L17" s="424"/>
      <c r="M17" s="412"/>
      <c r="N17" s="376"/>
    </row>
    <row r="18" spans="2:14" ht="19.5" customHeight="1">
      <c r="B18" s="1545"/>
      <c r="C18" s="264" t="s">
        <v>148</v>
      </c>
      <c r="D18" s="422"/>
      <c r="E18" s="440">
        <f t="shared" ref="E18:E24" si="2">SUM(F18:H18)</f>
        <v>0</v>
      </c>
      <c r="F18" s="423"/>
      <c r="G18" s="423"/>
      <c r="H18" s="423"/>
      <c r="I18" s="1547"/>
      <c r="J18" s="1527"/>
      <c r="K18" s="1528"/>
      <c r="L18" s="419"/>
      <c r="M18" s="417"/>
      <c r="N18" s="376"/>
    </row>
    <row r="19" spans="2:14" ht="19.5" customHeight="1">
      <c r="B19" s="1545"/>
      <c r="C19" s="264" t="s">
        <v>149</v>
      </c>
      <c r="D19" s="422"/>
      <c r="E19" s="440">
        <f t="shared" si="2"/>
        <v>0</v>
      </c>
      <c r="F19" s="423"/>
      <c r="G19" s="423"/>
      <c r="H19" s="423"/>
      <c r="I19" s="1547"/>
      <c r="J19" s="1527"/>
      <c r="K19" s="1528"/>
      <c r="L19" s="419"/>
      <c r="M19" s="417"/>
      <c r="N19" s="376"/>
    </row>
    <row r="20" spans="2:14" ht="19.5" customHeight="1">
      <c r="B20" s="1545"/>
      <c r="C20" s="269" t="s">
        <v>150</v>
      </c>
      <c r="D20" s="422"/>
      <c r="E20" s="440">
        <f t="shared" si="2"/>
        <v>0</v>
      </c>
      <c r="F20" s="423"/>
      <c r="G20" s="423"/>
      <c r="H20" s="423"/>
      <c r="I20" s="1547"/>
      <c r="J20" s="1527"/>
      <c r="K20" s="1528"/>
      <c r="L20" s="419"/>
      <c r="M20" s="417"/>
      <c r="N20" s="376"/>
    </row>
    <row r="21" spans="2:14" ht="19.5" customHeight="1">
      <c r="B21" s="1545"/>
      <c r="C21" s="264" t="s">
        <v>151</v>
      </c>
      <c r="D21" s="422"/>
      <c r="E21" s="440">
        <f t="shared" si="2"/>
        <v>0</v>
      </c>
      <c r="F21" s="423"/>
      <c r="G21" s="423"/>
      <c r="H21" s="423"/>
      <c r="I21" s="1547"/>
      <c r="J21" s="1527"/>
      <c r="K21" s="1528"/>
      <c r="L21" s="424"/>
      <c r="M21" s="412"/>
      <c r="N21" s="376"/>
    </row>
    <row r="22" spans="2:14" ht="19.5" customHeight="1">
      <c r="B22" s="1545"/>
      <c r="C22" s="264" t="s">
        <v>152</v>
      </c>
      <c r="D22" s="422"/>
      <c r="E22" s="440">
        <f t="shared" si="2"/>
        <v>0</v>
      </c>
      <c r="F22" s="425"/>
      <c r="G22" s="425"/>
      <c r="H22" s="425"/>
      <c r="I22" s="1547"/>
      <c r="J22" s="1527"/>
      <c r="K22" s="1528"/>
      <c r="L22" s="424"/>
      <c r="M22" s="412"/>
      <c r="N22" s="376"/>
    </row>
    <row r="23" spans="2:14" ht="19.5" customHeight="1">
      <c r="B23" s="1545"/>
      <c r="C23" s="272" t="s">
        <v>631</v>
      </c>
      <c r="D23" s="422"/>
      <c r="E23" s="440">
        <f t="shared" si="2"/>
        <v>0</v>
      </c>
      <c r="F23" s="423"/>
      <c r="G23" s="423"/>
      <c r="H23" s="423"/>
      <c r="I23" s="1547"/>
      <c r="J23" s="1527"/>
      <c r="K23" s="1528"/>
      <c r="L23" s="424"/>
      <c r="M23" s="412"/>
      <c r="N23" s="376"/>
    </row>
    <row r="24" spans="2:14" ht="19.5" customHeight="1">
      <c r="B24" s="1545"/>
      <c r="C24" s="264" t="s">
        <v>153</v>
      </c>
      <c r="D24" s="422"/>
      <c r="E24" s="440">
        <f t="shared" si="2"/>
        <v>0</v>
      </c>
      <c r="F24" s="423"/>
      <c r="G24" s="423"/>
      <c r="H24" s="423"/>
      <c r="I24" s="1547"/>
      <c r="J24" s="1527"/>
      <c r="K24" s="1528"/>
      <c r="L24" s="424"/>
      <c r="M24" s="412"/>
      <c r="N24" s="376"/>
    </row>
    <row r="25" spans="2:14" ht="19.5" customHeight="1" thickBot="1">
      <c r="B25" s="1546"/>
      <c r="C25" s="273" t="s">
        <v>154</v>
      </c>
      <c r="D25" s="426"/>
      <c r="E25" s="441">
        <f>SUM(F25:H25)</f>
        <v>0</v>
      </c>
      <c r="F25" s="427"/>
      <c r="G25" s="427"/>
      <c r="H25" s="427"/>
      <c r="I25" s="1548"/>
      <c r="J25" s="1551"/>
      <c r="K25" s="1552"/>
      <c r="L25" s="424"/>
      <c r="M25" s="412"/>
      <c r="N25" s="376"/>
    </row>
    <row r="26" spans="2:14" ht="37.5" customHeight="1">
      <c r="B26" s="166" t="str">
        <f>IF('②5.スケジュール(PR) '!B7="","",'②5.スケジュール(PR) '!B7)</f>
        <v/>
      </c>
      <c r="C26" s="1533" t="str">
        <f>IF('②5.スケジュール(PR) '!C7="","",'②5.スケジュール(PR) '!C7)</f>
        <v/>
      </c>
      <c r="D26" s="1534" t="str">
        <f>IF('②5.スケジュール(PR) '!D7="","",'②5.スケジュール(PR) '!D7)</f>
        <v/>
      </c>
      <c r="E26" s="436">
        <f>SUM(E27:E35)</f>
        <v>0</v>
      </c>
      <c r="F26" s="436">
        <f>SUM(F27:F35)</f>
        <v>0</v>
      </c>
      <c r="G26" s="436">
        <f>SUM(G27:G35)</f>
        <v>0</v>
      </c>
      <c r="H26" s="436">
        <f>SUM(H27:H35)</f>
        <v>0</v>
      </c>
      <c r="I26" s="429"/>
      <c r="J26" s="1553"/>
      <c r="K26" s="1554"/>
      <c r="L26" s="419"/>
      <c r="M26" s="417"/>
      <c r="N26" s="376"/>
    </row>
    <row r="27" spans="2:14" ht="19.5" customHeight="1">
      <c r="B27" s="1544"/>
      <c r="C27" s="260" t="s">
        <v>147</v>
      </c>
      <c r="D27" s="420"/>
      <c r="E27" s="439">
        <f>SUM(F27:H27)</f>
        <v>0</v>
      </c>
      <c r="F27" s="421"/>
      <c r="G27" s="421"/>
      <c r="H27" s="421"/>
      <c r="I27" s="1385"/>
      <c r="J27" s="1549"/>
      <c r="K27" s="1550"/>
      <c r="L27" s="424"/>
      <c r="M27" s="412"/>
      <c r="N27" s="376"/>
    </row>
    <row r="28" spans="2:14" ht="19.5" customHeight="1">
      <c r="B28" s="1545"/>
      <c r="C28" s="264" t="s">
        <v>148</v>
      </c>
      <c r="D28" s="422"/>
      <c r="E28" s="440">
        <f t="shared" ref="E28:E34" si="3">SUM(F28:H28)</f>
        <v>0</v>
      </c>
      <c r="F28" s="423"/>
      <c r="G28" s="423"/>
      <c r="H28" s="423"/>
      <c r="I28" s="1547"/>
      <c r="J28" s="1527"/>
      <c r="K28" s="1528"/>
      <c r="L28" s="419"/>
      <c r="M28" s="417"/>
      <c r="N28" s="376"/>
    </row>
    <row r="29" spans="2:14" ht="19.5" customHeight="1">
      <c r="B29" s="1545"/>
      <c r="C29" s="264" t="s">
        <v>149</v>
      </c>
      <c r="D29" s="422"/>
      <c r="E29" s="440">
        <f t="shared" si="3"/>
        <v>0</v>
      </c>
      <c r="F29" s="423"/>
      <c r="G29" s="423"/>
      <c r="H29" s="423"/>
      <c r="I29" s="1547"/>
      <c r="J29" s="1527"/>
      <c r="K29" s="1528"/>
      <c r="L29" s="419"/>
      <c r="M29" s="417"/>
      <c r="N29" s="376"/>
    </row>
    <row r="30" spans="2:14" ht="19.5" customHeight="1">
      <c r="B30" s="1545"/>
      <c r="C30" s="269" t="s">
        <v>150</v>
      </c>
      <c r="D30" s="422"/>
      <c r="E30" s="440">
        <f t="shared" si="3"/>
        <v>0</v>
      </c>
      <c r="F30" s="423"/>
      <c r="G30" s="423"/>
      <c r="H30" s="423"/>
      <c r="I30" s="1547"/>
      <c r="J30" s="1527"/>
      <c r="K30" s="1528"/>
      <c r="L30" s="419"/>
      <c r="M30" s="417"/>
      <c r="N30" s="376"/>
    </row>
    <row r="31" spans="2:14" ht="19.5" customHeight="1">
      <c r="B31" s="1545"/>
      <c r="C31" s="264" t="s">
        <v>151</v>
      </c>
      <c r="D31" s="422"/>
      <c r="E31" s="440">
        <f t="shared" si="3"/>
        <v>0</v>
      </c>
      <c r="F31" s="423"/>
      <c r="G31" s="423"/>
      <c r="H31" s="423"/>
      <c r="I31" s="1547"/>
      <c r="J31" s="1527"/>
      <c r="K31" s="1528"/>
      <c r="L31" s="424"/>
      <c r="M31" s="412"/>
      <c r="N31" s="376"/>
    </row>
    <row r="32" spans="2:14" ht="19.5" customHeight="1">
      <c r="B32" s="1545"/>
      <c r="C32" s="264" t="s">
        <v>152</v>
      </c>
      <c r="D32" s="422"/>
      <c r="E32" s="440">
        <f t="shared" si="3"/>
        <v>0</v>
      </c>
      <c r="F32" s="425"/>
      <c r="G32" s="425"/>
      <c r="H32" s="425"/>
      <c r="I32" s="1547"/>
      <c r="J32" s="1529"/>
      <c r="K32" s="1530"/>
      <c r="L32" s="424"/>
      <c r="M32" s="412"/>
      <c r="N32" s="376"/>
    </row>
    <row r="33" spans="2:14" ht="19.5" customHeight="1">
      <c r="B33" s="1545"/>
      <c r="C33" s="272" t="s">
        <v>631</v>
      </c>
      <c r="D33" s="422"/>
      <c r="E33" s="440">
        <f t="shared" si="3"/>
        <v>0</v>
      </c>
      <c r="F33" s="423"/>
      <c r="G33" s="423"/>
      <c r="H33" s="423"/>
      <c r="I33" s="1547"/>
      <c r="J33" s="1527"/>
      <c r="K33" s="1528"/>
      <c r="L33" s="424"/>
      <c r="M33" s="412"/>
      <c r="N33" s="376"/>
    </row>
    <row r="34" spans="2:14" ht="19.5" customHeight="1">
      <c r="B34" s="1545"/>
      <c r="C34" s="264" t="s">
        <v>153</v>
      </c>
      <c r="D34" s="422"/>
      <c r="E34" s="440">
        <f t="shared" si="3"/>
        <v>0</v>
      </c>
      <c r="F34" s="423"/>
      <c r="G34" s="423"/>
      <c r="H34" s="423"/>
      <c r="I34" s="1547"/>
      <c r="J34" s="1527"/>
      <c r="K34" s="1528"/>
      <c r="L34" s="424"/>
      <c r="M34" s="412"/>
      <c r="N34" s="376"/>
    </row>
    <row r="35" spans="2:14" ht="19.5" customHeight="1" thickBot="1">
      <c r="B35" s="1546"/>
      <c r="C35" s="273" t="s">
        <v>154</v>
      </c>
      <c r="D35" s="426"/>
      <c r="E35" s="441">
        <f>SUM(F35:H35)</f>
        <v>0</v>
      </c>
      <c r="F35" s="427"/>
      <c r="G35" s="427"/>
      <c r="H35" s="427"/>
      <c r="I35" s="1548"/>
      <c r="J35" s="1531"/>
      <c r="K35" s="1532"/>
      <c r="L35" s="424"/>
      <c r="M35" s="412"/>
      <c r="N35" s="376"/>
    </row>
    <row r="36" spans="2:14" ht="37.5" customHeight="1">
      <c r="B36" s="166" t="str">
        <f>IF('②5.スケジュール(PR) '!B8="","",'②5.スケジュール(PR) '!B8)</f>
        <v/>
      </c>
      <c r="C36" s="1533" t="str">
        <f>IF('②5.スケジュール(PR) '!C8="","",'②5.スケジュール(PR) '!C8)</f>
        <v/>
      </c>
      <c r="D36" s="1534" t="str">
        <f>IF('②5.スケジュール(PR) '!D8="","",'②5.スケジュール(PR) '!D8)</f>
        <v/>
      </c>
      <c r="E36" s="436">
        <f>SUM(E37:E45)</f>
        <v>0</v>
      </c>
      <c r="F36" s="436">
        <f>SUM(F37:F45)</f>
        <v>0</v>
      </c>
      <c r="G36" s="436">
        <f>SUM(G37:G45)</f>
        <v>0</v>
      </c>
      <c r="H36" s="436">
        <f>SUM(H37:H45)</f>
        <v>0</v>
      </c>
      <c r="I36" s="428"/>
      <c r="J36" s="1535"/>
      <c r="K36" s="1536"/>
      <c r="L36" s="419"/>
      <c r="M36" s="417"/>
      <c r="N36" s="376"/>
    </row>
    <row r="37" spans="2:14" ht="19.5" customHeight="1">
      <c r="B37" s="1544"/>
      <c r="C37" s="260" t="s">
        <v>147</v>
      </c>
      <c r="D37" s="420"/>
      <c r="E37" s="439">
        <f>SUM(F37:H37)</f>
        <v>0</v>
      </c>
      <c r="F37" s="421"/>
      <c r="G37" s="421"/>
      <c r="H37" s="421"/>
      <c r="I37" s="1385"/>
      <c r="J37" s="1549"/>
      <c r="K37" s="1550"/>
      <c r="L37" s="424"/>
      <c r="M37" s="412"/>
      <c r="N37" s="376"/>
    </row>
    <row r="38" spans="2:14" ht="19.5" customHeight="1">
      <c r="B38" s="1545"/>
      <c r="C38" s="264" t="s">
        <v>148</v>
      </c>
      <c r="D38" s="422"/>
      <c r="E38" s="440">
        <f t="shared" ref="E38:E44" si="4">SUM(F38:H38)</f>
        <v>0</v>
      </c>
      <c r="F38" s="423"/>
      <c r="G38" s="423"/>
      <c r="H38" s="423"/>
      <c r="I38" s="1547"/>
      <c r="J38" s="1527"/>
      <c r="K38" s="1528"/>
      <c r="L38" s="419"/>
      <c r="M38" s="417"/>
      <c r="N38" s="376"/>
    </row>
    <row r="39" spans="2:14" ht="19.5" customHeight="1">
      <c r="B39" s="1545"/>
      <c r="C39" s="264" t="s">
        <v>149</v>
      </c>
      <c r="D39" s="422"/>
      <c r="E39" s="440">
        <f t="shared" si="4"/>
        <v>0</v>
      </c>
      <c r="F39" s="423"/>
      <c r="G39" s="423"/>
      <c r="H39" s="423"/>
      <c r="I39" s="1547"/>
      <c r="J39" s="1527"/>
      <c r="K39" s="1528"/>
      <c r="L39" s="419"/>
      <c r="M39" s="417"/>
      <c r="N39" s="376"/>
    </row>
    <row r="40" spans="2:14" ht="19.5" customHeight="1">
      <c r="B40" s="1545"/>
      <c r="C40" s="269" t="s">
        <v>150</v>
      </c>
      <c r="D40" s="422"/>
      <c r="E40" s="440">
        <f t="shared" si="4"/>
        <v>0</v>
      </c>
      <c r="F40" s="423"/>
      <c r="G40" s="423"/>
      <c r="H40" s="423"/>
      <c r="I40" s="1547"/>
      <c r="J40" s="1527"/>
      <c r="K40" s="1528"/>
      <c r="L40" s="419"/>
      <c r="M40" s="417"/>
      <c r="N40" s="376"/>
    </row>
    <row r="41" spans="2:14" ht="19.5" customHeight="1">
      <c r="B41" s="1545"/>
      <c r="C41" s="264" t="s">
        <v>151</v>
      </c>
      <c r="D41" s="422"/>
      <c r="E41" s="440">
        <f t="shared" si="4"/>
        <v>0</v>
      </c>
      <c r="F41" s="423"/>
      <c r="G41" s="423"/>
      <c r="H41" s="423"/>
      <c r="I41" s="1547"/>
      <c r="J41" s="1527"/>
      <c r="K41" s="1528"/>
      <c r="L41" s="424"/>
      <c r="M41" s="412"/>
      <c r="N41" s="376"/>
    </row>
    <row r="42" spans="2:14" ht="19.5" customHeight="1">
      <c r="B42" s="1545"/>
      <c r="C42" s="264" t="s">
        <v>152</v>
      </c>
      <c r="D42" s="422"/>
      <c r="E42" s="440">
        <f t="shared" si="4"/>
        <v>0</v>
      </c>
      <c r="F42" s="425"/>
      <c r="G42" s="425"/>
      <c r="H42" s="425"/>
      <c r="I42" s="1547"/>
      <c r="J42" s="1527"/>
      <c r="K42" s="1528"/>
      <c r="L42" s="424"/>
      <c r="M42" s="412"/>
      <c r="N42" s="376"/>
    </row>
    <row r="43" spans="2:14" ht="19.5" customHeight="1">
      <c r="B43" s="1545"/>
      <c r="C43" s="272" t="s">
        <v>631</v>
      </c>
      <c r="D43" s="422"/>
      <c r="E43" s="440">
        <f t="shared" si="4"/>
        <v>0</v>
      </c>
      <c r="F43" s="423"/>
      <c r="G43" s="423"/>
      <c r="H43" s="423"/>
      <c r="I43" s="1547"/>
      <c r="J43" s="1527"/>
      <c r="K43" s="1528"/>
      <c r="L43" s="424"/>
      <c r="M43" s="412"/>
      <c r="N43" s="376"/>
    </row>
    <row r="44" spans="2:14" ht="19.5" customHeight="1">
      <c r="B44" s="1545"/>
      <c r="C44" s="264" t="s">
        <v>153</v>
      </c>
      <c r="D44" s="422"/>
      <c r="E44" s="440">
        <f t="shared" si="4"/>
        <v>0</v>
      </c>
      <c r="F44" s="423"/>
      <c r="G44" s="423"/>
      <c r="H44" s="423"/>
      <c r="I44" s="1547"/>
      <c r="J44" s="1527"/>
      <c r="K44" s="1528"/>
      <c r="L44" s="424"/>
      <c r="M44" s="412"/>
      <c r="N44" s="376"/>
    </row>
    <row r="45" spans="2:14" ht="19.5" customHeight="1" thickBot="1">
      <c r="B45" s="1546"/>
      <c r="C45" s="273" t="s">
        <v>154</v>
      </c>
      <c r="D45" s="426"/>
      <c r="E45" s="441">
        <f>SUM(F45:H45)</f>
        <v>0</v>
      </c>
      <c r="F45" s="427"/>
      <c r="G45" s="427"/>
      <c r="H45" s="427"/>
      <c r="I45" s="1548"/>
      <c r="J45" s="1551"/>
      <c r="K45" s="1552"/>
      <c r="L45" s="424"/>
      <c r="M45" s="412"/>
      <c r="N45" s="376"/>
    </row>
    <row r="46" spans="2:14" ht="37.5" customHeight="1">
      <c r="B46" s="437" t="str">
        <f>IF('②5.スケジュール(PR) '!B9="","",'②5.スケジュール(PR) '!B9)</f>
        <v/>
      </c>
      <c r="C46" s="1557" t="str">
        <f>IF('②5.スケジュール(PR) '!C9="","",'②5.スケジュール(PR) '!C9)</f>
        <v/>
      </c>
      <c r="D46" s="1558" t="str">
        <f>IF('②5.スケジュール(PR) '!D9="","",'②5.スケジュール(PR) '!D9)</f>
        <v/>
      </c>
      <c r="E46" s="438">
        <f>SUM(E47:E55)</f>
        <v>0</v>
      </c>
      <c r="F46" s="438">
        <f>SUM(F47:F55)</f>
        <v>0</v>
      </c>
      <c r="G46" s="438">
        <f>SUM(G47:G55)</f>
        <v>0</v>
      </c>
      <c r="H46" s="438">
        <f>SUM(H47:H55)</f>
        <v>0</v>
      </c>
      <c r="I46" s="430"/>
      <c r="J46" s="1559"/>
      <c r="K46" s="1560"/>
      <c r="L46" s="419"/>
      <c r="M46" s="417"/>
      <c r="N46" s="376"/>
    </row>
    <row r="47" spans="2:14" ht="19.5" customHeight="1">
      <c r="B47" s="1544"/>
      <c r="C47" s="260" t="s">
        <v>147</v>
      </c>
      <c r="D47" s="420"/>
      <c r="E47" s="439">
        <f>SUM(F47:H47)</f>
        <v>0</v>
      </c>
      <c r="F47" s="421"/>
      <c r="G47" s="421"/>
      <c r="H47" s="421"/>
      <c r="I47" s="1385"/>
      <c r="J47" s="1549"/>
      <c r="K47" s="1550"/>
      <c r="L47" s="424"/>
      <c r="M47" s="412"/>
      <c r="N47" s="376"/>
    </row>
    <row r="48" spans="2:14" ht="19.5" customHeight="1">
      <c r="B48" s="1545"/>
      <c r="C48" s="264" t="s">
        <v>148</v>
      </c>
      <c r="D48" s="422"/>
      <c r="E48" s="440">
        <f t="shared" ref="E48:E54" si="5">SUM(F48:H48)</f>
        <v>0</v>
      </c>
      <c r="F48" s="423"/>
      <c r="G48" s="423"/>
      <c r="H48" s="423"/>
      <c r="I48" s="1547"/>
      <c r="J48" s="1527"/>
      <c r="K48" s="1528"/>
      <c r="L48" s="419"/>
      <c r="M48" s="417"/>
      <c r="N48" s="376"/>
    </row>
    <row r="49" spans="2:14" ht="19.5" customHeight="1">
      <c r="B49" s="1545"/>
      <c r="C49" s="264" t="s">
        <v>149</v>
      </c>
      <c r="D49" s="422"/>
      <c r="E49" s="440">
        <f t="shared" si="5"/>
        <v>0</v>
      </c>
      <c r="F49" s="423"/>
      <c r="G49" s="423"/>
      <c r="H49" s="423"/>
      <c r="I49" s="1547"/>
      <c r="J49" s="1527"/>
      <c r="K49" s="1528"/>
      <c r="L49" s="419"/>
      <c r="M49" s="417"/>
      <c r="N49" s="376"/>
    </row>
    <row r="50" spans="2:14" ht="19.5" customHeight="1">
      <c r="B50" s="1545"/>
      <c r="C50" s="269" t="s">
        <v>150</v>
      </c>
      <c r="D50" s="422"/>
      <c r="E50" s="440">
        <f t="shared" si="5"/>
        <v>0</v>
      </c>
      <c r="F50" s="423"/>
      <c r="G50" s="423"/>
      <c r="H50" s="423"/>
      <c r="I50" s="1547"/>
      <c r="J50" s="1527"/>
      <c r="K50" s="1528"/>
      <c r="L50" s="419"/>
      <c r="M50" s="417"/>
      <c r="N50" s="376"/>
    </row>
    <row r="51" spans="2:14" ht="19.5" customHeight="1">
      <c r="B51" s="1545"/>
      <c r="C51" s="264" t="s">
        <v>151</v>
      </c>
      <c r="D51" s="422"/>
      <c r="E51" s="440">
        <f t="shared" si="5"/>
        <v>0</v>
      </c>
      <c r="F51" s="423"/>
      <c r="G51" s="423"/>
      <c r="H51" s="423"/>
      <c r="I51" s="1547"/>
      <c r="J51" s="1527"/>
      <c r="K51" s="1528"/>
      <c r="L51" s="424"/>
      <c r="M51" s="412"/>
      <c r="N51" s="376"/>
    </row>
    <row r="52" spans="2:14" ht="19.5" customHeight="1">
      <c r="B52" s="1545"/>
      <c r="C52" s="264" t="s">
        <v>152</v>
      </c>
      <c r="D52" s="422"/>
      <c r="E52" s="440">
        <f t="shared" si="5"/>
        <v>0</v>
      </c>
      <c r="F52" s="425"/>
      <c r="G52" s="425"/>
      <c r="H52" s="425"/>
      <c r="I52" s="1547"/>
      <c r="J52" s="1529"/>
      <c r="K52" s="1530"/>
      <c r="L52" s="424"/>
      <c r="M52" s="412"/>
      <c r="N52" s="376"/>
    </row>
    <row r="53" spans="2:14" ht="19.5" customHeight="1">
      <c r="B53" s="1545"/>
      <c r="C53" s="272" t="s">
        <v>631</v>
      </c>
      <c r="D53" s="422"/>
      <c r="E53" s="440">
        <f t="shared" si="5"/>
        <v>0</v>
      </c>
      <c r="F53" s="423"/>
      <c r="G53" s="423"/>
      <c r="H53" s="423"/>
      <c r="I53" s="1547"/>
      <c r="J53" s="1527"/>
      <c r="K53" s="1528"/>
      <c r="L53" s="424"/>
      <c r="M53" s="412"/>
      <c r="N53" s="376"/>
    </row>
    <row r="54" spans="2:14" ht="19.5" customHeight="1">
      <c r="B54" s="1545"/>
      <c r="C54" s="264" t="s">
        <v>153</v>
      </c>
      <c r="D54" s="422"/>
      <c r="E54" s="440">
        <f t="shared" si="5"/>
        <v>0</v>
      </c>
      <c r="F54" s="423"/>
      <c r="G54" s="423"/>
      <c r="H54" s="423"/>
      <c r="I54" s="1547"/>
      <c r="J54" s="1527"/>
      <c r="K54" s="1528"/>
      <c r="L54" s="424"/>
      <c r="M54" s="412"/>
      <c r="N54" s="376"/>
    </row>
    <row r="55" spans="2:14" ht="19.5" customHeight="1" thickBot="1">
      <c r="B55" s="1546"/>
      <c r="C55" s="273" t="s">
        <v>154</v>
      </c>
      <c r="D55" s="426"/>
      <c r="E55" s="441">
        <f>SUM(F55:H55)</f>
        <v>0</v>
      </c>
      <c r="F55" s="427"/>
      <c r="G55" s="427"/>
      <c r="H55" s="427"/>
      <c r="I55" s="1548"/>
      <c r="J55" s="1531"/>
      <c r="K55" s="1532"/>
      <c r="L55" s="424"/>
      <c r="M55" s="412"/>
      <c r="N55" s="376"/>
    </row>
    <row r="56" spans="2:14" ht="37.5" customHeight="1">
      <c r="B56" s="166" t="str">
        <f>IF('②5.スケジュール(PR) '!B10="","",'②5.スケジュール(PR) '!B10)</f>
        <v/>
      </c>
      <c r="C56" s="1533" t="str">
        <f>IF('②5.スケジュール(PR) '!C10="","",'②5.スケジュール(PR) '!C10)</f>
        <v/>
      </c>
      <c r="D56" s="1534" t="str">
        <f>IF('②5.スケジュール(PR) '!D10="","",'②5.スケジュール(PR) '!D10)</f>
        <v/>
      </c>
      <c r="E56" s="436">
        <f>SUM(E57:E65)</f>
        <v>0</v>
      </c>
      <c r="F56" s="436">
        <f>SUM(F57:F65)</f>
        <v>0</v>
      </c>
      <c r="G56" s="436">
        <f>SUM(G57:G65)</f>
        <v>0</v>
      </c>
      <c r="H56" s="436">
        <f>SUM(H57:H65)</f>
        <v>0</v>
      </c>
      <c r="I56" s="428"/>
      <c r="J56" s="1535"/>
      <c r="K56" s="1536"/>
      <c r="L56" s="419"/>
      <c r="M56" s="417"/>
      <c r="N56" s="376"/>
    </row>
    <row r="57" spans="2:14" ht="19.5" customHeight="1">
      <c r="B57" s="1544"/>
      <c r="C57" s="260" t="s">
        <v>147</v>
      </c>
      <c r="D57" s="420"/>
      <c r="E57" s="439">
        <f>SUM(F57:H57)</f>
        <v>0</v>
      </c>
      <c r="F57" s="421"/>
      <c r="G57" s="421"/>
      <c r="H57" s="421"/>
      <c r="I57" s="1385"/>
      <c r="J57" s="1549"/>
      <c r="K57" s="1550"/>
      <c r="L57" s="424"/>
      <c r="M57" s="412"/>
      <c r="N57" s="376"/>
    </row>
    <row r="58" spans="2:14" ht="19.5" customHeight="1">
      <c r="B58" s="1545"/>
      <c r="C58" s="264" t="s">
        <v>148</v>
      </c>
      <c r="D58" s="422"/>
      <c r="E58" s="440">
        <f t="shared" ref="E58:E64" si="6">SUM(F58:H58)</f>
        <v>0</v>
      </c>
      <c r="F58" s="423"/>
      <c r="G58" s="423"/>
      <c r="H58" s="423"/>
      <c r="I58" s="1547"/>
      <c r="J58" s="1527"/>
      <c r="K58" s="1528"/>
      <c r="L58" s="419"/>
      <c r="M58" s="417"/>
      <c r="N58" s="376"/>
    </row>
    <row r="59" spans="2:14" ht="19.5" customHeight="1">
      <c r="B59" s="1545"/>
      <c r="C59" s="264" t="s">
        <v>149</v>
      </c>
      <c r="D59" s="422"/>
      <c r="E59" s="440">
        <f t="shared" si="6"/>
        <v>0</v>
      </c>
      <c r="F59" s="423"/>
      <c r="G59" s="423"/>
      <c r="H59" s="423"/>
      <c r="I59" s="1547"/>
      <c r="J59" s="1527"/>
      <c r="K59" s="1528"/>
      <c r="L59" s="419"/>
      <c r="M59" s="417"/>
      <c r="N59" s="376"/>
    </row>
    <row r="60" spans="2:14" ht="19.5" customHeight="1">
      <c r="B60" s="1545"/>
      <c r="C60" s="269" t="s">
        <v>150</v>
      </c>
      <c r="D60" s="422"/>
      <c r="E60" s="440">
        <f t="shared" si="6"/>
        <v>0</v>
      </c>
      <c r="F60" s="423"/>
      <c r="G60" s="423"/>
      <c r="H60" s="423"/>
      <c r="I60" s="1547"/>
      <c r="J60" s="1527"/>
      <c r="K60" s="1528"/>
      <c r="L60" s="419"/>
      <c r="M60" s="417"/>
      <c r="N60" s="376"/>
    </row>
    <row r="61" spans="2:14" ht="19.5" customHeight="1">
      <c r="B61" s="1545"/>
      <c r="C61" s="264" t="s">
        <v>151</v>
      </c>
      <c r="D61" s="422"/>
      <c r="E61" s="440">
        <f t="shared" si="6"/>
        <v>0</v>
      </c>
      <c r="F61" s="423"/>
      <c r="G61" s="423"/>
      <c r="H61" s="423"/>
      <c r="I61" s="1547"/>
      <c r="J61" s="1527"/>
      <c r="K61" s="1528"/>
      <c r="L61" s="424"/>
      <c r="M61" s="412"/>
      <c r="N61" s="376"/>
    </row>
    <row r="62" spans="2:14" ht="19.5" customHeight="1">
      <c r="B62" s="1545"/>
      <c r="C62" s="264" t="s">
        <v>152</v>
      </c>
      <c r="D62" s="422"/>
      <c r="E62" s="440">
        <f t="shared" si="6"/>
        <v>0</v>
      </c>
      <c r="F62" s="425"/>
      <c r="G62" s="425"/>
      <c r="H62" s="425"/>
      <c r="I62" s="1547"/>
      <c r="J62" s="1527"/>
      <c r="K62" s="1528"/>
      <c r="L62" s="424"/>
      <c r="M62" s="412"/>
      <c r="N62" s="376"/>
    </row>
    <row r="63" spans="2:14" ht="19.5" customHeight="1">
      <c r="B63" s="1545"/>
      <c r="C63" s="272" t="s">
        <v>631</v>
      </c>
      <c r="D63" s="422"/>
      <c r="E63" s="440">
        <f t="shared" si="6"/>
        <v>0</v>
      </c>
      <c r="F63" s="423"/>
      <c r="G63" s="423"/>
      <c r="H63" s="423"/>
      <c r="I63" s="1547"/>
      <c r="J63" s="1527"/>
      <c r="K63" s="1528"/>
      <c r="L63" s="424"/>
      <c r="M63" s="412"/>
      <c r="N63" s="376"/>
    </row>
    <row r="64" spans="2:14" ht="19.5" customHeight="1">
      <c r="B64" s="1545"/>
      <c r="C64" s="264" t="s">
        <v>153</v>
      </c>
      <c r="D64" s="422"/>
      <c r="E64" s="440">
        <f t="shared" si="6"/>
        <v>0</v>
      </c>
      <c r="F64" s="423"/>
      <c r="G64" s="423"/>
      <c r="H64" s="423"/>
      <c r="I64" s="1547"/>
      <c r="J64" s="1527"/>
      <c r="K64" s="1528"/>
      <c r="L64" s="424"/>
      <c r="M64" s="412"/>
      <c r="N64" s="376"/>
    </row>
    <row r="65" spans="2:14" ht="19.5" customHeight="1" thickBot="1">
      <c r="B65" s="1545"/>
      <c r="C65" s="273" t="s">
        <v>154</v>
      </c>
      <c r="D65" s="431"/>
      <c r="E65" s="442">
        <f>SUM(F65:H65)</f>
        <v>0</v>
      </c>
      <c r="F65" s="432"/>
      <c r="G65" s="432"/>
      <c r="H65" s="432"/>
      <c r="I65" s="1547"/>
      <c r="J65" s="1555"/>
      <c r="K65" s="1556"/>
      <c r="L65" s="424"/>
      <c r="M65" s="412"/>
      <c r="N65" s="376"/>
    </row>
    <row r="66" spans="2:14" ht="37.5" customHeight="1">
      <c r="B66" s="437" t="str">
        <f>IF('②5.スケジュール(PR) '!B11="","",'②5.スケジュール(PR) '!B11)</f>
        <v/>
      </c>
      <c r="C66" s="1557" t="str">
        <f>IF('②5.スケジュール(PR) '!C11="","",'②5.スケジュール(PR) '!C11)</f>
        <v/>
      </c>
      <c r="D66" s="1558" t="str">
        <f>IF('②5.スケジュール(PR) '!D11="","",'②5.スケジュール(PR) '!D11)</f>
        <v/>
      </c>
      <c r="E66" s="438">
        <f>SUM(E67:E75)</f>
        <v>0</v>
      </c>
      <c r="F66" s="438">
        <f>SUM(F67:F75)</f>
        <v>0</v>
      </c>
      <c r="G66" s="438">
        <f>SUM(G67:G75)</f>
        <v>0</v>
      </c>
      <c r="H66" s="438">
        <f>SUM(H67:H75)</f>
        <v>0</v>
      </c>
      <c r="I66" s="430"/>
      <c r="J66" s="1559"/>
      <c r="K66" s="1560"/>
      <c r="L66" s="419"/>
      <c r="M66" s="417"/>
      <c r="N66" s="376"/>
    </row>
    <row r="67" spans="2:14" ht="19.5" customHeight="1">
      <c r="B67" s="1544"/>
      <c r="C67" s="260" t="s">
        <v>147</v>
      </c>
      <c r="D67" s="420"/>
      <c r="E67" s="439">
        <f>SUM(F67:H67)</f>
        <v>0</v>
      </c>
      <c r="F67" s="421"/>
      <c r="G67" s="421"/>
      <c r="H67" s="421"/>
      <c r="I67" s="1385"/>
      <c r="J67" s="1549"/>
      <c r="K67" s="1550"/>
      <c r="L67" s="424"/>
      <c r="M67" s="412"/>
      <c r="N67" s="376"/>
    </row>
    <row r="68" spans="2:14" ht="19.5" customHeight="1">
      <c r="B68" s="1545"/>
      <c r="C68" s="264" t="s">
        <v>148</v>
      </c>
      <c r="D68" s="422"/>
      <c r="E68" s="440">
        <f t="shared" ref="E68:E74" si="7">SUM(F68:H68)</f>
        <v>0</v>
      </c>
      <c r="F68" s="423"/>
      <c r="G68" s="423"/>
      <c r="H68" s="423"/>
      <c r="I68" s="1547"/>
      <c r="J68" s="1527"/>
      <c r="K68" s="1528"/>
      <c r="L68" s="419"/>
      <c r="M68" s="417"/>
      <c r="N68" s="376"/>
    </row>
    <row r="69" spans="2:14" ht="19.5" customHeight="1">
      <c r="B69" s="1545"/>
      <c r="C69" s="264" t="s">
        <v>149</v>
      </c>
      <c r="D69" s="422"/>
      <c r="E69" s="440">
        <f t="shared" si="7"/>
        <v>0</v>
      </c>
      <c r="F69" s="423"/>
      <c r="G69" s="423"/>
      <c r="H69" s="423"/>
      <c r="I69" s="1547"/>
      <c r="J69" s="1527"/>
      <c r="K69" s="1528"/>
      <c r="L69" s="419"/>
      <c r="M69" s="417"/>
      <c r="N69" s="376"/>
    </row>
    <row r="70" spans="2:14" ht="19.5" customHeight="1">
      <c r="B70" s="1545"/>
      <c r="C70" s="269" t="s">
        <v>150</v>
      </c>
      <c r="D70" s="422"/>
      <c r="E70" s="440">
        <f t="shared" si="7"/>
        <v>0</v>
      </c>
      <c r="F70" s="423"/>
      <c r="G70" s="423"/>
      <c r="H70" s="423"/>
      <c r="I70" s="1547"/>
      <c r="J70" s="1527"/>
      <c r="K70" s="1528"/>
      <c r="L70" s="419"/>
      <c r="M70" s="417"/>
      <c r="N70" s="376"/>
    </row>
    <row r="71" spans="2:14" ht="19.5" customHeight="1">
      <c r="B71" s="1545"/>
      <c r="C71" s="264" t="s">
        <v>151</v>
      </c>
      <c r="D71" s="422"/>
      <c r="E71" s="440">
        <f t="shared" si="7"/>
        <v>0</v>
      </c>
      <c r="F71" s="423"/>
      <c r="G71" s="423"/>
      <c r="H71" s="423"/>
      <c r="I71" s="1547"/>
      <c r="J71" s="1527"/>
      <c r="K71" s="1528"/>
      <c r="L71" s="424"/>
      <c r="M71" s="412"/>
      <c r="N71" s="376"/>
    </row>
    <row r="72" spans="2:14" ht="19.5" customHeight="1">
      <c r="B72" s="1545"/>
      <c r="C72" s="264" t="s">
        <v>152</v>
      </c>
      <c r="D72" s="422"/>
      <c r="E72" s="440">
        <f t="shared" si="7"/>
        <v>0</v>
      </c>
      <c r="F72" s="425"/>
      <c r="G72" s="425"/>
      <c r="H72" s="425"/>
      <c r="I72" s="1547"/>
      <c r="J72" s="1529"/>
      <c r="K72" s="1530"/>
      <c r="L72" s="424"/>
      <c r="M72" s="412"/>
      <c r="N72" s="376"/>
    </row>
    <row r="73" spans="2:14" ht="19.5" customHeight="1">
      <c r="B73" s="1545"/>
      <c r="C73" s="272" t="s">
        <v>631</v>
      </c>
      <c r="D73" s="422"/>
      <c r="E73" s="440">
        <f t="shared" si="7"/>
        <v>0</v>
      </c>
      <c r="F73" s="423"/>
      <c r="G73" s="423"/>
      <c r="H73" s="423"/>
      <c r="I73" s="1547"/>
      <c r="J73" s="1527"/>
      <c r="K73" s="1528"/>
      <c r="L73" s="424"/>
      <c r="M73" s="412"/>
      <c r="N73" s="376"/>
    </row>
    <row r="74" spans="2:14" ht="19.5" customHeight="1">
      <c r="B74" s="1545"/>
      <c r="C74" s="264" t="s">
        <v>153</v>
      </c>
      <c r="D74" s="422"/>
      <c r="E74" s="440">
        <f t="shared" si="7"/>
        <v>0</v>
      </c>
      <c r="F74" s="423"/>
      <c r="G74" s="423"/>
      <c r="H74" s="423"/>
      <c r="I74" s="1547"/>
      <c r="J74" s="1527"/>
      <c r="K74" s="1528"/>
      <c r="L74" s="424"/>
      <c r="M74" s="412"/>
      <c r="N74" s="376"/>
    </row>
    <row r="75" spans="2:14" ht="19.5" customHeight="1" thickBot="1">
      <c r="B75" s="1546"/>
      <c r="C75" s="273" t="s">
        <v>154</v>
      </c>
      <c r="D75" s="426"/>
      <c r="E75" s="441">
        <f>SUM(F75:H75)</f>
        <v>0</v>
      </c>
      <c r="F75" s="427"/>
      <c r="G75" s="427"/>
      <c r="H75" s="427"/>
      <c r="I75" s="1548"/>
      <c r="J75" s="1531"/>
      <c r="K75" s="1532"/>
      <c r="L75" s="424"/>
      <c r="M75" s="412"/>
      <c r="N75" s="376"/>
    </row>
    <row r="76" spans="2:14" ht="37.5" customHeight="1">
      <c r="B76" s="166" t="str">
        <f>IF('②5.スケジュール(PR) '!B12="","",'②5.スケジュール(PR) '!B12)</f>
        <v/>
      </c>
      <c r="C76" s="1533" t="str">
        <f>IF('②5.スケジュール(PR) '!C12="","",'②5.スケジュール(PR) '!C12)</f>
        <v/>
      </c>
      <c r="D76" s="1534" t="str">
        <f>IF('②5.スケジュール(PR) '!D12="","",'②5.スケジュール(PR) '!D12)</f>
        <v/>
      </c>
      <c r="E76" s="436">
        <f>SUM(E77:E85)</f>
        <v>0</v>
      </c>
      <c r="F76" s="436">
        <f>SUM(F77:F85)</f>
        <v>0</v>
      </c>
      <c r="G76" s="436">
        <f>SUM(G77:G85)</f>
        <v>0</v>
      </c>
      <c r="H76" s="436">
        <f>SUM(H77:H85)</f>
        <v>0</v>
      </c>
      <c r="I76" s="428"/>
      <c r="J76" s="1535"/>
      <c r="K76" s="1536"/>
      <c r="L76" s="419"/>
      <c r="M76" s="417"/>
      <c r="N76" s="376"/>
    </row>
    <row r="77" spans="2:14" ht="19.5" customHeight="1">
      <c r="B77" s="1544"/>
      <c r="C77" s="260" t="s">
        <v>147</v>
      </c>
      <c r="D77" s="420"/>
      <c r="E77" s="439">
        <f>SUM(F77:H77)</f>
        <v>0</v>
      </c>
      <c r="F77" s="421"/>
      <c r="G77" s="421"/>
      <c r="H77" s="421"/>
      <c r="I77" s="1385"/>
      <c r="J77" s="1549"/>
      <c r="K77" s="1550"/>
      <c r="L77" s="424"/>
      <c r="M77" s="412"/>
      <c r="N77" s="376"/>
    </row>
    <row r="78" spans="2:14" ht="19.5" customHeight="1">
      <c r="B78" s="1545"/>
      <c r="C78" s="264" t="s">
        <v>148</v>
      </c>
      <c r="D78" s="422"/>
      <c r="E78" s="440">
        <f t="shared" ref="E78:E84" si="8">SUM(F78:H78)</f>
        <v>0</v>
      </c>
      <c r="F78" s="423"/>
      <c r="G78" s="423"/>
      <c r="H78" s="423"/>
      <c r="I78" s="1547"/>
      <c r="J78" s="1527"/>
      <c r="K78" s="1528"/>
      <c r="L78" s="419"/>
      <c r="M78" s="417"/>
      <c r="N78" s="376"/>
    </row>
    <row r="79" spans="2:14" ht="19.5" customHeight="1">
      <c r="B79" s="1545"/>
      <c r="C79" s="264" t="s">
        <v>149</v>
      </c>
      <c r="D79" s="422"/>
      <c r="E79" s="440">
        <f t="shared" si="8"/>
        <v>0</v>
      </c>
      <c r="F79" s="423"/>
      <c r="G79" s="423"/>
      <c r="H79" s="423"/>
      <c r="I79" s="1547"/>
      <c r="J79" s="1527"/>
      <c r="K79" s="1528"/>
      <c r="L79" s="419"/>
      <c r="M79" s="417"/>
      <c r="N79" s="376"/>
    </row>
    <row r="80" spans="2:14" ht="19.5" customHeight="1">
      <c r="B80" s="1545"/>
      <c r="C80" s="269" t="s">
        <v>150</v>
      </c>
      <c r="D80" s="422"/>
      <c r="E80" s="440">
        <f t="shared" si="8"/>
        <v>0</v>
      </c>
      <c r="F80" s="423"/>
      <c r="G80" s="423"/>
      <c r="H80" s="423"/>
      <c r="I80" s="1547"/>
      <c r="J80" s="1527"/>
      <c r="K80" s="1528"/>
      <c r="L80" s="419"/>
      <c r="M80" s="417"/>
      <c r="N80" s="376"/>
    </row>
    <row r="81" spans="2:14" ht="19.5" customHeight="1">
      <c r="B81" s="1545"/>
      <c r="C81" s="264" t="s">
        <v>151</v>
      </c>
      <c r="D81" s="422"/>
      <c r="E81" s="440">
        <f t="shared" si="8"/>
        <v>0</v>
      </c>
      <c r="F81" s="423"/>
      <c r="G81" s="423"/>
      <c r="H81" s="423"/>
      <c r="I81" s="1547"/>
      <c r="J81" s="1527"/>
      <c r="K81" s="1528"/>
      <c r="L81" s="424"/>
      <c r="M81" s="412"/>
      <c r="N81" s="376"/>
    </row>
    <row r="82" spans="2:14" ht="19.5" customHeight="1">
      <c r="B82" s="1545"/>
      <c r="C82" s="264" t="s">
        <v>152</v>
      </c>
      <c r="D82" s="422"/>
      <c r="E82" s="440">
        <f t="shared" si="8"/>
        <v>0</v>
      </c>
      <c r="F82" s="425"/>
      <c r="G82" s="425"/>
      <c r="H82" s="425"/>
      <c r="I82" s="1547"/>
      <c r="J82" s="1527"/>
      <c r="K82" s="1528"/>
      <c r="L82" s="424"/>
      <c r="M82" s="412"/>
      <c r="N82" s="376"/>
    </row>
    <row r="83" spans="2:14" ht="19.5" customHeight="1">
      <c r="B83" s="1545"/>
      <c r="C83" s="272" t="s">
        <v>631</v>
      </c>
      <c r="D83" s="422"/>
      <c r="E83" s="440">
        <f t="shared" si="8"/>
        <v>0</v>
      </c>
      <c r="F83" s="423"/>
      <c r="G83" s="423"/>
      <c r="H83" s="423"/>
      <c r="I83" s="1547"/>
      <c r="J83" s="1527"/>
      <c r="K83" s="1528"/>
      <c r="L83" s="424"/>
      <c r="M83" s="412"/>
      <c r="N83" s="376"/>
    </row>
    <row r="84" spans="2:14" ht="19.5" customHeight="1">
      <c r="B84" s="1545"/>
      <c r="C84" s="264" t="s">
        <v>153</v>
      </c>
      <c r="D84" s="422"/>
      <c r="E84" s="440">
        <f t="shared" si="8"/>
        <v>0</v>
      </c>
      <c r="F84" s="423"/>
      <c r="G84" s="423"/>
      <c r="H84" s="423"/>
      <c r="I84" s="1547"/>
      <c r="J84" s="1527"/>
      <c r="K84" s="1528"/>
      <c r="L84" s="424"/>
      <c r="M84" s="412"/>
      <c r="N84" s="376"/>
    </row>
    <row r="85" spans="2:14" ht="19.5" customHeight="1" thickBot="1">
      <c r="B85" s="1545"/>
      <c r="C85" s="273" t="s">
        <v>154</v>
      </c>
      <c r="D85" s="431"/>
      <c r="E85" s="442">
        <f>SUM(F85:H85)</f>
        <v>0</v>
      </c>
      <c r="F85" s="432"/>
      <c r="G85" s="432"/>
      <c r="H85" s="432"/>
      <c r="I85" s="1547"/>
      <c r="J85" s="1555"/>
      <c r="K85" s="1556"/>
      <c r="L85" s="424"/>
      <c r="M85" s="412"/>
      <c r="N85" s="376"/>
    </row>
    <row r="86" spans="2:14" ht="37.5" customHeight="1">
      <c r="B86" s="437" t="str">
        <f>IF('②5.スケジュール(PR) '!B13="","",'②5.スケジュール(PR) '!B13)</f>
        <v/>
      </c>
      <c r="C86" s="1557" t="str">
        <f>IF('②5.スケジュール(PR) '!C13="","",'②5.スケジュール(PR) '!C13)</f>
        <v/>
      </c>
      <c r="D86" s="1558" t="str">
        <f>IF('②5.スケジュール(PR) '!D13="","",'②5.スケジュール(PR) '!D13)</f>
        <v/>
      </c>
      <c r="E86" s="438">
        <f>SUM(E87:E95)</f>
        <v>0</v>
      </c>
      <c r="F86" s="438">
        <f>SUM(F87:F95)</f>
        <v>0</v>
      </c>
      <c r="G86" s="438">
        <f>SUM(G87:G95)</f>
        <v>0</v>
      </c>
      <c r="H86" s="438">
        <f>SUM(H87:H95)</f>
        <v>0</v>
      </c>
      <c r="I86" s="430"/>
      <c r="J86" s="1559"/>
      <c r="K86" s="1560"/>
      <c r="L86" s="419"/>
      <c r="M86" s="417"/>
      <c r="N86" s="376"/>
    </row>
    <row r="87" spans="2:14" ht="19.5" customHeight="1">
      <c r="B87" s="1544"/>
      <c r="C87" s="260" t="s">
        <v>147</v>
      </c>
      <c r="D87" s="420"/>
      <c r="E87" s="439">
        <f>SUM(F87:H87)</f>
        <v>0</v>
      </c>
      <c r="F87" s="421"/>
      <c r="G87" s="421"/>
      <c r="H87" s="421"/>
      <c r="I87" s="1385"/>
      <c r="J87" s="1549"/>
      <c r="K87" s="1550"/>
      <c r="L87" s="424"/>
      <c r="M87" s="412"/>
      <c r="N87" s="376"/>
    </row>
    <row r="88" spans="2:14" ht="19.5" customHeight="1">
      <c r="B88" s="1545"/>
      <c r="C88" s="264" t="s">
        <v>148</v>
      </c>
      <c r="D88" s="422"/>
      <c r="E88" s="440">
        <f t="shared" ref="E88:E94" si="9">SUM(F88:H88)</f>
        <v>0</v>
      </c>
      <c r="F88" s="423"/>
      <c r="G88" s="423"/>
      <c r="H88" s="423"/>
      <c r="I88" s="1547"/>
      <c r="J88" s="1527"/>
      <c r="K88" s="1528"/>
      <c r="L88" s="419"/>
      <c r="M88" s="417"/>
      <c r="N88" s="376"/>
    </row>
    <row r="89" spans="2:14" ht="19.5" customHeight="1">
      <c r="B89" s="1545"/>
      <c r="C89" s="264" t="s">
        <v>149</v>
      </c>
      <c r="D89" s="422"/>
      <c r="E89" s="440">
        <f t="shared" si="9"/>
        <v>0</v>
      </c>
      <c r="F89" s="423"/>
      <c r="G89" s="423"/>
      <c r="H89" s="423"/>
      <c r="I89" s="1547"/>
      <c r="J89" s="1527"/>
      <c r="K89" s="1528"/>
      <c r="L89" s="419"/>
      <c r="M89" s="417"/>
      <c r="N89" s="376"/>
    </row>
    <row r="90" spans="2:14" ht="19.5" customHeight="1">
      <c r="B90" s="1545"/>
      <c r="C90" s="269" t="s">
        <v>150</v>
      </c>
      <c r="D90" s="422"/>
      <c r="E90" s="440">
        <f t="shared" si="9"/>
        <v>0</v>
      </c>
      <c r="F90" s="423"/>
      <c r="G90" s="423"/>
      <c r="H90" s="423"/>
      <c r="I90" s="1547"/>
      <c r="J90" s="1527"/>
      <c r="K90" s="1528"/>
      <c r="L90" s="419"/>
      <c r="M90" s="417"/>
      <c r="N90" s="376"/>
    </row>
    <row r="91" spans="2:14" ht="19.5" customHeight="1">
      <c r="B91" s="1545"/>
      <c r="C91" s="264" t="s">
        <v>151</v>
      </c>
      <c r="D91" s="422"/>
      <c r="E91" s="440">
        <f t="shared" si="9"/>
        <v>0</v>
      </c>
      <c r="F91" s="423"/>
      <c r="G91" s="423"/>
      <c r="H91" s="423"/>
      <c r="I91" s="1547"/>
      <c r="J91" s="1527"/>
      <c r="K91" s="1528"/>
      <c r="L91" s="424"/>
      <c r="M91" s="412"/>
      <c r="N91" s="376"/>
    </row>
    <row r="92" spans="2:14" ht="19.5" customHeight="1">
      <c r="B92" s="1545"/>
      <c r="C92" s="264" t="s">
        <v>152</v>
      </c>
      <c r="D92" s="422"/>
      <c r="E92" s="440">
        <f t="shared" si="9"/>
        <v>0</v>
      </c>
      <c r="F92" s="425"/>
      <c r="G92" s="425"/>
      <c r="H92" s="425"/>
      <c r="I92" s="1547"/>
      <c r="J92" s="1529"/>
      <c r="K92" s="1530"/>
      <c r="L92" s="424"/>
      <c r="M92" s="412"/>
      <c r="N92" s="376"/>
    </row>
    <row r="93" spans="2:14" ht="19.5" customHeight="1">
      <c r="B93" s="1545"/>
      <c r="C93" s="272" t="s">
        <v>631</v>
      </c>
      <c r="D93" s="422"/>
      <c r="E93" s="440">
        <f t="shared" si="9"/>
        <v>0</v>
      </c>
      <c r="F93" s="423"/>
      <c r="G93" s="423"/>
      <c r="H93" s="423"/>
      <c r="I93" s="1547"/>
      <c r="J93" s="1527"/>
      <c r="K93" s="1528"/>
      <c r="L93" s="424"/>
      <c r="M93" s="412"/>
      <c r="N93" s="376"/>
    </row>
    <row r="94" spans="2:14" ht="19.5" customHeight="1">
      <c r="B94" s="1545"/>
      <c r="C94" s="264" t="s">
        <v>153</v>
      </c>
      <c r="D94" s="422"/>
      <c r="E94" s="440">
        <f t="shared" si="9"/>
        <v>0</v>
      </c>
      <c r="F94" s="423"/>
      <c r="G94" s="423"/>
      <c r="H94" s="423"/>
      <c r="I94" s="1547"/>
      <c r="J94" s="1527"/>
      <c r="K94" s="1528"/>
      <c r="L94" s="424"/>
      <c r="M94" s="412"/>
      <c r="N94" s="376"/>
    </row>
    <row r="95" spans="2:14" ht="19.5" customHeight="1" thickBot="1">
      <c r="B95" s="1545"/>
      <c r="C95" s="273" t="s">
        <v>154</v>
      </c>
      <c r="D95" s="431"/>
      <c r="E95" s="442">
        <f>SUM(F95:H95)</f>
        <v>0</v>
      </c>
      <c r="F95" s="432"/>
      <c r="G95" s="432"/>
      <c r="H95" s="432"/>
      <c r="I95" s="1547"/>
      <c r="J95" s="1561"/>
      <c r="K95" s="1562"/>
      <c r="L95" s="424"/>
      <c r="M95" s="412"/>
      <c r="N95" s="376"/>
    </row>
    <row r="96" spans="2:14" ht="37.5" customHeight="1">
      <c r="B96" s="437" t="str">
        <f>IF('②5.スケジュール(PR) '!B14="","",'②5.スケジュール(PR) '!B14)</f>
        <v/>
      </c>
      <c r="C96" s="1557" t="str">
        <f>IF('②5.スケジュール(PR) '!C14="","",'②5.スケジュール(PR) '!C14)</f>
        <v/>
      </c>
      <c r="D96" s="1558" t="str">
        <f>IF('②5.スケジュール(PR) '!D14="","",'②5.スケジュール(PR) '!D14)</f>
        <v/>
      </c>
      <c r="E96" s="438">
        <f>SUM(E97:E105)</f>
        <v>0</v>
      </c>
      <c r="F96" s="438">
        <f>SUM(F97:F105)</f>
        <v>0</v>
      </c>
      <c r="G96" s="438">
        <f>SUM(G97:G105)</f>
        <v>0</v>
      </c>
      <c r="H96" s="438">
        <f>SUM(H97:H105)</f>
        <v>0</v>
      </c>
      <c r="I96" s="430"/>
      <c r="J96" s="1559"/>
      <c r="K96" s="1560"/>
      <c r="L96" s="419"/>
      <c r="M96" s="417"/>
      <c r="N96" s="376"/>
    </row>
    <row r="97" spans="2:14" ht="19.5" customHeight="1">
      <c r="B97" s="1544"/>
      <c r="C97" s="260" t="s">
        <v>147</v>
      </c>
      <c r="D97" s="420"/>
      <c r="E97" s="439">
        <f>SUM(F97:H97)</f>
        <v>0</v>
      </c>
      <c r="F97" s="421"/>
      <c r="G97" s="421"/>
      <c r="H97" s="421"/>
      <c r="I97" s="1385"/>
      <c r="J97" s="1549"/>
      <c r="K97" s="1550"/>
      <c r="L97" s="424"/>
      <c r="M97" s="412"/>
      <c r="N97" s="376"/>
    </row>
    <row r="98" spans="2:14" ht="19.5" customHeight="1">
      <c r="B98" s="1545"/>
      <c r="C98" s="264" t="s">
        <v>148</v>
      </c>
      <c r="D98" s="422"/>
      <c r="E98" s="440">
        <f t="shared" ref="E98:E104" si="10">SUM(F98:H98)</f>
        <v>0</v>
      </c>
      <c r="F98" s="423"/>
      <c r="G98" s="423"/>
      <c r="H98" s="423"/>
      <c r="I98" s="1547"/>
      <c r="J98" s="1527"/>
      <c r="K98" s="1528"/>
      <c r="L98" s="419"/>
      <c r="M98" s="417"/>
      <c r="N98" s="376"/>
    </row>
    <row r="99" spans="2:14" ht="19.5" customHeight="1">
      <c r="B99" s="1545"/>
      <c r="C99" s="264" t="s">
        <v>149</v>
      </c>
      <c r="D99" s="422"/>
      <c r="E99" s="440">
        <f t="shared" si="10"/>
        <v>0</v>
      </c>
      <c r="F99" s="423"/>
      <c r="G99" s="423"/>
      <c r="H99" s="423"/>
      <c r="I99" s="1547"/>
      <c r="J99" s="1527"/>
      <c r="K99" s="1528"/>
      <c r="L99" s="419"/>
      <c r="M99" s="417"/>
      <c r="N99" s="376"/>
    </row>
    <row r="100" spans="2:14" ht="19.5" customHeight="1">
      <c r="B100" s="1545"/>
      <c r="C100" s="269" t="s">
        <v>150</v>
      </c>
      <c r="D100" s="422"/>
      <c r="E100" s="440">
        <f t="shared" si="10"/>
        <v>0</v>
      </c>
      <c r="F100" s="423"/>
      <c r="G100" s="423"/>
      <c r="H100" s="423"/>
      <c r="I100" s="1547"/>
      <c r="J100" s="1527"/>
      <c r="K100" s="1528"/>
      <c r="L100" s="419"/>
      <c r="M100" s="417"/>
      <c r="N100" s="376"/>
    </row>
    <row r="101" spans="2:14" ht="19.5" customHeight="1">
      <c r="B101" s="1545"/>
      <c r="C101" s="264" t="s">
        <v>151</v>
      </c>
      <c r="D101" s="422"/>
      <c r="E101" s="440">
        <f t="shared" si="10"/>
        <v>0</v>
      </c>
      <c r="F101" s="423"/>
      <c r="G101" s="423"/>
      <c r="H101" s="423"/>
      <c r="I101" s="1547"/>
      <c r="J101" s="1527"/>
      <c r="K101" s="1528"/>
      <c r="L101" s="424"/>
      <c r="M101" s="412"/>
      <c r="N101" s="376"/>
    </row>
    <row r="102" spans="2:14" ht="19.5" customHeight="1">
      <c r="B102" s="1545"/>
      <c r="C102" s="264" t="s">
        <v>152</v>
      </c>
      <c r="D102" s="422"/>
      <c r="E102" s="440">
        <f t="shared" si="10"/>
        <v>0</v>
      </c>
      <c r="F102" s="425"/>
      <c r="G102" s="425"/>
      <c r="H102" s="425"/>
      <c r="I102" s="1547"/>
      <c r="J102" s="1529"/>
      <c r="K102" s="1530"/>
      <c r="L102" s="424"/>
      <c r="M102" s="412"/>
      <c r="N102" s="376"/>
    </row>
    <row r="103" spans="2:14" ht="19.5" customHeight="1">
      <c r="B103" s="1545"/>
      <c r="C103" s="272" t="s">
        <v>631</v>
      </c>
      <c r="D103" s="422"/>
      <c r="E103" s="440">
        <f t="shared" si="10"/>
        <v>0</v>
      </c>
      <c r="F103" s="423"/>
      <c r="G103" s="423"/>
      <c r="H103" s="423"/>
      <c r="I103" s="1547"/>
      <c r="J103" s="1527"/>
      <c r="K103" s="1528"/>
      <c r="L103" s="424"/>
      <c r="M103" s="412"/>
      <c r="N103" s="376"/>
    </row>
    <row r="104" spans="2:14" ht="19.5" customHeight="1">
      <c r="B104" s="1545"/>
      <c r="C104" s="264" t="s">
        <v>153</v>
      </c>
      <c r="D104" s="422"/>
      <c r="E104" s="440">
        <f t="shared" si="10"/>
        <v>0</v>
      </c>
      <c r="F104" s="423"/>
      <c r="G104" s="423"/>
      <c r="H104" s="423"/>
      <c r="I104" s="1547"/>
      <c r="J104" s="1527"/>
      <c r="K104" s="1528"/>
      <c r="L104" s="424"/>
      <c r="M104" s="412"/>
      <c r="N104" s="376"/>
    </row>
    <row r="105" spans="2:14" ht="19.5" customHeight="1" thickBot="1">
      <c r="B105" s="1546"/>
      <c r="C105" s="273" t="s">
        <v>154</v>
      </c>
      <c r="D105" s="426"/>
      <c r="E105" s="441">
        <f>SUM(F105:H105)</f>
        <v>0</v>
      </c>
      <c r="F105" s="427"/>
      <c r="G105" s="427"/>
      <c r="H105" s="427"/>
      <c r="I105" s="1548"/>
      <c r="J105" s="1531"/>
      <c r="K105" s="1532"/>
      <c r="L105" s="424"/>
      <c r="M105" s="412"/>
      <c r="N105" s="376"/>
    </row>
    <row r="106" spans="2:14">
      <c r="B106" s="229" t="s">
        <v>455</v>
      </c>
      <c r="C106" s="178" t="s">
        <v>459</v>
      </c>
    </row>
    <row r="107" spans="2:14">
      <c r="B107" s="229" t="s">
        <v>456</v>
      </c>
      <c r="C107" s="178" t="s">
        <v>460</v>
      </c>
    </row>
    <row r="108" spans="2:14" ht="14.25">
      <c r="B108" s="139"/>
      <c r="C108" s="178" t="s">
        <v>461</v>
      </c>
    </row>
    <row r="109" spans="2:14" s="139" customFormat="1" ht="14.25">
      <c r="B109" s="229" t="s">
        <v>457</v>
      </c>
      <c r="C109" s="322" t="s">
        <v>630</v>
      </c>
    </row>
    <row r="110" spans="2:14">
      <c r="B110" s="161" t="s">
        <v>626</v>
      </c>
      <c r="C110" s="178" t="s">
        <v>462</v>
      </c>
    </row>
    <row r="111" spans="2:14" ht="14.25">
      <c r="B111" s="139"/>
      <c r="C111" s="178" t="s">
        <v>463</v>
      </c>
    </row>
  </sheetData>
  <sheetProtection algorithmName="SHA-512" hashValue="dag3ekJ/M+pJ5Ck/hrZ4ddvTibuMu5/njCjtTA2k+1BJVHNrb8JSQXs2WNwyNq9gotzvcrd5MXc61QeIySaGgg==" saltValue="N4s1jgMCOCN/UZ0iHg0frQ==" spinCount="100000" sheet="1" scenarios="1" formatCells="0" formatColumns="0" formatRows="0"/>
  <mergeCells count="138">
    <mergeCell ref="C96:D96"/>
    <mergeCell ref="J96:K96"/>
    <mergeCell ref="J85:K85"/>
    <mergeCell ref="C86:D86"/>
    <mergeCell ref="J86:K86"/>
    <mergeCell ref="B97:B105"/>
    <mergeCell ref="I97:I105"/>
    <mergeCell ref="J97:K97"/>
    <mergeCell ref="J98:K98"/>
    <mergeCell ref="J99:K99"/>
    <mergeCell ref="J100:K100"/>
    <mergeCell ref="J101:K101"/>
    <mergeCell ref="J102:K102"/>
    <mergeCell ref="J103:K103"/>
    <mergeCell ref="J104:K104"/>
    <mergeCell ref="J105:K105"/>
    <mergeCell ref="B87:B95"/>
    <mergeCell ref="I87:I95"/>
    <mergeCell ref="J87:K87"/>
    <mergeCell ref="J88:K88"/>
    <mergeCell ref="J89:K89"/>
    <mergeCell ref="J90:K90"/>
    <mergeCell ref="J91:K91"/>
    <mergeCell ref="B77:B85"/>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J54:K54"/>
    <mergeCell ref="J55:K55"/>
    <mergeCell ref="C56:D56"/>
    <mergeCell ref="J56:K56"/>
    <mergeCell ref="J45:K45"/>
    <mergeCell ref="C46:D46"/>
    <mergeCell ref="J46:K46"/>
    <mergeCell ref="J92:K92"/>
    <mergeCell ref="J93:K9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14:K14"/>
    <mergeCell ref="J15:K15"/>
    <mergeCell ref="C16:D16"/>
    <mergeCell ref="J16:K16"/>
    <mergeCell ref="B5:D5"/>
    <mergeCell ref="J5:K5"/>
    <mergeCell ref="C6:D6"/>
    <mergeCell ref="J6:K6"/>
    <mergeCell ref="B7:B15"/>
    <mergeCell ref="I7:I15"/>
    <mergeCell ref="J7:K7"/>
    <mergeCell ref="J8:K8"/>
    <mergeCell ref="J9:K9"/>
    <mergeCell ref="J10:K10"/>
    <mergeCell ref="J2:K2"/>
    <mergeCell ref="B3:D4"/>
    <mergeCell ref="E3:E4"/>
    <mergeCell ref="F3:H3"/>
    <mergeCell ref="I3:I4"/>
    <mergeCell ref="J3:K4"/>
    <mergeCell ref="J11:K11"/>
    <mergeCell ref="J12:K12"/>
    <mergeCell ref="J13:K13"/>
  </mergeCells>
  <phoneticPr fontId="1"/>
  <dataValidations count="12">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E7:E105 B5:D5 I5:K6 E6:H6 C7:C12 C14:C15 C17:C22 C24:C25 C27:C32 C34:C35 C37:C42 C44:C45 C47:C52 C54:C55 C57:C62 C64:C65 C67:C72 C74:C75 C77:C82 C84:C85 C87:C92 C94:C95 C97:C102 C104:C105">
      <formula1>100000000000</formula1>
    </dataValidation>
    <dataValidation allowBlank="1" showInputMessage="1" showErrorMessage="1" promptTitle="金額単位は「円」です。" prompt="間違いはありませんか？" sqref="F7 F17 F27 F37 F47 F57 F67 F77 F87 F97"/>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105セル」に入力してください。" sqref="F105:H105"/>
  </dataValidations>
  <pageMargins left="0.59055118110236227" right="0.39370078740157483" top="0.78740157480314965" bottom="0.35433070866141736" header="0.31496062992125984" footer="0.15748031496062992"/>
  <pageSetup paperSize="9" scale="79" fitToHeight="0" orientation="landscape" r:id="rId1"/>
  <headerFooter>
    <oddHeader>&amp;L様式２（別添１）</oddHeader>
    <oddFooter>&amp;C&amp;"ＭＳ Ｐゴシック,標準"&amp;10&amp;P / &amp;N</oddFooter>
  </headerFooter>
  <rowBreaks count="1" manualBreakCount="1">
    <brk id="25"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B1:N111"/>
  <sheetViews>
    <sheetView view="pageBreakPreview" zoomScale="95" zoomScaleNormal="100" zoomScaleSheetLayoutView="95" workbookViewId="0">
      <selection activeCell="D15" sqref="D15"/>
    </sheetView>
  </sheetViews>
  <sheetFormatPr defaultRowHeight="13.5"/>
  <cols>
    <col min="1" max="1" width="1.625" style="138" customWidth="1"/>
    <col min="2" max="2" width="6.875" style="138" customWidth="1"/>
    <col min="3" max="3" width="16.125" style="138" customWidth="1"/>
    <col min="4" max="4" width="21.375" style="138" customWidth="1"/>
    <col min="5" max="8" width="17.75" style="138" customWidth="1"/>
    <col min="9" max="9" width="21.5" style="138" customWidth="1"/>
    <col min="10" max="10" width="10.125" style="138" customWidth="1"/>
    <col min="11" max="11" width="9" style="138"/>
    <col min="12" max="12" width="1.625" style="138" customWidth="1"/>
    <col min="13" max="16384" width="9" style="138"/>
  </cols>
  <sheetData>
    <row r="1" spans="2:14" ht="9" customHeight="1"/>
    <row r="2" spans="2:14" s="294" customFormat="1" ht="18.75" customHeight="1" thickBot="1">
      <c r="B2" s="290" t="s">
        <v>259</v>
      </c>
      <c r="C2" s="413"/>
      <c r="D2" s="414"/>
      <c r="E2" s="413"/>
      <c r="F2" s="413"/>
      <c r="G2" s="413"/>
      <c r="J2" s="1462" t="s">
        <v>137</v>
      </c>
      <c r="K2" s="1462"/>
    </row>
    <row r="3" spans="2:14" ht="22.5" customHeight="1">
      <c r="B3" s="1523" t="s">
        <v>252</v>
      </c>
      <c r="C3" s="1467"/>
      <c r="D3" s="1244"/>
      <c r="E3" s="1250" t="s">
        <v>253</v>
      </c>
      <c r="F3" s="1244" t="s">
        <v>254</v>
      </c>
      <c r="G3" s="1244"/>
      <c r="H3" s="1244"/>
      <c r="I3" s="1391" t="s">
        <v>141</v>
      </c>
      <c r="J3" s="1244" t="s">
        <v>255</v>
      </c>
      <c r="K3" s="1245"/>
    </row>
    <row r="4" spans="2:14" ht="22.5" customHeight="1" thickBot="1">
      <c r="B4" s="1439"/>
      <c r="C4" s="1524"/>
      <c r="D4" s="1440"/>
      <c r="E4" s="1441"/>
      <c r="F4" s="415" t="s">
        <v>256</v>
      </c>
      <c r="G4" s="377" t="s">
        <v>257</v>
      </c>
      <c r="H4" s="415" t="s">
        <v>258</v>
      </c>
      <c r="I4" s="1525"/>
      <c r="J4" s="1440"/>
      <c r="K4" s="1526"/>
    </row>
    <row r="5" spans="2:14" ht="33" customHeight="1" thickBot="1">
      <c r="B5" s="1403" t="s">
        <v>156</v>
      </c>
      <c r="C5" s="1537"/>
      <c r="D5" s="1537"/>
      <c r="E5" s="433">
        <f>SUM(E6,E16,E26,E36,E46,E56,E66,E76,E86,E96)</f>
        <v>0</v>
      </c>
      <c r="F5" s="433">
        <f>IF(SUM(F6,F16,F26,F36,F46,F56,F66,F76,F86,F96)="","",SUM(F6,F16,F26,F36,F46,F56,F66,F76,F86,F96))</f>
        <v>0</v>
      </c>
      <c r="G5" s="433">
        <f t="shared" ref="G5:H5" si="0">IF(SUM(G6,G16,G26,G36,G46,G56,G66,G76,G86,G96)="","",SUM(G6,G16,G26,G36,G46,G56,G66,G76,G86,G96))</f>
        <v>0</v>
      </c>
      <c r="H5" s="433">
        <f t="shared" si="0"/>
        <v>0</v>
      </c>
      <c r="I5" s="416"/>
      <c r="J5" s="1538"/>
      <c r="K5" s="1539"/>
      <c r="L5" s="417"/>
      <c r="M5" s="417"/>
      <c r="N5" s="376"/>
    </row>
    <row r="6" spans="2:14" ht="40.5" customHeight="1" thickTop="1">
      <c r="B6" s="435" t="str">
        <f>IF('②5.スケジュール(販促)'!B5="","",'②5.スケジュール(販促)'!B5)</f>
        <v/>
      </c>
      <c r="C6" s="1540" t="str">
        <f>IF('②5.スケジュール(販促)'!C5="","",'②5.スケジュール(販促)'!C5)</f>
        <v/>
      </c>
      <c r="D6" s="1541" t="str">
        <f>IF('②5.スケジュール(PR) '!D5="","",'②5.スケジュール(PR) '!D5)</f>
        <v/>
      </c>
      <c r="E6" s="434">
        <f>SUM(E7:E15)</f>
        <v>0</v>
      </c>
      <c r="F6" s="434">
        <f>SUM(F7:F15)</f>
        <v>0</v>
      </c>
      <c r="G6" s="434">
        <f>SUM(G7:G15)</f>
        <v>0</v>
      </c>
      <c r="H6" s="434">
        <f>SUM(H7:H15)</f>
        <v>0</v>
      </c>
      <c r="I6" s="418"/>
      <c r="J6" s="1542"/>
      <c r="K6" s="1543"/>
      <c r="L6" s="419"/>
      <c r="M6" s="146" t="s">
        <v>466</v>
      </c>
      <c r="N6" s="376"/>
    </row>
    <row r="7" spans="2:14" ht="19.5" customHeight="1">
      <c r="B7" s="1544"/>
      <c r="C7" s="260" t="s">
        <v>147</v>
      </c>
      <c r="D7" s="420"/>
      <c r="E7" s="439">
        <f>SUM(F7:H7)</f>
        <v>0</v>
      </c>
      <c r="F7" s="421"/>
      <c r="G7" s="421"/>
      <c r="H7" s="421"/>
      <c r="I7" s="1385"/>
      <c r="J7" s="1549"/>
      <c r="K7" s="1550"/>
      <c r="L7" s="419"/>
      <c r="M7" s="151" t="s">
        <v>467</v>
      </c>
      <c r="N7" s="376"/>
    </row>
    <row r="8" spans="2:14" ht="19.5" customHeight="1">
      <c r="B8" s="1545"/>
      <c r="C8" s="264" t="s">
        <v>148</v>
      </c>
      <c r="D8" s="422"/>
      <c r="E8" s="440">
        <f t="shared" ref="E8:E14" si="1">SUM(F8:H8)</f>
        <v>0</v>
      </c>
      <c r="F8" s="423"/>
      <c r="G8" s="423"/>
      <c r="H8" s="423"/>
      <c r="I8" s="1547"/>
      <c r="J8" s="1527"/>
      <c r="K8" s="1528"/>
      <c r="L8" s="424"/>
      <c r="M8" s="412"/>
      <c r="N8" s="376"/>
    </row>
    <row r="9" spans="2:14" ht="19.5" customHeight="1">
      <c r="B9" s="1545"/>
      <c r="C9" s="264" t="s">
        <v>149</v>
      </c>
      <c r="D9" s="422"/>
      <c r="E9" s="440">
        <f t="shared" si="1"/>
        <v>0</v>
      </c>
      <c r="F9" s="423"/>
      <c r="G9" s="423"/>
      <c r="H9" s="423"/>
      <c r="I9" s="1547"/>
      <c r="J9" s="1527"/>
      <c r="K9" s="1528"/>
      <c r="L9" s="424"/>
      <c r="M9" s="146" t="s">
        <v>468</v>
      </c>
      <c r="N9" s="376"/>
    </row>
    <row r="10" spans="2:14" ht="19.5" customHeight="1">
      <c r="B10" s="1545"/>
      <c r="C10" s="269" t="s">
        <v>150</v>
      </c>
      <c r="D10" s="422"/>
      <c r="E10" s="440">
        <f t="shared" si="1"/>
        <v>0</v>
      </c>
      <c r="F10" s="423"/>
      <c r="G10" s="423"/>
      <c r="H10" s="423"/>
      <c r="I10" s="1547"/>
      <c r="J10" s="1527"/>
      <c r="K10" s="1528"/>
      <c r="L10" s="424"/>
      <c r="M10" s="152"/>
      <c r="N10" s="376"/>
    </row>
    <row r="11" spans="2:14" ht="19.5" customHeight="1">
      <c r="B11" s="1545"/>
      <c r="C11" s="264" t="s">
        <v>151</v>
      </c>
      <c r="D11" s="422"/>
      <c r="E11" s="440">
        <f t="shared" si="1"/>
        <v>0</v>
      </c>
      <c r="F11" s="423"/>
      <c r="G11" s="423"/>
      <c r="H11" s="423"/>
      <c r="I11" s="1547"/>
      <c r="J11" s="1527"/>
      <c r="K11" s="1528"/>
      <c r="L11" s="419"/>
      <c r="M11" s="417"/>
      <c r="N11" s="376"/>
    </row>
    <row r="12" spans="2:14" ht="19.5" customHeight="1">
      <c r="B12" s="1545"/>
      <c r="C12" s="264" t="s">
        <v>152</v>
      </c>
      <c r="D12" s="422"/>
      <c r="E12" s="440">
        <f t="shared" si="1"/>
        <v>0</v>
      </c>
      <c r="F12" s="425"/>
      <c r="G12" s="425"/>
      <c r="H12" s="425"/>
      <c r="I12" s="1547"/>
      <c r="J12" s="1529"/>
      <c r="K12" s="1530"/>
      <c r="L12" s="419"/>
      <c r="M12" s="417"/>
      <c r="N12" s="376"/>
    </row>
    <row r="13" spans="2:14" ht="19.5" customHeight="1">
      <c r="B13" s="1545"/>
      <c r="C13" s="272" t="s">
        <v>631</v>
      </c>
      <c r="D13" s="422"/>
      <c r="E13" s="440">
        <f t="shared" si="1"/>
        <v>0</v>
      </c>
      <c r="F13" s="423"/>
      <c r="G13" s="423"/>
      <c r="H13" s="423"/>
      <c r="I13" s="1547"/>
      <c r="J13" s="1527"/>
      <c r="K13" s="1528"/>
      <c r="L13" s="419"/>
      <c r="M13" s="417"/>
      <c r="N13" s="376"/>
    </row>
    <row r="14" spans="2:14" ht="19.5" customHeight="1">
      <c r="B14" s="1545"/>
      <c r="C14" s="264" t="s">
        <v>153</v>
      </c>
      <c r="D14" s="422"/>
      <c r="E14" s="440">
        <f t="shared" si="1"/>
        <v>0</v>
      </c>
      <c r="F14" s="423"/>
      <c r="G14" s="423"/>
      <c r="H14" s="423"/>
      <c r="I14" s="1547"/>
      <c r="J14" s="1527"/>
      <c r="K14" s="1528"/>
      <c r="L14" s="419"/>
      <c r="M14" s="417"/>
      <c r="N14" s="376"/>
    </row>
    <row r="15" spans="2:14" ht="19.5" customHeight="1" thickBot="1">
      <c r="B15" s="1546"/>
      <c r="C15" s="273" t="s">
        <v>154</v>
      </c>
      <c r="D15" s="426"/>
      <c r="E15" s="441">
        <f>SUM(F15:H15)</f>
        <v>0</v>
      </c>
      <c r="F15" s="427"/>
      <c r="G15" s="427"/>
      <c r="H15" s="427"/>
      <c r="I15" s="1548"/>
      <c r="J15" s="1531"/>
      <c r="K15" s="1532"/>
      <c r="L15" s="419"/>
      <c r="M15" s="417"/>
      <c r="N15" s="376"/>
    </row>
    <row r="16" spans="2:14" ht="37.5" customHeight="1">
      <c r="B16" s="166" t="str">
        <f>IF('②5.スケジュール(販促)'!B6="","",'②5.スケジュール(販促)'!B6)</f>
        <v/>
      </c>
      <c r="C16" s="1533" t="str">
        <f>IF('②5.スケジュール(販促)'!C6="","",'②5.スケジュール(販促)'!C6)</f>
        <v/>
      </c>
      <c r="D16" s="1534" t="str">
        <f>IF('②5.スケジュール(PR) '!D15="","",'②5.スケジュール(PR) '!D15)</f>
        <v/>
      </c>
      <c r="E16" s="436">
        <f>SUM(E17:E25)</f>
        <v>0</v>
      </c>
      <c r="F16" s="436">
        <f>SUM(F17:F25)</f>
        <v>0</v>
      </c>
      <c r="G16" s="436">
        <f>SUM(G17:G25)</f>
        <v>0</v>
      </c>
      <c r="H16" s="436">
        <f>SUM(H17:H25)</f>
        <v>0</v>
      </c>
      <c r="I16" s="428"/>
      <c r="J16" s="1535"/>
      <c r="K16" s="1536"/>
      <c r="L16" s="419"/>
      <c r="M16" s="417"/>
      <c r="N16" s="376"/>
    </row>
    <row r="17" spans="2:14" ht="19.5" customHeight="1">
      <c r="B17" s="1544"/>
      <c r="C17" s="260" t="s">
        <v>147</v>
      </c>
      <c r="D17" s="420"/>
      <c r="E17" s="439">
        <f>SUM(F17:H17)</f>
        <v>0</v>
      </c>
      <c r="F17" s="421"/>
      <c r="G17" s="421"/>
      <c r="H17" s="421"/>
      <c r="I17" s="1385"/>
      <c r="J17" s="1549"/>
      <c r="K17" s="1550"/>
      <c r="L17" s="424"/>
      <c r="M17" s="412"/>
      <c r="N17" s="376"/>
    </row>
    <row r="18" spans="2:14" ht="19.5" customHeight="1">
      <c r="B18" s="1545"/>
      <c r="C18" s="264" t="s">
        <v>148</v>
      </c>
      <c r="D18" s="422"/>
      <c r="E18" s="440">
        <f t="shared" ref="E18:E24" si="2">SUM(F18:H18)</f>
        <v>0</v>
      </c>
      <c r="F18" s="423"/>
      <c r="G18" s="423"/>
      <c r="H18" s="423"/>
      <c r="I18" s="1547"/>
      <c r="J18" s="1527"/>
      <c r="K18" s="1528"/>
      <c r="L18" s="419"/>
      <c r="M18" s="417"/>
      <c r="N18" s="376"/>
    </row>
    <row r="19" spans="2:14" ht="19.5" customHeight="1">
      <c r="B19" s="1545"/>
      <c r="C19" s="264" t="s">
        <v>149</v>
      </c>
      <c r="D19" s="422"/>
      <c r="E19" s="440">
        <f t="shared" si="2"/>
        <v>0</v>
      </c>
      <c r="F19" s="423"/>
      <c r="G19" s="423"/>
      <c r="H19" s="423"/>
      <c r="I19" s="1547"/>
      <c r="J19" s="1527"/>
      <c r="K19" s="1528"/>
      <c r="L19" s="419"/>
      <c r="M19" s="417"/>
      <c r="N19" s="376"/>
    </row>
    <row r="20" spans="2:14" ht="19.5" customHeight="1">
      <c r="B20" s="1545"/>
      <c r="C20" s="269" t="s">
        <v>150</v>
      </c>
      <c r="D20" s="422"/>
      <c r="E20" s="440">
        <f t="shared" si="2"/>
        <v>0</v>
      </c>
      <c r="F20" s="423"/>
      <c r="G20" s="423"/>
      <c r="H20" s="423"/>
      <c r="I20" s="1547"/>
      <c r="J20" s="1527"/>
      <c r="K20" s="1528"/>
      <c r="L20" s="419"/>
      <c r="M20" s="417"/>
      <c r="N20" s="376"/>
    </row>
    <row r="21" spans="2:14" ht="19.5" customHeight="1">
      <c r="B21" s="1545"/>
      <c r="C21" s="264" t="s">
        <v>151</v>
      </c>
      <c r="D21" s="422"/>
      <c r="E21" s="440">
        <f t="shared" si="2"/>
        <v>0</v>
      </c>
      <c r="F21" s="423"/>
      <c r="G21" s="423"/>
      <c r="H21" s="423"/>
      <c r="I21" s="1547"/>
      <c r="J21" s="1527"/>
      <c r="K21" s="1528"/>
      <c r="L21" s="424"/>
      <c r="M21" s="412"/>
      <c r="N21" s="376"/>
    </row>
    <row r="22" spans="2:14" ht="19.5" customHeight="1">
      <c r="B22" s="1545"/>
      <c r="C22" s="264" t="s">
        <v>152</v>
      </c>
      <c r="D22" s="422"/>
      <c r="E22" s="440">
        <f t="shared" si="2"/>
        <v>0</v>
      </c>
      <c r="F22" s="425"/>
      <c r="G22" s="425"/>
      <c r="H22" s="425"/>
      <c r="I22" s="1547"/>
      <c r="J22" s="1527"/>
      <c r="K22" s="1528"/>
      <c r="L22" s="424"/>
      <c r="M22" s="412"/>
      <c r="N22" s="376"/>
    </row>
    <row r="23" spans="2:14" ht="19.5" customHeight="1">
      <c r="B23" s="1545"/>
      <c r="C23" s="272" t="s">
        <v>631</v>
      </c>
      <c r="D23" s="422"/>
      <c r="E23" s="440">
        <f t="shared" si="2"/>
        <v>0</v>
      </c>
      <c r="F23" s="423"/>
      <c r="G23" s="423"/>
      <c r="H23" s="423"/>
      <c r="I23" s="1547"/>
      <c r="J23" s="1527"/>
      <c r="K23" s="1528"/>
      <c r="L23" s="424"/>
      <c r="M23" s="412"/>
      <c r="N23" s="376"/>
    </row>
    <row r="24" spans="2:14" ht="19.5" customHeight="1">
      <c r="B24" s="1545"/>
      <c r="C24" s="264" t="s">
        <v>153</v>
      </c>
      <c r="D24" s="422"/>
      <c r="E24" s="440">
        <f t="shared" si="2"/>
        <v>0</v>
      </c>
      <c r="F24" s="423"/>
      <c r="G24" s="423"/>
      <c r="H24" s="423"/>
      <c r="I24" s="1547"/>
      <c r="J24" s="1527"/>
      <c r="K24" s="1528"/>
      <c r="L24" s="424"/>
      <c r="M24" s="412"/>
      <c r="N24" s="376"/>
    </row>
    <row r="25" spans="2:14" ht="19.5" customHeight="1" thickBot="1">
      <c r="B25" s="1546"/>
      <c r="C25" s="273" t="s">
        <v>154</v>
      </c>
      <c r="D25" s="426"/>
      <c r="E25" s="441">
        <f>SUM(F25:H25)</f>
        <v>0</v>
      </c>
      <c r="F25" s="427"/>
      <c r="G25" s="427"/>
      <c r="H25" s="427"/>
      <c r="I25" s="1548"/>
      <c r="J25" s="1551"/>
      <c r="K25" s="1552"/>
      <c r="L25" s="424"/>
      <c r="M25" s="412"/>
      <c r="N25" s="376"/>
    </row>
    <row r="26" spans="2:14" ht="37.5" customHeight="1">
      <c r="B26" s="166" t="str">
        <f>IF('②5.スケジュール(販促)'!B7="","",'②5.スケジュール(販促)'!B7)</f>
        <v/>
      </c>
      <c r="C26" s="1533" t="str">
        <f>IF('②5.スケジュール(販促)'!C7="","",'②5.スケジュール(販促)'!C7)</f>
        <v/>
      </c>
      <c r="D26" s="1534" t="str">
        <f>IF('②5.スケジュール(PR) '!D25="","",'②5.スケジュール(PR) '!D25)</f>
        <v/>
      </c>
      <c r="E26" s="436">
        <f>SUM(E27:E35)</f>
        <v>0</v>
      </c>
      <c r="F26" s="436">
        <f>SUM(F27:F35)</f>
        <v>0</v>
      </c>
      <c r="G26" s="436">
        <f>SUM(G27:G35)</f>
        <v>0</v>
      </c>
      <c r="H26" s="436">
        <f>SUM(H27:H35)</f>
        <v>0</v>
      </c>
      <c r="I26" s="429"/>
      <c r="J26" s="1553"/>
      <c r="K26" s="1554"/>
      <c r="L26" s="419"/>
      <c r="M26" s="417"/>
      <c r="N26" s="376"/>
    </row>
    <row r="27" spans="2:14" ht="19.5" customHeight="1">
      <c r="B27" s="1544"/>
      <c r="C27" s="260" t="s">
        <v>147</v>
      </c>
      <c r="D27" s="420"/>
      <c r="E27" s="439">
        <f>SUM(F27:H27)</f>
        <v>0</v>
      </c>
      <c r="F27" s="421"/>
      <c r="G27" s="421"/>
      <c r="H27" s="421"/>
      <c r="I27" s="1385"/>
      <c r="J27" s="1549"/>
      <c r="K27" s="1550"/>
      <c r="L27" s="424"/>
      <c r="M27" s="412"/>
      <c r="N27" s="376"/>
    </row>
    <row r="28" spans="2:14" ht="19.5" customHeight="1">
      <c r="B28" s="1545"/>
      <c r="C28" s="264" t="s">
        <v>148</v>
      </c>
      <c r="D28" s="422"/>
      <c r="E28" s="440">
        <f t="shared" ref="E28:E34" si="3">SUM(F28:H28)</f>
        <v>0</v>
      </c>
      <c r="F28" s="423"/>
      <c r="G28" s="423"/>
      <c r="H28" s="423"/>
      <c r="I28" s="1547"/>
      <c r="J28" s="1527"/>
      <c r="K28" s="1528"/>
      <c r="L28" s="419"/>
      <c r="M28" s="417"/>
      <c r="N28" s="376"/>
    </row>
    <row r="29" spans="2:14" ht="19.5" customHeight="1">
      <c r="B29" s="1545"/>
      <c r="C29" s="264" t="s">
        <v>149</v>
      </c>
      <c r="D29" s="422"/>
      <c r="E29" s="440">
        <f t="shared" si="3"/>
        <v>0</v>
      </c>
      <c r="F29" s="423"/>
      <c r="G29" s="423"/>
      <c r="H29" s="423"/>
      <c r="I29" s="1547"/>
      <c r="J29" s="1527"/>
      <c r="K29" s="1528"/>
      <c r="L29" s="419"/>
      <c r="M29" s="417"/>
      <c r="N29" s="376"/>
    </row>
    <row r="30" spans="2:14" ht="19.5" customHeight="1">
      <c r="B30" s="1545"/>
      <c r="C30" s="269" t="s">
        <v>150</v>
      </c>
      <c r="D30" s="422"/>
      <c r="E30" s="440">
        <f t="shared" si="3"/>
        <v>0</v>
      </c>
      <c r="F30" s="423"/>
      <c r="G30" s="423"/>
      <c r="H30" s="423"/>
      <c r="I30" s="1547"/>
      <c r="J30" s="1527"/>
      <c r="K30" s="1528"/>
      <c r="L30" s="419"/>
      <c r="M30" s="417"/>
      <c r="N30" s="376"/>
    </row>
    <row r="31" spans="2:14" ht="19.5" customHeight="1">
      <c r="B31" s="1545"/>
      <c r="C31" s="264" t="s">
        <v>151</v>
      </c>
      <c r="D31" s="422"/>
      <c r="E31" s="440">
        <f t="shared" si="3"/>
        <v>0</v>
      </c>
      <c r="F31" s="423"/>
      <c r="G31" s="423"/>
      <c r="H31" s="423"/>
      <c r="I31" s="1547"/>
      <c r="J31" s="1527"/>
      <c r="K31" s="1528"/>
      <c r="L31" s="424"/>
      <c r="M31" s="412"/>
      <c r="N31" s="376"/>
    </row>
    <row r="32" spans="2:14" ht="19.5" customHeight="1">
      <c r="B32" s="1545"/>
      <c r="C32" s="264" t="s">
        <v>152</v>
      </c>
      <c r="D32" s="422"/>
      <c r="E32" s="440">
        <f t="shared" si="3"/>
        <v>0</v>
      </c>
      <c r="F32" s="425"/>
      <c r="G32" s="425"/>
      <c r="H32" s="425"/>
      <c r="I32" s="1547"/>
      <c r="J32" s="1529"/>
      <c r="K32" s="1530"/>
      <c r="L32" s="424"/>
      <c r="M32" s="412"/>
      <c r="N32" s="376"/>
    </row>
    <row r="33" spans="2:14" ht="19.5" customHeight="1">
      <c r="B33" s="1545"/>
      <c r="C33" s="272" t="s">
        <v>631</v>
      </c>
      <c r="D33" s="422"/>
      <c r="E33" s="440">
        <f t="shared" si="3"/>
        <v>0</v>
      </c>
      <c r="F33" s="423"/>
      <c r="G33" s="423"/>
      <c r="H33" s="423"/>
      <c r="I33" s="1547"/>
      <c r="J33" s="1527"/>
      <c r="K33" s="1528"/>
      <c r="L33" s="424"/>
      <c r="M33" s="412"/>
      <c r="N33" s="376"/>
    </row>
    <row r="34" spans="2:14" ht="19.5" customHeight="1">
      <c r="B34" s="1545"/>
      <c r="C34" s="264" t="s">
        <v>153</v>
      </c>
      <c r="D34" s="422"/>
      <c r="E34" s="440">
        <f t="shared" si="3"/>
        <v>0</v>
      </c>
      <c r="F34" s="423"/>
      <c r="G34" s="423"/>
      <c r="H34" s="423"/>
      <c r="I34" s="1547"/>
      <c r="J34" s="1527"/>
      <c r="K34" s="1528"/>
      <c r="L34" s="424"/>
      <c r="M34" s="412"/>
      <c r="N34" s="376"/>
    </row>
    <row r="35" spans="2:14" ht="19.5" customHeight="1" thickBot="1">
      <c r="B35" s="1546"/>
      <c r="C35" s="273" t="s">
        <v>154</v>
      </c>
      <c r="D35" s="426"/>
      <c r="E35" s="441">
        <f>SUM(F35:H35)</f>
        <v>0</v>
      </c>
      <c r="F35" s="427"/>
      <c r="G35" s="427"/>
      <c r="H35" s="427"/>
      <c r="I35" s="1548"/>
      <c r="J35" s="1531"/>
      <c r="K35" s="1532"/>
      <c r="L35" s="424"/>
      <c r="M35" s="412"/>
      <c r="N35" s="376"/>
    </row>
    <row r="36" spans="2:14" ht="37.5" customHeight="1">
      <c r="B36" s="166" t="str">
        <f>IF('②5.スケジュール(販促)'!B8="","",'②5.スケジュール(販促)'!B8)</f>
        <v/>
      </c>
      <c r="C36" s="1533" t="str">
        <f>IF('②5.スケジュール(販促)'!C8="","",'②5.スケジュール(販促)'!C8)</f>
        <v/>
      </c>
      <c r="D36" s="1534" t="str">
        <f>IF('②5.スケジュール(PR) '!D35="","",'②5.スケジュール(PR) '!D35)</f>
        <v/>
      </c>
      <c r="E36" s="436">
        <f>SUM(E37:E45)</f>
        <v>0</v>
      </c>
      <c r="F36" s="436">
        <f>SUM(F37:F45)</f>
        <v>0</v>
      </c>
      <c r="G36" s="436">
        <f>SUM(G37:G45)</f>
        <v>0</v>
      </c>
      <c r="H36" s="436">
        <f>SUM(H37:H45)</f>
        <v>0</v>
      </c>
      <c r="I36" s="428"/>
      <c r="J36" s="1535"/>
      <c r="K36" s="1536"/>
      <c r="L36" s="419"/>
      <c r="M36" s="417"/>
      <c r="N36" s="376"/>
    </row>
    <row r="37" spans="2:14" ht="19.5" customHeight="1">
      <c r="B37" s="1544"/>
      <c r="C37" s="260" t="s">
        <v>147</v>
      </c>
      <c r="D37" s="420"/>
      <c r="E37" s="439">
        <f>SUM(F37:H37)</f>
        <v>0</v>
      </c>
      <c r="F37" s="421"/>
      <c r="G37" s="421"/>
      <c r="H37" s="421"/>
      <c r="I37" s="1385"/>
      <c r="J37" s="1549"/>
      <c r="K37" s="1550"/>
      <c r="L37" s="424"/>
      <c r="M37" s="412"/>
      <c r="N37" s="376"/>
    </row>
    <row r="38" spans="2:14" ht="19.5" customHeight="1">
      <c r="B38" s="1545"/>
      <c r="C38" s="264" t="s">
        <v>148</v>
      </c>
      <c r="D38" s="422"/>
      <c r="E38" s="440">
        <f t="shared" ref="E38:E44" si="4">SUM(F38:H38)</f>
        <v>0</v>
      </c>
      <c r="F38" s="423"/>
      <c r="G38" s="423"/>
      <c r="H38" s="423"/>
      <c r="I38" s="1547"/>
      <c r="J38" s="1527"/>
      <c r="K38" s="1528"/>
      <c r="L38" s="419"/>
      <c r="M38" s="417"/>
      <c r="N38" s="376"/>
    </row>
    <row r="39" spans="2:14" ht="19.5" customHeight="1">
      <c r="B39" s="1545"/>
      <c r="C39" s="264" t="s">
        <v>149</v>
      </c>
      <c r="D39" s="422"/>
      <c r="E39" s="440">
        <f t="shared" si="4"/>
        <v>0</v>
      </c>
      <c r="F39" s="423"/>
      <c r="G39" s="423"/>
      <c r="H39" s="423"/>
      <c r="I39" s="1547"/>
      <c r="J39" s="1527"/>
      <c r="K39" s="1528"/>
      <c r="L39" s="419"/>
      <c r="M39" s="417"/>
      <c r="N39" s="376"/>
    </row>
    <row r="40" spans="2:14" ht="19.5" customHeight="1">
      <c r="B40" s="1545"/>
      <c r="C40" s="269" t="s">
        <v>150</v>
      </c>
      <c r="D40" s="422"/>
      <c r="E40" s="440">
        <f t="shared" si="4"/>
        <v>0</v>
      </c>
      <c r="F40" s="423"/>
      <c r="G40" s="423"/>
      <c r="H40" s="423"/>
      <c r="I40" s="1547"/>
      <c r="J40" s="1527"/>
      <c r="K40" s="1528"/>
      <c r="L40" s="419"/>
      <c r="M40" s="417"/>
      <c r="N40" s="376"/>
    </row>
    <row r="41" spans="2:14" ht="19.5" customHeight="1">
      <c r="B41" s="1545"/>
      <c r="C41" s="264" t="s">
        <v>151</v>
      </c>
      <c r="D41" s="422"/>
      <c r="E41" s="440">
        <f t="shared" si="4"/>
        <v>0</v>
      </c>
      <c r="F41" s="423"/>
      <c r="G41" s="423"/>
      <c r="H41" s="423"/>
      <c r="I41" s="1547"/>
      <c r="J41" s="1527"/>
      <c r="K41" s="1528"/>
      <c r="L41" s="424"/>
      <c r="M41" s="412"/>
      <c r="N41" s="376"/>
    </row>
    <row r="42" spans="2:14" ht="19.5" customHeight="1">
      <c r="B42" s="1545"/>
      <c r="C42" s="264" t="s">
        <v>152</v>
      </c>
      <c r="D42" s="422"/>
      <c r="E42" s="440">
        <f t="shared" si="4"/>
        <v>0</v>
      </c>
      <c r="F42" s="425"/>
      <c r="G42" s="425"/>
      <c r="H42" s="425"/>
      <c r="I42" s="1547"/>
      <c r="J42" s="1527"/>
      <c r="K42" s="1528"/>
      <c r="L42" s="424"/>
      <c r="M42" s="412"/>
      <c r="N42" s="376"/>
    </row>
    <row r="43" spans="2:14" ht="19.5" customHeight="1">
      <c r="B43" s="1545"/>
      <c r="C43" s="272" t="s">
        <v>631</v>
      </c>
      <c r="D43" s="422"/>
      <c r="E43" s="440">
        <f t="shared" si="4"/>
        <v>0</v>
      </c>
      <c r="F43" s="423"/>
      <c r="G43" s="423"/>
      <c r="H43" s="423"/>
      <c r="I43" s="1547"/>
      <c r="J43" s="1527"/>
      <c r="K43" s="1528"/>
      <c r="L43" s="424"/>
      <c r="M43" s="412"/>
      <c r="N43" s="376"/>
    </row>
    <row r="44" spans="2:14" ht="19.5" customHeight="1">
      <c r="B44" s="1545"/>
      <c r="C44" s="264" t="s">
        <v>153</v>
      </c>
      <c r="D44" s="422"/>
      <c r="E44" s="440">
        <f t="shared" si="4"/>
        <v>0</v>
      </c>
      <c r="F44" s="423"/>
      <c r="G44" s="423"/>
      <c r="H44" s="423"/>
      <c r="I44" s="1547"/>
      <c r="J44" s="1527"/>
      <c r="K44" s="1528"/>
      <c r="L44" s="424"/>
      <c r="M44" s="412"/>
      <c r="N44" s="376"/>
    </row>
    <row r="45" spans="2:14" ht="19.5" customHeight="1" thickBot="1">
      <c r="B45" s="1546"/>
      <c r="C45" s="273" t="s">
        <v>154</v>
      </c>
      <c r="D45" s="426"/>
      <c r="E45" s="441">
        <f>SUM(F45:H45)</f>
        <v>0</v>
      </c>
      <c r="F45" s="427"/>
      <c r="G45" s="427"/>
      <c r="H45" s="427"/>
      <c r="I45" s="1548"/>
      <c r="J45" s="1551"/>
      <c r="K45" s="1552"/>
      <c r="L45" s="424"/>
      <c r="M45" s="412"/>
      <c r="N45" s="376"/>
    </row>
    <row r="46" spans="2:14" ht="37.5" customHeight="1">
      <c r="B46" s="437" t="str">
        <f>IF('②5.スケジュール(販促)'!B9="","",'②5.スケジュール(販促)'!B9)</f>
        <v/>
      </c>
      <c r="C46" s="1557" t="str">
        <f>IF('②5.スケジュール(販促)'!C9="","",'②5.スケジュール(販促)'!C9)</f>
        <v/>
      </c>
      <c r="D46" s="1558" t="str">
        <f>IF('②5.スケジュール(PR) '!D45="","",'②5.スケジュール(PR) '!D45)</f>
        <v/>
      </c>
      <c r="E46" s="438">
        <f>SUM(E47:E55)</f>
        <v>0</v>
      </c>
      <c r="F46" s="438">
        <f>SUM(F47:F55)</f>
        <v>0</v>
      </c>
      <c r="G46" s="438">
        <f>SUM(G47:G55)</f>
        <v>0</v>
      </c>
      <c r="H46" s="438">
        <f>SUM(H47:H55)</f>
        <v>0</v>
      </c>
      <c r="I46" s="430"/>
      <c r="J46" s="1559"/>
      <c r="K46" s="1560"/>
      <c r="L46" s="419"/>
      <c r="M46" s="417"/>
      <c r="N46" s="376"/>
    </row>
    <row r="47" spans="2:14" ht="19.5" customHeight="1">
      <c r="B47" s="1544"/>
      <c r="C47" s="260" t="s">
        <v>147</v>
      </c>
      <c r="D47" s="420"/>
      <c r="E47" s="439">
        <f>SUM(F47:H47)</f>
        <v>0</v>
      </c>
      <c r="F47" s="421"/>
      <c r="G47" s="421"/>
      <c r="H47" s="421"/>
      <c r="I47" s="1385"/>
      <c r="J47" s="1549"/>
      <c r="K47" s="1550"/>
      <c r="L47" s="424"/>
      <c r="M47" s="412"/>
      <c r="N47" s="376"/>
    </row>
    <row r="48" spans="2:14" ht="19.5" customHeight="1">
      <c r="B48" s="1545"/>
      <c r="C48" s="264" t="s">
        <v>148</v>
      </c>
      <c r="D48" s="422"/>
      <c r="E48" s="440">
        <f t="shared" ref="E48:E54" si="5">SUM(F48:H48)</f>
        <v>0</v>
      </c>
      <c r="F48" s="423"/>
      <c r="G48" s="423"/>
      <c r="H48" s="423"/>
      <c r="I48" s="1547"/>
      <c r="J48" s="1527"/>
      <c r="K48" s="1528"/>
      <c r="L48" s="419"/>
      <c r="M48" s="417"/>
      <c r="N48" s="376"/>
    </row>
    <row r="49" spans="2:14" ht="19.5" customHeight="1">
      <c r="B49" s="1545"/>
      <c r="C49" s="264" t="s">
        <v>149</v>
      </c>
      <c r="D49" s="422"/>
      <c r="E49" s="440">
        <f t="shared" si="5"/>
        <v>0</v>
      </c>
      <c r="F49" s="423"/>
      <c r="G49" s="423"/>
      <c r="H49" s="423"/>
      <c r="I49" s="1547"/>
      <c r="J49" s="1527"/>
      <c r="K49" s="1528"/>
      <c r="L49" s="419"/>
      <c r="M49" s="417"/>
      <c r="N49" s="376"/>
    </row>
    <row r="50" spans="2:14" ht="19.5" customHeight="1">
      <c r="B50" s="1545"/>
      <c r="C50" s="269" t="s">
        <v>150</v>
      </c>
      <c r="D50" s="422"/>
      <c r="E50" s="440">
        <f t="shared" si="5"/>
        <v>0</v>
      </c>
      <c r="F50" s="423"/>
      <c r="G50" s="423"/>
      <c r="H50" s="423"/>
      <c r="I50" s="1547"/>
      <c r="J50" s="1527"/>
      <c r="K50" s="1528"/>
      <c r="L50" s="419"/>
      <c r="M50" s="417"/>
      <c r="N50" s="376"/>
    </row>
    <row r="51" spans="2:14" ht="19.5" customHeight="1">
      <c r="B51" s="1545"/>
      <c r="C51" s="264" t="s">
        <v>151</v>
      </c>
      <c r="D51" s="422"/>
      <c r="E51" s="440">
        <f t="shared" si="5"/>
        <v>0</v>
      </c>
      <c r="F51" s="423"/>
      <c r="G51" s="423"/>
      <c r="H51" s="423"/>
      <c r="I51" s="1547"/>
      <c r="J51" s="1527"/>
      <c r="K51" s="1528"/>
      <c r="L51" s="424"/>
      <c r="M51" s="412"/>
      <c r="N51" s="376"/>
    </row>
    <row r="52" spans="2:14" ht="19.5" customHeight="1">
      <c r="B52" s="1545"/>
      <c r="C52" s="264" t="s">
        <v>152</v>
      </c>
      <c r="D52" s="422"/>
      <c r="E52" s="440">
        <f t="shared" si="5"/>
        <v>0</v>
      </c>
      <c r="F52" s="425"/>
      <c r="G52" s="425"/>
      <c r="H52" s="425"/>
      <c r="I52" s="1547"/>
      <c r="J52" s="1529"/>
      <c r="K52" s="1530"/>
      <c r="L52" s="424"/>
      <c r="M52" s="412"/>
      <c r="N52" s="376"/>
    </row>
    <row r="53" spans="2:14" ht="19.5" customHeight="1">
      <c r="B53" s="1545"/>
      <c r="C53" s="272" t="s">
        <v>631</v>
      </c>
      <c r="D53" s="422"/>
      <c r="E53" s="440">
        <f t="shared" si="5"/>
        <v>0</v>
      </c>
      <c r="F53" s="423"/>
      <c r="G53" s="423"/>
      <c r="H53" s="423"/>
      <c r="I53" s="1547"/>
      <c r="J53" s="1527"/>
      <c r="K53" s="1528"/>
      <c r="L53" s="424"/>
      <c r="M53" s="412"/>
      <c r="N53" s="376"/>
    </row>
    <row r="54" spans="2:14" ht="19.5" customHeight="1">
      <c r="B54" s="1545"/>
      <c r="C54" s="264" t="s">
        <v>153</v>
      </c>
      <c r="D54" s="422"/>
      <c r="E54" s="440">
        <f t="shared" si="5"/>
        <v>0</v>
      </c>
      <c r="F54" s="423"/>
      <c r="G54" s="423"/>
      <c r="H54" s="423"/>
      <c r="I54" s="1547"/>
      <c r="J54" s="1527"/>
      <c r="K54" s="1528"/>
      <c r="L54" s="424"/>
      <c r="M54" s="412"/>
      <c r="N54" s="376"/>
    </row>
    <row r="55" spans="2:14" ht="19.5" customHeight="1" thickBot="1">
      <c r="B55" s="1546"/>
      <c r="C55" s="273" t="s">
        <v>154</v>
      </c>
      <c r="D55" s="426"/>
      <c r="E55" s="441">
        <f>SUM(F55:H55)</f>
        <v>0</v>
      </c>
      <c r="F55" s="427"/>
      <c r="G55" s="427"/>
      <c r="H55" s="427"/>
      <c r="I55" s="1548"/>
      <c r="J55" s="1531"/>
      <c r="K55" s="1532"/>
      <c r="L55" s="424"/>
      <c r="M55" s="412"/>
      <c r="N55" s="376"/>
    </row>
    <row r="56" spans="2:14" ht="37.5" customHeight="1">
      <c r="B56" s="166" t="str">
        <f>IF('②5.スケジュール(販促)'!B10="","",'②5.スケジュール(販促)'!B10)</f>
        <v/>
      </c>
      <c r="C56" s="1533" t="str">
        <f>IF('②5.スケジュール(販促)'!C10="","",'②5.スケジュール(販促)'!C10)</f>
        <v/>
      </c>
      <c r="D56" s="1534" t="str">
        <f>IF('②5.スケジュール(PR) '!D55="","",'②5.スケジュール(PR) '!D55)</f>
        <v/>
      </c>
      <c r="E56" s="436">
        <f>SUM(E57:E65)</f>
        <v>0</v>
      </c>
      <c r="F56" s="436">
        <f>SUM(F57:F65)</f>
        <v>0</v>
      </c>
      <c r="G56" s="436">
        <f>SUM(G57:G65)</f>
        <v>0</v>
      </c>
      <c r="H56" s="436">
        <f>SUM(H57:H65)</f>
        <v>0</v>
      </c>
      <c r="I56" s="428"/>
      <c r="J56" s="1535"/>
      <c r="K56" s="1536"/>
      <c r="L56" s="419"/>
      <c r="M56" s="417"/>
      <c r="N56" s="376"/>
    </row>
    <row r="57" spans="2:14" ht="19.5" customHeight="1">
      <c r="B57" s="1544"/>
      <c r="C57" s="260" t="s">
        <v>147</v>
      </c>
      <c r="D57" s="420"/>
      <c r="E57" s="439">
        <f>SUM(F57:H57)</f>
        <v>0</v>
      </c>
      <c r="F57" s="421"/>
      <c r="G57" s="421"/>
      <c r="H57" s="421"/>
      <c r="I57" s="1385"/>
      <c r="J57" s="1549"/>
      <c r="K57" s="1550"/>
      <c r="L57" s="424"/>
      <c r="M57" s="412"/>
      <c r="N57" s="376"/>
    </row>
    <row r="58" spans="2:14" ht="19.5" customHeight="1">
      <c r="B58" s="1545"/>
      <c r="C58" s="264" t="s">
        <v>148</v>
      </c>
      <c r="D58" s="422"/>
      <c r="E58" s="440">
        <f t="shared" ref="E58:E64" si="6">SUM(F58:H58)</f>
        <v>0</v>
      </c>
      <c r="F58" s="423"/>
      <c r="G58" s="423"/>
      <c r="H58" s="423"/>
      <c r="I58" s="1547"/>
      <c r="J58" s="1527"/>
      <c r="K58" s="1528"/>
      <c r="L58" s="419"/>
      <c r="M58" s="417"/>
      <c r="N58" s="376"/>
    </row>
    <row r="59" spans="2:14" ht="19.5" customHeight="1">
      <c r="B59" s="1545"/>
      <c r="C59" s="264" t="s">
        <v>149</v>
      </c>
      <c r="D59" s="422"/>
      <c r="E59" s="440">
        <f t="shared" si="6"/>
        <v>0</v>
      </c>
      <c r="F59" s="423"/>
      <c r="G59" s="423"/>
      <c r="H59" s="423"/>
      <c r="I59" s="1547"/>
      <c r="J59" s="1527"/>
      <c r="K59" s="1528"/>
      <c r="L59" s="419"/>
      <c r="M59" s="417"/>
      <c r="N59" s="376"/>
    </row>
    <row r="60" spans="2:14" ht="19.5" customHeight="1">
      <c r="B60" s="1545"/>
      <c r="C60" s="269" t="s">
        <v>150</v>
      </c>
      <c r="D60" s="422"/>
      <c r="E60" s="440">
        <f t="shared" si="6"/>
        <v>0</v>
      </c>
      <c r="F60" s="423"/>
      <c r="G60" s="423"/>
      <c r="H60" s="423"/>
      <c r="I60" s="1547"/>
      <c r="J60" s="1527"/>
      <c r="K60" s="1528"/>
      <c r="L60" s="419"/>
      <c r="M60" s="417"/>
      <c r="N60" s="376"/>
    </row>
    <row r="61" spans="2:14" ht="19.5" customHeight="1">
      <c r="B61" s="1545"/>
      <c r="C61" s="264" t="s">
        <v>151</v>
      </c>
      <c r="D61" s="422"/>
      <c r="E61" s="440">
        <f t="shared" si="6"/>
        <v>0</v>
      </c>
      <c r="F61" s="423"/>
      <c r="G61" s="423"/>
      <c r="H61" s="423"/>
      <c r="I61" s="1547"/>
      <c r="J61" s="1527"/>
      <c r="K61" s="1528"/>
      <c r="L61" s="424"/>
      <c r="M61" s="412"/>
      <c r="N61" s="376"/>
    </row>
    <row r="62" spans="2:14" ht="19.5" customHeight="1">
      <c r="B62" s="1545"/>
      <c r="C62" s="264" t="s">
        <v>152</v>
      </c>
      <c r="D62" s="422"/>
      <c r="E62" s="440">
        <f t="shared" si="6"/>
        <v>0</v>
      </c>
      <c r="F62" s="425"/>
      <c r="G62" s="425"/>
      <c r="H62" s="425"/>
      <c r="I62" s="1547"/>
      <c r="J62" s="1527"/>
      <c r="K62" s="1528"/>
      <c r="L62" s="424"/>
      <c r="M62" s="412"/>
      <c r="N62" s="376"/>
    </row>
    <row r="63" spans="2:14" ht="19.5" customHeight="1">
      <c r="B63" s="1545"/>
      <c r="C63" s="272" t="s">
        <v>631</v>
      </c>
      <c r="D63" s="422"/>
      <c r="E63" s="440">
        <f t="shared" si="6"/>
        <v>0</v>
      </c>
      <c r="F63" s="423"/>
      <c r="G63" s="423"/>
      <c r="H63" s="423"/>
      <c r="I63" s="1547"/>
      <c r="J63" s="1527"/>
      <c r="K63" s="1528"/>
      <c r="L63" s="424"/>
      <c r="M63" s="412"/>
      <c r="N63" s="376"/>
    </row>
    <row r="64" spans="2:14" ht="19.5" customHeight="1">
      <c r="B64" s="1545"/>
      <c r="C64" s="264" t="s">
        <v>153</v>
      </c>
      <c r="D64" s="422"/>
      <c r="E64" s="440">
        <f t="shared" si="6"/>
        <v>0</v>
      </c>
      <c r="F64" s="423"/>
      <c r="G64" s="423"/>
      <c r="H64" s="423"/>
      <c r="I64" s="1547"/>
      <c r="J64" s="1527"/>
      <c r="K64" s="1528"/>
      <c r="L64" s="424"/>
      <c r="M64" s="412"/>
      <c r="N64" s="376"/>
    </row>
    <row r="65" spans="2:14" ht="19.5" customHeight="1" thickBot="1">
      <c r="B65" s="1545"/>
      <c r="C65" s="273" t="s">
        <v>154</v>
      </c>
      <c r="D65" s="431"/>
      <c r="E65" s="442">
        <f>SUM(F65:H65)</f>
        <v>0</v>
      </c>
      <c r="F65" s="432"/>
      <c r="G65" s="432"/>
      <c r="H65" s="432"/>
      <c r="I65" s="1547"/>
      <c r="J65" s="1555"/>
      <c r="K65" s="1556"/>
      <c r="L65" s="424"/>
      <c r="M65" s="412"/>
      <c r="N65" s="376"/>
    </row>
    <row r="66" spans="2:14" ht="37.5" customHeight="1">
      <c r="B66" s="437" t="str">
        <f>IF('②5.スケジュール(販促)'!B11="","",'②5.スケジュール(販促)'!B11)</f>
        <v/>
      </c>
      <c r="C66" s="1557" t="str">
        <f>IF('②5.スケジュール(販促)'!C11="","",'②5.スケジュール(販促)'!C11)</f>
        <v/>
      </c>
      <c r="D66" s="1558" t="str">
        <f>IF('②5.スケジュール(PR) '!D65="","",'②5.スケジュール(PR) '!D65)</f>
        <v/>
      </c>
      <c r="E66" s="438">
        <f>SUM(E67:E75)</f>
        <v>0</v>
      </c>
      <c r="F66" s="438">
        <f>SUM(F67:F75)</f>
        <v>0</v>
      </c>
      <c r="G66" s="438">
        <f>SUM(G67:G75)</f>
        <v>0</v>
      </c>
      <c r="H66" s="438">
        <f>SUM(H67:H75)</f>
        <v>0</v>
      </c>
      <c r="I66" s="430"/>
      <c r="J66" s="1559"/>
      <c r="K66" s="1560"/>
      <c r="L66" s="419"/>
      <c r="M66" s="417"/>
      <c r="N66" s="376"/>
    </row>
    <row r="67" spans="2:14" ht="19.5" customHeight="1">
      <c r="B67" s="1544"/>
      <c r="C67" s="260" t="s">
        <v>147</v>
      </c>
      <c r="D67" s="420"/>
      <c r="E67" s="439">
        <f>SUM(F67:H67)</f>
        <v>0</v>
      </c>
      <c r="F67" s="421"/>
      <c r="G67" s="421"/>
      <c r="H67" s="421"/>
      <c r="I67" s="1385"/>
      <c r="J67" s="1549"/>
      <c r="K67" s="1550"/>
      <c r="L67" s="424"/>
      <c r="M67" s="412"/>
      <c r="N67" s="376"/>
    </row>
    <row r="68" spans="2:14" ht="19.5" customHeight="1">
      <c r="B68" s="1545"/>
      <c r="C68" s="264" t="s">
        <v>148</v>
      </c>
      <c r="D68" s="422"/>
      <c r="E68" s="440">
        <f t="shared" ref="E68:E74" si="7">SUM(F68:H68)</f>
        <v>0</v>
      </c>
      <c r="F68" s="423"/>
      <c r="G68" s="423"/>
      <c r="H68" s="423"/>
      <c r="I68" s="1547"/>
      <c r="J68" s="1527"/>
      <c r="K68" s="1528"/>
      <c r="L68" s="419"/>
      <c r="M68" s="417"/>
      <c r="N68" s="376"/>
    </row>
    <row r="69" spans="2:14" ht="19.5" customHeight="1">
      <c r="B69" s="1545"/>
      <c r="C69" s="264" t="s">
        <v>149</v>
      </c>
      <c r="D69" s="422"/>
      <c r="E69" s="440">
        <f t="shared" si="7"/>
        <v>0</v>
      </c>
      <c r="F69" s="423"/>
      <c r="G69" s="423"/>
      <c r="H69" s="423"/>
      <c r="I69" s="1547"/>
      <c r="J69" s="1527"/>
      <c r="K69" s="1528"/>
      <c r="L69" s="419"/>
      <c r="M69" s="417"/>
      <c r="N69" s="376"/>
    </row>
    <row r="70" spans="2:14" ht="19.5" customHeight="1">
      <c r="B70" s="1545"/>
      <c r="C70" s="269" t="s">
        <v>150</v>
      </c>
      <c r="D70" s="422"/>
      <c r="E70" s="440">
        <f t="shared" si="7"/>
        <v>0</v>
      </c>
      <c r="F70" s="423"/>
      <c r="G70" s="423"/>
      <c r="H70" s="423"/>
      <c r="I70" s="1547"/>
      <c r="J70" s="1527"/>
      <c r="K70" s="1528"/>
      <c r="L70" s="419"/>
      <c r="M70" s="417"/>
      <c r="N70" s="376"/>
    </row>
    <row r="71" spans="2:14" ht="19.5" customHeight="1">
      <c r="B71" s="1545"/>
      <c r="C71" s="264" t="s">
        <v>151</v>
      </c>
      <c r="D71" s="422"/>
      <c r="E71" s="440">
        <f t="shared" si="7"/>
        <v>0</v>
      </c>
      <c r="F71" s="423"/>
      <c r="G71" s="423"/>
      <c r="H71" s="423"/>
      <c r="I71" s="1547"/>
      <c r="J71" s="1527"/>
      <c r="K71" s="1528"/>
      <c r="L71" s="424"/>
      <c r="M71" s="412"/>
      <c r="N71" s="376"/>
    </row>
    <row r="72" spans="2:14" ht="19.5" customHeight="1">
      <c r="B72" s="1545"/>
      <c r="C72" s="264" t="s">
        <v>152</v>
      </c>
      <c r="D72" s="422"/>
      <c r="E72" s="440">
        <f t="shared" si="7"/>
        <v>0</v>
      </c>
      <c r="F72" s="425"/>
      <c r="G72" s="425"/>
      <c r="H72" s="425"/>
      <c r="I72" s="1547"/>
      <c r="J72" s="1529"/>
      <c r="K72" s="1530"/>
      <c r="L72" s="424"/>
      <c r="M72" s="412"/>
      <c r="N72" s="376"/>
    </row>
    <row r="73" spans="2:14" ht="19.5" customHeight="1">
      <c r="B73" s="1545"/>
      <c r="C73" s="272" t="s">
        <v>631</v>
      </c>
      <c r="D73" s="422"/>
      <c r="E73" s="440">
        <f t="shared" si="7"/>
        <v>0</v>
      </c>
      <c r="F73" s="423"/>
      <c r="G73" s="423"/>
      <c r="H73" s="423"/>
      <c r="I73" s="1547"/>
      <c r="J73" s="1527"/>
      <c r="K73" s="1528"/>
      <c r="L73" s="424"/>
      <c r="M73" s="412"/>
      <c r="N73" s="376"/>
    </row>
    <row r="74" spans="2:14" ht="19.5" customHeight="1">
      <c r="B74" s="1545"/>
      <c r="C74" s="264" t="s">
        <v>153</v>
      </c>
      <c r="D74" s="422"/>
      <c r="E74" s="440">
        <f t="shared" si="7"/>
        <v>0</v>
      </c>
      <c r="F74" s="423"/>
      <c r="G74" s="423"/>
      <c r="H74" s="423"/>
      <c r="I74" s="1547"/>
      <c r="J74" s="1527"/>
      <c r="K74" s="1528"/>
      <c r="L74" s="424"/>
      <c r="M74" s="412"/>
      <c r="N74" s="376"/>
    </row>
    <row r="75" spans="2:14" ht="19.5" customHeight="1" thickBot="1">
      <c r="B75" s="1546"/>
      <c r="C75" s="273" t="s">
        <v>154</v>
      </c>
      <c r="D75" s="426"/>
      <c r="E75" s="441">
        <f>SUM(F75:H75)</f>
        <v>0</v>
      </c>
      <c r="F75" s="427"/>
      <c r="G75" s="427"/>
      <c r="H75" s="427"/>
      <c r="I75" s="1548"/>
      <c r="J75" s="1531"/>
      <c r="K75" s="1532"/>
      <c r="L75" s="424"/>
      <c r="M75" s="412"/>
      <c r="N75" s="376"/>
    </row>
    <row r="76" spans="2:14" ht="37.5" customHeight="1">
      <c r="B76" s="166" t="str">
        <f>IF('②5.スケジュール(販促)'!B12="","",'②5.スケジュール(販促)'!B12)</f>
        <v/>
      </c>
      <c r="C76" s="1533" t="str">
        <f>IF('②5.スケジュール(販促)'!C12="","",'②5.スケジュール(販促)'!C12)</f>
        <v/>
      </c>
      <c r="D76" s="1534" t="str">
        <f>IF('②5.スケジュール(PR) '!D75="","",'②5.スケジュール(PR) '!D75)</f>
        <v/>
      </c>
      <c r="E76" s="436">
        <f>SUM(E77:E85)</f>
        <v>0</v>
      </c>
      <c r="F76" s="436">
        <f>SUM(F77:F85)</f>
        <v>0</v>
      </c>
      <c r="G76" s="436">
        <f>SUM(G77:G85)</f>
        <v>0</v>
      </c>
      <c r="H76" s="436">
        <f>SUM(H77:H85)</f>
        <v>0</v>
      </c>
      <c r="I76" s="428"/>
      <c r="J76" s="1535"/>
      <c r="K76" s="1536"/>
      <c r="L76" s="419"/>
      <c r="M76" s="417"/>
      <c r="N76" s="376"/>
    </row>
    <row r="77" spans="2:14" ht="19.5" customHeight="1">
      <c r="B77" s="1544"/>
      <c r="C77" s="260" t="s">
        <v>147</v>
      </c>
      <c r="D77" s="420"/>
      <c r="E77" s="439">
        <f>SUM(F77:H77)</f>
        <v>0</v>
      </c>
      <c r="F77" s="421"/>
      <c r="G77" s="421"/>
      <c r="H77" s="421"/>
      <c r="I77" s="1385"/>
      <c r="J77" s="1549"/>
      <c r="K77" s="1550"/>
      <c r="L77" s="424"/>
      <c r="M77" s="412"/>
      <c r="N77" s="376"/>
    </row>
    <row r="78" spans="2:14" ht="19.5" customHeight="1">
      <c r="B78" s="1545"/>
      <c r="C78" s="264" t="s">
        <v>148</v>
      </c>
      <c r="D78" s="422"/>
      <c r="E78" s="440">
        <f t="shared" ref="E78:E84" si="8">SUM(F78:H78)</f>
        <v>0</v>
      </c>
      <c r="F78" s="423"/>
      <c r="G78" s="423"/>
      <c r="H78" s="423"/>
      <c r="I78" s="1547"/>
      <c r="J78" s="1527"/>
      <c r="K78" s="1528"/>
      <c r="L78" s="419"/>
      <c r="M78" s="417"/>
      <c r="N78" s="376"/>
    </row>
    <row r="79" spans="2:14" ht="19.5" customHeight="1">
      <c r="B79" s="1545"/>
      <c r="C79" s="264" t="s">
        <v>149</v>
      </c>
      <c r="D79" s="422"/>
      <c r="E79" s="440">
        <f t="shared" si="8"/>
        <v>0</v>
      </c>
      <c r="F79" s="423"/>
      <c r="G79" s="423"/>
      <c r="H79" s="423"/>
      <c r="I79" s="1547"/>
      <c r="J79" s="1527"/>
      <c r="K79" s="1528"/>
      <c r="L79" s="419"/>
      <c r="M79" s="417"/>
      <c r="N79" s="376"/>
    </row>
    <row r="80" spans="2:14" ht="19.5" customHeight="1">
      <c r="B80" s="1545"/>
      <c r="C80" s="269" t="s">
        <v>150</v>
      </c>
      <c r="D80" s="422"/>
      <c r="E80" s="440">
        <f t="shared" si="8"/>
        <v>0</v>
      </c>
      <c r="F80" s="423"/>
      <c r="G80" s="423"/>
      <c r="H80" s="423"/>
      <c r="I80" s="1547"/>
      <c r="J80" s="1527"/>
      <c r="K80" s="1528"/>
      <c r="L80" s="419"/>
      <c r="M80" s="417"/>
      <c r="N80" s="376"/>
    </row>
    <row r="81" spans="2:14" ht="19.5" customHeight="1">
      <c r="B81" s="1545"/>
      <c r="C81" s="264" t="s">
        <v>151</v>
      </c>
      <c r="D81" s="422"/>
      <c r="E81" s="440">
        <f t="shared" si="8"/>
        <v>0</v>
      </c>
      <c r="F81" s="423"/>
      <c r="G81" s="423"/>
      <c r="H81" s="423"/>
      <c r="I81" s="1547"/>
      <c r="J81" s="1527"/>
      <c r="K81" s="1528"/>
      <c r="L81" s="424"/>
      <c r="M81" s="412"/>
      <c r="N81" s="376"/>
    </row>
    <row r="82" spans="2:14" ht="19.5" customHeight="1">
      <c r="B82" s="1545"/>
      <c r="C82" s="264" t="s">
        <v>152</v>
      </c>
      <c r="D82" s="422"/>
      <c r="E82" s="440">
        <f t="shared" si="8"/>
        <v>0</v>
      </c>
      <c r="F82" s="425"/>
      <c r="G82" s="425"/>
      <c r="H82" s="425"/>
      <c r="I82" s="1547"/>
      <c r="J82" s="1527"/>
      <c r="K82" s="1528"/>
      <c r="L82" s="424"/>
      <c r="M82" s="412"/>
      <c r="N82" s="376"/>
    </row>
    <row r="83" spans="2:14" ht="19.5" customHeight="1">
      <c r="B83" s="1545"/>
      <c r="C83" s="272" t="s">
        <v>631</v>
      </c>
      <c r="D83" s="422"/>
      <c r="E83" s="440">
        <f t="shared" si="8"/>
        <v>0</v>
      </c>
      <c r="F83" s="423"/>
      <c r="G83" s="423"/>
      <c r="H83" s="423"/>
      <c r="I83" s="1547"/>
      <c r="J83" s="1527"/>
      <c r="K83" s="1528"/>
      <c r="L83" s="424"/>
      <c r="M83" s="412"/>
      <c r="N83" s="376"/>
    </row>
    <row r="84" spans="2:14" ht="19.5" customHeight="1">
      <c r="B84" s="1545"/>
      <c r="C84" s="264" t="s">
        <v>153</v>
      </c>
      <c r="D84" s="422"/>
      <c r="E84" s="440">
        <f t="shared" si="8"/>
        <v>0</v>
      </c>
      <c r="F84" s="423"/>
      <c r="G84" s="423"/>
      <c r="H84" s="423"/>
      <c r="I84" s="1547"/>
      <c r="J84" s="1527"/>
      <c r="K84" s="1528"/>
      <c r="L84" s="424"/>
      <c r="M84" s="412"/>
      <c r="N84" s="376"/>
    </row>
    <row r="85" spans="2:14" ht="19.5" customHeight="1" thickBot="1">
      <c r="B85" s="1545"/>
      <c r="C85" s="273" t="s">
        <v>154</v>
      </c>
      <c r="D85" s="431"/>
      <c r="E85" s="442">
        <f>SUM(F85:H85)</f>
        <v>0</v>
      </c>
      <c r="F85" s="432"/>
      <c r="G85" s="432"/>
      <c r="H85" s="432"/>
      <c r="I85" s="1547"/>
      <c r="J85" s="1555"/>
      <c r="K85" s="1556"/>
      <c r="L85" s="424"/>
      <c r="M85" s="412"/>
      <c r="N85" s="376"/>
    </row>
    <row r="86" spans="2:14" ht="37.5" customHeight="1">
      <c r="B86" s="437" t="str">
        <f>IF('②5.スケジュール(販促)'!B13="","",'②5.スケジュール(販促)'!B13)</f>
        <v/>
      </c>
      <c r="C86" s="1557" t="str">
        <f>IF('②5.スケジュール(販促)'!C13="","",'②5.スケジュール(販促)'!C13)</f>
        <v/>
      </c>
      <c r="D86" s="1558" t="str">
        <f>IF('②5.スケジュール(PR) '!D85="","",'②5.スケジュール(PR) '!D85)</f>
        <v/>
      </c>
      <c r="E86" s="438">
        <f>SUM(E87:E95)</f>
        <v>0</v>
      </c>
      <c r="F86" s="438">
        <f>SUM(F87:F95)</f>
        <v>0</v>
      </c>
      <c r="G86" s="438">
        <f>SUM(G87:G95)</f>
        <v>0</v>
      </c>
      <c r="H86" s="438">
        <f>SUM(H87:H95)</f>
        <v>0</v>
      </c>
      <c r="I86" s="430"/>
      <c r="J86" s="1559"/>
      <c r="K86" s="1560"/>
      <c r="L86" s="419"/>
      <c r="M86" s="417"/>
      <c r="N86" s="376"/>
    </row>
    <row r="87" spans="2:14" ht="19.5" customHeight="1">
      <c r="B87" s="1544"/>
      <c r="C87" s="260" t="s">
        <v>147</v>
      </c>
      <c r="D87" s="420"/>
      <c r="E87" s="439">
        <f>SUM(F87:H87)</f>
        <v>0</v>
      </c>
      <c r="F87" s="421"/>
      <c r="G87" s="421"/>
      <c r="H87" s="421"/>
      <c r="I87" s="1385"/>
      <c r="J87" s="1549"/>
      <c r="K87" s="1550"/>
      <c r="L87" s="424"/>
      <c r="M87" s="412"/>
      <c r="N87" s="376"/>
    </row>
    <row r="88" spans="2:14" ht="19.5" customHeight="1">
      <c r="B88" s="1545"/>
      <c r="C88" s="264" t="s">
        <v>148</v>
      </c>
      <c r="D88" s="422"/>
      <c r="E88" s="440">
        <f t="shared" ref="E88:E94" si="9">SUM(F88:H88)</f>
        <v>0</v>
      </c>
      <c r="F88" s="423"/>
      <c r="G88" s="423"/>
      <c r="H88" s="423"/>
      <c r="I88" s="1547"/>
      <c r="J88" s="1527"/>
      <c r="K88" s="1528"/>
      <c r="L88" s="419"/>
      <c r="M88" s="417"/>
      <c r="N88" s="376"/>
    </row>
    <row r="89" spans="2:14" ht="19.5" customHeight="1">
      <c r="B89" s="1545"/>
      <c r="C89" s="264" t="s">
        <v>149</v>
      </c>
      <c r="D89" s="422"/>
      <c r="E89" s="440">
        <f t="shared" si="9"/>
        <v>0</v>
      </c>
      <c r="F89" s="423"/>
      <c r="G89" s="423"/>
      <c r="H89" s="423"/>
      <c r="I89" s="1547"/>
      <c r="J89" s="1527"/>
      <c r="K89" s="1528"/>
      <c r="L89" s="419"/>
      <c r="M89" s="417"/>
      <c r="N89" s="376"/>
    </row>
    <row r="90" spans="2:14" ht="19.5" customHeight="1">
      <c r="B90" s="1545"/>
      <c r="C90" s="269" t="s">
        <v>150</v>
      </c>
      <c r="D90" s="422"/>
      <c r="E90" s="440">
        <f t="shared" si="9"/>
        <v>0</v>
      </c>
      <c r="F90" s="423"/>
      <c r="G90" s="423"/>
      <c r="H90" s="423"/>
      <c r="I90" s="1547"/>
      <c r="J90" s="1527"/>
      <c r="K90" s="1528"/>
      <c r="L90" s="419"/>
      <c r="M90" s="417"/>
      <c r="N90" s="376"/>
    </row>
    <row r="91" spans="2:14" ht="19.5" customHeight="1">
      <c r="B91" s="1545"/>
      <c r="C91" s="264" t="s">
        <v>151</v>
      </c>
      <c r="D91" s="422"/>
      <c r="E91" s="440">
        <f t="shared" si="9"/>
        <v>0</v>
      </c>
      <c r="F91" s="423"/>
      <c r="G91" s="423"/>
      <c r="H91" s="423"/>
      <c r="I91" s="1547"/>
      <c r="J91" s="1527"/>
      <c r="K91" s="1528"/>
      <c r="L91" s="424"/>
      <c r="M91" s="412"/>
      <c r="N91" s="376"/>
    </row>
    <row r="92" spans="2:14" ht="19.5" customHeight="1">
      <c r="B92" s="1545"/>
      <c r="C92" s="264" t="s">
        <v>152</v>
      </c>
      <c r="D92" s="422"/>
      <c r="E92" s="440">
        <f t="shared" si="9"/>
        <v>0</v>
      </c>
      <c r="F92" s="425"/>
      <c r="G92" s="425"/>
      <c r="H92" s="425"/>
      <c r="I92" s="1547"/>
      <c r="J92" s="1529"/>
      <c r="K92" s="1530"/>
      <c r="L92" s="424"/>
      <c r="M92" s="412"/>
      <c r="N92" s="376"/>
    </row>
    <row r="93" spans="2:14" ht="19.5" customHeight="1">
      <c r="B93" s="1545"/>
      <c r="C93" s="272" t="s">
        <v>631</v>
      </c>
      <c r="D93" s="422"/>
      <c r="E93" s="440">
        <f t="shared" si="9"/>
        <v>0</v>
      </c>
      <c r="F93" s="423"/>
      <c r="G93" s="423"/>
      <c r="H93" s="423"/>
      <c r="I93" s="1547"/>
      <c r="J93" s="1527"/>
      <c r="K93" s="1528"/>
      <c r="L93" s="424"/>
      <c r="M93" s="412"/>
      <c r="N93" s="376"/>
    </row>
    <row r="94" spans="2:14" ht="19.5" customHeight="1">
      <c r="B94" s="1545"/>
      <c r="C94" s="264" t="s">
        <v>153</v>
      </c>
      <c r="D94" s="422"/>
      <c r="E94" s="440">
        <f t="shared" si="9"/>
        <v>0</v>
      </c>
      <c r="F94" s="423"/>
      <c r="G94" s="423"/>
      <c r="H94" s="423"/>
      <c r="I94" s="1547"/>
      <c r="J94" s="1527"/>
      <c r="K94" s="1528"/>
      <c r="L94" s="424"/>
      <c r="M94" s="412"/>
      <c r="N94" s="376"/>
    </row>
    <row r="95" spans="2:14" ht="19.5" customHeight="1" thickBot="1">
      <c r="B95" s="1545"/>
      <c r="C95" s="273" t="s">
        <v>154</v>
      </c>
      <c r="D95" s="431"/>
      <c r="E95" s="442">
        <f>SUM(F95:H95)</f>
        <v>0</v>
      </c>
      <c r="F95" s="432"/>
      <c r="G95" s="432"/>
      <c r="H95" s="432"/>
      <c r="I95" s="1547"/>
      <c r="J95" s="1561"/>
      <c r="K95" s="1562"/>
      <c r="L95" s="424"/>
      <c r="M95" s="412"/>
      <c r="N95" s="376"/>
    </row>
    <row r="96" spans="2:14" ht="37.5" customHeight="1">
      <c r="B96" s="437" t="str">
        <f>IF('②5.スケジュール(販促)'!B14="","",'②5.スケジュール(販促)'!B14)</f>
        <v/>
      </c>
      <c r="C96" s="1557" t="str">
        <f>IF('②5.スケジュール(販促)'!C14="","",'②5.スケジュール(販促)'!C14)</f>
        <v/>
      </c>
      <c r="D96" s="1558" t="str">
        <f>IF('②5.スケジュール(PR) '!D95="","",'②5.スケジュール(PR) '!D95)</f>
        <v/>
      </c>
      <c r="E96" s="438">
        <f>SUM(E97:E105)</f>
        <v>0</v>
      </c>
      <c r="F96" s="438">
        <f>SUM(F97:F105)</f>
        <v>0</v>
      </c>
      <c r="G96" s="438">
        <f>SUM(G97:G105)</f>
        <v>0</v>
      </c>
      <c r="H96" s="438">
        <f>SUM(H97:H105)</f>
        <v>0</v>
      </c>
      <c r="I96" s="430"/>
      <c r="J96" s="1559"/>
      <c r="K96" s="1560"/>
      <c r="L96" s="419"/>
      <c r="M96" s="417"/>
      <c r="N96" s="376"/>
    </row>
    <row r="97" spans="2:14" ht="19.5" customHeight="1">
      <c r="B97" s="1544"/>
      <c r="C97" s="260" t="s">
        <v>147</v>
      </c>
      <c r="D97" s="420"/>
      <c r="E97" s="439">
        <f>SUM(F97:H97)</f>
        <v>0</v>
      </c>
      <c r="F97" s="421"/>
      <c r="G97" s="421"/>
      <c r="H97" s="421"/>
      <c r="I97" s="1385"/>
      <c r="J97" s="1549"/>
      <c r="K97" s="1550"/>
      <c r="L97" s="424"/>
      <c r="M97" s="412"/>
      <c r="N97" s="376"/>
    </row>
    <row r="98" spans="2:14" ht="19.5" customHeight="1">
      <c r="B98" s="1545"/>
      <c r="C98" s="264" t="s">
        <v>148</v>
      </c>
      <c r="D98" s="422"/>
      <c r="E98" s="440">
        <f t="shared" ref="E98:E104" si="10">SUM(F98:H98)</f>
        <v>0</v>
      </c>
      <c r="F98" s="423"/>
      <c r="G98" s="423"/>
      <c r="H98" s="423"/>
      <c r="I98" s="1547"/>
      <c r="J98" s="1527"/>
      <c r="K98" s="1528"/>
      <c r="L98" s="419"/>
      <c r="M98" s="417"/>
      <c r="N98" s="376"/>
    </row>
    <row r="99" spans="2:14" ht="19.5" customHeight="1">
      <c r="B99" s="1545"/>
      <c r="C99" s="264" t="s">
        <v>149</v>
      </c>
      <c r="D99" s="422"/>
      <c r="E99" s="440">
        <f t="shared" si="10"/>
        <v>0</v>
      </c>
      <c r="F99" s="423"/>
      <c r="G99" s="423"/>
      <c r="H99" s="423"/>
      <c r="I99" s="1547"/>
      <c r="J99" s="1527"/>
      <c r="K99" s="1528"/>
      <c r="L99" s="419"/>
      <c r="M99" s="417"/>
      <c r="N99" s="376"/>
    </row>
    <row r="100" spans="2:14" ht="19.5" customHeight="1">
      <c r="B100" s="1545"/>
      <c r="C100" s="269" t="s">
        <v>150</v>
      </c>
      <c r="D100" s="422"/>
      <c r="E100" s="440">
        <f t="shared" si="10"/>
        <v>0</v>
      </c>
      <c r="F100" s="423"/>
      <c r="G100" s="423"/>
      <c r="H100" s="423"/>
      <c r="I100" s="1547"/>
      <c r="J100" s="1527"/>
      <c r="K100" s="1528"/>
      <c r="L100" s="419"/>
      <c r="M100" s="417"/>
      <c r="N100" s="376"/>
    </row>
    <row r="101" spans="2:14" ht="19.5" customHeight="1">
      <c r="B101" s="1545"/>
      <c r="C101" s="264" t="s">
        <v>151</v>
      </c>
      <c r="D101" s="422"/>
      <c r="E101" s="440">
        <f t="shared" si="10"/>
        <v>0</v>
      </c>
      <c r="F101" s="423"/>
      <c r="G101" s="423"/>
      <c r="H101" s="423"/>
      <c r="I101" s="1547"/>
      <c r="J101" s="1527"/>
      <c r="K101" s="1528"/>
      <c r="L101" s="424"/>
      <c r="M101" s="412"/>
      <c r="N101" s="376"/>
    </row>
    <row r="102" spans="2:14" ht="19.5" customHeight="1">
      <c r="B102" s="1545"/>
      <c r="C102" s="264" t="s">
        <v>152</v>
      </c>
      <c r="D102" s="422"/>
      <c r="E102" s="440">
        <f t="shared" si="10"/>
        <v>0</v>
      </c>
      <c r="F102" s="425"/>
      <c r="G102" s="425"/>
      <c r="H102" s="425"/>
      <c r="I102" s="1547"/>
      <c r="J102" s="1529"/>
      <c r="K102" s="1530"/>
      <c r="L102" s="424"/>
      <c r="M102" s="412"/>
      <c r="N102" s="376"/>
    </row>
    <row r="103" spans="2:14" ht="19.5" customHeight="1">
      <c r="B103" s="1545"/>
      <c r="C103" s="272" t="s">
        <v>631</v>
      </c>
      <c r="D103" s="422"/>
      <c r="E103" s="440">
        <f t="shared" si="10"/>
        <v>0</v>
      </c>
      <c r="F103" s="423"/>
      <c r="G103" s="423"/>
      <c r="H103" s="423"/>
      <c r="I103" s="1547"/>
      <c r="J103" s="1527"/>
      <c r="K103" s="1528"/>
      <c r="L103" s="424"/>
      <c r="M103" s="412"/>
      <c r="N103" s="376"/>
    </row>
    <row r="104" spans="2:14" ht="19.5" customHeight="1">
      <c r="B104" s="1545"/>
      <c r="C104" s="264" t="s">
        <v>153</v>
      </c>
      <c r="D104" s="422"/>
      <c r="E104" s="440">
        <f t="shared" si="10"/>
        <v>0</v>
      </c>
      <c r="F104" s="423"/>
      <c r="G104" s="423"/>
      <c r="H104" s="423"/>
      <c r="I104" s="1547"/>
      <c r="J104" s="1527"/>
      <c r="K104" s="1528"/>
      <c r="L104" s="424"/>
      <c r="M104" s="412"/>
      <c r="N104" s="376"/>
    </row>
    <row r="105" spans="2:14" ht="19.5" customHeight="1" thickBot="1">
      <c r="B105" s="1546"/>
      <c r="C105" s="273" t="s">
        <v>154</v>
      </c>
      <c r="D105" s="426"/>
      <c r="E105" s="441">
        <f>SUM(F105:H105)</f>
        <v>0</v>
      </c>
      <c r="F105" s="427"/>
      <c r="G105" s="427"/>
      <c r="H105" s="427"/>
      <c r="I105" s="1548"/>
      <c r="J105" s="1531"/>
      <c r="K105" s="1532"/>
      <c r="L105" s="424"/>
      <c r="M105" s="412"/>
      <c r="N105" s="376"/>
    </row>
    <row r="106" spans="2:14">
      <c r="B106" s="229" t="s">
        <v>455</v>
      </c>
      <c r="C106" s="178" t="s">
        <v>459</v>
      </c>
    </row>
    <row r="107" spans="2:14">
      <c r="B107" s="229" t="s">
        <v>456</v>
      </c>
      <c r="C107" s="178" t="s">
        <v>460</v>
      </c>
    </row>
    <row r="108" spans="2:14" ht="14.25">
      <c r="B108" s="139"/>
      <c r="C108" s="178" t="s">
        <v>461</v>
      </c>
    </row>
    <row r="109" spans="2:14" s="139" customFormat="1" ht="14.25">
      <c r="B109" s="229" t="s">
        <v>457</v>
      </c>
      <c r="C109" s="322" t="s">
        <v>630</v>
      </c>
    </row>
    <row r="110" spans="2:14">
      <c r="B110" s="161" t="s">
        <v>626</v>
      </c>
      <c r="C110" s="178" t="s">
        <v>462</v>
      </c>
    </row>
    <row r="111" spans="2:14" ht="14.25">
      <c r="B111" s="139"/>
      <c r="C111" s="178" t="s">
        <v>463</v>
      </c>
    </row>
  </sheetData>
  <sheetProtection algorithmName="SHA-512" hashValue="BxWuuu9PHxWWrySlq8oCh9SnG5uLI7okMNpShcqW3kBKq+9Hb61HsTfSYpHxxulHNbAMPPY0ZQKz3+xzWlwYBg==" saltValue="jfFotLpoqNGJdgCvCgeAvg==" spinCount="100000" sheet="1" scenarios="1" formatCells="0" formatColumns="0" formatRows="0"/>
  <mergeCells count="138">
    <mergeCell ref="J2:K2"/>
    <mergeCell ref="B3:D4"/>
    <mergeCell ref="E3:E4"/>
    <mergeCell ref="F3:H3"/>
    <mergeCell ref="I3:I4"/>
    <mergeCell ref="J3:K4"/>
    <mergeCell ref="J11:K11"/>
    <mergeCell ref="J12:K12"/>
    <mergeCell ref="J13:K13"/>
    <mergeCell ref="J14:K14"/>
    <mergeCell ref="J15:K15"/>
    <mergeCell ref="C16:D16"/>
    <mergeCell ref="J16:K16"/>
    <mergeCell ref="B5:D5"/>
    <mergeCell ref="J5:K5"/>
    <mergeCell ref="C6:D6"/>
    <mergeCell ref="J6:K6"/>
    <mergeCell ref="B7:B15"/>
    <mergeCell ref="I7:I15"/>
    <mergeCell ref="J7:K7"/>
    <mergeCell ref="J8:K8"/>
    <mergeCell ref="J9:K9"/>
    <mergeCell ref="J10:K10"/>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J54:K54"/>
    <mergeCell ref="J55:K55"/>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13">
    <dataValidation allowBlank="1" showInputMessage="1" showErrorMessage="1" promptTitle="金額単位は「円」です。" prompt="間違いはありませんか？" sqref="F7 F17 F27 F37 F47 F57 F67 F77 F87 F97"/>
    <dataValidation type="whole" operator="lessThan" allowBlank="1" showInputMessage="1" showErrorMessage="1" errorTitle="入力不要です。" error="[キャンセル]をクリックしてください。" sqref="G16:H16 G26:H26 G36:H36 G46:H46 G56:H56 G66:H66 G76:H76 G86:H86 G96:H96 E7:E105 B96:E96 B86:E86 B76:E76 B66:E66 B56:E56 B46:E46 B36:E36 B26:E26 B16:E16 B5:E6 G5:H6 F5">
      <formula1>0</formula1>
    </dataValidation>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C7:C12 C14:C15 C17:C22 C24:C25 C27:C32 C34:C35 C37:C42 C44:C45 C47:C52 C54:C55 C57:C62 C64:C65 C67:C72 C74:C75 C77:C82 C84:C85 C87:C92 C94:C95 C97:C102 C104:C105 F6">
      <formula1>100000000000</formula1>
    </dataValidation>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25セル」に入力してください。" sqref="F25:H25"/>
  </dataValidations>
  <pageMargins left="0.59055118110236227" right="0.39370078740157483" top="0.78740157480314965" bottom="0.35433070866141736" header="0.31496062992125984" footer="0.15748031496062992"/>
  <pageSetup paperSize="9" scale="79" fitToHeight="0" orientation="landscape" r:id="rId1"/>
  <headerFooter>
    <oddHeader>&amp;L様式２（別添１）</oddHeader>
    <oddFooter>&amp;C&amp;"ＭＳ Ｐゴシック,標準"&amp;10&amp;P / &amp;N</oddFooter>
  </headerFooter>
  <rowBreaks count="1" manualBreakCount="1">
    <brk id="25"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O41"/>
  <sheetViews>
    <sheetView view="pageBreakPreview" zoomScaleNormal="100" zoomScaleSheetLayoutView="100" workbookViewId="0"/>
  </sheetViews>
  <sheetFormatPr defaultRowHeight="15.75"/>
  <cols>
    <col min="1" max="1" width="1.625" style="21" customWidth="1"/>
    <col min="2" max="2" width="4.875" style="21" customWidth="1"/>
    <col min="3" max="3" width="10.625" style="21" customWidth="1"/>
    <col min="4" max="4" width="6.875" style="21" customWidth="1"/>
    <col min="5" max="6" width="12" style="21" customWidth="1"/>
    <col min="7" max="7" width="10.5" style="21" customWidth="1"/>
    <col min="8" max="8" width="10.625" style="21" customWidth="1"/>
    <col min="9" max="9" width="16.625" style="21" customWidth="1"/>
    <col min="10" max="13" width="9.875" style="21" customWidth="1"/>
    <col min="14" max="14" width="9" style="21"/>
    <col min="15" max="15" width="1.625" style="21" customWidth="1"/>
    <col min="16" max="16384" width="9" style="21"/>
  </cols>
  <sheetData>
    <row r="1" spans="2:15" ht="9" customHeight="1"/>
    <row r="2" spans="2:15" ht="19.5" customHeight="1">
      <c r="B2" s="22"/>
      <c r="C2" s="22"/>
      <c r="D2" s="22"/>
      <c r="E2" s="22"/>
      <c r="F2" s="22"/>
      <c r="G2" s="22"/>
      <c r="H2" s="22"/>
      <c r="O2" s="22"/>
    </row>
    <row r="3" spans="2:15" ht="22.5" customHeight="1">
      <c r="L3" s="1113" t="s">
        <v>57</v>
      </c>
      <c r="M3" s="1113"/>
      <c r="O3" s="22"/>
    </row>
    <row r="4" spans="2:15" ht="22.5" customHeight="1">
      <c r="B4" s="22"/>
      <c r="C4" s="22"/>
      <c r="D4" s="22"/>
      <c r="E4" s="22"/>
      <c r="F4" s="22"/>
      <c r="G4" s="22"/>
      <c r="H4" s="22"/>
      <c r="I4" s="22"/>
      <c r="J4" s="22"/>
      <c r="K4" s="22"/>
      <c r="L4" s="22"/>
      <c r="M4" s="22"/>
      <c r="O4" s="22"/>
    </row>
    <row r="5" spans="2:15" ht="22.5" customHeight="1">
      <c r="B5" s="25" t="s">
        <v>58</v>
      </c>
      <c r="C5" s="22"/>
      <c r="D5" s="22"/>
      <c r="E5" s="22"/>
      <c r="F5" s="22"/>
      <c r="G5" s="22"/>
      <c r="H5" s="22"/>
      <c r="I5" s="22"/>
      <c r="J5" s="22"/>
      <c r="K5" s="22"/>
      <c r="L5" s="22"/>
      <c r="M5" s="22"/>
      <c r="O5" s="22"/>
    </row>
    <row r="6" spans="2:15" ht="22.5" customHeight="1">
      <c r="B6" s="22"/>
      <c r="C6" s="22"/>
      <c r="D6" s="22"/>
      <c r="E6" s="22"/>
      <c r="F6" s="22"/>
      <c r="G6" s="22"/>
      <c r="H6" s="22"/>
      <c r="I6" s="22"/>
      <c r="J6" s="22"/>
      <c r="K6" s="22"/>
      <c r="L6" s="22"/>
      <c r="M6" s="22"/>
      <c r="O6" s="22"/>
    </row>
    <row r="7" spans="2:15" ht="22.5" customHeight="1">
      <c r="B7" s="22"/>
      <c r="C7" s="22"/>
      <c r="D7" s="22"/>
      <c r="E7" s="22"/>
      <c r="F7" s="22"/>
      <c r="G7" s="22"/>
      <c r="H7" s="22"/>
      <c r="I7" s="22"/>
      <c r="J7" s="22"/>
      <c r="K7" s="22"/>
      <c r="L7" s="22"/>
      <c r="M7" s="22"/>
      <c r="O7" s="22"/>
    </row>
    <row r="8" spans="2:15" ht="22.5" customHeight="1">
      <c r="B8" s="22"/>
      <c r="C8" s="22"/>
      <c r="D8" s="22"/>
      <c r="E8" s="22"/>
      <c r="F8" s="22"/>
      <c r="G8" s="22"/>
      <c r="I8" s="24" t="s">
        <v>59</v>
      </c>
      <c r="J8" s="1114"/>
      <c r="K8" s="1115"/>
      <c r="L8" s="1115"/>
      <c r="M8" s="1115"/>
      <c r="N8" s="1115"/>
      <c r="O8" s="22"/>
    </row>
    <row r="9" spans="2:15" ht="28.5" customHeight="1">
      <c r="B9" s="22"/>
      <c r="C9" s="22"/>
      <c r="D9" s="22"/>
      <c r="E9" s="22"/>
      <c r="F9" s="22"/>
      <c r="G9" s="22"/>
      <c r="I9" s="24" t="s">
        <v>60</v>
      </c>
      <c r="J9" s="1116"/>
      <c r="K9" s="1117"/>
      <c r="L9" s="1117"/>
      <c r="M9" s="1117"/>
      <c r="N9" s="1117"/>
      <c r="O9" s="22"/>
    </row>
    <row r="10" spans="2:15" ht="22.5" customHeight="1">
      <c r="O10" s="22"/>
    </row>
    <row r="11" spans="2:15" ht="22.5" customHeight="1">
      <c r="C11" s="22"/>
      <c r="D11" s="22"/>
      <c r="E11" s="22"/>
      <c r="F11" s="22"/>
      <c r="G11" s="22"/>
      <c r="H11" s="22"/>
      <c r="I11" s="22"/>
      <c r="J11" s="22"/>
      <c r="K11" s="22"/>
      <c r="L11" s="22"/>
      <c r="M11" s="22"/>
      <c r="O11" s="22"/>
    </row>
    <row r="12" spans="2:15" ht="22.5" customHeight="1">
      <c r="B12" s="22"/>
      <c r="C12" s="115"/>
      <c r="E12" s="1017" t="s">
        <v>654</v>
      </c>
      <c r="F12" s="22"/>
      <c r="G12" s="22"/>
      <c r="H12" s="22"/>
      <c r="I12" s="22"/>
      <c r="J12" s="22"/>
      <c r="K12" s="22"/>
      <c r="L12" s="22"/>
      <c r="M12" s="22"/>
      <c r="O12" s="22"/>
    </row>
    <row r="13" spans="2:15" ht="22.5" customHeight="1">
      <c r="B13" s="22"/>
      <c r="C13" s="996"/>
      <c r="D13" s="22"/>
      <c r="E13" s="20"/>
      <c r="F13" s="22"/>
      <c r="G13" s="22"/>
      <c r="H13" s="22"/>
      <c r="I13" s="22"/>
      <c r="J13" s="22"/>
      <c r="K13" s="22"/>
      <c r="L13" s="22"/>
      <c r="M13" s="22"/>
      <c r="O13" s="22"/>
    </row>
    <row r="14" spans="2:15" ht="22.5" customHeight="1">
      <c r="B14" s="22"/>
      <c r="C14" s="22"/>
      <c r="D14" s="22"/>
      <c r="E14" s="22"/>
      <c r="F14" s="22"/>
      <c r="G14" s="22"/>
      <c r="H14" s="22"/>
      <c r="I14" s="22"/>
      <c r="J14" s="22"/>
      <c r="K14" s="22"/>
      <c r="L14" s="22"/>
      <c r="M14" s="22"/>
      <c r="O14" s="22"/>
    </row>
    <row r="15" spans="2:15" ht="22.5" customHeight="1">
      <c r="B15" s="22"/>
      <c r="D15" s="22"/>
      <c r="E15" s="22"/>
      <c r="F15" s="22"/>
      <c r="G15" s="22"/>
      <c r="H15" s="22"/>
      <c r="I15" s="22"/>
      <c r="J15" s="22"/>
      <c r="K15" s="22"/>
      <c r="L15" s="22"/>
      <c r="M15" s="22"/>
      <c r="O15" s="22"/>
    </row>
    <row r="16" spans="2:15" ht="22.5" customHeight="1">
      <c r="B16" s="22"/>
      <c r="C16" s="22"/>
      <c r="D16" s="22"/>
      <c r="E16" s="22"/>
      <c r="F16" s="22"/>
      <c r="G16" s="22"/>
      <c r="H16" s="22"/>
      <c r="I16" s="22"/>
      <c r="J16" s="22"/>
      <c r="K16" s="22"/>
      <c r="L16" s="22"/>
      <c r="M16" s="22"/>
      <c r="O16" s="22"/>
    </row>
    <row r="17" spans="2:15" ht="22.5" customHeight="1">
      <c r="B17" s="22"/>
      <c r="C17" s="22"/>
      <c r="E17" s="20" t="s">
        <v>655</v>
      </c>
      <c r="F17" s="22"/>
      <c r="G17" s="22"/>
      <c r="H17" s="22"/>
      <c r="I17" s="22"/>
      <c r="J17" s="22"/>
      <c r="K17" s="22"/>
      <c r="L17" s="22"/>
      <c r="M17" s="22"/>
      <c r="O17" s="22"/>
    </row>
    <row r="18" spans="2:15" ht="22.5" customHeight="1">
      <c r="B18" s="22"/>
      <c r="C18" s="22"/>
      <c r="D18" s="22"/>
      <c r="F18" s="22"/>
      <c r="G18" s="22"/>
      <c r="H18" s="22"/>
      <c r="I18" s="22"/>
      <c r="J18" s="22"/>
      <c r="K18" s="22"/>
      <c r="L18" s="22"/>
      <c r="M18" s="22"/>
      <c r="O18" s="22"/>
    </row>
    <row r="19" spans="2:15" ht="22.5" customHeight="1">
      <c r="B19" s="22"/>
      <c r="C19" s="22"/>
      <c r="D19" s="22"/>
      <c r="E19" s="22"/>
      <c r="F19" s="22"/>
      <c r="G19" s="22"/>
      <c r="H19" s="22"/>
      <c r="I19" s="22"/>
      <c r="J19" s="22"/>
      <c r="K19" s="22"/>
      <c r="L19" s="22"/>
      <c r="M19" s="22"/>
      <c r="O19" s="22"/>
    </row>
    <row r="20" spans="2:15" ht="22.5" customHeight="1">
      <c r="B20" s="22"/>
      <c r="C20" s="22"/>
      <c r="D20" s="22"/>
      <c r="E20" s="22"/>
      <c r="F20" s="22"/>
      <c r="G20" s="22"/>
      <c r="H20" s="22"/>
      <c r="I20" s="22"/>
      <c r="J20" s="22"/>
      <c r="K20" s="22"/>
      <c r="L20" s="22"/>
      <c r="M20" s="22"/>
      <c r="O20" s="22"/>
    </row>
    <row r="21" spans="2:15" ht="22.5" customHeight="1">
      <c r="B21" s="22"/>
      <c r="C21" s="22"/>
      <c r="D21" s="22"/>
      <c r="E21" s="22"/>
      <c r="F21" s="22"/>
      <c r="G21" s="22"/>
      <c r="H21" s="22"/>
      <c r="I21" s="22"/>
      <c r="J21" s="22"/>
      <c r="K21" s="22"/>
      <c r="L21" s="22"/>
      <c r="M21" s="22"/>
      <c r="O21" s="22"/>
    </row>
    <row r="22" spans="2:15" ht="22.5" customHeight="1">
      <c r="B22" s="22"/>
      <c r="C22" s="22"/>
      <c r="D22" s="22"/>
      <c r="E22" s="22"/>
      <c r="F22" s="22"/>
      <c r="G22" s="22"/>
      <c r="H22" s="22"/>
      <c r="I22" s="22"/>
      <c r="J22" s="22"/>
      <c r="K22" s="22"/>
      <c r="L22" s="22"/>
      <c r="M22" s="22"/>
      <c r="O22" s="22"/>
    </row>
    <row r="23" spans="2:15" ht="22.5" customHeight="1">
      <c r="B23" s="22"/>
      <c r="C23" s="22"/>
      <c r="D23" s="22"/>
      <c r="E23" s="22"/>
      <c r="F23" s="22"/>
      <c r="G23" s="22"/>
      <c r="H23" s="22"/>
      <c r="I23" s="22"/>
      <c r="J23" s="22"/>
      <c r="K23" s="22"/>
      <c r="L23" s="22"/>
      <c r="M23" s="22"/>
      <c r="O23" s="22"/>
    </row>
    <row r="24" spans="2:15" ht="22.5" customHeight="1">
      <c r="B24" s="22"/>
      <c r="C24" s="22"/>
      <c r="D24" s="22"/>
      <c r="E24" s="22"/>
      <c r="F24" s="22"/>
      <c r="G24" s="22"/>
      <c r="H24" s="22"/>
      <c r="I24" s="22"/>
      <c r="J24" s="22"/>
      <c r="K24" s="22"/>
      <c r="L24" s="22"/>
      <c r="M24" s="22"/>
      <c r="O24" s="22"/>
    </row>
    <row r="25" spans="2:15" ht="19.5" customHeight="1">
      <c r="B25" s="22"/>
      <c r="C25" s="22"/>
      <c r="D25" s="22"/>
      <c r="E25" s="22"/>
      <c r="F25" s="22"/>
      <c r="G25" s="22"/>
      <c r="H25" s="22"/>
      <c r="I25" s="22"/>
      <c r="J25" s="22"/>
      <c r="K25" s="22"/>
      <c r="L25" s="22"/>
      <c r="M25" s="22"/>
      <c r="O25" s="22"/>
    </row>
    <row r="26" spans="2:15" ht="19.5" customHeight="1">
      <c r="B26" s="22"/>
      <c r="C26" s="22"/>
      <c r="D26" s="22"/>
      <c r="E26" s="22"/>
      <c r="F26" s="22"/>
      <c r="G26" s="22"/>
      <c r="H26" s="22"/>
      <c r="I26" s="22"/>
      <c r="J26" s="22"/>
      <c r="K26" s="22"/>
      <c r="L26" s="22"/>
      <c r="M26" s="22"/>
      <c r="O26" s="22"/>
    </row>
    <row r="27" spans="2:15" ht="19.5" customHeight="1">
      <c r="B27" s="22"/>
      <c r="C27" s="22"/>
      <c r="D27" s="22"/>
      <c r="E27" s="22"/>
      <c r="F27" s="22"/>
      <c r="G27" s="22"/>
      <c r="H27" s="22"/>
      <c r="I27" s="22"/>
      <c r="J27" s="22"/>
      <c r="K27" s="22"/>
      <c r="L27" s="22"/>
      <c r="M27" s="22"/>
      <c r="O27" s="22"/>
    </row>
    <row r="28" spans="2:15" ht="19.5" customHeight="1">
      <c r="C28" s="22"/>
      <c r="D28" s="22"/>
      <c r="E28" s="22"/>
      <c r="F28" s="22"/>
      <c r="G28" s="22"/>
      <c r="H28" s="22"/>
      <c r="I28" s="22"/>
      <c r="J28" s="22"/>
      <c r="K28" s="22"/>
      <c r="L28" s="22"/>
      <c r="M28" s="22"/>
      <c r="O28" s="22"/>
    </row>
    <row r="29" spans="2:15" ht="19.5" customHeight="1">
      <c r="B29" s="22"/>
      <c r="C29" s="22"/>
      <c r="D29" s="22"/>
      <c r="E29" s="22"/>
      <c r="F29" s="22"/>
      <c r="G29" s="22"/>
      <c r="H29" s="22"/>
      <c r="I29" s="22"/>
      <c r="J29" s="22"/>
      <c r="K29" s="22"/>
      <c r="L29" s="22"/>
      <c r="M29" s="22"/>
      <c r="O29" s="22"/>
    </row>
    <row r="30" spans="2:15" ht="19.5" customHeight="1">
      <c r="B30" s="22"/>
      <c r="C30" s="22"/>
      <c r="D30" s="22"/>
      <c r="E30" s="22"/>
      <c r="F30" s="22"/>
      <c r="G30" s="22"/>
      <c r="H30" s="22"/>
      <c r="I30" s="22"/>
      <c r="J30" s="22"/>
      <c r="K30" s="22"/>
      <c r="L30" s="22"/>
      <c r="M30" s="22"/>
      <c r="O30" s="22"/>
    </row>
    <row r="31" spans="2:15" ht="19.5" customHeight="1">
      <c r="B31" s="23"/>
      <c r="C31" s="23"/>
      <c r="D31" s="23"/>
      <c r="E31" s="23"/>
      <c r="F31" s="23"/>
      <c r="G31" s="23"/>
      <c r="H31" s="23"/>
      <c r="I31" s="23"/>
      <c r="J31" s="23"/>
      <c r="K31" s="23"/>
      <c r="L31" s="23"/>
      <c r="M31" s="23"/>
      <c r="O31" s="22"/>
    </row>
    <row r="32" spans="2:15" ht="19.5" customHeight="1">
      <c r="B32" s="23"/>
      <c r="C32" s="23"/>
      <c r="D32" s="23"/>
      <c r="E32" s="23"/>
      <c r="F32" s="23"/>
      <c r="G32" s="23"/>
      <c r="H32" s="23"/>
      <c r="I32" s="23"/>
      <c r="J32" s="23"/>
      <c r="K32" s="23"/>
      <c r="L32" s="23"/>
      <c r="M32" s="23"/>
      <c r="O32" s="22"/>
    </row>
    <row r="33" spans="2:15" ht="19.5" customHeight="1">
      <c r="B33" s="23"/>
      <c r="C33" s="23"/>
      <c r="D33" s="23"/>
      <c r="E33" s="23"/>
      <c r="F33" s="23"/>
      <c r="G33" s="23"/>
      <c r="H33" s="23"/>
      <c r="I33" s="23"/>
      <c r="J33" s="23"/>
      <c r="K33" s="23"/>
      <c r="L33" s="23"/>
      <c r="M33" s="23"/>
      <c r="O33" s="22"/>
    </row>
    <row r="34" spans="2:15" ht="19.5" customHeight="1">
      <c r="B34" s="23"/>
      <c r="C34" s="23"/>
      <c r="D34" s="23"/>
      <c r="E34" s="23"/>
      <c r="F34" s="23"/>
      <c r="G34" s="23"/>
      <c r="H34" s="23"/>
      <c r="I34" s="23"/>
      <c r="J34" s="23"/>
      <c r="K34" s="23"/>
      <c r="L34" s="23"/>
      <c r="M34" s="23"/>
      <c r="O34" s="22"/>
    </row>
    <row r="35" spans="2:15" ht="19.5" customHeight="1">
      <c r="B35" s="23"/>
      <c r="C35" s="23"/>
      <c r="D35" s="23"/>
      <c r="E35" s="23"/>
      <c r="F35" s="23"/>
      <c r="G35" s="23"/>
      <c r="H35" s="23"/>
      <c r="I35" s="23"/>
      <c r="J35" s="23"/>
      <c r="K35" s="23"/>
      <c r="L35" s="23"/>
      <c r="M35" s="23"/>
      <c r="O35" s="22"/>
    </row>
    <row r="36" spans="2:15" ht="19.5" customHeight="1">
      <c r="B36" s="23"/>
      <c r="C36" s="23"/>
      <c r="D36" s="23"/>
      <c r="E36" s="23"/>
      <c r="F36" s="23"/>
      <c r="G36" s="23"/>
      <c r="H36" s="23"/>
      <c r="I36" s="23"/>
      <c r="J36" s="23"/>
      <c r="K36" s="23"/>
      <c r="L36" s="23"/>
      <c r="M36" s="23"/>
      <c r="O36" s="22"/>
    </row>
    <row r="37" spans="2:15" ht="19.5" customHeight="1">
      <c r="B37" s="23"/>
      <c r="C37" s="23"/>
      <c r="D37" s="23"/>
      <c r="E37" s="23"/>
      <c r="F37" s="23"/>
      <c r="G37" s="23"/>
      <c r="H37" s="23"/>
      <c r="I37" s="23"/>
      <c r="J37" s="23"/>
      <c r="K37" s="23"/>
      <c r="L37" s="23"/>
      <c r="M37" s="23"/>
      <c r="O37" s="22"/>
    </row>
    <row r="38" spans="2:15" ht="19.5" customHeight="1">
      <c r="B38" s="23"/>
      <c r="C38" s="23"/>
      <c r="D38" s="23"/>
      <c r="E38" s="23"/>
      <c r="F38" s="23"/>
      <c r="G38" s="23"/>
      <c r="H38" s="23"/>
      <c r="I38" s="23"/>
      <c r="J38" s="22"/>
      <c r="O38" s="22"/>
    </row>
    <row r="39" spans="2:15" ht="18.75" customHeight="1">
      <c r="B39" s="23"/>
      <c r="C39" s="23"/>
      <c r="D39" s="23"/>
      <c r="E39" s="23"/>
      <c r="F39" s="23"/>
      <c r="G39" s="23"/>
      <c r="H39" s="23"/>
      <c r="I39" s="23"/>
      <c r="J39" s="22"/>
    </row>
    <row r="40" spans="2:15" ht="18.75" customHeight="1">
      <c r="B40" s="23"/>
      <c r="C40" s="23"/>
      <c r="D40" s="23"/>
      <c r="E40" s="23"/>
      <c r="F40" s="23"/>
      <c r="G40" s="23"/>
      <c r="H40" s="23"/>
      <c r="I40" s="23"/>
      <c r="J40" s="22"/>
    </row>
    <row r="41" spans="2:15" ht="18.75" customHeight="1"/>
  </sheetData>
  <mergeCells count="3">
    <mergeCell ref="L3:M3"/>
    <mergeCell ref="J8:N8"/>
    <mergeCell ref="J9:N9"/>
  </mergeCells>
  <phoneticPr fontId="1"/>
  <dataValidations disablePrompts="1" count="1">
    <dataValidation allowBlank="1" showInputMessage="1" showErrorMessage="1" promptTitle="西暦で入力してください。" prompt="例：2021/1/1" sqref="L3:M3"/>
  </dataValidations>
  <pageMargins left="0.59055118110236227" right="0.39370078740157483" top="0.74803149606299213" bottom="0.47244094488188981" header="0.31496062992125984" footer="0.15748031496062992"/>
  <pageSetup paperSize="9" scale="92" orientation="landscape" horizontalDpi="300" verticalDpi="300" r:id="rId1"/>
  <headerFooter>
    <oddHeader>&amp;L様式第１号</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B1:N111"/>
  <sheetViews>
    <sheetView view="pageBreakPreview" zoomScale="95" zoomScaleNormal="100" zoomScaleSheetLayoutView="95" workbookViewId="0">
      <selection activeCell="D15" sqref="D15"/>
    </sheetView>
  </sheetViews>
  <sheetFormatPr defaultRowHeight="14.25"/>
  <cols>
    <col min="1" max="1" width="1.625" style="139" customWidth="1"/>
    <col min="2" max="2" width="6.875" style="139" customWidth="1"/>
    <col min="3" max="3" width="16.125" style="139" customWidth="1"/>
    <col min="4" max="4" width="21.375" style="139" customWidth="1"/>
    <col min="5" max="8" width="17.75" style="139" customWidth="1"/>
    <col min="9" max="9" width="21.5" style="139" customWidth="1"/>
    <col min="10" max="10" width="10.125" style="139" customWidth="1"/>
    <col min="11" max="11" width="9" style="139"/>
    <col min="12" max="12" width="1.625" style="139" customWidth="1"/>
    <col min="13" max="16384" width="9" style="139"/>
  </cols>
  <sheetData>
    <row r="1" spans="2:14" ht="9" customHeight="1"/>
    <row r="2" spans="2:14" s="171" customFormat="1" ht="18.75" customHeight="1" thickBot="1">
      <c r="B2" s="290" t="s">
        <v>681</v>
      </c>
      <c r="C2" s="253"/>
      <c r="D2" s="254"/>
      <c r="E2" s="253"/>
      <c r="F2" s="253"/>
      <c r="G2" s="253"/>
      <c r="J2" s="1408" t="s">
        <v>370</v>
      </c>
      <c r="K2" s="1408"/>
    </row>
    <row r="3" spans="2:14" ht="22.5" customHeight="1">
      <c r="B3" s="1386" t="s">
        <v>138</v>
      </c>
      <c r="C3" s="1387"/>
      <c r="D3" s="1267"/>
      <c r="E3" s="1263" t="s">
        <v>139</v>
      </c>
      <c r="F3" s="1267" t="s">
        <v>140</v>
      </c>
      <c r="G3" s="1267"/>
      <c r="H3" s="1267"/>
      <c r="I3" s="1409" t="s">
        <v>673</v>
      </c>
      <c r="J3" s="1267" t="s">
        <v>142</v>
      </c>
      <c r="K3" s="1393"/>
    </row>
    <row r="4" spans="2:14" ht="22.5" customHeight="1" thickBot="1">
      <c r="B4" s="1388"/>
      <c r="C4" s="1389"/>
      <c r="D4" s="1268"/>
      <c r="E4" s="1390"/>
      <c r="F4" s="1007" t="s">
        <v>143</v>
      </c>
      <c r="G4" s="1009" t="s">
        <v>144</v>
      </c>
      <c r="H4" s="1007" t="s">
        <v>145</v>
      </c>
      <c r="I4" s="1392"/>
      <c r="J4" s="1268"/>
      <c r="K4" s="1394"/>
    </row>
    <row r="5" spans="2:14" ht="33" customHeight="1" thickBot="1">
      <c r="B5" s="1403" t="s">
        <v>674</v>
      </c>
      <c r="C5" s="1400"/>
      <c r="D5" s="1400"/>
      <c r="E5" s="281">
        <f>SUM(E6,E16,E26,E36,E46,E56,E66,E76,E86,E96)</f>
        <v>0</v>
      </c>
      <c r="F5" s="281">
        <f>IF(SUM(F6,F16,F26,F36,F46,F56,F66,F76,F86,F96)="","",SUM(F6,F16,F26,F36,F46,F56,F66,F76,F86,F96))</f>
        <v>0</v>
      </c>
      <c r="G5" s="281">
        <f>IF(SUM(G6,G16,G26,G36,G46,G56,G66,G76,G86,G96)="","",SUM(G6,G16,G26,G36,G46,G56,G66,G76,G86,G96))</f>
        <v>0</v>
      </c>
      <c r="H5" s="281">
        <f>IF(SUM(H6,H16,H26,H36,H46,H56,H66,H76,H86,H96)="","",SUM(H6,H16,H26,H36,H46,H56,H66,H76,H86,H96))</f>
        <v>0</v>
      </c>
      <c r="I5" s="256"/>
      <c r="J5" s="1395"/>
      <c r="K5" s="1396"/>
      <c r="L5" s="257"/>
      <c r="M5" s="615"/>
      <c r="N5" s="180"/>
    </row>
    <row r="6" spans="2:14" ht="40.5" customHeight="1" thickTop="1">
      <c r="B6" s="283" t="str">
        <f>IF('①7.積算内訳（戦略）'!B6="","",'①7.積算内訳（戦略）'!B6)</f>
        <v/>
      </c>
      <c r="C6" s="1401" t="str">
        <f>IF('①7.積算内訳（戦略）'!C6="","",'①7.積算内訳（戦略）'!C6)</f>
        <v/>
      </c>
      <c r="D6" s="1402" t="s">
        <v>392</v>
      </c>
      <c r="E6" s="282">
        <f>SUM(E7:E15)</f>
        <v>0</v>
      </c>
      <c r="F6" s="282">
        <f>SUM(F7:F15)</f>
        <v>0</v>
      </c>
      <c r="G6" s="282">
        <f>SUM(G7:G15)</f>
        <v>0</v>
      </c>
      <c r="H6" s="282">
        <f>SUM(H7:H15)</f>
        <v>0</v>
      </c>
      <c r="I6" s="258"/>
      <c r="J6" s="1397"/>
      <c r="K6" s="1398"/>
      <c r="L6" s="259"/>
      <c r="M6" s="607" t="s">
        <v>597</v>
      </c>
      <c r="N6" s="180"/>
    </row>
    <row r="7" spans="2:14" ht="19.5" customHeight="1">
      <c r="B7" s="1363"/>
      <c r="C7" s="260" t="s">
        <v>147</v>
      </c>
      <c r="D7" s="261"/>
      <c r="E7" s="287">
        <f>SUM(F7:H7)</f>
        <v>0</v>
      </c>
      <c r="F7" s="262"/>
      <c r="G7" s="262"/>
      <c r="H7" s="262"/>
      <c r="I7" s="1366"/>
      <c r="J7" s="1369"/>
      <c r="K7" s="1370"/>
      <c r="L7" s="259"/>
      <c r="M7" s="612" t="s">
        <v>598</v>
      </c>
      <c r="N7" s="180"/>
    </row>
    <row r="8" spans="2:14" ht="19.5" customHeight="1">
      <c r="B8" s="1364"/>
      <c r="C8" s="264" t="s">
        <v>148</v>
      </c>
      <c r="D8" s="265"/>
      <c r="E8" s="288">
        <f t="shared" ref="E8:E14" si="0">SUM(F8:H8)</f>
        <v>0</v>
      </c>
      <c r="F8" s="266"/>
      <c r="G8" s="266"/>
      <c r="H8" s="266"/>
      <c r="I8" s="1367"/>
      <c r="J8" s="1371"/>
      <c r="K8" s="1372"/>
      <c r="L8" s="268"/>
      <c r="M8" s="270"/>
      <c r="N8" s="180"/>
    </row>
    <row r="9" spans="2:14" ht="19.5" customHeight="1">
      <c r="B9" s="1364"/>
      <c r="C9" s="264" t="s">
        <v>149</v>
      </c>
      <c r="D9" s="265"/>
      <c r="E9" s="288">
        <f t="shared" si="0"/>
        <v>0</v>
      </c>
      <c r="F9" s="266"/>
      <c r="G9" s="266"/>
      <c r="H9" s="266"/>
      <c r="I9" s="1367"/>
      <c r="J9" s="1371"/>
      <c r="K9" s="1372"/>
      <c r="L9" s="268"/>
      <c r="M9" s="607" t="s">
        <v>682</v>
      </c>
      <c r="N9" s="180"/>
    </row>
    <row r="10" spans="2:14" ht="19.5" customHeight="1">
      <c r="B10" s="1364"/>
      <c r="C10" s="264" t="s">
        <v>676</v>
      </c>
      <c r="D10" s="265"/>
      <c r="E10" s="288">
        <f t="shared" si="0"/>
        <v>0</v>
      </c>
      <c r="F10" s="266"/>
      <c r="G10" s="266"/>
      <c r="H10" s="266"/>
      <c r="I10" s="1367"/>
      <c r="J10" s="1371"/>
      <c r="K10" s="1372"/>
      <c r="L10" s="268"/>
      <c r="M10" s="270"/>
      <c r="N10" s="180"/>
    </row>
    <row r="11" spans="2:14" ht="19.5" customHeight="1">
      <c r="B11" s="1364"/>
      <c r="C11" s="264" t="s">
        <v>151</v>
      </c>
      <c r="D11" s="265"/>
      <c r="E11" s="288">
        <f t="shared" si="0"/>
        <v>0</v>
      </c>
      <c r="F11" s="266"/>
      <c r="G11" s="266"/>
      <c r="H11" s="266"/>
      <c r="I11" s="1367"/>
      <c r="J11" s="1371"/>
      <c r="K11" s="1372"/>
      <c r="L11" s="259"/>
      <c r="M11" s="257"/>
      <c r="N11" s="180"/>
    </row>
    <row r="12" spans="2:14" ht="19.5" customHeight="1">
      <c r="B12" s="1364"/>
      <c r="C12" s="264" t="s">
        <v>152</v>
      </c>
      <c r="D12" s="265"/>
      <c r="E12" s="288">
        <f t="shared" si="0"/>
        <v>0</v>
      </c>
      <c r="F12" s="278"/>
      <c r="G12" s="278"/>
      <c r="H12" s="278"/>
      <c r="I12" s="1367"/>
      <c r="J12" s="1373"/>
      <c r="K12" s="1374"/>
      <c r="L12" s="259"/>
      <c r="M12" s="257"/>
      <c r="N12" s="180"/>
    </row>
    <row r="13" spans="2:14" ht="19.5" customHeight="1">
      <c r="B13" s="1364"/>
      <c r="C13" s="272" t="s">
        <v>631</v>
      </c>
      <c r="D13" s="265"/>
      <c r="E13" s="288">
        <f t="shared" si="0"/>
        <v>0</v>
      </c>
      <c r="F13" s="266"/>
      <c r="G13" s="266"/>
      <c r="H13" s="266"/>
      <c r="I13" s="1367"/>
      <c r="J13" s="1371"/>
      <c r="K13" s="1372"/>
      <c r="L13" s="259"/>
      <c r="M13" s="257"/>
      <c r="N13" s="180"/>
    </row>
    <row r="14" spans="2:14" ht="19.5" customHeight="1">
      <c r="B14" s="1364"/>
      <c r="C14" s="264" t="s">
        <v>153</v>
      </c>
      <c r="D14" s="265"/>
      <c r="E14" s="288">
        <f t="shared" si="0"/>
        <v>0</v>
      </c>
      <c r="F14" s="266"/>
      <c r="G14" s="266"/>
      <c r="H14" s="266"/>
      <c r="I14" s="1367"/>
      <c r="J14" s="1371"/>
      <c r="K14" s="1372"/>
      <c r="L14" s="259"/>
      <c r="M14" s="257"/>
      <c r="N14" s="180"/>
    </row>
    <row r="15" spans="2:14" ht="19.5" customHeight="1" thickBot="1">
      <c r="B15" s="1365"/>
      <c r="C15" s="1027" t="s">
        <v>677</v>
      </c>
      <c r="D15" s="1028"/>
      <c r="E15" s="289">
        <f>SUM(F15:H15)</f>
        <v>0</v>
      </c>
      <c r="F15" s="275"/>
      <c r="G15" s="275"/>
      <c r="H15" s="275"/>
      <c r="I15" s="1368"/>
      <c r="J15" s="1375"/>
      <c r="K15" s="1376"/>
      <c r="L15" s="259"/>
      <c r="M15" s="257"/>
      <c r="N15" s="180"/>
    </row>
    <row r="16" spans="2:14" ht="37.5" customHeight="1">
      <c r="B16" s="1008" t="str">
        <f>IF('①7.積算内訳（戦略）'!B16="","",'①7.積算内訳（戦略）'!B16)</f>
        <v/>
      </c>
      <c r="C16" s="1377" t="str">
        <f>IF('①7.積算内訳（戦略）'!C16="","",'①7.積算内訳（戦略）'!C16)</f>
        <v/>
      </c>
      <c r="D16" s="1378" t="s">
        <v>392</v>
      </c>
      <c r="E16" s="284">
        <f>SUM(E17:E25)</f>
        <v>0</v>
      </c>
      <c r="F16" s="284">
        <f>SUM(F17:F25)</f>
        <v>0</v>
      </c>
      <c r="G16" s="284">
        <f>SUM(G17:G25)</f>
        <v>0</v>
      </c>
      <c r="H16" s="284">
        <f>SUM(H17:H25)</f>
        <v>0</v>
      </c>
      <c r="I16" s="277"/>
      <c r="J16" s="1379"/>
      <c r="K16" s="1380"/>
      <c r="L16" s="259"/>
      <c r="M16" s="257"/>
      <c r="N16" s="180"/>
    </row>
    <row r="17" spans="2:14" ht="19.5" customHeight="1">
      <c r="B17" s="1363"/>
      <c r="C17" s="260" t="s">
        <v>147</v>
      </c>
      <c r="D17" s="261"/>
      <c r="E17" s="287">
        <f>SUM(F17:H17)</f>
        <v>0</v>
      </c>
      <c r="F17" s="262"/>
      <c r="G17" s="262"/>
      <c r="H17" s="262"/>
      <c r="I17" s="1366"/>
      <c r="J17" s="1369"/>
      <c r="K17" s="1370"/>
      <c r="L17" s="268"/>
      <c r="M17" s="270"/>
      <c r="N17" s="180"/>
    </row>
    <row r="18" spans="2:14" ht="19.5" customHeight="1">
      <c r="B18" s="1364"/>
      <c r="C18" s="264" t="s">
        <v>148</v>
      </c>
      <c r="D18" s="265"/>
      <c r="E18" s="288">
        <f t="shared" ref="E18:E24" si="1">SUM(F18:H18)</f>
        <v>0</v>
      </c>
      <c r="F18" s="266"/>
      <c r="G18" s="266"/>
      <c r="H18" s="266"/>
      <c r="I18" s="1367"/>
      <c r="J18" s="1371"/>
      <c r="K18" s="1372"/>
      <c r="L18" s="259"/>
      <c r="M18" s="257"/>
      <c r="N18" s="180"/>
    </row>
    <row r="19" spans="2:14" ht="19.5" customHeight="1">
      <c r="B19" s="1364"/>
      <c r="C19" s="264" t="s">
        <v>149</v>
      </c>
      <c r="D19" s="265"/>
      <c r="E19" s="288">
        <f t="shared" si="1"/>
        <v>0</v>
      </c>
      <c r="F19" s="266"/>
      <c r="G19" s="266"/>
      <c r="H19" s="266"/>
      <c r="I19" s="1367"/>
      <c r="J19" s="1371"/>
      <c r="K19" s="1372"/>
      <c r="L19" s="259"/>
      <c r="M19" s="257"/>
      <c r="N19" s="180"/>
    </row>
    <row r="20" spans="2:14" ht="19.5" customHeight="1">
      <c r="B20" s="1364"/>
      <c r="C20" s="264" t="s">
        <v>676</v>
      </c>
      <c r="D20" s="265"/>
      <c r="E20" s="288">
        <f t="shared" si="1"/>
        <v>0</v>
      </c>
      <c r="F20" s="266"/>
      <c r="G20" s="266"/>
      <c r="H20" s="266"/>
      <c r="I20" s="1367"/>
      <c r="J20" s="1371"/>
      <c r="K20" s="1372"/>
      <c r="L20" s="259"/>
      <c r="M20" s="257"/>
      <c r="N20" s="180"/>
    </row>
    <row r="21" spans="2:14" ht="19.5" customHeight="1">
      <c r="B21" s="1364"/>
      <c r="C21" s="264" t="s">
        <v>151</v>
      </c>
      <c r="D21" s="265"/>
      <c r="E21" s="288">
        <f t="shared" si="1"/>
        <v>0</v>
      </c>
      <c r="F21" s="266"/>
      <c r="G21" s="266"/>
      <c r="H21" s="266"/>
      <c r="I21" s="1367"/>
      <c r="J21" s="1371"/>
      <c r="K21" s="1372"/>
      <c r="L21" s="268"/>
      <c r="M21" s="270"/>
      <c r="N21" s="180"/>
    </row>
    <row r="22" spans="2:14" ht="19.5" customHeight="1">
      <c r="B22" s="1364"/>
      <c r="C22" s="264" t="s">
        <v>152</v>
      </c>
      <c r="D22" s="265"/>
      <c r="E22" s="288">
        <f t="shared" si="1"/>
        <v>0</v>
      </c>
      <c r="F22" s="278"/>
      <c r="G22" s="278"/>
      <c r="H22" s="278"/>
      <c r="I22" s="1367"/>
      <c r="J22" s="1371"/>
      <c r="K22" s="1372"/>
      <c r="L22" s="268"/>
      <c r="M22" s="270"/>
      <c r="N22" s="180"/>
    </row>
    <row r="23" spans="2:14" ht="19.5" customHeight="1">
      <c r="B23" s="1364"/>
      <c r="C23" s="272" t="s">
        <v>631</v>
      </c>
      <c r="D23" s="265"/>
      <c r="E23" s="288">
        <f t="shared" si="1"/>
        <v>0</v>
      </c>
      <c r="F23" s="266"/>
      <c r="G23" s="266"/>
      <c r="H23" s="266"/>
      <c r="I23" s="1367"/>
      <c r="J23" s="1371"/>
      <c r="K23" s="1372"/>
      <c r="L23" s="268"/>
      <c r="M23" s="270"/>
      <c r="N23" s="180"/>
    </row>
    <row r="24" spans="2:14" ht="19.5" customHeight="1">
      <c r="B24" s="1364"/>
      <c r="C24" s="264" t="s">
        <v>153</v>
      </c>
      <c r="D24" s="265"/>
      <c r="E24" s="288">
        <f t="shared" si="1"/>
        <v>0</v>
      </c>
      <c r="F24" s="266"/>
      <c r="G24" s="266"/>
      <c r="H24" s="266"/>
      <c r="I24" s="1367"/>
      <c r="J24" s="1371"/>
      <c r="K24" s="1372"/>
      <c r="L24" s="268"/>
      <c r="M24" s="270"/>
      <c r="N24" s="180"/>
    </row>
    <row r="25" spans="2:14" ht="19.5" customHeight="1" thickBot="1">
      <c r="B25" s="1365"/>
      <c r="C25" s="1027" t="s">
        <v>677</v>
      </c>
      <c r="D25" s="1028"/>
      <c r="E25" s="289">
        <f>SUM(F25:H25)</f>
        <v>0</v>
      </c>
      <c r="F25" s="275"/>
      <c r="G25" s="275"/>
      <c r="H25" s="275"/>
      <c r="I25" s="1368"/>
      <c r="J25" s="1381"/>
      <c r="K25" s="1382"/>
      <c r="L25" s="268"/>
      <c r="M25" s="270"/>
      <c r="N25" s="180"/>
    </row>
    <row r="26" spans="2:14" ht="37.5" customHeight="1">
      <c r="B26" s="1008" t="str">
        <f>IF('①7.積算内訳（戦略）'!B26="","",'①7.積算内訳（戦略）'!B26)</f>
        <v/>
      </c>
      <c r="C26" s="1377" t="str">
        <f>IF('①7.積算内訳（戦略）'!C26="","",'①7.積算内訳（戦略）'!C26)</f>
        <v/>
      </c>
      <c r="D26" s="1378" t="s">
        <v>392</v>
      </c>
      <c r="E26" s="284">
        <f>SUM(E27:E35)</f>
        <v>0</v>
      </c>
      <c r="F26" s="284">
        <f>SUM(F27:F35)</f>
        <v>0</v>
      </c>
      <c r="G26" s="284">
        <f>SUM(G27:G35)</f>
        <v>0</v>
      </c>
      <c r="H26" s="284">
        <f>SUM(H27:H35)</f>
        <v>0</v>
      </c>
      <c r="I26" s="279"/>
      <c r="J26" s="1383"/>
      <c r="K26" s="1384"/>
      <c r="L26" s="259"/>
      <c r="M26" s="257"/>
      <c r="N26" s="180"/>
    </row>
    <row r="27" spans="2:14" ht="19.5" customHeight="1">
      <c r="B27" s="1363"/>
      <c r="C27" s="260" t="s">
        <v>147</v>
      </c>
      <c r="D27" s="261"/>
      <c r="E27" s="287">
        <f>SUM(F27:H27)</f>
        <v>0</v>
      </c>
      <c r="F27" s="262"/>
      <c r="G27" s="262"/>
      <c r="H27" s="262"/>
      <c r="I27" s="1366"/>
      <c r="J27" s="1369"/>
      <c r="K27" s="1370"/>
      <c r="L27" s="268"/>
      <c r="M27" s="270"/>
      <c r="N27" s="180"/>
    </row>
    <row r="28" spans="2:14" ht="19.5" customHeight="1">
      <c r="B28" s="1364"/>
      <c r="C28" s="264" t="s">
        <v>148</v>
      </c>
      <c r="D28" s="265"/>
      <c r="E28" s="288">
        <f t="shared" ref="E28:E34" si="2">SUM(F28:H28)</f>
        <v>0</v>
      </c>
      <c r="F28" s="266"/>
      <c r="G28" s="266"/>
      <c r="H28" s="266"/>
      <c r="I28" s="1367"/>
      <c r="J28" s="1371"/>
      <c r="K28" s="1372"/>
      <c r="L28" s="259"/>
      <c r="M28" s="257"/>
      <c r="N28" s="180"/>
    </row>
    <row r="29" spans="2:14" ht="19.5" customHeight="1">
      <c r="B29" s="1364"/>
      <c r="C29" s="264" t="s">
        <v>149</v>
      </c>
      <c r="D29" s="265"/>
      <c r="E29" s="288">
        <f t="shared" si="2"/>
        <v>0</v>
      </c>
      <c r="F29" s="266"/>
      <c r="G29" s="266"/>
      <c r="H29" s="266"/>
      <c r="I29" s="1367"/>
      <c r="J29" s="1371"/>
      <c r="K29" s="1372"/>
      <c r="L29" s="259"/>
      <c r="M29" s="257"/>
      <c r="N29" s="180"/>
    </row>
    <row r="30" spans="2:14" ht="19.5" customHeight="1">
      <c r="B30" s="1364"/>
      <c r="C30" s="264" t="s">
        <v>676</v>
      </c>
      <c r="D30" s="265"/>
      <c r="E30" s="288">
        <f t="shared" si="2"/>
        <v>0</v>
      </c>
      <c r="F30" s="266"/>
      <c r="G30" s="266"/>
      <c r="H30" s="266"/>
      <c r="I30" s="1367"/>
      <c r="J30" s="1371"/>
      <c r="K30" s="1372"/>
      <c r="L30" s="259"/>
      <c r="M30" s="257"/>
      <c r="N30" s="180"/>
    </row>
    <row r="31" spans="2:14" ht="19.5" customHeight="1">
      <c r="B31" s="1364"/>
      <c r="C31" s="264" t="s">
        <v>151</v>
      </c>
      <c r="D31" s="265"/>
      <c r="E31" s="288">
        <f t="shared" si="2"/>
        <v>0</v>
      </c>
      <c r="F31" s="266"/>
      <c r="G31" s="266"/>
      <c r="H31" s="266"/>
      <c r="I31" s="1367"/>
      <c r="J31" s="1371"/>
      <c r="K31" s="1372"/>
      <c r="L31" s="268"/>
      <c r="M31" s="270"/>
      <c r="N31" s="180"/>
    </row>
    <row r="32" spans="2:14" ht="19.5" customHeight="1">
      <c r="B32" s="1364"/>
      <c r="C32" s="264" t="s">
        <v>152</v>
      </c>
      <c r="D32" s="265"/>
      <c r="E32" s="288">
        <f t="shared" si="2"/>
        <v>0</v>
      </c>
      <c r="F32" s="278"/>
      <c r="G32" s="278"/>
      <c r="H32" s="278"/>
      <c r="I32" s="1367"/>
      <c r="J32" s="1373"/>
      <c r="K32" s="1374"/>
      <c r="L32" s="268"/>
      <c r="M32" s="270"/>
      <c r="N32" s="180"/>
    </row>
    <row r="33" spans="2:14" ht="19.5" customHeight="1">
      <c r="B33" s="1364"/>
      <c r="C33" s="272" t="s">
        <v>631</v>
      </c>
      <c r="D33" s="265"/>
      <c r="E33" s="288">
        <f t="shared" si="2"/>
        <v>0</v>
      </c>
      <c r="F33" s="266"/>
      <c r="G33" s="266"/>
      <c r="H33" s="266"/>
      <c r="I33" s="1367"/>
      <c r="J33" s="1371"/>
      <c r="K33" s="1372"/>
      <c r="L33" s="268"/>
      <c r="M33" s="270"/>
      <c r="N33" s="180"/>
    </row>
    <row r="34" spans="2:14" ht="19.5" customHeight="1">
      <c r="B34" s="1364"/>
      <c r="C34" s="264" t="s">
        <v>153</v>
      </c>
      <c r="D34" s="265"/>
      <c r="E34" s="288">
        <f t="shared" si="2"/>
        <v>0</v>
      </c>
      <c r="F34" s="266"/>
      <c r="G34" s="266"/>
      <c r="H34" s="266"/>
      <c r="I34" s="1367"/>
      <c r="J34" s="1371"/>
      <c r="K34" s="1372"/>
      <c r="L34" s="268"/>
      <c r="M34" s="270"/>
      <c r="N34" s="180"/>
    </row>
    <row r="35" spans="2:14" ht="19.5" customHeight="1" thickBot="1">
      <c r="B35" s="1365"/>
      <c r="C35" s="1027" t="s">
        <v>677</v>
      </c>
      <c r="D35" s="1028"/>
      <c r="E35" s="289">
        <f>SUM(F35:H35)</f>
        <v>0</v>
      </c>
      <c r="F35" s="275"/>
      <c r="G35" s="275"/>
      <c r="H35" s="275"/>
      <c r="I35" s="1368"/>
      <c r="J35" s="1375"/>
      <c r="K35" s="1376"/>
      <c r="L35" s="268"/>
      <c r="M35" s="270"/>
      <c r="N35" s="180"/>
    </row>
    <row r="36" spans="2:14" ht="37.5" customHeight="1">
      <c r="B36" s="1008" t="str">
        <f>IF('①7.積算内訳（戦略）'!B36="","",'①7.積算内訳（戦略）'!B36)</f>
        <v/>
      </c>
      <c r="C36" s="1377" t="str">
        <f>IF('①7.積算内訳（戦略）'!C36="","",'①7.積算内訳（戦略）'!C36)</f>
        <v/>
      </c>
      <c r="D36" s="1378" t="s">
        <v>392</v>
      </c>
      <c r="E36" s="284">
        <f>SUM(E37:E45)</f>
        <v>0</v>
      </c>
      <c r="F36" s="284">
        <f>SUM(F37:F45)</f>
        <v>0</v>
      </c>
      <c r="G36" s="284">
        <f>SUM(G37:G45)</f>
        <v>0</v>
      </c>
      <c r="H36" s="284">
        <f>SUM(H37:H45)</f>
        <v>0</v>
      </c>
      <c r="I36" s="277"/>
      <c r="J36" s="1379"/>
      <c r="K36" s="1380"/>
      <c r="L36" s="259"/>
      <c r="M36" s="257"/>
      <c r="N36" s="180"/>
    </row>
    <row r="37" spans="2:14" ht="19.5" customHeight="1">
      <c r="B37" s="1363"/>
      <c r="C37" s="260" t="s">
        <v>147</v>
      </c>
      <c r="D37" s="261"/>
      <c r="E37" s="287">
        <f>SUM(F37:H37)</f>
        <v>0</v>
      </c>
      <c r="F37" s="262"/>
      <c r="G37" s="262"/>
      <c r="H37" s="262"/>
      <c r="I37" s="1366"/>
      <c r="J37" s="1369"/>
      <c r="K37" s="1370"/>
      <c r="L37" s="268"/>
      <c r="M37" s="270"/>
      <c r="N37" s="180"/>
    </row>
    <row r="38" spans="2:14" ht="19.5" customHeight="1">
      <c r="B38" s="1364"/>
      <c r="C38" s="264" t="s">
        <v>148</v>
      </c>
      <c r="D38" s="265"/>
      <c r="E38" s="288">
        <f t="shared" ref="E38:E44" si="3">SUM(F38:H38)</f>
        <v>0</v>
      </c>
      <c r="F38" s="266"/>
      <c r="G38" s="266"/>
      <c r="H38" s="266"/>
      <c r="I38" s="1367"/>
      <c r="J38" s="1371"/>
      <c r="K38" s="1372"/>
      <c r="L38" s="259"/>
      <c r="M38" s="257"/>
      <c r="N38" s="180"/>
    </row>
    <row r="39" spans="2:14" ht="19.5" customHeight="1">
      <c r="B39" s="1364"/>
      <c r="C39" s="264" t="s">
        <v>149</v>
      </c>
      <c r="D39" s="265"/>
      <c r="E39" s="288">
        <f t="shared" si="3"/>
        <v>0</v>
      </c>
      <c r="F39" s="266"/>
      <c r="G39" s="266"/>
      <c r="H39" s="266"/>
      <c r="I39" s="1367"/>
      <c r="J39" s="1371"/>
      <c r="K39" s="1372"/>
      <c r="L39" s="259"/>
      <c r="M39" s="257"/>
      <c r="N39" s="180"/>
    </row>
    <row r="40" spans="2:14" ht="19.5" customHeight="1">
      <c r="B40" s="1364"/>
      <c r="C40" s="264" t="s">
        <v>676</v>
      </c>
      <c r="D40" s="265"/>
      <c r="E40" s="288">
        <f t="shared" si="3"/>
        <v>0</v>
      </c>
      <c r="F40" s="266"/>
      <c r="G40" s="266"/>
      <c r="H40" s="266"/>
      <c r="I40" s="1367"/>
      <c r="J40" s="1371"/>
      <c r="K40" s="1372"/>
      <c r="L40" s="259"/>
      <c r="M40" s="257"/>
      <c r="N40" s="180"/>
    </row>
    <row r="41" spans="2:14" ht="19.5" customHeight="1">
      <c r="B41" s="1364"/>
      <c r="C41" s="264" t="s">
        <v>151</v>
      </c>
      <c r="D41" s="265"/>
      <c r="E41" s="288">
        <f t="shared" si="3"/>
        <v>0</v>
      </c>
      <c r="F41" s="266"/>
      <c r="G41" s="266"/>
      <c r="H41" s="266"/>
      <c r="I41" s="1367"/>
      <c r="J41" s="1371"/>
      <c r="K41" s="1372"/>
      <c r="L41" s="268"/>
      <c r="M41" s="270"/>
      <c r="N41" s="180"/>
    </row>
    <row r="42" spans="2:14" ht="19.5" customHeight="1">
      <c r="B42" s="1364"/>
      <c r="C42" s="264" t="s">
        <v>152</v>
      </c>
      <c r="D42" s="265"/>
      <c r="E42" s="288">
        <f t="shared" si="3"/>
        <v>0</v>
      </c>
      <c r="F42" s="278"/>
      <c r="G42" s="278"/>
      <c r="H42" s="278"/>
      <c r="I42" s="1367"/>
      <c r="J42" s="1371"/>
      <c r="K42" s="1372"/>
      <c r="L42" s="268"/>
      <c r="M42" s="270"/>
      <c r="N42" s="180"/>
    </row>
    <row r="43" spans="2:14" ht="19.5" customHeight="1">
      <c r="B43" s="1364"/>
      <c r="C43" s="272" t="s">
        <v>631</v>
      </c>
      <c r="D43" s="265"/>
      <c r="E43" s="288">
        <f t="shared" si="3"/>
        <v>0</v>
      </c>
      <c r="F43" s="266"/>
      <c r="G43" s="266"/>
      <c r="H43" s="266"/>
      <c r="I43" s="1367"/>
      <c r="J43" s="1371"/>
      <c r="K43" s="1372"/>
      <c r="L43" s="268"/>
      <c r="M43" s="270"/>
      <c r="N43" s="180"/>
    </row>
    <row r="44" spans="2:14" ht="19.5" customHeight="1">
      <c r="B44" s="1364"/>
      <c r="C44" s="264" t="s">
        <v>153</v>
      </c>
      <c r="D44" s="265"/>
      <c r="E44" s="288">
        <f t="shared" si="3"/>
        <v>0</v>
      </c>
      <c r="F44" s="266"/>
      <c r="G44" s="266"/>
      <c r="H44" s="266"/>
      <c r="I44" s="1367"/>
      <c r="J44" s="1371"/>
      <c r="K44" s="1372"/>
      <c r="L44" s="268"/>
      <c r="M44" s="270"/>
      <c r="N44" s="180"/>
    </row>
    <row r="45" spans="2:14" ht="19.5" customHeight="1" thickBot="1">
      <c r="B45" s="1365"/>
      <c r="C45" s="1027" t="s">
        <v>677</v>
      </c>
      <c r="D45" s="1028"/>
      <c r="E45" s="289">
        <f>SUM(F45:H45)</f>
        <v>0</v>
      </c>
      <c r="F45" s="275"/>
      <c r="G45" s="275"/>
      <c r="H45" s="275"/>
      <c r="I45" s="1368"/>
      <c r="J45" s="1381"/>
      <c r="K45" s="1382"/>
      <c r="L45" s="268"/>
      <c r="M45" s="270"/>
      <c r="N45" s="180"/>
    </row>
    <row r="46" spans="2:14" ht="37.5" customHeight="1">
      <c r="B46" s="1008" t="str">
        <f>IF('①7.積算内訳（戦略）'!B46="","",'①7.積算内訳（戦略）'!B46)</f>
        <v/>
      </c>
      <c r="C46" s="1377" t="str">
        <f>IF('①7.積算内訳（戦略）'!C46="","",'①7.積算内訳（戦略）'!C46)</f>
        <v/>
      </c>
      <c r="D46" s="1378" t="s">
        <v>392</v>
      </c>
      <c r="E46" s="284">
        <f>SUM(E47:E55)</f>
        <v>0</v>
      </c>
      <c r="F46" s="284">
        <f>SUM(F47:F55)</f>
        <v>0</v>
      </c>
      <c r="G46" s="284">
        <f>SUM(G47:G55)</f>
        <v>0</v>
      </c>
      <c r="H46" s="284">
        <f>SUM(H47:H55)</f>
        <v>0</v>
      </c>
      <c r="I46" s="279"/>
      <c r="J46" s="1383"/>
      <c r="K46" s="1384"/>
      <c r="L46" s="259"/>
      <c r="M46" s="257"/>
      <c r="N46" s="180"/>
    </row>
    <row r="47" spans="2:14" ht="19.5" customHeight="1">
      <c r="B47" s="1363"/>
      <c r="C47" s="260" t="s">
        <v>147</v>
      </c>
      <c r="D47" s="261"/>
      <c r="E47" s="287">
        <f>SUM(F47:H47)</f>
        <v>0</v>
      </c>
      <c r="F47" s="262"/>
      <c r="G47" s="262"/>
      <c r="H47" s="262"/>
      <c r="I47" s="1366"/>
      <c r="J47" s="1369"/>
      <c r="K47" s="1370"/>
      <c r="L47" s="268"/>
      <c r="M47" s="270"/>
      <c r="N47" s="180"/>
    </row>
    <row r="48" spans="2:14" ht="19.5" customHeight="1">
      <c r="B48" s="1364"/>
      <c r="C48" s="264" t="s">
        <v>148</v>
      </c>
      <c r="D48" s="265"/>
      <c r="E48" s="288">
        <f t="shared" ref="E48:E54" si="4">SUM(F48:H48)</f>
        <v>0</v>
      </c>
      <c r="F48" s="266"/>
      <c r="G48" s="266"/>
      <c r="H48" s="266"/>
      <c r="I48" s="1367"/>
      <c r="J48" s="1371"/>
      <c r="K48" s="1372"/>
      <c r="L48" s="259"/>
      <c r="M48" s="257"/>
      <c r="N48" s="180"/>
    </row>
    <row r="49" spans="2:14" ht="19.5" customHeight="1">
      <c r="B49" s="1364"/>
      <c r="C49" s="264" t="s">
        <v>149</v>
      </c>
      <c r="D49" s="265"/>
      <c r="E49" s="288">
        <f t="shared" si="4"/>
        <v>0</v>
      </c>
      <c r="F49" s="266"/>
      <c r="G49" s="266"/>
      <c r="H49" s="266"/>
      <c r="I49" s="1367"/>
      <c r="J49" s="1371"/>
      <c r="K49" s="1372"/>
      <c r="L49" s="259"/>
      <c r="M49" s="257"/>
      <c r="N49" s="180"/>
    </row>
    <row r="50" spans="2:14" ht="19.5" customHeight="1">
      <c r="B50" s="1364"/>
      <c r="C50" s="264" t="s">
        <v>676</v>
      </c>
      <c r="D50" s="265"/>
      <c r="E50" s="288">
        <f t="shared" si="4"/>
        <v>0</v>
      </c>
      <c r="F50" s="266"/>
      <c r="G50" s="266"/>
      <c r="H50" s="266"/>
      <c r="I50" s="1367"/>
      <c r="J50" s="1371"/>
      <c r="K50" s="1372"/>
      <c r="L50" s="259"/>
      <c r="M50" s="257"/>
      <c r="N50" s="180"/>
    </row>
    <row r="51" spans="2:14" ht="19.5" customHeight="1">
      <c r="B51" s="1364"/>
      <c r="C51" s="264" t="s">
        <v>151</v>
      </c>
      <c r="D51" s="265"/>
      <c r="E51" s="288">
        <f t="shared" si="4"/>
        <v>0</v>
      </c>
      <c r="F51" s="266"/>
      <c r="G51" s="266"/>
      <c r="H51" s="266"/>
      <c r="I51" s="1367"/>
      <c r="J51" s="1371"/>
      <c r="K51" s="1372"/>
      <c r="L51" s="268"/>
      <c r="M51" s="270"/>
      <c r="N51" s="180"/>
    </row>
    <row r="52" spans="2:14" ht="19.5" customHeight="1">
      <c r="B52" s="1364"/>
      <c r="C52" s="264" t="s">
        <v>152</v>
      </c>
      <c r="D52" s="265"/>
      <c r="E52" s="288">
        <f t="shared" si="4"/>
        <v>0</v>
      </c>
      <c r="F52" s="278"/>
      <c r="G52" s="278"/>
      <c r="H52" s="278"/>
      <c r="I52" s="1367"/>
      <c r="J52" s="1373"/>
      <c r="K52" s="1374"/>
      <c r="L52" s="268"/>
      <c r="M52" s="270"/>
      <c r="N52" s="180"/>
    </row>
    <row r="53" spans="2:14" ht="19.5" customHeight="1">
      <c r="B53" s="1364"/>
      <c r="C53" s="272" t="s">
        <v>631</v>
      </c>
      <c r="D53" s="265"/>
      <c r="E53" s="288">
        <f t="shared" si="4"/>
        <v>0</v>
      </c>
      <c r="F53" s="266"/>
      <c r="G53" s="266"/>
      <c r="H53" s="266"/>
      <c r="I53" s="1367"/>
      <c r="J53" s="1371"/>
      <c r="K53" s="1372"/>
      <c r="L53" s="268"/>
      <c r="M53" s="270"/>
      <c r="N53" s="180"/>
    </row>
    <row r="54" spans="2:14" ht="19.5" customHeight="1">
      <c r="B54" s="1364"/>
      <c r="C54" s="264" t="s">
        <v>153</v>
      </c>
      <c r="D54" s="265"/>
      <c r="E54" s="288">
        <f t="shared" si="4"/>
        <v>0</v>
      </c>
      <c r="F54" s="266"/>
      <c r="G54" s="266"/>
      <c r="H54" s="266"/>
      <c r="I54" s="1367"/>
      <c r="J54" s="1371"/>
      <c r="K54" s="1372"/>
      <c r="L54" s="268"/>
      <c r="M54" s="270"/>
      <c r="N54" s="180"/>
    </row>
    <row r="55" spans="2:14" ht="19.5" customHeight="1" thickBot="1">
      <c r="B55" s="1365"/>
      <c r="C55" s="1027" t="s">
        <v>677</v>
      </c>
      <c r="D55" s="1028"/>
      <c r="E55" s="289">
        <f>SUM(F55:H55)</f>
        <v>0</v>
      </c>
      <c r="F55" s="275"/>
      <c r="G55" s="275"/>
      <c r="H55" s="275"/>
      <c r="I55" s="1368"/>
      <c r="J55" s="1375"/>
      <c r="K55" s="1376"/>
      <c r="L55" s="268"/>
      <c r="M55" s="270"/>
      <c r="N55" s="180"/>
    </row>
    <row r="56" spans="2:14" ht="37.5" customHeight="1">
      <c r="B56" s="1008" t="str">
        <f>IF('①7.積算内訳（戦略）'!B56="","",'①7.積算内訳（戦略）'!B56)</f>
        <v/>
      </c>
      <c r="C56" s="1377" t="str">
        <f>IF('①7.積算内訳（戦略）'!C56="","",'①7.積算内訳（戦略）'!C56)</f>
        <v/>
      </c>
      <c r="D56" s="1378" t="s">
        <v>392</v>
      </c>
      <c r="E56" s="284">
        <f>SUM(E57:E65)</f>
        <v>0</v>
      </c>
      <c r="F56" s="284">
        <f>SUM(F57:F65)</f>
        <v>0</v>
      </c>
      <c r="G56" s="284">
        <f>SUM(G57:G65)</f>
        <v>0</v>
      </c>
      <c r="H56" s="284">
        <f>SUM(H57:H65)</f>
        <v>0</v>
      </c>
      <c r="I56" s="277"/>
      <c r="J56" s="1379"/>
      <c r="K56" s="1380"/>
      <c r="L56" s="259"/>
      <c r="M56" s="257"/>
      <c r="N56" s="180"/>
    </row>
    <row r="57" spans="2:14" ht="19.5" customHeight="1">
      <c r="B57" s="1363"/>
      <c r="C57" s="260" t="s">
        <v>147</v>
      </c>
      <c r="D57" s="261"/>
      <c r="E57" s="287">
        <f>SUM(F57:H57)</f>
        <v>0</v>
      </c>
      <c r="F57" s="262"/>
      <c r="G57" s="262"/>
      <c r="H57" s="262"/>
      <c r="I57" s="1366"/>
      <c r="J57" s="1369"/>
      <c r="K57" s="1370"/>
      <c r="L57" s="268"/>
      <c r="M57" s="270"/>
      <c r="N57" s="180"/>
    </row>
    <row r="58" spans="2:14" ht="19.5" customHeight="1">
      <c r="B58" s="1364"/>
      <c r="C58" s="264" t="s">
        <v>148</v>
      </c>
      <c r="D58" s="265"/>
      <c r="E58" s="288">
        <f t="shared" ref="E58:E64" si="5">SUM(F58:H58)</f>
        <v>0</v>
      </c>
      <c r="F58" s="266"/>
      <c r="G58" s="266"/>
      <c r="H58" s="266"/>
      <c r="I58" s="1367"/>
      <c r="J58" s="1371"/>
      <c r="K58" s="1372"/>
      <c r="L58" s="259"/>
      <c r="M58" s="257"/>
      <c r="N58" s="180"/>
    </row>
    <row r="59" spans="2:14" ht="19.5" customHeight="1">
      <c r="B59" s="1364"/>
      <c r="C59" s="264" t="s">
        <v>149</v>
      </c>
      <c r="D59" s="265"/>
      <c r="E59" s="288">
        <f t="shared" si="5"/>
        <v>0</v>
      </c>
      <c r="F59" s="266"/>
      <c r="G59" s="266"/>
      <c r="H59" s="266"/>
      <c r="I59" s="1367"/>
      <c r="J59" s="1371"/>
      <c r="K59" s="1372"/>
      <c r="L59" s="259"/>
      <c r="M59" s="257"/>
      <c r="N59" s="180"/>
    </row>
    <row r="60" spans="2:14" ht="19.5" customHeight="1">
      <c r="B60" s="1364"/>
      <c r="C60" s="264" t="s">
        <v>676</v>
      </c>
      <c r="D60" s="265"/>
      <c r="E60" s="288">
        <f t="shared" si="5"/>
        <v>0</v>
      </c>
      <c r="F60" s="266"/>
      <c r="G60" s="266"/>
      <c r="H60" s="266"/>
      <c r="I60" s="1367"/>
      <c r="J60" s="1371"/>
      <c r="K60" s="1372"/>
      <c r="L60" s="259"/>
      <c r="M60" s="257"/>
      <c r="N60" s="180"/>
    </row>
    <row r="61" spans="2:14" ht="19.5" customHeight="1">
      <c r="B61" s="1364"/>
      <c r="C61" s="264" t="s">
        <v>151</v>
      </c>
      <c r="D61" s="265"/>
      <c r="E61" s="288">
        <f t="shared" si="5"/>
        <v>0</v>
      </c>
      <c r="F61" s="266"/>
      <c r="G61" s="266"/>
      <c r="H61" s="266"/>
      <c r="I61" s="1367"/>
      <c r="J61" s="1371"/>
      <c r="K61" s="1372"/>
      <c r="L61" s="268"/>
      <c r="M61" s="270"/>
      <c r="N61" s="180"/>
    </row>
    <row r="62" spans="2:14" ht="19.5" customHeight="1">
      <c r="B62" s="1364"/>
      <c r="C62" s="264" t="s">
        <v>152</v>
      </c>
      <c r="D62" s="265"/>
      <c r="E62" s="288">
        <f t="shared" si="5"/>
        <v>0</v>
      </c>
      <c r="F62" s="278"/>
      <c r="G62" s="278"/>
      <c r="H62" s="278"/>
      <c r="I62" s="1367"/>
      <c r="J62" s="1371"/>
      <c r="K62" s="1372"/>
      <c r="L62" s="268"/>
      <c r="M62" s="270"/>
      <c r="N62" s="180"/>
    </row>
    <row r="63" spans="2:14" ht="19.5" customHeight="1">
      <c r="B63" s="1364"/>
      <c r="C63" s="272" t="s">
        <v>631</v>
      </c>
      <c r="D63" s="265"/>
      <c r="E63" s="288">
        <f t="shared" si="5"/>
        <v>0</v>
      </c>
      <c r="F63" s="266"/>
      <c r="G63" s="266"/>
      <c r="H63" s="266"/>
      <c r="I63" s="1367"/>
      <c r="J63" s="1371"/>
      <c r="K63" s="1372"/>
      <c r="L63" s="268"/>
      <c r="M63" s="270"/>
      <c r="N63" s="180"/>
    </row>
    <row r="64" spans="2:14" ht="19.5" customHeight="1">
      <c r="B64" s="1364"/>
      <c r="C64" s="264" t="s">
        <v>153</v>
      </c>
      <c r="D64" s="265"/>
      <c r="E64" s="288">
        <f t="shared" si="5"/>
        <v>0</v>
      </c>
      <c r="F64" s="266"/>
      <c r="G64" s="266"/>
      <c r="H64" s="266"/>
      <c r="I64" s="1367"/>
      <c r="J64" s="1371"/>
      <c r="K64" s="1372"/>
      <c r="L64" s="268"/>
      <c r="M64" s="270"/>
      <c r="N64" s="180"/>
    </row>
    <row r="65" spans="2:14" ht="19.5" customHeight="1" thickBot="1">
      <c r="B65" s="1365"/>
      <c r="C65" s="1027" t="s">
        <v>677</v>
      </c>
      <c r="D65" s="1028"/>
      <c r="E65" s="289">
        <f>SUM(F65:H65)</f>
        <v>0</v>
      </c>
      <c r="F65" s="275"/>
      <c r="G65" s="275"/>
      <c r="H65" s="275"/>
      <c r="I65" s="1368"/>
      <c r="J65" s="1381"/>
      <c r="K65" s="1382"/>
      <c r="L65" s="268"/>
      <c r="M65" s="270"/>
      <c r="N65" s="180"/>
    </row>
    <row r="66" spans="2:14" ht="37.5" customHeight="1">
      <c r="B66" s="1008" t="str">
        <f>IF('①7.積算内訳（戦略）'!B66="","",'①7.積算内訳（戦略）'!B66)</f>
        <v/>
      </c>
      <c r="C66" s="1377" t="str">
        <f>IF('①7.積算内訳（戦略）'!C66="","",'①7.積算内訳（戦略）'!C66)</f>
        <v/>
      </c>
      <c r="D66" s="1378" t="s">
        <v>392</v>
      </c>
      <c r="E66" s="284">
        <f>SUM(E67:E75)</f>
        <v>0</v>
      </c>
      <c r="F66" s="284">
        <f>SUM(F67:F75)</f>
        <v>0</v>
      </c>
      <c r="G66" s="284">
        <f>SUM(G67:G75)</f>
        <v>0</v>
      </c>
      <c r="H66" s="284">
        <f>SUM(H67:H75)</f>
        <v>0</v>
      </c>
      <c r="I66" s="279"/>
      <c r="J66" s="1383"/>
      <c r="K66" s="1384"/>
      <c r="L66" s="259"/>
      <c r="M66" s="257"/>
      <c r="N66" s="180"/>
    </row>
    <row r="67" spans="2:14" ht="19.5" customHeight="1">
      <c r="B67" s="1363"/>
      <c r="C67" s="260" t="s">
        <v>147</v>
      </c>
      <c r="D67" s="261"/>
      <c r="E67" s="287">
        <f>SUM(F67:H67)</f>
        <v>0</v>
      </c>
      <c r="F67" s="262"/>
      <c r="G67" s="262"/>
      <c r="H67" s="262"/>
      <c r="I67" s="1366"/>
      <c r="J67" s="1369"/>
      <c r="K67" s="1370"/>
      <c r="L67" s="268"/>
      <c r="M67" s="270"/>
      <c r="N67" s="180"/>
    </row>
    <row r="68" spans="2:14" ht="19.5" customHeight="1">
      <c r="B68" s="1364"/>
      <c r="C68" s="264" t="s">
        <v>148</v>
      </c>
      <c r="D68" s="265"/>
      <c r="E68" s="288">
        <f t="shared" ref="E68:E74" si="6">SUM(F68:H68)</f>
        <v>0</v>
      </c>
      <c r="F68" s="266"/>
      <c r="G68" s="266"/>
      <c r="H68" s="266"/>
      <c r="I68" s="1367"/>
      <c r="J68" s="1371"/>
      <c r="K68" s="1372"/>
      <c r="L68" s="259"/>
      <c r="M68" s="257"/>
      <c r="N68" s="180"/>
    </row>
    <row r="69" spans="2:14" ht="19.5" customHeight="1">
      <c r="B69" s="1364"/>
      <c r="C69" s="264" t="s">
        <v>149</v>
      </c>
      <c r="D69" s="265"/>
      <c r="E69" s="288">
        <f t="shared" si="6"/>
        <v>0</v>
      </c>
      <c r="F69" s="266"/>
      <c r="G69" s="266"/>
      <c r="H69" s="266"/>
      <c r="I69" s="1367"/>
      <c r="J69" s="1371"/>
      <c r="K69" s="1372"/>
      <c r="L69" s="259"/>
      <c r="M69" s="257"/>
      <c r="N69" s="180"/>
    </row>
    <row r="70" spans="2:14" ht="19.5" customHeight="1">
      <c r="B70" s="1364"/>
      <c r="C70" s="264" t="s">
        <v>676</v>
      </c>
      <c r="D70" s="265"/>
      <c r="E70" s="288">
        <f t="shared" si="6"/>
        <v>0</v>
      </c>
      <c r="F70" s="266"/>
      <c r="G70" s="266"/>
      <c r="H70" s="266"/>
      <c r="I70" s="1367"/>
      <c r="J70" s="1371"/>
      <c r="K70" s="1372"/>
      <c r="L70" s="259"/>
      <c r="M70" s="257"/>
      <c r="N70" s="180"/>
    </row>
    <row r="71" spans="2:14" ht="19.5" customHeight="1">
      <c r="B71" s="1364"/>
      <c r="C71" s="264" t="s">
        <v>151</v>
      </c>
      <c r="D71" s="265"/>
      <c r="E71" s="288">
        <f t="shared" si="6"/>
        <v>0</v>
      </c>
      <c r="F71" s="266"/>
      <c r="G71" s="266"/>
      <c r="H71" s="266"/>
      <c r="I71" s="1367"/>
      <c r="J71" s="1371"/>
      <c r="K71" s="1372"/>
      <c r="L71" s="268"/>
      <c r="M71" s="270"/>
      <c r="N71" s="180"/>
    </row>
    <row r="72" spans="2:14" ht="19.5" customHeight="1">
      <c r="B72" s="1364"/>
      <c r="C72" s="264" t="s">
        <v>152</v>
      </c>
      <c r="D72" s="265"/>
      <c r="E72" s="288">
        <f t="shared" si="6"/>
        <v>0</v>
      </c>
      <c r="F72" s="278"/>
      <c r="G72" s="278"/>
      <c r="H72" s="278"/>
      <c r="I72" s="1367"/>
      <c r="J72" s="1373"/>
      <c r="K72" s="1374"/>
      <c r="L72" s="268"/>
      <c r="M72" s="270"/>
      <c r="N72" s="180"/>
    </row>
    <row r="73" spans="2:14" ht="19.5" customHeight="1">
      <c r="B73" s="1364"/>
      <c r="C73" s="272" t="s">
        <v>631</v>
      </c>
      <c r="D73" s="265"/>
      <c r="E73" s="288">
        <f t="shared" si="6"/>
        <v>0</v>
      </c>
      <c r="F73" s="266"/>
      <c r="G73" s="266"/>
      <c r="H73" s="266"/>
      <c r="I73" s="1367"/>
      <c r="J73" s="1371"/>
      <c r="K73" s="1372"/>
      <c r="L73" s="268"/>
      <c r="M73" s="270"/>
      <c r="N73" s="180"/>
    </row>
    <row r="74" spans="2:14" ht="19.5" customHeight="1">
      <c r="B74" s="1364"/>
      <c r="C74" s="264" t="s">
        <v>153</v>
      </c>
      <c r="D74" s="265"/>
      <c r="E74" s="288">
        <f t="shared" si="6"/>
        <v>0</v>
      </c>
      <c r="F74" s="266"/>
      <c r="G74" s="266"/>
      <c r="H74" s="266"/>
      <c r="I74" s="1367"/>
      <c r="J74" s="1371"/>
      <c r="K74" s="1372"/>
      <c r="L74" s="268"/>
      <c r="M74" s="270"/>
      <c r="N74" s="180"/>
    </row>
    <row r="75" spans="2:14" ht="19.5" customHeight="1" thickBot="1">
      <c r="B75" s="1365"/>
      <c r="C75" s="1027" t="s">
        <v>677</v>
      </c>
      <c r="D75" s="1028"/>
      <c r="E75" s="289">
        <f>SUM(F75:H75)</f>
        <v>0</v>
      </c>
      <c r="F75" s="275"/>
      <c r="G75" s="275"/>
      <c r="H75" s="275"/>
      <c r="I75" s="1368"/>
      <c r="J75" s="1375"/>
      <c r="K75" s="1376"/>
      <c r="L75" s="268"/>
      <c r="M75" s="270"/>
      <c r="N75" s="180"/>
    </row>
    <row r="76" spans="2:14" ht="37.5" customHeight="1">
      <c r="B76" s="1008" t="str">
        <f>IF('①7.積算内訳（戦略）'!B76="","",'①7.積算内訳（戦略）'!B76)</f>
        <v/>
      </c>
      <c r="C76" s="1377" t="str">
        <f>IF('①7.積算内訳（戦略）'!C76="","",'①7.積算内訳（戦略）'!C76)</f>
        <v/>
      </c>
      <c r="D76" s="1378" t="s">
        <v>392</v>
      </c>
      <c r="E76" s="284">
        <f>SUM(E77:E85)</f>
        <v>0</v>
      </c>
      <c r="F76" s="284">
        <f>SUM(F77:F85)</f>
        <v>0</v>
      </c>
      <c r="G76" s="284">
        <f>SUM(G77:G85)</f>
        <v>0</v>
      </c>
      <c r="H76" s="284">
        <f>SUM(H77:H85)</f>
        <v>0</v>
      </c>
      <c r="I76" s="277"/>
      <c r="J76" s="1379"/>
      <c r="K76" s="1380"/>
      <c r="L76" s="259"/>
      <c r="M76" s="257"/>
      <c r="N76" s="180"/>
    </row>
    <row r="77" spans="2:14" ht="19.5" customHeight="1">
      <c r="B77" s="1363"/>
      <c r="C77" s="260" t="s">
        <v>147</v>
      </c>
      <c r="D77" s="261"/>
      <c r="E77" s="287">
        <f>SUM(F77:H77)</f>
        <v>0</v>
      </c>
      <c r="F77" s="262"/>
      <c r="G77" s="262"/>
      <c r="H77" s="262"/>
      <c r="I77" s="1366"/>
      <c r="J77" s="1369"/>
      <c r="K77" s="1370"/>
      <c r="L77" s="268"/>
      <c r="M77" s="270"/>
      <c r="N77" s="180"/>
    </row>
    <row r="78" spans="2:14" ht="19.5" customHeight="1">
      <c r="B78" s="1364"/>
      <c r="C78" s="264" t="s">
        <v>148</v>
      </c>
      <c r="D78" s="265"/>
      <c r="E78" s="288">
        <f t="shared" ref="E78:E84" si="7">SUM(F78:H78)</f>
        <v>0</v>
      </c>
      <c r="F78" s="266"/>
      <c r="G78" s="266"/>
      <c r="H78" s="266"/>
      <c r="I78" s="1367"/>
      <c r="J78" s="1371"/>
      <c r="K78" s="1372"/>
      <c r="L78" s="259"/>
      <c r="M78" s="257"/>
      <c r="N78" s="180"/>
    </row>
    <row r="79" spans="2:14" ht="19.5" customHeight="1">
      <c r="B79" s="1364"/>
      <c r="C79" s="264" t="s">
        <v>149</v>
      </c>
      <c r="D79" s="265"/>
      <c r="E79" s="288">
        <f t="shared" si="7"/>
        <v>0</v>
      </c>
      <c r="F79" s="266"/>
      <c r="G79" s="266"/>
      <c r="H79" s="266"/>
      <c r="I79" s="1367"/>
      <c r="J79" s="1371"/>
      <c r="K79" s="1372"/>
      <c r="L79" s="259"/>
      <c r="M79" s="257"/>
      <c r="N79" s="180"/>
    </row>
    <row r="80" spans="2:14" ht="19.5" customHeight="1">
      <c r="B80" s="1364"/>
      <c r="C80" s="264" t="s">
        <v>676</v>
      </c>
      <c r="D80" s="265"/>
      <c r="E80" s="288">
        <f t="shared" si="7"/>
        <v>0</v>
      </c>
      <c r="F80" s="266"/>
      <c r="G80" s="266"/>
      <c r="H80" s="266"/>
      <c r="I80" s="1367"/>
      <c r="J80" s="1371"/>
      <c r="K80" s="1372"/>
      <c r="L80" s="259"/>
      <c r="M80" s="257"/>
      <c r="N80" s="180"/>
    </row>
    <row r="81" spans="2:14" ht="19.5" customHeight="1">
      <c r="B81" s="1364"/>
      <c r="C81" s="264" t="s">
        <v>151</v>
      </c>
      <c r="D81" s="265"/>
      <c r="E81" s="288">
        <f t="shared" si="7"/>
        <v>0</v>
      </c>
      <c r="F81" s="266"/>
      <c r="G81" s="266"/>
      <c r="H81" s="266"/>
      <c r="I81" s="1367"/>
      <c r="J81" s="1371"/>
      <c r="K81" s="1372"/>
      <c r="L81" s="268"/>
      <c r="M81" s="270"/>
      <c r="N81" s="180"/>
    </row>
    <row r="82" spans="2:14" ht="19.5" customHeight="1">
      <c r="B82" s="1364"/>
      <c r="C82" s="264" t="s">
        <v>152</v>
      </c>
      <c r="D82" s="265"/>
      <c r="E82" s="288">
        <f t="shared" si="7"/>
        <v>0</v>
      </c>
      <c r="F82" s="278"/>
      <c r="G82" s="278"/>
      <c r="H82" s="278"/>
      <c r="I82" s="1367"/>
      <c r="J82" s="1371"/>
      <c r="K82" s="1372"/>
      <c r="L82" s="268"/>
      <c r="M82" s="270"/>
      <c r="N82" s="180"/>
    </row>
    <row r="83" spans="2:14" ht="19.5" customHeight="1">
      <c r="B83" s="1364"/>
      <c r="C83" s="272" t="s">
        <v>631</v>
      </c>
      <c r="D83" s="265"/>
      <c r="E83" s="288">
        <f t="shared" si="7"/>
        <v>0</v>
      </c>
      <c r="F83" s="266"/>
      <c r="G83" s="266"/>
      <c r="H83" s="266"/>
      <c r="I83" s="1367"/>
      <c r="J83" s="1371"/>
      <c r="K83" s="1372"/>
      <c r="L83" s="268"/>
      <c r="M83" s="270"/>
      <c r="N83" s="180"/>
    </row>
    <row r="84" spans="2:14" ht="19.5" customHeight="1">
      <c r="B84" s="1364"/>
      <c r="C84" s="264" t="s">
        <v>153</v>
      </c>
      <c r="D84" s="265"/>
      <c r="E84" s="288">
        <f t="shared" si="7"/>
        <v>0</v>
      </c>
      <c r="F84" s="266"/>
      <c r="G84" s="266"/>
      <c r="H84" s="266"/>
      <c r="I84" s="1367"/>
      <c r="J84" s="1371"/>
      <c r="K84" s="1372"/>
      <c r="L84" s="268"/>
      <c r="M84" s="270"/>
      <c r="N84" s="180"/>
    </row>
    <row r="85" spans="2:14" ht="19.5" customHeight="1" thickBot="1">
      <c r="B85" s="1365"/>
      <c r="C85" s="1027" t="s">
        <v>677</v>
      </c>
      <c r="D85" s="1028"/>
      <c r="E85" s="289">
        <f>SUM(F85:H85)</f>
        <v>0</v>
      </c>
      <c r="F85" s="275"/>
      <c r="G85" s="275"/>
      <c r="H85" s="275"/>
      <c r="I85" s="1368"/>
      <c r="J85" s="1381"/>
      <c r="K85" s="1382"/>
      <c r="L85" s="268"/>
      <c r="M85" s="270"/>
      <c r="N85" s="180"/>
    </row>
    <row r="86" spans="2:14" ht="37.5" customHeight="1">
      <c r="B86" s="1008" t="str">
        <f>IF('①7.積算内訳（戦略）'!B86="","",'①7.積算内訳（戦略）'!B86)</f>
        <v/>
      </c>
      <c r="C86" s="1377" t="str">
        <f>IF('①7.積算内訳（戦略）'!C86="","",'①7.積算内訳（戦略）'!C86)</f>
        <v/>
      </c>
      <c r="D86" s="1378" t="s">
        <v>392</v>
      </c>
      <c r="E86" s="284">
        <f>SUM(E87:E95)</f>
        <v>0</v>
      </c>
      <c r="F86" s="284">
        <f>SUM(F87:F95)</f>
        <v>0</v>
      </c>
      <c r="G86" s="284">
        <f>SUM(G87:G95)</f>
        <v>0</v>
      </c>
      <c r="H86" s="284">
        <f>SUM(H87:H95)</f>
        <v>0</v>
      </c>
      <c r="I86" s="279"/>
      <c r="J86" s="1383"/>
      <c r="K86" s="1384"/>
      <c r="L86" s="259"/>
      <c r="M86" s="257"/>
      <c r="N86" s="180"/>
    </row>
    <row r="87" spans="2:14" ht="19.5" customHeight="1">
      <c r="B87" s="1363"/>
      <c r="C87" s="260" t="s">
        <v>147</v>
      </c>
      <c r="D87" s="261"/>
      <c r="E87" s="287">
        <f>SUM(F87:H87)</f>
        <v>0</v>
      </c>
      <c r="F87" s="262"/>
      <c r="G87" s="262"/>
      <c r="H87" s="262"/>
      <c r="I87" s="1366"/>
      <c r="J87" s="1369"/>
      <c r="K87" s="1370"/>
      <c r="L87" s="268"/>
      <c r="M87" s="270"/>
      <c r="N87" s="180"/>
    </row>
    <row r="88" spans="2:14" ht="19.5" customHeight="1">
      <c r="B88" s="1364"/>
      <c r="C88" s="264" t="s">
        <v>148</v>
      </c>
      <c r="D88" s="265"/>
      <c r="E88" s="288">
        <f t="shared" ref="E88:E94" si="8">SUM(F88:H88)</f>
        <v>0</v>
      </c>
      <c r="F88" s="266"/>
      <c r="G88" s="266"/>
      <c r="H88" s="266"/>
      <c r="I88" s="1367"/>
      <c r="J88" s="1371"/>
      <c r="K88" s="1372"/>
      <c r="L88" s="259"/>
      <c r="M88" s="257"/>
      <c r="N88" s="180"/>
    </row>
    <row r="89" spans="2:14" ht="19.5" customHeight="1">
      <c r="B89" s="1364"/>
      <c r="C89" s="264" t="s">
        <v>149</v>
      </c>
      <c r="D89" s="265"/>
      <c r="E89" s="288">
        <f t="shared" si="8"/>
        <v>0</v>
      </c>
      <c r="F89" s="266"/>
      <c r="G89" s="266"/>
      <c r="H89" s="266"/>
      <c r="I89" s="1367"/>
      <c r="J89" s="1371"/>
      <c r="K89" s="1372"/>
      <c r="L89" s="259"/>
      <c r="M89" s="257"/>
      <c r="N89" s="180"/>
    </row>
    <row r="90" spans="2:14" ht="19.5" customHeight="1">
      <c r="B90" s="1364"/>
      <c r="C90" s="264" t="s">
        <v>676</v>
      </c>
      <c r="D90" s="265"/>
      <c r="E90" s="288">
        <f t="shared" si="8"/>
        <v>0</v>
      </c>
      <c r="F90" s="266"/>
      <c r="G90" s="266"/>
      <c r="H90" s="266"/>
      <c r="I90" s="1367"/>
      <c r="J90" s="1371"/>
      <c r="K90" s="1372"/>
      <c r="L90" s="259"/>
      <c r="M90" s="257"/>
      <c r="N90" s="180"/>
    </row>
    <row r="91" spans="2:14" ht="19.5" customHeight="1">
      <c r="B91" s="1364"/>
      <c r="C91" s="264" t="s">
        <v>151</v>
      </c>
      <c r="D91" s="265"/>
      <c r="E91" s="288">
        <f t="shared" si="8"/>
        <v>0</v>
      </c>
      <c r="F91" s="266"/>
      <c r="G91" s="266"/>
      <c r="H91" s="266"/>
      <c r="I91" s="1367"/>
      <c r="J91" s="1371"/>
      <c r="K91" s="1372"/>
      <c r="L91" s="268"/>
      <c r="M91" s="270"/>
      <c r="N91" s="180"/>
    </row>
    <row r="92" spans="2:14" ht="19.5" customHeight="1">
      <c r="B92" s="1364"/>
      <c r="C92" s="264" t="s">
        <v>152</v>
      </c>
      <c r="D92" s="265"/>
      <c r="E92" s="288">
        <f t="shared" si="8"/>
        <v>0</v>
      </c>
      <c r="F92" s="278"/>
      <c r="G92" s="278"/>
      <c r="H92" s="278"/>
      <c r="I92" s="1367"/>
      <c r="J92" s="1373"/>
      <c r="K92" s="1374"/>
      <c r="L92" s="268"/>
      <c r="M92" s="270"/>
      <c r="N92" s="180"/>
    </row>
    <row r="93" spans="2:14" ht="19.5" customHeight="1">
      <c r="B93" s="1364"/>
      <c r="C93" s="272" t="s">
        <v>631</v>
      </c>
      <c r="D93" s="265"/>
      <c r="E93" s="288">
        <f t="shared" si="8"/>
        <v>0</v>
      </c>
      <c r="F93" s="266"/>
      <c r="G93" s="266"/>
      <c r="H93" s="266"/>
      <c r="I93" s="1367"/>
      <c r="J93" s="1371"/>
      <c r="K93" s="1372"/>
      <c r="L93" s="268"/>
      <c r="M93" s="270"/>
      <c r="N93" s="180"/>
    </row>
    <row r="94" spans="2:14" ht="19.5" customHeight="1">
      <c r="B94" s="1364"/>
      <c r="C94" s="264" t="s">
        <v>153</v>
      </c>
      <c r="D94" s="265"/>
      <c r="E94" s="288">
        <f t="shared" si="8"/>
        <v>0</v>
      </c>
      <c r="F94" s="266"/>
      <c r="G94" s="266"/>
      <c r="H94" s="266"/>
      <c r="I94" s="1367"/>
      <c r="J94" s="1371"/>
      <c r="K94" s="1372"/>
      <c r="L94" s="268"/>
      <c r="M94" s="270"/>
      <c r="N94" s="180"/>
    </row>
    <row r="95" spans="2:14" ht="19.5" customHeight="1" thickBot="1">
      <c r="B95" s="1365"/>
      <c r="C95" s="1027" t="s">
        <v>677</v>
      </c>
      <c r="D95" s="1028"/>
      <c r="E95" s="289">
        <f>SUM(F95:H95)</f>
        <v>0</v>
      </c>
      <c r="F95" s="275"/>
      <c r="G95" s="275"/>
      <c r="H95" s="275"/>
      <c r="I95" s="1368"/>
      <c r="J95" s="1375"/>
      <c r="K95" s="1376"/>
      <c r="L95" s="268"/>
      <c r="M95" s="270"/>
      <c r="N95" s="180"/>
    </row>
    <row r="96" spans="2:14" ht="37.5" customHeight="1">
      <c r="B96" s="1008" t="str">
        <f>IF('①7.積算内訳（戦略）'!B96="","",'①7.積算内訳（戦略）'!B96)</f>
        <v/>
      </c>
      <c r="C96" s="1377" t="str">
        <f>IF('①7.積算内訳（戦略）'!C96="","",'①7.積算内訳（戦略）'!C96)</f>
        <v/>
      </c>
      <c r="D96" s="1378" t="s">
        <v>392</v>
      </c>
      <c r="E96" s="284">
        <f>SUM(E97:E105)</f>
        <v>0</v>
      </c>
      <c r="F96" s="284">
        <f>SUM(F97:F105)</f>
        <v>0</v>
      </c>
      <c r="G96" s="284">
        <f>SUM(G97:G105)</f>
        <v>0</v>
      </c>
      <c r="H96" s="284">
        <f>SUM(H97:H105)</f>
        <v>0</v>
      </c>
      <c r="I96" s="279"/>
      <c r="J96" s="1383"/>
      <c r="K96" s="1384"/>
      <c r="L96" s="259"/>
      <c r="M96" s="257"/>
      <c r="N96" s="180"/>
    </row>
    <row r="97" spans="2:14" ht="19.5" customHeight="1">
      <c r="B97" s="1363"/>
      <c r="C97" s="260" t="s">
        <v>147</v>
      </c>
      <c r="D97" s="261"/>
      <c r="E97" s="287">
        <f>SUM(F97:H97)</f>
        <v>0</v>
      </c>
      <c r="F97" s="262"/>
      <c r="G97" s="262"/>
      <c r="H97" s="262"/>
      <c r="I97" s="1366"/>
      <c r="J97" s="1369"/>
      <c r="K97" s="1370"/>
      <c r="L97" s="268"/>
      <c r="M97" s="270"/>
      <c r="N97" s="180"/>
    </row>
    <row r="98" spans="2:14" ht="19.5" customHeight="1">
      <c r="B98" s="1364"/>
      <c r="C98" s="264" t="s">
        <v>148</v>
      </c>
      <c r="D98" s="265"/>
      <c r="E98" s="288">
        <f t="shared" ref="E98:E104" si="9">SUM(F98:H98)</f>
        <v>0</v>
      </c>
      <c r="F98" s="266"/>
      <c r="G98" s="266"/>
      <c r="H98" s="266"/>
      <c r="I98" s="1367"/>
      <c r="J98" s="1371"/>
      <c r="K98" s="1372"/>
      <c r="L98" s="259"/>
      <c r="M98" s="257"/>
      <c r="N98" s="180"/>
    </row>
    <row r="99" spans="2:14" ht="19.5" customHeight="1">
      <c r="B99" s="1364"/>
      <c r="C99" s="264" t="s">
        <v>149</v>
      </c>
      <c r="D99" s="265"/>
      <c r="E99" s="288">
        <f t="shared" si="9"/>
        <v>0</v>
      </c>
      <c r="F99" s="266"/>
      <c r="G99" s="266"/>
      <c r="H99" s="266"/>
      <c r="I99" s="1367"/>
      <c r="J99" s="1371"/>
      <c r="K99" s="1372"/>
      <c r="L99" s="259"/>
      <c r="M99" s="257"/>
      <c r="N99" s="180"/>
    </row>
    <row r="100" spans="2:14" ht="19.5" customHeight="1">
      <c r="B100" s="1364"/>
      <c r="C100" s="264" t="s">
        <v>676</v>
      </c>
      <c r="D100" s="265"/>
      <c r="E100" s="288">
        <f t="shared" si="9"/>
        <v>0</v>
      </c>
      <c r="F100" s="266"/>
      <c r="G100" s="266"/>
      <c r="H100" s="266"/>
      <c r="I100" s="1367"/>
      <c r="J100" s="1371"/>
      <c r="K100" s="1372"/>
      <c r="L100" s="259"/>
      <c r="M100" s="257"/>
      <c r="N100" s="180"/>
    </row>
    <row r="101" spans="2:14" ht="19.5" customHeight="1">
      <c r="B101" s="1364"/>
      <c r="C101" s="264" t="s">
        <v>151</v>
      </c>
      <c r="D101" s="265"/>
      <c r="E101" s="288">
        <f t="shared" si="9"/>
        <v>0</v>
      </c>
      <c r="F101" s="266"/>
      <c r="G101" s="266"/>
      <c r="H101" s="266"/>
      <c r="I101" s="1367"/>
      <c r="J101" s="1371"/>
      <c r="K101" s="1372"/>
      <c r="L101" s="268"/>
      <c r="M101" s="270"/>
      <c r="N101" s="180"/>
    </row>
    <row r="102" spans="2:14" ht="19.5" customHeight="1">
      <c r="B102" s="1364"/>
      <c r="C102" s="264" t="s">
        <v>152</v>
      </c>
      <c r="D102" s="265"/>
      <c r="E102" s="288">
        <f t="shared" si="9"/>
        <v>0</v>
      </c>
      <c r="F102" s="278"/>
      <c r="G102" s="278"/>
      <c r="H102" s="278"/>
      <c r="I102" s="1367"/>
      <c r="J102" s="1373"/>
      <c r="K102" s="1374"/>
      <c r="L102" s="268"/>
      <c r="M102" s="270"/>
      <c r="N102" s="180"/>
    </row>
    <row r="103" spans="2:14" ht="19.5" customHeight="1">
      <c r="B103" s="1364"/>
      <c r="C103" s="272" t="s">
        <v>631</v>
      </c>
      <c r="D103" s="265"/>
      <c r="E103" s="288">
        <f t="shared" si="9"/>
        <v>0</v>
      </c>
      <c r="F103" s="266"/>
      <c r="G103" s="266"/>
      <c r="H103" s="266"/>
      <c r="I103" s="1367"/>
      <c r="J103" s="1371"/>
      <c r="K103" s="1372"/>
      <c r="L103" s="268"/>
      <c r="M103" s="270"/>
      <c r="N103" s="180"/>
    </row>
    <row r="104" spans="2:14" ht="19.5" customHeight="1">
      <c r="B104" s="1364"/>
      <c r="C104" s="264" t="s">
        <v>153</v>
      </c>
      <c r="D104" s="265"/>
      <c r="E104" s="288">
        <f t="shared" si="9"/>
        <v>0</v>
      </c>
      <c r="F104" s="266"/>
      <c r="G104" s="266"/>
      <c r="H104" s="266"/>
      <c r="I104" s="1367"/>
      <c r="J104" s="1371"/>
      <c r="K104" s="1372"/>
      <c r="L104" s="268"/>
      <c r="M104" s="270"/>
      <c r="N104" s="180"/>
    </row>
    <row r="105" spans="2:14" ht="19.5" customHeight="1" thickBot="1">
      <c r="B105" s="1365"/>
      <c r="C105" s="1027" t="s">
        <v>677</v>
      </c>
      <c r="D105" s="1028"/>
      <c r="E105" s="289">
        <f>SUM(F105:H105)</f>
        <v>0</v>
      </c>
      <c r="F105" s="275"/>
      <c r="G105" s="275"/>
      <c r="H105" s="275"/>
      <c r="I105" s="1368"/>
      <c r="J105" s="1375"/>
      <c r="K105" s="1376"/>
      <c r="L105" s="268"/>
      <c r="M105" s="270"/>
      <c r="N105" s="180"/>
    </row>
    <row r="106" spans="2:14">
      <c r="B106" s="229" t="s">
        <v>455</v>
      </c>
      <c r="C106" s="178" t="s">
        <v>459</v>
      </c>
    </row>
    <row r="107" spans="2:14">
      <c r="B107" s="229" t="s">
        <v>456</v>
      </c>
      <c r="C107" s="178" t="s">
        <v>460</v>
      </c>
    </row>
    <row r="108" spans="2:14">
      <c r="C108" s="178" t="s">
        <v>461</v>
      </c>
    </row>
    <row r="109" spans="2:14">
      <c r="B109" s="229" t="s">
        <v>457</v>
      </c>
      <c r="C109" s="322" t="s">
        <v>630</v>
      </c>
    </row>
    <row r="110" spans="2:14">
      <c r="B110" s="161" t="s">
        <v>626</v>
      </c>
      <c r="C110" s="178" t="s">
        <v>462</v>
      </c>
    </row>
    <row r="111" spans="2:14">
      <c r="C111" s="178" t="s">
        <v>463</v>
      </c>
    </row>
  </sheetData>
  <sheetProtection algorithmName="SHA-512" hashValue="uUTBBOQSaesgGyV8HaXtUML5F/WEmEu0fgMtr2//rjf7VMwZnvzZV52rdEvHjHyS7LyJqZBQwBAhSmttprhwpg==" saltValue="X02/XkUFw1V6adNma8q9Aw==" spinCount="100000" sheet="1" formatCells="0" formatColumns="0" formatRows="0"/>
  <dataConsolidate/>
  <mergeCells count="138">
    <mergeCell ref="J2:K2"/>
    <mergeCell ref="B3:D4"/>
    <mergeCell ref="E3:E4"/>
    <mergeCell ref="F3:H3"/>
    <mergeCell ref="I3:I4"/>
    <mergeCell ref="J3:K4"/>
    <mergeCell ref="J11:K11"/>
    <mergeCell ref="J12:K12"/>
    <mergeCell ref="J13:K13"/>
    <mergeCell ref="J14:K14"/>
    <mergeCell ref="J15:K15"/>
    <mergeCell ref="C16:D16"/>
    <mergeCell ref="J16:K16"/>
    <mergeCell ref="B5:D5"/>
    <mergeCell ref="J5:K5"/>
    <mergeCell ref="C6:D6"/>
    <mergeCell ref="J6:K6"/>
    <mergeCell ref="B7:B15"/>
    <mergeCell ref="I7:I15"/>
    <mergeCell ref="J7:K7"/>
    <mergeCell ref="J8:K8"/>
    <mergeCell ref="J9:K9"/>
    <mergeCell ref="J10:K10"/>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J54:K54"/>
    <mergeCell ref="J55:K55"/>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14">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E7:E105 C97:C102 I5:K6 E6:H6 C7:C12 C45 C17:C22 C55 C27:C32 C65 C37:C42 C75 C47:C52 C85 C57:C62 C95 C67:C72 C105 C77:C82 C25 C87:C92 C35 C15">
      <formula1>100000000000</formula1>
    </dataValidation>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15セル」に入力してください。" sqref="F15:H15"/>
    <dataValidation type="whole" operator="lessThan" allowBlank="1" showInputMessage="1" showErrorMessage="1" errorTitle="民間企業は対象外です。" error="[キャンセル]をクリックしてください。なお補助対象は実施要領をご確認ください。" sqref="F14 F24 F34 F44 F54 F64 F74 F84 F94 F104">
      <formula1>0</formula1>
    </dataValidation>
    <dataValidation allowBlank="1" showInputMessage="1" showErrorMessage="1" promptTitle="金額単位は「円」です。" prompt="間違いはありませんか？" sqref="F7 F17 F27 F37 F47 F57 F67 F77 F87 F97"/>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C14 C24 C34 C44 C54 C64 C74 C84 C94 C104">
      <formula1>0</formula1>
    </dataValidation>
  </dataValidations>
  <pageMargins left="0.59055118110236227" right="0.39370078740157483" top="0.78740157480314965" bottom="0.35433070866141736" header="0.31496062992125984" footer="0.15748031496062992"/>
  <pageSetup paperSize="9" scale="79" fitToHeight="0" orientation="landscape" r:id="rId1"/>
  <headerFooter>
    <oddHeader>&amp;L様式２（別添１）</oddHeader>
    <oddFooter>&amp;C&amp;"ＭＳ Ｐゴシック,標準"&amp;10&amp;P / &amp;N</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B1:M26"/>
  <sheetViews>
    <sheetView view="pageBreakPreview" zoomScaleNormal="100" zoomScaleSheetLayoutView="100" workbookViewId="0"/>
  </sheetViews>
  <sheetFormatPr defaultRowHeight="13.5"/>
  <cols>
    <col min="1" max="1" width="1.75" style="138" customWidth="1"/>
    <col min="2" max="2" width="16.875" style="138" customWidth="1"/>
    <col min="3" max="10" width="14.625" style="138" customWidth="1"/>
    <col min="11" max="11" width="18.25" style="138" customWidth="1"/>
    <col min="12" max="12" width="0.75" style="138" customWidth="1"/>
    <col min="13" max="16384" width="9" style="138"/>
  </cols>
  <sheetData>
    <row r="1" spans="2:13" ht="9.75" customHeight="1"/>
    <row r="2" spans="2:13" ht="23.25" customHeight="1">
      <c r="B2" s="443"/>
      <c r="C2" s="443"/>
      <c r="D2" s="444"/>
      <c r="E2" s="443"/>
      <c r="F2" s="462" t="str">
        <f>'①1.概要'!I2</f>
        <v>分野・テーマ別事業</v>
      </c>
      <c r="G2" s="443" t="s">
        <v>260</v>
      </c>
      <c r="H2" s="443"/>
      <c r="I2" s="443"/>
      <c r="J2" s="443"/>
      <c r="K2" s="443"/>
    </row>
    <row r="3" spans="2:13" ht="11.25" customHeight="1">
      <c r="B3" s="445"/>
      <c r="C3" s="445"/>
      <c r="D3" s="445"/>
      <c r="E3" s="445"/>
    </row>
    <row r="4" spans="2:13" ht="23.25" customHeight="1" thickBot="1">
      <c r="B4" s="294" t="s">
        <v>261</v>
      </c>
      <c r="E4" s="419"/>
      <c r="F4" s="446"/>
      <c r="G4" s="447"/>
      <c r="I4" s="447" t="s">
        <v>262</v>
      </c>
    </row>
    <row r="5" spans="2:13" ht="21" customHeight="1">
      <c r="B5" s="1571" t="s">
        <v>263</v>
      </c>
      <c r="C5" s="1574" t="s">
        <v>264</v>
      </c>
      <c r="D5" s="1575"/>
      <c r="E5" s="1575"/>
      <c r="F5" s="1575"/>
      <c r="G5" s="1476"/>
      <c r="H5" s="1478" t="s">
        <v>265</v>
      </c>
      <c r="I5" s="1581" t="s">
        <v>255</v>
      </c>
    </row>
    <row r="6" spans="2:13" ht="21" customHeight="1" thickBot="1">
      <c r="B6" s="1572"/>
      <c r="C6" s="1569" t="s">
        <v>266</v>
      </c>
      <c r="D6" s="1583"/>
      <c r="E6" s="1570"/>
      <c r="F6" s="1577" t="s">
        <v>267</v>
      </c>
      <c r="G6" s="1584" t="s">
        <v>268</v>
      </c>
      <c r="H6" s="1579"/>
      <c r="I6" s="1565"/>
      <c r="M6" s="146" t="s">
        <v>458</v>
      </c>
    </row>
    <row r="7" spans="2:13" ht="45.75" customHeight="1">
      <c r="B7" s="1573"/>
      <c r="C7" s="448" t="s">
        <v>269</v>
      </c>
      <c r="D7" s="449" t="s">
        <v>270</v>
      </c>
      <c r="E7" s="450" t="s">
        <v>271</v>
      </c>
      <c r="F7" s="1578"/>
      <c r="G7" s="1585"/>
      <c r="H7" s="1580"/>
      <c r="I7" s="1582"/>
      <c r="M7" s="151" t="s">
        <v>464</v>
      </c>
    </row>
    <row r="8" spans="2:13" ht="21" customHeight="1">
      <c r="B8" s="300" t="s">
        <v>176</v>
      </c>
      <c r="C8" s="463">
        <f>IF(①交付申請書!C7="","",①交付申請書!C7)</f>
        <v>0</v>
      </c>
      <c r="D8" s="464" t="str">
        <f>IF(C8=0,"",E8-C8)</f>
        <v/>
      </c>
      <c r="E8" s="465">
        <f>IF('⑦1.活動計画変更（PR）'!P5="",0,'⑦1.活動計画変更（PR）'!P5)</f>
        <v>0</v>
      </c>
      <c r="F8" s="466" t="str">
        <f>IF(⑦変更交付!F8="","",⑦変更交付!F8)</f>
        <v/>
      </c>
      <c r="G8" s="467" t="str">
        <f>IF(⑦変更交付!H8="","",⑦変更交付!H8)</f>
        <v/>
      </c>
      <c r="H8" s="468">
        <f>SUM(E8:G8)</f>
        <v>0</v>
      </c>
      <c r="I8" s="452"/>
    </row>
    <row r="9" spans="2:13" ht="21" customHeight="1">
      <c r="B9" s="1052" t="s">
        <v>683</v>
      </c>
      <c r="C9" s="1043">
        <f>IF(①交付申請書!C8="","",①交付申請書!C8)</f>
        <v>0</v>
      </c>
      <c r="D9" s="1044" t="str">
        <f>IF(C9=0,"",E9-C9)</f>
        <v/>
      </c>
      <c r="E9" s="1045">
        <f>IF('⑦1.活動計画変更（販促）'!P5="",0,'⑦1.活動計画変更（販促）'!P5)</f>
        <v>0</v>
      </c>
      <c r="F9" s="1046" t="str">
        <f>IF(⑦変更交付!F9="","",⑦変更交付!F9)</f>
        <v/>
      </c>
      <c r="G9" s="1047" t="str">
        <f>IF(⑦変更交付!H9="","",⑦変更交付!H9)</f>
        <v/>
      </c>
      <c r="H9" s="1048">
        <f t="shared" ref="H9:H10" si="0">SUM(E9:G9)</f>
        <v>0</v>
      </c>
      <c r="I9" s="1049"/>
    </row>
    <row r="10" spans="2:13" ht="21" customHeight="1" thickBot="1">
      <c r="B10" s="302" t="s">
        <v>684</v>
      </c>
      <c r="C10" s="469">
        <f>IF(①交付申請書!C9="","",①交付申請書!C9)</f>
        <v>0</v>
      </c>
      <c r="D10" s="470" t="str">
        <f>IF(C10=0,"",E10-C10)</f>
        <v/>
      </c>
      <c r="E10" s="471">
        <f>IF(⑦変更交付!D11="",0,⑦変更交付!D11)</f>
        <v>0</v>
      </c>
      <c r="F10" s="472" t="str">
        <f>IF(⑦変更交付!F10="","",⑦変更交付!F10)</f>
        <v/>
      </c>
      <c r="G10" s="473" t="str">
        <f>IF(⑦変更交付!H10="","",⑦変更交付!H10)</f>
        <v/>
      </c>
      <c r="H10" s="474">
        <f t="shared" si="0"/>
        <v>0</v>
      </c>
      <c r="I10" s="453"/>
    </row>
    <row r="11" spans="2:13" ht="21" customHeight="1" thickTop="1" thickBot="1">
      <c r="B11" s="454" t="s">
        <v>273</v>
      </c>
      <c r="C11" s="475">
        <f>SUM(C8:C10)</f>
        <v>0</v>
      </c>
      <c r="D11" s="476">
        <f>SUM(D8:D10)</f>
        <v>0</v>
      </c>
      <c r="E11" s="477">
        <f>SUM(E8:E10)</f>
        <v>0</v>
      </c>
      <c r="F11" s="478">
        <f>SUM(F8:F10)</f>
        <v>0</v>
      </c>
      <c r="G11" s="479">
        <f t="shared" ref="G11:H11" si="1">SUM(G8:G10)</f>
        <v>0</v>
      </c>
      <c r="H11" s="480">
        <f t="shared" si="1"/>
        <v>0</v>
      </c>
      <c r="I11" s="481" t="str">
        <f>①交付申請書!G10</f>
        <v>消費税仕入控除額</v>
      </c>
    </row>
    <row r="12" spans="2:13" ht="21" customHeight="1"/>
    <row r="13" spans="2:13" ht="21" customHeight="1" thickBot="1">
      <c r="B13" s="294" t="s">
        <v>274</v>
      </c>
      <c r="K13" s="447" t="s">
        <v>262</v>
      </c>
    </row>
    <row r="14" spans="2:13" ht="21" customHeight="1">
      <c r="B14" s="1571" t="s">
        <v>263</v>
      </c>
      <c r="C14" s="1574" t="s">
        <v>264</v>
      </c>
      <c r="D14" s="1575"/>
      <c r="E14" s="1575"/>
      <c r="F14" s="1575"/>
      <c r="G14" s="1575"/>
      <c r="H14" s="1476"/>
      <c r="I14" s="1576" t="s">
        <v>275</v>
      </c>
      <c r="J14" s="1563" t="s">
        <v>276</v>
      </c>
      <c r="K14" s="1566" t="s">
        <v>277</v>
      </c>
    </row>
    <row r="15" spans="2:13" ht="21" customHeight="1" thickBot="1">
      <c r="B15" s="1572"/>
      <c r="C15" s="1569" t="s">
        <v>278</v>
      </c>
      <c r="D15" s="1570"/>
      <c r="E15" s="1569" t="s">
        <v>279</v>
      </c>
      <c r="F15" s="1570"/>
      <c r="G15" s="1569" t="s">
        <v>223</v>
      </c>
      <c r="H15" s="1570"/>
      <c r="I15" s="1577"/>
      <c r="J15" s="1564"/>
      <c r="K15" s="1567"/>
    </row>
    <row r="16" spans="2:13" ht="35.25" customHeight="1">
      <c r="B16" s="1573"/>
      <c r="C16" s="455" t="s">
        <v>269</v>
      </c>
      <c r="D16" s="450" t="s">
        <v>280</v>
      </c>
      <c r="E16" s="456" t="s">
        <v>281</v>
      </c>
      <c r="F16" s="450" t="s">
        <v>282</v>
      </c>
      <c r="G16" s="456" t="s">
        <v>281</v>
      </c>
      <c r="H16" s="450" t="s">
        <v>283</v>
      </c>
      <c r="I16" s="1578"/>
      <c r="J16" s="1565"/>
      <c r="K16" s="1568"/>
    </row>
    <row r="17" spans="2:13" ht="21" customHeight="1">
      <c r="B17" s="300" t="s">
        <v>176</v>
      </c>
      <c r="C17" s="482">
        <f>IF('②4.実施状況（PR）'!O4="","",'②4.実施状況（PR）'!O4)</f>
        <v>0</v>
      </c>
      <c r="D17" s="483">
        <f>IF('②7.経費内訳（PR）'!F5="","",'②7.経費内訳（PR）'!F5)</f>
        <v>0</v>
      </c>
      <c r="E17" s="483">
        <f>IF('②4.実施状況（PR）'!P4="","",'②4.実施状況（PR）'!P4)</f>
        <v>0</v>
      </c>
      <c r="F17" s="483">
        <f>IF('②7.経費内訳（PR）'!G5="","",'②7.経費内訳（PR）'!G5)</f>
        <v>0</v>
      </c>
      <c r="G17" s="483">
        <f>IF('②4.実施状況（PR）'!Q4="","",'②4.実施状況（PR）'!Q4)</f>
        <v>0</v>
      </c>
      <c r="H17" s="483">
        <f>IF('②7.経費内訳（PR）'!H5="","",'②7.経費内訳（PR）'!H5)</f>
        <v>0</v>
      </c>
      <c r="I17" s="483">
        <f>IF(SUM(C17,E17,G17)="","",SUM(C17,E17,G17))</f>
        <v>0</v>
      </c>
      <c r="J17" s="483">
        <f>IF(SUM(D17,F17,H17)="","",SUM(D17,F17,H17))</f>
        <v>0</v>
      </c>
      <c r="K17" s="379"/>
    </row>
    <row r="18" spans="2:13" ht="21" customHeight="1">
      <c r="B18" s="1052" t="s">
        <v>683</v>
      </c>
      <c r="C18" s="1050">
        <f>IF('②4.実施状況（販促）'!O4="","",'②4.実施状況（販促）'!O4)</f>
        <v>0</v>
      </c>
      <c r="D18" s="1051">
        <f>IF('②7.経費内訳（販促）'!F5="","",'②7.経費内訳（販促）'!F5)</f>
        <v>0</v>
      </c>
      <c r="E18" s="1051">
        <f>IF('②4.実施状況（販促）'!P4="","",'②4.実施状況（販促）'!P4)</f>
        <v>0</v>
      </c>
      <c r="F18" s="1051">
        <f>IF('②7.経費内訳（販促）'!G5="","",'②7.経費内訳（販促）'!G5)</f>
        <v>0</v>
      </c>
      <c r="G18" s="1051">
        <f>IF('②4.実施状況（販促）'!Q4="","",'②4.実施状況（販促）'!Q4)</f>
        <v>0</v>
      </c>
      <c r="H18" s="1051">
        <f>IF('②7.経費内訳（販促）'!H5="","",'②7.経費内訳（販促）'!H5)</f>
        <v>0</v>
      </c>
      <c r="I18" s="1051">
        <f t="shared" ref="I18:I19" si="2">IF(SUM(C18,E18,G18)="","",SUM(C18,E18,G18))</f>
        <v>0</v>
      </c>
      <c r="J18" s="1051">
        <f t="shared" ref="J18:J19" si="3">IF(SUM(D18,F18,H18)="","",SUM(D18,F18,H18))</f>
        <v>0</v>
      </c>
      <c r="K18" s="379"/>
    </row>
    <row r="19" spans="2:13" ht="21" customHeight="1" thickBot="1">
      <c r="B19" s="302" t="s">
        <v>684</v>
      </c>
      <c r="C19" s="1898"/>
      <c r="D19" s="485">
        <f>IF('②7.経費内訳（戦略）'!F5="","",'②7.経費内訳（戦略）'!F5)</f>
        <v>0</v>
      </c>
      <c r="E19" s="1899"/>
      <c r="F19" s="485">
        <f>IF('②7.経費内訳（戦略）'!G5="","",'②7.経費内訳（戦略）'!G5)</f>
        <v>0</v>
      </c>
      <c r="G19" s="1899"/>
      <c r="H19" s="485">
        <f>IF('②7.経費内訳（戦略）'!H5="","",'②7.経費内訳（戦略）'!H5)</f>
        <v>0</v>
      </c>
      <c r="I19" s="485">
        <f t="shared" si="2"/>
        <v>0</v>
      </c>
      <c r="J19" s="485">
        <f t="shared" si="3"/>
        <v>0</v>
      </c>
      <c r="K19" s="457"/>
    </row>
    <row r="20" spans="2:13" ht="21" customHeight="1" thickTop="1" thickBot="1">
      <c r="B20" s="454" t="s">
        <v>273</v>
      </c>
      <c r="C20" s="486">
        <f>IF(SUM(C17:C19)="","",SUM(C17:C19))</f>
        <v>0</v>
      </c>
      <c r="D20" s="487">
        <f t="shared" ref="D20:J20" si="4">IF(SUM(D17:D19)="","",SUM(D17:D19))</f>
        <v>0</v>
      </c>
      <c r="E20" s="487">
        <f t="shared" si="4"/>
        <v>0</v>
      </c>
      <c r="F20" s="487">
        <f t="shared" si="4"/>
        <v>0</v>
      </c>
      <c r="G20" s="487">
        <f>IF(SUM(G17:G19)="","",SUM(G17:G19))</f>
        <v>0</v>
      </c>
      <c r="H20" s="487">
        <f t="shared" si="4"/>
        <v>0</v>
      </c>
      <c r="I20" s="487">
        <f t="shared" si="4"/>
        <v>0</v>
      </c>
      <c r="J20" s="487">
        <f t="shared" si="4"/>
        <v>0</v>
      </c>
      <c r="K20" s="305" t="s">
        <v>179</v>
      </c>
      <c r="M20" s="458" t="s">
        <v>284</v>
      </c>
    </row>
    <row r="21" spans="2:13" ht="21" customHeight="1"/>
    <row r="22" spans="2:13" ht="21" customHeight="1">
      <c r="B22" s="320" t="s">
        <v>285</v>
      </c>
      <c r="C22" s="459"/>
      <c r="D22" s="357"/>
      <c r="F22" s="138" t="s">
        <v>286</v>
      </c>
      <c r="I22" s="460"/>
    </row>
    <row r="23" spans="2:13" ht="21" customHeight="1">
      <c r="B23" s="461" t="b">
        <v>0</v>
      </c>
      <c r="I23" s="460"/>
    </row>
    <row r="24" spans="2:13" ht="21" customHeight="1">
      <c r="B24" s="488" t="str">
        <f>IF(B23=TRUE,"上期で事業終了の場合も3月の年度報告の提出はあります。","")</f>
        <v/>
      </c>
      <c r="I24" s="460"/>
    </row>
    <row r="25" spans="2:13" ht="21" customHeight="1"/>
    <row r="26" spans="2:13" ht="21" customHeight="1"/>
  </sheetData>
  <sheetProtection algorithmName="SHA-512" hashValue="J5RvOr/QJZOL5Zur49wgl0RLB0RxQTmBjvFwjnFyAt+U2k0+huNl1MtE0+8V7eN4L3Z5fXTOS1vyse8A66LVag==" saltValue="+gTogPlnXOOq3U07oayD0A==" spinCount="100000" sheet="1" formatCells="0" formatColumns="0" formatRows="0"/>
  <mergeCells count="15">
    <mergeCell ref="B5:B7"/>
    <mergeCell ref="C5:G5"/>
    <mergeCell ref="H5:H7"/>
    <mergeCell ref="I5:I7"/>
    <mergeCell ref="C6:E6"/>
    <mergeCell ref="F6:F7"/>
    <mergeCell ref="G6:G7"/>
    <mergeCell ref="J14:J16"/>
    <mergeCell ref="K14:K16"/>
    <mergeCell ref="C15:D15"/>
    <mergeCell ref="G15:H15"/>
    <mergeCell ref="B14:B16"/>
    <mergeCell ref="C14:H14"/>
    <mergeCell ref="E15:F15"/>
    <mergeCell ref="I14:I16"/>
  </mergeCells>
  <phoneticPr fontId="1"/>
  <conditionalFormatting sqref="K20">
    <cfRule type="containsText" dxfId="3294" priority="8" operator="containsText" text="消費税仕入控除額">
      <formula>NOT(ISERROR(SEARCH("消費税仕入控除額",K20)))</formula>
    </cfRule>
  </conditionalFormatting>
  <conditionalFormatting sqref="I11">
    <cfRule type="containsText" dxfId="3293" priority="4" operator="containsText" text="消費税仕入控除額">
      <formula>NOT(ISERROR(SEARCH("消費税仕入控除額",I11)))</formula>
    </cfRule>
  </conditionalFormatting>
  <conditionalFormatting sqref="C19">
    <cfRule type="containsBlanks" dxfId="3292" priority="3">
      <formula>LEN(TRIM(C19))=0</formula>
    </cfRule>
  </conditionalFormatting>
  <conditionalFormatting sqref="E19">
    <cfRule type="containsBlanks" dxfId="3291" priority="2">
      <formula>LEN(TRIM(E19))=0</formula>
    </cfRule>
  </conditionalFormatting>
  <conditionalFormatting sqref="G19">
    <cfRule type="containsBlanks" dxfId="3290" priority="1">
      <formula>LEN(TRIM(G19))=0</formula>
    </cfRule>
  </conditionalFormatting>
  <dataValidations count="3">
    <dataValidation type="list" allowBlank="1" showInputMessage="1" showErrorMessage="1" sqref="K20">
      <formula1>"消費税仕入控除額,該当なし,含税額"</formula1>
    </dataValidation>
    <dataValidation type="whole" operator="lessThan" allowBlank="1" showInputMessage="1" showErrorMessage="1" sqref="B23:B24">
      <formula1>0</formula1>
    </dataValidation>
    <dataValidation allowBlank="1" showInputMessage="1" showErrorMessage="1" promptTitle="採択額の入力" prompt="上期実施予定として採択された金額を入力してください。_x000a_上期に該当する活動が無い場合は「0」を入力します。" sqref="C19 E19 G19"/>
  </dataValidations>
  <pageMargins left="0.59055118110236227" right="0.39370078740157483" top="0.74803149606299213" bottom="0.35433070866141736" header="0.31496062992125984" footer="0.15748031496062992"/>
  <pageSetup paperSize="9" scale="81" orientation="landscape" r:id="rId1"/>
  <headerFooter>
    <oddHeader>&amp;L様式２（別添２）</oddHeader>
    <oddFooter>&amp;C&amp;"ＭＳ Ｐゴシック,標準"&amp;10&amp;P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ltText="あり">
                <anchor moveWithCells="1">
                  <from>
                    <xdr:col>3</xdr:col>
                    <xdr:colOff>409575</xdr:colOff>
                    <xdr:row>20</xdr:row>
                    <xdr:rowOff>266700</xdr:rowOff>
                  </from>
                  <to>
                    <xdr:col>3</xdr:col>
                    <xdr:colOff>895350</xdr:colOff>
                    <xdr:row>22</xdr:row>
                    <xdr:rowOff>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4</xdr:col>
                    <xdr:colOff>409575</xdr:colOff>
                    <xdr:row>21</xdr:row>
                    <xdr:rowOff>0</xdr:rowOff>
                  </from>
                  <to>
                    <xdr:col>4</xdr:col>
                    <xdr:colOff>895350</xdr:colOff>
                    <xdr:row>22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27"/>
  <sheetViews>
    <sheetView view="pageBreakPreview" zoomScaleNormal="100" zoomScaleSheetLayoutView="100" workbookViewId="0"/>
  </sheetViews>
  <sheetFormatPr defaultRowHeight="13.5"/>
  <cols>
    <col min="1" max="1" width="1.625" style="138" customWidth="1"/>
    <col min="2" max="2" width="5.5" style="138" customWidth="1"/>
    <col min="3" max="3" width="20.125" style="138" customWidth="1"/>
    <col min="4" max="6" width="14.125" style="138" customWidth="1"/>
    <col min="7" max="7" width="10.625" style="138" customWidth="1"/>
    <col min="8" max="8" width="14.125" style="138" customWidth="1"/>
    <col min="9" max="9" width="11.875" style="138" customWidth="1"/>
    <col min="10" max="10" width="14.125" style="138" customWidth="1"/>
    <col min="11" max="11" width="12.875" style="138" customWidth="1"/>
    <col min="12" max="12" width="13" style="138" customWidth="1"/>
    <col min="13" max="13" width="1.625" style="138" customWidth="1"/>
    <col min="14" max="16384" width="9" style="138"/>
  </cols>
  <sheetData>
    <row r="1" spans="2:13" ht="6" customHeight="1"/>
    <row r="2" spans="2:13" ht="32.25" customHeight="1">
      <c r="B2" s="392"/>
      <c r="C2" s="392"/>
      <c r="D2" s="392"/>
      <c r="E2" s="489"/>
      <c r="G2" s="489" t="s">
        <v>656</v>
      </c>
      <c r="H2" s="490" t="s">
        <v>287</v>
      </c>
      <c r="J2" s="490"/>
      <c r="K2" s="392"/>
      <c r="L2" s="392"/>
    </row>
    <row r="3" spans="2:13" ht="19.5" customHeight="1">
      <c r="B3" s="392"/>
      <c r="C3" s="392"/>
      <c r="D3" s="392"/>
      <c r="E3" s="489"/>
      <c r="F3" s="489"/>
      <c r="G3" s="490"/>
      <c r="H3" s="392"/>
      <c r="I3" s="392"/>
      <c r="J3" s="490"/>
      <c r="K3" s="1587" t="s">
        <v>288</v>
      </c>
      <c r="L3" s="1587"/>
    </row>
    <row r="4" spans="2:13" ht="19.5" customHeight="1"/>
    <row r="5" spans="2:13" ht="19.5" customHeight="1">
      <c r="B5" s="491" t="s">
        <v>289</v>
      </c>
      <c r="C5" s="491"/>
      <c r="H5" s="492"/>
      <c r="I5" s="1588" t="s">
        <v>290</v>
      </c>
      <c r="J5" s="1589" t="str">
        <f>IF('①1.概要'!C11="","",'①1.概要'!C11)</f>
        <v/>
      </c>
      <c r="K5" s="1589"/>
      <c r="L5" s="1589"/>
    </row>
    <row r="6" spans="2:13" ht="19.5" customHeight="1">
      <c r="G6" s="392"/>
      <c r="H6" s="492"/>
      <c r="I6" s="1588"/>
      <c r="J6" s="1589"/>
      <c r="K6" s="1589"/>
      <c r="L6" s="1589"/>
    </row>
    <row r="7" spans="2:13" ht="28.5" customHeight="1">
      <c r="H7" s="493"/>
      <c r="I7" s="494" t="s">
        <v>465</v>
      </c>
      <c r="J7" s="1590" t="str">
        <f>IF(様式①申請!J8="","",様式①申請!J8)</f>
        <v/>
      </c>
      <c r="K7" s="1590"/>
      <c r="L7" s="1590"/>
    </row>
    <row r="8" spans="2:13" ht="24.75" customHeight="1">
      <c r="D8" s="492"/>
      <c r="E8" s="492"/>
      <c r="F8" s="492"/>
      <c r="H8" s="495"/>
      <c r="I8" s="494" t="s">
        <v>629</v>
      </c>
      <c r="J8" s="1586" t="str">
        <f>IF(様式①申請!J9="","",様式①申請!J9)</f>
        <v/>
      </c>
      <c r="K8" s="1586"/>
      <c r="L8" s="1586"/>
    </row>
    <row r="9" spans="2:13" ht="19.5" customHeight="1">
      <c r="D9" s="492"/>
      <c r="E9" s="492"/>
      <c r="F9" s="492"/>
      <c r="H9" s="492"/>
      <c r="J9" s="492"/>
    </row>
    <row r="10" spans="2:13" ht="19.5" customHeight="1">
      <c r="B10" s="496"/>
      <c r="C10" s="496" t="s">
        <v>659</v>
      </c>
      <c r="D10" s="497"/>
      <c r="E10" s="497"/>
      <c r="F10" s="497"/>
      <c r="G10" s="497"/>
      <c r="H10" s="497"/>
      <c r="I10" s="497"/>
      <c r="J10" s="497"/>
      <c r="K10" s="497"/>
      <c r="L10" s="497"/>
    </row>
    <row r="11" spans="2:13" ht="19.5" customHeight="1">
      <c r="B11" s="496"/>
      <c r="C11" s="496" t="s">
        <v>658</v>
      </c>
      <c r="D11" s="497"/>
      <c r="E11" s="497"/>
      <c r="F11" s="497"/>
      <c r="G11" s="497"/>
      <c r="H11" s="497"/>
      <c r="I11" s="497"/>
      <c r="J11" s="497"/>
      <c r="K11" s="497"/>
      <c r="L11" s="497"/>
    </row>
    <row r="12" spans="2:13" ht="19.5" customHeight="1">
      <c r="B12" s="1591" t="s">
        <v>291</v>
      </c>
      <c r="C12" s="1591"/>
      <c r="D12" s="1591"/>
      <c r="E12" s="1591"/>
      <c r="F12" s="1591"/>
      <c r="G12" s="1591"/>
      <c r="H12" s="1591"/>
      <c r="I12" s="1591"/>
      <c r="J12" s="1591"/>
      <c r="K12" s="1591"/>
      <c r="L12" s="1591"/>
    </row>
    <row r="13" spans="2:13" ht="19.5" customHeight="1">
      <c r="B13" s="498"/>
      <c r="C13" s="498"/>
      <c r="D13" s="498"/>
      <c r="E13" s="498"/>
      <c r="F13" s="498"/>
      <c r="G13" s="498"/>
      <c r="H13" s="498"/>
      <c r="I13" s="498"/>
      <c r="J13" s="498"/>
      <c r="K13" s="498"/>
      <c r="L13" s="498"/>
    </row>
    <row r="14" spans="2:13" ht="19.5" customHeight="1" thickBot="1">
      <c r="D14" s="392"/>
      <c r="E14" s="392"/>
      <c r="F14" s="392"/>
      <c r="G14" s="392"/>
      <c r="H14" s="392"/>
      <c r="I14" s="392"/>
      <c r="J14" s="392"/>
      <c r="K14" s="392"/>
      <c r="L14" s="393" t="s">
        <v>137</v>
      </c>
      <c r="M14" s="499"/>
    </row>
    <row r="15" spans="2:13" ht="40.5" customHeight="1">
      <c r="B15" s="1592" t="s">
        <v>229</v>
      </c>
      <c r="C15" s="1593"/>
      <c r="D15" s="1596" t="s">
        <v>292</v>
      </c>
      <c r="E15" s="1596" t="s">
        <v>293</v>
      </c>
      <c r="F15" s="1599" t="s">
        <v>294</v>
      </c>
      <c r="G15" s="1600"/>
      <c r="H15" s="1599" t="s">
        <v>295</v>
      </c>
      <c r="I15" s="1600"/>
      <c r="J15" s="1599" t="s">
        <v>296</v>
      </c>
      <c r="K15" s="1600"/>
      <c r="L15" s="500" t="s">
        <v>297</v>
      </c>
    </row>
    <row r="16" spans="2:13" ht="65.25" customHeight="1">
      <c r="B16" s="1594"/>
      <c r="C16" s="1595"/>
      <c r="D16" s="1597"/>
      <c r="E16" s="1598"/>
      <c r="F16" s="185" t="s">
        <v>298</v>
      </c>
      <c r="G16" s="185" t="s">
        <v>299</v>
      </c>
      <c r="H16" s="185" t="s">
        <v>298</v>
      </c>
      <c r="I16" s="185" t="s">
        <v>300</v>
      </c>
      <c r="J16" s="185" t="s">
        <v>298</v>
      </c>
      <c r="K16" s="185" t="s">
        <v>299</v>
      </c>
      <c r="L16" s="383"/>
    </row>
    <row r="17" spans="2:12" s="492" customFormat="1" ht="36.6" customHeight="1">
      <c r="B17" s="1601" t="s">
        <v>272</v>
      </c>
      <c r="C17" s="1602"/>
      <c r="D17" s="501"/>
      <c r="E17" s="501"/>
      <c r="F17" s="501"/>
      <c r="G17" s="520" t="str">
        <f>IF(E17="","",(F17/E17*100))</f>
        <v/>
      </c>
      <c r="H17" s="501"/>
      <c r="I17" s="520" t="str">
        <f>IF(E17="","",((F17+H17)/E17*100))</f>
        <v/>
      </c>
      <c r="J17" s="521">
        <f>E17-(F17+H17)</f>
        <v>0</v>
      </c>
      <c r="K17" s="520" t="str">
        <f>IF(E17="","",(J17/E17*100))</f>
        <v/>
      </c>
      <c r="L17" s="383"/>
    </row>
    <row r="18" spans="2:12" s="492" customFormat="1" ht="36.6" customHeight="1">
      <c r="B18" s="1601" t="s">
        <v>301</v>
      </c>
      <c r="C18" s="1602"/>
      <c r="D18" s="1053"/>
      <c r="E18" s="1053"/>
      <c r="F18" s="1053"/>
      <c r="G18" s="1054" t="str">
        <f t="shared" ref="G18:G19" si="0">IF(E18="","",(F18/E18*100))</f>
        <v/>
      </c>
      <c r="H18" s="1053"/>
      <c r="I18" s="1054" t="str">
        <f t="shared" ref="I18:I19" si="1">IF(E18="","",((F18+H18)/E18*100))</f>
        <v/>
      </c>
      <c r="J18" s="1055">
        <f t="shared" ref="J18:J19" si="2">E18-(F18+H18)</f>
        <v>0</v>
      </c>
      <c r="K18" s="1054" t="str">
        <f t="shared" ref="K18:K19" si="3">IF(E18="","",(J18/E18*100))</f>
        <v/>
      </c>
      <c r="L18" s="1056"/>
    </row>
    <row r="19" spans="2:12" s="492" customFormat="1" ht="36.6" customHeight="1" thickBot="1">
      <c r="B19" s="1603" t="s">
        <v>684</v>
      </c>
      <c r="C19" s="1604"/>
      <c r="D19" s="502"/>
      <c r="E19" s="502"/>
      <c r="F19" s="502"/>
      <c r="G19" s="522" t="str">
        <f t="shared" si="0"/>
        <v/>
      </c>
      <c r="H19" s="502"/>
      <c r="I19" s="522" t="str">
        <f t="shared" si="1"/>
        <v/>
      </c>
      <c r="J19" s="523">
        <f t="shared" si="2"/>
        <v>0</v>
      </c>
      <c r="K19" s="522" t="str">
        <f t="shared" si="3"/>
        <v/>
      </c>
      <c r="L19" s="503"/>
    </row>
    <row r="20" spans="2:12" s="492" customFormat="1" ht="36.6" customHeight="1" thickTop="1" thickBot="1">
      <c r="B20" s="1605" t="s">
        <v>302</v>
      </c>
      <c r="C20" s="1606"/>
      <c r="D20" s="524">
        <f>SUM(D17:D19)</f>
        <v>0</v>
      </c>
      <c r="E20" s="525">
        <f>SUM(E17:E19)</f>
        <v>0</v>
      </c>
      <c r="F20" s="525">
        <f>SUM(F17:F19)</f>
        <v>0</v>
      </c>
      <c r="G20" s="526" t="e">
        <f>IF(E20="","",(F20/E20*100))</f>
        <v>#DIV/0!</v>
      </c>
      <c r="H20" s="525">
        <f>SUM(H17:H19)</f>
        <v>0</v>
      </c>
      <c r="I20" s="526" t="e">
        <f>IF(E20="","",((F20+H20)/E20*100))</f>
        <v>#DIV/0!</v>
      </c>
      <c r="J20" s="525">
        <f>SUM(J17:J19)</f>
        <v>0</v>
      </c>
      <c r="K20" s="527" t="e">
        <f>IF(E20="","",(J20/E20*100))</f>
        <v>#DIV/0!</v>
      </c>
      <c r="L20" s="504"/>
    </row>
    <row r="21" spans="2:12" s="492" customFormat="1" ht="11.25" customHeight="1" thickBot="1">
      <c r="B21" s="505"/>
      <c r="C21" s="505"/>
      <c r="D21" s="506"/>
      <c r="E21" s="506"/>
      <c r="F21" s="506"/>
      <c r="G21" s="507"/>
      <c r="H21" s="506"/>
      <c r="I21" s="507"/>
      <c r="J21" s="506"/>
      <c r="K21" s="508"/>
      <c r="L21" s="509"/>
    </row>
    <row r="22" spans="2:12" s="492" customFormat="1" ht="27.75" customHeight="1" thickBot="1">
      <c r="B22" s="1607" t="s">
        <v>303</v>
      </c>
      <c r="C22" s="1608"/>
      <c r="D22" s="1609" t="str">
        <f>IF(①交付申請書!D28="日付を入力してください","",①交付申請書!D28)</f>
        <v/>
      </c>
      <c r="E22" s="1610"/>
      <c r="F22" s="510"/>
      <c r="G22" s="511"/>
      <c r="H22" s="512"/>
      <c r="I22" s="513"/>
      <c r="J22" s="510"/>
      <c r="K22" s="511"/>
      <c r="L22" s="499"/>
    </row>
    <row r="23" spans="2:12" s="492" customFormat="1" ht="12.75" customHeight="1">
      <c r="B23" s="514"/>
      <c r="C23" s="514"/>
      <c r="D23" s="515"/>
      <c r="E23" s="515"/>
      <c r="F23" s="510"/>
      <c r="G23" s="511"/>
      <c r="H23" s="512"/>
      <c r="I23" s="513"/>
      <c r="J23" s="510"/>
      <c r="K23" s="511"/>
      <c r="L23" s="499"/>
    </row>
    <row r="24" spans="2:12" s="492" customFormat="1" ht="17.25" customHeight="1">
      <c r="B24" s="516" t="s">
        <v>304</v>
      </c>
      <c r="C24" s="517" t="s">
        <v>305</v>
      </c>
      <c r="D24" s="499"/>
      <c r="E24" s="499"/>
      <c r="F24" s="499"/>
      <c r="G24" s="499"/>
      <c r="H24" s="499"/>
      <c r="I24" s="499"/>
      <c r="J24" s="499"/>
      <c r="K24" s="499"/>
      <c r="L24" s="499"/>
    </row>
    <row r="25" spans="2:12" ht="17.25" customHeight="1">
      <c r="B25" s="518" t="s">
        <v>306</v>
      </c>
      <c r="C25" s="308" t="s">
        <v>307</v>
      </c>
      <c r="D25" s="519"/>
      <c r="E25" s="308"/>
      <c r="F25" s="308"/>
      <c r="G25" s="308"/>
      <c r="H25" s="308"/>
      <c r="I25" s="308"/>
      <c r="J25" s="308"/>
      <c r="K25" s="308"/>
      <c r="L25" s="308"/>
    </row>
    <row r="26" spans="2:12" ht="17.25" customHeight="1">
      <c r="B26" s="518" t="s">
        <v>308</v>
      </c>
      <c r="C26" s="308" t="s">
        <v>309</v>
      </c>
      <c r="D26" s="392"/>
      <c r="E26" s="392"/>
      <c r="F26" s="392"/>
      <c r="G26" s="392"/>
      <c r="H26" s="392"/>
      <c r="I26" s="392"/>
      <c r="J26" s="392"/>
      <c r="K26" s="392"/>
      <c r="L26" s="392"/>
    </row>
    <row r="27" spans="2:12" ht="9.75" customHeight="1"/>
  </sheetData>
  <sheetProtection algorithmName="SHA-512" hashValue="1evCuslM1sH2q5OqXULS7PHgVstGULq/eo6YQuPzJ3kXau+n28lNv7fjeU45w0EakKvV10C6a48Hx6QV9FigKg==" saltValue="bq2JyUCLhXOaS5c9LLJK0Q==" spinCount="100000" sheet="1" scenarios="1" formatCells="0" formatColumns="0" formatRows="0"/>
  <mergeCells count="18">
    <mergeCell ref="B17:C17"/>
    <mergeCell ref="B19:C19"/>
    <mergeCell ref="B20:C20"/>
    <mergeCell ref="B22:C22"/>
    <mergeCell ref="D22:E22"/>
    <mergeCell ref="B18:C18"/>
    <mergeCell ref="B12:L12"/>
    <mergeCell ref="B15:C16"/>
    <mergeCell ref="D15:D16"/>
    <mergeCell ref="E15:E16"/>
    <mergeCell ref="F15:G15"/>
    <mergeCell ref="H15:I15"/>
    <mergeCell ref="J15:K15"/>
    <mergeCell ref="J8:L8"/>
    <mergeCell ref="K3:L3"/>
    <mergeCell ref="I5:I6"/>
    <mergeCell ref="J5:L6"/>
    <mergeCell ref="J7:L7"/>
  </mergeCells>
  <phoneticPr fontId="1"/>
  <conditionalFormatting sqref="K3:L3">
    <cfRule type="containsText" dxfId="3289" priority="2" operator="containsText" text="日付を入力してください">
      <formula>NOT(ISERROR(SEARCH("日付を入力してください",K3)))</formula>
    </cfRule>
  </conditionalFormatting>
  <dataValidations count="1">
    <dataValidation allowBlank="1" showInputMessage="1" showErrorMessage="1" promptTitle="西暦で入力してください。" prompt="例：2021/1/1" sqref="K3:L3"/>
  </dataValidations>
  <pageMargins left="0.59055118110236227" right="0.39370078740157483" top="0.74803149606299213" bottom="0.27" header="0.31496062992125984" footer="0.16"/>
  <pageSetup paperSize="9" scale="83" fitToHeight="0" orientation="landscape" horizontalDpi="300" verticalDpi="300" r:id="rId1"/>
  <headerFooter>
    <oddHeader>&amp;L様式第３号</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J34"/>
  <sheetViews>
    <sheetView view="pageBreakPreview" zoomScaleNormal="100" zoomScaleSheetLayoutView="100" workbookViewId="0"/>
  </sheetViews>
  <sheetFormatPr defaultRowHeight="13.5"/>
  <cols>
    <col min="1" max="1" width="6" style="138" customWidth="1"/>
    <col min="2" max="2" width="5.5" style="138" customWidth="1"/>
    <col min="3" max="3" width="20.125" style="138" customWidth="1"/>
    <col min="4" max="4" width="17.125" style="138" customWidth="1"/>
    <col min="5" max="5" width="20.625" style="138" customWidth="1"/>
    <col min="6" max="6" width="10.625" style="138" customWidth="1"/>
    <col min="7" max="7" width="20.625" style="138" customWidth="1"/>
    <col min="8" max="8" width="16.625" style="138" customWidth="1"/>
    <col min="9" max="9" width="21.875" style="138" customWidth="1"/>
    <col min="10" max="11" width="6" style="138" customWidth="1"/>
    <col min="12" max="16384" width="9" style="138"/>
  </cols>
  <sheetData>
    <row r="1" spans="2:10" ht="6" customHeight="1"/>
    <row r="2" spans="2:10" ht="32.25" customHeight="1">
      <c r="B2" s="392"/>
      <c r="C2" s="392"/>
      <c r="D2" s="489"/>
      <c r="E2" s="489"/>
      <c r="F2" s="531" t="str">
        <f>様式③!G2</f>
        <v>分野・テーマ別海外販路開拓対策事業</v>
      </c>
      <c r="G2" s="490" t="s">
        <v>310</v>
      </c>
      <c r="I2" s="392"/>
    </row>
    <row r="3" spans="2:10" ht="19.5" customHeight="1">
      <c r="B3" s="392"/>
      <c r="C3" s="392"/>
      <c r="D3" s="489"/>
      <c r="E3" s="489"/>
      <c r="F3" s="490"/>
      <c r="G3" s="392"/>
      <c r="H3" s="392"/>
      <c r="I3" s="1587" t="s">
        <v>288</v>
      </c>
      <c r="J3" s="1587"/>
    </row>
    <row r="4" spans="2:10" ht="19.5" customHeight="1"/>
    <row r="5" spans="2:10" ht="19.5" customHeight="1">
      <c r="B5" s="491" t="s">
        <v>289</v>
      </c>
      <c r="C5" s="491"/>
      <c r="G5" s="1611" t="s">
        <v>69</v>
      </c>
      <c r="H5" s="1612" t="str">
        <f>IF('①1.概要'!C11="","",'①1.概要'!C11)</f>
        <v/>
      </c>
      <c r="I5" s="1612"/>
      <c r="J5" s="1612"/>
    </row>
    <row r="6" spans="2:10" ht="19.5" customHeight="1">
      <c r="F6" s="392"/>
      <c r="G6" s="1611"/>
      <c r="H6" s="1612"/>
      <c r="I6" s="1612"/>
      <c r="J6" s="1612"/>
    </row>
    <row r="7" spans="2:10" ht="28.5" customHeight="1">
      <c r="G7" s="528" t="s">
        <v>465</v>
      </c>
      <c r="H7" s="1613" t="str">
        <f>IF(様式①申請!J8="","",様式①申請!J8)</f>
        <v/>
      </c>
      <c r="I7" s="1613"/>
      <c r="J7" s="1613"/>
    </row>
    <row r="8" spans="2:10" ht="24.75" customHeight="1">
      <c r="D8" s="492"/>
      <c r="E8" s="492"/>
      <c r="G8" s="528" t="s">
        <v>60</v>
      </c>
      <c r="H8" s="1614" t="str">
        <f>IF(様式①申請!J9="","",様式①申請!J9)</f>
        <v/>
      </c>
      <c r="I8" s="1614"/>
      <c r="J8" s="1614"/>
    </row>
    <row r="9" spans="2:10" ht="19.5" customHeight="1">
      <c r="D9" s="492"/>
      <c r="E9" s="492"/>
      <c r="G9" s="492"/>
    </row>
    <row r="10" spans="2:10" ht="19.5" customHeight="1">
      <c r="B10" s="496"/>
      <c r="C10" s="496" t="s">
        <v>660</v>
      </c>
      <c r="D10" s="497"/>
      <c r="E10" s="497"/>
      <c r="F10" s="497"/>
      <c r="G10" s="497"/>
      <c r="H10" s="497"/>
      <c r="I10" s="497"/>
    </row>
    <row r="11" spans="2:10" ht="19.5" customHeight="1">
      <c r="B11" s="496"/>
      <c r="C11" s="496" t="s">
        <v>661</v>
      </c>
      <c r="D11" s="497"/>
      <c r="E11" s="497"/>
      <c r="F11" s="497"/>
      <c r="G11" s="497"/>
      <c r="H11" s="497"/>
      <c r="I11" s="497"/>
    </row>
    <row r="12" spans="2:10" ht="19.5" customHeight="1">
      <c r="B12" s="496"/>
      <c r="C12" s="496"/>
      <c r="D12" s="497"/>
      <c r="E12" s="497"/>
      <c r="F12" s="497"/>
      <c r="G12" s="497"/>
      <c r="H12" s="497"/>
      <c r="I12" s="497"/>
    </row>
    <row r="13" spans="2:10" ht="19.5" customHeight="1">
      <c r="B13" s="1591" t="s">
        <v>291</v>
      </c>
      <c r="C13" s="1591"/>
      <c r="D13" s="1591"/>
      <c r="E13" s="1591"/>
      <c r="F13" s="1591"/>
      <c r="G13" s="1591"/>
      <c r="H13" s="1591"/>
      <c r="I13" s="1591"/>
    </row>
    <row r="14" spans="2:10" ht="19.5" customHeight="1" thickBot="1">
      <c r="D14" s="392"/>
      <c r="E14" s="392"/>
      <c r="F14" s="392"/>
      <c r="G14" s="392"/>
      <c r="H14" s="392"/>
      <c r="I14" s="393" t="s">
        <v>137</v>
      </c>
      <c r="J14" s="499"/>
    </row>
    <row r="15" spans="2:10" ht="23.25" customHeight="1">
      <c r="B15" s="1592" t="s">
        <v>229</v>
      </c>
      <c r="C15" s="1593"/>
      <c r="D15" s="1596" t="s">
        <v>266</v>
      </c>
      <c r="E15" s="1599" t="s">
        <v>311</v>
      </c>
      <c r="F15" s="1615"/>
      <c r="G15" s="1615"/>
      <c r="H15" s="1615"/>
      <c r="I15" s="500" t="s">
        <v>297</v>
      </c>
    </row>
    <row r="16" spans="2:10" ht="30" customHeight="1">
      <c r="B16" s="1620"/>
      <c r="C16" s="1621"/>
      <c r="D16" s="1622"/>
      <c r="E16" s="1616" t="s">
        <v>312</v>
      </c>
      <c r="F16" s="1617"/>
      <c r="G16" s="1616" t="s">
        <v>313</v>
      </c>
      <c r="H16" s="1617"/>
      <c r="I16" s="529"/>
    </row>
    <row r="17" spans="2:10" ht="34.5" customHeight="1">
      <c r="B17" s="1594"/>
      <c r="C17" s="1595"/>
      <c r="D17" s="1598"/>
      <c r="E17" s="185" t="s">
        <v>314</v>
      </c>
      <c r="F17" s="185" t="s">
        <v>299</v>
      </c>
      <c r="G17" s="185" t="s">
        <v>314</v>
      </c>
      <c r="H17" s="185" t="s">
        <v>315</v>
      </c>
      <c r="I17" s="383"/>
    </row>
    <row r="18" spans="2:10" s="492" customFormat="1" ht="25.5" customHeight="1">
      <c r="B18" s="1601" t="s">
        <v>272</v>
      </c>
      <c r="C18" s="1602"/>
      <c r="D18" s="521"/>
      <c r="E18" s="501"/>
      <c r="F18" s="532" t="str">
        <f>IF(D18=0,"",(E18/D18*100))</f>
        <v/>
      </c>
      <c r="G18" s="521" t="str">
        <f>IF(D18="","",D18-E18)</f>
        <v/>
      </c>
      <c r="H18" s="533" t="str">
        <f>IF(①交付申請書!D28="日付を入力してください","",①交付申請書!D28)</f>
        <v/>
      </c>
      <c r="I18" s="383"/>
    </row>
    <row r="19" spans="2:10" s="492" customFormat="1" ht="25.5" customHeight="1">
      <c r="B19" s="1601" t="s">
        <v>685</v>
      </c>
      <c r="C19" s="1602"/>
      <c r="D19" s="1055"/>
      <c r="E19" s="1053"/>
      <c r="F19" s="1057" t="str">
        <f t="shared" ref="F19:F20" si="0">IF(D19=0,"",(E19/D19*100))</f>
        <v/>
      </c>
      <c r="G19" s="1055" t="str">
        <f t="shared" ref="G19:G20" si="1">IF(D19="","",D19-E19)</f>
        <v/>
      </c>
      <c r="H19" s="1058" t="str">
        <f>IF(①交付申請書!D28="日付を入力してください","",①交付申請書!D28)</f>
        <v/>
      </c>
      <c r="I19" s="1056"/>
    </row>
    <row r="20" spans="2:10" s="492" customFormat="1" ht="25.5" customHeight="1" thickBot="1">
      <c r="B20" s="1603" t="s">
        <v>684</v>
      </c>
      <c r="C20" s="1604"/>
      <c r="D20" s="523"/>
      <c r="E20" s="502"/>
      <c r="F20" s="534" t="str">
        <f t="shared" si="0"/>
        <v/>
      </c>
      <c r="G20" s="523" t="str">
        <f t="shared" si="1"/>
        <v/>
      </c>
      <c r="H20" s="535" t="str">
        <f>IF(①交付申請書!D28="日付を入力してください","",①交付申請書!D28)</f>
        <v/>
      </c>
      <c r="I20" s="503"/>
    </row>
    <row r="21" spans="2:10" s="492" customFormat="1" ht="25.5" customHeight="1" thickTop="1" thickBot="1">
      <c r="B21" s="1618" t="s">
        <v>302</v>
      </c>
      <c r="C21" s="1619"/>
      <c r="D21" s="525">
        <f>SUM(D18:D20)</f>
        <v>0</v>
      </c>
      <c r="E21" s="525">
        <f>SUM(E18:E20)</f>
        <v>0</v>
      </c>
      <c r="F21" s="536" t="str">
        <f>IF(D21=0,"",(E21/D21*100))</f>
        <v/>
      </c>
      <c r="G21" s="525">
        <f>SUM(G18:G20)</f>
        <v>0</v>
      </c>
      <c r="H21" s="530"/>
      <c r="I21" s="504"/>
    </row>
    <row r="22" spans="2:10" s="492" customFormat="1" ht="13.5" customHeight="1">
      <c r="B22" s="514"/>
      <c r="C22" s="514"/>
      <c r="D22" s="515"/>
      <c r="E22" s="510"/>
      <c r="F22" s="511"/>
      <c r="G22" s="512"/>
      <c r="H22" s="513"/>
      <c r="I22" s="499"/>
    </row>
    <row r="23" spans="2:10" ht="19.5" customHeight="1" thickBot="1">
      <c r="D23" s="392"/>
      <c r="E23" s="392"/>
      <c r="F23" s="392"/>
      <c r="G23" s="392"/>
      <c r="H23" s="392"/>
      <c r="I23" s="393" t="s">
        <v>137</v>
      </c>
      <c r="J23" s="499"/>
    </row>
    <row r="24" spans="2:10" ht="23.25" customHeight="1">
      <c r="B24" s="1592" t="s">
        <v>229</v>
      </c>
      <c r="C24" s="1593"/>
      <c r="D24" s="1596" t="s">
        <v>316</v>
      </c>
      <c r="E24" s="1599" t="s">
        <v>311</v>
      </c>
      <c r="F24" s="1615"/>
      <c r="G24" s="1615"/>
      <c r="H24" s="1615"/>
      <c r="I24" s="500" t="s">
        <v>297</v>
      </c>
    </row>
    <row r="25" spans="2:10" ht="30" customHeight="1">
      <c r="B25" s="1620"/>
      <c r="C25" s="1621"/>
      <c r="D25" s="1622"/>
      <c r="E25" s="1616" t="s">
        <v>312</v>
      </c>
      <c r="F25" s="1617"/>
      <c r="G25" s="1616" t="s">
        <v>313</v>
      </c>
      <c r="H25" s="1617"/>
      <c r="I25" s="529"/>
    </row>
    <row r="26" spans="2:10" ht="34.5" customHeight="1">
      <c r="B26" s="1594"/>
      <c r="C26" s="1595"/>
      <c r="D26" s="1598"/>
      <c r="E26" s="185" t="s">
        <v>317</v>
      </c>
      <c r="F26" s="185" t="s">
        <v>299</v>
      </c>
      <c r="G26" s="185" t="s">
        <v>317</v>
      </c>
      <c r="H26" s="185" t="s">
        <v>315</v>
      </c>
      <c r="I26" s="383"/>
    </row>
    <row r="27" spans="2:10" s="492" customFormat="1" ht="25.5" customHeight="1">
      <c r="B27" s="1601" t="s">
        <v>272</v>
      </c>
      <c r="C27" s="1602"/>
      <c r="D27" s="521"/>
      <c r="E27" s="501"/>
      <c r="F27" s="532" t="str">
        <f>IF(D27=0,"",(E27/D27*100))</f>
        <v/>
      </c>
      <c r="G27" s="521" t="str">
        <f>IF(D27="","",D27-E27)</f>
        <v/>
      </c>
      <c r="H27" s="533" t="str">
        <f>IF(①交付申請書!D28="日付を入力してください","",①交付申請書!D28)</f>
        <v/>
      </c>
      <c r="I27" s="383"/>
    </row>
    <row r="28" spans="2:10" s="492" customFormat="1" ht="25.5" customHeight="1">
      <c r="B28" s="1601" t="s">
        <v>685</v>
      </c>
      <c r="C28" s="1602"/>
      <c r="D28" s="1055"/>
      <c r="E28" s="1053"/>
      <c r="F28" s="1057" t="str">
        <f>IF(D28=0,"",(E28/D28*100))</f>
        <v/>
      </c>
      <c r="G28" s="1055" t="str">
        <f>IF(D28="","",D28-E28)</f>
        <v/>
      </c>
      <c r="H28" s="1058" t="str">
        <f>IF(①交付申請書!D28="日付を入力してください","",①交付申請書!D28)</f>
        <v/>
      </c>
      <c r="I28" s="1056"/>
    </row>
    <row r="29" spans="2:10" s="492" customFormat="1" ht="25.5" customHeight="1" thickBot="1">
      <c r="B29" s="1603" t="s">
        <v>684</v>
      </c>
      <c r="C29" s="1604"/>
      <c r="D29" s="523"/>
      <c r="E29" s="502"/>
      <c r="F29" s="534" t="str">
        <f>IF(D29=0,"",(E29/D29*100))</f>
        <v/>
      </c>
      <c r="G29" s="523" t="str">
        <f>IF(D29="","",D29-E29)</f>
        <v/>
      </c>
      <c r="H29" s="535" t="str">
        <f>IF(①交付申請書!D28="日付を入力してください","",①交付申請書!D28)</f>
        <v/>
      </c>
      <c r="I29" s="503"/>
    </row>
    <row r="30" spans="2:10" s="492" customFormat="1" ht="25.5" customHeight="1" thickTop="1" thickBot="1">
      <c r="B30" s="1618" t="s">
        <v>302</v>
      </c>
      <c r="C30" s="1619"/>
      <c r="D30" s="525">
        <f>SUM(D27:D29)</f>
        <v>0</v>
      </c>
      <c r="E30" s="525">
        <f>SUM(E27:E29)</f>
        <v>0</v>
      </c>
      <c r="F30" s="536" t="str">
        <f>IF(D30=0,"",(E30/D30*100))</f>
        <v/>
      </c>
      <c r="G30" s="525">
        <f>SUM(G27:G29)</f>
        <v>0</v>
      </c>
      <c r="H30" s="530"/>
      <c r="I30" s="504"/>
    </row>
    <row r="31" spans="2:10" s="492" customFormat="1" ht="7.5" customHeight="1">
      <c r="B31" s="393"/>
      <c r="C31" s="393"/>
      <c r="D31" s="510"/>
      <c r="E31" s="510"/>
      <c r="F31" s="511"/>
      <c r="G31" s="510"/>
      <c r="H31" s="511"/>
      <c r="I31" s="499"/>
    </row>
    <row r="32" spans="2:10" s="492" customFormat="1" ht="17.25" customHeight="1">
      <c r="B32" s="516" t="s">
        <v>304</v>
      </c>
      <c r="C32" s="308" t="s">
        <v>318</v>
      </c>
      <c r="D32" s="499"/>
      <c r="E32" s="499"/>
      <c r="F32" s="499"/>
      <c r="G32" s="499"/>
      <c r="H32" s="499"/>
      <c r="I32" s="499"/>
    </row>
    <row r="33" spans="2:9" ht="8.25" customHeight="1">
      <c r="B33" s="518"/>
      <c r="C33" s="308"/>
      <c r="D33" s="308"/>
      <c r="E33" s="308"/>
      <c r="F33" s="308"/>
      <c r="G33" s="308"/>
      <c r="H33" s="308"/>
      <c r="I33" s="308"/>
    </row>
    <row r="34" spans="2:9" ht="9.75" customHeight="1"/>
  </sheetData>
  <sheetProtection algorithmName="SHA-512" hashValue="GJUS/rWMjuD9wnaJP9V4220dPhRtYq7RoOGX6aLbU5zLB80ItCpUfaiS9PJelq6KKQku7VS1HgkYpWdp2VsvbA==" saltValue="I//x9zieanpiOLASva8/7g==" spinCount="100000" sheet="1" scenarios="1" formatCells="0" formatColumns="0" formatRows="0"/>
  <mergeCells count="24">
    <mergeCell ref="B27:C27"/>
    <mergeCell ref="B29:C29"/>
    <mergeCell ref="B30:C30"/>
    <mergeCell ref="B24:C26"/>
    <mergeCell ref="D24:D26"/>
    <mergeCell ref="B28:C28"/>
    <mergeCell ref="E24:H24"/>
    <mergeCell ref="E25:F25"/>
    <mergeCell ref="G25:H25"/>
    <mergeCell ref="B21:C21"/>
    <mergeCell ref="E15:H15"/>
    <mergeCell ref="E16:F16"/>
    <mergeCell ref="G16:H16"/>
    <mergeCell ref="B15:C17"/>
    <mergeCell ref="D15:D17"/>
    <mergeCell ref="I3:J3"/>
    <mergeCell ref="B20:C20"/>
    <mergeCell ref="B18:C18"/>
    <mergeCell ref="B13:I13"/>
    <mergeCell ref="G5:G6"/>
    <mergeCell ref="H5:J6"/>
    <mergeCell ref="H7:J7"/>
    <mergeCell ref="H8:J8"/>
    <mergeCell ref="B19:C19"/>
  </mergeCells>
  <phoneticPr fontId="1"/>
  <conditionalFormatting sqref="I3:J3">
    <cfRule type="containsText" dxfId="3288" priority="1" operator="containsText" text="日付を入力してください">
      <formula>NOT(ISERROR(SEARCH("日付を入力してください",I3)))</formula>
    </cfRule>
  </conditionalFormatting>
  <dataValidations count="4">
    <dataValidation allowBlank="1" showInputMessage="1" showErrorMessage="1" promptTitle="西暦で入力してください。" prompt="例：2021/1/1" sqref="I3:J3"/>
    <dataValidation type="whole" operator="lessThan" allowBlank="1" showInputMessage="1" showErrorMessage="1" errorTitle="自動入力です。" error="交付申請書の3.が反映されています。[キャンセル]をクリックしてください。" sqref="H18 H27 H29">
      <formula1>0</formula1>
    </dataValidation>
    <dataValidation type="whole" operator="lessThan" allowBlank="1" showInputMessage="1" showErrorMessage="1" errorTitle="自動入力です。" error="交付申請書の3.が反映されています。[キャンセル]をクリックしてください。" sqref="H19:H20">
      <formula1>0</formula1>
    </dataValidation>
    <dataValidation type="whole" operator="lessThan" allowBlank="1" showInputMessage="1" showErrorMessage="1" errorTitle="自動入力です。" error="交付申請書の3.が反映されています。[キャンセル]をクリックしてください。" sqref="H28">
      <formula1>0</formula1>
    </dataValidation>
  </dataValidations>
  <pageMargins left="0.59055118110236227" right="0.39370078740157483" top="0.74803149606299213" bottom="0.2" header="0.31496062992125984" footer="0.15748031496062992"/>
  <pageSetup paperSize="9" scale="74" fitToWidth="0" orientation="landscape" horizontalDpi="300" verticalDpi="300" r:id="rId1"/>
  <headerFooter>
    <oddHeader>&amp;L様式第４号</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28"/>
  <sheetViews>
    <sheetView view="pageBreakPreview" zoomScaleNormal="100" zoomScaleSheetLayoutView="100" workbookViewId="0"/>
  </sheetViews>
  <sheetFormatPr defaultRowHeight="14.25"/>
  <cols>
    <col min="1" max="1" width="3.875" style="139" customWidth="1"/>
    <col min="2" max="2" width="5.5" style="139" customWidth="1"/>
    <col min="3" max="3" width="20.125" style="139" customWidth="1"/>
    <col min="4" max="4" width="16.625" style="139" customWidth="1"/>
    <col min="5" max="5" width="14.625" style="139" customWidth="1"/>
    <col min="6" max="6" width="14.5" style="139" customWidth="1"/>
    <col min="7" max="8" width="9.625" style="139" customWidth="1"/>
    <col min="9" max="9" width="14.625" style="139" customWidth="1"/>
    <col min="10" max="10" width="9.625" style="139" customWidth="1"/>
    <col min="11" max="11" width="14.625" style="139" customWidth="1"/>
    <col min="12" max="12" width="9.625" style="139" customWidth="1"/>
    <col min="13" max="13" width="17.625" style="139" customWidth="1"/>
    <col min="14" max="14" width="6" style="139" customWidth="1"/>
    <col min="15" max="16384" width="9" style="139"/>
  </cols>
  <sheetData>
    <row r="1" spans="2:13" ht="6" customHeight="1"/>
    <row r="2" spans="2:13" s="538" customFormat="1" ht="32.25" customHeight="1">
      <c r="B2" s="537"/>
      <c r="C2" s="1624" t="s">
        <v>657</v>
      </c>
      <c r="D2" s="1625"/>
      <c r="E2" s="1625"/>
      <c r="F2" s="1625"/>
      <c r="G2" s="1625"/>
      <c r="H2" s="1625"/>
      <c r="I2" s="1625"/>
      <c r="J2" s="1625"/>
      <c r="K2" s="1625"/>
      <c r="L2" s="1625"/>
    </row>
    <row r="3" spans="2:13" s="538" customFormat="1" ht="32.25" customHeight="1">
      <c r="B3" s="537"/>
      <c r="C3" s="539"/>
      <c r="D3" s="539"/>
      <c r="E3" s="539"/>
      <c r="F3" s="539"/>
      <c r="G3" s="539"/>
      <c r="H3" s="539"/>
      <c r="I3" s="539"/>
      <c r="J3" s="539"/>
      <c r="K3" s="539"/>
      <c r="L3" s="539"/>
    </row>
    <row r="4" spans="2:13" ht="24.75" customHeight="1">
      <c r="B4" s="217"/>
      <c r="C4" s="217"/>
      <c r="D4" s="540"/>
      <c r="E4" s="540"/>
      <c r="F4" s="541"/>
      <c r="G4" s="217"/>
      <c r="H4" s="217"/>
      <c r="I4" s="217"/>
      <c r="J4" s="541"/>
      <c r="K4" s="217"/>
      <c r="L4" s="1626" t="s">
        <v>57</v>
      </c>
      <c r="M4" s="1626"/>
    </row>
    <row r="5" spans="2:13" ht="32.25" customHeight="1">
      <c r="B5" s="538" t="s">
        <v>554</v>
      </c>
      <c r="C5" s="538"/>
      <c r="D5" s="538"/>
      <c r="E5" s="538"/>
      <c r="J5" s="541"/>
    </row>
    <row r="6" spans="2:13" ht="19.5" customHeight="1">
      <c r="G6" s="1627"/>
      <c r="H6" s="542"/>
      <c r="I6" s="1628" t="s">
        <v>555</v>
      </c>
      <c r="J6" s="1629" t="str">
        <f>IF('①1.概要'!C11="","",'①1.概要'!C11)</f>
        <v/>
      </c>
      <c r="K6" s="1629"/>
      <c r="L6" s="1629"/>
      <c r="M6" s="1629"/>
    </row>
    <row r="7" spans="2:13" ht="19.5" customHeight="1">
      <c r="F7" s="217"/>
      <c r="G7" s="1627"/>
      <c r="H7" s="542"/>
      <c r="I7" s="1628"/>
      <c r="J7" s="1629"/>
      <c r="K7" s="1629"/>
      <c r="L7" s="1629"/>
      <c r="M7" s="1629"/>
    </row>
    <row r="8" spans="2:13" ht="28.5" customHeight="1">
      <c r="G8" s="542"/>
      <c r="H8" s="542"/>
      <c r="I8" s="543" t="s">
        <v>556</v>
      </c>
      <c r="J8" s="1623" t="str">
        <f>IF(様式①申請!J8="","",様式①申請!J8)</f>
        <v/>
      </c>
      <c r="K8" s="1623"/>
      <c r="L8" s="1623"/>
      <c r="M8" s="1623"/>
    </row>
    <row r="9" spans="2:13" ht="24.75" customHeight="1">
      <c r="D9" s="544"/>
      <c r="E9" s="544"/>
      <c r="G9" s="542"/>
      <c r="H9" s="542"/>
      <c r="I9" s="347" t="s">
        <v>60</v>
      </c>
      <c r="J9" s="1630" t="str">
        <f>IF(様式①申請!J9="","",様式①申請!J9)</f>
        <v/>
      </c>
      <c r="K9" s="1630"/>
      <c r="L9" s="1630"/>
      <c r="M9" s="1630"/>
    </row>
    <row r="10" spans="2:13" ht="19.5" customHeight="1">
      <c r="D10" s="544"/>
      <c r="E10" s="544"/>
      <c r="G10" s="544"/>
      <c r="H10" s="544"/>
    </row>
    <row r="11" spans="2:13" ht="19.5" customHeight="1">
      <c r="B11" s="545"/>
      <c r="C11" s="545" t="s">
        <v>635</v>
      </c>
      <c r="D11" s="546"/>
      <c r="E11" s="546"/>
      <c r="F11" s="546"/>
      <c r="G11" s="546"/>
      <c r="H11" s="546"/>
      <c r="I11" s="546"/>
      <c r="J11" s="546"/>
      <c r="K11" s="546"/>
      <c r="L11" s="546"/>
    </row>
    <row r="12" spans="2:13" ht="19.5" customHeight="1">
      <c r="B12" s="545"/>
      <c r="C12" s="545" t="s">
        <v>588</v>
      </c>
      <c r="D12" s="546"/>
      <c r="E12" s="546"/>
      <c r="F12" s="546"/>
      <c r="G12" s="546"/>
      <c r="H12" s="546"/>
      <c r="I12" s="546"/>
      <c r="J12" s="546"/>
      <c r="K12" s="546"/>
      <c r="L12" s="546"/>
    </row>
    <row r="13" spans="2:13" ht="19.5" customHeight="1">
      <c r="B13" s="545"/>
      <c r="C13" s="545"/>
      <c r="D13" s="546"/>
      <c r="E13" s="546"/>
      <c r="F13" s="546"/>
      <c r="G13" s="546"/>
      <c r="H13" s="546"/>
      <c r="I13" s="546"/>
      <c r="J13" s="546"/>
      <c r="K13" s="546"/>
      <c r="L13" s="546"/>
    </row>
    <row r="14" spans="2:13" ht="19.5" customHeight="1">
      <c r="B14" s="1631" t="s">
        <v>557</v>
      </c>
      <c r="C14" s="1631"/>
      <c r="D14" s="1631"/>
      <c r="E14" s="1631"/>
      <c r="F14" s="1631"/>
      <c r="G14" s="1631"/>
      <c r="H14" s="1631"/>
      <c r="I14" s="1631"/>
      <c r="J14" s="1631"/>
      <c r="K14" s="1631"/>
      <c r="L14" s="1631"/>
      <c r="M14" s="1631"/>
    </row>
    <row r="15" spans="2:13" ht="19.5" customHeight="1" thickBot="1">
      <c r="D15" s="217"/>
      <c r="E15" s="217"/>
      <c r="F15" s="217"/>
      <c r="G15" s="217"/>
      <c r="H15" s="217"/>
      <c r="I15" s="217"/>
      <c r="J15" s="218"/>
      <c r="K15" s="217"/>
      <c r="L15" s="218" t="s">
        <v>370</v>
      </c>
      <c r="M15" s="547"/>
    </row>
    <row r="16" spans="2:13" ht="40.5" customHeight="1">
      <c r="B16" s="1632" t="s">
        <v>558</v>
      </c>
      <c r="C16" s="1633"/>
      <c r="D16" s="1596" t="s">
        <v>559</v>
      </c>
      <c r="E16" s="1637" t="s">
        <v>560</v>
      </c>
      <c r="F16" s="1638" t="s">
        <v>561</v>
      </c>
      <c r="G16" s="1639"/>
      <c r="H16" s="548" t="s">
        <v>562</v>
      </c>
      <c r="I16" s="1638" t="s">
        <v>563</v>
      </c>
      <c r="J16" s="1639"/>
      <c r="K16" s="1638" t="s">
        <v>564</v>
      </c>
      <c r="L16" s="1639"/>
      <c r="M16" s="1640" t="s">
        <v>142</v>
      </c>
    </row>
    <row r="17" spans="2:13" ht="65.25" customHeight="1">
      <c r="B17" s="1634"/>
      <c r="C17" s="1635"/>
      <c r="D17" s="1636"/>
      <c r="E17" s="1451"/>
      <c r="F17" s="194" t="s">
        <v>565</v>
      </c>
      <c r="G17" s="194" t="s">
        <v>566</v>
      </c>
      <c r="H17" s="549" t="s">
        <v>567</v>
      </c>
      <c r="I17" s="194" t="s">
        <v>565</v>
      </c>
      <c r="J17" s="194" t="s">
        <v>568</v>
      </c>
      <c r="K17" s="194" t="s">
        <v>565</v>
      </c>
      <c r="L17" s="194" t="s">
        <v>568</v>
      </c>
      <c r="M17" s="1641"/>
    </row>
    <row r="18" spans="2:13" s="544" customFormat="1" ht="32.25" customHeight="1">
      <c r="B18" s="1601" t="s">
        <v>272</v>
      </c>
      <c r="C18" s="1602"/>
      <c r="D18" s="568"/>
      <c r="E18" s="569"/>
      <c r="F18" s="550"/>
      <c r="G18" s="574" t="str">
        <f>IF(F18="","",(F18/E18)*100)</f>
        <v/>
      </c>
      <c r="H18" s="551"/>
      <c r="I18" s="550"/>
      <c r="J18" s="572" t="str">
        <f>IF(I18="","",((F18+I18)/E18)*100)</f>
        <v/>
      </c>
      <c r="K18" s="569">
        <f>E18-(F18+I18)</f>
        <v>0</v>
      </c>
      <c r="L18" s="572" t="str">
        <f>IF(E18=0,"",(SUM(F18,I18,K18)/E18)*100)</f>
        <v/>
      </c>
      <c r="M18" s="209"/>
    </row>
    <row r="19" spans="2:13" s="544" customFormat="1" ht="32.25" customHeight="1">
      <c r="B19" s="1601" t="s">
        <v>685</v>
      </c>
      <c r="C19" s="1602"/>
      <c r="D19" s="1059"/>
      <c r="E19" s="1060"/>
      <c r="F19" s="1061"/>
      <c r="G19" s="1062" t="str">
        <f t="shared" ref="G19:G20" si="0">IF(F19="","",(F19/E19)*100)</f>
        <v/>
      </c>
      <c r="H19" s="1063"/>
      <c r="I19" s="1061"/>
      <c r="J19" s="1064" t="str">
        <f t="shared" ref="J19:J20" si="1">IF(I19="","",((F19+I19)/E19)*100)</f>
        <v/>
      </c>
      <c r="K19" s="1060">
        <f t="shared" ref="K19:K20" si="2">E19-(F19+I19)</f>
        <v>0</v>
      </c>
      <c r="L19" s="1064" t="str">
        <f t="shared" ref="L19:L20" si="3">IF(E19=0,"",(SUM(F19,I19,K19)/E19)*100)</f>
        <v/>
      </c>
      <c r="M19" s="1065"/>
    </row>
    <row r="20" spans="2:13" s="544" customFormat="1" ht="32.25" customHeight="1" thickBot="1">
      <c r="B20" s="1603" t="s">
        <v>684</v>
      </c>
      <c r="C20" s="1604"/>
      <c r="D20" s="570"/>
      <c r="E20" s="571"/>
      <c r="F20" s="552"/>
      <c r="G20" s="575" t="str">
        <f t="shared" si="0"/>
        <v/>
      </c>
      <c r="H20" s="553"/>
      <c r="I20" s="552"/>
      <c r="J20" s="573" t="str">
        <f t="shared" si="1"/>
        <v/>
      </c>
      <c r="K20" s="571">
        <f t="shared" si="2"/>
        <v>0</v>
      </c>
      <c r="L20" s="573" t="str">
        <f t="shared" si="3"/>
        <v/>
      </c>
      <c r="M20" s="554"/>
    </row>
    <row r="21" spans="2:13" s="544" customFormat="1" ht="32.25" customHeight="1" thickTop="1" thickBot="1">
      <c r="B21" s="1642" t="s">
        <v>569</v>
      </c>
      <c r="C21" s="1643"/>
      <c r="D21" s="576">
        <f>SUM(D18:D20)</f>
        <v>0</v>
      </c>
      <c r="E21" s="577">
        <f>SUM(E18:E20)</f>
        <v>0</v>
      </c>
      <c r="F21" s="577">
        <f>SUM(F18:F20)</f>
        <v>0</v>
      </c>
      <c r="G21" s="578" t="str">
        <f>IF(F21=0,"",(F21/E21)*100)</f>
        <v/>
      </c>
      <c r="H21" s="555"/>
      <c r="I21" s="577">
        <f>SUM(I18:I20)</f>
        <v>0</v>
      </c>
      <c r="J21" s="579" t="str">
        <f>IF(I21=0,"",((F21+I21)/E21)*100)</f>
        <v/>
      </c>
      <c r="K21" s="577">
        <f>SUM(K18:K20)</f>
        <v>0</v>
      </c>
      <c r="L21" s="579" t="str">
        <f>IF(E21=0,"",(SUM(F21,I21,K21)/E21)*100)</f>
        <v/>
      </c>
      <c r="M21" s="556"/>
    </row>
    <row r="22" spans="2:13" s="544" customFormat="1" ht="13.5" customHeight="1" thickBot="1">
      <c r="B22" s="557"/>
      <c r="C22" s="557"/>
      <c r="D22" s="558"/>
      <c r="E22" s="559"/>
      <c r="F22" s="560"/>
      <c r="G22" s="561"/>
      <c r="H22" s="561"/>
      <c r="I22" s="562"/>
      <c r="J22" s="547"/>
      <c r="K22" s="562"/>
      <c r="L22" s="547"/>
    </row>
    <row r="23" spans="2:13" s="544" customFormat="1" ht="27.75" customHeight="1" thickBot="1">
      <c r="B23" s="1644" t="s">
        <v>570</v>
      </c>
      <c r="C23" s="1645"/>
      <c r="D23" s="1646" t="str">
        <f>IF(①交付申請書!D28="日付を入力してください","",①交付申請書!D28)</f>
        <v/>
      </c>
      <c r="E23" s="1647"/>
      <c r="F23" s="559"/>
      <c r="G23" s="560"/>
      <c r="H23" s="561"/>
      <c r="I23" s="562"/>
      <c r="J23" s="559"/>
      <c r="K23" s="560"/>
      <c r="L23" s="547"/>
    </row>
    <row r="24" spans="2:13" s="544" customFormat="1" ht="27.75" customHeight="1">
      <c r="B24" s="557"/>
      <c r="C24" s="557"/>
      <c r="D24" s="563"/>
      <c r="E24" s="563"/>
      <c r="F24" s="559"/>
      <c r="G24" s="560"/>
      <c r="H24" s="561"/>
      <c r="I24" s="562"/>
      <c r="J24" s="559"/>
      <c r="K24" s="560"/>
      <c r="L24" s="547"/>
    </row>
    <row r="25" spans="2:13" s="544" customFormat="1" ht="27.75" customHeight="1">
      <c r="B25" s="557"/>
      <c r="C25" s="557"/>
      <c r="D25" s="563"/>
      <c r="E25" s="563"/>
      <c r="F25" s="559"/>
      <c r="G25" s="560"/>
      <c r="H25" s="561"/>
      <c r="I25" s="562"/>
      <c r="J25" s="559"/>
      <c r="K25" s="560"/>
      <c r="L25" s="547"/>
      <c r="M25" s="564" t="s">
        <v>571</v>
      </c>
    </row>
    <row r="26" spans="2:13" s="544" customFormat="1" ht="17.25" customHeight="1">
      <c r="B26" s="565" t="s">
        <v>572</v>
      </c>
      <c r="C26" s="566" t="s">
        <v>573</v>
      </c>
      <c r="D26" s="547"/>
      <c r="E26" s="547"/>
      <c r="F26" s="547"/>
      <c r="G26" s="547"/>
      <c r="H26" s="547"/>
      <c r="I26" s="547"/>
      <c r="J26" s="547"/>
      <c r="K26" s="547"/>
      <c r="L26" s="547"/>
    </row>
    <row r="27" spans="2:13" ht="8.25" customHeight="1">
      <c r="B27" s="567"/>
      <c r="C27" s="566"/>
      <c r="D27" s="566"/>
      <c r="E27" s="566"/>
      <c r="F27" s="566"/>
      <c r="G27" s="566"/>
      <c r="H27" s="566"/>
      <c r="I27" s="566"/>
      <c r="J27" s="566"/>
      <c r="K27" s="566"/>
      <c r="L27" s="566"/>
    </row>
    <row r="28" spans="2:13" ht="9.75" customHeight="1"/>
  </sheetData>
  <sheetProtection algorithmName="SHA-512" hashValue="FeW/m4QG2Wty3TqxB7wKVqcPGfkH0xj9B22H8ThcZzm4jezOAS+5q+nP/whySgCiMWEUp4p6ugQnAgS5Ie267g==" saltValue="c0DsTuH92SeUErW0chJVyw==" spinCount="100000" sheet="1" scenarios="1" formatCells="0" formatColumns="0" formatRows="0"/>
  <mergeCells count="21">
    <mergeCell ref="B18:C18"/>
    <mergeCell ref="B20:C20"/>
    <mergeCell ref="B21:C21"/>
    <mergeCell ref="B23:C23"/>
    <mergeCell ref="D23:E23"/>
    <mergeCell ref="B19:C19"/>
    <mergeCell ref="J9:M9"/>
    <mergeCell ref="B14:M14"/>
    <mergeCell ref="B16:C17"/>
    <mergeCell ref="D16:D17"/>
    <mergeCell ref="E16:E17"/>
    <mergeCell ref="F16:G16"/>
    <mergeCell ref="I16:J16"/>
    <mergeCell ref="K16:L16"/>
    <mergeCell ref="M16:M17"/>
    <mergeCell ref="J8:M8"/>
    <mergeCell ref="C2:L2"/>
    <mergeCell ref="L4:M4"/>
    <mergeCell ref="G6:G7"/>
    <mergeCell ref="I6:I7"/>
    <mergeCell ref="J6:M7"/>
  </mergeCells>
  <phoneticPr fontId="1"/>
  <conditionalFormatting sqref="L4">
    <cfRule type="containsText" dxfId="3287" priority="1" operator="containsText" text="日付を入力してください">
      <formula>NOT(ISERROR(SEARCH("日付を入力してください",L4)))</formula>
    </cfRule>
  </conditionalFormatting>
  <dataValidations count="1">
    <dataValidation allowBlank="1" showInputMessage="1" showErrorMessage="1" promptTitle="西暦で入力してください。" prompt="例：2021/1/1" sqref="L4"/>
  </dataValidations>
  <pageMargins left="0.59055118110236227" right="0.39370078740157483" top="0.74803149606299213" bottom="0.19685039370078741" header="0.31496062992125984" footer="0.15748031496062992"/>
  <pageSetup paperSize="9" scale="74" orientation="landscape" horizontalDpi="300" verticalDpi="300" r:id="rId1"/>
  <headerFooter>
    <oddHeader>&amp;L様式第５号</oddHeader>
  </headerFooter>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sheetPr>
  <dimension ref="B1:O40"/>
  <sheetViews>
    <sheetView view="pageBreakPreview" zoomScaleNormal="100" zoomScaleSheetLayoutView="100" workbookViewId="0"/>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112" t="s">
        <v>4</v>
      </c>
      <c r="C2" s="1112"/>
      <c r="D2" s="1112"/>
      <c r="E2" s="1112"/>
      <c r="F2" s="1112"/>
      <c r="G2" s="1112"/>
      <c r="H2" s="1112"/>
      <c r="I2" s="1112"/>
      <c r="J2" s="1112"/>
      <c r="K2" s="1112"/>
      <c r="L2" s="1112"/>
      <c r="M2" s="1112"/>
      <c r="N2" s="31"/>
      <c r="O2" s="26"/>
    </row>
    <row r="3" spans="2:15" s="29" customFormat="1" ht="10.5" customHeight="1">
      <c r="B3" s="19"/>
      <c r="C3" s="19"/>
      <c r="D3" s="19"/>
      <c r="E3" s="19"/>
      <c r="F3" s="19"/>
      <c r="G3" s="19"/>
      <c r="O3" s="19"/>
    </row>
    <row r="4" spans="2:15" s="29" customFormat="1" ht="18" customHeight="1">
      <c r="B4" s="60"/>
      <c r="C4" s="32"/>
      <c r="D4" s="33"/>
      <c r="E4" s="33"/>
      <c r="F4" s="33"/>
      <c r="G4" s="33"/>
      <c r="H4" s="33"/>
      <c r="I4" s="33"/>
      <c r="J4" s="33"/>
      <c r="K4" s="1110" t="s">
        <v>5</v>
      </c>
      <c r="L4" s="1110" t="s">
        <v>6</v>
      </c>
      <c r="M4" s="1110" t="s">
        <v>7</v>
      </c>
      <c r="O4" s="19"/>
    </row>
    <row r="5" spans="2:15" s="29" customFormat="1" ht="18" customHeight="1">
      <c r="B5" s="61"/>
      <c r="C5" s="35"/>
      <c r="D5" s="34"/>
      <c r="E5" s="34"/>
      <c r="F5" s="34"/>
      <c r="G5" s="34"/>
      <c r="H5" s="34"/>
      <c r="I5" s="34"/>
      <c r="J5" s="36"/>
      <c r="K5" s="1111"/>
      <c r="L5" s="1111"/>
      <c r="M5" s="1111"/>
      <c r="O5" s="19"/>
    </row>
    <row r="6" spans="2:15" s="29" customFormat="1" ht="19.5" customHeight="1">
      <c r="B6" s="67" t="s">
        <v>580</v>
      </c>
      <c r="C6" s="59" t="s">
        <v>582</v>
      </c>
      <c r="D6" s="83"/>
      <c r="E6" s="83"/>
      <c r="F6" s="69"/>
      <c r="G6" s="46"/>
      <c r="H6" s="46"/>
      <c r="I6" s="88"/>
      <c r="J6" s="46"/>
      <c r="K6" s="47"/>
      <c r="L6" s="47"/>
      <c r="M6" s="47"/>
      <c r="N6" s="19"/>
      <c r="O6" s="19"/>
    </row>
    <row r="7" spans="2:15" s="29" customFormat="1" ht="19.5" customHeight="1">
      <c r="B7" s="62" t="s">
        <v>9</v>
      </c>
      <c r="C7" s="89" t="s">
        <v>10</v>
      </c>
      <c r="D7" s="42"/>
      <c r="E7" s="83" t="s">
        <v>203</v>
      </c>
      <c r="F7" s="83"/>
      <c r="G7" s="40"/>
      <c r="H7" s="40"/>
      <c r="I7" s="40"/>
      <c r="J7" s="40"/>
      <c r="K7" s="47"/>
      <c r="L7" s="47"/>
      <c r="M7" s="47"/>
      <c r="N7" s="19"/>
      <c r="O7" s="19"/>
    </row>
    <row r="8" spans="2:15" s="29" customFormat="1" ht="19.5" customHeight="1">
      <c r="B8" s="63"/>
      <c r="C8" s="89" t="s">
        <v>12</v>
      </c>
      <c r="D8" s="42"/>
      <c r="E8" s="83" t="s">
        <v>204</v>
      </c>
      <c r="F8" s="83"/>
      <c r="G8" s="40"/>
      <c r="H8" s="40"/>
      <c r="I8" s="40"/>
      <c r="J8" s="40"/>
      <c r="K8" s="47"/>
      <c r="L8" s="47"/>
      <c r="M8" s="47"/>
      <c r="N8" s="19"/>
      <c r="O8" s="19"/>
    </row>
    <row r="9" spans="2:15" s="29" customFormat="1" ht="19.5" customHeight="1">
      <c r="B9" s="63"/>
      <c r="C9" s="89" t="s">
        <v>14</v>
      </c>
      <c r="D9" s="42"/>
      <c r="E9" s="83" t="s">
        <v>205</v>
      </c>
      <c r="F9" s="83"/>
      <c r="G9" s="40"/>
      <c r="H9" s="40"/>
      <c r="I9" s="40"/>
      <c r="J9" s="46"/>
      <c r="K9" s="47"/>
      <c r="L9" s="47"/>
      <c r="M9" s="47"/>
      <c r="N9" s="19"/>
      <c r="O9" s="19"/>
    </row>
    <row r="10" spans="2:15" s="29" customFormat="1" ht="19.5" customHeight="1">
      <c r="B10" s="63"/>
      <c r="C10" s="89" t="s">
        <v>16</v>
      </c>
      <c r="D10" s="1066" t="s">
        <v>17</v>
      </c>
      <c r="E10" s="59" t="s">
        <v>445</v>
      </c>
      <c r="F10" s="83"/>
      <c r="G10" s="83"/>
      <c r="H10" s="83"/>
      <c r="I10" s="46"/>
      <c r="J10" s="46"/>
      <c r="K10" s="47"/>
      <c r="L10" s="47"/>
      <c r="M10" s="47"/>
      <c r="N10" s="19"/>
      <c r="O10" s="19"/>
    </row>
    <row r="11" spans="2:15" s="29" customFormat="1" ht="19.5" customHeight="1">
      <c r="B11" s="63"/>
      <c r="C11" s="89" t="s">
        <v>16</v>
      </c>
      <c r="D11" s="1066" t="s">
        <v>19</v>
      </c>
      <c r="E11" s="59" t="s">
        <v>439</v>
      </c>
      <c r="F11" s="83"/>
      <c r="G11" s="83"/>
      <c r="H11" s="83"/>
      <c r="I11" s="46"/>
      <c r="J11" s="46"/>
      <c r="K11" s="47"/>
      <c r="L11" s="47"/>
      <c r="M11" s="47"/>
      <c r="N11" s="19"/>
      <c r="O11" s="19"/>
    </row>
    <row r="12" spans="2:15" s="29" customFormat="1" ht="19.5" customHeight="1">
      <c r="B12" s="63"/>
      <c r="C12" s="89" t="s">
        <v>16</v>
      </c>
      <c r="D12" s="1066" t="s">
        <v>686</v>
      </c>
      <c r="E12" s="59" t="s">
        <v>688</v>
      </c>
      <c r="F12" s="83"/>
      <c r="G12" s="83"/>
      <c r="H12" s="83"/>
      <c r="I12" s="46"/>
      <c r="J12" s="46"/>
      <c r="K12" s="47"/>
      <c r="L12" s="47"/>
      <c r="M12" s="47"/>
      <c r="N12" s="19"/>
      <c r="O12" s="19"/>
    </row>
    <row r="13" spans="2:15" s="29" customFormat="1" ht="19.5" customHeight="1">
      <c r="B13" s="63"/>
      <c r="C13" s="89" t="s">
        <v>21</v>
      </c>
      <c r="D13" s="1066" t="s">
        <v>17</v>
      </c>
      <c r="E13" s="59" t="s">
        <v>440</v>
      </c>
      <c r="F13" s="83"/>
      <c r="G13" s="83"/>
      <c r="H13" s="83"/>
      <c r="I13" s="46"/>
      <c r="J13" s="46"/>
      <c r="K13" s="47"/>
      <c r="L13" s="47"/>
      <c r="M13" s="47"/>
      <c r="O13" s="19"/>
    </row>
    <row r="14" spans="2:15" s="29" customFormat="1" ht="19.5" customHeight="1">
      <c r="B14" s="63"/>
      <c r="C14" s="89" t="s">
        <v>21</v>
      </c>
      <c r="D14" s="1066" t="s">
        <v>19</v>
      </c>
      <c r="E14" s="59" t="s">
        <v>209</v>
      </c>
      <c r="F14" s="83"/>
      <c r="G14" s="83"/>
      <c r="H14" s="83"/>
      <c r="I14" s="46"/>
      <c r="J14" s="46"/>
      <c r="K14" s="47"/>
      <c r="L14" s="47"/>
      <c r="M14" s="47"/>
      <c r="N14" s="19"/>
      <c r="O14" s="19"/>
    </row>
    <row r="15" spans="2:15" s="29" customFormat="1" ht="19.5" customHeight="1">
      <c r="B15" s="63"/>
      <c r="C15" s="89" t="s">
        <v>24</v>
      </c>
      <c r="D15" s="1066" t="s">
        <v>17</v>
      </c>
      <c r="E15" s="59" t="s">
        <v>441</v>
      </c>
      <c r="F15" s="83"/>
      <c r="G15" s="83"/>
      <c r="H15" s="83"/>
      <c r="I15" s="46"/>
      <c r="J15" s="46"/>
      <c r="K15" s="47"/>
      <c r="L15" s="47"/>
      <c r="M15" s="47"/>
      <c r="N15" s="19"/>
      <c r="O15" s="19"/>
    </row>
    <row r="16" spans="2:15" s="29" customFormat="1" ht="19.5" customHeight="1">
      <c r="B16" s="63"/>
      <c r="C16" s="89" t="s">
        <v>24</v>
      </c>
      <c r="D16" s="1066" t="s">
        <v>19</v>
      </c>
      <c r="E16" s="59" t="s">
        <v>442</v>
      </c>
      <c r="F16" s="83"/>
      <c r="G16" s="83"/>
      <c r="H16" s="83"/>
      <c r="I16" s="46"/>
      <c r="J16" s="46"/>
      <c r="K16" s="47"/>
      <c r="L16" s="47"/>
      <c r="M16" s="47"/>
      <c r="N16" s="19"/>
      <c r="O16" s="19"/>
    </row>
    <row r="17" spans="2:15" s="29" customFormat="1" ht="19.5" customHeight="1">
      <c r="B17" s="63"/>
      <c r="C17" s="89" t="s">
        <v>27</v>
      </c>
      <c r="D17" s="1066" t="s">
        <v>17</v>
      </c>
      <c r="E17" s="59" t="s">
        <v>443</v>
      </c>
      <c r="F17" s="83"/>
      <c r="G17" s="83"/>
      <c r="H17" s="83"/>
      <c r="I17" s="46"/>
      <c r="J17" s="46"/>
      <c r="K17" s="47"/>
      <c r="L17" s="47"/>
      <c r="M17" s="47"/>
      <c r="N17" s="19"/>
      <c r="O17" s="19"/>
    </row>
    <row r="18" spans="2:15" s="29" customFormat="1" ht="19.5" customHeight="1">
      <c r="B18" s="63"/>
      <c r="C18" s="89" t="s">
        <v>27</v>
      </c>
      <c r="D18" s="1066" t="s">
        <v>19</v>
      </c>
      <c r="E18" s="59" t="s">
        <v>444</v>
      </c>
      <c r="F18" s="83"/>
      <c r="G18" s="83"/>
      <c r="H18" s="83"/>
      <c r="I18" s="46"/>
      <c r="J18" s="46"/>
      <c r="K18" s="47"/>
      <c r="L18" s="47"/>
      <c r="M18" s="47"/>
      <c r="N18" s="19"/>
      <c r="O18" s="19"/>
    </row>
    <row r="19" spans="2:15" s="29" customFormat="1" ht="19.5" customHeight="1">
      <c r="B19" s="63"/>
      <c r="C19" s="89" t="s">
        <v>27</v>
      </c>
      <c r="D19" s="1066" t="s">
        <v>686</v>
      </c>
      <c r="E19" s="59" t="s">
        <v>687</v>
      </c>
      <c r="F19" s="83"/>
      <c r="G19" s="83"/>
      <c r="H19" s="83"/>
      <c r="I19" s="46"/>
      <c r="J19" s="46"/>
      <c r="K19" s="47"/>
      <c r="L19" s="47"/>
      <c r="M19" s="47"/>
      <c r="N19" s="19"/>
      <c r="O19" s="19"/>
    </row>
    <row r="20" spans="2:15" s="29" customFormat="1" ht="19.5" customHeight="1">
      <c r="B20" s="63"/>
      <c r="C20" s="49"/>
      <c r="D20" s="50"/>
      <c r="E20" s="46"/>
      <c r="F20" s="48"/>
      <c r="G20" s="46"/>
      <c r="H20" s="46"/>
      <c r="I20" s="46"/>
      <c r="J20" s="46"/>
      <c r="K20" s="47"/>
      <c r="L20" s="47"/>
      <c r="M20" s="47"/>
      <c r="N20" s="19"/>
      <c r="O20" s="19"/>
    </row>
    <row r="21" spans="2:15" s="29" customFormat="1" ht="19.5" customHeight="1">
      <c r="B21" s="63"/>
      <c r="C21" s="49"/>
      <c r="D21" s="50"/>
      <c r="E21" s="46"/>
      <c r="F21" s="48"/>
      <c r="G21" s="46"/>
      <c r="H21" s="46"/>
      <c r="I21" s="46"/>
      <c r="J21" s="46"/>
      <c r="K21" s="47"/>
      <c r="L21" s="47"/>
      <c r="M21" s="47"/>
      <c r="N21" s="19"/>
      <c r="O21" s="19"/>
    </row>
    <row r="22" spans="2:15" s="29" customFormat="1" ht="19.5" customHeight="1">
      <c r="B22" s="63"/>
      <c r="C22" s="49"/>
      <c r="D22" s="50"/>
      <c r="E22" s="46"/>
      <c r="F22" s="48"/>
      <c r="G22" s="46"/>
      <c r="H22" s="46"/>
      <c r="I22" s="46"/>
      <c r="J22" s="46"/>
      <c r="K22" s="47"/>
      <c r="L22" s="47"/>
      <c r="M22" s="47"/>
      <c r="N22" s="19"/>
      <c r="O22" s="19"/>
    </row>
    <row r="23" spans="2:15" s="29" customFormat="1" ht="21.75" customHeight="1">
      <c r="B23" s="64" t="s">
        <v>42</v>
      </c>
      <c r="C23" s="44" t="s">
        <v>581</v>
      </c>
      <c r="D23" s="44"/>
      <c r="E23" s="44"/>
      <c r="F23" s="46"/>
      <c r="G23" s="46"/>
      <c r="H23" s="46"/>
      <c r="I23" s="46"/>
      <c r="J23" s="46"/>
      <c r="K23" s="47"/>
      <c r="L23" s="47"/>
      <c r="M23" s="52"/>
      <c r="N23" s="19"/>
      <c r="O23" s="19"/>
    </row>
    <row r="24" spans="2:15" s="29" customFormat="1" ht="19.5" customHeight="1">
      <c r="B24" s="64"/>
      <c r="C24" s="68" t="s">
        <v>44</v>
      </c>
      <c r="D24" s="69"/>
      <c r="E24" s="5" t="s">
        <v>436</v>
      </c>
      <c r="F24" s="46"/>
      <c r="G24" s="46"/>
      <c r="H24" s="46"/>
      <c r="I24" s="46"/>
      <c r="J24" s="46"/>
      <c r="K24" s="47"/>
      <c r="L24" s="47"/>
      <c r="M24" s="47"/>
      <c r="N24" s="19"/>
      <c r="O24" s="19"/>
    </row>
    <row r="25" spans="2:15" s="29" customFormat="1" ht="19.5" customHeight="1">
      <c r="B25" s="63"/>
      <c r="C25" s="68" t="s">
        <v>46</v>
      </c>
      <c r="D25" s="69"/>
      <c r="E25" s="70" t="s">
        <v>437</v>
      </c>
      <c r="F25" s="71"/>
      <c r="G25" s="46"/>
      <c r="H25" s="46"/>
      <c r="I25" s="46"/>
      <c r="J25" s="46"/>
      <c r="K25" s="47"/>
      <c r="L25" s="47"/>
      <c r="M25" s="47"/>
      <c r="N25" s="19"/>
      <c r="O25" s="19"/>
    </row>
    <row r="26" spans="2:15" s="29" customFormat="1" ht="19.5" customHeight="1">
      <c r="B26" s="61"/>
      <c r="C26" s="68" t="s">
        <v>50</v>
      </c>
      <c r="D26" s="69"/>
      <c r="E26" s="5" t="s">
        <v>438</v>
      </c>
      <c r="F26" s="46"/>
      <c r="G26" s="46"/>
      <c r="H26" s="46"/>
      <c r="I26" s="46"/>
      <c r="J26" s="46"/>
      <c r="K26" s="47"/>
      <c r="L26" s="47"/>
      <c r="M26" s="47"/>
      <c r="N26" s="19"/>
      <c r="O26" s="19"/>
    </row>
    <row r="27" spans="2:15" s="29" customFormat="1" ht="7.5" customHeight="1">
      <c r="B27" s="19"/>
      <c r="C27" s="19"/>
      <c r="D27" s="53"/>
      <c r="E27" s="19"/>
      <c r="F27" s="19"/>
      <c r="G27" s="19"/>
      <c r="H27" s="19"/>
      <c r="I27" s="19"/>
      <c r="J27" s="19"/>
      <c r="K27" s="19"/>
      <c r="L27" s="19"/>
      <c r="M27" s="19"/>
      <c r="N27" s="19"/>
      <c r="O27" s="19"/>
    </row>
    <row r="28" spans="2:15" s="29" customFormat="1" ht="9.75" customHeight="1">
      <c r="B28" s="19"/>
      <c r="C28" s="19"/>
      <c r="D28" s="19"/>
      <c r="E28" s="19"/>
      <c r="F28" s="19"/>
      <c r="G28" s="19"/>
      <c r="H28" s="19"/>
      <c r="I28" s="19"/>
      <c r="J28" s="19"/>
      <c r="K28" s="19"/>
      <c r="L28" s="19"/>
      <c r="M28" s="19"/>
      <c r="N28" s="19"/>
      <c r="O28" s="19"/>
    </row>
    <row r="29" spans="2:15" s="29" customFormat="1" ht="19.5" customHeight="1">
      <c r="B29" s="9" t="s">
        <v>433</v>
      </c>
      <c r="C29" s="19"/>
      <c r="D29" s="19"/>
      <c r="E29" s="19"/>
      <c r="F29" s="19"/>
      <c r="G29" s="19"/>
      <c r="H29" s="19"/>
      <c r="I29" s="19"/>
      <c r="J29" s="19"/>
      <c r="K29" s="19"/>
      <c r="L29" s="19"/>
      <c r="M29" s="19"/>
      <c r="N29" s="19"/>
      <c r="O29" s="19"/>
    </row>
    <row r="30" spans="2:15" s="29" customFormat="1" ht="19.5" customHeight="1">
      <c r="B30" s="27"/>
      <c r="C30" s="27"/>
      <c r="D30" s="27"/>
      <c r="E30" s="27"/>
      <c r="F30" s="27"/>
      <c r="G30" s="27"/>
      <c r="H30" s="27"/>
      <c r="I30" s="27"/>
      <c r="J30" s="27"/>
      <c r="K30" s="27"/>
      <c r="L30" s="27"/>
      <c r="M30" s="27"/>
      <c r="N30" s="27"/>
      <c r="O30" s="19"/>
    </row>
    <row r="31" spans="2:15" s="29" customFormat="1" ht="19.5" customHeight="1">
      <c r="B31" s="27"/>
      <c r="C31" s="27"/>
      <c r="D31" s="27"/>
      <c r="E31" s="27"/>
      <c r="F31" s="27"/>
      <c r="G31" s="27"/>
      <c r="H31" s="27"/>
      <c r="I31" s="27"/>
      <c r="J31" s="27"/>
      <c r="K31" s="27"/>
      <c r="L31" s="27"/>
      <c r="M31" s="27"/>
      <c r="N31" s="27"/>
      <c r="O31" s="19"/>
    </row>
    <row r="32" spans="2:15" s="29" customFormat="1" ht="19.5" customHeight="1">
      <c r="B32" s="27"/>
      <c r="C32" s="27"/>
      <c r="D32" s="27"/>
      <c r="E32" s="27"/>
      <c r="F32" s="27"/>
      <c r="G32" s="27"/>
      <c r="H32" s="27"/>
      <c r="I32" s="27"/>
      <c r="J32" s="27"/>
      <c r="K32" s="27"/>
      <c r="L32" s="27"/>
      <c r="M32" s="27"/>
      <c r="N32" s="27"/>
      <c r="O32" s="19"/>
    </row>
    <row r="33" spans="2:15" ht="19.5" customHeight="1">
      <c r="B33" s="95"/>
      <c r="C33" s="95"/>
      <c r="D33" s="95"/>
      <c r="E33" s="95"/>
      <c r="F33" s="95"/>
      <c r="G33" s="95"/>
      <c r="H33" s="95"/>
      <c r="I33" s="95"/>
      <c r="J33" s="95"/>
      <c r="K33" s="95"/>
      <c r="L33" s="95"/>
      <c r="M33" s="95"/>
      <c r="N33" s="95"/>
      <c r="O33" s="28"/>
    </row>
    <row r="34" spans="2:15" ht="19.5" customHeight="1">
      <c r="B34" s="95"/>
      <c r="C34" s="95"/>
      <c r="D34" s="95"/>
      <c r="E34" s="95"/>
      <c r="F34" s="95"/>
      <c r="G34" s="95"/>
      <c r="H34" s="95"/>
      <c r="I34" s="95"/>
      <c r="J34" s="95"/>
      <c r="K34" s="95"/>
      <c r="L34" s="95"/>
      <c r="M34" s="95"/>
      <c r="N34" s="95"/>
      <c r="O34" s="28"/>
    </row>
    <row r="35" spans="2:15" ht="19.5" customHeight="1">
      <c r="B35" s="95"/>
      <c r="C35" s="95"/>
      <c r="D35" s="95"/>
      <c r="E35" s="95"/>
      <c r="F35" s="95"/>
      <c r="G35" s="95"/>
      <c r="H35" s="95"/>
      <c r="I35" s="95"/>
      <c r="J35" s="95"/>
      <c r="K35" s="95"/>
      <c r="L35" s="95"/>
      <c r="M35" s="95"/>
      <c r="N35" s="95"/>
      <c r="O35" s="28"/>
    </row>
    <row r="36" spans="2:15" ht="19.5" customHeight="1">
      <c r="B36" s="95"/>
      <c r="C36" s="95"/>
      <c r="D36" s="95"/>
      <c r="E36" s="95"/>
      <c r="F36" s="95"/>
      <c r="G36" s="95"/>
      <c r="H36" s="95"/>
      <c r="I36" s="95"/>
      <c r="J36" s="95"/>
      <c r="K36" s="95"/>
      <c r="L36" s="95"/>
      <c r="M36" s="95"/>
      <c r="N36" s="95"/>
      <c r="O36" s="28"/>
    </row>
    <row r="37" spans="2:15" ht="19.5" customHeight="1">
      <c r="B37" s="95"/>
      <c r="C37" s="95"/>
      <c r="D37" s="95"/>
      <c r="E37" s="95"/>
      <c r="F37" s="95"/>
      <c r="G37" s="95"/>
      <c r="H37" s="95"/>
      <c r="I37" s="28"/>
      <c r="O37" s="28"/>
    </row>
    <row r="38" spans="2:15" ht="18.75" customHeight="1">
      <c r="B38" s="95"/>
      <c r="C38" s="95"/>
      <c r="D38" s="95"/>
      <c r="E38" s="95"/>
      <c r="F38" s="95"/>
      <c r="G38" s="95"/>
      <c r="H38" s="95"/>
      <c r="I38" s="28"/>
    </row>
    <row r="39" spans="2:15" ht="18.75" customHeight="1">
      <c r="B39" s="95"/>
      <c r="C39" s="95"/>
      <c r="D39" s="95"/>
      <c r="E39" s="95"/>
      <c r="F39" s="95"/>
      <c r="G39" s="95"/>
      <c r="H39" s="95"/>
      <c r="I39" s="28"/>
    </row>
    <row r="40" spans="2:15" ht="18.75" customHeight="1"/>
  </sheetData>
  <mergeCells count="4">
    <mergeCell ref="B2:M2"/>
    <mergeCell ref="K4:K5"/>
    <mergeCell ref="L4:L5"/>
    <mergeCell ref="M4:M5"/>
  </mergeCells>
  <phoneticPr fontId="1"/>
  <hyperlinks>
    <hyperlink ref="C7:G7" location="①1.概要!A1" display="１．"/>
    <hyperlink ref="C8:G8" location="①2.事業目的!A1" display="２．"/>
    <hyperlink ref="C9:G9" location="①3.実施体制!A1" display="３．"/>
    <hyperlink ref="B29" location="はじめに!A1" display="★目的別使用申請様式チャート図に戻る"/>
    <hyperlink ref="C10:H10" location="'⑥4.実施内容（PR）'!A1" display="４．"/>
    <hyperlink ref="C11:H11" location="'⑥4.実施内容（販促）'!A1" display="４．"/>
    <hyperlink ref="C13:H13" location="'⑥5.スケジュール(PR) '!A1" display="５．"/>
    <hyperlink ref="C14:H14" location="'⑥5.スケジュール(販促) '!A1" display="５．"/>
    <hyperlink ref="C15:H15" location="'⑤6.成果報告（PR）'!A1" display="６．"/>
    <hyperlink ref="C16:H16" location="'⑤6.成果報告（販促）'!A1" display="６．"/>
    <hyperlink ref="C17:H17" location="'⑤7.経費内訳（PR）'!A1" display="７．"/>
    <hyperlink ref="C18:H18" location="'⑤7.経費内訳（販促）'!A1" display="７．"/>
    <hyperlink ref="C23:E23" location="⑥年間報告書!A1" display="Ⅱ．事業実施交付金報告書"/>
    <hyperlink ref="C6:E6" location="様式⑥年間!A1" display="Ⅰ.事業実施報告書"/>
    <hyperlink ref="C19:H19" location="'⑤7.経費内訳（販促）'!A1" display="７．"/>
    <hyperlink ref="C12:H12" location="'⑥4.実施内容 (戦略)'!A1" display="４．"/>
    <hyperlink ref="C7:J7" location="①1.概要!A1" display="１．"/>
    <hyperlink ref="C8:J8" location="①2.事業目的!A1" display="２．"/>
    <hyperlink ref="C9:I9" location="①3.実施体制!A1" display="３．"/>
    <hyperlink ref="C15:G15" location="'⑥6.成果報告（PR）'!A1" display="６．"/>
    <hyperlink ref="C16:G16" location="'⑥6.成果報告（販促）'!A1" display="６．"/>
    <hyperlink ref="C17:G17" location="'⑥7.経費内訳（PR）'!A1" display="７．"/>
    <hyperlink ref="C18:G18" location="'⑥7.経費内訳（販促）'!A1" display="７．"/>
    <hyperlink ref="C19:G19" location="'⑥7.経費内訳（戦略）'!A1" display="７．"/>
  </hyperlinks>
  <pageMargins left="0.59055118110236227" right="0.39370078740157483" top="0.74803149606299213" bottom="0.23622047244094491" header="0.31496062992125984" footer="0.15748031496062992"/>
  <pageSetup paperSize="9" scale="94" orientation="landscape" cellComments="asDisplayed" horizontalDpi="300" verticalDpi="300" r:id="rId1"/>
  <headerFooter>
    <oddHeader>&amp;L様式６　チェックリスト</oddHeader>
  </headerFooter>
  <rowBreaks count="1" manualBreakCount="1">
    <brk id="27" max="13" man="1"/>
  </rowBreaks>
  <colBreaks count="1" manualBreakCount="1">
    <brk id="14" max="53" man="1"/>
  </colBreaks>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O43"/>
  <sheetViews>
    <sheetView view="pageBreakPreview" zoomScaleNormal="100" zoomScaleSheetLayoutView="100" workbookViewId="0"/>
  </sheetViews>
  <sheetFormatPr defaultRowHeight="15.75"/>
  <cols>
    <col min="1" max="1" width="1.625" style="344" customWidth="1"/>
    <col min="2" max="2" width="4.875" style="344" customWidth="1"/>
    <col min="3" max="3" width="10.625" style="344" customWidth="1"/>
    <col min="4" max="4" width="6.875" style="344" customWidth="1"/>
    <col min="5" max="5" width="12" style="344" customWidth="1"/>
    <col min="6" max="6" width="9" style="344" customWidth="1"/>
    <col min="7" max="7" width="11.5" style="344" customWidth="1"/>
    <col min="8" max="8" width="10.625" style="344" customWidth="1"/>
    <col min="9" max="9" width="16.625" style="344" customWidth="1"/>
    <col min="10" max="10" width="9.875" style="344" customWidth="1"/>
    <col min="11" max="11" width="12.75" style="344" customWidth="1"/>
    <col min="12" max="13" width="9.875" style="344" customWidth="1"/>
    <col min="14" max="14" width="9" style="344"/>
    <col min="15" max="15" width="1.625" style="344" customWidth="1"/>
    <col min="16" max="16384" width="9" style="344"/>
  </cols>
  <sheetData>
    <row r="1" spans="2:15" ht="9" customHeight="1"/>
    <row r="2" spans="2:15" ht="19.5" customHeight="1">
      <c r="B2" s="580"/>
      <c r="C2" s="345"/>
      <c r="D2" s="345"/>
      <c r="E2" s="345"/>
      <c r="F2" s="345"/>
      <c r="G2" s="345"/>
      <c r="H2" s="345"/>
      <c r="O2" s="345"/>
    </row>
    <row r="3" spans="2:15" ht="22.5" customHeight="1">
      <c r="L3" s="1431" t="s">
        <v>57</v>
      </c>
      <c r="M3" s="1431"/>
      <c r="O3" s="345"/>
    </row>
    <row r="4" spans="2:15" ht="22.5" customHeight="1">
      <c r="B4" s="345"/>
      <c r="C4" s="345"/>
      <c r="D4" s="345"/>
      <c r="E4" s="345"/>
      <c r="F4" s="345"/>
      <c r="G4" s="345"/>
      <c r="H4" s="345"/>
      <c r="I4" s="345"/>
      <c r="J4" s="345"/>
      <c r="K4" s="345"/>
      <c r="L4" s="345"/>
      <c r="M4" s="345"/>
      <c r="O4" s="345"/>
    </row>
    <row r="5" spans="2:15" ht="22.5" customHeight="1">
      <c r="B5" s="346" t="s">
        <v>58</v>
      </c>
      <c r="C5" s="345"/>
      <c r="D5" s="345"/>
      <c r="E5" s="345"/>
      <c r="F5" s="345"/>
      <c r="G5" s="345"/>
      <c r="H5" s="345"/>
      <c r="I5" s="345"/>
      <c r="J5" s="345"/>
      <c r="K5" s="345"/>
      <c r="L5" s="345"/>
      <c r="M5" s="345"/>
      <c r="O5" s="345"/>
    </row>
    <row r="6" spans="2:15" ht="22.5" customHeight="1">
      <c r="B6" s="345"/>
      <c r="C6" s="345"/>
      <c r="D6" s="345"/>
      <c r="E6" s="345"/>
      <c r="F6" s="345"/>
      <c r="G6" s="345"/>
      <c r="H6" s="345"/>
      <c r="I6" s="345"/>
      <c r="J6" s="345"/>
      <c r="K6" s="345"/>
      <c r="L6" s="345"/>
      <c r="M6" s="345"/>
      <c r="O6" s="345"/>
    </row>
    <row r="7" spans="2:15" ht="22.5" customHeight="1">
      <c r="B7" s="345"/>
      <c r="C7" s="345"/>
      <c r="D7" s="345"/>
      <c r="E7" s="345"/>
      <c r="F7" s="345"/>
      <c r="G7" s="345"/>
      <c r="H7" s="345"/>
      <c r="I7" s="345"/>
      <c r="J7" s="345"/>
      <c r="K7" s="345"/>
      <c r="L7" s="345"/>
      <c r="M7" s="345"/>
      <c r="O7" s="345"/>
    </row>
    <row r="8" spans="2:15" ht="22.5" customHeight="1">
      <c r="B8" s="345"/>
      <c r="C8" s="345"/>
      <c r="D8" s="345"/>
      <c r="E8" s="345"/>
      <c r="F8" s="345"/>
      <c r="G8" s="345"/>
      <c r="I8" s="347" t="s">
        <v>59</v>
      </c>
      <c r="J8" s="1432" t="str">
        <f>IF(様式①申請!J8="","",様式①申請!J8)</f>
        <v/>
      </c>
      <c r="K8" s="1432"/>
      <c r="L8" s="1432"/>
      <c r="M8" s="1432"/>
      <c r="N8" s="1432"/>
      <c r="O8" s="345"/>
    </row>
    <row r="9" spans="2:15" ht="28.5" customHeight="1">
      <c r="B9" s="345"/>
      <c r="C9" s="345"/>
      <c r="D9" s="345"/>
      <c r="E9" s="345"/>
      <c r="F9" s="345"/>
      <c r="G9" s="345"/>
      <c r="I9" s="347" t="s">
        <v>60</v>
      </c>
      <c r="J9" s="1433" t="str">
        <f>IF(様式①申請!J9="","",様式①申請!J9)</f>
        <v/>
      </c>
      <c r="K9" s="1433"/>
      <c r="L9" s="1433"/>
      <c r="M9" s="1433"/>
      <c r="N9" s="1433"/>
      <c r="O9" s="345"/>
    </row>
    <row r="10" spans="2:15" ht="22.5" customHeight="1">
      <c r="O10" s="345"/>
    </row>
    <row r="11" spans="2:15" ht="22.5" customHeight="1">
      <c r="C11" s="345"/>
      <c r="D11" s="345"/>
      <c r="E11" s="345"/>
      <c r="F11" s="345"/>
      <c r="G11" s="345"/>
      <c r="H11" s="345"/>
      <c r="I11" s="345"/>
      <c r="J11" s="345"/>
      <c r="K11" s="345"/>
      <c r="L11" s="345"/>
      <c r="M11" s="345"/>
      <c r="O11" s="345"/>
    </row>
    <row r="12" spans="2:15" ht="22.5" customHeight="1">
      <c r="B12" s="345"/>
      <c r="E12" s="348" t="s">
        <v>636</v>
      </c>
      <c r="F12" s="345"/>
      <c r="G12" s="345"/>
      <c r="H12" s="345"/>
      <c r="I12" s="345"/>
      <c r="J12" s="345"/>
      <c r="K12" s="345"/>
      <c r="L12" s="345"/>
      <c r="M12" s="345"/>
      <c r="O12" s="345"/>
    </row>
    <row r="13" spans="2:15" ht="22.5" customHeight="1">
      <c r="B13" s="345"/>
      <c r="C13" s="345"/>
      <c r="E13" s="345"/>
      <c r="F13" s="345"/>
      <c r="G13" s="345"/>
      <c r="H13" s="345"/>
      <c r="I13" s="345"/>
      <c r="J13" s="345"/>
      <c r="K13" s="345"/>
      <c r="L13" s="345"/>
      <c r="M13" s="345"/>
      <c r="O13" s="345"/>
    </row>
    <row r="14" spans="2:15" ht="22.5" customHeight="1">
      <c r="B14" s="345"/>
      <c r="C14" s="345"/>
      <c r="E14" s="345"/>
      <c r="F14" s="345"/>
      <c r="G14" s="345"/>
      <c r="H14" s="345"/>
      <c r="I14" s="345"/>
      <c r="J14" s="345"/>
      <c r="K14" s="345"/>
      <c r="L14" s="345"/>
      <c r="M14" s="345"/>
      <c r="O14" s="345"/>
    </row>
    <row r="15" spans="2:15" ht="22.5" customHeight="1">
      <c r="B15" s="345"/>
      <c r="E15" s="345"/>
      <c r="F15" s="345"/>
      <c r="G15" s="345"/>
      <c r="H15" s="345"/>
      <c r="I15" s="345"/>
      <c r="J15" s="345"/>
      <c r="K15" s="345"/>
      <c r="L15" s="345"/>
      <c r="M15" s="345"/>
      <c r="O15" s="345"/>
    </row>
    <row r="16" spans="2:15" ht="22.5" customHeight="1">
      <c r="B16" s="345"/>
      <c r="C16" s="345"/>
      <c r="E16" s="349" t="s">
        <v>551</v>
      </c>
      <c r="F16" s="350"/>
      <c r="G16" s="350"/>
      <c r="H16" s="350"/>
      <c r="I16" s="350"/>
      <c r="J16" s="345"/>
      <c r="K16" s="345"/>
      <c r="L16" s="345"/>
      <c r="M16" s="345"/>
      <c r="O16" s="345"/>
    </row>
    <row r="17" spans="2:15" ht="22.5" customHeight="1">
      <c r="B17" s="345"/>
      <c r="C17" s="345"/>
      <c r="E17" s="345"/>
      <c r="F17" s="345"/>
      <c r="G17" s="345"/>
      <c r="H17" s="345"/>
      <c r="I17" s="345"/>
      <c r="J17" s="345"/>
      <c r="K17" s="345"/>
      <c r="L17" s="345"/>
      <c r="M17" s="345"/>
      <c r="O17" s="345"/>
    </row>
    <row r="18" spans="2:15" ht="22.5" customHeight="1">
      <c r="B18" s="345"/>
      <c r="C18" s="345"/>
      <c r="D18" s="345"/>
      <c r="E18" s="345"/>
      <c r="F18" s="345"/>
      <c r="G18" s="345"/>
      <c r="H18" s="345"/>
      <c r="I18" s="345"/>
      <c r="J18" s="345"/>
      <c r="K18" s="345"/>
      <c r="L18" s="345"/>
      <c r="M18" s="345"/>
      <c r="O18" s="345"/>
    </row>
    <row r="19" spans="2:15" ht="22.5" customHeight="1">
      <c r="B19" s="345"/>
      <c r="C19" s="345"/>
      <c r="D19" s="345"/>
      <c r="E19" s="351"/>
      <c r="F19" s="351"/>
      <c r="G19" s="351"/>
      <c r="H19" s="351"/>
      <c r="I19" s="351"/>
      <c r="J19" s="351"/>
      <c r="K19" s="351"/>
      <c r="L19" s="351"/>
      <c r="M19" s="351"/>
      <c r="N19" s="351"/>
      <c r="O19" s="345"/>
    </row>
    <row r="20" spans="2:15" ht="22.5" customHeight="1">
      <c r="B20" s="345"/>
      <c r="C20" s="345"/>
      <c r="D20" s="345"/>
      <c r="E20" s="351"/>
      <c r="F20" s="351"/>
      <c r="G20" s="351"/>
      <c r="H20" s="351"/>
      <c r="I20" s="351"/>
      <c r="J20" s="351"/>
      <c r="K20" s="351"/>
      <c r="L20" s="351"/>
      <c r="M20" s="351"/>
      <c r="N20" s="351"/>
      <c r="O20" s="345"/>
    </row>
    <row r="21" spans="2:15" ht="22.5" customHeight="1">
      <c r="B21" s="345"/>
      <c r="C21" s="345"/>
      <c r="D21" s="345"/>
      <c r="E21" s="351"/>
      <c r="F21" s="351"/>
      <c r="G21" s="351"/>
      <c r="H21" s="351"/>
      <c r="I21" s="351"/>
      <c r="J21" s="351"/>
      <c r="K21" s="351"/>
      <c r="L21" s="351"/>
      <c r="M21" s="351"/>
      <c r="N21" s="351"/>
      <c r="O21" s="345"/>
    </row>
    <row r="22" spans="2:15" ht="22.5" customHeight="1">
      <c r="B22" s="345"/>
      <c r="C22" s="345"/>
      <c r="D22" s="345"/>
      <c r="E22" s="351"/>
      <c r="F22" s="351"/>
      <c r="G22" s="351"/>
      <c r="H22" s="351"/>
      <c r="I22" s="351"/>
      <c r="J22" s="351"/>
      <c r="K22" s="351"/>
      <c r="L22" s="351"/>
      <c r="M22" s="351"/>
      <c r="N22" s="351"/>
      <c r="O22" s="345"/>
    </row>
    <row r="23" spans="2:15" ht="22.5" customHeight="1">
      <c r="B23" s="345"/>
      <c r="C23" s="345"/>
      <c r="D23" s="345"/>
      <c r="E23" s="345"/>
      <c r="F23" s="345"/>
      <c r="G23" s="345"/>
      <c r="H23" s="345"/>
      <c r="I23" s="345"/>
      <c r="J23" s="345"/>
      <c r="K23" s="345"/>
      <c r="L23" s="345"/>
      <c r="M23" s="345"/>
      <c r="N23" s="345"/>
      <c r="O23" s="345"/>
    </row>
    <row r="24" spans="2:15" ht="22.5" customHeight="1">
      <c r="B24" s="345"/>
      <c r="C24" s="345"/>
      <c r="D24" s="345"/>
      <c r="E24" s="345"/>
      <c r="F24" s="345"/>
      <c r="G24" s="345"/>
      <c r="H24" s="345"/>
      <c r="I24" s="345"/>
      <c r="J24" s="345"/>
      <c r="K24" s="345"/>
      <c r="L24" s="345"/>
      <c r="M24" s="345"/>
      <c r="N24" s="345"/>
      <c r="O24" s="345"/>
    </row>
    <row r="25" spans="2:15" ht="22.5" customHeight="1">
      <c r="B25" s="345"/>
      <c r="C25" s="345"/>
      <c r="D25" s="345"/>
      <c r="E25" s="345"/>
      <c r="F25" s="345"/>
      <c r="G25" s="345"/>
      <c r="H25" s="345"/>
      <c r="I25" s="345"/>
      <c r="J25" s="345"/>
      <c r="K25" s="345"/>
      <c r="L25" s="345"/>
      <c r="M25" s="345"/>
      <c r="N25" s="345"/>
      <c r="O25" s="345"/>
    </row>
    <row r="26" spans="2:15" ht="11.25" customHeight="1">
      <c r="B26" s="345"/>
      <c r="C26" s="345"/>
      <c r="D26" s="345"/>
      <c r="E26" s="345"/>
      <c r="F26" s="345"/>
      <c r="G26" s="345"/>
      <c r="H26" s="345"/>
      <c r="I26" s="345"/>
      <c r="J26" s="345"/>
      <c r="K26" s="345"/>
      <c r="L26" s="345"/>
      <c r="M26" s="345"/>
      <c r="O26" s="345"/>
    </row>
    <row r="27" spans="2:15" ht="8.25" customHeight="1">
      <c r="B27" s="345"/>
      <c r="C27" s="345"/>
      <c r="D27" s="345"/>
      <c r="E27" s="345"/>
      <c r="F27" s="345"/>
      <c r="G27" s="345"/>
      <c r="H27" s="345"/>
      <c r="I27" s="345"/>
      <c r="J27" s="345"/>
      <c r="K27" s="345"/>
      <c r="L27" s="345"/>
      <c r="M27" s="345"/>
      <c r="O27" s="345"/>
    </row>
    <row r="28" spans="2:15" ht="19.5" customHeight="1">
      <c r="B28" s="345"/>
      <c r="C28" s="345"/>
      <c r="D28" s="345"/>
      <c r="E28" s="345"/>
      <c r="F28" s="345"/>
      <c r="G28" s="345"/>
      <c r="H28" s="345"/>
      <c r="I28" s="345"/>
      <c r="J28" s="345"/>
      <c r="K28" s="345"/>
      <c r="L28" s="345"/>
      <c r="M28" s="345"/>
      <c r="O28" s="345"/>
    </row>
    <row r="29" spans="2:15" ht="19.5" customHeight="1">
      <c r="B29" s="345"/>
      <c r="C29" s="345"/>
      <c r="D29" s="345"/>
      <c r="E29" s="345"/>
      <c r="F29" s="345"/>
      <c r="G29" s="345"/>
      <c r="H29" s="345"/>
      <c r="I29" s="345"/>
      <c r="J29" s="345"/>
      <c r="K29" s="345"/>
      <c r="L29" s="345"/>
      <c r="M29" s="345"/>
      <c r="O29" s="345"/>
    </row>
    <row r="30" spans="2:15" ht="19.5" customHeight="1">
      <c r="C30" s="345"/>
      <c r="D30" s="345"/>
      <c r="E30" s="345"/>
      <c r="F30" s="345"/>
      <c r="G30" s="345"/>
      <c r="H30" s="345"/>
      <c r="I30" s="345"/>
      <c r="J30" s="345"/>
      <c r="K30" s="345"/>
      <c r="L30" s="345"/>
      <c r="M30" s="345"/>
      <c r="O30" s="345"/>
    </row>
    <row r="31" spans="2:15" ht="19.5" customHeight="1">
      <c r="B31" s="345"/>
      <c r="C31" s="345"/>
      <c r="D31" s="345"/>
      <c r="E31" s="345"/>
      <c r="F31" s="345"/>
      <c r="G31" s="345"/>
      <c r="H31" s="345"/>
      <c r="I31" s="345"/>
      <c r="J31" s="345"/>
      <c r="K31" s="345"/>
      <c r="L31" s="345"/>
      <c r="M31" s="345"/>
      <c r="O31" s="345"/>
    </row>
    <row r="32" spans="2:15" ht="19.5" customHeight="1">
      <c r="B32" s="345"/>
      <c r="C32" s="345"/>
      <c r="D32" s="345"/>
      <c r="E32" s="345"/>
      <c r="F32" s="345"/>
      <c r="G32" s="345"/>
      <c r="H32" s="345"/>
      <c r="I32" s="345"/>
      <c r="J32" s="345"/>
      <c r="K32" s="345"/>
      <c r="L32" s="345"/>
      <c r="M32" s="345"/>
      <c r="O32" s="345"/>
    </row>
    <row r="33" spans="2:15" ht="19.5" customHeight="1">
      <c r="B33" s="353"/>
      <c r="C33" s="353"/>
      <c r="D33" s="353"/>
      <c r="E33" s="353"/>
      <c r="F33" s="353"/>
      <c r="G33" s="353"/>
      <c r="H33" s="353"/>
      <c r="I33" s="353"/>
      <c r="J33" s="353"/>
      <c r="K33" s="353"/>
      <c r="L33" s="353"/>
      <c r="M33" s="353"/>
      <c r="O33" s="345"/>
    </row>
    <row r="34" spans="2:15" ht="19.5" customHeight="1">
      <c r="B34" s="353"/>
      <c r="C34" s="353"/>
      <c r="D34" s="353"/>
      <c r="E34" s="353"/>
      <c r="F34" s="353"/>
      <c r="G34" s="353"/>
      <c r="H34" s="353"/>
      <c r="I34" s="353"/>
      <c r="J34" s="353"/>
      <c r="K34" s="353"/>
      <c r="L34" s="353"/>
      <c r="M34" s="353"/>
      <c r="O34" s="345"/>
    </row>
    <row r="35" spans="2:15" ht="19.5" customHeight="1">
      <c r="B35" s="353"/>
      <c r="C35" s="353"/>
      <c r="D35" s="353"/>
      <c r="E35" s="353"/>
      <c r="F35" s="353"/>
      <c r="G35" s="353"/>
      <c r="H35" s="353"/>
      <c r="I35" s="353"/>
      <c r="J35" s="353"/>
      <c r="K35" s="353"/>
      <c r="L35" s="353"/>
      <c r="M35" s="353"/>
      <c r="O35" s="345"/>
    </row>
    <row r="36" spans="2:15" ht="19.5" customHeight="1">
      <c r="B36" s="353"/>
      <c r="C36" s="353"/>
      <c r="D36" s="353"/>
      <c r="E36" s="353"/>
      <c r="F36" s="353"/>
      <c r="G36" s="353"/>
      <c r="H36" s="353"/>
      <c r="I36" s="353"/>
      <c r="J36" s="353"/>
      <c r="K36" s="353"/>
      <c r="L36" s="353"/>
      <c r="M36" s="353"/>
      <c r="O36" s="345"/>
    </row>
    <row r="37" spans="2:15" ht="19.5" customHeight="1">
      <c r="B37" s="353"/>
      <c r="C37" s="353"/>
      <c r="D37" s="353"/>
      <c r="E37" s="353"/>
      <c r="F37" s="353"/>
      <c r="G37" s="353"/>
      <c r="H37" s="353"/>
      <c r="I37" s="353"/>
      <c r="J37" s="353"/>
      <c r="K37" s="353"/>
      <c r="L37" s="353"/>
      <c r="M37" s="353"/>
      <c r="O37" s="345"/>
    </row>
    <row r="38" spans="2:15" ht="19.5" customHeight="1">
      <c r="B38" s="353"/>
      <c r="C38" s="353"/>
      <c r="D38" s="353"/>
      <c r="E38" s="353"/>
      <c r="F38" s="353"/>
      <c r="G38" s="353"/>
      <c r="H38" s="353"/>
      <c r="I38" s="353"/>
      <c r="J38" s="353"/>
      <c r="K38" s="353"/>
      <c r="L38" s="353"/>
      <c r="M38" s="353"/>
      <c r="O38" s="345"/>
    </row>
    <row r="39" spans="2:15" ht="19.5" customHeight="1">
      <c r="B39" s="353"/>
      <c r="C39" s="353"/>
      <c r="D39" s="353"/>
      <c r="E39" s="353"/>
      <c r="F39" s="353"/>
      <c r="G39" s="353"/>
      <c r="H39" s="353"/>
      <c r="I39" s="353"/>
      <c r="J39" s="353"/>
      <c r="K39" s="353"/>
      <c r="L39" s="353"/>
      <c r="M39" s="353"/>
      <c r="O39" s="345"/>
    </row>
    <row r="40" spans="2:15" ht="19.5" customHeight="1">
      <c r="B40" s="353"/>
      <c r="C40" s="353"/>
      <c r="D40" s="353"/>
      <c r="E40" s="353"/>
      <c r="F40" s="353"/>
      <c r="G40" s="353"/>
      <c r="H40" s="353"/>
      <c r="I40" s="353"/>
      <c r="J40" s="345"/>
      <c r="O40" s="345"/>
    </row>
    <row r="41" spans="2:15" ht="18.75" customHeight="1">
      <c r="B41" s="353"/>
      <c r="C41" s="353"/>
      <c r="D41" s="353"/>
      <c r="E41" s="353"/>
      <c r="F41" s="353"/>
      <c r="G41" s="353"/>
      <c r="H41" s="353"/>
      <c r="I41" s="353"/>
      <c r="J41" s="345"/>
    </row>
    <row r="42" spans="2:15" ht="18.75" customHeight="1">
      <c r="B42" s="353"/>
      <c r="C42" s="353"/>
      <c r="D42" s="353"/>
      <c r="E42" s="353"/>
      <c r="F42" s="353"/>
      <c r="G42" s="353"/>
      <c r="H42" s="353"/>
      <c r="I42" s="353"/>
      <c r="J42" s="345"/>
    </row>
    <row r="43" spans="2:15" ht="18.75" customHeight="1"/>
  </sheetData>
  <sheetProtection algorithmName="SHA-512" hashValue="7B2MBnzoiH5VuoRgZMlqVpNcEBPl+9WkQ32fwunNkzbwe6od5sHYqqPSpvleiRy4TOeCkbv9AQE4lomby2J8Kw==" saltValue="wou//2zyabSKVwU+v2+uOA==" spinCount="100000" sheet="1" scenarios="1"/>
  <mergeCells count="3">
    <mergeCell ref="L3:M3"/>
    <mergeCell ref="J8:N8"/>
    <mergeCell ref="J9:N9"/>
  </mergeCells>
  <phoneticPr fontId="1"/>
  <dataValidations count="1">
    <dataValidation allowBlank="1" showInputMessage="1" showErrorMessage="1" promptTitle="西暦で入力してください。" prompt="例：2021/1/1" sqref="L3:M3"/>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&amp;L様式第６号</oddHead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T84"/>
  <sheetViews>
    <sheetView view="pageBreakPreview" zoomScaleNormal="100" zoomScaleSheetLayoutView="100" workbookViewId="0"/>
  </sheetViews>
  <sheetFormatPr defaultColWidth="9" defaultRowHeight="13.5"/>
  <cols>
    <col min="1" max="1" width="1.625" style="138" customWidth="1"/>
    <col min="2" max="2" width="6.875" style="138" customWidth="1"/>
    <col min="3" max="3" width="36.875" style="138" customWidth="1"/>
    <col min="4" max="4" width="10.125" style="138" customWidth="1"/>
    <col min="5" max="5" width="12" style="138" customWidth="1"/>
    <col min="6" max="6" width="10.125" style="138" customWidth="1"/>
    <col min="7" max="7" width="11.875" style="138" customWidth="1"/>
    <col min="8" max="11" width="10.125" style="138" customWidth="1"/>
    <col min="12" max="12" width="1.625" style="138" customWidth="1"/>
    <col min="13" max="13" width="9" style="138"/>
    <col min="14" max="14" width="7" style="138" hidden="1" customWidth="1"/>
    <col min="15" max="20" width="10.625" style="138" hidden="1" customWidth="1"/>
    <col min="21" max="16384" width="9" style="138"/>
  </cols>
  <sheetData>
    <row r="1" spans="2:20" ht="8.25" customHeight="1"/>
    <row r="2" spans="2:20" ht="19.5" customHeight="1" thickBot="1">
      <c r="B2" s="140" t="s">
        <v>319</v>
      </c>
    </row>
    <row r="3" spans="2:20" ht="19.5" customHeight="1">
      <c r="B3" s="1248" t="s">
        <v>92</v>
      </c>
      <c r="C3" s="1250" t="s">
        <v>93</v>
      </c>
      <c r="D3" s="1257" t="s">
        <v>320</v>
      </c>
      <c r="E3" s="1250" t="s">
        <v>94</v>
      </c>
      <c r="F3" s="1252" t="s">
        <v>95</v>
      </c>
      <c r="G3" s="1244" t="s">
        <v>96</v>
      </c>
      <c r="H3" s="1443" t="s">
        <v>220</v>
      </c>
      <c r="I3" s="1444"/>
      <c r="J3" s="1444"/>
      <c r="K3" s="1445"/>
      <c r="N3" s="384"/>
      <c r="O3" s="1598" t="s">
        <v>321</v>
      </c>
      <c r="P3" s="1598"/>
      <c r="Q3" s="1598" t="s">
        <v>322</v>
      </c>
      <c r="R3" s="1598"/>
      <c r="S3" s="1598" t="s">
        <v>323</v>
      </c>
      <c r="T3" s="1598"/>
    </row>
    <row r="4" spans="2:20" ht="27.75" customHeight="1">
      <c r="B4" s="1439"/>
      <c r="C4" s="1440"/>
      <c r="D4" s="1449"/>
      <c r="E4" s="1441"/>
      <c r="F4" s="1442"/>
      <c r="G4" s="1440"/>
      <c r="H4" s="1446"/>
      <c r="I4" s="1447"/>
      <c r="J4" s="1447"/>
      <c r="K4" s="1448"/>
      <c r="N4" s="384"/>
      <c r="O4" s="581" t="s">
        <v>266</v>
      </c>
      <c r="P4" s="581" t="s">
        <v>324</v>
      </c>
      <c r="Q4" s="581" t="s">
        <v>266</v>
      </c>
      <c r="R4" s="581" t="s">
        <v>324</v>
      </c>
      <c r="S4" s="581" t="s">
        <v>266</v>
      </c>
      <c r="T4" s="581" t="s">
        <v>324</v>
      </c>
    </row>
    <row r="5" spans="2:20" ht="42.6" customHeight="1">
      <c r="B5" s="583" t="str">
        <f>IF('①4.事業内容（PR）'!B5="","",'①4.事業内容（PR）'!B5)</f>
        <v/>
      </c>
      <c r="C5" s="584" t="str">
        <f>IF(B5="","",IF('⑧1.活動計画変更（PR）'!C7="変更",'⑧1.活動計画変更（PR）'!D7,IF('⑧1.活動計画変更（PR）'!B6="報告済",'②4.実施状況（PR）'!C5,IF('⑧1.活動計画変更（PR）'!B6="中止",'①4.事業内容（PR）'!C5,'①4.事業内容（PR）'!C5))))</f>
        <v/>
      </c>
      <c r="D5" s="585" t="str">
        <f>IF(B5="","",IF('⑧1.活動計画変更（PR）'!C7="変更","計画変更",IF('⑧1.活動計画変更（PR）'!B6="中止","事業中止",IF('⑧1.活動計画変更（PR）'!C7="中止","事業中止",""))))</f>
        <v/>
      </c>
      <c r="E5" s="586" t="str">
        <f>IF($B5="","",IF('⑧1.活動計画変更（PR）'!$C7="変更",'⑧1.活動計画変更（PR）'!$E7,IF('⑧1.活動計画変更（PR）'!$B6="報告済",'②4.実施状況（PR）'!D5,IF('⑧1.活動計画変更（PR）'!$B6="中止","",IF('⑧1.活動計画変更（PR）'!$C7="中止","",'①4.事業内容（PR）'!D5)))))</f>
        <v/>
      </c>
      <c r="F5" s="586" t="str">
        <f>IF($B5="","",IF('⑧1.活動計画変更（PR）'!$C7="変更",'⑧1.活動計画変更（PR）'!$F7,IF('⑧1.活動計画変更（PR）'!$B6="報告済",'②4.実施状況（PR）'!E5,IF('⑧1.活動計画変更（PR）'!$B6="中止","",IF('⑧1.活動計画変更（PR）'!$C7="中止","",'①4.事業内容（PR）'!F5)))))</f>
        <v/>
      </c>
      <c r="G5" s="587" t="str">
        <f>IF($B5="","",IF('⑧1.活動計画変更（PR）'!$C7="変更",'⑧1.活動計画変更（PR）'!$G7,IF('⑧1.活動計画変更（PR）'!$B6="報告済",'②4.実施状況（PR）'!F5,IF('⑧1.活動計画変更（PR）'!$B6="中止","",IF('⑧1.活動計画変更（PR）'!$C7="中止","",'①4.事業内容（PR）'!H5)))))</f>
        <v/>
      </c>
      <c r="H5" s="1648"/>
      <c r="I5" s="1649"/>
      <c r="J5" s="1649"/>
      <c r="K5" s="1650"/>
      <c r="L5" s="357"/>
      <c r="M5" s="146" t="s">
        <v>466</v>
      </c>
      <c r="N5" s="602" t="str">
        <f>IF(B5="","",B5)</f>
        <v/>
      </c>
      <c r="O5" s="603" t="str">
        <f>IF(N5="","",'①6.成果目標（PR）'!J8)</f>
        <v/>
      </c>
      <c r="P5" s="603" t="e">
        <f>IF(N5="","",'①6.成果目標（PR）'!G7)*1000</f>
        <v>#VALUE!</v>
      </c>
      <c r="Q5" s="603" t="str">
        <f>IF(N5="","",IF('⑦1.活動計画変更（PR）'!C7="変更",'⑦1.活動計画変更（PR）'!H7,IF('⑦1.活動計画変更（PR）'!C7="中止",'⑦1.活動計画変更（PR）'!H7,'⑦1.活動計画変更（PR）'!H6)))</f>
        <v/>
      </c>
      <c r="R5" s="603" t="str">
        <f>IF(N5="","",IF('⑦1.活動計画変更（PR）'!C7="変更",'⑦1.活動計画変更（PR）'!I7,IF('⑦1.活動計画変更（PR）'!C7="中止",'⑦1.活動計画変更（PR）'!I7,'⑦1.活動計画変更（PR）'!I6)))</f>
        <v/>
      </c>
      <c r="S5" s="603" t="str">
        <f>IF(N5="","",IF('⑧1.活動計画変更（PR）'!B6="報告済",Q5,IF('⑧1.活動計画変更（PR）'!B6="中止",0,IF('⑧1.活動計画変更（PR）'!C7="変更",'⑧1.活動計画変更（PR）'!H7,IF('⑧1.活動計画変更（PR）'!C7="中止",'⑧1.活動計画変更（PR）'!H7,'⑧1.活動計画変更（PR）'!H6)))))</f>
        <v/>
      </c>
      <c r="T5" s="603" t="str">
        <f>IF(N5="","",IF('⑧1.活動計画変更（PR）'!B6="報告済",R5,IF('⑧1.活動計画変更（PR）'!B6="中止",0,IF('⑧1.活動計画変更（PR）'!C7="変更",'⑧1.活動計画変更（PR）'!I7,IF('⑧1.活動計画変更（PR）'!C7="中止",'⑧1.活動計画変更（PR）'!I7,'⑧1.活動計画変更（PR）'!I6)))))</f>
        <v/>
      </c>
    </row>
    <row r="6" spans="2:20" ht="42.6" customHeight="1">
      <c r="B6" s="583" t="str">
        <f>IF('①4.事業内容（PR）'!B6="","",'①4.事業内容（PR）'!B6)</f>
        <v/>
      </c>
      <c r="C6" s="584" t="str">
        <f>IF(B6="","",IF('⑧1.活動計画変更（PR）'!C9="変更",'⑧1.活動計画変更（PR）'!D9,IF('⑧1.活動計画変更（PR）'!B8="報告済",'②4.実施状況（PR）'!C6,IF('⑧1.活動計画変更（PR）'!B8="中止",'①4.事業内容（PR）'!C6,'①4.事業内容（PR）'!C6))))</f>
        <v/>
      </c>
      <c r="D6" s="588" t="str">
        <f>IF(B6="","",IF('⑧1.活動計画変更（PR）'!C9="変更","計画変更",IF('⑧1.活動計画変更（PR）'!B8="中止","事業中止",IF('⑧1.活動計画変更（PR）'!C9="中止","事業中止",""))))</f>
        <v/>
      </c>
      <c r="E6" s="586" t="str">
        <f>IF($B6="","",IF('⑧1.活動計画変更（PR）'!$C9="変更",'⑧1.活動計画変更（PR）'!$E9,IF('⑧1.活動計画変更（PR）'!$B8="報告済",'②4.実施状況（PR）'!D6,IF('⑧1.活動計画変更（PR）'!$B8="中止","",IF('⑧1.活動計画変更（PR）'!$C9="中止","",'①4.事業内容（PR）'!D6)))))</f>
        <v/>
      </c>
      <c r="F6" s="586" t="str">
        <f>IF($B6="","",IF('⑧1.活動計画変更（PR）'!$C9="変更",'⑧1.活動計画変更（PR）'!$F9,IF('⑧1.活動計画変更（PR）'!$B8="報告済",'②4.実施状況（PR）'!E6,IF('⑧1.活動計画変更（PR）'!$B8="中止","",IF('⑧1.活動計画変更（PR）'!$C9="中止","",'①4.事業内容（PR）'!F6)))))</f>
        <v/>
      </c>
      <c r="G6" s="589" t="str">
        <f>IF($B6="","",IF('⑧1.活動計画変更（PR）'!$C9="変更",'⑧1.活動計画変更（PR）'!$G9,IF('⑧1.活動計画変更（PR）'!$B8="報告済",'②4.実施状況（PR）'!F6,IF('⑧1.活動計画変更（PR）'!$B8="中止","",IF('⑧1.活動計画変更（PR）'!$C9="中止","",'①4.事業内容（PR）'!H6)))))</f>
        <v/>
      </c>
      <c r="H6" s="1648"/>
      <c r="I6" s="1649"/>
      <c r="J6" s="1649"/>
      <c r="K6" s="1650"/>
      <c r="M6" s="151" t="s">
        <v>467</v>
      </c>
      <c r="N6" s="602" t="str">
        <f t="shared" ref="N6:N24" si="0">IF(B6="","",B6)</f>
        <v/>
      </c>
      <c r="O6" s="603" t="str">
        <f>IF(N6="","",'①6.成果目標（PR）'!J10)</f>
        <v/>
      </c>
      <c r="P6" s="603" t="e">
        <f>IF(N6="","",'①6.成果目標（PR）'!G9)*1000</f>
        <v>#VALUE!</v>
      </c>
      <c r="Q6" s="603" t="str">
        <f>IF(N6="","",IF('⑦1.活動計画変更（PR）'!C9="変更",'⑦1.活動計画変更（PR）'!H9,IF('⑦1.活動計画変更（PR）'!C9="中止",'⑦1.活動計画変更（PR）'!H9,'⑦1.活動計画変更（PR）'!H8)))</f>
        <v/>
      </c>
      <c r="R6" s="603" t="str">
        <f>IF(N6="","",IF('⑦1.活動計画変更（PR）'!C9="変更",'⑦1.活動計画変更（PR）'!I9,IF('⑦1.活動計画変更（PR）'!C9="中止",'⑦1.活動計画変更（PR）'!I9,'⑦1.活動計画変更（PR）'!I8)))</f>
        <v/>
      </c>
      <c r="S6" s="603" t="str">
        <f>IF(N6="","",IF('⑧1.活動計画変更（PR）'!B8="報告済",Q6,IF('⑧1.活動計画変更（PR）'!B8="中止",0,IF('⑧1.活動計画変更（PR）'!C9="変更",'⑧1.活動計画変更（PR）'!H9,IF('⑧1.活動計画変更（PR）'!C9="中止",'⑧1.活動計画変更（PR）'!H9,'⑧1.活動計画変更（PR）'!H8)))))</f>
        <v/>
      </c>
      <c r="T6" s="603" t="str">
        <f>IF(N6="","",IF('⑧1.活動計画変更（PR）'!B8="報告済",R6,IF('⑧1.活動計画変更（PR）'!B8="中止",0,IF('⑧1.活動計画変更（PR）'!C9="変更",'⑧1.活動計画変更（PR）'!I9,IF('⑧1.活動計画変更（PR）'!C9="中止",'⑧1.活動計画変更（PR）'!I9,'⑧1.活動計画変更（PR）'!I8)))))</f>
        <v/>
      </c>
    </row>
    <row r="7" spans="2:20" ht="42.6" customHeight="1">
      <c r="B7" s="583" t="str">
        <f>IF('①4.事業内容（PR）'!B7="","",'①4.事業内容（PR）'!B7)</f>
        <v/>
      </c>
      <c r="C7" s="584" t="str">
        <f>IF(B7="","",IF('⑧1.活動計画変更（PR）'!C11="変更",'⑧1.活動計画変更（PR）'!D11,IF('⑧1.活動計画変更（PR）'!B10="報告済",'②4.実施状況（PR）'!C7,IF('⑧1.活動計画変更（PR）'!B10="中止",'①4.事業内容（PR）'!C7,'①4.事業内容（PR）'!C7))))</f>
        <v/>
      </c>
      <c r="D7" s="590" t="str">
        <f>IF(B7="","",IF('⑧1.活動計画変更（PR）'!C11="変更","計画変更",IF('⑧1.活動計画変更（PR）'!B10="中止","事業中止",IF('⑧1.活動計画変更（PR）'!C11="中止","事業中止",""))))</f>
        <v/>
      </c>
      <c r="E7" s="586" t="str">
        <f>IF($B7="","",IF('⑧1.活動計画変更（PR）'!$C11="変更",'⑧1.活動計画変更（PR）'!$E11,IF('⑧1.活動計画変更（PR）'!$B10="報告済",'②4.実施状況（PR）'!D7,IF('⑧1.活動計画変更（PR）'!$B10="中止","",IF('⑧1.活動計画変更（PR）'!$C11="中止","",'①4.事業内容（PR）'!D7)))))</f>
        <v/>
      </c>
      <c r="F7" s="586" t="str">
        <f>IF($B7="","",IF('⑧1.活動計画変更（PR）'!$C11="変更",'⑧1.活動計画変更（PR）'!$F11,IF('⑧1.活動計画変更（PR）'!$B10="報告済",'②4.実施状況（PR）'!E7,IF('⑧1.活動計画変更（PR）'!$B10="中止","",IF('⑧1.活動計画変更（PR）'!$C11="中止","",'①4.事業内容（PR）'!F7)))))</f>
        <v/>
      </c>
      <c r="G7" s="589" t="str">
        <f>IF($B7="","",IF('⑧1.活動計画変更（PR）'!$C11="変更",'⑧1.活動計画変更（PR）'!$G11,IF('⑧1.活動計画変更（PR）'!$B10="報告済",'②4.実施状況（PR）'!F7,IF('⑧1.活動計画変更（PR）'!$B10="中止","",IF('⑧1.活動計画変更（PR）'!$C11="中止","",'①4.事業内容（PR）'!H7)))))</f>
        <v/>
      </c>
      <c r="H7" s="1648"/>
      <c r="I7" s="1649"/>
      <c r="J7" s="1649"/>
      <c r="K7" s="1650"/>
      <c r="M7" s="146" t="s">
        <v>470</v>
      </c>
      <c r="N7" s="602" t="str">
        <f t="shared" si="0"/>
        <v/>
      </c>
      <c r="O7" s="603" t="str">
        <f>IF(N7="","",'①6.成果目標（PR）'!J12)</f>
        <v/>
      </c>
      <c r="P7" s="603" t="e">
        <f>IF(N7="","",'①6.成果目標（PR）'!G11)*1000</f>
        <v>#VALUE!</v>
      </c>
      <c r="Q7" s="603" t="str">
        <f>IF(N7="","",IF('⑦1.活動計画変更（PR）'!C11="変更",'⑦1.活動計画変更（PR）'!H11,IF('⑦1.活動計画変更（PR）'!C11="中止",'⑦1.活動計画変更（PR）'!H11,'⑦1.活動計画変更（PR）'!H10)))</f>
        <v/>
      </c>
      <c r="R7" s="603" t="str">
        <f>IF(N7="","",IF('⑦1.活動計画変更（PR）'!C11="変更",'⑦1.活動計画変更（PR）'!I11,IF('⑦1.活動計画変更（PR）'!C11="中止",'⑦1.活動計画変更（PR）'!I11,'⑦1.活動計画変更（PR）'!I10)))</f>
        <v/>
      </c>
      <c r="S7" s="603" t="str">
        <f>IF(N7="","",IF('⑧1.活動計画変更（PR）'!B10="報告済",Q7,IF('⑧1.活動計画変更（PR）'!B10="中止",0,IF('⑧1.活動計画変更（PR）'!C11="変更",'⑧1.活動計画変更（PR）'!H11,IF('⑧1.活動計画変更（PR）'!C11="中止",'⑧1.活動計画変更（PR）'!H11,'⑧1.活動計画変更（PR）'!H10)))))</f>
        <v/>
      </c>
      <c r="T7" s="603" t="str">
        <f>IF(N7="","",IF('⑧1.活動計画変更（PR）'!B10="報告済",R7,IF('⑧1.活動計画変更（PR）'!B10="中止",0,IF('⑧1.活動計画変更（PR）'!C11="変更",'⑧1.活動計画変更（PR）'!I11,IF('⑧1.活動計画変更（PR）'!C11="中止",'⑧1.活動計画変更（PR）'!I11,'⑧1.活動計画変更（PR）'!I10)))))</f>
        <v/>
      </c>
    </row>
    <row r="8" spans="2:20" ht="42.6" customHeight="1">
      <c r="B8" s="583" t="str">
        <f>IF('①4.事業内容（PR）'!B8="","",'①4.事業内容（PR）'!B8)</f>
        <v/>
      </c>
      <c r="C8" s="584" t="str">
        <f>IF(B8="","",IF('⑧1.活動計画変更（PR）'!C13="変更",'⑧1.活動計画変更（PR）'!D13,IF('⑧1.活動計画変更（PR）'!B12="報告済",'②4.実施状況（PR）'!C8,IF('⑧1.活動計画変更（PR）'!B12="中止",'①4.事業内容（PR）'!C8,'①4.事業内容（PR）'!C8))))</f>
        <v/>
      </c>
      <c r="D8" s="588" t="str">
        <f>IF(B8="","",IF('⑧1.活動計画変更（PR）'!C13="変更","計画変更",IF('⑧1.活動計画変更（PR）'!B12="中止","事業中止",IF('⑧1.活動計画変更（PR）'!C13="中止","事業中止",""))))</f>
        <v/>
      </c>
      <c r="E8" s="586" t="str">
        <f>IF($B8="","",IF('⑧1.活動計画変更（PR）'!$C13="変更",'⑧1.活動計画変更（PR）'!$E13,IF('⑧1.活動計画変更（PR）'!$B12="報告済",'②4.実施状況（PR）'!D8,IF('⑧1.活動計画変更（PR）'!$B12="中止","",IF('⑧1.活動計画変更（PR）'!$C13="中止","",'①4.事業内容（PR）'!D8)))))</f>
        <v/>
      </c>
      <c r="F8" s="586" t="str">
        <f>IF($B8="","",IF('⑧1.活動計画変更（PR）'!$C13="変更",'⑧1.活動計画変更（PR）'!$F13,IF('⑧1.活動計画変更（PR）'!$B12="報告済",'②4.実施状況（PR）'!E8,IF('⑧1.活動計画変更（PR）'!$B12="中止","",IF('⑧1.活動計画変更（PR）'!$C13="中止","",'①4.事業内容（PR）'!F8)))))</f>
        <v/>
      </c>
      <c r="G8" s="589" t="str">
        <f>IF($B8="","",IF('⑧1.活動計画変更（PR）'!$C13="変更",'⑧1.活動計画変更（PR）'!$G13,IF('⑧1.活動計画変更（PR）'!$B12="報告済",'②4.実施状況（PR）'!F8,IF('⑧1.活動計画変更（PR）'!$B12="中止","",IF('⑧1.活動計画変更（PR）'!$C13="中止","",'①4.事業内容（PR）'!H8)))))</f>
        <v/>
      </c>
      <c r="H8" s="1648"/>
      <c r="I8" s="1649"/>
      <c r="J8" s="1649"/>
      <c r="K8" s="1650"/>
      <c r="M8" s="152" t="s">
        <v>471</v>
      </c>
      <c r="N8" s="602" t="str">
        <f t="shared" si="0"/>
        <v/>
      </c>
      <c r="O8" s="603" t="str">
        <f>IF(N8="","",'①6.成果目標（PR）'!J14)</f>
        <v/>
      </c>
      <c r="P8" s="603" t="e">
        <f>IF(N8="","",'①6.成果目標（PR）'!G13)*1000</f>
        <v>#VALUE!</v>
      </c>
      <c r="Q8" s="603" t="str">
        <f>IF(N8="","",IF('⑦1.活動計画変更（PR）'!C13="変更",'⑦1.活動計画変更（PR）'!H13,IF('⑦1.活動計画変更（PR）'!C13="中止",'⑦1.活動計画変更（PR）'!H13,'⑦1.活動計画変更（PR）'!H12)))</f>
        <v/>
      </c>
      <c r="R8" s="603" t="str">
        <f>IF(N8="","",IF('⑦1.活動計画変更（PR）'!C13="変更",'⑦1.活動計画変更（PR）'!I13,IF('⑦1.活動計画変更（PR）'!C13="中止",'⑦1.活動計画変更（PR）'!I13,'⑦1.活動計画変更（PR）'!I12)))</f>
        <v/>
      </c>
      <c r="S8" s="603" t="str">
        <f>IF(N8="","",IF('⑧1.活動計画変更（PR）'!B12="報告済",Q8,IF('⑧1.活動計画変更（PR）'!B12="中止",0,IF('⑧1.活動計画変更（PR）'!C13="変更",'⑧1.活動計画変更（PR）'!H13,IF('⑧1.活動計画変更（PR）'!C13="中止",'⑧1.活動計画変更（PR）'!H13,'⑧1.活動計画変更（PR）'!H12)))))</f>
        <v/>
      </c>
      <c r="T8" s="603" t="str">
        <f>IF(N8="","",IF('⑧1.活動計画変更（PR）'!B12="報告済",R8,IF('⑧1.活動計画変更（PR）'!B12="中止",0,IF('⑧1.活動計画変更（PR）'!C13="変更",'⑧1.活動計画変更（PR）'!I13,IF('⑧1.活動計画変更（PR）'!C13="中止",'⑧1.活動計画変更（PR）'!I13,'⑧1.活動計画変更（PR）'!I12)))))</f>
        <v/>
      </c>
    </row>
    <row r="9" spans="2:20" ht="42" customHeight="1">
      <c r="B9" s="583" t="str">
        <f>IF('①4.事業内容（PR）'!B9="","",'①4.事業内容（PR）'!B9)</f>
        <v/>
      </c>
      <c r="C9" s="584" t="str">
        <f>IF(B9="","",IF('⑧1.活動計画変更（PR）'!C15="変更",'⑧1.活動計画変更（PR）'!D15,IF('⑧1.活動計画変更（PR）'!B14="報告済",'②4.実施状況（PR）'!C9,IF('⑧1.活動計画変更（PR）'!B14="中止",'①4.事業内容（PR）'!C9,'①4.事業内容（PR）'!C9))))</f>
        <v/>
      </c>
      <c r="D9" s="588" t="str">
        <f>IF(B9="","",IF('⑧1.活動計画変更（PR）'!C15="変更","計画変更",IF('⑧1.活動計画変更（PR）'!B14="中止","事業中止",IF('⑧1.活動計画変更（PR）'!C15="中止","事業中止",""))))</f>
        <v/>
      </c>
      <c r="E9" s="586" t="str">
        <f>IF($B9="","",IF('⑧1.活動計画変更（PR）'!$C15="変更",'⑧1.活動計画変更（PR）'!$E15,IF('⑧1.活動計画変更（PR）'!$B14="報告済",'②4.実施状況（PR）'!D9,IF('⑧1.活動計画変更（PR）'!$B14="中止","",IF('⑧1.活動計画変更（PR）'!$C15="中止","",'①4.事業内容（PR）'!D9)))))</f>
        <v/>
      </c>
      <c r="F9" s="586" t="str">
        <f>IF($B9="","",IF('⑧1.活動計画変更（PR）'!$C15="変更",'⑧1.活動計画変更（PR）'!$F15,IF('⑧1.活動計画変更（PR）'!$B14="報告済",'②4.実施状況（PR）'!E9,IF('⑧1.活動計画変更（PR）'!$B14="中止","",IF('⑧1.活動計画変更（PR）'!$C15="中止","",'①4.事業内容（PR）'!F9)))))</f>
        <v/>
      </c>
      <c r="G9" s="589" t="str">
        <f>IF($B9="","",IF('⑧1.活動計画変更（PR）'!$C15="変更",'⑧1.活動計画変更（PR）'!$G15,IF('⑧1.活動計画変更（PR）'!$B14="報告済",'②4.実施状況（PR）'!F9,IF('⑧1.活動計画変更（PR）'!$B14="中止","",IF('⑧1.活動計画変更（PR）'!$C15="中止","",'①4.事業内容（PR）'!H9)))))</f>
        <v/>
      </c>
      <c r="H9" s="1648"/>
      <c r="I9" s="1649"/>
      <c r="J9" s="1649"/>
      <c r="K9" s="1650"/>
      <c r="N9" s="602" t="str">
        <f t="shared" si="0"/>
        <v/>
      </c>
      <c r="O9" s="603" t="str">
        <f>IF(N9="","",'①6.成果目標（PR）'!J16)</f>
        <v/>
      </c>
      <c r="P9" s="603" t="e">
        <f>IF(N9="","",'①6.成果目標（PR）'!G15)*1000</f>
        <v>#VALUE!</v>
      </c>
      <c r="Q9" s="603" t="str">
        <f>IF(N9="","",IF('⑦1.活動計画変更（PR）'!C15="変更",'⑦1.活動計画変更（PR）'!H15,IF('⑦1.活動計画変更（PR）'!C15="中止",'⑦1.活動計画変更（PR）'!H15,'⑦1.活動計画変更（PR）'!H14)))</f>
        <v/>
      </c>
      <c r="R9" s="603" t="str">
        <f>IF(N9="","",IF('⑦1.活動計画変更（PR）'!C15="変更",'⑦1.活動計画変更（PR）'!I15,IF('⑦1.活動計画変更（PR）'!C15="中止",'⑦1.活動計画変更（PR）'!I15,'⑦1.活動計画変更（PR）'!I14)))</f>
        <v/>
      </c>
      <c r="S9" s="603" t="str">
        <f>IF(N9="","",IF('⑧1.活動計画変更（PR）'!B14="報告済",Q9,IF('⑧1.活動計画変更（PR）'!B14="中止",0,IF('⑧1.活動計画変更（PR）'!C15="変更",'⑧1.活動計画変更（PR）'!H15,IF('⑧1.活動計画変更（PR）'!C15="中止",'⑧1.活動計画変更（PR）'!H15,'⑧1.活動計画変更（PR）'!H14)))))</f>
        <v/>
      </c>
      <c r="T9" s="603" t="str">
        <f>IF(N9="","",IF('⑧1.活動計画変更（PR）'!B14="報告済",R9,IF('⑧1.活動計画変更（PR）'!B14="中止",0,IF('⑧1.活動計画変更（PR）'!C15="変更",'⑧1.活動計画変更（PR）'!I15,IF('⑧1.活動計画変更（PR）'!C15="中止",'⑧1.活動計画変更（PR）'!I15,'⑧1.活動計画変更（PR）'!I14)))))</f>
        <v/>
      </c>
    </row>
    <row r="10" spans="2:20" ht="42.6" customHeight="1">
      <c r="B10" s="583" t="str">
        <f>IF('①4.事業内容（PR）'!B10="","",'①4.事業内容（PR）'!B10)</f>
        <v/>
      </c>
      <c r="C10" s="584" t="str">
        <f>IF(B10="","",IF('⑧1.活動計画変更（PR）'!C17="変更",'⑧1.活動計画変更（PR）'!D17,IF('⑧1.活動計画変更（PR）'!B16="報告済",'②4.実施状況（PR）'!C10,IF('⑧1.活動計画変更（PR）'!B16="中止",'①4.事業内容（PR）'!C10,'①4.事業内容（PR）'!C10))))</f>
        <v/>
      </c>
      <c r="D10" s="585" t="str">
        <f>IF(B10="","",IF('⑧1.活動計画変更（PR）'!C17="変更","計画変更",IF('⑧1.活動計画変更（PR）'!B16="中止","事業中止",IF('⑧1.活動計画変更（PR）'!C17="中止","事業中止",""))))</f>
        <v/>
      </c>
      <c r="E10" s="586" t="str">
        <f>IF($B10="","",IF('⑧1.活動計画変更（PR）'!$C17="変更",'⑧1.活動計画変更（PR）'!$E17,IF('⑧1.活動計画変更（PR）'!$B16="報告済",'②4.実施状況（PR）'!D10,IF('⑧1.活動計画変更（PR）'!$B16="中止","",IF('⑧1.活動計画変更（PR）'!$C17="中止","",'①4.事業内容（PR）'!D10)))))</f>
        <v/>
      </c>
      <c r="F10" s="586" t="str">
        <f>IF($B10="","",IF('⑧1.活動計画変更（PR）'!$C17="変更",'⑧1.活動計画変更（PR）'!$F17,IF('⑧1.活動計画変更（PR）'!$B16="報告済",'②4.実施状況（PR）'!E10,IF('⑧1.活動計画変更（PR）'!$B16="中止","",IF('⑧1.活動計画変更（PR）'!$C17="中止","",'①4.事業内容（PR）'!F10)))))</f>
        <v/>
      </c>
      <c r="G10" s="591" t="str">
        <f>IF($B10="","",IF('⑧1.活動計画変更（PR）'!$C17="変更",'⑧1.活動計画変更（PR）'!$G17,IF('⑧1.活動計画変更（PR）'!$B16="報告済",'②4.実施状況（PR）'!F10,IF('⑧1.活動計画変更（PR）'!$B16="中止","",IF('⑧1.活動計画変更（PR）'!$C17="中止","",'①4.事業内容（PR）'!H10)))))</f>
        <v/>
      </c>
      <c r="H10" s="1648"/>
      <c r="I10" s="1649"/>
      <c r="J10" s="1649"/>
      <c r="K10" s="1650"/>
      <c r="N10" s="602" t="str">
        <f t="shared" si="0"/>
        <v/>
      </c>
      <c r="O10" s="603" t="str">
        <f>IF(N10="","",'①6.成果目標（PR）'!J18)</f>
        <v/>
      </c>
      <c r="P10" s="603" t="e">
        <f>IF(N10="","",'①6.成果目標（PR）'!G17)*1000</f>
        <v>#VALUE!</v>
      </c>
      <c r="Q10" s="603" t="str">
        <f>IF(N10="","",IF('⑦1.活動計画変更（PR）'!C17="変更",'⑦1.活動計画変更（PR）'!H17,IF('⑦1.活動計画変更（PR）'!C17="中止",'⑦1.活動計画変更（PR）'!H17,'⑦1.活動計画変更（PR）'!H16)))</f>
        <v/>
      </c>
      <c r="R10" s="603" t="str">
        <f>IF(N10="","",IF('⑦1.活動計画変更（PR）'!C17="変更",'⑦1.活動計画変更（PR）'!I17,IF('⑦1.活動計画変更（PR）'!C17="中止",'⑦1.活動計画変更（PR）'!I17,'⑦1.活動計画変更（PR）'!I16)))</f>
        <v/>
      </c>
      <c r="S10" s="603" t="str">
        <f>IF(N10="","",IF('⑧1.活動計画変更（PR）'!B16="報告済",Q10,IF('⑧1.活動計画変更（PR）'!B16="中止",0,IF('⑧1.活動計画変更（PR）'!C17="変更",'⑧1.活動計画変更（PR）'!H17,IF('⑧1.活動計画変更（PR）'!C17="中止",'⑧1.活動計画変更（PR）'!H17,'⑧1.活動計画変更（PR）'!H16)))))</f>
        <v/>
      </c>
      <c r="T10" s="603" t="str">
        <f>IF(N10="","",IF('⑧1.活動計画変更（PR）'!B16="報告済",R10,IF('⑧1.活動計画変更（PR）'!B16="中止",0,IF('⑧1.活動計画変更（PR）'!C17="変更",'⑧1.活動計画変更（PR）'!I17,IF('⑧1.活動計画変更（PR）'!C17="中止",'⑧1.活動計画変更（PR）'!I17,'⑧1.活動計画変更（PR）'!I16)))))</f>
        <v/>
      </c>
    </row>
    <row r="11" spans="2:20" ht="42.6" customHeight="1">
      <c r="B11" s="583" t="str">
        <f>IF('①4.事業内容（PR）'!B11="","",'①4.事業内容（PR）'!B11)</f>
        <v/>
      </c>
      <c r="C11" s="584" t="str">
        <f>IF(B11="","",IF('⑧1.活動計画変更（PR）'!C19="変更",'⑧1.活動計画変更（PR）'!D19,IF('⑧1.活動計画変更（PR）'!B18="報告済",'②4.実施状況（PR）'!C11,IF('⑧1.活動計画変更（PR）'!B18="中止",'①4.事業内容（PR）'!C11,'①4.事業内容（PR）'!C11))))</f>
        <v/>
      </c>
      <c r="D11" s="585" t="str">
        <f>IF(B11="","",IF('⑧1.活動計画変更（PR）'!C19="変更","計画変更",IF('⑧1.活動計画変更（PR）'!B18="中止","事業中止",IF('⑧1.活動計画変更（PR）'!C19="中止","事業中止",""))))</f>
        <v/>
      </c>
      <c r="E11" s="586" t="str">
        <f>IF($B11="","",IF('⑧1.活動計画変更（PR）'!$C19="変更",'⑧1.活動計画変更（PR）'!$E19,IF('⑧1.活動計画変更（PR）'!$B18="報告済",'②4.実施状況（PR）'!D11,IF('⑧1.活動計画変更（PR）'!$B18="中止","",IF('⑧1.活動計画変更（PR）'!$C19="中止","",'①4.事業内容（PR）'!D11)))))</f>
        <v/>
      </c>
      <c r="F11" s="586" t="str">
        <f>IF($B11="","",IF('⑧1.活動計画変更（PR）'!$C19="変更",'⑧1.活動計画変更（PR）'!$F19,IF('⑧1.活動計画変更（PR）'!$B18="報告済",'②4.実施状況（PR）'!E11,IF('⑧1.活動計画変更（PR）'!$B18="中止","",IF('⑧1.活動計画変更（PR）'!$C19="中止","",'①4.事業内容（PR）'!F11)))))</f>
        <v/>
      </c>
      <c r="G11" s="591" t="str">
        <f>IF($B11="","",IF('⑧1.活動計画変更（PR）'!$C19="変更",'⑧1.活動計画変更（PR）'!$G19,IF('⑧1.活動計画変更（PR）'!$B18="報告済",'②4.実施状況（PR）'!F11,IF('⑧1.活動計画変更（PR）'!$B18="中止","",IF('⑧1.活動計画変更（PR）'!$C19="中止","",'①4.事業内容（PR）'!H11)))))</f>
        <v/>
      </c>
      <c r="H11" s="1648"/>
      <c r="I11" s="1649"/>
      <c r="J11" s="1649"/>
      <c r="K11" s="1650"/>
      <c r="N11" s="602" t="str">
        <f t="shared" si="0"/>
        <v/>
      </c>
      <c r="O11" s="603" t="str">
        <f>IF(N11="","",'①6.成果目標（PR）'!J20)</f>
        <v/>
      </c>
      <c r="P11" s="603" t="e">
        <f>IF(N11="","",'①6.成果目標（PR）'!G19)*1000</f>
        <v>#VALUE!</v>
      </c>
      <c r="Q11" s="603" t="str">
        <f>IF(N11="","",IF('⑦1.活動計画変更（PR）'!C19="変更",'⑦1.活動計画変更（PR）'!H19,IF('⑦1.活動計画変更（PR）'!C19="中止",'⑦1.活動計画変更（PR）'!H19,'⑦1.活動計画変更（PR）'!H18)))</f>
        <v/>
      </c>
      <c r="R11" s="603" t="str">
        <f>IF(N11="","",IF('⑦1.活動計画変更（PR）'!C19="変更",'⑦1.活動計画変更（PR）'!I19,IF('⑦1.活動計画変更（PR）'!C19="中止",'⑦1.活動計画変更（PR）'!I19,'⑦1.活動計画変更（PR）'!I18)))</f>
        <v/>
      </c>
      <c r="S11" s="603" t="str">
        <f>IF(N11="","",IF('⑧1.活動計画変更（PR）'!B18="報告済",Q11,IF('⑧1.活動計画変更（PR）'!B18="中止",0,IF('⑧1.活動計画変更（PR）'!C19="変更",'⑧1.活動計画変更（PR）'!H19,IF('⑧1.活動計画変更（PR）'!C19="中止",'⑧1.活動計画変更（PR）'!H19,'⑧1.活動計画変更（PR）'!H18)))))</f>
        <v/>
      </c>
      <c r="T11" s="603" t="str">
        <f>IF(N11="","",IF('⑧1.活動計画変更（PR）'!B18="報告済",R11,IF('⑧1.活動計画変更（PR）'!B18="中止",0,IF('⑧1.活動計画変更（PR）'!C19="変更",'⑧1.活動計画変更（PR）'!I19,IF('⑧1.活動計画変更（PR）'!C19="中止",'⑧1.活動計画変更（PR）'!I19,'⑧1.活動計画変更（PR）'!I18)))))</f>
        <v/>
      </c>
    </row>
    <row r="12" spans="2:20" ht="42.6" customHeight="1">
      <c r="B12" s="583" t="str">
        <f>IF('①4.事業内容（PR）'!B12="","",'①4.事業内容（PR）'!B12)</f>
        <v/>
      </c>
      <c r="C12" s="584" t="str">
        <f>IF(B12="","",IF('⑧1.活動計画変更（PR）'!C21="変更",'⑧1.活動計画変更（PR）'!D21,IF('⑧1.活動計画変更（PR）'!B20="報告済",'②4.実施状況（PR）'!C12,IF('⑧1.活動計画変更（PR）'!B20="中止",'①4.事業内容（PR）'!C12,'①4.事業内容（PR）'!C12))))</f>
        <v/>
      </c>
      <c r="D12" s="585" t="str">
        <f>IF(B12="","",IF('⑧1.活動計画変更（PR）'!C21="変更","計画変更",IF('⑧1.活動計画変更（PR）'!B20="中止","事業中止",IF('⑧1.活動計画変更（PR）'!C21="中止","事業中止",""))))</f>
        <v/>
      </c>
      <c r="E12" s="586" t="str">
        <f>IF($B12="","",IF('⑧1.活動計画変更（PR）'!$C21="変更",'⑧1.活動計画変更（PR）'!$E21,IF('⑧1.活動計画変更（PR）'!$B20="報告済",'②4.実施状況（PR）'!D12,IF('⑧1.活動計画変更（PR）'!$B20="中止","",IF('⑧1.活動計画変更（PR）'!$C21="中止","",'①4.事業内容（PR）'!D12)))))</f>
        <v/>
      </c>
      <c r="F12" s="586" t="str">
        <f>IF($B12="","",IF('⑧1.活動計画変更（PR）'!$C21="変更",'⑧1.活動計画変更（PR）'!$F21,IF('⑧1.活動計画変更（PR）'!$B20="報告済",'②4.実施状況（PR）'!E12,IF('⑧1.活動計画変更（PR）'!$B20="中止","",IF('⑧1.活動計画変更（PR）'!$C21="中止","",'①4.事業内容（PR）'!F12)))))</f>
        <v/>
      </c>
      <c r="G12" s="591" t="str">
        <f>IF($B12="","",IF('⑧1.活動計画変更（PR）'!$C21="変更",'⑧1.活動計画変更（PR）'!$G21,IF('⑧1.活動計画変更（PR）'!$B20="報告済",'②4.実施状況（PR）'!F12,IF('⑧1.活動計画変更（PR）'!$B20="中止","",IF('⑧1.活動計画変更（PR）'!$C21="中止","",'①4.事業内容（PR）'!H12)))))</f>
        <v/>
      </c>
      <c r="H12" s="1648"/>
      <c r="I12" s="1649"/>
      <c r="J12" s="1649"/>
      <c r="K12" s="1650"/>
      <c r="N12" s="602" t="str">
        <f t="shared" si="0"/>
        <v/>
      </c>
      <c r="O12" s="603" t="str">
        <f>IF(N12="","",'①6.成果目標（PR）'!J22)</f>
        <v/>
      </c>
      <c r="P12" s="603" t="e">
        <f>IF(N12="","",'①6.成果目標（PR）'!G21)*1000</f>
        <v>#VALUE!</v>
      </c>
      <c r="Q12" s="603" t="str">
        <f>IF(N12="","",IF('⑦1.活動計画変更（PR）'!C21="変更",'⑦1.活動計画変更（PR）'!H21,IF('⑦1.活動計画変更（PR）'!C21="中止",'⑦1.活動計画変更（PR）'!H21,'⑦1.活動計画変更（PR）'!H20)))</f>
        <v/>
      </c>
      <c r="R12" s="603" t="str">
        <f>IF(N12="","",IF('⑦1.活動計画変更（PR）'!C21="変更",'⑦1.活動計画変更（PR）'!I21,IF('⑦1.活動計画変更（PR）'!C21="中止",'⑦1.活動計画変更（PR）'!I21,'⑦1.活動計画変更（PR）'!I20)))</f>
        <v/>
      </c>
      <c r="S12" s="603" t="str">
        <f>IF(N12="","",IF('⑧1.活動計画変更（PR）'!B20="報告済",Q12,IF('⑧1.活動計画変更（PR）'!B20="中止",0,IF('⑧1.活動計画変更（PR）'!C21="変更",'⑧1.活動計画変更（PR）'!H21,IF('⑧1.活動計画変更（PR）'!C21="中止",'⑧1.活動計画変更（PR）'!H21,'⑧1.活動計画変更（PR）'!H20)))))</f>
        <v/>
      </c>
      <c r="T12" s="603" t="str">
        <f>IF(N12="","",IF('⑧1.活動計画変更（PR）'!B20="報告済",R12,IF('⑧1.活動計画変更（PR）'!B20="中止",0,IF('⑧1.活動計画変更（PR）'!C21="変更",'⑧1.活動計画変更（PR）'!I21,IF('⑧1.活動計画変更（PR）'!C21="中止",'⑧1.活動計画変更（PR）'!I21,'⑧1.活動計画変更（PR）'!I20)))))</f>
        <v/>
      </c>
    </row>
    <row r="13" spans="2:20" ht="42.6" customHeight="1">
      <c r="B13" s="583" t="str">
        <f>IF('①4.事業内容（PR）'!B13="","",'①4.事業内容（PR）'!B13)</f>
        <v/>
      </c>
      <c r="C13" s="584" t="str">
        <f>IF(B13="","",IF('⑧1.活動計画変更（PR）'!C23="変更",'⑧1.活動計画変更（PR）'!D23,IF('⑧1.活動計画変更（PR）'!B22="報告済",'②4.実施状況（PR）'!C13,IF('⑧1.活動計画変更（PR）'!B22="中止",'①4.事業内容（PR）'!C13,'①4.事業内容（PR）'!C13))))</f>
        <v/>
      </c>
      <c r="D13" s="585" t="str">
        <f>IF(B13="","",IF('⑧1.活動計画変更（PR）'!C23="変更","計画変更",IF('⑧1.活動計画変更（PR）'!B22="中止","事業中止",IF('⑧1.活動計画変更（PR）'!C23="中止","事業中止",""))))</f>
        <v/>
      </c>
      <c r="E13" s="586" t="str">
        <f>IF($B13="","",IF('⑧1.活動計画変更（PR）'!$C23="変更",'⑧1.活動計画変更（PR）'!$E23,IF('⑧1.活動計画変更（PR）'!$B22="報告済",'②4.実施状況（PR）'!D13,IF('⑧1.活動計画変更（PR）'!$B22="中止","",IF('⑧1.活動計画変更（PR）'!$C23="中止","",'①4.事業内容（PR）'!D13)))))</f>
        <v/>
      </c>
      <c r="F13" s="586" t="str">
        <f>IF($B13="","",IF('⑧1.活動計画変更（PR）'!$C23="変更",'⑧1.活動計画変更（PR）'!$F23,IF('⑧1.活動計画変更（PR）'!$B22="報告済",'②4.実施状況（PR）'!E13,IF('⑧1.活動計画変更（PR）'!$B22="中止","",IF('⑧1.活動計画変更（PR）'!$C23="中止","",'①4.事業内容（PR）'!F13)))))</f>
        <v/>
      </c>
      <c r="G13" s="591" t="str">
        <f>IF($B13="","",IF('⑧1.活動計画変更（PR）'!$C23="変更",'⑧1.活動計画変更（PR）'!$G23,IF('⑧1.活動計画変更（PR）'!$B22="報告済",'②4.実施状況（PR）'!F13,IF('⑧1.活動計画変更（PR）'!$B22="中止","",IF('⑧1.活動計画変更（PR）'!$C23="中止","",'①4.事業内容（PR）'!H13)))))</f>
        <v/>
      </c>
      <c r="H13" s="1648"/>
      <c r="I13" s="1649"/>
      <c r="J13" s="1649"/>
      <c r="K13" s="1650"/>
      <c r="N13" s="602" t="str">
        <f t="shared" si="0"/>
        <v/>
      </c>
      <c r="O13" s="603" t="str">
        <f>IF(N13="","",'①6.成果目標（PR）'!J24)</f>
        <v/>
      </c>
      <c r="P13" s="603" t="e">
        <f>IF(N13="","",'①6.成果目標（PR）'!G23)*1000</f>
        <v>#VALUE!</v>
      </c>
      <c r="Q13" s="603" t="str">
        <f>IF(N13="","",IF('⑦1.活動計画変更（PR）'!C23="変更",'⑦1.活動計画変更（PR）'!H23,IF('⑦1.活動計画変更（PR）'!C23="中止",'⑦1.活動計画変更（PR）'!H23,'⑦1.活動計画変更（PR）'!H22)))</f>
        <v/>
      </c>
      <c r="R13" s="603" t="str">
        <f>IF(N13="","",IF('⑦1.活動計画変更（PR）'!C23="変更",'⑦1.活動計画変更（PR）'!I23,IF('⑦1.活動計画変更（PR）'!C23="中止",'⑦1.活動計画変更（PR）'!I23,'⑦1.活動計画変更（PR）'!I24)))</f>
        <v/>
      </c>
      <c r="S13" s="603" t="str">
        <f>IF(N13="","",IF('⑧1.活動計画変更（PR）'!B22="報告済",Q13,IF('⑧1.活動計画変更（PR）'!B22="中止",0,IF('⑧1.活動計画変更（PR）'!C23="変更",'⑧1.活動計画変更（PR）'!H23,IF('⑧1.活動計画変更（PR）'!C23="中止",'⑧1.活動計画変更（PR）'!H23,'⑧1.活動計画変更（PR）'!H22)))))</f>
        <v/>
      </c>
      <c r="T13" s="603" t="str">
        <f>IF(N13="","",IF('⑧1.活動計画変更（PR）'!B22="報告済",R13,IF('⑧1.活動計画変更（PR）'!B22="中止",0,IF('⑧1.活動計画変更（PR）'!C23="変更",'⑧1.活動計画変更（PR）'!I23,IF('⑧1.活動計画変更（PR）'!C23="中止",'⑧1.活動計画変更（PR）'!I23,'⑧1.活動計画変更（PR）'!I22)))))</f>
        <v/>
      </c>
    </row>
    <row r="14" spans="2:20" ht="42.6" customHeight="1" thickBot="1">
      <c r="B14" s="592" t="str">
        <f>IF('①4.事業内容（PR）'!B14="","",'①4.事業内容（PR）'!B14)</f>
        <v/>
      </c>
      <c r="C14" s="593" t="str">
        <f>IF(B14="","",IF('⑧1.活動計画変更（PR）'!C25="変更",'⑧1.活動計画変更（PR）'!D25,IF('⑧1.活動計画変更（PR）'!B24="報告済",'②4.実施状況（PR）'!C14,IF('⑧1.活動計画変更（PR）'!B24="中止",'①4.事業内容（PR）'!C14,'①4.事業内容（PR）'!C14))))</f>
        <v/>
      </c>
      <c r="D14" s="594" t="str">
        <f>IF(B14="","",IF('⑧1.活動計画変更（PR）'!C25="変更","計画変更",IF('⑧1.活動計画変更（PR）'!B24="中止","事業中止",IF('⑧1.活動計画変更（PR）'!C25="中止","事業中止",""))))</f>
        <v/>
      </c>
      <c r="E14" s="595" t="str">
        <f>IF($B14="","",IF('⑧1.活動計画変更（PR）'!$C25="変更",'⑧1.活動計画変更（PR）'!$E25,IF('⑧1.活動計画変更（PR）'!$B24="報告済",'②4.実施状況（PR）'!D14,IF('⑧1.活動計画変更（PR）'!$B24="中止","",IF('⑧1.活動計画変更（PR）'!$C25="中止","",'①4.事業内容（PR）'!D14)))))</f>
        <v/>
      </c>
      <c r="F14" s="595" t="str">
        <f>IF($B14="","",IF('⑧1.活動計画変更（PR）'!$C25="変更",'⑧1.活動計画変更（PR）'!$F25,IF('⑧1.活動計画変更（PR）'!$B24="報告済",'②4.実施状況（PR）'!E14,IF('⑧1.活動計画変更（PR）'!$B24="中止","",IF('⑧1.活動計画変更（PR）'!$C25="中止","",'①4.事業内容（PR）'!F14)))))</f>
        <v/>
      </c>
      <c r="G14" s="596" t="str">
        <f>IF($B14="","",IF('⑧1.活動計画変更（PR）'!$C25="変更",'⑧1.活動計画変更（PR）'!$G25,IF('⑧1.活動計画変更（PR）'!$B24="報告済",'②4.実施状況（PR）'!F14,IF('⑧1.活動計画変更（PR）'!$B24="中止","",IF('⑧1.活動計画変更（PR）'!$C25="中止","",'①4.事業内容（PR）'!H14)))))</f>
        <v/>
      </c>
      <c r="H14" s="1651"/>
      <c r="I14" s="1652"/>
      <c r="J14" s="1652"/>
      <c r="K14" s="1653"/>
      <c r="N14" s="602" t="str">
        <f t="shared" si="0"/>
        <v/>
      </c>
      <c r="O14" s="603" t="str">
        <f>IF(N14="","",'①6.成果目標（PR）'!J26)</f>
        <v/>
      </c>
      <c r="P14" s="603" t="e">
        <f>IF(N14="","",'①6.成果目標（PR）'!G25)*1000</f>
        <v>#VALUE!</v>
      </c>
      <c r="Q14" s="603" t="str">
        <f>IF(N14="","",IF('⑦1.活動計画変更（PR）'!C25="変更",'⑦1.活動計画変更（PR）'!H25,IF('⑦1.活動計画変更（PR）'!C25="中止",'⑦1.活動計画変更（PR）'!H25,'⑦1.活動計画変更（PR）'!H24)))</f>
        <v/>
      </c>
      <c r="R14" s="603" t="str">
        <f>IF(N14="","",IF('⑦1.活動計画変更（PR）'!C25="変更",'⑦1.活動計画変更（PR）'!I25,IF('⑦1.活動計画変更（PR）'!C25="中止",'⑦1.活動計画変更（PR）'!I25,'⑦1.活動計画変更（PR）'!I24)))</f>
        <v/>
      </c>
      <c r="S14" s="603" t="str">
        <f>IF(N14="","",IF('⑧1.活動計画変更（PR）'!B24="報告済",Q14,IF('⑧1.活動計画変更（PR）'!B24="中止",0,IF('⑧1.活動計画変更（PR）'!C25="変更",'⑧1.活動計画変更（PR）'!H25,IF('⑧1.活動計画変更（PR）'!C25="中止",'⑧1.活動計画変更（PR）'!H25,'⑧1.活動計画変更（PR）'!H24)))))</f>
        <v/>
      </c>
      <c r="T14" s="603" t="str">
        <f>IF(N14="","",IF('⑧1.活動計画変更（PR）'!B24="報告済",R14,IF('⑧1.活動計画変更（PR）'!B24="中止",0,IF('⑧1.活動計画変更（PR）'!C25="変更",'⑧1.活動計画変更（PR）'!I25,IF('⑧1.活動計画変更（PR）'!C25="中止",'⑧1.活動計画変更（PR）'!I25,'⑧1.活動計画変更（PR）'!I24)))))</f>
        <v/>
      </c>
    </row>
    <row r="15" spans="2:20" ht="42.6" customHeight="1">
      <c r="B15" s="597" t="str">
        <f>IF('①4.事業内容（PR）'!B15="","",'①4.事業内容（PR）'!B15)</f>
        <v/>
      </c>
      <c r="C15" s="598" t="str">
        <f>IF(B15="","",IF('⑧1.活動計画変更（PR）'!C27="変更",'⑧1.活動計画変更（PR）'!D27,IF('⑧1.活動計画変更（PR）'!B26="報告済",'②4.実施状況（PR）'!C15,IF('⑧1.活動計画変更（PR）'!B26="中止",'①4.事業内容（PR）'!C15,'①4.事業内容（PR）'!C15))))</f>
        <v/>
      </c>
      <c r="D15" s="599" t="str">
        <f>IF(B15="","",IF('⑧1.活動計画変更（PR）'!C27="変更","計画変更",IF('⑧1.活動計画変更（PR）'!B26="中止","事業中止",IF('⑧1.活動計画変更（PR）'!C27="中止","事業中止",""))))</f>
        <v/>
      </c>
      <c r="E15" s="600" t="str">
        <f>IF($B15="","",IF('⑧1.活動計画変更（PR）'!$C27="変更",'⑧1.活動計画変更（PR）'!$E27,IF('⑧1.活動計画変更（PR）'!$B26="報告済",'②4.実施状況（PR）'!D15,IF('⑧1.活動計画変更（PR）'!$B26="中止","",IF('⑧1.活動計画変更（PR）'!$C27="中止","",'①4.事業内容（PR）'!D15)))))</f>
        <v/>
      </c>
      <c r="F15" s="600" t="str">
        <f>IF($B15="","",IF('⑧1.活動計画変更（PR）'!$C27="変更",'⑧1.活動計画変更（PR）'!$F27,IF('⑧1.活動計画変更（PR）'!$B26="報告済",'②4.実施状況（PR）'!E15,IF('⑧1.活動計画変更（PR）'!$B26="中止","",IF('⑧1.活動計画変更（PR）'!$C27="中止","",'①4.事業内容（PR）'!F15)))))</f>
        <v/>
      </c>
      <c r="G15" s="601" t="str">
        <f>IF($B15="","",IF('⑧1.活動計画変更（PR）'!$C27="変更",'⑧1.活動計画変更（PR）'!$G27,IF('⑧1.活動計画変更（PR）'!$B26="報告済",'②4.実施状況（PR）'!F15,IF('⑧1.活動計画変更（PR）'!$B26="中止","",IF('⑧1.活動計画変更（PR）'!$C27="中止","",'①4.事業内容（PR）'!H15)))))</f>
        <v/>
      </c>
      <c r="H15" s="1654"/>
      <c r="I15" s="1655"/>
      <c r="J15" s="1655"/>
      <c r="K15" s="1656"/>
      <c r="N15" s="602" t="str">
        <f t="shared" si="0"/>
        <v/>
      </c>
      <c r="O15" s="603" t="str">
        <f>IF(N15="","",'①6.成果目標（PR）'!J28)</f>
        <v/>
      </c>
      <c r="P15" s="603" t="e">
        <f>IF(N15="","",'①6.成果目標（PR）'!G27)*1000</f>
        <v>#VALUE!</v>
      </c>
      <c r="Q15" s="603" t="str">
        <f>IF(N15="","",IF('⑦1.活動計画変更（PR）'!C27="変更",'⑦1.活動計画変更（PR）'!H27,IF('⑦1.活動計画変更（PR）'!C27="中止",'⑦1.活動計画変更（PR）'!H27,'⑦1.活動計画変更（PR）'!H26)))</f>
        <v/>
      </c>
      <c r="R15" s="603" t="str">
        <f>IF(N15="","",IF('⑦1.活動計画変更（PR）'!C27="変更",'⑦1.活動計画変更（PR）'!I27,IF('⑦1.活動計画変更（PR）'!C27="中止",'⑦1.活動計画変更（PR）'!I27,'⑦1.活動計画変更（PR）'!I26)))</f>
        <v/>
      </c>
      <c r="S15" s="603" t="str">
        <f>IF(N15="","",IF('⑧1.活動計画変更（PR）'!B26="報告済",Q15,IF('⑧1.活動計画変更（PR）'!B26="中止",0,IF('⑧1.活動計画変更（PR）'!C27="変更",'⑧1.活動計画変更（PR）'!H27,IF('⑧1.活動計画変更（PR）'!C27="中止",'⑧1.活動計画変更（PR）'!H27,'⑧1.活動計画変更（PR）'!H26)))))</f>
        <v/>
      </c>
      <c r="T15" s="603" t="str">
        <f>IF(N15="","",IF('⑧1.活動計画変更（PR）'!B26="報告済",R15,IF('⑧1.活動計画変更（PR）'!B26="中止",0,IF('⑧1.活動計画変更（PR）'!C27="変更",'⑧1.活動計画変更（PR）'!I27,IF('⑧1.活動計画変更（PR）'!C27="中止",'⑧1.活動計画変更（PR）'!I27,'⑧1.活動計画変更（PR）'!I26)))))</f>
        <v/>
      </c>
    </row>
    <row r="16" spans="2:20" ht="42.6" customHeight="1">
      <c r="B16" s="583" t="str">
        <f>IF('①4.事業内容（PR）'!B16="","",'①4.事業内容（PR）'!B16)</f>
        <v/>
      </c>
      <c r="C16" s="584" t="str">
        <f>IF(B16="","",IF('⑧1.活動計画変更（PR）'!C29="変更",'⑧1.活動計画変更（PR）'!D29,IF('⑧1.活動計画変更（PR）'!B28="報告済",'②4.実施状況（PR）'!C16,IF('⑧1.活動計画変更（PR）'!B28="中止",'①4.事業内容（PR）'!C16,'①4.事業内容（PR）'!C16))))</f>
        <v/>
      </c>
      <c r="D16" s="585" t="str">
        <f>IF(B16="","",IF('⑧1.活動計画変更（PR）'!C29="変更","計画変更",IF('⑧1.活動計画変更（PR）'!B28="中止","事業中止",IF('⑧1.活動計画変更（PR）'!C29="中止","事業中止",""))))</f>
        <v/>
      </c>
      <c r="E16" s="586" t="str">
        <f>IF($B16="","",IF('⑧1.活動計画変更（PR）'!$C29="変更",'⑧1.活動計画変更（PR）'!$E29,IF('⑧1.活動計画変更（PR）'!$B28="報告済",'②4.実施状況（PR）'!D16,IF('⑧1.活動計画変更（PR）'!$B28="中止","",IF('⑧1.活動計画変更（PR）'!$C29="中止","",'①4.事業内容（PR）'!D16)))))</f>
        <v/>
      </c>
      <c r="F16" s="586" t="str">
        <f>IF($B16="","",IF('⑧1.活動計画変更（PR）'!$C29="変更",'⑧1.活動計画変更（PR）'!$F29,IF('⑧1.活動計画変更（PR）'!$B28="報告済",'②4.実施状況（PR）'!E16,IF('⑧1.活動計画変更（PR）'!$B28="中止","",IF('⑧1.活動計画変更（PR）'!$C29="中止","",'①4.事業内容（PR）'!F16)))))</f>
        <v/>
      </c>
      <c r="G16" s="591" t="str">
        <f>IF($B16="","",IF('⑧1.活動計画変更（PR）'!$C29="変更",'⑧1.活動計画変更（PR）'!$G29,IF('⑧1.活動計画変更（PR）'!$B28="報告済",'②4.実施状況（PR）'!F16,IF('⑧1.活動計画変更（PR）'!$B28="中止","",IF('⑧1.活動計画変更（PR）'!$C29="中止","",'①4.事業内容（PR）'!H16)))))</f>
        <v/>
      </c>
      <c r="H16" s="1648"/>
      <c r="I16" s="1649"/>
      <c r="J16" s="1649"/>
      <c r="K16" s="1650"/>
      <c r="N16" s="602" t="str">
        <f t="shared" si="0"/>
        <v/>
      </c>
      <c r="O16" s="603" t="str">
        <f>IF(N16="","",'①6.成果目標（PR）'!J30)</f>
        <v/>
      </c>
      <c r="P16" s="603" t="e">
        <f>IF(N16="","",'①6.成果目標（PR）'!G29)*1000</f>
        <v>#VALUE!</v>
      </c>
      <c r="Q16" s="603" t="str">
        <f>IF(N16="","",IF('⑦1.活動計画変更（PR）'!C29="変更",'⑦1.活動計画変更（PR）'!H29,IF('⑦1.活動計画変更（PR）'!C29="中止",'⑦1.活動計画変更（PR）'!H29,'⑦1.活動計画変更（PR）'!H28)))</f>
        <v/>
      </c>
      <c r="R16" s="603" t="str">
        <f>IF(N16="","",IF('⑦1.活動計画変更（PR）'!C29="変更",'⑦1.活動計画変更（PR）'!I29,IF('⑦1.活動計画変更（PR）'!C29="中止",'⑦1.活動計画変更（PR）'!I29,'⑦1.活動計画変更（PR）'!I28)))</f>
        <v/>
      </c>
      <c r="S16" s="603" t="str">
        <f>IF(N16="","",IF('⑧1.活動計画変更（PR）'!B28="報告済",Q16,IF('⑧1.活動計画変更（PR）'!B28="中止",0,IF('⑧1.活動計画変更（PR）'!C29="変更",'⑧1.活動計画変更（PR）'!H29,IF('⑧1.活動計画変更（PR）'!C29="中止",'⑧1.活動計画変更（PR）'!H29,'⑧1.活動計画変更（PR）'!H28)))))</f>
        <v/>
      </c>
      <c r="T16" s="603" t="str">
        <f>IF(N16="","",IF('⑧1.活動計画変更（PR）'!B28="報告済",R16,IF('⑧1.活動計画変更（PR）'!B28="中止",0,IF('⑧1.活動計画変更（PR）'!C29="変更",'⑧1.活動計画変更（PR）'!I29,IF('⑧1.活動計画変更（PR）'!C29="中止",'⑧1.活動計画変更（PR）'!I29,'⑧1.活動計画変更（PR）'!I28)))))</f>
        <v/>
      </c>
    </row>
    <row r="17" spans="1:20" ht="42.6" customHeight="1">
      <c r="B17" s="583" t="str">
        <f>IF('①4.事業内容（PR）'!B17="","",'①4.事業内容（PR）'!B17)</f>
        <v/>
      </c>
      <c r="C17" s="584" t="str">
        <f>IF(B17="","",IF('⑧1.活動計画変更（PR）'!C31="変更",'⑧1.活動計画変更（PR）'!D31,IF('⑧1.活動計画変更（PR）'!B30="報告済",'②4.実施状況（PR）'!C17,IF('⑧1.活動計画変更（PR）'!B30="中止",'①4.事業内容（PR）'!C17,'①4.事業内容（PR）'!C17))))</f>
        <v/>
      </c>
      <c r="D17" s="585" t="str">
        <f>IF(B17="","",IF('⑧1.活動計画変更（PR）'!C31="変更","計画変更",IF('⑧1.活動計画変更（PR）'!B30="中止","事業中止",IF('⑧1.活動計画変更（PR）'!C31="中止","事業中止",""))))</f>
        <v/>
      </c>
      <c r="E17" s="586" t="str">
        <f>IF($B17="","",IF('⑧1.活動計画変更（PR）'!$C31="変更",'⑧1.活動計画変更（PR）'!$E31,IF('⑧1.活動計画変更（PR）'!$B30="報告済",'②4.実施状況（PR）'!D17,IF('⑧1.活動計画変更（PR）'!$B30="中止","",IF('⑧1.活動計画変更（PR）'!$C31="中止","",'①4.事業内容（PR）'!D17)))))</f>
        <v/>
      </c>
      <c r="F17" s="586" t="str">
        <f>IF($B17="","",IF('⑧1.活動計画変更（PR）'!$C31="変更",'⑧1.活動計画変更（PR）'!$F31,IF('⑧1.活動計画変更（PR）'!$B30="報告済",'②4.実施状況（PR）'!E17,IF('⑧1.活動計画変更（PR）'!$B30="中止","",IF('⑧1.活動計画変更（PR）'!$C31="中止","",'①4.事業内容（PR）'!F17)))))</f>
        <v/>
      </c>
      <c r="G17" s="591" t="str">
        <f>IF($B17="","",IF('⑧1.活動計画変更（PR）'!$C31="変更",'⑧1.活動計画変更（PR）'!$G31,IF('⑧1.活動計画変更（PR）'!$B30="報告済",'②4.実施状況（PR）'!F17,IF('⑧1.活動計画変更（PR）'!$B30="中止","",IF('⑧1.活動計画変更（PR）'!$C31="中止","",'①4.事業内容（PR）'!H17)))))</f>
        <v/>
      </c>
      <c r="H17" s="1648"/>
      <c r="I17" s="1649"/>
      <c r="J17" s="1649"/>
      <c r="K17" s="1650"/>
      <c r="N17" s="602" t="str">
        <f t="shared" si="0"/>
        <v/>
      </c>
      <c r="O17" s="603" t="str">
        <f>IF(N17="","",'①6.成果目標（PR）'!J32)</f>
        <v/>
      </c>
      <c r="P17" s="603" t="e">
        <f>IF(N17="","",'①6.成果目標（PR）'!G31)*1000</f>
        <v>#VALUE!</v>
      </c>
      <c r="Q17" s="603" t="str">
        <f>IF(N17="","",IF('⑦1.活動計画変更（PR）'!C31="変更",'⑦1.活動計画変更（PR）'!H31,IF('⑦1.活動計画変更（PR）'!C31="中止",'⑦1.活動計画変更（PR）'!H31,'⑦1.活動計画変更（PR）'!H30)))</f>
        <v/>
      </c>
      <c r="R17" s="603" t="str">
        <f>IF(N17="","",IF('⑦1.活動計画変更（PR）'!C31="変更",'⑦1.活動計画変更（PR）'!I31,IF('⑦1.活動計画変更（PR）'!C31="中止",'⑦1.活動計画変更（PR）'!I31,'⑦1.活動計画変更（PR）'!I30)))</f>
        <v/>
      </c>
      <c r="S17" s="603" t="str">
        <f>IF(N17="","",IF('⑧1.活動計画変更（PR）'!B30="報告済",Q17,IF('⑧1.活動計画変更（PR）'!B30="中止",0,IF('⑧1.活動計画変更（PR）'!C31="変更",'⑧1.活動計画変更（PR）'!H31,IF('⑧1.活動計画変更（PR）'!C31="中止",'⑧1.活動計画変更（PR）'!H31,'⑧1.活動計画変更（PR）'!H30)))))</f>
        <v/>
      </c>
      <c r="T17" s="603" t="str">
        <f>IF(N17="","",IF('⑧1.活動計画変更（PR）'!B30="報告済",R17,IF('⑧1.活動計画変更（PR）'!B30="中止",0,IF('⑧1.活動計画変更（PR）'!C31="変更",'⑧1.活動計画変更（PR）'!I31,IF('⑧1.活動計画変更（PR）'!C31="中止",'⑧1.活動計画変更（PR）'!I31,'⑧1.活動計画変更（PR）'!I30)))))</f>
        <v/>
      </c>
    </row>
    <row r="18" spans="1:20" ht="42.6" customHeight="1">
      <c r="B18" s="583" t="str">
        <f>IF('①4.事業内容（PR）'!B18="","",'①4.事業内容（PR）'!B18)</f>
        <v/>
      </c>
      <c r="C18" s="584" t="str">
        <f>IF(B18="","",IF('⑧1.活動計画変更（PR）'!C33="変更",'⑧1.活動計画変更（PR）'!D33,IF('⑧1.活動計画変更（PR）'!B32="報告済",'②4.実施状況（PR）'!C18,IF('⑧1.活動計画変更（PR）'!B32="中止",'①4.事業内容（PR）'!C18,'①4.事業内容（PR）'!C18))))</f>
        <v/>
      </c>
      <c r="D18" s="585" t="str">
        <f>IF(B18="","",IF('⑧1.活動計画変更（PR）'!C33="変更","計画変更",IF('⑧1.活動計画変更（PR）'!B32="中止","事業中止",IF('⑧1.活動計画変更（PR）'!C33="中止","事業中止",""))))</f>
        <v/>
      </c>
      <c r="E18" s="586" t="str">
        <f>IF($B18="","",IF('⑧1.活動計画変更（PR）'!$C33="変更",'⑧1.活動計画変更（PR）'!$E33,IF('⑧1.活動計画変更（PR）'!$B32="報告済",'②4.実施状況（PR）'!D18,IF('⑧1.活動計画変更（PR）'!$B32="中止","",IF('⑧1.活動計画変更（PR）'!$C33="中止","",'①4.事業内容（PR）'!D18)))))</f>
        <v/>
      </c>
      <c r="F18" s="586" t="str">
        <f>IF($B18="","",IF('⑧1.活動計画変更（PR）'!$C33="変更",'⑧1.活動計画変更（PR）'!$F33,IF('⑧1.活動計画変更（PR）'!$B32="報告済",'②4.実施状況（PR）'!E18,IF('⑧1.活動計画変更（PR）'!$B32="中止","",IF('⑧1.活動計画変更（PR）'!$C33="中止","",'①4.事業内容（PR）'!F18)))))</f>
        <v/>
      </c>
      <c r="G18" s="591" t="str">
        <f>IF($B18="","",IF('⑧1.活動計画変更（PR）'!$C33="変更",'⑧1.活動計画変更（PR）'!$G33,IF('⑧1.活動計画変更（PR）'!$B32="報告済",'②4.実施状況（PR）'!F18,IF('⑧1.活動計画変更（PR）'!$B32="中止","",IF('⑧1.活動計画変更（PR）'!$C33="中止","",'①4.事業内容（PR）'!H18)))))</f>
        <v/>
      </c>
      <c r="H18" s="1648"/>
      <c r="I18" s="1649"/>
      <c r="J18" s="1649"/>
      <c r="K18" s="1650"/>
      <c r="N18" s="602" t="str">
        <f t="shared" si="0"/>
        <v/>
      </c>
      <c r="O18" s="603" t="str">
        <f>IF(N18="","",'①6.成果目標（PR）'!J34)</f>
        <v/>
      </c>
      <c r="P18" s="603" t="e">
        <f>IF(N18="","",'①6.成果目標（PR）'!G33)*1000</f>
        <v>#VALUE!</v>
      </c>
      <c r="Q18" s="603" t="str">
        <f>IF(N18="","",IF('⑦1.活動計画変更（PR）'!C33="変更",'⑦1.活動計画変更（PR）'!H33,IF('⑦1.活動計画変更（PR）'!C33="中止",'⑦1.活動計画変更（PR）'!H33,'⑦1.活動計画変更（PR）'!H32)))</f>
        <v/>
      </c>
      <c r="R18" s="603" t="str">
        <f>IF(N18="","",IF('⑦1.活動計画変更（PR）'!C33="変更",'⑦1.活動計画変更（PR）'!I33,IF('⑦1.活動計画変更（PR）'!C33="中止",'⑦1.活動計画変更（PR）'!I33,'⑦1.活動計画変更（PR）'!I32)))</f>
        <v/>
      </c>
      <c r="S18" s="603" t="str">
        <f>IF(N18="","",IF('⑧1.活動計画変更（PR）'!B32="報告済",Q18,IF('⑧1.活動計画変更（PR）'!B32="中止",0,IF('⑧1.活動計画変更（PR）'!C31="変更",'⑧1.活動計画変更（PR）'!H31,IF('⑧1.活動計画変更（PR）'!C31="中止",'⑧1.活動計画変更（PR）'!H31,'⑧1.活動計画変更（PR）'!H30)))))</f>
        <v/>
      </c>
      <c r="T18" s="603" t="str">
        <f>IF(N18="","",IF('⑧1.活動計画変更（PR）'!B32="報告済",R18,IF('⑧1.活動計画変更（PR）'!B32="中止",0,IF('⑧1.活動計画変更（PR）'!C33="変更",'⑧1.活動計画変更（PR）'!I33,IF('⑧1.活動計画変更（PR）'!C33="中止",'⑧1.活動計画変更（PR）'!I33,'⑧1.活動計画変更（PR）'!I32)))))</f>
        <v/>
      </c>
    </row>
    <row r="19" spans="1:20" ht="42.6" customHeight="1">
      <c r="B19" s="583" t="str">
        <f>IF('①4.事業内容（PR）'!B19="","",'①4.事業内容（PR）'!B19)</f>
        <v/>
      </c>
      <c r="C19" s="584" t="str">
        <f>IF(B19="","",IF('⑧1.活動計画変更（PR）'!C35="変更",'⑧1.活動計画変更（PR）'!D35,IF('⑧1.活動計画変更（PR）'!B34="報告済",'②4.実施状況（PR）'!C19,IF('⑧1.活動計画変更（PR）'!B34="中止",'①4.事業内容（PR）'!C19,'①4.事業内容（PR）'!C19))))</f>
        <v/>
      </c>
      <c r="D19" s="585" t="str">
        <f>IF(B19="","",IF('⑧1.活動計画変更（PR）'!C35="変更","計画変更",IF('⑧1.活動計画変更（PR）'!B34="中止","事業中止",IF('⑧1.活動計画変更（PR）'!C35="中止","事業中止",""))))</f>
        <v/>
      </c>
      <c r="E19" s="586" t="str">
        <f>IF($B19="","",IF('⑧1.活動計画変更（PR）'!$C35="変更",'⑧1.活動計画変更（PR）'!$E35,IF('⑧1.活動計画変更（PR）'!$B34="報告済",'②4.実施状況（PR）'!D19,IF('⑧1.活動計画変更（PR）'!$B34="中止","",IF('⑧1.活動計画変更（PR）'!$C35="中止","",'①4.事業内容（PR）'!D19)))))</f>
        <v/>
      </c>
      <c r="F19" s="586" t="str">
        <f>IF($B19="","",IF('⑧1.活動計画変更（PR）'!$C35="変更",'⑧1.活動計画変更（PR）'!$F35,IF('⑧1.活動計画変更（PR）'!$B34="報告済",'②4.実施状況（PR）'!E19,IF('⑧1.活動計画変更（PR）'!$B34="中止","",IF('⑧1.活動計画変更（PR）'!$C35="中止","",'①4.事業内容（PR）'!F19)))))</f>
        <v/>
      </c>
      <c r="G19" s="591" t="str">
        <f>IF($B19="","",IF('⑧1.活動計画変更（PR）'!$C35="変更",'⑧1.活動計画変更（PR）'!$G35,IF('⑧1.活動計画変更（PR）'!$B34="報告済",'②4.実施状況（PR）'!F19,IF('⑧1.活動計画変更（PR）'!$B34="中止","",IF('⑧1.活動計画変更（PR）'!$C35="中止","",'①4.事業内容（PR）'!H19)))))</f>
        <v/>
      </c>
      <c r="H19" s="1648"/>
      <c r="I19" s="1649"/>
      <c r="J19" s="1649"/>
      <c r="K19" s="1650"/>
      <c r="N19" s="602" t="str">
        <f t="shared" si="0"/>
        <v/>
      </c>
      <c r="O19" s="603" t="str">
        <f>IF(N19="","",'①6.成果目標（PR）'!J36)</f>
        <v/>
      </c>
      <c r="P19" s="603" t="e">
        <f>IF(N19="","",'①6.成果目標（PR）'!G35)*1000</f>
        <v>#VALUE!</v>
      </c>
      <c r="Q19" s="603" t="str">
        <f>IF(N19="","",IF('⑦1.活動計画変更（PR）'!C35="変更",'⑦1.活動計画変更（PR）'!H35,IF('⑦1.活動計画変更（PR）'!C35="中止",'⑦1.活動計画変更（PR）'!H35,'⑦1.活動計画変更（PR）'!H34)))</f>
        <v/>
      </c>
      <c r="R19" s="603" t="str">
        <f>IF(N19="","",IF('⑦1.活動計画変更（PR）'!C35="変更",'⑦1.活動計画変更（PR）'!I35,IF('⑦1.活動計画変更（PR）'!C35="中止",'⑦1.活動計画変更（PR）'!I35,'⑦1.活動計画変更（PR）'!I34)))</f>
        <v/>
      </c>
      <c r="S19" s="603" t="str">
        <f>IF(N19="","",IF('⑧1.活動計画変更（PR）'!B34="報告済",Q19,IF('⑧1.活動計画変更（PR）'!B34="中止",0,IF('⑧1.活動計画変更（PR）'!C35="変更",'⑧1.活動計画変更（PR）'!H35,IF('⑧1.活動計画変更（PR）'!C35="中止",'⑧1.活動計画変更（PR）'!H35,'⑧1.活動計画変更（PR）'!H34)))))</f>
        <v/>
      </c>
      <c r="T19" s="603" t="str">
        <f>IF(N19="","",IF('⑧1.活動計画変更（PR）'!B34="報告済",R19,IF('⑧1.活動計画変更（PR）'!B34="中止",0,IF('⑧1.活動計画変更（PR）'!C35="変更",'⑧1.活動計画変更（PR）'!I35,IF('⑧1.活動計画変更（PR）'!C35="中止",'⑧1.活動計画変更（PR）'!I35,'⑧1.活動計画変更（PR）'!I34)))))</f>
        <v/>
      </c>
    </row>
    <row r="20" spans="1:20" ht="42.6" customHeight="1">
      <c r="B20" s="583" t="str">
        <f>IF('①4.事業内容（PR）'!B20="","",'①4.事業内容（PR）'!B20)</f>
        <v/>
      </c>
      <c r="C20" s="584" t="str">
        <f>IF(B20="","",IF('⑧1.活動計画変更（PR）'!C37="変更",'⑧1.活動計画変更（PR）'!D37,IF('⑧1.活動計画変更（PR）'!B36="報告済",'②4.実施状況（PR）'!C20,IF('⑧1.活動計画変更（PR）'!B36="中止",'①4.事業内容（PR）'!C20,'①4.事業内容（PR）'!C20))))</f>
        <v/>
      </c>
      <c r="D20" s="585" t="str">
        <f>IF(B20="","",IF('⑧1.活動計画変更（PR）'!C37="変更","計画変更",IF('⑧1.活動計画変更（PR）'!B36="中止","事業中止",IF('⑧1.活動計画変更（PR）'!C37="中止","事業中止",""))))</f>
        <v/>
      </c>
      <c r="E20" s="586" t="str">
        <f>IF($B20="","",IF('⑧1.活動計画変更（PR）'!$C37="変更",'⑧1.活動計画変更（PR）'!$E37,IF('⑧1.活動計画変更（PR）'!$B36="報告済",'②4.実施状況（PR）'!D20,IF('⑧1.活動計画変更（PR）'!$B36="中止","",IF('⑧1.活動計画変更（PR）'!$C37="中止","",'①4.事業内容（PR）'!D20)))))</f>
        <v/>
      </c>
      <c r="F20" s="586" t="str">
        <f>IF($B20="","",IF('⑧1.活動計画変更（PR）'!$C37="変更",'⑧1.活動計画変更（PR）'!$F37,IF('⑧1.活動計画変更（PR）'!$B36="報告済",'②4.実施状況（PR）'!E20,IF('⑧1.活動計画変更（PR）'!$B36="中止","",IF('⑧1.活動計画変更（PR）'!$C37="中止","",'①4.事業内容（PR）'!F20)))))</f>
        <v/>
      </c>
      <c r="G20" s="591" t="str">
        <f>IF($B20="","",IF('⑧1.活動計画変更（PR）'!$C37="変更",'⑧1.活動計画変更（PR）'!$G37,IF('⑧1.活動計画変更（PR）'!$B36="報告済",'②4.実施状況（PR）'!F20,IF('⑧1.活動計画変更（PR）'!$B36="中止","",IF('⑧1.活動計画変更（PR）'!$C37="中止","",'①4.事業内容（PR）'!H20)))))</f>
        <v/>
      </c>
      <c r="H20" s="1648"/>
      <c r="I20" s="1649"/>
      <c r="J20" s="1649"/>
      <c r="K20" s="1650"/>
      <c r="N20" s="602" t="str">
        <f t="shared" si="0"/>
        <v/>
      </c>
      <c r="O20" s="603" t="str">
        <f>IF(N20="","",'①6.成果目標（PR）'!J38)</f>
        <v/>
      </c>
      <c r="P20" s="603" t="e">
        <f>IF(N20="","",'①6.成果目標（PR）'!G37)*1000</f>
        <v>#VALUE!</v>
      </c>
      <c r="Q20" s="603" t="str">
        <f>IF(N20="","",IF('⑦1.活動計画変更（PR）'!C37="変更",'⑦1.活動計画変更（PR）'!H37,IF('⑦1.活動計画変更（PR）'!C37="中止",'⑦1.活動計画変更（PR）'!H37,'⑦1.活動計画変更（PR）'!H36)))</f>
        <v/>
      </c>
      <c r="R20" s="603" t="str">
        <f>IF(N20="","",IF('⑦1.活動計画変更（PR）'!C37="変更",'⑦1.活動計画変更（PR）'!I37,IF('⑦1.活動計画変更（PR）'!C37="中止",'⑦1.活動計画変更（PR）'!I37,'⑦1.活動計画変更（PR）'!I36)))</f>
        <v/>
      </c>
      <c r="S20" s="603" t="str">
        <f>IF(N20="","",IF('⑧1.活動計画変更（PR）'!B36="報告済",Q20,IF('⑧1.活動計画変更（PR）'!B36="中止",0,IF('⑧1.活動計画変更（PR）'!C37="変更",'⑧1.活動計画変更（PR）'!H37,IF('⑧1.活動計画変更（PR）'!C37="中止",'⑧1.活動計画変更（PR）'!H37,'⑧1.活動計画変更（PR）'!H36)))))</f>
        <v/>
      </c>
      <c r="T20" s="603" t="str">
        <f>IF(N20="","",IF('⑧1.活動計画変更（PR）'!B36="報告済",R20,IF('⑧1.活動計画変更（PR）'!B36="中止",0,IF('⑧1.活動計画変更（PR）'!C37="変更",'⑧1.活動計画変更（PR）'!I37,IF('⑧1.活動計画変更（PR）'!C37="中止",'⑧1.活動計画変更（PR）'!I37,'⑧1.活動計画変更（PR）'!I36)))))</f>
        <v/>
      </c>
    </row>
    <row r="21" spans="1:20" ht="42.6" customHeight="1">
      <c r="B21" s="583" t="str">
        <f>IF('①4.事業内容（PR）'!B21="","",'①4.事業内容（PR）'!B21)</f>
        <v/>
      </c>
      <c r="C21" s="584" t="str">
        <f>IF(B21="","",IF('⑧1.活動計画変更（PR）'!C39="変更",'⑧1.活動計画変更（PR）'!D39,IF('⑧1.活動計画変更（PR）'!B38="報告済",'②4.実施状況（PR）'!C21,IF('⑧1.活動計画変更（PR）'!B38="中止",'①4.事業内容（PR）'!C21,'①4.事業内容（PR）'!C21))))</f>
        <v/>
      </c>
      <c r="D21" s="585" t="str">
        <f>IF(B21="","",IF('⑧1.活動計画変更（PR）'!C39="変更","計画変更",IF('⑧1.活動計画変更（PR）'!B38="中止","事業中止",IF('⑧1.活動計画変更（PR）'!C39="中止","事業中止",""))))</f>
        <v/>
      </c>
      <c r="E21" s="586" t="str">
        <f>IF($B21="","",IF('⑧1.活動計画変更（PR）'!$C39="変更",'⑧1.活動計画変更（PR）'!$E39,IF('⑧1.活動計画変更（PR）'!$B38="報告済",'②4.実施状況（PR）'!D21,IF('⑧1.活動計画変更（PR）'!$B38="中止","",IF('⑧1.活動計画変更（PR）'!$C39="中止","",'①4.事業内容（PR）'!D21)))))</f>
        <v/>
      </c>
      <c r="F21" s="586" t="str">
        <f>IF($B21="","",IF('⑧1.活動計画変更（PR）'!$C39="変更",'⑧1.活動計画変更（PR）'!$F39,IF('⑧1.活動計画変更（PR）'!$B38="報告済",'②4.実施状況（PR）'!E21,IF('⑧1.活動計画変更（PR）'!$B38="中止","",IF('⑧1.活動計画変更（PR）'!$C39="中止","",'①4.事業内容（PR）'!F21)))))</f>
        <v/>
      </c>
      <c r="G21" s="591" t="str">
        <f>IF($B21="","",IF('⑧1.活動計画変更（PR）'!$C39="変更",'⑧1.活動計画変更（PR）'!$G39,IF('⑧1.活動計画変更（PR）'!$B38="報告済",'②4.実施状況（PR）'!F21,IF('⑧1.活動計画変更（PR）'!$B38="中止","",IF('⑧1.活動計画変更（PR）'!$C39="中止","",'①4.事業内容（PR）'!H21)))))</f>
        <v/>
      </c>
      <c r="H21" s="1648"/>
      <c r="I21" s="1649"/>
      <c r="J21" s="1649"/>
      <c r="K21" s="1650"/>
      <c r="N21" s="602" t="str">
        <f t="shared" si="0"/>
        <v/>
      </c>
      <c r="O21" s="603" t="str">
        <f>IF(N21="","",'①6.成果目標（PR）'!J40)</f>
        <v/>
      </c>
      <c r="P21" s="603" t="e">
        <f>IF(N21="","",'①6.成果目標（PR）'!G39)*1000</f>
        <v>#VALUE!</v>
      </c>
      <c r="Q21" s="603" t="str">
        <f>IF(N21="","",IF('⑦1.活動計画変更（PR）'!C39="変更",'⑦1.活動計画変更（PR）'!H39,IF('⑦1.活動計画変更（PR）'!C39="中止",'⑦1.活動計画変更（PR）'!H39,'⑦1.活動計画変更（PR）'!H38)))</f>
        <v/>
      </c>
      <c r="R21" s="603" t="str">
        <f>IF(N21="","",IF('⑦1.活動計画変更（PR）'!C39="変更",'⑦1.活動計画変更（PR）'!I39,IF('⑦1.活動計画変更（PR）'!C39="中止",'⑦1.活動計画変更（PR）'!I39,'⑦1.活動計画変更（PR）'!I38)))</f>
        <v/>
      </c>
      <c r="S21" s="603" t="str">
        <f>IF(N21="","",IF('⑧1.活動計画変更（PR）'!B38="報告済",Q21,IF('⑧1.活動計画変更（PR）'!B38="中止",0,IF('⑧1.活動計画変更（PR）'!C39="変更",'⑧1.活動計画変更（PR）'!H39,IF('⑧1.活動計画変更（PR）'!C39="中止",'⑧1.活動計画変更（PR）'!H39,'⑧1.活動計画変更（PR）'!H38)))))</f>
        <v/>
      </c>
      <c r="T21" s="603" t="str">
        <f>IF(N21="","",IF('⑧1.活動計画変更（PR）'!B38="報告済",R21,IF('⑧1.活動計画変更（PR）'!B38="中止",0,IF('⑧1.活動計画変更（PR）'!C39="変更",'⑧1.活動計画変更（PR）'!I39,IF('⑧1.活動計画変更（PR）'!C39="中止",'⑧1.活動計画変更（PR）'!I39,'⑧1.活動計画変更（PR）'!I38)))))</f>
        <v/>
      </c>
    </row>
    <row r="22" spans="1:20" ht="42.6" customHeight="1">
      <c r="B22" s="583" t="str">
        <f>IF('①4.事業内容（PR）'!B22="","",'①4.事業内容（PR）'!B22)</f>
        <v/>
      </c>
      <c r="C22" s="584" t="str">
        <f>IF(B22="","",IF('⑧1.活動計画変更（PR）'!C41="変更",'⑧1.活動計画変更（PR）'!D41,IF('⑧1.活動計画変更（PR）'!B40="報告済",'②4.実施状況（PR）'!C22,IF('⑧1.活動計画変更（PR）'!B40="中止",'①4.事業内容（PR）'!C22,'①4.事業内容（PR）'!C22))))</f>
        <v/>
      </c>
      <c r="D22" s="585" t="str">
        <f>IF(B22="","",IF('⑧1.活動計画変更（PR）'!C41="変更","計画変更",IF('⑧1.活動計画変更（PR）'!B40="中止","事業中止",IF('⑧1.活動計画変更（PR）'!C41="中止","事業中止",""))))</f>
        <v/>
      </c>
      <c r="E22" s="586" t="str">
        <f>IF($B22="","",IF('⑧1.活動計画変更（PR）'!$C41="変更",'⑧1.活動計画変更（PR）'!$E41,IF('⑧1.活動計画変更（PR）'!$B40="報告済",'②4.実施状況（PR）'!D22,IF('⑧1.活動計画変更（PR）'!$B40="中止","",IF('⑧1.活動計画変更（PR）'!$C41="中止","",'①4.事業内容（PR）'!D22)))))</f>
        <v/>
      </c>
      <c r="F22" s="586" t="str">
        <f>IF($B22="","",IF('⑧1.活動計画変更（PR）'!$C41="変更",'⑧1.活動計画変更（PR）'!$F41,IF('⑧1.活動計画変更（PR）'!$B40="報告済",'②4.実施状況（PR）'!E22,IF('⑧1.活動計画変更（PR）'!$B40="中止","",IF('⑧1.活動計画変更（PR）'!$C41="中止","",'①4.事業内容（PR）'!F22)))))</f>
        <v/>
      </c>
      <c r="G22" s="591" t="str">
        <f>IF($B22="","",IF('⑧1.活動計画変更（PR）'!$C41="変更",'⑧1.活動計画変更（PR）'!$G41,IF('⑧1.活動計画変更（PR）'!$B40="報告済",'②4.実施状況（PR）'!F22,IF('⑧1.活動計画変更（PR）'!$B40="中止","",IF('⑧1.活動計画変更（PR）'!$C41="中止","",'①4.事業内容（PR）'!H22)))))</f>
        <v/>
      </c>
      <c r="H22" s="1648"/>
      <c r="I22" s="1649"/>
      <c r="J22" s="1649"/>
      <c r="K22" s="1650"/>
      <c r="N22" s="602" t="str">
        <f t="shared" si="0"/>
        <v/>
      </c>
      <c r="O22" s="603" t="str">
        <f>IF(N22="","",'①6.成果目標（PR）'!J42)</f>
        <v/>
      </c>
      <c r="P22" s="603" t="e">
        <f>IF(N22="","",'①6.成果目標（PR）'!G41)*1000</f>
        <v>#VALUE!</v>
      </c>
      <c r="Q22" s="603" t="str">
        <f>IF(N22="","",IF('⑦1.活動計画変更（PR）'!C41="変更",'⑦1.活動計画変更（PR）'!H41,IF('⑦1.活動計画変更（PR）'!C41="中止",'⑦1.活動計画変更（PR）'!H41,'⑦1.活動計画変更（PR）'!H40)))</f>
        <v/>
      </c>
      <c r="R22" s="603" t="str">
        <f>IF(N22="","",IF('⑦1.活動計画変更（PR）'!C41="変更",'⑦1.活動計画変更（PR）'!I41,IF('⑦1.活動計画変更（PR）'!C41="中止",'⑦1.活動計画変更（PR）'!I41,'⑦1.活動計画変更（PR）'!I40)))</f>
        <v/>
      </c>
      <c r="S22" s="603" t="str">
        <f>IF(N22="","",IF('⑧1.活動計画変更（PR）'!B40="報告済",Q22,IF('⑧1.活動計画変更（PR）'!B40="中止",0,IF('⑧1.活動計画変更（PR）'!C41="変更",'⑧1.活動計画変更（PR）'!H41,IF('⑧1.活動計画変更（PR）'!C41="中止",'⑧1.活動計画変更（PR）'!H41,'⑧1.活動計画変更（PR）'!H40)))))</f>
        <v/>
      </c>
      <c r="T22" s="603" t="str">
        <f>IF(N22="","",IF('⑧1.活動計画変更（PR）'!B40="報告済",R22,IF('⑧1.活動計画変更（PR）'!B40="中止",0,IF('⑧1.活動計画変更（PR）'!C41="変更",'⑧1.活動計画変更（PR）'!I41,IF('⑧1.活動計画変更（PR）'!C41="中止",'⑧1.活動計画変更（PR）'!I41,'⑧1.活動計画変更（PR）'!I40)))))</f>
        <v/>
      </c>
    </row>
    <row r="23" spans="1:20" ht="42.6" customHeight="1">
      <c r="B23" s="583" t="str">
        <f>IF('①4.事業内容（PR）'!B23="","",'①4.事業内容（PR）'!B23)</f>
        <v/>
      </c>
      <c r="C23" s="584" t="str">
        <f>IF(B23="","",IF('⑧1.活動計画変更（PR）'!C43="変更",'⑧1.活動計画変更（PR）'!D43,IF('⑧1.活動計画変更（PR）'!B42="報告済",'②4.実施状況（PR）'!C23,IF('⑧1.活動計画変更（PR）'!B42="中止",'①4.事業内容（PR）'!C23,'①4.事業内容（PR）'!C23))))</f>
        <v/>
      </c>
      <c r="D23" s="585" t="str">
        <f>IF(B23="","",IF('⑧1.活動計画変更（PR）'!C43="変更","計画変更",IF('⑧1.活動計画変更（PR）'!B42="中止","事業中止",IF('⑧1.活動計画変更（PR）'!C43="中止","事業中止",""))))</f>
        <v/>
      </c>
      <c r="E23" s="586" t="str">
        <f>IF($B23="","",IF('⑧1.活動計画変更（PR）'!$C43="変更",'⑧1.活動計画変更（PR）'!$E43,IF('⑧1.活動計画変更（PR）'!$B42="報告済",'②4.実施状況（PR）'!D23,IF('⑧1.活動計画変更（PR）'!$B42="中止","",IF('⑧1.活動計画変更（PR）'!$C43="中止","",'①4.事業内容（PR）'!D23)))))</f>
        <v/>
      </c>
      <c r="F23" s="586" t="str">
        <f>IF($B23="","",IF('⑧1.活動計画変更（PR）'!$C43="変更",'⑧1.活動計画変更（PR）'!$F43,IF('⑧1.活動計画変更（PR）'!$B42="報告済",'②4.実施状況（PR）'!E23,IF('⑧1.活動計画変更（PR）'!$B42="中止","",IF('⑧1.活動計画変更（PR）'!$C43="中止","",'①4.事業内容（PR）'!F23)))))</f>
        <v/>
      </c>
      <c r="G23" s="591" t="str">
        <f>IF($B23="","",IF('⑧1.活動計画変更（PR）'!$C43="変更",'⑧1.活動計画変更（PR）'!$G43,IF('⑧1.活動計画変更（PR）'!$B42="報告済",'②4.実施状況（PR）'!F23,IF('⑧1.活動計画変更（PR）'!$B42="中止","",IF('⑧1.活動計画変更（PR）'!$C43="中止","",'①4.事業内容（PR）'!H23)))))</f>
        <v/>
      </c>
      <c r="H23" s="1648"/>
      <c r="I23" s="1649"/>
      <c r="J23" s="1649"/>
      <c r="K23" s="1650"/>
      <c r="N23" s="602" t="str">
        <f t="shared" si="0"/>
        <v/>
      </c>
      <c r="O23" s="603" t="str">
        <f>IF(N23="","",'①6.成果目標（PR）'!J44)</f>
        <v/>
      </c>
      <c r="P23" s="603" t="e">
        <f>IF(N23="","",'①6.成果目標（PR）'!G43)*1000</f>
        <v>#VALUE!</v>
      </c>
      <c r="Q23" s="603" t="str">
        <f>IF(N23="","",IF('⑦1.活動計画変更（PR）'!C43="変更",'⑦1.活動計画変更（PR）'!H43,IF('⑦1.活動計画変更（PR）'!C43="中止",'⑦1.活動計画変更（PR）'!H43,'⑦1.活動計画変更（PR）'!H42)))</f>
        <v/>
      </c>
      <c r="R23" s="603" t="str">
        <f>IF(N23="","",IF('⑦1.活動計画変更（PR）'!C43="変更",'⑦1.活動計画変更（PR）'!I43,IF('⑦1.活動計画変更（PR）'!C43="中止",'⑦1.活動計画変更（PR）'!I43,'⑦1.活動計画変更（PR）'!I42)))</f>
        <v/>
      </c>
      <c r="S23" s="603" t="str">
        <f>IF(N23="","",IF('⑧1.活動計画変更（PR）'!B42="報告済",Q23,IF('⑧1.活動計画変更（PR）'!B42="中止",0,IF('⑧1.活動計画変更（PR）'!C43="変更",'⑧1.活動計画変更（PR）'!H43,IF('⑧1.活動計画変更（PR）'!C43="中止",'⑧1.活動計画変更（PR）'!H43,'⑧1.活動計画変更（PR）'!H42)))))</f>
        <v/>
      </c>
      <c r="T23" s="603" t="str">
        <f>IF(N23="","",IF('⑧1.活動計画変更（PR）'!B42="報告済",R23,IF('⑧1.活動計画変更（PR）'!B42="中止",0,IF('⑧1.活動計画変更（PR）'!C43="変更",'⑧1.活動計画変更（PR）'!I43,IF('⑧1.活動計画変更（PR）'!C43="中止",'⑧1.活動計画変更（PR）'!I43,'⑧1.活動計画変更（PR）'!I42)))))</f>
        <v/>
      </c>
    </row>
    <row r="24" spans="1:20" ht="42.6" customHeight="1" thickBot="1">
      <c r="B24" s="592" t="str">
        <f>IF('①4.事業内容（PR）'!B24="","",'①4.事業内容（PR）'!B24)</f>
        <v/>
      </c>
      <c r="C24" s="593" t="str">
        <f>IF(B24="","",IF('⑧1.活動計画変更（PR）'!C45="変更",'⑧1.活動計画変更（PR）'!D45,IF('⑧1.活動計画変更（PR）'!B44="報告済",'②4.実施状況（PR）'!C24,IF('⑧1.活動計画変更（PR）'!B44="中止",'①4.事業内容（PR）'!C24,'①4.事業内容（PR）'!C24))))</f>
        <v/>
      </c>
      <c r="D24" s="594" t="str">
        <f>IF(B24="","",IF('⑧1.活動計画変更（PR）'!C45="変更","計画変更",IF('⑧1.活動計画変更（PR）'!B44="中止","事業中止",IF('⑧1.活動計画変更（PR）'!C45="中止","事業中止",""))))</f>
        <v/>
      </c>
      <c r="E24" s="595" t="str">
        <f>IF($B24="","",IF('⑧1.活動計画変更（PR）'!$C45="変更",'⑧1.活動計画変更（PR）'!$E45,IF('⑧1.活動計画変更（PR）'!$B44="報告済",'②4.実施状況（PR）'!D24,IF('⑧1.活動計画変更（PR）'!$B44="中止","",IF('⑧1.活動計画変更（PR）'!$C45="中止","",'①4.事業内容（PR）'!D24)))))</f>
        <v/>
      </c>
      <c r="F24" s="595" t="str">
        <f>IF($B24="","",IF('⑧1.活動計画変更（PR）'!$C45="変更",'⑧1.活動計画変更（PR）'!$F45,IF('⑧1.活動計画変更（PR）'!$B44="報告済",'②4.実施状況（PR）'!E24,IF('⑧1.活動計画変更（PR）'!$B44="中止","",IF('⑧1.活動計画変更（PR）'!$C45="中止","",'①4.事業内容（PR）'!F24)))))</f>
        <v/>
      </c>
      <c r="G24" s="596" t="str">
        <f>IF($B24="","",IF('⑧1.活動計画変更（PR）'!$C45="変更",'⑧1.活動計画変更（PR）'!$G45,IF('⑧1.活動計画変更（PR）'!$B44="報告済",'②4.実施状況（PR）'!F24,IF('⑧1.活動計画変更（PR）'!$B44="中止","",IF('⑧1.活動計画変更（PR）'!$C45="中止","",'①4.事業内容（PR）'!H24)))))</f>
        <v/>
      </c>
      <c r="H24" s="1651"/>
      <c r="I24" s="1652"/>
      <c r="J24" s="1652"/>
      <c r="K24" s="1653"/>
      <c r="N24" s="602" t="str">
        <f t="shared" si="0"/>
        <v/>
      </c>
      <c r="O24" s="603" t="str">
        <f>IF(N24="","",'①6.成果目標（PR）'!J46)</f>
        <v/>
      </c>
      <c r="P24" s="603" t="e">
        <f>IF(N24="","",'①6.成果目標（PR）'!G45)*1000</f>
        <v>#VALUE!</v>
      </c>
      <c r="Q24" s="603" t="str">
        <f>IF(N24="","",IF('⑦1.活動計画変更（PR）'!C45="変更",'⑦1.活動計画変更（PR）'!H45,IF('⑦1.活動計画変更（PR）'!C45="中止",'⑦1.活動計画変更（PR）'!H45,'⑦1.活動計画変更（PR）'!H44)))</f>
        <v/>
      </c>
      <c r="R24" s="603" t="str">
        <f>IF(N24="","",IF('⑦1.活動計画変更（PR）'!C45="変更",'⑦1.活動計画変更（PR）'!I45,IF('⑦1.活動計画変更（PR）'!C45="中止",'⑦1.活動計画変更（PR）'!I45,'⑦1.活動計画変更（PR）'!I44)))</f>
        <v/>
      </c>
      <c r="S24" s="603" t="str">
        <f>IF(N24="","",IF('⑧1.活動計画変更（PR）'!B44="報告済",Q24,IF('⑧1.活動計画変更（PR）'!B44="中止",0,IF('⑧1.活動計画変更（PR）'!C26="変更",'⑧1.活動計画変更（PR）'!H26,IF('⑧1.活動計画変更（PR）'!C26="中止",'⑧1.活動計画変更（PR）'!H26,'⑧1.活動計画変更（PR）'!H25)))))</f>
        <v/>
      </c>
      <c r="T24" s="603" t="str">
        <f>IF(N24="","",IF('⑧1.活動計画変更（PR）'!B44="報告済",R24,IF('⑧1.活動計画変更（PR）'!B44="中止",0,IF('⑧1.活動計画変更（PR）'!C45="変更",'⑧1.活動計画変更（PR）'!I45,IF('⑧1.活動計画変更（PR）'!C45="中止",'⑧1.活動計画変更（PR）'!I45,'⑧1.活動計画変更（PR）'!I44)))))</f>
        <v/>
      </c>
    </row>
    <row r="25" spans="1:20" ht="42.6" hidden="1" customHeight="1">
      <c r="B25" s="583" t="str">
        <f>IF('①4.事業内容（PR）'!B25="","",'①4.事業内容（PR）'!B25)</f>
        <v/>
      </c>
      <c r="C25" s="584" t="str">
        <f>IF(B25="","",IF('⑧1.活動計画変更（PR）'!C47="変更",'⑧1.活動計画変更（PR）'!D47,IF('⑧1.活動計画変更（PR）'!B46="報告済",'②4.実施状況（PR）'!C25,IF('⑧1.活動計画変更（PR）'!B46="中止",'①4.事業内容（PR）'!C25,'①4.事業内容（PR）'!C25))))</f>
        <v/>
      </c>
      <c r="D25" s="585" t="str">
        <f>IF(B25="","",IF('⑧1.活動計画変更（PR）'!C47="変更","計画変更",IF('⑧1.活動計画変更（PR）'!B46="中止","事業中止",IF('⑧1.活動計画変更（PR）'!C47="中止","事業中止",""))))</f>
        <v/>
      </c>
      <c r="E25" s="586" t="str">
        <f>IF($B25="","",IF('⑧1.活動計画変更（PR）'!$C47="変更",'⑧1.活動計画変更（PR）'!$E47,IF('⑧1.活動計画変更（PR）'!$B46="報告済",'②4.実施状況（PR）'!D25,IF('⑧1.活動計画変更（PR）'!$B46="中止","",IF('⑧1.活動計画変更（PR）'!$C47="中止","",'①4.事業内容（PR）'!D25)))))</f>
        <v/>
      </c>
      <c r="F25" s="586" t="str">
        <f>IF($B25="","",IF('⑧1.活動計画変更（PR）'!$C47="変更",'⑧1.活動計画変更（PR）'!$F47,IF('⑧1.活動計画変更（PR）'!$B46="報告済",'②4.実施状況（PR）'!E25,IF('⑧1.活動計画変更（PR）'!$B46="中止","",IF('⑧1.活動計画変更（PR）'!$C47="中止","",'①4.事業内容（PR）'!F25)))))</f>
        <v/>
      </c>
      <c r="G25" s="587" t="str">
        <f>IF($B25="","",IF('⑧1.活動計画変更（PR）'!$C47="変更",'⑧1.活動計画変更（PR）'!$G47,IF('⑧1.活動計画変更（PR）'!$B46="報告済",'②4.実施状況（PR）'!F25,IF('⑧1.活動計画変更（PR）'!$B46="中止","",IF('⑧1.活動計画変更（PR）'!$C47="中止","",'①4.事業内容（PR）'!H25)))))</f>
        <v/>
      </c>
      <c r="H25" s="1648"/>
      <c r="I25" s="1649"/>
      <c r="J25" s="1649"/>
      <c r="K25" s="1650"/>
      <c r="L25" s="357"/>
      <c r="M25" s="146"/>
      <c r="N25" s="602" t="str">
        <f>IF(B25="","",B25)</f>
        <v/>
      </c>
      <c r="O25" s="603" t="str">
        <f>IF(N25="","",'①6.成果目標（PR）'!J48)</f>
        <v/>
      </c>
      <c r="P25" s="603" t="e">
        <f>IF(N25="","",'①6.成果目標（PR）'!G47)*1000</f>
        <v>#VALUE!</v>
      </c>
      <c r="Q25" s="603" t="str">
        <f>IF(N25="","",IF('⑦1.活動計画変更（PR）'!C47="変更",'⑦1.活動計画変更（PR）'!H47,IF('⑦1.活動計画変更（PR）'!C47="中止",'⑦1.活動計画変更（PR）'!H47,'⑦1.活動計画変更（PR）'!H46)))</f>
        <v/>
      </c>
      <c r="R25" s="603" t="str">
        <f>IF(N25="","",IF('⑦1.活動計画変更（PR）'!C47="変更",'⑦1.活動計画変更（PR）'!I47,IF('⑦1.活動計画変更（PR）'!C47="中止",'⑦1.活動計画変更（PR）'!I47,'⑦1.活動計画変更（PR）'!I46)))</f>
        <v/>
      </c>
      <c r="S25" s="603" t="str">
        <f>IF(N25="","",IF('⑧1.活動計画変更（PR）'!B46="報告済",Q25,IF('⑧1.活動計画変更（PR）'!B46="中止",0,IF('⑧1.活動計画変更（PR）'!C47="変更",'⑧1.活動計画変更（PR）'!H47,IF('⑧1.活動計画変更（PR）'!C47="中止",'⑧1.活動計画変更（PR）'!H47,'⑧1.活動計画変更（PR）'!H46)))))</f>
        <v/>
      </c>
      <c r="T25" s="603" t="str">
        <f>IF(N25="","",IF('⑧1.活動計画変更（PR）'!B46="報告済",R25,IF('⑧1.活動計画変更（PR）'!B46="中止",0,IF('⑧1.活動計画変更（PR）'!C47="変更",'⑧1.活動計画変更（PR）'!I47,IF('⑧1.活動計画変更（PR）'!C47="中止",'⑧1.活動計画変更（PR）'!I47,'⑧1.活動計画変更（PR）'!I46)))))</f>
        <v/>
      </c>
    </row>
    <row r="26" spans="1:20" ht="42.6" hidden="1" customHeight="1">
      <c r="B26" s="583" t="str">
        <f>IF('①4.事業内容（PR）'!B26="","",'①4.事業内容（PR）'!B26)</f>
        <v/>
      </c>
      <c r="C26" s="584" t="str">
        <f>IF(B26="","",IF('⑧1.活動計画変更（PR）'!C49="変更",'⑧1.活動計画変更（PR）'!D49,IF('⑧1.活動計画変更（PR）'!B48="報告済",'②4.実施状況（PR）'!C26,IF('⑧1.活動計画変更（PR）'!B48="中止",'①4.事業内容（PR）'!C26,'①4.事業内容（PR）'!C26))))</f>
        <v/>
      </c>
      <c r="D26" s="588" t="str">
        <f>IF(B26="","",IF('⑧1.活動計画変更（PR）'!C49="変更","計画変更",IF('⑧1.活動計画変更（PR）'!B48="中止","事業中止",IF('⑧1.活動計画変更（PR）'!C49="中止","事業中止",""))))</f>
        <v/>
      </c>
      <c r="E26" s="586" t="str">
        <f>IF($B26="","",IF('⑧1.活動計画変更（PR）'!$C49="変更",'⑧1.活動計画変更（PR）'!$E49,IF('⑧1.活動計画変更（PR）'!$B48="報告済",'②4.実施状況（PR）'!D26,IF('⑧1.活動計画変更（PR）'!$B48="中止","",IF('⑧1.活動計画変更（PR）'!$C49="中止","",'①4.事業内容（PR）'!D26)))))</f>
        <v/>
      </c>
      <c r="F26" s="586" t="str">
        <f>IF($B26="","",IF('⑧1.活動計画変更（PR）'!$C49="変更",'⑧1.活動計画変更（PR）'!$F49,IF('⑧1.活動計画変更（PR）'!$B48="報告済",'②4.実施状況（PR）'!E26,IF('⑧1.活動計画変更（PR）'!$B48="中止","",IF('⑧1.活動計画変更（PR）'!$C49="中止","",'①4.事業内容（PR）'!F26)))))</f>
        <v/>
      </c>
      <c r="G26" s="589" t="str">
        <f>IF($B26="","",IF('⑧1.活動計画変更（PR）'!$C49="変更",'⑧1.活動計画変更（PR）'!$G49,IF('⑧1.活動計画変更（PR）'!$B48="報告済",'②4.実施状況（PR）'!F26,IF('⑧1.活動計画変更（PR）'!$B48="中止","",IF('⑧1.活動計画変更（PR）'!$C49="中止","",'①4.事業内容（PR）'!H26)))))</f>
        <v/>
      </c>
      <c r="H26" s="1648"/>
      <c r="I26" s="1649"/>
      <c r="J26" s="1649"/>
      <c r="K26" s="1650"/>
      <c r="M26" s="151"/>
      <c r="N26" s="602" t="str">
        <f t="shared" ref="N26:N44" si="1">IF(B26="","",B26)</f>
        <v/>
      </c>
      <c r="O26" s="603" t="str">
        <f>IF(N26="","",'①6.成果目標（PR）'!J50)</f>
        <v/>
      </c>
      <c r="P26" s="603" t="e">
        <f>IF(N26="","",'①6.成果目標（PR）'!G49)*1000</f>
        <v>#VALUE!</v>
      </c>
      <c r="Q26" s="603" t="str">
        <f>IF(N26="","",IF('⑦1.活動計画変更（PR）'!C49="変更",'⑦1.活動計画変更（PR）'!H49,IF('⑦1.活動計画変更（PR）'!C49="中止",'⑦1.活動計画変更（PR）'!H49,'⑦1.活動計画変更（PR）'!H48)))</f>
        <v/>
      </c>
      <c r="R26" s="603" t="str">
        <f>IF(N26="","",IF('⑦1.活動計画変更（PR）'!C49="変更",'⑦1.活動計画変更（PR）'!I49,IF('⑦1.活動計画変更（PR）'!C49="中止",'⑦1.活動計画変更（PR）'!I49,'⑦1.活動計画変更（PR）'!I48)))</f>
        <v/>
      </c>
      <c r="S26" s="603" t="str">
        <f>IF(N26="","",IF('⑧1.活動計画変更（PR）'!B48="報告済",Q26,IF('⑧1.活動計画変更（PR）'!B48="中止",0,IF('⑧1.活動計画変更（PR）'!C49="変更",'⑧1.活動計画変更（PR）'!H49,IF('⑧1.活動計画変更（PR）'!C49="中止",'⑧1.活動計画変更（PR）'!H49,'⑧1.活動計画変更（PR）'!H48)))))</f>
        <v/>
      </c>
      <c r="T26" s="603" t="str">
        <f>IF(N26="","",IF('⑧1.活動計画変更（PR）'!B48="報告済",R26,IF('⑧1.活動計画変更（PR）'!B48="中止",0,IF('⑧1.活動計画変更（PR）'!C49="変更",'⑧1.活動計画変更（PR）'!I49,IF('⑧1.活動計画変更（PR）'!C49="中止",'⑧1.活動計画変更（PR）'!I49,'⑧1.活動計画変更（PR）'!I48)))))</f>
        <v/>
      </c>
    </row>
    <row r="27" spans="1:20" ht="42.6" hidden="1" customHeight="1">
      <c r="B27" s="583" t="str">
        <f>IF('①4.事業内容（PR）'!B27="","",'①4.事業内容（PR）'!B27)</f>
        <v/>
      </c>
      <c r="C27" s="584" t="str">
        <f>IF(B27="","",IF('⑧1.活動計画変更（PR）'!C51="変更",'⑧1.活動計画変更（PR）'!D51,IF('⑧1.活動計画変更（PR）'!B50="報告済",'②4.実施状況（PR）'!C27,IF('⑧1.活動計画変更（PR）'!B50="中止",'①4.事業内容（PR）'!C27,'①4.事業内容（PR）'!C27))))</f>
        <v/>
      </c>
      <c r="D27" s="590" t="str">
        <f>IF(B27="","",IF('⑧1.活動計画変更（PR）'!C51="変更","計画変更",IF('⑧1.活動計画変更（PR）'!B50="中止","事業中止",IF('⑧1.活動計画変更（PR）'!C51="中止","事業中止",""))))</f>
        <v/>
      </c>
      <c r="E27" s="586" t="str">
        <f>IF($B27="","",IF('⑧1.活動計画変更（PR）'!$C51="変更",'⑧1.活動計画変更（PR）'!$E51,IF('⑧1.活動計画変更（PR）'!$B50="報告済",'②4.実施状況（PR）'!D27,IF('⑧1.活動計画変更（PR）'!$B50="中止","",IF('⑧1.活動計画変更（PR）'!$C51="中止","",'①4.事業内容（PR）'!D27)))))</f>
        <v/>
      </c>
      <c r="F27" s="586" t="str">
        <f>IF($B27="","",IF('⑧1.活動計画変更（PR）'!$C51="変更",'⑧1.活動計画変更（PR）'!$F51,IF('⑧1.活動計画変更（PR）'!$B50="報告済",'②4.実施状況（PR）'!E27,IF('⑧1.活動計画変更（PR）'!$B50="中止","",IF('⑧1.活動計画変更（PR）'!$C51="中止","",'①4.事業内容（PR）'!F27)))))</f>
        <v/>
      </c>
      <c r="G27" s="589" t="str">
        <f>IF($B27="","",IF('⑧1.活動計画変更（PR）'!$C51="変更",'⑧1.活動計画変更（PR）'!$G51,IF('⑧1.活動計画変更（PR）'!$B50="報告済",'②4.実施状況（PR）'!F27,IF('⑧1.活動計画変更（PR）'!$B50="中止","",IF('⑧1.活動計画変更（PR）'!$C51="中止","",'①4.事業内容（PR）'!H27)))))</f>
        <v/>
      </c>
      <c r="H27" s="1648"/>
      <c r="I27" s="1649"/>
      <c r="J27" s="1649"/>
      <c r="K27" s="1650"/>
      <c r="M27" s="146"/>
      <c r="N27" s="602" t="str">
        <f t="shared" si="1"/>
        <v/>
      </c>
      <c r="O27" s="603" t="str">
        <f>IF(N27="","",'①6.成果目標（PR）'!J52)</f>
        <v/>
      </c>
      <c r="P27" s="603" t="e">
        <f>IF(N27="","",'①6.成果目標（PR）'!G51)*1000</f>
        <v>#VALUE!</v>
      </c>
      <c r="Q27" s="603" t="str">
        <f>IF(N27="","",IF('⑦1.活動計画変更（PR）'!C51="変更",'⑦1.活動計画変更（PR）'!H51,IF('⑦1.活動計画変更（PR）'!C51="中止",'⑦1.活動計画変更（PR）'!H51,'⑦1.活動計画変更（PR）'!H50)))</f>
        <v/>
      </c>
      <c r="R27" s="603" t="str">
        <f>IF(N27="","",IF('⑦1.活動計画変更（PR）'!C51="変更",'⑦1.活動計画変更（PR）'!I51,IF('⑦1.活動計画変更（PR）'!C51="中止",'⑦1.活動計画変更（PR）'!I51,'⑦1.活動計画変更（PR）'!I50)))</f>
        <v/>
      </c>
      <c r="S27" s="603" t="str">
        <f>IF(N27="","",IF('⑧1.活動計画変更（PR）'!B50="報告済",Q27,IF('⑧1.活動計画変更（PR）'!B50="中止",0,IF('⑧1.活動計画変更（PR）'!C51="変更",'⑧1.活動計画変更（PR）'!H51,IF('⑧1.活動計画変更（PR）'!C51="中止",'⑧1.活動計画変更（PR）'!H51,'⑧1.活動計画変更（PR）'!H50)))))</f>
        <v/>
      </c>
      <c r="T27" s="603" t="str">
        <f>IF(N27="","",IF('⑧1.活動計画変更（PR）'!B50="報告済",R27,IF('⑧1.活動計画変更（PR）'!B50="中止",0,IF('⑧1.活動計画変更（PR）'!C51="変更",'⑧1.活動計画変更（PR）'!I51,IF('⑧1.活動計画変更（PR）'!C51="中止",'⑧1.活動計画変更（PR）'!I51,'⑧1.活動計画変更（PR）'!I50)))))</f>
        <v/>
      </c>
    </row>
    <row r="28" spans="1:20" ht="42.6" hidden="1" customHeight="1">
      <c r="B28" s="583" t="str">
        <f>IF('①4.事業内容（PR）'!B28="","",'①4.事業内容（PR）'!B28)</f>
        <v/>
      </c>
      <c r="C28" s="584" t="str">
        <f>IF(B28="","",IF('⑧1.活動計画変更（PR）'!C53="変更",'⑧1.活動計画変更（PR）'!D53,IF('⑧1.活動計画変更（PR）'!B52="報告済",'②4.実施状況（PR）'!C28,IF('⑧1.活動計画変更（PR）'!B52="中止",'①4.事業内容（PR）'!C28,'①4.事業内容（PR）'!C28))))</f>
        <v/>
      </c>
      <c r="D28" s="588" t="str">
        <f>IF(B28="","",IF('⑧1.活動計画変更（PR）'!C53="変更","計画変更",IF('⑧1.活動計画変更（PR）'!B52="中止","事業中止",IF('⑧1.活動計画変更（PR）'!C53="中止","事業中止",""))))</f>
        <v/>
      </c>
      <c r="E28" s="586" t="str">
        <f>IF($B28="","",IF('⑧1.活動計画変更（PR）'!$C53="変更",'⑧1.活動計画変更（PR）'!$E53,IF('⑧1.活動計画変更（PR）'!$B52="報告済",'②4.実施状況（PR）'!D28,IF('⑧1.活動計画変更（PR）'!$B52="中止","",IF('⑧1.活動計画変更（PR）'!$C53="中止","",'①4.事業内容（PR）'!D28)))))</f>
        <v/>
      </c>
      <c r="F28" s="586" t="str">
        <f>IF($B28="","",IF('⑧1.活動計画変更（PR）'!$C53="変更",'⑧1.活動計画変更（PR）'!$F53,IF('⑧1.活動計画変更（PR）'!$B52="報告済",'②4.実施状況（PR）'!E28,IF('⑧1.活動計画変更（PR）'!$B52="中止","",IF('⑧1.活動計画変更（PR）'!$C53="中止","",'①4.事業内容（PR）'!F28)))))</f>
        <v/>
      </c>
      <c r="G28" s="589" t="str">
        <f>IF($B28="","",IF('⑧1.活動計画変更（PR）'!$C53="変更",'⑧1.活動計画変更（PR）'!$G53,IF('⑧1.活動計画変更（PR）'!$B52="報告済",'②4.実施状況（PR）'!F28,IF('⑧1.活動計画変更（PR）'!$B52="中止","",IF('⑧1.活動計画変更（PR）'!$C53="中止","",'①4.事業内容（PR）'!H28)))))</f>
        <v/>
      </c>
      <c r="H28" s="1648"/>
      <c r="I28" s="1649"/>
      <c r="J28" s="1649"/>
      <c r="K28" s="1650"/>
      <c r="M28" s="152"/>
      <c r="N28" s="602" t="str">
        <f t="shared" si="1"/>
        <v/>
      </c>
      <c r="O28" s="603" t="str">
        <f>IF(N28="","",'①6.成果目標（PR）'!J54)</f>
        <v/>
      </c>
      <c r="P28" s="603" t="e">
        <f>IF(N28="","",'①6.成果目標（PR）'!G53)*1000</f>
        <v>#VALUE!</v>
      </c>
      <c r="Q28" s="603" t="str">
        <f>IF(N28="","",IF('⑦1.活動計画変更（PR）'!C53="変更",'⑦1.活動計画変更（PR）'!H53,IF('⑦1.活動計画変更（PR）'!C53="中止",'⑦1.活動計画変更（PR）'!H53,'⑦1.活動計画変更（PR）'!H52)))</f>
        <v/>
      </c>
      <c r="R28" s="603" t="str">
        <f>IF(N28="","",IF('⑦1.活動計画変更（PR）'!C53="変更",'⑦1.活動計画変更（PR）'!I53,IF('⑦1.活動計画変更（PR）'!C53="中止",'⑦1.活動計画変更（PR）'!I53,'⑦1.活動計画変更（PR）'!I52)))</f>
        <v/>
      </c>
      <c r="S28" s="603" t="str">
        <f>IF(N28="","",IF('⑧1.活動計画変更（PR）'!B52="報告済",Q28,IF('⑧1.活動計画変更（PR）'!B52="中止",0,IF('⑧1.活動計画変更（PR）'!C53="変更",'⑧1.活動計画変更（PR）'!H53,IF('⑧1.活動計画変更（PR）'!C53="中止",'⑧1.活動計画変更（PR）'!H53,'⑧1.活動計画変更（PR）'!H52)))))</f>
        <v/>
      </c>
      <c r="T28" s="603" t="str">
        <f>IF(N28="","",IF('⑧1.活動計画変更（PR）'!B52="報告済",R28,IF('⑧1.活動計画変更（PR）'!B52="中止",0,IF('⑧1.活動計画変更（PR）'!C53="変更",'⑧1.活動計画変更（PR）'!I53,IF('⑧1.活動計画変更（PR）'!C53="中止",'⑧1.活動計画変更（PR）'!I53,'⑧1.活動計画変更（PR）'!I52)))))</f>
        <v/>
      </c>
    </row>
    <row r="29" spans="1:20" ht="50.25" hidden="1" customHeight="1">
      <c r="B29" s="583" t="str">
        <f>IF('①4.事業内容（PR）'!B29="","",'①4.事業内容（PR）'!B29)</f>
        <v/>
      </c>
      <c r="C29" s="584" t="str">
        <f>IF(B29="","",IF('⑧1.活動計画変更（PR）'!C55="変更",'⑧1.活動計画変更（PR）'!D55,IF('⑧1.活動計画変更（PR）'!B54="報告済",'②4.実施状況（PR）'!C29,IF('⑧1.活動計画変更（PR）'!B54="中止",'①4.事業内容（PR）'!C29,'①4.事業内容（PR）'!C29))))</f>
        <v/>
      </c>
      <c r="D29" s="588" t="str">
        <f>IF(B29="","",IF('⑧1.活動計画変更（PR）'!C55="変更","計画変更",IF('⑧1.活動計画変更（PR）'!B54="中止","事業中止",IF('⑧1.活動計画変更（PR）'!C55="中止","事業中止",""))))</f>
        <v/>
      </c>
      <c r="E29" s="586" t="str">
        <f>IF($B29="","",IF('⑧1.活動計画変更（PR）'!$C55="変更",'⑧1.活動計画変更（PR）'!$E55,IF('⑧1.活動計画変更（PR）'!$B54="報告済",'②4.実施状況（PR）'!D29,IF('⑧1.活動計画変更（PR）'!$B54="中止","",IF('⑧1.活動計画変更（PR）'!$C55="中止","",'①4.事業内容（PR）'!D29)))))</f>
        <v/>
      </c>
      <c r="F29" s="586" t="str">
        <f>IF($B29="","",IF('⑧1.活動計画変更（PR）'!$C55="変更",'⑧1.活動計画変更（PR）'!$F55,IF('⑧1.活動計画変更（PR）'!$B54="報告済",'②4.実施状況（PR）'!E29,IF('⑧1.活動計画変更（PR）'!$B54="中止","",IF('⑧1.活動計画変更（PR）'!$C55="中止","",'①4.事業内容（PR）'!F29)))))</f>
        <v/>
      </c>
      <c r="G29" s="589" t="str">
        <f>IF($B29="","",IF('⑧1.活動計画変更（PR）'!$C55="変更",'⑧1.活動計画変更（PR）'!$G55,IF('⑧1.活動計画変更（PR）'!$B54="報告済",'②4.実施状況（PR）'!F29,IF('⑧1.活動計画変更（PR）'!$B54="中止","",IF('⑧1.活動計画変更（PR）'!$C55="中止","",'①4.事業内容（PR）'!H29)))))</f>
        <v/>
      </c>
      <c r="H29" s="1648"/>
      <c r="I29" s="1649"/>
      <c r="J29" s="1649"/>
      <c r="K29" s="1650"/>
      <c r="N29" s="602" t="str">
        <f t="shared" si="1"/>
        <v/>
      </c>
      <c r="O29" s="603" t="str">
        <f>IF(N29="","",'①6.成果目標（PR）'!J56)</f>
        <v/>
      </c>
      <c r="P29" s="603" t="e">
        <f>IF(N29="","",'①6.成果目標（PR）'!G55)*1000</f>
        <v>#VALUE!</v>
      </c>
      <c r="Q29" s="603" t="str">
        <f>IF(N29="","",IF('⑦1.活動計画変更（PR）'!C55="変更",'⑦1.活動計画変更（PR）'!H55,IF('⑦1.活動計画変更（PR）'!C55="中止",'⑦1.活動計画変更（PR）'!H55,'⑦1.活動計画変更（PR）'!H54)))</f>
        <v/>
      </c>
      <c r="R29" s="603" t="str">
        <f>IF(N29="","",IF('⑦1.活動計画変更（PR）'!C55="変更",'⑦1.活動計画変更（PR）'!I55,IF('⑦1.活動計画変更（PR）'!C55="中止",'⑦1.活動計画変更（PR）'!I55,'⑦1.活動計画変更（PR）'!I54)))</f>
        <v/>
      </c>
      <c r="S29" s="603" t="str">
        <f>IF(N29="","",IF('⑧1.活動計画変更（PR）'!B54="報告済",Q29,IF('⑧1.活動計画変更（PR）'!B54="中止",0,IF('⑧1.活動計画変更（PR）'!C55="変更",'⑧1.活動計画変更（PR）'!H55,IF('⑧1.活動計画変更（PR）'!C55="中止",'⑧1.活動計画変更（PR）'!H55,'⑧1.活動計画変更（PR）'!H54)))))</f>
        <v/>
      </c>
      <c r="T29" s="603" t="str">
        <f>IF(N29="","",IF('⑧1.活動計画変更（PR）'!B54="報告済",R29,IF('⑧1.活動計画変更（PR）'!B54="中止",0,IF('⑧1.活動計画変更（PR）'!C55="変更",'⑧1.活動計画変更（PR）'!I55,IF('⑧1.活動計画変更（PR）'!C55="中止",'⑧1.活動計画変更（PR）'!I55,'⑧1.活動計画変更（PR）'!I54)))))</f>
        <v/>
      </c>
    </row>
    <row r="30" spans="1:20" ht="42.6" hidden="1" customHeight="1">
      <c r="B30" s="583" t="str">
        <f>IF('①4.事業内容（PR）'!B30="","",'①4.事業内容（PR）'!B30)</f>
        <v/>
      </c>
      <c r="C30" s="584" t="str">
        <f>IF(B30="","",IF('⑧1.活動計画変更（PR）'!C57="変更",'⑧1.活動計画変更（PR）'!D57,IF('⑧1.活動計画変更（PR）'!B56="報告済",'②4.実施状況（PR）'!C30,IF('⑧1.活動計画変更（PR）'!B56="中止",'①4.事業内容（PR）'!C30,'①4.事業内容（PR）'!C30))))</f>
        <v/>
      </c>
      <c r="D30" s="585" t="str">
        <f>IF(B30="","",IF('⑧1.活動計画変更（PR）'!C57="変更","計画変更",IF('⑧1.活動計画変更（PR）'!B56="中止","事業中止",IF('⑧1.活動計画変更（PR）'!C57="中止","事業中止",""))))</f>
        <v/>
      </c>
      <c r="E30" s="586" t="str">
        <f>IF($B30="","",IF('⑧1.活動計画変更（PR）'!$C57="変更",'⑧1.活動計画変更（PR）'!$E57,IF('⑧1.活動計画変更（PR）'!$B56="報告済",'②4.実施状況（PR）'!D30,IF('⑧1.活動計画変更（PR）'!$B56="中止","",IF('⑧1.活動計画変更（PR）'!$C57="中止","",'①4.事業内容（PR）'!D30)))))</f>
        <v/>
      </c>
      <c r="F30" s="586" t="str">
        <f>IF($B30="","",IF('⑧1.活動計画変更（PR）'!$C57="変更",'⑧1.活動計画変更（PR）'!$F57,IF('⑧1.活動計画変更（PR）'!$B56="報告済",'②4.実施状況（PR）'!E30,IF('⑧1.活動計画変更（PR）'!$B56="中止","",IF('⑧1.活動計画変更（PR）'!$C57="中止","",'①4.事業内容（PR）'!F30)))))</f>
        <v/>
      </c>
      <c r="G30" s="591" t="str">
        <f>IF($B30="","",IF('⑧1.活動計画変更（PR）'!$C57="変更",'⑧1.活動計画変更（PR）'!$G57,IF('⑧1.活動計画変更（PR）'!$B56="報告済",'②4.実施状況（PR）'!F30,IF('⑧1.活動計画変更（PR）'!$B56="中止","",IF('⑧1.活動計画変更（PR）'!$C57="中止","",'①4.事業内容（PR）'!H30)))))</f>
        <v/>
      </c>
      <c r="H30" s="1648"/>
      <c r="I30" s="1649"/>
      <c r="J30" s="1649"/>
      <c r="K30" s="1650"/>
      <c r="N30" s="602" t="str">
        <f t="shared" si="1"/>
        <v/>
      </c>
      <c r="O30" s="603" t="str">
        <f>IF(N30="","",'①6.成果目標（PR）'!J58)</f>
        <v/>
      </c>
      <c r="P30" s="603" t="e">
        <f>IF(N30="","",'①6.成果目標（PR）'!G57)*1000</f>
        <v>#VALUE!</v>
      </c>
      <c r="Q30" s="603" t="str">
        <f>IF(N30="","",IF('⑦1.活動計画変更（PR）'!C57="変更",'⑦1.活動計画変更（PR）'!H57,IF('⑦1.活動計画変更（PR）'!C57="中止",'⑦1.活動計画変更（PR）'!H57,'⑦1.活動計画変更（PR）'!H56)))</f>
        <v/>
      </c>
      <c r="R30" s="603" t="str">
        <f>IF(N30="","",IF('⑦1.活動計画変更（PR）'!C57="変更",'⑦1.活動計画変更（PR）'!I57,IF('⑦1.活動計画変更（PR）'!C57="中止",'⑦1.活動計画変更（PR）'!I57,'⑦1.活動計画変更（PR）'!I56)))</f>
        <v/>
      </c>
      <c r="S30" s="603" t="str">
        <f>IF(N30="","",IF('⑧1.活動計画変更（PR）'!B56="報告済",Q30,IF('⑧1.活動計画変更（PR）'!B56="中止",0,IF('⑧1.活動計画変更（PR）'!C57="変更",'⑧1.活動計画変更（PR）'!H57,IF('⑧1.活動計画変更（PR）'!C57="中止",'⑧1.活動計画変更（PR）'!H57,'⑧1.活動計画変更（PR）'!H56)))))</f>
        <v/>
      </c>
      <c r="T30" s="603" t="str">
        <f>IF(N30="","",IF('⑧1.活動計画変更（PR）'!B56="報告済",R30,IF('⑧1.活動計画変更（PR）'!B56="中止",0,IF('⑧1.活動計画変更（PR）'!C57="変更",'⑧1.活動計画変更（PR）'!I57,IF('⑧1.活動計画変更（PR）'!C57="中止",'⑧1.活動計画変更（PR）'!I57,'⑧1.活動計画変更（PR）'!I56)))))</f>
        <v/>
      </c>
    </row>
    <row r="31" spans="1:20" ht="42.6" hidden="1" customHeight="1">
      <c r="B31" s="583" t="str">
        <f>IF('①4.事業内容（PR）'!B31="","",'①4.事業内容（PR）'!B31)</f>
        <v/>
      </c>
      <c r="C31" s="584" t="str">
        <f>IF(B31="","",IF('⑧1.活動計画変更（PR）'!C59="変更",'⑧1.活動計画変更（PR）'!D59,IF('⑧1.活動計画変更（PR）'!B58="報告済",'②4.実施状況（PR）'!C31,IF('⑧1.活動計画変更（PR）'!B58="中止",'①4.事業内容（PR）'!C31,'①4.事業内容（PR）'!C31))))</f>
        <v/>
      </c>
      <c r="D31" s="585" t="str">
        <f>IF(B31="","",IF('⑧1.活動計画変更（PR）'!C59="変更","計画変更",IF('⑧1.活動計画変更（PR）'!B58="中止","事業中止",IF('⑧1.活動計画変更（PR）'!C59="中止","事業中止",""))))</f>
        <v/>
      </c>
      <c r="E31" s="586" t="str">
        <f>IF($B31="","",IF('⑧1.活動計画変更（PR）'!$C59="変更",'⑧1.活動計画変更（PR）'!$E59,IF('⑧1.活動計画変更（PR）'!$B58="報告済",'②4.実施状況（PR）'!D31,IF('⑧1.活動計画変更（PR）'!$B58="中止","",IF('⑧1.活動計画変更（PR）'!$C59="中止","",'①4.事業内容（PR）'!D31)))))</f>
        <v/>
      </c>
      <c r="F31" s="586" t="str">
        <f>IF($B31="","",IF('⑧1.活動計画変更（PR）'!$C59="変更",'⑧1.活動計画変更（PR）'!$F59,IF('⑧1.活動計画変更（PR）'!$B58="報告済",'②4.実施状況（PR）'!E31,IF('⑧1.活動計画変更（PR）'!$B58="中止","",IF('⑧1.活動計画変更（PR）'!$C39="中止","",'①4.事業内容（PR）'!F31)))))</f>
        <v/>
      </c>
      <c r="G31" s="591" t="str">
        <f>IF($B31="","",IF('⑧1.活動計画変更（PR）'!$C59="変更",'⑧1.活動計画変更（PR）'!$G59,IF('⑧1.活動計画変更（PR）'!$B58="報告済",'②4.実施状況（PR）'!F31,IF('⑧1.活動計画変更（PR）'!$B58="中止","",IF('⑧1.活動計画変更（PR）'!$C59="中止","",'①4.事業内容（PR）'!H31)))))</f>
        <v/>
      </c>
      <c r="H31" s="1648"/>
      <c r="I31" s="1649"/>
      <c r="J31" s="1649"/>
      <c r="K31" s="1650"/>
      <c r="N31" s="602" t="str">
        <f t="shared" si="1"/>
        <v/>
      </c>
      <c r="O31" s="603" t="str">
        <f>IF(N31="","",'①6.成果目標（PR）'!J60)</f>
        <v/>
      </c>
      <c r="P31" s="603" t="e">
        <f>IF(N31="","",'①6.成果目標（PR）'!G59)*1000</f>
        <v>#VALUE!</v>
      </c>
      <c r="Q31" s="603" t="str">
        <f>IF(N31="","",IF('⑦1.活動計画変更（PR）'!C59="変更",'⑦1.活動計画変更（PR）'!H59,IF('⑦1.活動計画変更（PR）'!C59="中止",'⑦1.活動計画変更（PR）'!H59,'⑦1.活動計画変更（PR）'!H58)))</f>
        <v/>
      </c>
      <c r="R31" s="603" t="str">
        <f>IF(N31="","",IF('⑦1.活動計画変更（PR）'!C59="変更",'⑦1.活動計画変更（PR）'!I59,IF('⑦1.活動計画変更（PR）'!C59="中止",'⑦1.活動計画変更（PR）'!I59,'⑦1.活動計画変更（PR）'!I58)))</f>
        <v/>
      </c>
      <c r="S31" s="603" t="str">
        <f>IF(N31="","",IF('⑧1.活動計画変更（PR）'!B58="報告済",Q31,IF('⑧1.活動計画変更（PR）'!B58="中止",0,IF('⑧1.活動計画変更（PR）'!C59="変更",'⑧1.活動計画変更（PR）'!H59,IF('⑧1.活動計画変更（PR）'!C59="中止",'⑧1.活動計画変更（PR）'!H59,'⑧1.活動計画変更（PR）'!H58)))))</f>
        <v/>
      </c>
      <c r="T31" s="603" t="str">
        <f>IF(N31="","",IF('⑧1.活動計画変更（PR）'!B58="報告済",R31,IF('⑧1.活動計画変更（PR）'!B58="中止",0,IF('⑧1.活動計画変更（PR）'!C59="変更",'⑧1.活動計画変更（PR）'!I59,IF('⑧1.活動計画変更（PR）'!C59="中止",'⑧1.活動計画変更（PR）'!I59,'⑧1.活動計画変更（PR）'!I58)))))</f>
        <v/>
      </c>
    </row>
    <row r="32" spans="1:20" ht="42.6" hidden="1" customHeight="1">
      <c r="B32" s="583" t="str">
        <f>IF('①4.事業内容（PR）'!B32="","",'①4.事業内容（PR）'!B32)</f>
        <v/>
      </c>
      <c r="C32" s="584" t="str">
        <f>IF(B32="","",IF('⑧1.活動計画変更（PR）'!C61="変更",'⑧1.活動計画変更（PR）'!D61,IF('⑧1.活動計画変更（PR）'!B60="報告済",'②4.実施状況（PR）'!C32,IF('⑧1.活動計画変更（PR）'!B60="中止",'①4.事業内容（PR）'!C32,'①4.事業内容（PR）'!C32))))</f>
        <v/>
      </c>
      <c r="D32" s="585" t="str">
        <f>IF(B32="","",IF('⑧1.活動計画変更（PR）'!C61="変更","計画変更",IF('⑧1.活動計画変更（PR）'!B60="中止","事業中止",IF('⑧1.活動計画変更（PR）'!C61="中止","事業中止",""))))</f>
        <v/>
      </c>
      <c r="E32" s="586" t="str">
        <f>IF($B32="","",IF('⑧1.活動計画変更（PR）'!$C61="変更",'⑧1.活動計画変更（PR）'!$E61,IF('⑧1.活動計画変更（PR）'!$B60="報告済",'②4.実施状況（PR）'!D32,IF('⑧1.活動計画変更（PR）'!$B60="中止","",IF('⑧1.活動計画変更（PR）'!$C61="中止","",'①4.事業内容（PR）'!D32)))))</f>
        <v/>
      </c>
      <c r="F32" s="586" t="str">
        <f>IF($B32="","",IF('⑧1.活動計画変更（PR）'!$C61="変更",'⑧1.活動計画変更（PR）'!$F61,IF('⑧1.活動計画変更（PR）'!$B60="報告済",'②4.実施状況（PR）'!E32,IF('⑧1.活動計画変更（PR）'!$B60="中止","",IF('⑧1.活動計画変更（PR）'!$C61="中止","",'①4.事業内容（PR）'!F32)))))</f>
        <v/>
      </c>
      <c r="G32" s="591" t="str">
        <f>IF($B32="","",IF('⑧1.活動計画変更（PR）'!$C61="変更",'⑧1.活動計画変更（PR）'!$G61,IF('⑧1.活動計画変更（PR）'!$B60="報告済",'②4.実施状況（PR）'!F32,IF('⑧1.活動計画変更（PR）'!$B60="中止","",IF('⑧1.活動計画変更（PR）'!$C61="中止","",'①4.事業内容（PR）'!H32)))))</f>
        <v/>
      </c>
      <c r="H32" s="1648"/>
      <c r="I32" s="1649"/>
      <c r="J32" s="1649"/>
      <c r="K32" s="1650"/>
      <c r="N32" s="602" t="str">
        <f t="shared" si="1"/>
        <v/>
      </c>
      <c r="O32" s="603" t="str">
        <f>IF(N32="","",'①6.成果目標（PR）'!J62)</f>
        <v/>
      </c>
      <c r="P32" s="603" t="e">
        <f>IF(N32="","",'①6.成果目標（PR）'!G61)*1000</f>
        <v>#VALUE!</v>
      </c>
      <c r="Q32" s="603" t="str">
        <f>IF(N32="","",IF('⑦1.活動計画変更（PR）'!C61="変更",'⑦1.活動計画変更（PR）'!H61,IF('⑦1.活動計画変更（PR）'!C61="中止",'⑦1.活動計画変更（PR）'!H61,'⑦1.活動計画変更（PR）'!H60)))</f>
        <v/>
      </c>
      <c r="R32" s="603" t="str">
        <f>IF(N32="","",IF('⑦1.活動計画変更（PR）'!C61="変更",'⑦1.活動計画変更（PR）'!I61,IF('⑦1.活動計画変更（PR）'!C61="中止",'⑦1.活動計画変更（PR）'!I61,'⑦1.活動計画変更（PR）'!I60)))</f>
        <v/>
      </c>
      <c r="S32" s="603" t="str">
        <f>IF(N32="","",IF('⑧1.活動計画変更（PR）'!B60="報告済",Q32,IF('⑧1.活動計画変更（PR）'!B60="中止",0,IF('⑧1.活動計画変更（PR）'!C61="変更",'⑧1.活動計画変更（PR）'!H61,IF('⑧1.活動計画変更（PR）'!C61="中止",'⑧1.活動計画変更（PR）'!H61,'⑧1.活動計画変更（PR）'!H60)))))</f>
        <v/>
      </c>
      <c r="T32" s="603" t="str">
        <f>IF(N32="","",IF('⑧1.活動計画変更（PR）'!B60="報告済",R32,IF('⑧1.活動計画変更（PR）'!B60="中止",0,IF('⑧1.活動計画変更（PR）'!C61="変更",'⑧1.活動計画変更（PR）'!I61,IF('⑧1.活動計画変更（PR）'!C61="中止",'⑧1.活動計画変更（PR）'!I61,'⑧1.活動計画変更（PR）'!I60)))))</f>
        <v/>
      </c>
    </row>
    <row r="33" spans="2:20" ht="42.6" hidden="1" customHeight="1">
      <c r="B33" s="583" t="str">
        <f>IF('①4.事業内容（PR）'!B33="","",'①4.事業内容（PR）'!B33)</f>
        <v/>
      </c>
      <c r="C33" s="584" t="str">
        <f>IF(B33="","",IF('⑧1.活動計画変更（PR）'!C63="変更",'⑧1.活動計画変更（PR）'!D63,IF('⑧1.活動計画変更（PR）'!B62="報告済",'②4.実施状況（PR）'!C33,IF('⑧1.活動計画変更（PR）'!B62="中止",'①4.事業内容（PR）'!C33,'①4.事業内容（PR）'!C33))))</f>
        <v/>
      </c>
      <c r="D33" s="585" t="str">
        <f>IF(B33="","",IF('⑧1.活動計画変更（PR）'!C63="変更","計画変更",IF('⑧1.活動計画変更（PR）'!B62="中止","事業中止",IF('⑧1.活動計画変更（PR）'!C63="中止","事業中止",""))))</f>
        <v/>
      </c>
      <c r="E33" s="586" t="str">
        <f>IF($B33="","",IF('⑧1.活動計画変更（PR）'!$C63="変更",'⑧1.活動計画変更（PR）'!$E63,IF('⑧1.活動計画変更（PR）'!$B62="報告済",'②4.実施状況（PR）'!D33,IF('⑧1.活動計画変更（PR）'!$B62="中止","",IF('⑧1.活動計画変更（PR）'!$C63="中止","",'①4.事業内容（PR）'!D33)))))</f>
        <v/>
      </c>
      <c r="F33" s="586" t="str">
        <f>IF($B33="","",IF('⑧1.活動計画変更（PR）'!$C63="変更",'⑧1.活動計画変更（PR）'!$F63,IF('⑧1.活動計画変更（PR）'!$B62="報告済",'②4.実施状況（PR）'!E33,IF('⑧1.活動計画変更（PR）'!$B62="中止","",IF('⑧1.活動計画変更（PR）'!$C63="中止","",'①4.事業内容（PR）'!F33)))))</f>
        <v/>
      </c>
      <c r="G33" s="591" t="str">
        <f>IF($B33="","",IF('⑧1.活動計画変更（PR）'!$C63="変更",'⑧1.活動計画変更（PR）'!$G63,IF('⑧1.活動計画変更（PR）'!$B62="報告済",'②4.実施状況（PR）'!F33,IF('⑧1.活動計画変更（PR）'!$B62="中止","",IF('⑧1.活動計画変更（PR）'!$C63="中止","",'①4.事業内容（PR）'!H33)))))</f>
        <v/>
      </c>
      <c r="H33" s="1648"/>
      <c r="I33" s="1649"/>
      <c r="J33" s="1649"/>
      <c r="K33" s="1650"/>
      <c r="N33" s="602" t="str">
        <f t="shared" si="1"/>
        <v/>
      </c>
      <c r="O33" s="603" t="str">
        <f>IF(N33="","",'①6.成果目標（PR）'!J64)</f>
        <v/>
      </c>
      <c r="P33" s="603" t="e">
        <f>IF(N33="","",'①6.成果目標（PR）'!G63)*1000</f>
        <v>#VALUE!</v>
      </c>
      <c r="Q33" s="603" t="str">
        <f>IF(N33="","",IF('⑦1.活動計画変更（PR）'!C63="変更",'⑦1.活動計画変更（PR）'!H63,IF('⑦1.活動計画変更（PR）'!C63="中止",'⑦1.活動計画変更（PR）'!H63,'⑦1.活動計画変更（PR）'!H62)))</f>
        <v/>
      </c>
      <c r="R33" s="603" t="str">
        <f>IF(N33="","",IF('⑦1.活動計画変更（PR）'!C63="変更",'⑦1.活動計画変更（PR）'!I63,IF('⑦1.活動計画変更（PR）'!C63="中止",'⑦1.活動計画変更（PR）'!I63,'⑦1.活動計画変更（PR）'!I64)))</f>
        <v/>
      </c>
      <c r="S33" s="603" t="str">
        <f>IF(N33="","",IF('⑧1.活動計画変更（PR）'!B62="報告済",Q33,IF('⑧1.活動計画変更（PR）'!B62="中止",0,IF('⑧1.活動計画変更（PR）'!C63="変更",'⑧1.活動計画変更（PR）'!H63,IF('⑧1.活動計画変更（PR）'!C63="中止",'⑧1.活動計画変更（PR）'!H63,'⑧1.活動計画変更（PR）'!H62)))))</f>
        <v/>
      </c>
      <c r="T33" s="603" t="str">
        <f>IF(N33="","",IF('⑧1.活動計画変更（PR）'!B62="報告済",R33,IF('⑧1.活動計画変更（PR）'!B62="中止",0,IF('⑧1.活動計画変更（PR）'!C63="変更",'⑧1.活動計画変更（PR）'!I63,IF('⑧1.活動計画変更（PR）'!C63="中止",'⑧1.活動計画変更（PR）'!I63,'⑧1.活動計画変更（PR）'!I62)))))</f>
        <v/>
      </c>
    </row>
    <row r="34" spans="2:20" ht="42.6" hidden="1" customHeight="1" thickBot="1">
      <c r="B34" s="592" t="str">
        <f>IF('①4.事業内容（PR）'!B34="","",'①4.事業内容（PR）'!B34)</f>
        <v/>
      </c>
      <c r="C34" s="593" t="str">
        <f>IF(B34="","",IF('⑧1.活動計画変更（PR）'!C65="変更",'⑧1.活動計画変更（PR）'!D65,IF('⑧1.活動計画変更（PR）'!B64="報告済",'②4.実施状況（PR）'!C34,IF('⑧1.活動計画変更（PR）'!B64="中止",'①4.事業内容（PR）'!C34,'①4.事業内容（PR）'!C34))))</f>
        <v/>
      </c>
      <c r="D34" s="594" t="str">
        <f>IF(B34="","",IF('⑧1.活動計画変更（PR）'!C65="変更","計画変更",IF('⑧1.活動計画変更（PR）'!B64="中止","事業中止",IF('⑧1.活動計画変更（PR）'!C65="中止","事業中止",""))))</f>
        <v/>
      </c>
      <c r="E34" s="595" t="str">
        <f>IF($B34="","",IF('⑧1.活動計画変更（PR）'!$C65="変更",'⑧1.活動計画変更（PR）'!$E65,IF('⑧1.活動計画変更（PR）'!$B64="報告済",'②4.実施状況（PR）'!D34,IF('⑧1.活動計画変更（PR）'!$B64="中止","",IF('⑧1.活動計画変更（PR）'!$C65="中止","",'①4.事業内容（PR）'!D34)))))</f>
        <v/>
      </c>
      <c r="F34" s="595" t="str">
        <f>IF($B34="","",IF('⑧1.活動計画変更（PR）'!$C65="変更",'⑧1.活動計画変更（PR）'!$F65,IF('⑧1.活動計画変更（PR）'!$B64="報告済",'②4.実施状況（PR）'!E34,IF('⑧1.活動計画変更（PR）'!$B64="中止","",IF('⑧1.活動計画変更（PR）'!$C65="中止","",'①4.事業内容（PR）'!F34)))))</f>
        <v/>
      </c>
      <c r="G34" s="596" t="str">
        <f>IF($B34="","",IF('⑧1.活動計画変更（PR）'!$C65="変更",'⑧1.活動計画変更（PR）'!$G65,IF('⑧1.活動計画変更（PR）'!$B64="報告済",'②4.実施状況（PR）'!F34,IF('⑧1.活動計画変更（PR）'!$B64="中止","",IF('⑧1.活動計画変更（PR）'!$C65="中止","",'①4.事業内容（PR）'!H34)))))</f>
        <v/>
      </c>
      <c r="H34" s="1651"/>
      <c r="I34" s="1652"/>
      <c r="J34" s="1652"/>
      <c r="K34" s="1653"/>
      <c r="N34" s="602" t="str">
        <f t="shared" si="1"/>
        <v/>
      </c>
      <c r="O34" s="603" t="str">
        <f>IF(N34="","",'①6.成果目標（PR）'!J66)</f>
        <v/>
      </c>
      <c r="P34" s="603" t="e">
        <f>IF(N34="","",'①6.成果目標（PR）'!G65)*1000</f>
        <v>#VALUE!</v>
      </c>
      <c r="Q34" s="603" t="str">
        <f>IF(N34="","",IF('⑦1.活動計画変更（PR）'!C65="変更",'⑦1.活動計画変更（PR）'!H65,IF('⑦1.活動計画変更（PR）'!C65="中止",'⑦1.活動計画変更（PR）'!H65,'⑦1.活動計画変更（PR）'!H64)))</f>
        <v/>
      </c>
      <c r="R34" s="603" t="str">
        <f>IF(N34="","",IF('⑦1.活動計画変更（PR）'!C65="変更",'⑦1.活動計画変更（PR）'!I65,IF('⑦1.活動計画変更（PR）'!C65="中止",'⑦1.活動計画変更（PR）'!I65,'⑦1.活動計画変更（PR）'!I64)))</f>
        <v/>
      </c>
      <c r="S34" s="603" t="str">
        <f>IF(N34="","",IF('⑧1.活動計画変更（PR）'!B64="報告済",Q34,IF('⑧1.活動計画変更（PR）'!B64="中止",0,IF('⑧1.活動計画変更（PR）'!C65="変更",'⑧1.活動計画変更（PR）'!H65,IF('⑧1.活動計画変更（PR）'!C65="中止",'⑧1.活動計画変更（PR）'!H65,'⑧1.活動計画変更（PR）'!H64)))))</f>
        <v/>
      </c>
      <c r="T34" s="603" t="str">
        <f>IF(N34="","",IF('⑧1.活動計画変更（PR）'!B64="報告済",R34,IF('⑧1.活動計画変更（PR）'!B64="中止",0,IF('⑧1.活動計画変更（PR）'!C65="変更",'⑧1.活動計画変更（PR）'!I65,IF('⑧1.活動計画変更（PR）'!C65="中止",'⑧1.活動計画変更（PR）'!I65,'⑧1.活動計画変更（PR）'!I64)))))</f>
        <v/>
      </c>
    </row>
    <row r="35" spans="2:20" ht="42.6" hidden="1" customHeight="1">
      <c r="B35" s="597" t="str">
        <f>IF('①4.事業内容（PR）'!B35="","",'①4.事業内容（PR）'!B35)</f>
        <v/>
      </c>
      <c r="C35" s="598" t="str">
        <f>IF(B35="","",IF('⑧1.活動計画変更（PR）'!C67="変更",'⑧1.活動計画変更（PR）'!D67,IF('⑧1.活動計画変更（PR）'!B66="報告済",'②4.実施状況（PR）'!C35,IF('⑧1.活動計画変更（PR）'!B66="中止",'①4.事業内容（PR）'!C35,'①4.事業内容（PR）'!C35))))</f>
        <v/>
      </c>
      <c r="D35" s="599" t="str">
        <f>IF(B35="","",IF('⑧1.活動計画変更（PR）'!C67="変更","計画変更",IF('⑧1.活動計画変更（PR）'!B66="中止","事業中止",IF('⑧1.活動計画変更（PR）'!C67="中止","事業中止",""))))</f>
        <v/>
      </c>
      <c r="E35" s="600" t="str">
        <f>IF($B35="","",IF('⑧1.活動計画変更（PR）'!$C67="変更",'⑧1.活動計画変更（PR）'!$E67,IF('⑧1.活動計画変更（PR）'!$B66="報告済",'②4.実施状況（PR）'!D35,IF('⑧1.活動計画変更（PR）'!$B66="中止","",IF('⑧1.活動計画変更（PR）'!$C67="中止","",'①4.事業内容（PR）'!D35)))))</f>
        <v/>
      </c>
      <c r="F35" s="600" t="str">
        <f>IF($B35="","",IF('⑧1.活動計画変更（PR）'!$C67="変更",'⑧1.活動計画変更（PR）'!$F67,IF('⑧1.活動計画変更（PR）'!$B66="報告済",'②4.実施状況（PR）'!E35,IF('⑧1.活動計画変更（PR）'!$B66="中止","",IF('⑧1.活動計画変更（PR）'!$C67="中止","",'①4.事業内容（PR）'!F35)))))</f>
        <v/>
      </c>
      <c r="G35" s="601" t="str">
        <f>IF($B35="","",IF('⑧1.活動計画変更（PR）'!$C67="変更",'⑧1.活動計画変更（PR）'!$G67,IF('⑧1.活動計画変更（PR）'!$B66="報告済",'②4.実施状況（PR）'!F35,IF('⑧1.活動計画変更（PR）'!$B66="中止","",IF('⑧1.活動計画変更（PR）'!$C67="中止","",'①4.事業内容（PR）'!H35)))))</f>
        <v/>
      </c>
      <c r="H35" s="1654"/>
      <c r="I35" s="1655"/>
      <c r="J35" s="1655"/>
      <c r="K35" s="1656"/>
      <c r="N35" s="602" t="str">
        <f t="shared" si="1"/>
        <v/>
      </c>
      <c r="O35" s="603" t="str">
        <f>IF(N35="","",'①6.成果目標（PR）'!J68)</f>
        <v/>
      </c>
      <c r="P35" s="603" t="e">
        <f>IF(N35="","",'①6.成果目標（PR）'!G67)*1000</f>
        <v>#VALUE!</v>
      </c>
      <c r="Q35" s="603" t="str">
        <f>IF(N35="","",IF('⑦1.活動計画変更（PR）'!C67="変更",'⑦1.活動計画変更（PR）'!H67,IF('⑦1.活動計画変更（PR）'!C67="中止",'⑦1.活動計画変更（PR）'!H67,'⑦1.活動計画変更（PR）'!H66)))</f>
        <v/>
      </c>
      <c r="R35" s="603" t="str">
        <f>IF(N35="","",IF('⑦1.活動計画変更（PR）'!C67="変更",'⑦1.活動計画変更（PR）'!I67,IF('⑦1.活動計画変更（PR）'!C67="中止",'⑦1.活動計画変更（PR）'!I67,'⑦1.活動計画変更（PR）'!I66)))</f>
        <v/>
      </c>
      <c r="S35" s="603" t="str">
        <f>IF(N35="","",IF('⑧1.活動計画変更（PR）'!B66="報告済",Q35,IF('⑧1.活動計画変更（PR）'!B66="中止",0,IF('⑧1.活動計画変更（PR）'!C67="変更",'⑧1.活動計画変更（PR）'!H67,IF('⑧1.活動計画変更（PR）'!C67="中止",'⑧1.活動計画変更（PR）'!H67,'⑧1.活動計画変更（PR）'!H66)))))</f>
        <v/>
      </c>
      <c r="T35" s="603" t="str">
        <f>IF(N35="","",IF('⑧1.活動計画変更（PR）'!B66="報告済",R35,IF('⑧1.活動計画変更（PR）'!B66="中止",0,IF('⑧1.活動計画変更（PR）'!C67="変更",'⑧1.活動計画変更（PR）'!I67,IF('⑧1.活動計画変更（PR）'!C67="中止",'⑧1.活動計画変更（PR）'!I67,'⑧1.活動計画変更（PR）'!I66)))))</f>
        <v/>
      </c>
    </row>
    <row r="36" spans="2:20" ht="42.6" hidden="1" customHeight="1">
      <c r="B36" s="583" t="str">
        <f>IF('①4.事業内容（PR）'!B36="","",'①4.事業内容（PR）'!B36)</f>
        <v/>
      </c>
      <c r="C36" s="584" t="str">
        <f>IF(B36="","",IF('⑧1.活動計画変更（PR）'!C69="変更",'⑧1.活動計画変更（PR）'!D69,IF('⑧1.活動計画変更（PR）'!B68="報告済",'②4.実施状況（PR）'!C36,IF('⑧1.活動計画変更（PR）'!B68="中止",'①4.事業内容（PR）'!C36,'①4.事業内容（PR）'!C36))))</f>
        <v/>
      </c>
      <c r="D36" s="585" t="str">
        <f>IF(B36="","",IF('⑧1.活動計画変更（PR）'!C69="変更","計画変更",IF('⑧1.活動計画変更（PR）'!B68="中止","事業中止",IF('⑧1.活動計画変更（PR）'!C69="中止","事業中止",""))))</f>
        <v/>
      </c>
      <c r="E36" s="586" t="str">
        <f>IF($B36="","",IF('⑧1.活動計画変更（PR）'!$C69="変更",'⑧1.活動計画変更（PR）'!$E69,IF('⑧1.活動計画変更（PR）'!$B68="報告済",'②4.実施状況（PR）'!D36,IF('⑧1.活動計画変更（PR）'!$B68="中止","",IF('⑧1.活動計画変更（PR）'!$C69="中止","",'①4.事業内容（PR）'!D36)))))</f>
        <v/>
      </c>
      <c r="F36" s="586" t="str">
        <f>IF($B36="","",IF('⑧1.活動計画変更（PR）'!$C69="変更",'⑧1.活動計画変更（PR）'!$F69,IF('⑧1.活動計画変更（PR）'!$B68="報告済",'②4.実施状況（PR）'!E36,IF('⑧1.活動計画変更（PR）'!$B68="中止","",IF('⑧1.活動計画変更（PR）'!$C69="中止","",'①4.事業内容（PR）'!F36)))))</f>
        <v/>
      </c>
      <c r="G36" s="591" t="str">
        <f>IF($B36="","",IF('⑧1.活動計画変更（PR）'!$C69="変更",'⑧1.活動計画変更（PR）'!$G69,IF('⑧1.活動計画変更（PR）'!$B68="報告済",'②4.実施状況（PR）'!F36,IF('⑧1.活動計画変更（PR）'!$B68="中止","",IF('⑧1.活動計画変更（PR）'!$C69="中止","",'①4.事業内容（PR）'!H36)))))</f>
        <v/>
      </c>
      <c r="H36" s="1648"/>
      <c r="I36" s="1649"/>
      <c r="J36" s="1649"/>
      <c r="K36" s="1650"/>
      <c r="N36" s="602" t="str">
        <f t="shared" si="1"/>
        <v/>
      </c>
      <c r="O36" s="603" t="str">
        <f>IF(N36="","",'①6.成果目標（PR）'!J70)</f>
        <v/>
      </c>
      <c r="P36" s="603" t="e">
        <f>IF(N36="","",'①6.成果目標（PR）'!G69)*1000</f>
        <v>#VALUE!</v>
      </c>
      <c r="Q36" s="603" t="str">
        <f>IF(N36="","",IF('⑦1.活動計画変更（PR）'!C69="変更",'⑦1.活動計画変更（PR）'!H69,IF('⑦1.活動計画変更（PR）'!C69="中止",'⑦1.活動計画変更（PR）'!H69,'⑦1.活動計画変更（PR）'!H68)))</f>
        <v/>
      </c>
      <c r="R36" s="603" t="str">
        <f>IF(N36="","",IF('⑦1.活動計画変更（PR）'!C69="変更",'⑦1.活動計画変更（PR）'!I69,IF('⑦1.活動計画変更（PR）'!C69="中止",'⑦1.活動計画変更（PR）'!I69,'⑦1.活動計画変更（PR）'!I68)))</f>
        <v/>
      </c>
      <c r="S36" s="603" t="str">
        <f>IF(N36="","",IF('⑧1.活動計画変更（PR）'!B68="報告済",Q36,IF('⑧1.活動計画変更（PR）'!B68="中止",0,IF('⑧1.活動計画変更（PR）'!C69="変更",'⑧1.活動計画変更（PR）'!H69,IF('⑧1.活動計画変更（PR）'!C69="中止",'⑧1.活動計画変更（PR）'!H69,'⑧1.活動計画変更（PR）'!H68)))))</f>
        <v/>
      </c>
      <c r="T36" s="603" t="str">
        <f>IF(N36="","",IF('⑧1.活動計画変更（PR）'!B68="報告済",R36,IF('⑧1.活動計画変更（PR）'!B68="中止",0,IF('⑧1.活動計画変更（PR）'!C69="変更",'⑧1.活動計画変更（PR）'!I69,IF('⑧1.活動計画変更（PR）'!C69="中止",'⑧1.活動計画変更（PR）'!I69,'⑧1.活動計画変更（PR）'!I68)))))</f>
        <v/>
      </c>
    </row>
    <row r="37" spans="2:20" ht="42.6" hidden="1" customHeight="1">
      <c r="B37" s="583" t="str">
        <f>IF('①4.事業内容（PR）'!B37="","",'①4.事業内容（PR）'!B37)</f>
        <v/>
      </c>
      <c r="C37" s="584" t="str">
        <f>IF(B37="","",IF('⑧1.活動計画変更（PR）'!C71="変更",'⑧1.活動計画変更（PR）'!D71,IF('⑧1.活動計画変更（PR）'!B70="報告済",'②4.実施状況（PR）'!C37,IF('⑧1.活動計画変更（PR）'!B70="中止",'①4.事業内容（PR）'!C37,'①4.事業内容（PR）'!C37))))</f>
        <v/>
      </c>
      <c r="D37" s="585" t="str">
        <f>IF(B37="","",IF('⑧1.活動計画変更（PR）'!C71="変更","計画変更",IF('⑧1.活動計画変更（PR）'!B70="中止","事業中止",IF('⑧1.活動計画変更（PR）'!C71="中止","事業中止",""))))</f>
        <v/>
      </c>
      <c r="E37" s="586" t="str">
        <f>IF($B37="","",IF('⑧1.活動計画変更（PR）'!$C71="変更",'⑧1.活動計画変更（PR）'!$E71,IF('⑧1.活動計画変更（PR）'!$B70="報告済",'②4.実施状況（PR）'!D37,IF('⑧1.活動計画変更（PR）'!$B70="中止","",IF('⑧1.活動計画変更（PR）'!$C71="中止","",'①4.事業内容（PR）'!D37)))))</f>
        <v/>
      </c>
      <c r="F37" s="586" t="str">
        <f>IF($B37="","",IF('⑧1.活動計画変更（PR）'!$C71="変更",'⑧1.活動計画変更（PR）'!$F71,IF('⑧1.活動計画変更（PR）'!$B70="報告済",'②4.実施状況（PR）'!E37,IF('⑧1.活動計画変更（PR）'!$B70="中止","",IF('⑧1.活動計画変更（PR）'!$C71="中止","",'①4.事業内容（PR）'!F37)))))</f>
        <v/>
      </c>
      <c r="G37" s="591" t="str">
        <f>IF($B37="","",IF('⑧1.活動計画変更（PR）'!$C71="変更",'⑧1.活動計画変更（PR）'!$G71,IF('⑧1.活動計画変更（PR）'!$B70="報告済",'②4.実施状況（PR）'!F37,IF('⑧1.活動計画変更（PR）'!$B70="中止","",IF('⑧1.活動計画変更（PR）'!$C71="中止","",'①4.事業内容（PR）'!H37)))))</f>
        <v/>
      </c>
      <c r="H37" s="1648"/>
      <c r="I37" s="1649"/>
      <c r="J37" s="1649"/>
      <c r="K37" s="1650"/>
      <c r="N37" s="602" t="str">
        <f t="shared" si="1"/>
        <v/>
      </c>
      <c r="O37" s="603" t="str">
        <f>IF(N37="","",'①6.成果目標（PR）'!J72)</f>
        <v/>
      </c>
      <c r="P37" s="603" t="e">
        <f>IF(N37="","",'①6.成果目標（PR）'!G71)*1000</f>
        <v>#VALUE!</v>
      </c>
      <c r="Q37" s="603" t="str">
        <f>IF(N37="","",IF('⑦1.活動計画変更（PR）'!C71="変更",'⑦1.活動計画変更（PR）'!H71,IF('⑦1.活動計画変更（PR）'!C71="中止",'⑦1.活動計画変更（PR）'!H71,'⑦1.活動計画変更（PR）'!H70)))</f>
        <v/>
      </c>
      <c r="R37" s="603" t="str">
        <f>IF(N37="","",IF('⑦1.活動計画変更（PR）'!C71="変更",'⑦1.活動計画変更（PR）'!I71,IF('⑦1.活動計画変更（PR）'!C71="中止",'⑦1.活動計画変更（PR）'!I71,'⑦1.活動計画変更（PR）'!I70)))</f>
        <v/>
      </c>
      <c r="S37" s="603" t="str">
        <f>IF(N37="","",IF('⑧1.活動計画変更（PR）'!B70="報告済",Q37,IF('⑧1.活動計画変更（PR）'!B70="中止",0,IF('⑧1.活動計画変更（PR）'!C71="変更",'⑧1.活動計画変更（PR）'!H71,IF('⑧1.活動計画変更（PR）'!C71="中止",'⑧1.活動計画変更（PR）'!H71,'⑧1.活動計画変更（PR）'!H70)))))</f>
        <v/>
      </c>
      <c r="T37" s="603" t="str">
        <f>IF(N37="","",IF('⑧1.活動計画変更（PR）'!B70="報告済",R37,IF('⑧1.活動計画変更（PR）'!B70="中止",0,IF('⑧1.活動計画変更（PR）'!C71="変更",'⑧1.活動計画変更（PR）'!I71,IF('⑧1.活動計画変更（PR）'!C71="中止",'⑧1.活動計画変更（PR）'!I71,'⑧1.活動計画変更（PR）'!I70)))))</f>
        <v/>
      </c>
    </row>
    <row r="38" spans="2:20" ht="42.6" hidden="1" customHeight="1">
      <c r="B38" s="583" t="str">
        <f>IF('①4.事業内容（PR）'!B38="","",'①4.事業内容（PR）'!B38)</f>
        <v/>
      </c>
      <c r="C38" s="584" t="str">
        <f>IF(B38="","",IF('⑧1.活動計画変更（PR）'!C73="変更",'⑧1.活動計画変更（PR）'!D73,IF('⑧1.活動計画変更（PR）'!B72="報告済",'②4.実施状況（PR）'!C38,IF('⑧1.活動計画変更（PR）'!B72="中止",'①4.事業内容（PR）'!C38,'①4.事業内容（PR）'!C38))))</f>
        <v/>
      </c>
      <c r="D38" s="585" t="str">
        <f>IF(B38="","",IF('⑧1.活動計画変更（PR）'!C73="変更","計画変更",IF('⑧1.活動計画変更（PR）'!B72="中止","事業中止",IF('⑧1.活動計画変更（PR）'!C73="中止","事業中止",""))))</f>
        <v/>
      </c>
      <c r="E38" s="586" t="str">
        <f>IF($B38="","",IF('⑧1.活動計画変更（PR）'!$C73="変更",'⑧1.活動計画変更（PR）'!$E73,IF('⑧1.活動計画変更（PR）'!$B72="報告済",'②4.実施状況（PR）'!D38,IF('⑧1.活動計画変更（PR）'!$B72="中止","",IF('⑧1.活動計画変更（PR）'!$C73="中止","",'①4.事業内容（PR）'!D38)))))</f>
        <v/>
      </c>
      <c r="F38" s="586" t="str">
        <f>IF($B38="","",IF('⑧1.活動計画変更（PR）'!$C73="変更",'⑧1.活動計画変更（PR）'!$F73,IF('⑧1.活動計画変更（PR）'!$B72="報告済",'②4.実施状況（PR）'!E38,IF('⑧1.活動計画変更（PR）'!$B72="中止","",IF('⑧1.活動計画変更（PR）'!$C73="中止","",'①4.事業内容（PR）'!F38)))))</f>
        <v/>
      </c>
      <c r="G38" s="591" t="str">
        <f>IF($B38="","",IF('⑧1.活動計画変更（PR）'!$C73="変更",'⑧1.活動計画変更（PR）'!$G73,IF('⑧1.活動計画変更（PR）'!$B72="報告済",'②4.実施状況（PR）'!F38,IF('⑧1.活動計画変更（PR）'!$B72="中止","",IF('⑧1.活動計画変更（PR）'!$C73="中止","",'①4.事業内容（PR）'!H38)))))</f>
        <v/>
      </c>
      <c r="H38" s="1648"/>
      <c r="I38" s="1649"/>
      <c r="J38" s="1649"/>
      <c r="K38" s="1650"/>
      <c r="N38" s="602" t="str">
        <f t="shared" si="1"/>
        <v/>
      </c>
      <c r="O38" s="603" t="str">
        <f>IF(N38="","",'①6.成果目標（PR）'!J74)</f>
        <v/>
      </c>
      <c r="P38" s="603" t="e">
        <f>IF(N38="","",'①6.成果目標（PR）'!G73)*1000</f>
        <v>#VALUE!</v>
      </c>
      <c r="Q38" s="603" t="str">
        <f>IF(N38="","",IF('⑦1.活動計画変更（PR）'!C73="変更",'⑦1.活動計画変更（PR）'!H73,IF('⑦1.活動計画変更（PR）'!C73="中止",'⑦1.活動計画変更（PR）'!H73,'⑦1.活動計画変更（PR）'!H72)))</f>
        <v/>
      </c>
      <c r="R38" s="603" t="str">
        <f>IF(N38="","",IF('⑦1.活動計画変更（PR）'!C73="変更",'⑦1.活動計画変更（PR）'!I73,IF('⑦1.活動計画変更（PR）'!C73="中止",'⑦1.活動計画変更（PR）'!I73,'⑦1.活動計画変更（PR）'!I72)))</f>
        <v/>
      </c>
      <c r="S38" s="603" t="str">
        <f>IF(N38="","",IF('⑧1.活動計画変更（PR）'!B72="報告済",Q38,IF('⑧1.活動計画変更（PR）'!B72="中止",0,IF('⑧1.活動計画変更（PR）'!C71="変更",'⑧1.活動計画変更（PR）'!H71,IF('⑧1.活動計画変更（PR）'!C71="中止",'⑧1.活動計画変更（PR）'!H71,'⑧1.活動計画変更（PR）'!H70)))))</f>
        <v/>
      </c>
      <c r="T38" s="603" t="str">
        <f>IF(N38="","",IF('⑧1.活動計画変更（PR）'!B72="報告済",R38,IF('⑧1.活動計画変更（PR）'!B72="中止",0,IF('⑧1.活動計画変更（PR）'!C73="変更",'⑧1.活動計画変更（PR）'!I73,IF('⑧1.活動計画変更（PR）'!C73="中止",'⑧1.活動計画変更（PR）'!I73,'⑧1.活動計画変更（PR）'!I72)))))</f>
        <v/>
      </c>
    </row>
    <row r="39" spans="2:20" ht="42.6" hidden="1" customHeight="1">
      <c r="B39" s="583" t="str">
        <f>IF('①4.事業内容（PR）'!B39="","",'①4.事業内容（PR）'!B39)</f>
        <v/>
      </c>
      <c r="C39" s="584" t="str">
        <f>IF(B39="","",IF('⑧1.活動計画変更（PR）'!C75="変更",'⑧1.活動計画変更（PR）'!D75,IF('⑧1.活動計画変更（PR）'!B74="報告済",'②4.実施状況（PR）'!C39,IF('⑧1.活動計画変更（PR）'!B74="中止",'①4.事業内容（PR）'!C39,'①4.事業内容（PR）'!C39))))</f>
        <v/>
      </c>
      <c r="D39" s="585" t="str">
        <f>IF(B39="","",IF('⑧1.活動計画変更（PR）'!C75="変更","計画変更",IF('⑧1.活動計画変更（PR）'!B74="中止","事業中止",IF('⑧1.活動計画変更（PR）'!C75="中止","事業中止",""))))</f>
        <v/>
      </c>
      <c r="E39" s="586" t="str">
        <f>IF($B39="","",IF('⑧1.活動計画変更（PR）'!$C75="変更",'⑧1.活動計画変更（PR）'!$E75,IF('⑧1.活動計画変更（PR）'!$B74="報告済",'②4.実施状況（PR）'!D39,IF('⑧1.活動計画変更（PR）'!$B74="中止","",IF('⑧1.活動計画変更（PR）'!$C75="中止","",'①4.事業内容（PR）'!D39)))))</f>
        <v/>
      </c>
      <c r="F39" s="586" t="str">
        <f>IF($B39="","",IF('⑧1.活動計画変更（PR）'!$C75="変更",'⑧1.活動計画変更（PR）'!$F75,IF('⑧1.活動計画変更（PR）'!$B74="報告済",'②4.実施状況（PR）'!E39,IF('⑧1.活動計画変更（PR）'!$B74="中止","",IF('⑧1.活動計画変更（PR）'!$C75="中止","",'①4.事業内容（PR）'!F39)))))</f>
        <v/>
      </c>
      <c r="G39" s="591" t="str">
        <f>IF($B39="","",IF('⑧1.活動計画変更（PR）'!$C75="変更",'⑧1.活動計画変更（PR）'!$G75,IF('⑧1.活動計画変更（PR）'!$B74="報告済",'②4.実施状況（PR）'!F39,IF('⑧1.活動計画変更（PR）'!$B74="中止","",IF('⑧1.活動計画変更（PR）'!$C75="中止","",'①4.事業内容（PR）'!H39)))))</f>
        <v/>
      </c>
      <c r="H39" s="1648"/>
      <c r="I39" s="1649"/>
      <c r="J39" s="1649"/>
      <c r="K39" s="1650"/>
      <c r="N39" s="602" t="str">
        <f t="shared" si="1"/>
        <v/>
      </c>
      <c r="O39" s="603" t="str">
        <f>IF(N39="","",'①6.成果目標（PR）'!J76)</f>
        <v/>
      </c>
      <c r="P39" s="603" t="e">
        <f>IF(N39="","",'①6.成果目標（PR）'!G75)*1000</f>
        <v>#VALUE!</v>
      </c>
      <c r="Q39" s="603" t="str">
        <f>IF(N39="","",IF('⑦1.活動計画変更（PR）'!C75="変更",'⑦1.活動計画変更（PR）'!H75,IF('⑦1.活動計画変更（PR）'!C75="中止",'⑦1.活動計画変更（PR）'!H75,'⑦1.活動計画変更（PR）'!H74)))</f>
        <v/>
      </c>
      <c r="R39" s="603" t="str">
        <f>IF(N39="","",IF('⑦1.活動計画変更（PR）'!C75="変更",'⑦1.活動計画変更（PR）'!I75,IF('⑦1.活動計画変更（PR）'!C75="中止",'⑦1.活動計画変更（PR）'!I75,'⑦1.活動計画変更（PR）'!I74)))</f>
        <v/>
      </c>
      <c r="S39" s="603" t="str">
        <f>IF(N39="","",IF('⑧1.活動計画変更（PR）'!B74="報告済",Q39,IF('⑧1.活動計画変更（PR）'!B74="中止",0,IF('⑧1.活動計画変更（PR）'!C75="変更",'⑧1.活動計画変更（PR）'!H75,IF('⑧1.活動計画変更（PR）'!C75="中止",'⑧1.活動計画変更（PR）'!H75,'⑧1.活動計画変更（PR）'!H74)))))</f>
        <v/>
      </c>
      <c r="T39" s="603" t="str">
        <f>IF(N39="","",IF('⑧1.活動計画変更（PR）'!B74="報告済",R39,IF('⑧1.活動計画変更（PR）'!B74="中止",0,IF('⑧1.活動計画変更（PR）'!C75="変更",'⑧1.活動計画変更（PR）'!I75,IF('⑧1.活動計画変更（PR）'!C75="中止",'⑧1.活動計画変更（PR）'!I75,'⑧1.活動計画変更（PR）'!I74)))))</f>
        <v/>
      </c>
    </row>
    <row r="40" spans="2:20" ht="42.6" hidden="1" customHeight="1">
      <c r="B40" s="583" t="str">
        <f>IF('①4.事業内容（PR）'!B40="","",'①4.事業内容（PR）'!B40)</f>
        <v/>
      </c>
      <c r="C40" s="584" t="str">
        <f>IF(B40="","",IF('⑧1.活動計画変更（PR）'!C77="変更",'⑧1.活動計画変更（PR）'!D77,IF('⑧1.活動計画変更（PR）'!B76="報告済",'②4.実施状況（PR）'!C40,IF('⑧1.活動計画変更（PR）'!B76="中止",'①4.事業内容（PR）'!C40,'①4.事業内容（PR）'!C40))))</f>
        <v/>
      </c>
      <c r="D40" s="585" t="str">
        <f>IF(B40="","",IF('⑧1.活動計画変更（PR）'!C77="変更","計画変更",IF('⑧1.活動計画変更（PR）'!B76="中止","事業中止",IF('⑧1.活動計画変更（PR）'!C77="中止","事業中止",""))))</f>
        <v/>
      </c>
      <c r="E40" s="586" t="str">
        <f>IF($B40="","",IF('⑧1.活動計画変更（PR）'!$C57="変更",'⑧1.活動計画変更（PR）'!$E57,IF('⑧1.活動計画変更（PR）'!$B56="報告済",'②4.実施状況（PR）'!D40,IF('⑧1.活動計画変更（PR）'!$B56="中止","",IF('⑧1.活動計画変更（PR）'!$C57="中止","",'①4.事業内容（PR）'!D40)))))</f>
        <v/>
      </c>
      <c r="F40" s="586" t="str">
        <f>IF($B40="","",IF('⑧1.活動計画変更（PR）'!$C77="変更",'⑧1.活動計画変更（PR）'!$F77,IF('⑧1.活動計画変更（PR）'!$B76="報告済",'②4.実施状況（PR）'!E40,IF('⑧1.活動計画変更（PR）'!$B76="中止","",IF('⑧1.活動計画変更（PR）'!$C77="中止","",'①4.事業内容（PR）'!F40)))))</f>
        <v/>
      </c>
      <c r="G40" s="591" t="str">
        <f>IF($B40="","",IF('⑧1.活動計画変更（PR）'!$C77="変更",'⑧1.活動計画変更（PR）'!$G77,IF('⑧1.活動計画変更（PR）'!$B76="報告済",'②4.実施状況（PR）'!F40,IF('⑧1.活動計画変更（PR）'!$B76="中止","",IF('⑧1.活動計画変更（PR）'!$C77="中止","",'①4.事業内容（PR）'!H40)))))</f>
        <v/>
      </c>
      <c r="H40" s="1648"/>
      <c r="I40" s="1649"/>
      <c r="J40" s="1649"/>
      <c r="K40" s="1650"/>
      <c r="N40" s="602" t="str">
        <f t="shared" si="1"/>
        <v/>
      </c>
      <c r="O40" s="603" t="str">
        <f>IF(N40="","",'①6.成果目標（PR）'!J78)</f>
        <v/>
      </c>
      <c r="P40" s="603" t="e">
        <f>IF(N40="","",'①6.成果目標（PR）'!G77)*1000</f>
        <v>#VALUE!</v>
      </c>
      <c r="Q40" s="603" t="str">
        <f>IF(N40="","",IF('⑦1.活動計画変更（PR）'!C77="変更",'⑦1.活動計画変更（PR）'!H77,IF('⑦1.活動計画変更（PR）'!C77="中止",'⑦1.活動計画変更（PR）'!H77,'⑦1.活動計画変更（PR）'!H76)))</f>
        <v/>
      </c>
      <c r="R40" s="603" t="str">
        <f>IF(N40="","",IF('⑦1.活動計画変更（PR）'!C77="変更",'⑦1.活動計画変更（PR）'!I77,IF('⑦1.活動計画変更（PR）'!C77="中止",'⑦1.活動計画変更（PR）'!I77,'⑦1.活動計画変更（PR）'!I76)))</f>
        <v/>
      </c>
      <c r="S40" s="603" t="str">
        <f>IF(N40="","",IF('⑧1.活動計画変更（PR）'!B76="報告済",Q40,IF('⑧1.活動計画変更（PR）'!B76="中止",0,IF('⑧1.活動計画変更（PR）'!C77="変更",'⑧1.活動計画変更（PR）'!H77,IF('⑧1.活動計画変更（PR）'!C77="中止",'⑧1.活動計画変更（PR）'!H77,'⑧1.活動計画変更（PR）'!H76)))))</f>
        <v/>
      </c>
      <c r="T40" s="603" t="str">
        <f>IF(N40="","",IF('⑧1.活動計画変更（PR）'!B76="報告済",R40,IF('⑧1.活動計画変更（PR）'!B76="中止",0,IF('⑧1.活動計画変更（PR）'!C77="変更",'⑧1.活動計画変更（PR）'!I77,IF('⑧1.活動計画変更（PR）'!C77="中止",'⑧1.活動計画変更（PR）'!I77,'⑧1.活動計画変更（PR）'!I76)))))</f>
        <v/>
      </c>
    </row>
    <row r="41" spans="2:20" ht="42.6" hidden="1" customHeight="1">
      <c r="B41" s="583" t="str">
        <f>IF('①4.事業内容（PR）'!B41="","",'①4.事業内容（PR）'!B41)</f>
        <v/>
      </c>
      <c r="C41" s="584" t="str">
        <f>IF(B41="","",IF('⑧1.活動計画変更（PR）'!C79="変更",'⑧1.活動計画変更（PR）'!D79,IF('⑧1.活動計画変更（PR）'!B78="報告済",'②4.実施状況（PR）'!C41,IF('⑧1.活動計画変更（PR）'!B78="中止",'①4.事業内容（PR）'!C41,'①4.事業内容（PR）'!C41))))</f>
        <v/>
      </c>
      <c r="D41" s="585" t="str">
        <f>IF(B41="","",IF('⑧1.活動計画変更（PR）'!C79="変更","計画変更",IF('⑧1.活動計画変更（PR）'!B78="中止","事業中止",IF('⑧1.活動計画変更（PR）'!C79="中止","事業中止",""))))</f>
        <v/>
      </c>
      <c r="E41" s="586" t="str">
        <f>IF($B41="","",IF('⑧1.活動計画変更（PR）'!$C79="変更",'⑧1.活動計画変更（PR）'!$E79,IF('⑧1.活動計画変更（PR）'!$B78="報告済",'②4.実施状況（PR）'!D41,IF('⑧1.活動計画変更（PR）'!$B78="中止","",IF('⑧1.活動計画変更（PR）'!$C79="中止","",'①4.事業内容（PR）'!D41)))))</f>
        <v/>
      </c>
      <c r="F41" s="586" t="str">
        <f>IF($B41="","",IF('⑧1.活動計画変更（PR）'!$C79="変更",'⑧1.活動計画変更（PR）'!$F79,IF('⑧1.活動計画変更（PR）'!$B78="報告済",'②4.実施状況（PR）'!E41,IF('⑧1.活動計画変更（PR）'!$B78="中止","",IF('⑧1.活動計画変更（PR）'!$C79="中止","",'①4.事業内容（PR）'!F41)))))</f>
        <v/>
      </c>
      <c r="G41" s="591" t="str">
        <f>IF($B41="","",IF('⑧1.活動計画変更（PR）'!$C79="変更",'⑧1.活動計画変更（PR）'!$G79,IF('⑧1.活動計画変更（PR）'!$B78="報告済",'②4.実施状況（PR）'!F41,IF('⑧1.活動計画変更（PR）'!$B78="中止","",IF('⑧1.活動計画変更（PR）'!$C79="中止","",'①4.事業内容（PR）'!H41)))))</f>
        <v/>
      </c>
      <c r="H41" s="1648"/>
      <c r="I41" s="1649"/>
      <c r="J41" s="1649"/>
      <c r="K41" s="1650"/>
      <c r="N41" s="602" t="str">
        <f t="shared" si="1"/>
        <v/>
      </c>
      <c r="O41" s="603" t="str">
        <f>IF(N41="","",'①6.成果目標（PR）'!J80)</f>
        <v/>
      </c>
      <c r="P41" s="603" t="e">
        <f>IF(N41="","",'①6.成果目標（PR）'!G79)*1000</f>
        <v>#VALUE!</v>
      </c>
      <c r="Q41" s="603" t="str">
        <f>IF(N41="","",IF('⑦1.活動計画変更（PR）'!C79="変更",'⑦1.活動計画変更（PR）'!H79,IF('⑦1.活動計画変更（PR）'!C79="中止",'⑦1.活動計画変更（PR）'!H79,'⑦1.活動計画変更（PR）'!H78)))</f>
        <v/>
      </c>
      <c r="R41" s="603" t="str">
        <f>IF(N41="","",IF('⑦1.活動計画変更（PR）'!C79="変更",'⑦1.活動計画変更（PR）'!I79,IF('⑦1.活動計画変更（PR）'!C79="中止",'⑦1.活動計画変更（PR）'!I79,'⑦1.活動計画変更（PR）'!I78)))</f>
        <v/>
      </c>
      <c r="S41" s="603" t="str">
        <f>IF(N41="","",IF('⑧1.活動計画変更（PR）'!B78="報告済",Q41,IF('⑧1.活動計画変更（PR）'!B78="中止",0,IF('⑧1.活動計画変更（PR）'!C79="変更",'⑧1.活動計画変更（PR）'!H79,IF('⑧1.活動計画変更（PR）'!C79="中止",'⑧1.活動計画変更（PR）'!H79,'⑧1.活動計画変更（PR）'!H78)))))</f>
        <v/>
      </c>
      <c r="T41" s="603" t="str">
        <f>IF(N41="","",IF('⑧1.活動計画変更（PR）'!B78="報告済",R41,IF('⑧1.活動計画変更（PR）'!B78="中止",0,IF('⑧1.活動計画変更（PR）'!C79="変更",'⑧1.活動計画変更（PR）'!I79,IF('⑧1.活動計画変更（PR）'!C79="中止",'⑧1.活動計画変更（PR）'!I79,'⑧1.活動計画変更（PR）'!I78)))))</f>
        <v/>
      </c>
    </row>
    <row r="42" spans="2:20" ht="42.6" hidden="1" customHeight="1">
      <c r="B42" s="583" t="str">
        <f>IF('①4.事業内容（PR）'!B42="","",'①4.事業内容（PR）'!B42)</f>
        <v/>
      </c>
      <c r="C42" s="584" t="str">
        <f>IF(B42="","",IF('⑧1.活動計画変更（PR）'!C81="変更",'⑧1.活動計画変更（PR）'!D81,IF('⑧1.活動計画変更（PR）'!B80="報告済",'②4.実施状況（PR）'!C42,IF('⑧1.活動計画変更（PR）'!B80="中止",'①4.事業内容（PR）'!C42,'①4.事業内容（PR）'!C42))))</f>
        <v/>
      </c>
      <c r="D42" s="585" t="str">
        <f>IF(B42="","",IF('⑧1.活動計画変更（PR）'!C81="変更","計画変更",IF('⑧1.活動計画変更（PR）'!B80="中止","事業中止",IF('⑧1.活動計画変更（PR）'!C81="中止","事業中止",""))))</f>
        <v/>
      </c>
      <c r="E42" s="586" t="str">
        <f>IF($B42="","",IF('⑧1.活動計画変更（PR）'!$C81="変更",'⑧1.活動計画変更（PR）'!$E81,IF('⑧1.活動計画変更（PR）'!$B80="報告済",'②4.実施状況（PR）'!D42,IF('⑧1.活動計画変更（PR）'!$B80="中止","",IF('⑧1.活動計画変更（PR）'!$C81="中止","",'①4.事業内容（PR）'!D42)))))</f>
        <v/>
      </c>
      <c r="F42" s="586" t="str">
        <f>IF($B42="","",IF('⑧1.活動計画変更（PR）'!$C81="変更",'⑧1.活動計画変更（PR）'!$F81,IF('⑧1.活動計画変更（PR）'!$B80="報告済",'②4.実施状況（PR）'!E42,IF('⑧1.活動計画変更（PR）'!$B80="中止","",IF('⑧1.活動計画変更（PR）'!$C81="中止","",'①4.事業内容（PR）'!F42)))))</f>
        <v/>
      </c>
      <c r="G42" s="591" t="str">
        <f>IF($B42="","",IF('⑧1.活動計画変更（PR）'!$C81="変更",'⑧1.活動計画変更（PR）'!$G81,IF('⑧1.活動計画変更（PR）'!$B80="報告済",'②4.実施状況（PR）'!F42,IF('⑧1.活動計画変更（PR）'!$B80="中止","",IF('⑧1.活動計画変更（PR）'!$C81="中止","",'①4.事業内容（PR）'!H42)))))</f>
        <v/>
      </c>
      <c r="H42" s="1648"/>
      <c r="I42" s="1649"/>
      <c r="J42" s="1649"/>
      <c r="K42" s="1650"/>
      <c r="N42" s="602" t="str">
        <f t="shared" si="1"/>
        <v/>
      </c>
      <c r="O42" s="603" t="str">
        <f>IF(N42="","",'①6.成果目標（PR）'!J82)</f>
        <v/>
      </c>
      <c r="P42" s="603" t="e">
        <f>IF(N42="","",'①6.成果目標（PR）'!G81)*1000</f>
        <v>#VALUE!</v>
      </c>
      <c r="Q42" s="603" t="str">
        <f>IF(N42="","",IF('⑦1.活動計画変更（PR）'!C81="変更",'⑦1.活動計画変更（PR）'!H81,IF('⑦1.活動計画変更（PR）'!C81="中止",'⑦1.活動計画変更（PR）'!H81,'⑦1.活動計画変更（PR）'!H80)))</f>
        <v/>
      </c>
      <c r="R42" s="603" t="str">
        <f>IF(N42="","",IF('⑦1.活動計画変更（PR）'!C81="変更",'⑦1.活動計画変更（PR）'!I81,IF('⑦1.活動計画変更（PR）'!C81="中止",'⑦1.活動計画変更（PR）'!I81,'⑦1.活動計画変更（PR）'!I80)))</f>
        <v/>
      </c>
      <c r="S42" s="603" t="str">
        <f>IF(N42="","",IF('⑧1.活動計画変更（PR）'!B80="報告済",Q42,IF('⑧1.活動計画変更（PR）'!B80="中止",0,IF('⑧1.活動計画変更（PR）'!C81="変更",'⑧1.活動計画変更（PR）'!H81,IF('⑧1.活動計画変更（PR）'!C81="中止",'⑧1.活動計画変更（PR）'!H81,'⑧1.活動計画変更（PR）'!H80)))))</f>
        <v/>
      </c>
      <c r="T42" s="603" t="str">
        <f>IF(N42="","",IF('⑧1.活動計画変更（PR）'!B80="報告済",R42,IF('⑧1.活動計画変更（PR）'!B80="中止",0,IF('⑧1.活動計画変更（PR）'!C81="変更",'⑧1.活動計画変更（PR）'!I81,IF('⑧1.活動計画変更（PR）'!C81="中止",'⑧1.活動計画変更（PR）'!I81,'⑧1.活動計画変更（PR）'!I80)))))</f>
        <v/>
      </c>
    </row>
    <row r="43" spans="2:20" ht="42.6" hidden="1" customHeight="1">
      <c r="B43" s="583" t="str">
        <f>IF('①4.事業内容（PR）'!B43="","",'①4.事業内容（PR）'!B43)</f>
        <v/>
      </c>
      <c r="C43" s="584" t="str">
        <f>IF(B43="","",IF('⑧1.活動計画変更（PR）'!C83="変更",'⑧1.活動計画変更（PR）'!D83,IF('⑧1.活動計画変更（PR）'!B82="報告済",'②4.実施状況（PR）'!C43,IF('⑧1.活動計画変更（PR）'!B82="中止",'①4.事業内容（PR）'!C43,'①4.事業内容（PR）'!C43))))</f>
        <v/>
      </c>
      <c r="D43" s="585" t="str">
        <f>IF(B43="","",IF('⑧1.活動計画変更（PR）'!C83="変更","計画変更",IF('⑧1.活動計画変更（PR）'!B82="中止","事業中止",IF('⑧1.活動計画変更（PR）'!C83="中止","事業中止",""))))</f>
        <v/>
      </c>
      <c r="E43" s="586" t="str">
        <f>IF($B43="","",IF('⑧1.活動計画変更（PR）'!$C83="変更",'⑧1.活動計画変更（PR）'!$E83,IF('⑧1.活動計画変更（PR）'!$B82="報告済",'②4.実施状況（PR）'!D43,IF('⑧1.活動計画変更（PR）'!$B82="中止","",IF('⑧1.活動計画変更（PR）'!$C83="中止","",'①4.事業内容（PR）'!D43)))))</f>
        <v/>
      </c>
      <c r="F43" s="586" t="str">
        <f>IF($B43="","",IF('⑧1.活動計画変更（PR）'!$C83="変更",'⑧1.活動計画変更（PR）'!$F83,IF('⑧1.活動計画変更（PR）'!$B82="報告済",'②4.実施状況（PR）'!E43,IF('⑧1.活動計画変更（PR）'!$B82="中止","",IF('⑧1.活動計画変更（PR）'!$C83="中止","",'①4.事業内容（PR）'!F43)))))</f>
        <v/>
      </c>
      <c r="G43" s="591" t="str">
        <f>IF($B43="","",IF('⑧1.活動計画変更（PR）'!$C83="変更",'⑧1.活動計画変更（PR）'!$G83,IF('⑧1.活動計画変更（PR）'!$B82="報告済",'②4.実施状況（PR）'!F43,IF('⑧1.活動計画変更（PR）'!$B82="中止","",IF('⑧1.活動計画変更（PR）'!$C83="中止","",'①4.事業内容（PR）'!H43)))))</f>
        <v/>
      </c>
      <c r="H43" s="1648"/>
      <c r="I43" s="1649"/>
      <c r="J43" s="1649"/>
      <c r="K43" s="1650"/>
      <c r="N43" s="602" t="str">
        <f t="shared" si="1"/>
        <v/>
      </c>
      <c r="O43" s="603" t="str">
        <f>IF(N43="","",'①6.成果目標（PR）'!J84)</f>
        <v/>
      </c>
      <c r="P43" s="603" t="e">
        <f>IF(N43="","",'①6.成果目標（PR）'!G83)*1000</f>
        <v>#VALUE!</v>
      </c>
      <c r="Q43" s="603" t="str">
        <f>IF(N43="","",IF('⑦1.活動計画変更（PR）'!C83="変更",'⑦1.活動計画変更（PR）'!H83,IF('⑦1.活動計画変更（PR）'!C83="中止",'⑦1.活動計画変更（PR）'!H83,'⑦1.活動計画変更（PR）'!H82)))</f>
        <v/>
      </c>
      <c r="R43" s="603" t="str">
        <f>IF(N43="","",IF('⑦1.活動計画変更（PR）'!C83="変更",'⑦1.活動計画変更（PR）'!I83,IF('⑦1.活動計画変更（PR）'!C83="中止",'⑦1.活動計画変更（PR）'!I83,'⑦1.活動計画変更（PR）'!I82)))</f>
        <v/>
      </c>
      <c r="S43" s="603" t="str">
        <f>IF(N43="","",IF('⑧1.活動計画変更（PR）'!B82="報告済",Q43,IF('⑧1.活動計画変更（PR）'!B82="中止",0,IF('⑧1.活動計画変更（PR）'!C83="変更",'⑧1.活動計画変更（PR）'!H83,IF('⑧1.活動計画変更（PR）'!C83="中止",'⑧1.活動計画変更（PR）'!H83,'⑧1.活動計画変更（PR）'!H82)))))</f>
        <v/>
      </c>
      <c r="T43" s="603" t="str">
        <f>IF(N43="","",IF('⑧1.活動計画変更（PR）'!B82="報告済",R43,IF('⑧1.活動計画変更（PR）'!B82="中止",0,IF('⑧1.活動計画変更（PR）'!C83="変更",'⑧1.活動計画変更（PR）'!I83,IF('⑧1.活動計画変更（PR）'!C83="中止",'⑧1.活動計画変更（PR）'!I83,'⑧1.活動計画変更（PR）'!I82)))))</f>
        <v/>
      </c>
    </row>
    <row r="44" spans="2:20" ht="42.6" hidden="1" customHeight="1" thickBot="1">
      <c r="B44" s="592" t="str">
        <f>IF('①4.事業内容（PR）'!B44="","",'①4.事業内容（PR）'!B44)</f>
        <v/>
      </c>
      <c r="C44" s="593" t="str">
        <f>IF(B44="","",IF('⑧1.活動計画変更（PR）'!C85="変更",'⑧1.活動計画変更（PR）'!D85,IF('⑧1.活動計画変更（PR）'!B84="報告済",'②4.実施状況（PR）'!C44,IF('⑧1.活動計画変更（PR）'!B84="中止",'①4.事業内容（PR）'!C44,'①4.事業内容（PR）'!C44))))</f>
        <v/>
      </c>
      <c r="D44" s="594" t="str">
        <f>IF(B44="","",IF('⑧1.活動計画変更（PR）'!C85="変更","計画変更",IF('⑧1.活動計画変更（PR）'!B84="中止","事業中止",IF('⑧1.活動計画変更（PR）'!C85="中止","事業中止",""))))</f>
        <v/>
      </c>
      <c r="E44" s="595" t="str">
        <f>IF($B44="","",IF('⑧1.活動計画変更（PR）'!$C85="変更",'⑧1.活動計画変更（PR）'!$E85,IF('⑧1.活動計画変更（PR）'!$B84="報告済",'②4.実施状況（PR）'!D44,IF('⑧1.活動計画変更（PR）'!$B84="中止","",IF('⑧1.活動計画変更（PR）'!$C85="中止","",'①4.事業内容（PR）'!D44)))))</f>
        <v/>
      </c>
      <c r="F44" s="595" t="str">
        <f>IF($B44="","",IF('⑧1.活動計画変更（PR）'!$C85="変更",'⑧1.活動計画変更（PR）'!$F85,IF('⑧1.活動計画変更（PR）'!$B84="報告済",'②4.実施状況（PR）'!E44,IF('⑧1.活動計画変更（PR）'!$B84="中止","",IF('⑧1.活動計画変更（PR）'!$C85="中止","",'①4.事業内容（PR）'!F44)))))</f>
        <v/>
      </c>
      <c r="G44" s="596" t="str">
        <f>IF($B44="","",IF('⑧1.活動計画変更（PR）'!$C85="変更",'⑧1.活動計画変更（PR）'!$G85,IF('⑧1.活動計画変更（PR）'!$B84="報告済",'②4.実施状況（PR）'!F44,IF('⑧1.活動計画変更（PR）'!$B84="中止","",IF('⑧1.活動計画変更（PR）'!$C85="中止","",'①4.事業内容（PR）'!H44)))))</f>
        <v/>
      </c>
      <c r="H44" s="1651"/>
      <c r="I44" s="1652"/>
      <c r="J44" s="1652"/>
      <c r="K44" s="1653"/>
      <c r="N44" s="602" t="str">
        <f t="shared" si="1"/>
        <v/>
      </c>
      <c r="O44" s="603" t="str">
        <f>IF(N44="","",'①6.成果目標（PR）'!J86)</f>
        <v/>
      </c>
      <c r="P44" s="603" t="e">
        <f>IF(N44="","",'①6.成果目標（PR）'!G85)*1000</f>
        <v>#VALUE!</v>
      </c>
      <c r="Q44" s="603" t="str">
        <f>IF(N44="","",IF('⑦1.活動計画変更（PR）'!C85="変更",'⑦1.活動計画変更（PR）'!H85,IF('⑦1.活動計画変更（PR）'!C85="中止",'⑦1.活動計画変更（PR）'!H85,'⑦1.活動計画変更（PR）'!H84)))</f>
        <v/>
      </c>
      <c r="R44" s="603" t="str">
        <f>IF(N44="","",IF('⑦1.活動計画変更（PR）'!C85="変更",'⑦1.活動計画変更（PR）'!I85,IF('⑦1.活動計画変更（PR）'!C85="中止",'⑦1.活動計画変更（PR）'!I85,'⑦1.活動計画変更（PR）'!I84)))</f>
        <v/>
      </c>
      <c r="S44" s="603" t="str">
        <f>IF(N44="","",IF('⑧1.活動計画変更（PR）'!B84="報告済",Q44,IF('⑧1.活動計画変更（PR）'!B84="中止",0,IF('⑧1.活動計画変更（PR）'!C86="変更",'⑧1.活動計画変更（PR）'!H86,IF('⑧1.活動計画変更（PR）'!C86="中止",'⑧1.活動計画変更（PR）'!H86,'⑧1.活動計画変更（PR）'!H85)))))</f>
        <v/>
      </c>
      <c r="T44" s="603" t="str">
        <f>IF(N44="","",IF('⑧1.活動計画変更（PR）'!B84="報告済",R44,IF('⑧1.活動計画変更（PR）'!B84="中止",0,IF('⑧1.活動計画変更（PR）'!C85="変更",'⑧1.活動計画変更（PR）'!I85,IF('⑧1.活動計画変更（PR）'!C85="中止",'⑧1.活動計画変更（PR）'!I85,'⑧1.活動計画変更（PR）'!I84)))))</f>
        <v/>
      </c>
    </row>
    <row r="45" spans="2:20" ht="42.6" hidden="1" customHeight="1">
      <c r="B45" s="583" t="str">
        <f>IF('①4.事業内容（PR）'!B45="","",'①4.事業内容（PR）'!B45)</f>
        <v/>
      </c>
      <c r="C45" s="584" t="str">
        <f>IF(B45="","",IF('⑧1.活動計画変更（PR）'!C87="変更",'⑧1.活動計画変更（PR）'!D87,IF('⑧1.活動計画変更（PR）'!B86="報告済",'②4.実施状況（PR）'!C45,IF('⑧1.活動計画変更（PR）'!B86="中止",'①4.事業内容（PR）'!C45,'①4.事業内容（PR）'!C45))))</f>
        <v/>
      </c>
      <c r="D45" s="585" t="str">
        <f>IF(B45="","",IF('⑧1.活動計画変更（PR）'!C87="変更","計画変更",IF('⑧1.活動計画変更（PR）'!B86="中止","事業中止",IF('⑧1.活動計画変更（PR）'!C87="中止","事業中止",""))))</f>
        <v/>
      </c>
      <c r="E45" s="586" t="str">
        <f>IF($B45="","",IF('⑧1.活動計画変更（PR）'!$C87="変更",'⑧1.活動計画変更（PR）'!$E87,IF('⑧1.活動計画変更（PR）'!$B86="報告済",'②4.実施状況（PR）'!D45,IF('⑧1.活動計画変更（PR）'!$B86="中止","",IF('⑧1.活動計画変更（PR）'!$C87="中止","",'①4.事業内容（PR）'!D45)))))</f>
        <v/>
      </c>
      <c r="F45" s="586" t="str">
        <f>IF($B45="","",IF('⑧1.活動計画変更（PR）'!$C87="変更",'⑧1.活動計画変更（PR）'!$F87,IF('⑧1.活動計画変更（PR）'!$B86="報告済",'②4.実施状況（PR）'!E45,IF('⑧1.活動計画変更（PR）'!$B86="中止","",IF('⑧1.活動計画変更（PR）'!$C87="中止","",'①4.事業内容（PR）'!F45)))))</f>
        <v/>
      </c>
      <c r="G45" s="587" t="str">
        <f>IF($B45="","",IF('⑧1.活動計画変更（PR）'!$C87="変更",'⑧1.活動計画変更（PR）'!$G87,IF('⑧1.活動計画変更（PR）'!$B86="報告済",'②4.実施状況（PR）'!F45,IF('⑧1.活動計画変更（PR）'!$B86="中止","",IF('⑧1.活動計画変更（PR）'!$C87="中止","",'①4.事業内容（PR）'!H45)))))</f>
        <v/>
      </c>
      <c r="H45" s="1648"/>
      <c r="I45" s="1649"/>
      <c r="J45" s="1649"/>
      <c r="K45" s="1650"/>
      <c r="L45" s="357"/>
      <c r="M45" s="146"/>
      <c r="N45" s="602" t="str">
        <f>IF(B45="","",B45)</f>
        <v/>
      </c>
      <c r="O45" s="603" t="str">
        <f>IF(N45="","",'①6.成果目標（PR）'!J88)</f>
        <v/>
      </c>
      <c r="P45" s="603" t="e">
        <f>IF(N45="","",'①6.成果目標（PR）'!G87)*1000</f>
        <v>#VALUE!</v>
      </c>
      <c r="Q45" s="603" t="str">
        <f>IF(N45="","",IF('⑦1.活動計画変更（PR）'!C87="変更",'⑦1.活動計画変更（PR）'!H87,IF('⑦1.活動計画変更（PR）'!C87="中止",'⑦1.活動計画変更（PR）'!H87,'⑦1.活動計画変更（PR）'!H86)))</f>
        <v/>
      </c>
      <c r="R45" s="603" t="str">
        <f>IF(N45="","",IF('⑦1.活動計画変更（PR）'!C87="変更",'⑦1.活動計画変更（PR）'!I87,IF('⑦1.活動計画変更（PR）'!C87="中止",'⑦1.活動計画変更（PR）'!I87,'⑦1.活動計画変更（PR）'!I86)))</f>
        <v/>
      </c>
      <c r="S45" s="603" t="str">
        <f>IF(N45="","",IF('⑧1.活動計画変更（PR）'!B86="報告済",Q45,IF('⑧1.活動計画変更（PR）'!B86="中止",0,IF('⑧1.活動計画変更（PR）'!C87="変更",'⑧1.活動計画変更（PR）'!H87,IF('⑧1.活動計画変更（PR）'!C87="中止",'⑧1.活動計画変更（PR）'!H87,'⑧1.活動計画変更（PR）'!H86)))))</f>
        <v/>
      </c>
      <c r="T45" s="603" t="str">
        <f>IF(N45="","",IF('⑧1.活動計画変更（PR）'!B86="報告済",R45,IF('⑧1.活動計画変更（PR）'!B86="中止",0,IF('⑧1.活動計画変更（PR）'!C87="変更",'⑧1.活動計画変更（PR）'!I87,IF('⑧1.活動計画変更（PR）'!C87="中止",'⑧1.活動計画変更（PR）'!I87,'⑧1.活動計画変更（PR）'!I86)))))</f>
        <v/>
      </c>
    </row>
    <row r="46" spans="2:20" ht="42.6" hidden="1" customHeight="1">
      <c r="B46" s="583" t="str">
        <f>IF('①4.事業内容（PR）'!B46="","",'①4.事業内容（PR）'!B46)</f>
        <v/>
      </c>
      <c r="C46" s="584" t="str">
        <f>IF(B46="","",IF('⑧1.活動計画変更（PR）'!C89="変更",'⑧1.活動計画変更（PR）'!D89,IF('⑧1.活動計画変更（PR）'!B88="報告済",'②4.実施状況（PR）'!C46,IF('⑧1.活動計画変更（PR）'!B88="中止",'①4.事業内容（PR）'!C46,'①4.事業内容（PR）'!C46))))</f>
        <v/>
      </c>
      <c r="D46" s="588" t="str">
        <f>IF(B46="","",IF('⑧1.活動計画変更（PR）'!C89="変更","計画変更",IF('⑧1.活動計画変更（PR）'!B88="中止","事業中止",IF('⑧1.活動計画変更（PR）'!C89="中止","事業中止",""))))</f>
        <v/>
      </c>
      <c r="E46" s="586" t="str">
        <f>IF($B46="","",IF('⑧1.活動計画変更（PR）'!$C89="変更",'⑧1.活動計画変更（PR）'!$E89,IF('⑧1.活動計画変更（PR）'!$B88="報告済",'②4.実施状況（PR）'!D46,IF('⑧1.活動計画変更（PR）'!$B88="中止","",IF('⑧1.活動計画変更（PR）'!$C89="中止","",'①4.事業内容（PR）'!D46)))))</f>
        <v/>
      </c>
      <c r="F46" s="586" t="str">
        <f>IF($B46="","",IF('⑧1.活動計画変更（PR）'!$C89="変更",'⑧1.活動計画変更（PR）'!$F89,IF('⑧1.活動計画変更（PR）'!$B88="報告済",'②4.実施状況（PR）'!E46,IF('⑧1.活動計画変更（PR）'!$B88="中止","",IF('⑧1.活動計画変更（PR）'!$C89="中止","",'①4.事業内容（PR）'!F46)))))</f>
        <v/>
      </c>
      <c r="G46" s="589" t="str">
        <f>IF($B46="","",IF('⑧1.活動計画変更（PR）'!$C89="変更",'⑧1.活動計画変更（PR）'!$G89,IF('⑧1.活動計画変更（PR）'!$B88="報告済",'②4.実施状況（PR）'!F46,IF('⑧1.活動計画変更（PR）'!$B88="中止","",IF('⑧1.活動計画変更（PR）'!$C89="中止","",'①4.事業内容（PR）'!H46)))))</f>
        <v/>
      </c>
      <c r="H46" s="1648"/>
      <c r="I46" s="1649"/>
      <c r="J46" s="1649"/>
      <c r="K46" s="1650"/>
      <c r="M46" s="151"/>
      <c r="N46" s="602" t="str">
        <f t="shared" ref="N46:N64" si="2">IF(B46="","",B46)</f>
        <v/>
      </c>
      <c r="O46" s="603" t="str">
        <f>IF(N46="","",'①6.成果目標（PR）'!J90)</f>
        <v/>
      </c>
      <c r="P46" s="603" t="e">
        <f>IF(N46="","",'①6.成果目標（PR）'!G89)*1000</f>
        <v>#VALUE!</v>
      </c>
      <c r="Q46" s="603" t="str">
        <f>IF(N46="","",IF('⑦1.活動計画変更（PR）'!C89="変更",'⑦1.活動計画変更（PR）'!H89,IF('⑦1.活動計画変更（PR）'!C89="中止",'⑦1.活動計画変更（PR）'!H89,'⑦1.活動計画変更（PR）'!H88)))</f>
        <v/>
      </c>
      <c r="R46" s="603" t="str">
        <f>IF(N46="","",IF('⑦1.活動計画変更（PR）'!C89="変更",'⑦1.活動計画変更（PR）'!I89,IF('⑦1.活動計画変更（PR）'!C89="中止",'⑦1.活動計画変更（PR）'!I89,'⑦1.活動計画変更（PR）'!I88)))</f>
        <v/>
      </c>
      <c r="S46" s="603" t="str">
        <f>IF(N46="","",IF('⑧1.活動計画変更（PR）'!B88="報告済",Q46,IF('⑧1.活動計画変更（PR）'!B88="中止",0,IF('⑧1.活動計画変更（PR）'!C89="変更",'⑧1.活動計画変更（PR）'!H89,IF('⑧1.活動計画変更（PR）'!C89="中止",'⑧1.活動計画変更（PR）'!H89,'⑧1.活動計画変更（PR）'!H88)))))</f>
        <v/>
      </c>
      <c r="T46" s="603" t="str">
        <f>IF(N46="","",IF('⑧1.活動計画変更（PR）'!B88="報告済",R46,IF('⑧1.活動計画変更（PR）'!B88="中止",0,IF('⑧1.活動計画変更（PR）'!C89="変更",'⑧1.活動計画変更（PR）'!I89,IF('⑧1.活動計画変更（PR）'!C89="中止",'⑧1.活動計画変更（PR）'!I89,'⑧1.活動計画変更（PR）'!I88)))))</f>
        <v/>
      </c>
    </row>
    <row r="47" spans="2:20" ht="42.6" hidden="1" customHeight="1">
      <c r="B47" s="583" t="str">
        <f>IF('①4.事業内容（PR）'!B47="","",'①4.事業内容（PR）'!B47)</f>
        <v/>
      </c>
      <c r="C47" s="584" t="str">
        <f>IF(B47="","",IF('⑧1.活動計画変更（PR）'!C91="変更",'⑧1.活動計画変更（PR）'!D91,IF('⑧1.活動計画変更（PR）'!B90="報告済",'②4.実施状況（PR）'!C47,IF('⑧1.活動計画変更（PR）'!B90="中止",'①4.事業内容（PR）'!C47,'①4.事業内容（PR）'!C47))))</f>
        <v/>
      </c>
      <c r="D47" s="590" t="str">
        <f>IF(B47="","",IF('⑧1.活動計画変更（PR）'!C91="変更","計画変更",IF('⑧1.活動計画変更（PR）'!B90="中止","事業中止",IF('⑧1.活動計画変更（PR）'!C91="中止","事業中止",""))))</f>
        <v/>
      </c>
      <c r="E47" s="586" t="str">
        <f>IF($B47="","",IF('⑧1.活動計画変更（PR）'!$C91="変更",'⑧1.活動計画変更（PR）'!$E91,IF('⑧1.活動計画変更（PR）'!$B90="報告済",'②4.実施状況（PR）'!D47,IF('⑧1.活動計画変更（PR）'!$B90="中止","",IF('⑧1.活動計画変更（PR）'!$C91="中止","",'①4.事業内容（PR）'!D47)))))</f>
        <v/>
      </c>
      <c r="F47" s="586" t="str">
        <f>IF($B47="","",IF('⑧1.活動計画変更（PR）'!$C91="変更",'⑧1.活動計画変更（PR）'!$F91,IF('⑧1.活動計画変更（PR）'!$B90="報告済",'②4.実施状況（PR）'!E47,IF('⑧1.活動計画変更（PR）'!$B90="中止","",IF('⑧1.活動計画変更（PR）'!$C91="中止","",'①4.事業内容（PR）'!F47)))))</f>
        <v/>
      </c>
      <c r="G47" s="589" t="str">
        <f>IF($B47="","",IF('⑧1.活動計画変更（PR）'!$C91="変更",'⑧1.活動計画変更（PR）'!$G91,IF('⑧1.活動計画変更（PR）'!$B90="報告済",'②4.実施状況（PR）'!F47,IF('⑧1.活動計画変更（PR）'!$B90="中止","",IF('⑧1.活動計画変更（PR）'!$C91="中止","",'①4.事業内容（PR）'!H47)))))</f>
        <v/>
      </c>
      <c r="H47" s="1648"/>
      <c r="I47" s="1649"/>
      <c r="J47" s="1649"/>
      <c r="K47" s="1650"/>
      <c r="M47" s="146"/>
      <c r="N47" s="602" t="str">
        <f t="shared" si="2"/>
        <v/>
      </c>
      <c r="O47" s="603" t="str">
        <f>IF(N47="","",'①6.成果目標（PR）'!J92)</f>
        <v/>
      </c>
      <c r="P47" s="603" t="e">
        <f>IF(N47="","",'①6.成果目標（PR）'!G91)*1000</f>
        <v>#VALUE!</v>
      </c>
      <c r="Q47" s="603" t="str">
        <f>IF(N47="","",IF('⑦1.活動計画変更（PR）'!C91="変更",'⑦1.活動計画変更（PR）'!H91,IF('⑦1.活動計画変更（PR）'!C91="中止",'⑦1.活動計画変更（PR）'!H91,'⑦1.活動計画変更（PR）'!H90)))</f>
        <v/>
      </c>
      <c r="R47" s="603" t="str">
        <f>IF(N47="","",IF('⑦1.活動計画変更（PR）'!C91="変更",'⑦1.活動計画変更（PR）'!I91,IF('⑦1.活動計画変更（PR）'!C91="中止",'⑦1.活動計画変更（PR）'!I91,'⑦1.活動計画変更（PR）'!I90)))</f>
        <v/>
      </c>
      <c r="S47" s="603" t="str">
        <f>IF(N47="","",IF('⑧1.活動計画変更（PR）'!B90="報告済",Q47,IF('⑧1.活動計画変更（PR）'!B90="中止",0,IF('⑧1.活動計画変更（PR）'!C91="変更",'⑧1.活動計画変更（PR）'!H91,IF('⑧1.活動計画変更（PR）'!C91="中止",'⑧1.活動計画変更（PR）'!H91,'⑧1.活動計画変更（PR）'!H90)))))</f>
        <v/>
      </c>
      <c r="T47" s="603" t="str">
        <f>IF(N47="","",IF('⑧1.活動計画変更（PR）'!B90="報告済",R47,IF('⑧1.活動計画変更（PR）'!B90="中止",0,IF('⑧1.活動計画変更（PR）'!C91="変更",'⑧1.活動計画変更（PR）'!I91,IF('⑧1.活動計画変更（PR）'!C91="中止",'⑧1.活動計画変更（PR）'!I91,'⑧1.活動計画変更（PR）'!I90)))))</f>
        <v/>
      </c>
    </row>
    <row r="48" spans="2:20" ht="42.6" hidden="1" customHeight="1">
      <c r="B48" s="583" t="str">
        <f>IF('①4.事業内容（PR）'!B48="","",'①4.事業内容（PR）'!B48)</f>
        <v/>
      </c>
      <c r="C48" s="584" t="str">
        <f>IF(B48="","",IF('⑧1.活動計画変更（PR）'!C93="変更",'⑧1.活動計画変更（PR）'!D93,IF('⑧1.活動計画変更（PR）'!B92="報告済",'②4.実施状況（PR）'!C48,IF('⑧1.活動計画変更（PR）'!B92="中止",'①4.事業内容（PR）'!C48,'①4.事業内容（PR）'!C48))))</f>
        <v/>
      </c>
      <c r="D48" s="588" t="str">
        <f>IF(B48="","",IF('⑧1.活動計画変更（PR）'!C93="変更","計画変更",IF('⑧1.活動計画変更（PR）'!B92="中止","事業中止",IF('⑧1.活動計画変更（PR）'!C93="中止","事業中止",""))))</f>
        <v/>
      </c>
      <c r="E48" s="586" t="str">
        <f>IF($B48="","",IF('⑧1.活動計画変更（PR）'!$C93="変更",'⑧1.活動計画変更（PR）'!$E93,IF('⑧1.活動計画変更（PR）'!$B92="報告済",'②4.実施状況（PR）'!D48,IF('⑧1.活動計画変更（PR）'!$B92="中止","",IF('⑧1.活動計画変更（PR）'!$C93="中止","",'①4.事業内容（PR）'!D48)))))</f>
        <v/>
      </c>
      <c r="F48" s="586" t="str">
        <f>IF($B48="","",IF('⑧1.活動計画変更（PR）'!$C93="変更",'⑧1.活動計画変更（PR）'!$F93,IF('⑧1.活動計画変更（PR）'!$B92="報告済",'②4.実施状況（PR）'!E48,IF('⑧1.活動計画変更（PR）'!$B92="中止","",IF('⑧1.活動計画変更（PR）'!$C93="中止","",'①4.事業内容（PR）'!F48)))))</f>
        <v/>
      </c>
      <c r="G48" s="589" t="str">
        <f>IF($B48="","",IF('⑧1.活動計画変更（PR）'!$C93="変更",'⑧1.活動計画変更（PR）'!$G93,IF('⑧1.活動計画変更（PR）'!$B92="報告済",'②4.実施状況（PR）'!F48,IF('⑧1.活動計画変更（PR）'!$B92="中止","",IF('⑧1.活動計画変更（PR）'!$C93="中止","",'①4.事業内容（PR）'!H48)))))</f>
        <v/>
      </c>
      <c r="H48" s="1648"/>
      <c r="I48" s="1649"/>
      <c r="J48" s="1649"/>
      <c r="K48" s="1650"/>
      <c r="M48" s="152"/>
      <c r="N48" s="602" t="str">
        <f t="shared" si="2"/>
        <v/>
      </c>
      <c r="O48" s="603" t="str">
        <f>IF(N48="","",'①6.成果目標（PR）'!J94)</f>
        <v/>
      </c>
      <c r="P48" s="603" t="e">
        <f>IF(N48="","",'①6.成果目標（PR）'!G93)*1000</f>
        <v>#VALUE!</v>
      </c>
      <c r="Q48" s="603" t="str">
        <f>IF(N48="","",IF('⑦1.活動計画変更（PR）'!C93="変更",'⑦1.活動計画変更（PR）'!H93,IF('⑦1.活動計画変更（PR）'!C93="中止",'⑦1.活動計画変更（PR）'!H93,'⑦1.活動計画変更（PR）'!H92)))</f>
        <v/>
      </c>
      <c r="R48" s="603" t="str">
        <f>IF(N48="","",IF('⑦1.活動計画変更（PR）'!C93="変更",'⑦1.活動計画変更（PR）'!I93,IF('⑦1.活動計画変更（PR）'!C93="中止",'⑦1.活動計画変更（PR）'!I93,'⑦1.活動計画変更（PR）'!I92)))</f>
        <v/>
      </c>
      <c r="S48" s="603" t="str">
        <f>IF(N48="","",IF('⑧1.活動計画変更（PR）'!B92="報告済",Q48,IF('⑧1.活動計画変更（PR）'!B92="中止",0,IF('⑧1.活動計画変更（PR）'!C93="変更",'⑧1.活動計画変更（PR）'!H93,IF('⑧1.活動計画変更（PR）'!C93="中止",'⑧1.活動計画変更（PR）'!H93,'⑧1.活動計画変更（PR）'!H92)))))</f>
        <v/>
      </c>
      <c r="T48" s="603" t="str">
        <f>IF(N48="","",IF('⑧1.活動計画変更（PR）'!B92="報告済",R48,IF('⑧1.活動計画変更（PR）'!B92="中止",0,IF('⑧1.活動計画変更（PR）'!C93="変更",'⑧1.活動計画変更（PR）'!I93,IF('⑧1.活動計画変更（PR）'!C93="中止",'⑧1.活動計画変更（PR）'!I93,'⑧1.活動計画変更（PR）'!I92)))))</f>
        <v/>
      </c>
    </row>
    <row r="49" spans="2:20" ht="42" hidden="1" customHeight="1">
      <c r="B49" s="583" t="str">
        <f>IF('①4.事業内容（PR）'!B49="","",'①4.事業内容（PR）'!B49)</f>
        <v/>
      </c>
      <c r="C49" s="584" t="str">
        <f>IF(B49="","",IF('⑧1.活動計画変更（PR）'!C95="変更",'⑧1.活動計画変更（PR）'!D95,IF('⑧1.活動計画変更（PR）'!B94="報告済",'②4.実施状況（PR）'!C49,IF('⑧1.活動計画変更（PR）'!B94="中止",'①4.事業内容（PR）'!C49,'①4.事業内容（PR）'!C49))))</f>
        <v/>
      </c>
      <c r="D49" s="588" t="str">
        <f>IF(B49="","",IF('⑧1.活動計画変更（PR）'!C95="変更","計画変更",IF('⑧1.活動計画変更（PR）'!B94="中止","事業中止",IF('⑧1.活動計画変更（PR）'!C95="中止","事業中止",""))))</f>
        <v/>
      </c>
      <c r="E49" s="586" t="str">
        <f>IF($B49="","",IF('⑧1.活動計画変更（PR）'!$C95="変更",'⑧1.活動計画変更（PR）'!$E95,IF('⑧1.活動計画変更（PR）'!$B94="報告済",'②4.実施状況（PR）'!D49,IF('⑧1.活動計画変更（PR）'!$B94="中止","",IF('⑧1.活動計画変更（PR）'!$C95="中止","",'①4.事業内容（PR）'!D49)))))</f>
        <v/>
      </c>
      <c r="F49" s="586" t="str">
        <f>IF($B49="","",IF('⑧1.活動計画変更（PR）'!$C95="変更",'⑧1.活動計画変更（PR）'!$F95,IF('⑧1.活動計画変更（PR）'!$B94="報告済",'②4.実施状況（PR）'!E49,IF('⑧1.活動計画変更（PR）'!$B94="中止","",IF('⑧1.活動計画変更（PR）'!$C95="中止","",'①4.事業内容（PR）'!F49)))))</f>
        <v/>
      </c>
      <c r="G49" s="589" t="str">
        <f>IF($B49="","",IF('⑧1.活動計画変更（PR）'!$C95="変更",'⑧1.活動計画変更（PR）'!$G95,IF('⑧1.活動計画変更（PR）'!$B94="報告済",'②4.実施状況（PR）'!F49,IF('⑧1.活動計画変更（PR）'!$B94="中止","",IF('⑧1.活動計画変更（PR）'!$C95="中止","",'①4.事業内容（PR）'!H49)))))</f>
        <v/>
      </c>
      <c r="H49" s="1648"/>
      <c r="I49" s="1649"/>
      <c r="J49" s="1649"/>
      <c r="K49" s="1650"/>
      <c r="N49" s="602" t="str">
        <f t="shared" si="2"/>
        <v/>
      </c>
      <c r="O49" s="603" t="str">
        <f>IF(N49="","",'①6.成果目標（PR）'!J96)</f>
        <v/>
      </c>
      <c r="P49" s="603" t="e">
        <f>IF(N49="","",'①6.成果目標（PR）'!G95)*1000</f>
        <v>#VALUE!</v>
      </c>
      <c r="Q49" s="603" t="str">
        <f>IF(N49="","",IF('⑦1.活動計画変更（PR）'!C95="変更",'⑦1.活動計画変更（PR）'!H95,IF('⑦1.活動計画変更（PR）'!C95="中止",'⑦1.活動計画変更（PR）'!H95,'⑦1.活動計画変更（PR）'!H94)))</f>
        <v/>
      </c>
      <c r="R49" s="603" t="str">
        <f>IF(N49="","",IF('⑦1.活動計画変更（PR）'!C95="変更",'⑦1.活動計画変更（PR）'!I95,IF('⑦1.活動計画変更（PR）'!C95="中止",'⑦1.活動計画変更（PR）'!I95,'⑦1.活動計画変更（PR）'!I94)))</f>
        <v/>
      </c>
      <c r="S49" s="603" t="str">
        <f>IF(N49="","",IF('⑧1.活動計画変更（PR）'!B94="報告済",Q49,IF('⑧1.活動計画変更（PR）'!B94="中止",0,IF('⑧1.活動計画変更（PR）'!C95="変更",'⑧1.活動計画変更（PR）'!H95,IF('⑧1.活動計画変更（PR）'!C95="中止",'⑧1.活動計画変更（PR）'!H95,'⑧1.活動計画変更（PR）'!H94)))))</f>
        <v/>
      </c>
      <c r="T49" s="603" t="str">
        <f>IF(N49="","",IF('⑧1.活動計画変更（PR）'!B94="報告済",R49,IF('⑧1.活動計画変更（PR）'!B94="中止",0,IF('⑧1.活動計画変更（PR）'!C95="変更",'⑧1.活動計画変更（PR）'!I95,IF('⑧1.活動計画変更（PR）'!C95="中止",'⑧1.活動計画変更（PR）'!I95,'⑧1.活動計画変更（PR）'!I94)))))</f>
        <v/>
      </c>
    </row>
    <row r="50" spans="2:20" ht="42.6" hidden="1" customHeight="1">
      <c r="B50" s="583" t="str">
        <f>IF('①4.事業内容（PR）'!B50="","",'①4.事業内容（PR）'!B50)</f>
        <v/>
      </c>
      <c r="C50" s="584" t="str">
        <f>IF(B50="","",IF('⑧1.活動計画変更（PR）'!C97="変更",'⑧1.活動計画変更（PR）'!D97,IF('⑧1.活動計画変更（PR）'!B96="報告済",'②4.実施状況（PR）'!C50,IF('⑧1.活動計画変更（PR）'!B96="中止",'①4.事業内容（PR）'!C50,'①4.事業内容（PR）'!C50))))</f>
        <v/>
      </c>
      <c r="D50" s="585" t="str">
        <f>IF(B50="","",IF('⑧1.活動計画変更（PR）'!C97="変更","計画変更",IF('⑧1.活動計画変更（PR）'!B96="中止","事業中止",IF('⑧1.活動計画変更（PR）'!C97="中止","事業中止",""))))</f>
        <v/>
      </c>
      <c r="E50" s="586" t="str">
        <f>IF($B50="","",IF('⑧1.活動計画変更（PR）'!$C97="変更",'⑧1.活動計画変更（PR）'!$E97,IF('⑧1.活動計画変更（PR）'!$B96="報告済",'②4.実施状況（PR）'!D50,IF('⑧1.活動計画変更（PR）'!$B96="中止","",IF('⑧1.活動計画変更（PR）'!$C97="中止","",'①4.事業内容（PR）'!D50)))))</f>
        <v/>
      </c>
      <c r="F50" s="586" t="str">
        <f>IF($B50="","",IF('⑧1.活動計画変更（PR）'!$C97="変更",'⑧1.活動計画変更（PR）'!$F97,IF('⑧1.活動計画変更（PR）'!$B96="報告済",'②4.実施状況（PR）'!E90,IF('⑧1.活動計画変更（PR）'!$B96="中止","",IF('⑧1.活動計画変更（PR）'!$C97="中止","",'①4.事業内容（PR）'!F50)))))</f>
        <v/>
      </c>
      <c r="G50" s="591" t="str">
        <f>IF($B50="","",IF('⑧1.活動計画変更（PR）'!$C97="変更",'⑧1.活動計画変更（PR）'!$G97,IF('⑧1.活動計画変更（PR）'!$B96="報告済",'②4.実施状況（PR）'!F50,IF('⑧1.活動計画変更（PR）'!$B96="中止","",IF('⑧1.活動計画変更（PR）'!$C97="中止","",'①4.事業内容（PR）'!H50)))))</f>
        <v/>
      </c>
      <c r="H50" s="1648"/>
      <c r="I50" s="1649"/>
      <c r="J50" s="1649"/>
      <c r="K50" s="1650"/>
      <c r="N50" s="602" t="str">
        <f t="shared" si="2"/>
        <v/>
      </c>
      <c r="O50" s="603" t="str">
        <f>IF(N50="","",'①6.成果目標（PR）'!J98)</f>
        <v/>
      </c>
      <c r="P50" s="603" t="e">
        <f>IF(N50="","",'①6.成果目標（PR）'!G97)*1000</f>
        <v>#VALUE!</v>
      </c>
      <c r="Q50" s="603" t="str">
        <f>IF(N50="","",IF('⑦1.活動計画変更（PR）'!C97="変更",'⑦1.活動計画変更（PR）'!H97,IF('⑦1.活動計画変更（PR）'!C97="中止",'⑦1.活動計画変更（PR）'!H97,'⑦1.活動計画変更（PR）'!H96)))</f>
        <v/>
      </c>
      <c r="R50" s="603" t="str">
        <f>IF(N50="","",IF('⑦1.活動計画変更（PR）'!C97="変更",'⑦1.活動計画変更（PR）'!I97,IF('⑦1.活動計画変更（PR）'!C97="中止",'⑦1.活動計画変更（PR）'!I97,'⑦1.活動計画変更（PR）'!I96)))</f>
        <v/>
      </c>
      <c r="S50" s="603" t="str">
        <f>IF(N50="","",IF('⑧1.活動計画変更（PR）'!B96="報告済",Q50,IF('⑧1.活動計画変更（PR）'!B96="中止",0,IF('⑧1.活動計画変更（PR）'!C97="変更",'⑧1.活動計画変更（PR）'!H97,IF('⑧1.活動計画変更（PR）'!C97="中止",'⑧1.活動計画変更（PR）'!H97,'⑧1.活動計画変更（PR）'!H96)))))</f>
        <v/>
      </c>
      <c r="T50" s="603" t="str">
        <f>IF(N50="","",IF('⑧1.活動計画変更（PR）'!B96="報告済",R50,IF('⑧1.活動計画変更（PR）'!B96="中止",0,IF('⑧1.活動計画変更（PR）'!C97="変更",'⑧1.活動計画変更（PR）'!I97,IF('⑧1.活動計画変更（PR）'!C97="中止",'⑧1.活動計画変更（PR）'!I97,'⑧1.活動計画変更（PR）'!I96)))))</f>
        <v/>
      </c>
    </row>
    <row r="51" spans="2:20" ht="42.6" hidden="1" customHeight="1">
      <c r="B51" s="583" t="str">
        <f>IF('①4.事業内容（PR）'!B51="","",'①4.事業内容（PR）'!B51)</f>
        <v/>
      </c>
      <c r="C51" s="584" t="str">
        <f>IF(B51="","",IF('⑧1.活動計画変更（PR）'!C99="変更",'⑧1.活動計画変更（PR）'!D99,IF('⑧1.活動計画変更（PR）'!B98="報告済",'②4.実施状況（PR）'!C51,IF('⑧1.活動計画変更（PR）'!B98="中止",'①4.事業内容（PR）'!C51,'①4.事業内容（PR）'!C51))))</f>
        <v/>
      </c>
      <c r="D51" s="585" t="str">
        <f>IF(B51="","",IF('⑧1.活動計画変更（PR）'!C99="変更","計画変更",IF('⑧1.活動計画変更（PR）'!B98="中止","事業中止",IF('⑧1.活動計画変更（PR）'!C99="中止","事業中止",""))))</f>
        <v/>
      </c>
      <c r="E51" s="586" t="str">
        <f>IF($B51="","",IF('⑧1.活動計画変更（PR）'!$C99="変更",'⑧1.活動計画変更（PR）'!$E99,IF('⑧1.活動計画変更（PR）'!$B98="報告済",'②4.実施状況（PR）'!D51,IF('⑧1.活動計画変更（PR）'!$B98="中止","",IF('⑧1.活動計画変更（PR）'!$C99="中止","",'①4.事業内容（PR）'!D51)))))</f>
        <v/>
      </c>
      <c r="F51" s="586" t="str">
        <f>IF($B51="","",IF('⑧1.活動計画変更（PR）'!$C99="変更",'⑧1.活動計画変更（PR）'!$F99,IF('⑧1.活動計画変更（PR）'!$B98="報告済",'②4.実施状況（PR）'!E51,IF('⑧1.活動計画変更（PR）'!$B98="中止","",IF('⑧1.活動計画変更（PR）'!$C99="中止","",'①4.事業内容（PR）'!F51)))))</f>
        <v/>
      </c>
      <c r="G51" s="591" t="str">
        <f>IF($B51="","",IF('⑧1.活動計画変更（PR）'!$C99="変更",'⑧1.活動計画変更（PR）'!$G99,IF('⑧1.活動計画変更（PR）'!$B98="報告済",'②4.実施状況（PR）'!F51,IF('⑧1.活動計画変更（PR）'!$B98="中止","",IF('⑧1.活動計画変更（PR）'!$C99="中止","",'①4.事業内容（PR）'!H51)))))</f>
        <v/>
      </c>
      <c r="H51" s="1648"/>
      <c r="I51" s="1649"/>
      <c r="J51" s="1649"/>
      <c r="K51" s="1650"/>
      <c r="N51" s="602" t="str">
        <f t="shared" si="2"/>
        <v/>
      </c>
      <c r="O51" s="603" t="str">
        <f>IF(N51="","",'①6.成果目標（PR）'!J100)</f>
        <v/>
      </c>
      <c r="P51" s="603" t="e">
        <f>IF(N51="","",'①6.成果目標（PR）'!G99)*1000</f>
        <v>#VALUE!</v>
      </c>
      <c r="Q51" s="603" t="str">
        <f>IF(N51="","",IF('⑦1.活動計画変更（PR）'!C99="変更",'⑦1.活動計画変更（PR）'!H99,IF('⑦1.活動計画変更（PR）'!C99="中止",'⑦1.活動計画変更（PR）'!H99,'⑦1.活動計画変更（PR）'!H98)))</f>
        <v/>
      </c>
      <c r="R51" s="603" t="str">
        <f>IF(N51="","",IF('⑦1.活動計画変更（PR）'!C99="変更",'⑦1.活動計画変更（PR）'!I99,IF('⑦1.活動計画変更（PR）'!C99="中止",'⑦1.活動計画変更（PR）'!I99,'⑦1.活動計画変更（PR）'!I98)))</f>
        <v/>
      </c>
      <c r="S51" s="603" t="str">
        <f>IF(N51="","",IF('⑧1.活動計画変更（PR）'!B98="報告済",Q51,IF('⑧1.活動計画変更（PR）'!B98="中止",0,IF('⑧1.活動計画変更（PR）'!C99="変更",'⑧1.活動計画変更（PR）'!H99,IF('⑧1.活動計画変更（PR）'!C99="中止",'⑧1.活動計画変更（PR）'!H99,'⑧1.活動計画変更（PR）'!H98)))))</f>
        <v/>
      </c>
      <c r="T51" s="603" t="str">
        <f>IF(N51="","",IF('⑧1.活動計画変更（PR）'!B98="報告済",R51,IF('⑧1.活動計画変更（PR）'!B98="中止",0,IF('⑧1.活動計画変更（PR）'!C99="変更",'⑧1.活動計画変更（PR）'!I99,IF('⑧1.活動計画変更（PR）'!C99="中止",'⑧1.活動計画変更（PR）'!I99,'⑧1.活動計画変更（PR）'!I98)))))</f>
        <v/>
      </c>
    </row>
    <row r="52" spans="2:20" ht="42.6" hidden="1" customHeight="1">
      <c r="B52" s="583" t="str">
        <f>IF('①4.事業内容（PR）'!B52="","",'①4.事業内容（PR）'!B52)</f>
        <v/>
      </c>
      <c r="C52" s="584" t="str">
        <f>IF(B52="","",IF('⑧1.活動計画変更（PR）'!C101="変更",'⑧1.活動計画変更（PR）'!D101,IF('⑧1.活動計画変更（PR）'!B100="報告済",'②4.実施状況（PR）'!C52,IF('⑧1.活動計画変更（PR）'!B100="中止",'①4.事業内容（PR）'!C52,'①4.事業内容（PR）'!C52))))</f>
        <v/>
      </c>
      <c r="D52" s="585" t="str">
        <f>IF(B52="","",IF('⑧1.活動計画変更（PR）'!C101="変更","計画変更",IF('⑧1.活動計画変更（PR）'!B100="中止","事業中止",IF('⑧1.活動計画変更（PR）'!C101="中止","事業中止",""))))</f>
        <v/>
      </c>
      <c r="E52" s="586" t="str">
        <f>IF($B52="","",IF('⑧1.活動計画変更（PR）'!$C101="変更",'⑧1.活動計画変更（PR）'!$E101,IF('⑧1.活動計画変更（PR）'!$B100="報告済",'②4.実施状況（PR）'!D52,IF('⑧1.活動計画変更（PR）'!$B100="中止","",IF('⑧1.活動計画変更（PR）'!$C101="中止","",'①4.事業内容（PR）'!D52)))))</f>
        <v/>
      </c>
      <c r="F52" s="586" t="str">
        <f>IF($B52="","",IF('⑧1.活動計画変更（PR）'!$C101="変更",'⑧1.活動計画変更（PR）'!$F101,IF('⑧1.活動計画変更（PR）'!$B100="報告済",'②4.実施状況（PR）'!E52,IF('⑧1.活動計画変更（PR）'!$B100="中止","",IF('⑧1.活動計画変更（PR）'!$C101="中止","",'①4.事業内容（PR）'!F52)))))</f>
        <v/>
      </c>
      <c r="G52" s="591" t="str">
        <f>IF($B52="","",IF('⑧1.活動計画変更（PR）'!$C101="変更",'⑧1.活動計画変更（PR）'!$G101,IF('⑧1.活動計画変更（PR）'!$B100="報告済",'②4.実施状況（PR）'!F52,IF('⑧1.活動計画変更（PR）'!$B100="中止","",IF('⑧1.活動計画変更（PR）'!$C101="中止","",'①4.事業内容（PR）'!H52)))))</f>
        <v/>
      </c>
      <c r="H52" s="1648"/>
      <c r="I52" s="1649"/>
      <c r="J52" s="1649"/>
      <c r="K52" s="1650"/>
      <c r="N52" s="602" t="str">
        <f t="shared" si="2"/>
        <v/>
      </c>
      <c r="O52" s="603" t="str">
        <f>IF(N52="","",'①6.成果目標（PR）'!J102)</f>
        <v/>
      </c>
      <c r="P52" s="603" t="e">
        <f>IF(N52="","",'①6.成果目標（PR）'!G101)*1000</f>
        <v>#VALUE!</v>
      </c>
      <c r="Q52" s="603" t="str">
        <f>IF(N52="","",IF('⑦1.活動計画変更（PR）'!C101="変更",'⑦1.活動計画変更（PR）'!H101,IF('⑦1.活動計画変更（PR）'!C101="中止",'⑦1.活動計画変更（PR）'!H101,'⑦1.活動計画変更（PR）'!H100)))</f>
        <v/>
      </c>
      <c r="R52" s="603" t="str">
        <f>IF(N52="","",IF('⑦1.活動計画変更（PR）'!C101="変更",'⑦1.活動計画変更（PR）'!I101,IF('⑦1.活動計画変更（PR）'!C101="中止",'⑦1.活動計画変更（PR）'!I101,'⑦1.活動計画変更（PR）'!I100)))</f>
        <v/>
      </c>
      <c r="S52" s="603" t="str">
        <f>IF(N52="","",IF('⑧1.活動計画変更（PR）'!B100="報告済",Q52,IF('⑧1.活動計画変更（PR）'!B100="中止",0,IF('⑧1.活動計画変更（PR）'!C101="変更",'⑧1.活動計画変更（PR）'!H101,IF('⑧1.活動計画変更（PR）'!C101="中止",'⑧1.活動計画変更（PR）'!H101,'⑧1.活動計画変更（PR）'!H100)))))</f>
        <v/>
      </c>
      <c r="T52" s="603" t="str">
        <f>IF(N52="","",IF('⑧1.活動計画変更（PR）'!B100="報告済",R52,IF('⑧1.活動計画変更（PR）'!B100="中止",0,IF('⑧1.活動計画変更（PR）'!C101="変更",'⑧1.活動計画変更（PR）'!I101,IF('⑧1.活動計画変更（PR）'!C101="中止",'⑧1.活動計画変更（PR）'!I101,'⑧1.活動計画変更（PR）'!I100)))))</f>
        <v/>
      </c>
    </row>
    <row r="53" spans="2:20" ht="42.6" hidden="1" customHeight="1">
      <c r="B53" s="583" t="str">
        <f>IF('①4.事業内容（PR）'!B53="","",'①4.事業内容（PR）'!B53)</f>
        <v/>
      </c>
      <c r="C53" s="584" t="str">
        <f>IF(B53="","",IF('⑧1.活動計画変更（PR）'!C103="変更",'⑧1.活動計画変更（PR）'!D103,IF('⑧1.活動計画変更（PR）'!B102="報告済",'②4.実施状況（PR）'!C53,IF('⑧1.活動計画変更（PR）'!B102="中止",'①4.事業内容（PR）'!C53,'①4.事業内容（PR）'!C53))))</f>
        <v/>
      </c>
      <c r="D53" s="585" t="str">
        <f>IF(B53="","",IF('⑧1.活動計画変更（PR）'!C103="変更","計画変更",IF('⑧1.活動計画変更（PR）'!B102="中止","事業中止",IF('⑧1.活動計画変更（PR）'!C103="中止","事業中止",""))))</f>
        <v/>
      </c>
      <c r="E53" s="586" t="str">
        <f>IF($B53="","",IF('⑧1.活動計画変更（PR）'!$C103="変更",'⑧1.活動計画変更（PR）'!$E103,IF('⑧1.活動計画変更（PR）'!$B102="報告済",'②4.実施状況（PR）'!D53,IF('⑧1.活動計画変更（PR）'!$B102="中止","",IF('⑧1.活動計画変更（PR）'!$C103="中止","",'①4.事業内容（PR）'!D53)))))</f>
        <v/>
      </c>
      <c r="F53" s="586" t="str">
        <f>IF($B53="","",IF('⑧1.活動計画変更（PR）'!$C103="変更",'⑧1.活動計画変更（PR）'!$F103,IF('⑧1.活動計画変更（PR）'!$B102="報告済",'②4.実施状況（PR）'!E53,IF('⑧1.活動計画変更（PR）'!$B102="中止","",IF('⑧1.活動計画変更（PR）'!$C103="中止","",'①4.事業内容（PR）'!F53)))))</f>
        <v/>
      </c>
      <c r="G53" s="591" t="str">
        <f>IF($B53="","",IF('⑧1.活動計画変更（PR）'!$C103="変更",'⑧1.活動計画変更（PR）'!$G103,IF('⑧1.活動計画変更（PR）'!$B102="報告済",'②4.実施状況（PR）'!F53,IF('⑧1.活動計画変更（PR）'!$B102="中止","",IF('⑧1.活動計画変更（PR）'!$C103="中止","",'①4.事業内容（PR）'!H53)))))</f>
        <v/>
      </c>
      <c r="H53" s="1648"/>
      <c r="I53" s="1649"/>
      <c r="J53" s="1649"/>
      <c r="K53" s="1650"/>
      <c r="N53" s="602" t="str">
        <f t="shared" si="2"/>
        <v/>
      </c>
      <c r="O53" s="603" t="str">
        <f>IF(N53="","",'①6.成果目標（PR）'!J104)</f>
        <v/>
      </c>
      <c r="P53" s="603" t="e">
        <f>IF(N53="","",'①6.成果目標（PR）'!G103)*1000</f>
        <v>#VALUE!</v>
      </c>
      <c r="Q53" s="603" t="str">
        <f>IF(N53="","",IF('⑦1.活動計画変更（PR）'!C103="変更",'⑦1.活動計画変更（PR）'!H103,IF('⑦1.活動計画変更（PR）'!C103="中止",'⑦1.活動計画変更（PR）'!H103,'⑦1.活動計画変更（PR）'!H102)))</f>
        <v/>
      </c>
      <c r="R53" s="603" t="str">
        <f>IF(N53="","",IF('⑦1.活動計画変更（PR）'!C103="変更",'⑦1.活動計画変更（PR）'!I103,IF('⑦1.活動計画変更（PR）'!C103="中止",'⑦1.活動計画変更（PR）'!I103,'⑦1.活動計画変更（PR）'!I104)))</f>
        <v/>
      </c>
      <c r="S53" s="603" t="str">
        <f>IF(N53="","",IF('⑧1.活動計画変更（PR）'!B102="報告済",Q53,IF('⑧1.活動計画変更（PR）'!B102="中止",0,IF('⑧1.活動計画変更（PR）'!C103="変更",'⑧1.活動計画変更（PR）'!H103,IF('⑧1.活動計画変更（PR）'!C103="中止",'⑧1.活動計画変更（PR）'!H103,'⑧1.活動計画変更（PR）'!H102)))))</f>
        <v/>
      </c>
      <c r="T53" s="603" t="str">
        <f>IF(N53="","",IF('⑧1.活動計画変更（PR）'!B102="報告済",R53,IF('⑧1.活動計画変更（PR）'!B102="中止",0,IF('⑧1.活動計画変更（PR）'!C103="変更",'⑧1.活動計画変更（PR）'!I103,IF('⑧1.活動計画変更（PR）'!C103="中止",'⑧1.活動計画変更（PR）'!I103,'⑧1.活動計画変更（PR）'!I102)))))</f>
        <v/>
      </c>
    </row>
    <row r="54" spans="2:20" ht="42.6" hidden="1" customHeight="1" thickBot="1">
      <c r="B54" s="592" t="str">
        <f>IF('①4.事業内容（PR）'!B54="","",'①4.事業内容（PR）'!B54)</f>
        <v/>
      </c>
      <c r="C54" s="593" t="str">
        <f>IF(B54="","",IF('⑧1.活動計画変更（PR）'!C105="変更",'⑧1.活動計画変更（PR）'!D105,IF('⑧1.活動計画変更（PR）'!B104="報告済",'②4.実施状況（PR）'!C54,IF('⑧1.活動計画変更（PR）'!B104="中止",'①4.事業内容（PR）'!C54,'①4.事業内容（PR）'!C54))))</f>
        <v/>
      </c>
      <c r="D54" s="594" t="str">
        <f>IF(B54="","",IF('⑧1.活動計画変更（PR）'!C105="変更","計画変更",IF('⑧1.活動計画変更（PR）'!B104="中止","事業中止",IF('⑧1.活動計画変更（PR）'!C105="中止","事業中止",""))))</f>
        <v/>
      </c>
      <c r="E54" s="595" t="str">
        <f>IF($B54="","",IF('⑧1.活動計画変更（PR）'!$C105="変更",'⑧1.活動計画変更（PR）'!$E105,IF('⑧1.活動計画変更（PR）'!$B104="報告済",'②4.実施状況（PR）'!D54,IF('⑧1.活動計画変更（PR）'!$B104="中止","",IF('⑧1.活動計画変更（PR）'!$C105="中止","",'①4.事業内容（PR）'!D54)))))</f>
        <v/>
      </c>
      <c r="F54" s="595" t="str">
        <f>IF($B54="","",IF('⑧1.活動計画変更（PR）'!$C105="変更",'⑧1.活動計画変更（PR）'!$F105,IF('⑧1.活動計画変更（PR）'!$B104="報告済",'②4.実施状況（PR）'!E54,IF('⑧1.活動計画変更（PR）'!$B104="中止","",IF('⑧1.活動計画変更（PR）'!$C105="中止","",'①4.事業内容（PR）'!F54)))))</f>
        <v/>
      </c>
      <c r="G54" s="596" t="str">
        <f>IF($B54="","",IF('⑧1.活動計画変更（PR）'!$C105="変更",'⑧1.活動計画変更（PR）'!$G105,IF('⑧1.活動計画変更（PR）'!$B104="報告済",'②4.実施状況（PR）'!F54,IF('⑧1.活動計画変更（PR）'!$B104="中止","",IF('⑧1.活動計画変更（PR）'!$C105="中止","",'①4.事業内容（PR）'!H54)))))</f>
        <v/>
      </c>
      <c r="H54" s="1651"/>
      <c r="I54" s="1652"/>
      <c r="J54" s="1652"/>
      <c r="K54" s="1653"/>
      <c r="N54" s="602" t="str">
        <f t="shared" si="2"/>
        <v/>
      </c>
      <c r="O54" s="603" t="str">
        <f>IF(N54="","",'①6.成果目標（PR）'!J106)</f>
        <v/>
      </c>
      <c r="P54" s="603" t="e">
        <f>IF(N54="","",'①6.成果目標（PR）'!G105)*1000</f>
        <v>#VALUE!</v>
      </c>
      <c r="Q54" s="603" t="str">
        <f>IF(N54="","",IF('⑦1.活動計画変更（PR）'!C105="変更",'⑦1.活動計画変更（PR）'!H105,IF('⑦1.活動計画変更（PR）'!C105="中止",'⑦1.活動計画変更（PR）'!H105,'⑦1.活動計画変更（PR）'!H104)))</f>
        <v/>
      </c>
      <c r="R54" s="603" t="str">
        <f>IF(N54="","",IF('⑦1.活動計画変更（PR）'!C105="変更",'⑦1.活動計画変更（PR）'!I105,IF('⑦1.活動計画変更（PR）'!C105="中止",'⑦1.活動計画変更（PR）'!I105,'⑦1.活動計画変更（PR）'!I104)))</f>
        <v/>
      </c>
      <c r="S54" s="603" t="str">
        <f>IF(N54="","",IF('⑧1.活動計画変更（PR）'!B104="報告済",Q54,IF('⑧1.活動計画変更（PR）'!B104="中止",0,IF('⑧1.活動計画変更（PR）'!C105="変更",'⑧1.活動計画変更（PR）'!H105,IF('⑧1.活動計画変更（PR）'!C105="中止",'⑧1.活動計画変更（PR）'!H105,'⑧1.活動計画変更（PR）'!H104)))))</f>
        <v/>
      </c>
      <c r="T54" s="603" t="str">
        <f>IF(N54="","",IF('⑧1.活動計画変更（PR）'!B104="報告済",R54,IF('⑧1.活動計画変更（PR）'!B104="中止",0,IF('⑧1.活動計画変更（PR）'!C105="変更",'⑧1.活動計画変更（PR）'!I105,IF('⑧1.活動計画変更（PR）'!C105="中止",'⑧1.活動計画変更（PR）'!I105,'⑧1.活動計画変更（PR）'!I104)))))</f>
        <v/>
      </c>
    </row>
    <row r="55" spans="2:20" ht="42.6" hidden="1" customHeight="1">
      <c r="B55" s="597" t="str">
        <f>IF('①4.事業内容（PR）'!B55="","",'①4.事業内容（PR）'!B55)</f>
        <v/>
      </c>
      <c r="C55" s="598" t="str">
        <f>IF(B55="","",IF('⑧1.活動計画変更（PR）'!C107="変更",'⑧1.活動計画変更（PR）'!D107,IF('⑧1.活動計画変更（PR）'!B106="報告済",'②4.実施状況（PR）'!C55,IF('⑧1.活動計画変更（PR）'!B106="中止",'①4.事業内容（PR）'!C55,'①4.事業内容（PR）'!C55))))</f>
        <v/>
      </c>
      <c r="D55" s="599" t="str">
        <f>IF(B55="","",IF('⑧1.活動計画変更（PR）'!C107="変更","計画変更",IF('⑧1.活動計画変更（PR）'!B106="中止","事業中止",IF('⑧1.活動計画変更（PR）'!C107="中止","事業中止",""))))</f>
        <v/>
      </c>
      <c r="E55" s="600" t="str">
        <f>IF($B55="","",IF('⑧1.活動計画変更（PR）'!$C107="変更",'⑧1.活動計画変更（PR）'!$E107,IF('⑧1.活動計画変更（PR）'!$B106="報告済",'②4.実施状況（PR）'!D55,IF('⑧1.活動計画変更（PR）'!$B106="中止","",IF('⑧1.活動計画変更（PR）'!$C107="中止","",'①4.事業内容（PR）'!D55)))))</f>
        <v/>
      </c>
      <c r="F55" s="600" t="str">
        <f>IF($B55="","",IF('⑧1.活動計画変更（PR）'!$C107="変更",'⑧1.活動計画変更（PR）'!$F107,IF('⑧1.活動計画変更（PR）'!$B106="報告済",'②4.実施状況（PR）'!E55,IF('⑧1.活動計画変更（PR）'!$B106="中止","",IF('⑧1.活動計画変更（PR）'!$C107="中止","",'①4.事業内容（PR）'!F55)))))</f>
        <v/>
      </c>
      <c r="G55" s="601" t="str">
        <f>IF($B55="","",IF('⑧1.活動計画変更（PR）'!$C107="変更",'⑧1.活動計画変更（PR）'!$G107,IF('⑧1.活動計画変更（PR）'!$B106="報告済",'②4.実施状況（PR）'!F55,IF('⑧1.活動計画変更（PR）'!$B106="中止","",IF('⑧1.活動計画変更（PR）'!$C107="中止","",'①4.事業内容（PR）'!H55)))))</f>
        <v/>
      </c>
      <c r="H55" s="1654"/>
      <c r="I55" s="1655"/>
      <c r="J55" s="1655"/>
      <c r="K55" s="1656"/>
      <c r="N55" s="602" t="str">
        <f t="shared" si="2"/>
        <v/>
      </c>
      <c r="O55" s="603" t="str">
        <f>IF(N55="","",'①6.成果目標（PR）'!J108)</f>
        <v/>
      </c>
      <c r="P55" s="603" t="e">
        <f>IF(N55="","",'①6.成果目標（PR）'!G107)*1000</f>
        <v>#VALUE!</v>
      </c>
      <c r="Q55" s="603" t="str">
        <f>IF(N55="","",IF('⑦1.活動計画変更（PR）'!C107="変更",'⑦1.活動計画変更（PR）'!H107,IF('⑦1.活動計画変更（PR）'!C107="中止",'⑦1.活動計画変更（PR）'!H107,'⑦1.活動計画変更（PR）'!H106)))</f>
        <v/>
      </c>
      <c r="R55" s="603" t="str">
        <f>IF(N55="","",IF('⑦1.活動計画変更（PR）'!C107="変更",'⑦1.活動計画変更（PR）'!I107,IF('⑦1.活動計画変更（PR）'!C107="中止",'⑦1.活動計画変更（PR）'!I107,'⑦1.活動計画変更（PR）'!I106)))</f>
        <v/>
      </c>
      <c r="S55" s="603" t="str">
        <f>IF(N55="","",IF('⑧1.活動計画変更（PR）'!B106="報告済",Q55,IF('⑧1.活動計画変更（PR）'!B106="中止",0,IF('⑧1.活動計画変更（PR）'!C107="変更",'⑧1.活動計画変更（PR）'!H107,IF('⑧1.活動計画変更（PR）'!C107="中止",'⑧1.活動計画変更（PR）'!H107,'⑧1.活動計画変更（PR）'!H106)))))</f>
        <v/>
      </c>
      <c r="T55" s="603" t="str">
        <f>IF(N55="","",IF('⑧1.活動計画変更（PR）'!B106="報告済",R55,IF('⑧1.活動計画変更（PR）'!B106="中止",0,IF('⑧1.活動計画変更（PR）'!C107="変更",'⑧1.活動計画変更（PR）'!I107,IF('⑧1.活動計画変更（PR）'!C107="中止",'⑧1.活動計画変更（PR）'!I107,'⑧1.活動計画変更（PR）'!I106)))))</f>
        <v/>
      </c>
    </row>
    <row r="56" spans="2:20" ht="42.6" hidden="1" customHeight="1">
      <c r="B56" s="583" t="str">
        <f>IF('①4.事業内容（PR）'!B56="","",'①4.事業内容（PR）'!B56)</f>
        <v/>
      </c>
      <c r="C56" s="584" t="str">
        <f>IF(B56="","",IF('⑧1.活動計画変更（PR）'!C109="変更",'⑧1.活動計画変更（PR）'!D109,IF('⑧1.活動計画変更（PR）'!B108="報告済",'②4.実施状況（PR）'!C56,IF('⑧1.活動計画変更（PR）'!B108="中止",'①4.事業内容（PR）'!C56,'①4.事業内容（PR）'!C56))))</f>
        <v/>
      </c>
      <c r="D56" s="585" t="str">
        <f>IF(B56="","",IF('⑧1.活動計画変更（PR）'!C109="変更","計画変更",IF('⑧1.活動計画変更（PR）'!B108="中止","事業中止",IF('⑧1.活動計画変更（PR）'!C109="中止","事業中止",""))))</f>
        <v/>
      </c>
      <c r="E56" s="586" t="str">
        <f>IF($B56="","",IF('⑧1.活動計画変更（PR）'!$C109="変更",'⑧1.活動計画変更（PR）'!$E109,IF('⑧1.活動計画変更（PR）'!$B108="報告済",'②4.実施状況（PR）'!D56,IF('⑧1.活動計画変更（PR）'!$B108="中止","",IF('⑧1.活動計画変更（PR）'!$C109="中止","",'①4.事業内容（PR）'!D56)))))</f>
        <v/>
      </c>
      <c r="F56" s="586" t="str">
        <f>IF($B56="","",IF('⑧1.活動計画変更（PR）'!$C109="変更",'⑧1.活動計画変更（PR）'!$F109,IF('⑧1.活動計画変更（PR）'!$B108="報告済",'②4.実施状況（PR）'!E56,IF('⑧1.活動計画変更（PR）'!$B108="中止","",IF('⑧1.活動計画変更（PR）'!$C109="中止","",'①4.事業内容（PR）'!F56)))))</f>
        <v/>
      </c>
      <c r="G56" s="591" t="str">
        <f>IF($B56="","",IF('⑧1.活動計画変更（PR）'!$C109="変更",'⑧1.活動計画変更（PR）'!$G109,IF('⑧1.活動計画変更（PR）'!$B108="報告済",'②4.実施状況（PR）'!F56,IF('⑧1.活動計画変更（PR）'!$B108="中止","",IF('⑧1.活動計画変更（PR）'!$C109="中止","",'①4.事業内容（PR）'!H56)))))</f>
        <v/>
      </c>
      <c r="H56" s="1648"/>
      <c r="I56" s="1649"/>
      <c r="J56" s="1649"/>
      <c r="K56" s="1650"/>
      <c r="N56" s="602" t="str">
        <f t="shared" si="2"/>
        <v/>
      </c>
      <c r="O56" s="603" t="str">
        <f>IF(N56="","",'①6.成果目標（PR）'!J110)</f>
        <v/>
      </c>
      <c r="P56" s="603" t="e">
        <f>IF(N56="","",'①6.成果目標（PR）'!G109)*1000</f>
        <v>#VALUE!</v>
      </c>
      <c r="Q56" s="603" t="str">
        <f>IF(N56="","",IF('⑦1.活動計画変更（PR）'!C109="変更",'⑦1.活動計画変更（PR）'!H109,IF('⑦1.活動計画変更（PR）'!C109="中止",'⑦1.活動計画変更（PR）'!H109,'⑦1.活動計画変更（PR）'!H108)))</f>
        <v/>
      </c>
      <c r="R56" s="603" t="str">
        <f>IF(N56="","",IF('⑦1.活動計画変更（PR）'!C109="変更",'⑦1.活動計画変更（PR）'!I109,IF('⑦1.活動計画変更（PR）'!C109="中止",'⑦1.活動計画変更（PR）'!I109,'⑦1.活動計画変更（PR）'!I108)))</f>
        <v/>
      </c>
      <c r="S56" s="603" t="str">
        <f>IF(N56="","",IF('⑧1.活動計画変更（PR）'!B108="報告済",Q56,IF('⑧1.活動計画変更（PR）'!B108="中止",0,IF('⑧1.活動計画変更（PR）'!C109="変更",'⑧1.活動計画変更（PR）'!H109,IF('⑧1.活動計画変更（PR）'!C109="中止",'⑧1.活動計画変更（PR）'!H109,'⑧1.活動計画変更（PR）'!H108)))))</f>
        <v/>
      </c>
      <c r="T56" s="603" t="str">
        <f>IF(N56="","",IF('⑧1.活動計画変更（PR）'!B108="報告済",R56,IF('⑧1.活動計画変更（PR）'!B108="中止",0,IF('⑧1.活動計画変更（PR）'!C109="変更",'⑧1.活動計画変更（PR）'!I109,IF('⑧1.活動計画変更（PR）'!C109="中止",'⑧1.活動計画変更（PR）'!I109,'⑧1.活動計画変更（PR）'!I108)))))</f>
        <v/>
      </c>
    </row>
    <row r="57" spans="2:20" ht="42.6" hidden="1" customHeight="1">
      <c r="B57" s="583" t="str">
        <f>IF('①4.事業内容（PR）'!B57="","",'①4.事業内容（PR）'!B57)</f>
        <v/>
      </c>
      <c r="C57" s="584" t="str">
        <f>IF(B57="","",IF('⑧1.活動計画変更（PR）'!C111="変更",'⑧1.活動計画変更（PR）'!D111,IF('⑧1.活動計画変更（PR）'!B110="報告済",'②4.実施状況（PR）'!C57,IF('⑧1.活動計画変更（PR）'!B110="中止",'①4.事業内容（PR）'!C57,'①4.事業内容（PR）'!C57))))</f>
        <v/>
      </c>
      <c r="D57" s="585" t="str">
        <f>IF(B57="","",IF('⑧1.活動計画変更（PR）'!C111="変更","計画変更",IF('⑧1.活動計画変更（PR）'!B110="中止","事業中止",IF('⑧1.活動計画変更（PR）'!C111="中止","事業中止",""))))</f>
        <v/>
      </c>
      <c r="E57" s="586" t="str">
        <f>IF($B57="","",IF('⑧1.活動計画変更（PR）'!$C111="変更",'⑧1.活動計画変更（PR）'!$E111,IF('⑧1.活動計画変更（PR）'!$B110="報告済",'②4.実施状況（PR）'!D57,IF('⑧1.活動計画変更（PR）'!$B110="中止","",IF('⑧1.活動計画変更（PR）'!$C111="中止","",'①4.事業内容（PR）'!D57)))))</f>
        <v/>
      </c>
      <c r="F57" s="586" t="str">
        <f>IF($B57="","",IF('⑧1.活動計画変更（PR）'!$C111="変更",'⑧1.活動計画変更（PR）'!$F111,IF('⑧1.活動計画変更（PR）'!$B110="報告済",'②4.実施状況（PR）'!E57,IF('⑧1.活動計画変更（PR）'!$B110="中止","",IF('⑧1.活動計画変更（PR）'!$C111="中止","",'①4.事業内容（PR）'!F57)))))</f>
        <v/>
      </c>
      <c r="G57" s="591" t="str">
        <f>IF($B57="","",IF('⑧1.活動計画変更（PR）'!$C111="変更",'⑧1.活動計画変更（PR）'!$G111,IF('⑧1.活動計画変更（PR）'!$B110="報告済",'②4.実施状況（PR）'!F57,IF('⑧1.活動計画変更（PR）'!$B110="中止","",IF('⑧1.活動計画変更（PR）'!$C111="中止","",'①4.事業内容（PR）'!H57)))))</f>
        <v/>
      </c>
      <c r="H57" s="1648"/>
      <c r="I57" s="1649"/>
      <c r="J57" s="1649"/>
      <c r="K57" s="1650"/>
      <c r="N57" s="602" t="str">
        <f t="shared" si="2"/>
        <v/>
      </c>
      <c r="O57" s="603" t="str">
        <f>IF(N57="","",'①6.成果目標（PR）'!J112)</f>
        <v/>
      </c>
      <c r="P57" s="603" t="e">
        <f>IF(N57="","",'①6.成果目標（PR）'!G111)*1000</f>
        <v>#VALUE!</v>
      </c>
      <c r="Q57" s="603" t="str">
        <f>IF(N57="","",IF('⑦1.活動計画変更（PR）'!C111="変更",'⑦1.活動計画変更（PR）'!H111,IF('⑦1.活動計画変更（PR）'!C111="中止",'⑦1.活動計画変更（PR）'!H111,'⑦1.活動計画変更（PR）'!H110)))</f>
        <v/>
      </c>
      <c r="R57" s="603" t="str">
        <f>IF(N57="","",IF('⑦1.活動計画変更（PR）'!C111="変更",'⑦1.活動計画変更（PR）'!I111,IF('⑦1.活動計画変更（PR）'!C111="中止",'⑦1.活動計画変更（PR）'!I111,'⑦1.活動計画変更（PR）'!I110)))</f>
        <v/>
      </c>
      <c r="S57" s="603" t="str">
        <f>IF(N57="","",IF('⑧1.活動計画変更（PR）'!B110="報告済",Q57,IF('⑧1.活動計画変更（PR）'!B110="中止",0,IF('⑧1.活動計画変更（PR）'!C111="変更",'⑧1.活動計画変更（PR）'!H111,IF('⑧1.活動計画変更（PR）'!C111="中止",'⑧1.活動計画変更（PR）'!H111,'⑧1.活動計画変更（PR）'!H110)))))</f>
        <v/>
      </c>
      <c r="T57" s="603" t="str">
        <f>IF(N57="","",IF('⑧1.活動計画変更（PR）'!B110="報告済",R57,IF('⑧1.活動計画変更（PR）'!B110="中止",0,IF('⑧1.活動計画変更（PR）'!C111="変更",'⑧1.活動計画変更（PR）'!I111,IF('⑧1.活動計画変更（PR）'!C111="中止",'⑧1.活動計画変更（PR）'!I111,'⑧1.活動計画変更（PR）'!I110)))))</f>
        <v/>
      </c>
    </row>
    <row r="58" spans="2:20" ht="42.6" hidden="1" customHeight="1">
      <c r="B58" s="583" t="str">
        <f>IF('①4.事業内容（PR）'!B58="","",'①4.事業内容（PR）'!B58)</f>
        <v/>
      </c>
      <c r="C58" s="584" t="str">
        <f>IF(B58="","",IF('⑧1.活動計画変更（PR）'!C113="変更",'⑧1.活動計画変更（PR）'!D113,IF('⑧1.活動計画変更（PR）'!B112="報告済",'②4.実施状況（PR）'!C58,IF('⑧1.活動計画変更（PR）'!B112="中止",'①4.事業内容（PR）'!C58,'①4.事業内容（PR）'!C58))))</f>
        <v/>
      </c>
      <c r="D58" s="585" t="str">
        <f>IF(B58="","",IF('⑧1.活動計画変更（PR）'!C113="変更","計画変更",IF('⑧1.活動計画変更（PR）'!B112="中止","事業中止",IF('⑧1.活動計画変更（PR）'!C113="中止","事業中止",""))))</f>
        <v/>
      </c>
      <c r="E58" s="586" t="str">
        <f>IF($B58="","",IF('⑧1.活動計画変更（PR）'!$C113="変更",'⑧1.活動計画変更（PR）'!$E113,IF('⑧1.活動計画変更（PR）'!$B112="報告済",'②4.実施状況（PR）'!D58,IF('⑧1.活動計画変更（PR）'!$B112="中止","",IF('⑧1.活動計画変更（PR）'!$C113="中止","",'①4.事業内容（PR）'!D58)))))</f>
        <v/>
      </c>
      <c r="F58" s="586" t="str">
        <f>IF($B58="","",IF('⑧1.活動計画変更（PR）'!$C113="変更",'⑧1.活動計画変更（PR）'!$F113,IF('⑧1.活動計画変更（PR）'!$B112="報告済",'②4.実施状況（PR）'!E58,IF('⑧1.活動計画変更（PR）'!$B112="中止","",IF('⑧1.活動計画変更（PR）'!$C113="中止","",'①4.事業内容（PR）'!F58)))))</f>
        <v/>
      </c>
      <c r="G58" s="591" t="str">
        <f>IF($B58="","",IF('⑧1.活動計画変更（PR）'!$C113="変更",'⑧1.活動計画変更（PR）'!$G113,IF('⑧1.活動計画変更（PR）'!$B112="報告済",'②4.実施状況（PR）'!F58,IF('⑧1.活動計画変更（PR）'!$B112="中止","",IF('⑧1.活動計画変更（PR）'!$C113="中止","",'①4.事業内容（PR）'!H58)))))</f>
        <v/>
      </c>
      <c r="H58" s="1648"/>
      <c r="I58" s="1649"/>
      <c r="J58" s="1649"/>
      <c r="K58" s="1650"/>
      <c r="N58" s="602" t="str">
        <f t="shared" si="2"/>
        <v/>
      </c>
      <c r="O58" s="603" t="str">
        <f>IF(N58="","",'①6.成果目標（PR）'!J114)</f>
        <v/>
      </c>
      <c r="P58" s="603" t="e">
        <f>IF(N58="","",'①6.成果目標（PR）'!G113)*1000</f>
        <v>#VALUE!</v>
      </c>
      <c r="Q58" s="603" t="str">
        <f>IF(N58="","",IF('⑦1.活動計画変更（PR）'!C113="変更",'⑦1.活動計画変更（PR）'!H113,IF('⑦1.活動計画変更（PR）'!C113="中止",'⑦1.活動計画変更（PR）'!H113,'⑦1.活動計画変更（PR）'!H112)))</f>
        <v/>
      </c>
      <c r="R58" s="603" t="str">
        <f>IF(N58="","",IF('⑦1.活動計画変更（PR）'!C113="変更",'⑦1.活動計画変更（PR）'!I113,IF('⑦1.活動計画変更（PR）'!C113="中止",'⑦1.活動計画変更（PR）'!I113,'⑦1.活動計画変更（PR）'!I112)))</f>
        <v/>
      </c>
      <c r="S58" s="603" t="str">
        <f>IF(N58="","",IF('⑧1.活動計画変更（PR）'!B112="報告済",Q58,IF('⑧1.活動計画変更（PR）'!B112="中止",0,IF('⑧1.活動計画変更（PR）'!C111="変更",'⑧1.活動計画変更（PR）'!H111,IF('⑧1.活動計画変更（PR）'!C111="中止",'⑧1.活動計画変更（PR）'!H111,'⑧1.活動計画変更（PR）'!H110)))))</f>
        <v/>
      </c>
      <c r="T58" s="603" t="str">
        <f>IF(N58="","",IF('⑧1.活動計画変更（PR）'!B112="報告済",R58,IF('⑧1.活動計画変更（PR）'!B112="中止",0,IF('⑧1.活動計画変更（PR）'!C113="変更",'⑧1.活動計画変更（PR）'!I113,IF('⑧1.活動計画変更（PR）'!C113="中止",'⑧1.活動計画変更（PR）'!I113,'⑧1.活動計画変更（PR）'!I112)))))</f>
        <v/>
      </c>
    </row>
    <row r="59" spans="2:20" ht="42.6" hidden="1" customHeight="1">
      <c r="B59" s="583" t="str">
        <f>IF('①4.事業内容（PR）'!B59="","",'①4.事業内容（PR）'!B59)</f>
        <v/>
      </c>
      <c r="C59" s="584" t="str">
        <f>IF(B59="","",IF('⑧1.活動計画変更（PR）'!C115="変更",'⑧1.活動計画変更（PR）'!D115,IF('⑧1.活動計画変更（PR）'!B114="報告済",'②4.実施状況（PR）'!C59,IF('⑧1.活動計画変更（PR）'!B114="中止",'①4.事業内容（PR）'!C59,'①4.事業内容（PR）'!C59))))</f>
        <v/>
      </c>
      <c r="D59" s="585" t="str">
        <f>IF(B59="","",IF('⑧1.活動計画変更（PR）'!C115="変更","計画変更",IF('⑧1.活動計画変更（PR）'!B114="中止","事業中止",IF('⑧1.活動計画変更（PR）'!C115="中止","事業中止",""))))</f>
        <v/>
      </c>
      <c r="E59" s="586" t="str">
        <f>IF($B59="","",IF('⑧1.活動計画変更（PR）'!$C115="変更",'⑧1.活動計画変更（PR）'!$E115,IF('⑧1.活動計画変更（PR）'!$B114="報告済",'②4.実施状況（PR）'!D59,IF('⑧1.活動計画変更（PR）'!$B114="中止","",IF('⑧1.活動計画変更（PR）'!$C115="中止","",'①4.事業内容（PR）'!D59)))))</f>
        <v/>
      </c>
      <c r="F59" s="586" t="str">
        <f>IF($B59="","",IF('⑧1.活動計画変更（PR）'!$C115="変更",'⑧1.活動計画変更（PR）'!$F115,IF('⑧1.活動計画変更（PR）'!$B114="報告済",'②4.実施状況（PR）'!E59,IF('⑧1.活動計画変更（PR）'!$B114="中止","",IF('⑧1.活動計画変更（PR）'!$C115="中止","",'①4.事業内容（PR）'!F59)))))</f>
        <v/>
      </c>
      <c r="G59" s="591" t="str">
        <f>IF($B59="","",IF('⑧1.活動計画変更（PR）'!$C115="変更",'⑧1.活動計画変更（PR）'!$G115,IF('⑧1.活動計画変更（PR）'!$B114="報告済",'②4.実施状況（PR）'!F59,IF('⑧1.活動計画変更（PR）'!$B114="中止","",IF('⑧1.活動計画変更（PR）'!$C115="中止","",'①4.事業内容（PR）'!H59)))))</f>
        <v/>
      </c>
      <c r="H59" s="1648"/>
      <c r="I59" s="1649"/>
      <c r="J59" s="1649"/>
      <c r="K59" s="1650"/>
      <c r="N59" s="602" t="str">
        <f t="shared" si="2"/>
        <v/>
      </c>
      <c r="O59" s="603" t="str">
        <f>IF(N59="","",'①6.成果目標（PR）'!J116)</f>
        <v/>
      </c>
      <c r="P59" s="603" t="e">
        <f>IF(N59="","",'①6.成果目標（PR）'!G115)*1000</f>
        <v>#VALUE!</v>
      </c>
      <c r="Q59" s="603" t="str">
        <f>IF(N59="","",IF('⑦1.活動計画変更（PR）'!C115="変更",'⑦1.活動計画変更（PR）'!H115,IF('⑦1.活動計画変更（PR）'!C115="中止",'⑦1.活動計画変更（PR）'!H115,'⑦1.活動計画変更（PR）'!H114)))</f>
        <v/>
      </c>
      <c r="R59" s="603" t="str">
        <f>IF(N59="","",IF('⑦1.活動計画変更（PR）'!C115="変更",'⑦1.活動計画変更（PR）'!I115,IF('⑦1.活動計画変更（PR）'!C115="中止",'⑦1.活動計画変更（PR）'!I115,'⑦1.活動計画変更（PR）'!I114)))</f>
        <v/>
      </c>
      <c r="S59" s="603" t="str">
        <f>IF(N59="","",IF('⑧1.活動計画変更（PR）'!B114="報告済",Q59,IF('⑧1.活動計画変更（PR）'!B114="中止",0,IF('⑧1.活動計画変更（PR）'!C115="変更",'⑧1.活動計画変更（PR）'!H115,IF('⑧1.活動計画変更（PR）'!C115="中止",'⑧1.活動計画変更（PR）'!H115,'⑧1.活動計画変更（PR）'!H114)))))</f>
        <v/>
      </c>
      <c r="T59" s="603" t="str">
        <f>IF(N59="","",IF('⑧1.活動計画変更（PR）'!B114="報告済",R59,IF('⑧1.活動計画変更（PR）'!B114="中止",0,IF('⑧1.活動計画変更（PR）'!C115="変更",'⑧1.活動計画変更（PR）'!I115,IF('⑧1.活動計画変更（PR）'!C115="中止",'⑧1.活動計画変更（PR）'!I115,'⑧1.活動計画変更（PR）'!I114)))))</f>
        <v/>
      </c>
    </row>
    <row r="60" spans="2:20" ht="42.6" hidden="1" customHeight="1">
      <c r="B60" s="583" t="str">
        <f>IF('①4.事業内容（PR）'!B60="","",'①4.事業内容（PR）'!B60)</f>
        <v/>
      </c>
      <c r="C60" s="584" t="str">
        <f>IF(B60="","",IF('⑧1.活動計画変更（PR）'!C117="変更",'⑧1.活動計画変更（PR）'!D117,IF('⑧1.活動計画変更（PR）'!B116="報告済",'②4.実施状況（PR）'!C60,IF('⑧1.活動計画変更（PR）'!B116="中止",'①4.事業内容（PR）'!C60,'①4.事業内容（PR）'!C60))))</f>
        <v/>
      </c>
      <c r="D60" s="585" t="str">
        <f>IF(B60="","",IF('⑧1.活動計画変更（PR）'!C117="変更","計画変更",IF('⑧1.活動計画変更（PR）'!B116="中止","事業中止",IF('⑧1.活動計画変更（PR）'!C117="中止","事業中止",""))))</f>
        <v/>
      </c>
      <c r="E60" s="586" t="str">
        <f>IF($B60="","",IF('⑧1.活動計画変更（PR）'!$C117="変更",'⑧1.活動計画変更（PR）'!$E117,IF('⑧1.活動計画変更（PR）'!$B116="報告済",'②4.実施状況（PR）'!D60,IF('⑧1.活動計画変更（PR）'!$B116="中止","",IF('⑧1.活動計画変更（PR）'!$C117="中止","",'①4.事業内容（PR）'!D60)))))</f>
        <v/>
      </c>
      <c r="F60" s="586" t="str">
        <f>IF($B60="","",IF('⑧1.活動計画変更（PR）'!$C117="変更",'⑧1.活動計画変更（PR）'!$F117,IF('⑧1.活動計画変更（PR）'!$B116="報告済",'②4.実施状況（PR）'!E60,IF('⑧1.活動計画変更（PR）'!$B116="中止","",IF('⑧1.活動計画変更（PR）'!$C117="中止","",'①4.事業内容（PR）'!F60)))))</f>
        <v/>
      </c>
      <c r="G60" s="591" t="str">
        <f>IF($B60="","",IF('⑧1.活動計画変更（PR）'!$C117="変更",'⑧1.活動計画変更（PR）'!$G117,IF('⑧1.活動計画変更（PR）'!$B116="報告済",'②4.実施状況（PR）'!F60,IF('⑧1.活動計画変更（PR）'!$B116="中止","",IF('⑧1.活動計画変更（PR）'!$C117="中止","",'①4.事業内容（PR）'!H60)))))</f>
        <v/>
      </c>
      <c r="H60" s="1648"/>
      <c r="I60" s="1649"/>
      <c r="J60" s="1649"/>
      <c r="K60" s="1650"/>
      <c r="N60" s="602" t="str">
        <f t="shared" si="2"/>
        <v/>
      </c>
      <c r="O60" s="603" t="str">
        <f>IF(N60="","",'①6.成果目標（PR）'!J118)</f>
        <v/>
      </c>
      <c r="P60" s="603" t="e">
        <f>IF(N60="","",'①6.成果目標（PR）'!G117)*1000</f>
        <v>#VALUE!</v>
      </c>
      <c r="Q60" s="603" t="str">
        <f>IF(N60="","",IF('⑦1.活動計画変更（PR）'!C117="変更",'⑦1.活動計画変更（PR）'!H117,IF('⑦1.活動計画変更（PR）'!C117="中止",'⑦1.活動計画変更（PR）'!H117,'⑦1.活動計画変更（PR）'!H116)))</f>
        <v/>
      </c>
      <c r="R60" s="603" t="str">
        <f>IF(N60="","",IF('⑦1.活動計画変更（PR）'!C117="変更",'⑦1.活動計画変更（PR）'!I117,IF('⑦1.活動計画変更（PR）'!C117="中止",'⑦1.活動計画変更（PR）'!I117,'⑦1.活動計画変更（PR）'!I116)))</f>
        <v/>
      </c>
      <c r="S60" s="603" t="str">
        <f>IF(N60="","",IF('⑧1.活動計画変更（PR）'!B116="報告済",Q60,IF('⑧1.活動計画変更（PR）'!B116="中止",0,IF('⑧1.活動計画変更（PR）'!C117="変更",'⑧1.活動計画変更（PR）'!H117,IF('⑧1.活動計画変更（PR）'!C117="中止",'⑧1.活動計画変更（PR）'!H117,'⑧1.活動計画変更（PR）'!H116)))))</f>
        <v/>
      </c>
      <c r="T60" s="603" t="str">
        <f>IF(N60="","",IF('⑧1.活動計画変更（PR）'!B116="報告済",R60,IF('⑧1.活動計画変更（PR）'!B116="中止",0,IF('⑧1.活動計画変更（PR）'!C117="変更",'⑧1.活動計画変更（PR）'!I117,IF('⑧1.活動計画変更（PR）'!C117="中止",'⑧1.活動計画変更（PR）'!I117,'⑧1.活動計画変更（PR）'!I116)))))</f>
        <v/>
      </c>
    </row>
    <row r="61" spans="2:20" ht="42.6" hidden="1" customHeight="1">
      <c r="B61" s="583" t="str">
        <f>IF('①4.事業内容（PR）'!B61="","",'①4.事業内容（PR）'!B61)</f>
        <v/>
      </c>
      <c r="C61" s="584" t="str">
        <f>IF(B61="","",IF('⑧1.活動計画変更（PR）'!C119="変更",'⑧1.活動計画変更（PR）'!D119,IF('⑧1.活動計画変更（PR）'!B118="報告済",'②4.実施状況（PR）'!C61,IF('⑧1.活動計画変更（PR）'!B118="中止",'①4.事業内容（PR）'!C61,'①4.事業内容（PR）'!C61))))</f>
        <v/>
      </c>
      <c r="D61" s="585" t="str">
        <f>IF(B61="","",IF('⑧1.活動計画変更（PR）'!C119="変更","計画変更",IF('⑧1.活動計画変更（PR）'!B118="中止","事業中止",IF('⑧1.活動計画変更（PR）'!C119="中止","事業中止",""))))</f>
        <v/>
      </c>
      <c r="E61" s="586" t="str">
        <f>IF($B61="","",IF('⑧1.活動計画変更（PR）'!$C119="変更",'⑧1.活動計画変更（PR）'!$E119,IF('⑧1.活動計画変更（PR）'!$B118="報告済",'②4.実施状況（PR）'!D61,IF('⑧1.活動計画変更（PR）'!$B118="中止","",IF('⑧1.活動計画変更（PR）'!$C119="中止","",'①4.事業内容（PR）'!D61)))))</f>
        <v/>
      </c>
      <c r="F61" s="586" t="str">
        <f>IF($B61="","",IF('⑧1.活動計画変更（PR）'!$C119="変更",'⑧1.活動計画変更（PR）'!$F119,IF('⑧1.活動計画変更（PR）'!$B118="報告済",'②4.実施状況（PR）'!E61,IF('⑧1.活動計画変更（PR）'!$B118="中止","",IF('⑧1.活動計画変更（PR）'!$C119="中止","",'①4.事業内容（PR）'!F61)))))</f>
        <v/>
      </c>
      <c r="G61" s="591" t="str">
        <f>IF($B61="","",IF('⑧1.活動計画変更（PR）'!$C119="変更",'⑧1.活動計画変更（PR）'!$G119,IF('⑧1.活動計画変更（PR）'!$B118="報告済",'②4.実施状況（PR）'!F61,IF('⑧1.活動計画変更（PR）'!$B118="中止","",IF('⑧1.活動計画変更（PR）'!$C119="中止","",'①4.事業内容（PR）'!H61)))))</f>
        <v/>
      </c>
      <c r="H61" s="1648"/>
      <c r="I61" s="1649"/>
      <c r="J61" s="1649"/>
      <c r="K61" s="1650"/>
      <c r="N61" s="602" t="str">
        <f t="shared" si="2"/>
        <v/>
      </c>
      <c r="O61" s="603" t="str">
        <f>IF(N61="","",'①6.成果目標（PR）'!J120)</f>
        <v/>
      </c>
      <c r="P61" s="603" t="e">
        <f>IF(N61="","",'①6.成果目標（PR）'!G119)*1000</f>
        <v>#VALUE!</v>
      </c>
      <c r="Q61" s="603" t="str">
        <f>IF(N61="","",IF('⑦1.活動計画変更（PR）'!C119="変更",'⑦1.活動計画変更（PR）'!H119,IF('⑦1.活動計画変更（PR）'!C119="中止",'⑦1.活動計画変更（PR）'!H119,'⑦1.活動計画変更（PR）'!H118)))</f>
        <v/>
      </c>
      <c r="R61" s="603" t="str">
        <f>IF(N61="","",IF('⑦1.活動計画変更（PR）'!C119="変更",'⑦1.活動計画変更（PR）'!I119,IF('⑦1.活動計画変更（PR）'!C119="中止",'⑦1.活動計画変更（PR）'!I119,'⑦1.活動計画変更（PR）'!I118)))</f>
        <v/>
      </c>
      <c r="S61" s="603" t="str">
        <f>IF(N61="","",IF('⑧1.活動計画変更（PR）'!B118="報告済",Q61,IF('⑧1.活動計画変更（PR）'!B118="中止",0,IF('⑧1.活動計画変更（PR）'!C119="変更",'⑧1.活動計画変更（PR）'!H119,IF('⑧1.活動計画変更（PR）'!C119="中止",'⑧1.活動計画変更（PR）'!H119,'⑧1.活動計画変更（PR）'!H118)))))</f>
        <v/>
      </c>
      <c r="T61" s="603" t="str">
        <f>IF(N61="","",IF('⑧1.活動計画変更（PR）'!B118="報告済",R61,IF('⑧1.活動計画変更（PR）'!B118="中止",0,IF('⑧1.活動計画変更（PR）'!C119="変更",'⑧1.活動計画変更（PR）'!I119,IF('⑧1.活動計画変更（PR）'!C119="中止",'⑧1.活動計画変更（PR）'!I119,'⑧1.活動計画変更（PR）'!I118)))))</f>
        <v/>
      </c>
    </row>
    <row r="62" spans="2:20" ht="42.6" hidden="1" customHeight="1">
      <c r="B62" s="583" t="str">
        <f>IF('①4.事業内容（PR）'!B62="","",'①4.事業内容（PR）'!B62)</f>
        <v/>
      </c>
      <c r="C62" s="584" t="str">
        <f>IF(B62="","",IF('⑧1.活動計画変更（PR）'!C121="変更",'⑧1.活動計画変更（PR）'!D121,IF('⑧1.活動計画変更（PR）'!B120="報告済",'②4.実施状況（PR）'!C62,IF('⑧1.活動計画変更（PR）'!B120="中止",'①4.事業内容（PR）'!C62,'①4.事業内容（PR）'!C62))))</f>
        <v/>
      </c>
      <c r="D62" s="585" t="str">
        <f>IF(B62="","",IF('⑧1.活動計画変更（PR）'!C121="変更","計画変更",IF('⑧1.活動計画変更（PR）'!B120="中止","事業中止",IF('⑧1.活動計画変更（PR）'!C121="中止","事業中止",""))))</f>
        <v/>
      </c>
      <c r="E62" s="586" t="str">
        <f>IF($B62="","",IF('⑧1.活動計画変更（PR）'!$C121="変更",'⑧1.活動計画変更（PR）'!$E121,IF('⑧1.活動計画変更（PR）'!$B120="報告済",'②4.実施状況（PR）'!D62,IF('⑧1.活動計画変更（PR）'!$B120="中止","",IF('⑧1.活動計画変更（PR）'!$C121="中止","",'①4.事業内容（PR）'!D62)))))</f>
        <v/>
      </c>
      <c r="F62" s="586" t="str">
        <f>IF($B62="","",IF('⑧1.活動計画変更（PR）'!$C121="変更",'⑧1.活動計画変更（PR）'!$F121,IF('⑧1.活動計画変更（PR）'!$B120="報告済",'②4.実施状況（PR）'!E62,IF('⑧1.活動計画変更（PR）'!$B120="中止","",IF('⑧1.活動計画変更（PR）'!$C121="中止","",'①4.事業内容（PR）'!F62)))))</f>
        <v/>
      </c>
      <c r="G62" s="591" t="str">
        <f>IF($B62="","",IF('⑧1.活動計画変更（PR）'!$C121="変更",'⑧1.活動計画変更（PR）'!$G121,IF('⑧1.活動計画変更（PR）'!$B120="報告済",'②4.実施状況（PR）'!F62,IF('⑧1.活動計画変更（PR）'!$B120="中止","",IF('⑧1.活動計画変更（PR）'!$C121="中止","",'①4.事業内容（PR）'!H62)))))</f>
        <v/>
      </c>
      <c r="H62" s="1648"/>
      <c r="I62" s="1649"/>
      <c r="J62" s="1649"/>
      <c r="K62" s="1650"/>
      <c r="N62" s="602" t="str">
        <f t="shared" si="2"/>
        <v/>
      </c>
      <c r="O62" s="603" t="str">
        <f>IF(N62="","",'①6.成果目標（PR）'!J122)</f>
        <v/>
      </c>
      <c r="P62" s="603" t="e">
        <f>IF(N62="","",'①6.成果目標（PR）'!G121)*1000</f>
        <v>#VALUE!</v>
      </c>
      <c r="Q62" s="603" t="str">
        <f>IF(N62="","",IF('⑦1.活動計画変更（PR）'!C121="変更",'⑦1.活動計画変更（PR）'!H121,IF('⑦1.活動計画変更（PR）'!C121="中止",'⑦1.活動計画変更（PR）'!H121,'⑦1.活動計画変更（PR）'!H120)))</f>
        <v/>
      </c>
      <c r="R62" s="603" t="str">
        <f>IF(N62="","",IF('⑦1.活動計画変更（PR）'!C121="変更",'⑦1.活動計画変更（PR）'!I121,IF('⑦1.活動計画変更（PR）'!C121="中止",'⑦1.活動計画変更（PR）'!I121,'⑦1.活動計画変更（PR）'!I120)))</f>
        <v/>
      </c>
      <c r="S62" s="603" t="str">
        <f>IF(N62="","",IF('⑧1.活動計画変更（PR）'!B120="報告済",Q62,IF('⑧1.活動計画変更（PR）'!B120="中止",0,IF('⑧1.活動計画変更（PR）'!C121="変更",'⑧1.活動計画変更（PR）'!H121,IF('⑧1.活動計画変更（PR）'!C121="中止",'⑧1.活動計画変更（PR）'!H121,'⑧1.活動計画変更（PR）'!H120)))))</f>
        <v/>
      </c>
      <c r="T62" s="603" t="str">
        <f>IF(N62="","",IF('⑧1.活動計画変更（PR）'!B120="報告済",R62,IF('⑧1.活動計画変更（PR）'!B120="中止",0,IF('⑧1.活動計画変更（PR）'!C121="変更",'⑧1.活動計画変更（PR）'!I121,IF('⑧1.活動計画変更（PR）'!C121="中止",'⑧1.活動計画変更（PR）'!I121,'⑧1.活動計画変更（PR）'!I120)))))</f>
        <v/>
      </c>
    </row>
    <row r="63" spans="2:20" ht="42.6" hidden="1" customHeight="1">
      <c r="B63" s="583" t="str">
        <f>IF('①4.事業内容（PR）'!B63="","",'①4.事業内容（PR）'!B63)</f>
        <v/>
      </c>
      <c r="C63" s="584" t="str">
        <f>IF(B63="","",IF('⑧1.活動計画変更（PR）'!C123="変更",'⑧1.活動計画変更（PR）'!D123,IF('⑧1.活動計画変更（PR）'!B122="報告済",'②4.実施状況（PR）'!C63,IF('⑧1.活動計画変更（PR）'!B122="中止",'①4.事業内容（PR）'!C63,'①4.事業内容（PR）'!C63))))</f>
        <v/>
      </c>
      <c r="D63" s="585" t="str">
        <f>IF(B63="","",IF('⑧1.活動計画変更（PR）'!C123="変更","計画変更",IF('⑧1.活動計画変更（PR）'!B122="中止","事業中止",IF('⑧1.活動計画変更（PR）'!C123="中止","事業中止",""))))</f>
        <v/>
      </c>
      <c r="E63" s="586" t="str">
        <f>IF($B63="","",IF('⑧1.活動計画変更（PR）'!$C123="変更",'⑧1.活動計画変更（PR）'!$E123,IF('⑧1.活動計画変更（PR）'!$B122="報告済",'②4.実施状況（PR）'!D63,IF('⑧1.活動計画変更（PR）'!$B122="中止","",IF('⑧1.活動計画変更（PR）'!$C123="中止","",'①4.事業内容（PR）'!D63)))))</f>
        <v/>
      </c>
      <c r="F63" s="586" t="str">
        <f>IF($B63="","",IF('⑧1.活動計画変更（PR）'!$C123="変更",'⑧1.活動計画変更（PR）'!$F123,IF('⑧1.活動計画変更（PR）'!$B122="報告済",'②4.実施状況（PR）'!E63,IF('⑧1.活動計画変更（PR）'!$B122="中止","",IF('⑧1.活動計画変更（PR）'!$C123="中止","",'①4.事業内容（PR）'!F63)))))</f>
        <v/>
      </c>
      <c r="G63" s="591" t="str">
        <f>IF($B63="","",IF('⑧1.活動計画変更（PR）'!$C123="変更",'⑧1.活動計画変更（PR）'!$G123,IF('⑧1.活動計画変更（PR）'!$B122="報告済",'②4.実施状況（PR）'!F63,IF('⑧1.活動計画変更（PR）'!$B122="中止","",IF('⑧1.活動計画変更（PR）'!$C123="中止","",'①4.事業内容（PR）'!H63)))))</f>
        <v/>
      </c>
      <c r="H63" s="1648"/>
      <c r="I63" s="1649"/>
      <c r="J63" s="1649"/>
      <c r="K63" s="1650"/>
      <c r="N63" s="602" t="str">
        <f t="shared" si="2"/>
        <v/>
      </c>
      <c r="O63" s="603" t="str">
        <f>IF(N63="","",'①6.成果目標（PR）'!J124)</f>
        <v/>
      </c>
      <c r="P63" s="603" t="e">
        <f>IF(N63="","",'①6.成果目標（PR）'!G123)*1000</f>
        <v>#VALUE!</v>
      </c>
      <c r="Q63" s="603" t="str">
        <f>IF(N63="","",IF('⑦1.活動計画変更（PR）'!C123="変更",'⑦1.活動計画変更（PR）'!H123,IF('⑦1.活動計画変更（PR）'!C123="中止",'⑦1.活動計画変更（PR）'!H123,'⑦1.活動計画変更（PR）'!H122)))</f>
        <v/>
      </c>
      <c r="R63" s="603" t="str">
        <f>IF(N63="","",IF('⑦1.活動計画変更（PR）'!C123="変更",'⑦1.活動計画変更（PR）'!I123,IF('⑦1.活動計画変更（PR）'!C123="中止",'⑦1.活動計画変更（PR）'!I123,'⑦1.活動計画変更（PR）'!I122)))</f>
        <v/>
      </c>
      <c r="S63" s="603" t="str">
        <f>IF(N63="","",IF('⑧1.活動計画変更（PR）'!B122="報告済",Q63,IF('⑧1.活動計画変更（PR）'!B122="中止",0,IF('⑧1.活動計画変更（PR）'!C123="変更",'⑧1.活動計画変更（PR）'!H123,IF('⑧1.活動計画変更（PR）'!C123="中止",'⑧1.活動計画変更（PR）'!H123,'⑧1.活動計画変更（PR）'!H122)))))</f>
        <v/>
      </c>
      <c r="T63" s="603" t="str">
        <f>IF(N63="","",IF('⑧1.活動計画変更（PR）'!B122="報告済",R63,IF('⑧1.活動計画変更（PR）'!B122="中止",0,IF('⑧1.活動計画変更（PR）'!C123="変更",'⑧1.活動計画変更（PR）'!I123,IF('⑧1.活動計画変更（PR）'!C123="中止",'⑧1.活動計画変更（PR）'!I123,'⑧1.活動計画変更（PR）'!I122)))))</f>
        <v/>
      </c>
    </row>
    <row r="64" spans="2:20" ht="42.6" hidden="1" customHeight="1" thickBot="1">
      <c r="B64" s="592" t="str">
        <f>IF('①4.事業内容（PR）'!B64="","",'①4.事業内容（PR）'!B64)</f>
        <v/>
      </c>
      <c r="C64" s="593" t="str">
        <f>IF(B64="","",IF('⑧1.活動計画変更（PR）'!C125="変更",'⑧1.活動計画変更（PR）'!D125,IF('⑧1.活動計画変更（PR）'!B124="報告済",'②4.実施状況（PR）'!C64,IF('⑧1.活動計画変更（PR）'!B124="中止",'①4.事業内容（PR）'!C64,'①4.事業内容（PR）'!C64))))</f>
        <v/>
      </c>
      <c r="D64" s="594" t="str">
        <f>IF(B64="","",IF('⑧1.活動計画変更（PR）'!C125="変更","計画変更",IF('⑧1.活動計画変更（PR）'!B124="中止","事業中止",IF('⑧1.活動計画変更（PR）'!C125="中止","事業中止",""))))</f>
        <v/>
      </c>
      <c r="E64" s="595" t="str">
        <f>IF($B64="","",IF('⑧1.活動計画変更（PR）'!$C125="変更",'⑧1.活動計画変更（PR）'!$E125,IF('⑧1.活動計画変更（PR）'!$B124="報告済",'②4.実施状況（PR）'!D64,IF('⑧1.活動計画変更（PR）'!$B124="中止","",IF('⑧1.活動計画変更（PR）'!$C125="中止","",'①4.事業内容（PR）'!D64)))))</f>
        <v/>
      </c>
      <c r="F64" s="595" t="str">
        <f>IF($B64="","",IF('⑧1.活動計画変更（PR）'!$C125="変更",'⑧1.活動計画変更（PR）'!$F125,IF('⑧1.活動計画変更（PR）'!$B124="報告済",'②4.実施状況（PR）'!E64,IF('⑧1.活動計画変更（PR）'!$B124="中止","",IF('⑧1.活動計画変更（PR）'!$C125="中止","",'①4.事業内容（PR）'!F64)))))</f>
        <v/>
      </c>
      <c r="G64" s="596" t="str">
        <f>IF($B64="","",IF('⑧1.活動計画変更（PR）'!$C125="変更",'⑧1.活動計画変更（PR）'!$G125,IF('⑧1.活動計画変更（PR）'!$B124="報告済",'②4.実施状況（PR）'!F64,IF('⑧1.活動計画変更（PR）'!$B124="中止","",IF('⑧1.活動計画変更（PR）'!$C125="中止","",'①4.事業内容（PR）'!H64)))))</f>
        <v/>
      </c>
      <c r="H64" s="1651"/>
      <c r="I64" s="1652"/>
      <c r="J64" s="1652"/>
      <c r="K64" s="1653"/>
      <c r="N64" s="602" t="str">
        <f t="shared" si="2"/>
        <v/>
      </c>
      <c r="O64" s="603" t="str">
        <f>IF(N64="","",'①6.成果目標（PR）'!J126)</f>
        <v/>
      </c>
      <c r="P64" s="603" t="e">
        <f>IF(N64="","",'①6.成果目標（PR）'!G125)*1000</f>
        <v>#VALUE!</v>
      </c>
      <c r="Q64" s="603" t="str">
        <f>IF(N64="","",IF('⑦1.活動計画変更（PR）'!C125="変更",'⑦1.活動計画変更（PR）'!H125,IF('⑦1.活動計画変更（PR）'!C125="中止",'⑦1.活動計画変更（PR）'!H125,'⑦1.活動計画変更（PR）'!H124)))</f>
        <v/>
      </c>
      <c r="R64" s="603" t="str">
        <f>IF(N64="","",IF('⑦1.活動計画変更（PR）'!C125="変更",'⑦1.活動計画変更（PR）'!I125,IF('⑦1.活動計画変更（PR）'!C125="中止",'⑦1.活動計画変更（PR）'!I125,'⑦1.活動計画変更（PR）'!I124)))</f>
        <v/>
      </c>
      <c r="S64" s="603" t="str">
        <f>IF(N64="","",IF('⑧1.活動計画変更（PR）'!B124="報告済",Q64,IF('⑧1.活動計画変更（PR）'!B124="中止",0,IF('⑧1.活動計画変更（PR）'!C126="変更",'⑧1.活動計画変更（PR）'!H126,IF('⑧1.活動計画変更（PR）'!C126="中止",'⑧1.活動計画変更（PR）'!H126,'⑧1.活動計画変更（PR）'!H125)))))</f>
        <v/>
      </c>
      <c r="T64" s="603" t="str">
        <f>IF(N64="","",IF('⑧1.活動計画変更（PR）'!B124="報告済",R64,IF('⑧1.活動計画変更（PR）'!B124="中止",0,IF('⑧1.活動計画変更（PR）'!C125="変更",'⑧1.活動計画変更（PR）'!I125,IF('⑧1.活動計画変更（PR）'!C125="中止",'⑧1.活動計画変更（PR）'!I125,'⑧1.活動計画変更（PR）'!I124)))))</f>
        <v/>
      </c>
    </row>
    <row r="65" spans="2:20" ht="42.6" hidden="1" customHeight="1">
      <c r="B65" s="583" t="str">
        <f>IF('①4.事業内容（PR）'!B65="","",'①4.事業内容（PR）'!B65)</f>
        <v/>
      </c>
      <c r="C65" s="584" t="str">
        <f>IF(B65="","",IF('⑧1.活動計画変更（PR）'!C127="変更",'⑧1.活動計画変更（PR）'!D127,IF('⑧1.活動計画変更（PR）'!B126="報告済",'②4.実施状況（PR）'!C65,IF('⑧1.活動計画変更（PR）'!B126="中止",'①4.事業内容（PR）'!C65,'①4.事業内容（PR）'!C65))))</f>
        <v/>
      </c>
      <c r="D65" s="585" t="str">
        <f>IF(B65="","",IF('⑧1.活動計画変更（PR）'!C127="変更","計画変更",IF('⑧1.活動計画変更（PR）'!B126="中止","事業中止",IF('⑧1.活動計画変更（PR）'!C127="中止","事業中止",""))))</f>
        <v/>
      </c>
      <c r="E65" s="586" t="str">
        <f>IF($B65="","",IF('⑧1.活動計画変更（PR）'!$C127="変更",'⑧1.活動計画変更（PR）'!$E127,IF('⑧1.活動計画変更（PR）'!$B126="報告済",'②4.実施状況（PR）'!D65,IF('⑧1.活動計画変更（PR）'!$B126="中止","",IF('⑧1.活動計画変更（PR）'!$C127="中止","",'①4.事業内容（PR）'!D65)))))</f>
        <v/>
      </c>
      <c r="F65" s="586" t="str">
        <f>IF($B65="","",IF('⑧1.活動計画変更（PR）'!$C127="変更",'⑧1.活動計画変更（PR）'!$F127,IF('⑧1.活動計画変更（PR）'!$B126="報告済",'②4.実施状況（PR）'!E65,IF('⑧1.活動計画変更（PR）'!$B126="中止","",IF('⑧1.活動計画変更（PR）'!$C127="中止","",'①4.事業内容（PR）'!F65)))))</f>
        <v/>
      </c>
      <c r="G65" s="587" t="str">
        <f>IF($B65="","",IF('⑧1.活動計画変更（PR）'!$C127="変更",'⑧1.活動計画変更（PR）'!$G127,IF('⑧1.活動計画変更（PR）'!$B126="報告済",'②4.実施状況（PR）'!F65,IF('⑧1.活動計画変更（PR）'!$B126="中止","",IF('⑧1.活動計画変更（PR）'!$C127="中止","",'①4.事業内容（PR）'!H65)))))</f>
        <v/>
      </c>
      <c r="H65" s="1648"/>
      <c r="I65" s="1649"/>
      <c r="J65" s="1649"/>
      <c r="K65" s="1650"/>
      <c r="L65" s="357"/>
      <c r="M65" s="146"/>
      <c r="N65" s="602" t="str">
        <f>IF(B65="","",B65)</f>
        <v/>
      </c>
      <c r="O65" s="603" t="str">
        <f>IF(N65="","",'①6.成果目標（PR）'!J128)</f>
        <v/>
      </c>
      <c r="P65" s="603" t="e">
        <f>IF(N65="","",'①6.成果目標（PR）'!G127)*1000</f>
        <v>#VALUE!</v>
      </c>
      <c r="Q65" s="603" t="str">
        <f>IF(N65="","",IF('⑦1.活動計画変更（PR）'!C127="変更",'⑦1.活動計画変更（PR）'!H127,IF('⑦1.活動計画変更（PR）'!C127="中止",'⑦1.活動計画変更（PR）'!H127,'⑦1.活動計画変更（PR）'!H126)))</f>
        <v/>
      </c>
      <c r="R65" s="603" t="str">
        <f>IF(N65="","",IF('⑦1.活動計画変更（PR）'!C127="変更",'⑦1.活動計画変更（PR）'!I127,IF('⑦1.活動計画変更（PR）'!C127="中止",'⑦1.活動計画変更（PR）'!I127,'⑦1.活動計画変更（PR）'!I126)))</f>
        <v/>
      </c>
      <c r="S65" s="603" t="str">
        <f>IF(N65="","",IF('⑧1.活動計画変更（PR）'!B126="報告済",Q65,IF('⑧1.活動計画変更（PR）'!B126="中止",0,IF('⑧1.活動計画変更（PR）'!C127="変更",'⑧1.活動計画変更（PR）'!H127,IF('⑧1.活動計画変更（PR）'!C127="中止",'⑧1.活動計画変更（PR）'!H127,'⑧1.活動計画変更（PR）'!H126)))))</f>
        <v/>
      </c>
      <c r="T65" s="603" t="str">
        <f>IF(N65="","",IF('⑧1.活動計画変更（PR）'!B126="報告済",R65,IF('⑧1.活動計画変更（PR）'!B126="中止",0,IF('⑧1.活動計画変更（PR）'!C127="変更",'⑧1.活動計画変更（PR）'!I127,IF('⑧1.活動計画変更（PR）'!C127="中止",'⑧1.活動計画変更（PR）'!I127,'⑧1.活動計画変更（PR）'!I126)))))</f>
        <v/>
      </c>
    </row>
    <row r="66" spans="2:20" ht="42.6" hidden="1" customHeight="1">
      <c r="B66" s="583" t="str">
        <f>IF('①4.事業内容（PR）'!B66="","",'①4.事業内容（PR）'!B66)</f>
        <v/>
      </c>
      <c r="C66" s="584" t="str">
        <f>IF(B66="","",IF('⑧1.活動計画変更（PR）'!C129="変更",'⑧1.活動計画変更（PR）'!D129,IF('⑧1.活動計画変更（PR）'!B128="報告済",'②4.実施状況（PR）'!C66,IF('⑧1.活動計画変更（PR）'!B128="中止",'①4.事業内容（PR）'!C66,'①4.事業内容（PR）'!C66))))</f>
        <v/>
      </c>
      <c r="D66" s="588" t="str">
        <f>IF(B66="","",IF('⑧1.活動計画変更（PR）'!C129="変更","計画変更",IF('⑧1.活動計画変更（PR）'!B128="中止","事業中止",IF('⑧1.活動計画変更（PR）'!C129="中止","事業中止",""))))</f>
        <v/>
      </c>
      <c r="E66" s="586" t="str">
        <f>IF($B66="","",IF('⑧1.活動計画変更（PR）'!$C129="変更",'⑧1.活動計画変更（PR）'!$E129,IF('⑧1.活動計画変更（PR）'!$B128="報告済",'②4.実施状況（PR）'!D66,IF('⑧1.活動計画変更（PR）'!$B128="中止","",IF('⑧1.活動計画変更（PR）'!$C129="中止","",'①4.事業内容（PR）'!D66)))))</f>
        <v/>
      </c>
      <c r="F66" s="586" t="str">
        <f>IF($B66="","",IF('⑧1.活動計画変更（PR）'!$C129="変更",'⑧1.活動計画変更（PR）'!$F129,IF('⑧1.活動計画変更（PR）'!$B128="報告済",'②4.実施状況（PR）'!E66,IF('⑧1.活動計画変更（PR）'!$B128="中止","",IF('⑧1.活動計画変更（PR）'!$C129="中止","",'①4.事業内容（PR）'!F66)))))</f>
        <v/>
      </c>
      <c r="G66" s="589" t="str">
        <f>IF($B66="","",IF('⑧1.活動計画変更（PR）'!$C129="変更",'⑧1.活動計画変更（PR）'!$G129,IF('⑧1.活動計画変更（PR）'!$B128="報告済",'②4.実施状況（PR）'!F66,IF('⑧1.活動計画変更（PR）'!$B128="中止","",IF('⑧1.活動計画変更（PR）'!$C129="中止","",'①4.事業内容（PR）'!H66)))))</f>
        <v/>
      </c>
      <c r="H66" s="1648"/>
      <c r="I66" s="1649"/>
      <c r="J66" s="1649"/>
      <c r="K66" s="1650"/>
      <c r="M66" s="151"/>
      <c r="N66" s="602" t="str">
        <f t="shared" ref="N66:N84" si="3">IF(B66="","",B66)</f>
        <v/>
      </c>
      <c r="O66" s="603" t="str">
        <f>IF(N66="","",'①6.成果目標（PR）'!J130)</f>
        <v/>
      </c>
      <c r="P66" s="603" t="e">
        <f>IF(N66="","",'①6.成果目標（PR）'!G129)*1000</f>
        <v>#VALUE!</v>
      </c>
      <c r="Q66" s="603" t="str">
        <f>IF(N66="","",IF('⑦1.活動計画変更（PR）'!C129="変更",'⑦1.活動計画変更（PR）'!H129,IF('⑦1.活動計画変更（PR）'!C129="中止",'⑦1.活動計画変更（PR）'!H129,'⑦1.活動計画変更（PR）'!H128)))</f>
        <v/>
      </c>
      <c r="R66" s="603" t="str">
        <f>IF(N66="","",IF('⑦1.活動計画変更（PR）'!C129="変更",'⑦1.活動計画変更（PR）'!I129,IF('⑦1.活動計画変更（PR）'!C129="中止",'⑦1.活動計画変更（PR）'!I129,'⑦1.活動計画変更（PR）'!I128)))</f>
        <v/>
      </c>
      <c r="S66" s="603" t="str">
        <f>IF(N66="","",IF('⑧1.活動計画変更（PR）'!B128="報告済",Q66,IF('⑧1.活動計画変更（PR）'!B128="中止",0,IF('⑧1.活動計画変更（PR）'!C129="変更",'⑧1.活動計画変更（PR）'!H129,IF('⑧1.活動計画変更（PR）'!C129="中止",'⑧1.活動計画変更（PR）'!H129,'⑧1.活動計画変更（PR）'!H128)))))</f>
        <v/>
      </c>
      <c r="T66" s="603" t="str">
        <f>IF(N66="","",IF('⑧1.活動計画変更（PR）'!B128="報告済",R66,IF('⑧1.活動計画変更（PR）'!B128="中止",0,IF('⑧1.活動計画変更（PR）'!C129="変更",'⑧1.活動計画変更（PR）'!I129,IF('⑧1.活動計画変更（PR）'!C129="中止",'⑧1.活動計画変更（PR）'!I129,'⑧1.活動計画変更（PR）'!I128)))))</f>
        <v/>
      </c>
    </row>
    <row r="67" spans="2:20" ht="42.6" hidden="1" customHeight="1">
      <c r="B67" s="583" t="str">
        <f>IF('①4.事業内容（PR）'!B67="","",'①4.事業内容（PR）'!B67)</f>
        <v/>
      </c>
      <c r="C67" s="584" t="str">
        <f>IF(B67="","",IF('⑧1.活動計画変更（PR）'!C131="変更",'⑧1.活動計画変更（PR）'!D131,IF('⑧1.活動計画変更（PR）'!B130="報告済",'②4.実施状況（PR）'!C67,IF('⑧1.活動計画変更（PR）'!B130="中止",'①4.事業内容（PR）'!C67,'①4.事業内容（PR）'!C67))))</f>
        <v/>
      </c>
      <c r="D67" s="590" t="str">
        <f>IF(B67="","",IF('⑧1.活動計画変更（PR）'!C131="変更","計画変更",IF('⑧1.活動計画変更（PR）'!B130="中止","事業中止",IF('⑧1.活動計画変更（PR）'!C131="中止","事業中止",""))))</f>
        <v/>
      </c>
      <c r="E67" s="586" t="str">
        <f>IF($B67="","",IF('⑧1.活動計画変更（PR）'!$C131="変更",'⑧1.活動計画変更（PR）'!$E131,IF('⑧1.活動計画変更（PR）'!$B130="報告済",'②4.実施状況（PR）'!D67,IF('⑧1.活動計画変更（PR）'!$B130="中止","",IF('⑧1.活動計画変更（PR）'!$C131="中止","",'①4.事業内容（PR）'!D67)))))</f>
        <v/>
      </c>
      <c r="F67" s="586" t="str">
        <f>IF($B67="","",IF('⑧1.活動計画変更（PR）'!$C131="変更",'⑧1.活動計画変更（PR）'!$F131,IF('⑧1.活動計画変更（PR）'!$B130="報告済",'②4.実施状況（PR）'!E67,IF('⑧1.活動計画変更（PR）'!$B130="中止","",IF('⑧1.活動計画変更（PR）'!$C131="中止","",'①4.事業内容（PR）'!F67)))))</f>
        <v/>
      </c>
      <c r="G67" s="589" t="str">
        <f>IF($B67="","",IF('⑧1.活動計画変更（PR）'!$C131="変更",'⑧1.活動計画変更（PR）'!$G131,IF('⑧1.活動計画変更（PR）'!$B130="報告済",'②4.実施状況（PR）'!F67,IF('⑧1.活動計画変更（PR）'!$B130="中止","",IF('⑧1.活動計画変更（PR）'!$C131="中止","",'①4.事業内容（PR）'!H67)))))</f>
        <v/>
      </c>
      <c r="H67" s="1648"/>
      <c r="I67" s="1649"/>
      <c r="J67" s="1649"/>
      <c r="K67" s="1650"/>
      <c r="M67" s="146"/>
      <c r="N67" s="602" t="str">
        <f t="shared" si="3"/>
        <v/>
      </c>
      <c r="O67" s="603" t="str">
        <f>IF(N67="","",'①6.成果目標（PR）'!J132)</f>
        <v/>
      </c>
      <c r="P67" s="603" t="e">
        <f>IF(N67="","",'①6.成果目標（PR）'!G131)*1000</f>
        <v>#VALUE!</v>
      </c>
      <c r="Q67" s="603" t="str">
        <f>IF(N67="","",IF('⑦1.活動計画変更（PR）'!C131="変更",'⑦1.活動計画変更（PR）'!H131,IF('⑦1.活動計画変更（PR）'!C131="中止",'⑦1.活動計画変更（PR）'!H131,'⑦1.活動計画変更（PR）'!H130)))</f>
        <v/>
      </c>
      <c r="R67" s="603" t="str">
        <f>IF(N67="","",IF('⑦1.活動計画変更（PR）'!C131="変更",'⑦1.活動計画変更（PR）'!I131,IF('⑦1.活動計画変更（PR）'!C131="中止",'⑦1.活動計画変更（PR）'!I131,'⑦1.活動計画変更（PR）'!I130)))</f>
        <v/>
      </c>
      <c r="S67" s="603" t="str">
        <f>IF(N67="","",IF('⑧1.活動計画変更（PR）'!B130="報告済",Q67,IF('⑧1.活動計画変更（PR）'!B130="中止",0,IF('⑧1.活動計画変更（PR）'!C131="変更",'⑧1.活動計画変更（PR）'!H131,IF('⑧1.活動計画変更（PR）'!C131="中止",'⑧1.活動計画変更（PR）'!H131,'⑧1.活動計画変更（PR）'!H130)))))</f>
        <v/>
      </c>
      <c r="T67" s="603" t="str">
        <f>IF(N67="","",IF('⑧1.活動計画変更（PR）'!B130="報告済",R67,IF('⑧1.活動計画変更（PR）'!B130="中止",0,IF('⑧1.活動計画変更（PR）'!C131="変更",'⑧1.活動計画変更（PR）'!I131,IF('⑧1.活動計画変更（PR）'!C131="中止",'⑧1.活動計画変更（PR）'!I131,'⑧1.活動計画変更（PR）'!I130)))))</f>
        <v/>
      </c>
    </row>
    <row r="68" spans="2:20" ht="42.6" hidden="1" customHeight="1">
      <c r="B68" s="583" t="str">
        <f>IF('①4.事業内容（PR）'!B68="","",'①4.事業内容（PR）'!B68)</f>
        <v/>
      </c>
      <c r="C68" s="584" t="str">
        <f>IF(B68="","",IF('⑧1.活動計画変更（PR）'!C133="変更",'⑧1.活動計画変更（PR）'!D133,IF('⑧1.活動計画変更（PR）'!B132="報告済",'②4.実施状況（PR）'!C68,IF('⑧1.活動計画変更（PR）'!B132="中止",'①4.事業内容（PR）'!C68,'①4.事業内容（PR）'!C68))))</f>
        <v/>
      </c>
      <c r="D68" s="588" t="str">
        <f>IF(B68="","",IF('⑧1.活動計画変更（PR）'!C133="変更","計画変更",IF('⑧1.活動計画変更（PR）'!B132="中止","事業中止",IF('⑧1.活動計画変更（PR）'!C133="中止","事業中止",""))))</f>
        <v/>
      </c>
      <c r="E68" s="586" t="str">
        <f>IF($B68="","",IF('⑧1.活動計画変更（PR）'!$C133="変更",'⑧1.活動計画変更（PR）'!$E133,IF('⑧1.活動計画変更（PR）'!$B132="報告済",'②4.実施状況（PR）'!D68,IF('⑧1.活動計画変更（PR）'!$B132="中止","",IF('⑧1.活動計画変更（PR）'!$C133="中止","",'①4.事業内容（PR）'!D68)))))</f>
        <v/>
      </c>
      <c r="F68" s="586" t="str">
        <f>IF($B68="","",IF('⑧1.活動計画変更（PR）'!$C133="変更",'⑧1.活動計画変更（PR）'!$F133,IF('⑧1.活動計画変更（PR）'!$B132="報告済",'②4.実施状況（PR）'!E68,IF('⑧1.活動計画変更（PR）'!$B132="中止","",IF('⑧1.活動計画変更（PR）'!$C133="中止","",'①4.事業内容（PR）'!F68)))))</f>
        <v/>
      </c>
      <c r="G68" s="589" t="str">
        <f>IF($B68="","",IF('⑧1.活動計画変更（PR）'!$C133="変更",'⑧1.活動計画変更（PR）'!$G133,IF('⑧1.活動計画変更（PR）'!$B132="報告済",'②4.実施状況（PR）'!F68,IF('⑧1.活動計画変更（PR）'!$B132="中止","",IF('⑧1.活動計画変更（PR）'!$C133="中止","",'①4.事業内容（PR）'!H68)))))</f>
        <v/>
      </c>
      <c r="H68" s="1648"/>
      <c r="I68" s="1649"/>
      <c r="J68" s="1649"/>
      <c r="K68" s="1650"/>
      <c r="M68" s="152"/>
      <c r="N68" s="602" t="str">
        <f t="shared" si="3"/>
        <v/>
      </c>
      <c r="O68" s="603" t="str">
        <f>IF(N68="","",'①6.成果目標（PR）'!J134)</f>
        <v/>
      </c>
      <c r="P68" s="603" t="e">
        <f>IF(N68="","",'①6.成果目標（PR）'!G133)*1000</f>
        <v>#VALUE!</v>
      </c>
      <c r="Q68" s="603" t="str">
        <f>IF(N68="","",IF('⑦1.活動計画変更（PR）'!C133="変更",'⑦1.活動計画変更（PR）'!H133,IF('⑦1.活動計画変更（PR）'!C133="中止",'⑦1.活動計画変更（PR）'!H133,'⑦1.活動計画変更（PR）'!H132)))</f>
        <v/>
      </c>
      <c r="R68" s="603" t="str">
        <f>IF(N68="","",IF('⑦1.活動計画変更（PR）'!C133="変更",'⑦1.活動計画変更（PR）'!I133,IF('⑦1.活動計画変更（PR）'!C133="中止",'⑦1.活動計画変更（PR）'!I133,'⑦1.活動計画変更（PR）'!I132)))</f>
        <v/>
      </c>
      <c r="S68" s="603" t="str">
        <f>IF(N68="","",IF('⑧1.活動計画変更（PR）'!B132="報告済",Q68,IF('⑧1.活動計画変更（PR）'!B132="中止",0,IF('⑧1.活動計画変更（PR）'!C133="変更",'⑧1.活動計画変更（PR）'!H133,IF('⑧1.活動計画変更（PR）'!C133="中止",'⑧1.活動計画変更（PR）'!H133,'⑧1.活動計画変更（PR）'!H132)))))</f>
        <v/>
      </c>
      <c r="T68" s="603" t="str">
        <f>IF(N68="","",IF('⑧1.活動計画変更（PR）'!B132="報告済",R68,IF('⑧1.活動計画変更（PR）'!B132="中止",0,IF('⑧1.活動計画変更（PR）'!C133="変更",'⑧1.活動計画変更（PR）'!I133,IF('⑧1.活動計画変更（PR）'!C133="中止",'⑧1.活動計画変更（PR）'!I133,'⑧1.活動計画変更（PR）'!I132)))))</f>
        <v/>
      </c>
    </row>
    <row r="69" spans="2:20" ht="42" hidden="1" customHeight="1">
      <c r="B69" s="583" t="str">
        <f>IF('①4.事業内容（PR）'!B69="","",'①4.事業内容（PR）'!B69)</f>
        <v/>
      </c>
      <c r="C69" s="584" t="str">
        <f>IF(B69="","",IF('⑧1.活動計画変更（PR）'!C135="変更",'⑧1.活動計画変更（PR）'!D135,IF('⑧1.活動計画変更（PR）'!B134="報告済",'②4.実施状況（PR）'!C69,IF('⑧1.活動計画変更（PR）'!B134="中止",'①4.事業内容（PR）'!C69,'①4.事業内容（PR）'!C69))))</f>
        <v/>
      </c>
      <c r="D69" s="588" t="str">
        <f>IF(B69="","",IF('⑧1.活動計画変更（PR）'!C135="変更","計画変更",IF('⑧1.活動計画変更（PR）'!B134="中止","事業中止",IF('⑧1.活動計画変更（PR）'!C135="中止","事業中止",""))))</f>
        <v/>
      </c>
      <c r="E69" s="586" t="str">
        <f>IF($B69="","",IF('⑧1.活動計画変更（PR）'!$C135="変更",'⑧1.活動計画変更（PR）'!$E135,IF('⑧1.活動計画変更（PR）'!$B134="報告済",'②4.実施状況（PR）'!D69,IF('⑧1.活動計画変更（PR）'!$B134="中止","",IF('⑧1.活動計画変更（PR）'!$C135="中止","",'①4.事業内容（PR）'!D69)))))</f>
        <v/>
      </c>
      <c r="F69" s="586" t="str">
        <f>IF($B69="","",IF('⑧1.活動計画変更（PR）'!$C135="変更",'⑧1.活動計画変更（PR）'!$F135,IF('⑧1.活動計画変更（PR）'!$B134="報告済",'②4.実施状況（PR）'!E69,IF('⑧1.活動計画変更（PR）'!$B134="中止","",IF('⑧1.活動計画変更（PR）'!$C135="中止","",'①4.事業内容（PR）'!F69)))))</f>
        <v/>
      </c>
      <c r="G69" s="589" t="str">
        <f>IF($B69="","",IF('⑧1.活動計画変更（PR）'!$C135="変更",'⑧1.活動計画変更（PR）'!$G135,IF('⑧1.活動計画変更（PR）'!$B134="報告済",'②4.実施状況（PR）'!F69,IF('⑧1.活動計画変更（PR）'!$B134="中止","",IF('⑧1.活動計画変更（PR）'!$C135="中止","",'①4.事業内容（PR）'!H69)))))</f>
        <v/>
      </c>
      <c r="H69" s="1648"/>
      <c r="I69" s="1649"/>
      <c r="J69" s="1649"/>
      <c r="K69" s="1650"/>
      <c r="N69" s="602" t="str">
        <f t="shared" si="3"/>
        <v/>
      </c>
      <c r="O69" s="603" t="str">
        <f>IF(N69="","",'①6.成果目標（PR）'!J136)</f>
        <v/>
      </c>
      <c r="P69" s="603" t="e">
        <f>IF(N69="","",'①6.成果目標（PR）'!G135)*1000</f>
        <v>#VALUE!</v>
      </c>
      <c r="Q69" s="603" t="str">
        <f>IF(N69="","",IF('⑦1.活動計画変更（PR）'!C135="変更",'⑦1.活動計画変更（PR）'!H135,IF('⑦1.活動計画変更（PR）'!C135="中止",'⑦1.活動計画変更（PR）'!H135,'⑦1.活動計画変更（PR）'!H134)))</f>
        <v/>
      </c>
      <c r="R69" s="603" t="str">
        <f>IF(N69="","",IF('⑦1.活動計画変更（PR）'!C135="変更",'⑦1.活動計画変更（PR）'!I135,IF('⑦1.活動計画変更（PR）'!C135="中止",'⑦1.活動計画変更（PR）'!I135,'⑦1.活動計画変更（PR）'!I134)))</f>
        <v/>
      </c>
      <c r="S69" s="603" t="str">
        <f>IF(N69="","",IF('⑧1.活動計画変更（PR）'!B134="報告済",Q69,IF('⑧1.活動計画変更（PR）'!B134="中止",0,IF('⑧1.活動計画変更（PR）'!C135="変更",'⑧1.活動計画変更（PR）'!H135,IF('⑧1.活動計画変更（PR）'!C135="中止",'⑧1.活動計画変更（PR）'!H135,'⑧1.活動計画変更（PR）'!H134)))))</f>
        <v/>
      </c>
      <c r="T69" s="603" t="str">
        <f>IF(N69="","",IF('⑧1.活動計画変更（PR）'!B134="報告済",R69,IF('⑧1.活動計画変更（PR）'!B134="中止",0,IF('⑧1.活動計画変更（PR）'!C135="変更",'⑧1.活動計画変更（PR）'!I135,IF('⑧1.活動計画変更（PR）'!C135="中止",'⑧1.活動計画変更（PR）'!I135,'⑧1.活動計画変更（PR）'!I134)))))</f>
        <v/>
      </c>
    </row>
    <row r="70" spans="2:20" ht="42.6" hidden="1" customHeight="1">
      <c r="B70" s="583" t="str">
        <f>IF('①4.事業内容（PR）'!B70="","",'①4.事業内容（PR）'!B70)</f>
        <v/>
      </c>
      <c r="C70" s="584" t="str">
        <f>IF(B70="","",IF('⑧1.活動計画変更（PR）'!C137="変更",'⑧1.活動計画変更（PR）'!D137,IF('⑧1.活動計画変更（PR）'!B136="報告済",'②4.実施状況（PR）'!C70,IF('⑧1.活動計画変更（PR）'!B136="中止",'①4.事業内容（PR）'!C70,'①4.事業内容（PR）'!C70))))</f>
        <v/>
      </c>
      <c r="D70" s="585" t="str">
        <f>IF(B70="","",IF('⑧1.活動計画変更（PR）'!C137="変更","計画変更",IF('⑧1.活動計画変更（PR）'!B136="中止","事業中止",IF('⑧1.活動計画変更（PR）'!C137="中止","事業中止",""))))</f>
        <v/>
      </c>
      <c r="E70" s="586" t="str">
        <f>IF($B70="","",IF('⑧1.活動計画変更（PR）'!$C137="変更",'⑧1.活動計画変更（PR）'!$E137,IF('⑧1.活動計画変更（PR）'!$B136="報告済",'②4.実施状況（PR）'!D70,IF('⑧1.活動計画変更（PR）'!$B136="中止","",IF('⑧1.活動計画変更（PR）'!$C137="中止","",'①4.事業内容（PR）'!D70)))))</f>
        <v/>
      </c>
      <c r="F70" s="586" t="str">
        <f>IF($B70="","",IF('⑧1.活動計画変更（PR）'!$C137="変更",'⑧1.活動計画変更（PR）'!$F137,IF('⑧1.活動計画変更（PR）'!$B136="報告済",'②4.実施状況（PR）'!E70,IF('⑧1.活動計画変更（PR）'!$B136="中止","",IF('⑧1.活動計画変更（PR）'!$C137="中止","",'①4.事業内容（PR）'!F70)))))</f>
        <v/>
      </c>
      <c r="G70" s="591" t="str">
        <f>IF($B70="","",IF('⑧1.活動計画変更（PR）'!$C137="変更",'⑧1.活動計画変更（PR）'!$G137,IF('⑧1.活動計画変更（PR）'!$B136="報告済",'②4.実施状況（PR）'!F70,IF('⑧1.活動計画変更（PR）'!$B136="中止","",IF('⑧1.活動計画変更（PR）'!$C137="中止","",'①4.事業内容（PR）'!H70)))))</f>
        <v/>
      </c>
      <c r="H70" s="1648"/>
      <c r="I70" s="1649"/>
      <c r="J70" s="1649"/>
      <c r="K70" s="1650"/>
      <c r="N70" s="602" t="str">
        <f t="shared" si="3"/>
        <v/>
      </c>
      <c r="O70" s="603" t="str">
        <f>IF(N70="","",'①6.成果目標（PR）'!J138)</f>
        <v/>
      </c>
      <c r="P70" s="603" t="e">
        <f>IF(N70="","",'①6.成果目標（PR）'!G137)*1000</f>
        <v>#VALUE!</v>
      </c>
      <c r="Q70" s="603" t="str">
        <f>IF(N70="","",IF('⑦1.活動計画変更（PR）'!C137="変更",'⑦1.活動計画変更（PR）'!H137,IF('⑦1.活動計画変更（PR）'!C137="中止",'⑦1.活動計画変更（PR）'!H137,'⑦1.活動計画変更（PR）'!H136)))</f>
        <v/>
      </c>
      <c r="R70" s="603" t="str">
        <f>IF(N70="","",IF('⑦1.活動計画変更（PR）'!C137="変更",'⑦1.活動計画変更（PR）'!I137,IF('⑦1.活動計画変更（PR）'!C137="中止",'⑦1.活動計画変更（PR）'!I137,'⑦1.活動計画変更（PR）'!I136)))</f>
        <v/>
      </c>
      <c r="S70" s="603" t="str">
        <f>IF(N70="","",IF('⑧1.活動計画変更（PR）'!B136="報告済",Q70,IF('⑧1.活動計画変更（PR）'!B136="中止",0,IF('⑧1.活動計画変更（PR）'!C137="変更",'⑧1.活動計画変更（PR）'!H137,IF('⑧1.活動計画変更（PR）'!C137="中止",'⑧1.活動計画変更（PR）'!H137,'⑧1.活動計画変更（PR）'!H136)))))</f>
        <v/>
      </c>
      <c r="T70" s="603" t="str">
        <f>IF(N70="","",IF('⑧1.活動計画変更（PR）'!B136="報告済",R70,IF('⑧1.活動計画変更（PR）'!B136="中止",0,IF('⑧1.活動計画変更（PR）'!C137="変更",'⑧1.活動計画変更（PR）'!I137,IF('⑧1.活動計画変更（PR）'!C137="中止",'⑧1.活動計画変更（PR）'!I137,'⑧1.活動計画変更（PR）'!I136)))))</f>
        <v/>
      </c>
    </row>
    <row r="71" spans="2:20" ht="42.6" hidden="1" customHeight="1">
      <c r="B71" s="583" t="str">
        <f>IF('①4.事業内容（PR）'!B71="","",'①4.事業内容（PR）'!B71)</f>
        <v/>
      </c>
      <c r="C71" s="584" t="str">
        <f>IF(B71="","",IF('⑧1.活動計画変更（PR）'!C139="変更",'⑧1.活動計画変更（PR）'!D139,IF('⑧1.活動計画変更（PR）'!B138="報告済",'②4.実施状況（PR）'!C71,IF('⑧1.活動計画変更（PR）'!B138="中止",'①4.事業内容（PR）'!C71,'①4.事業内容（PR）'!C71))))</f>
        <v/>
      </c>
      <c r="D71" s="585" t="str">
        <f>IF(B71="","",IF('⑧1.活動計画変更（PR）'!C139="変更","計画変更",IF('⑧1.活動計画変更（PR）'!B138="中止","事業中止",IF('⑧1.活動計画変更（PR）'!C139="中止","事業中止",""))))</f>
        <v/>
      </c>
      <c r="E71" s="586" t="str">
        <f>IF($B71="","",IF('⑧1.活動計画変更（PR）'!$C139="変更",'⑧1.活動計画変更（PR）'!$E139,IF('⑧1.活動計画変更（PR）'!$B138="報告済",'②4.実施状況（PR）'!D71,IF('⑧1.活動計画変更（PR）'!$B138="中止","",IF('⑧1.活動計画変更（PR）'!$C139="中止","",'①4.事業内容（PR）'!D71)))))</f>
        <v/>
      </c>
      <c r="F71" s="586" t="str">
        <f>IF($B71="","",IF('⑧1.活動計画変更（PR）'!$C139="変更",'⑧1.活動計画変更（PR）'!$F139,IF('⑧1.活動計画変更（PR）'!$B138="報告済",'②4.実施状況（PR）'!E71,IF('⑧1.活動計画変更（PR）'!$B138="中止","",IF('⑧1.活動計画変更（PR）'!$C139="中止","",'①4.事業内容（PR）'!F71)))))</f>
        <v/>
      </c>
      <c r="G71" s="591" t="str">
        <f>IF($B71="","",IF('⑧1.活動計画変更（PR）'!$C139="変更",'⑧1.活動計画変更（PR）'!$G139,IF('⑧1.活動計画変更（PR）'!$B138="報告済",'②4.実施状況（PR）'!F71,IF('⑧1.活動計画変更（PR）'!$B138="中止","",IF('⑧1.活動計画変更（PR）'!$C139="中止","",'①4.事業内容（PR）'!H71)))))</f>
        <v/>
      </c>
      <c r="H71" s="1648"/>
      <c r="I71" s="1649"/>
      <c r="J71" s="1649"/>
      <c r="K71" s="1650"/>
      <c r="N71" s="602" t="str">
        <f t="shared" si="3"/>
        <v/>
      </c>
      <c r="O71" s="603" t="str">
        <f>IF(N71="","",'①6.成果目標（PR）'!J140)</f>
        <v/>
      </c>
      <c r="P71" s="603" t="e">
        <f>IF(N71="","",'①6.成果目標（PR）'!G139)*1000</f>
        <v>#VALUE!</v>
      </c>
      <c r="Q71" s="603" t="str">
        <f>IF(N71="","",IF('⑦1.活動計画変更（PR）'!C139="変更",'⑦1.活動計画変更（PR）'!H139,IF('⑦1.活動計画変更（PR）'!C139="中止",'⑦1.活動計画変更（PR）'!H139,'⑦1.活動計画変更（PR）'!H138)))</f>
        <v/>
      </c>
      <c r="R71" s="603" t="str">
        <f>IF(N71="","",IF('⑦1.活動計画変更（PR）'!C139="変更",'⑦1.活動計画変更（PR）'!I139,IF('⑦1.活動計画変更（PR）'!C139="中止",'⑦1.活動計画変更（PR）'!I139,'⑦1.活動計画変更（PR）'!I138)))</f>
        <v/>
      </c>
      <c r="S71" s="603" t="str">
        <f>IF(N71="","",IF('⑧1.活動計画変更（PR）'!B138="報告済",Q71,IF('⑧1.活動計画変更（PR）'!B138="中止",0,IF('⑧1.活動計画変更（PR）'!C139="変更",'⑧1.活動計画変更（PR）'!H139,IF('⑧1.活動計画変更（PR）'!C139="中止",'⑧1.活動計画変更（PR）'!H139,'⑧1.活動計画変更（PR）'!H138)))))</f>
        <v/>
      </c>
      <c r="T71" s="603" t="str">
        <f>IF(N71="","",IF('⑧1.活動計画変更（PR）'!B138="報告済",R71,IF('⑧1.活動計画変更（PR）'!B138="中止",0,IF('⑧1.活動計画変更（PR）'!C139="変更",'⑧1.活動計画変更（PR）'!I139,IF('⑧1.活動計画変更（PR）'!C139="中止",'⑧1.活動計画変更（PR）'!I139,'⑧1.活動計画変更（PR）'!I138)))))</f>
        <v/>
      </c>
    </row>
    <row r="72" spans="2:20" ht="42.6" hidden="1" customHeight="1">
      <c r="B72" s="583" t="str">
        <f>IF('①4.事業内容（PR）'!B72="","",'①4.事業内容（PR）'!B72)</f>
        <v/>
      </c>
      <c r="C72" s="584" t="str">
        <f>IF(B72="","",IF('⑧1.活動計画変更（PR）'!C141="変更",'⑧1.活動計画変更（PR）'!D141,IF('⑧1.活動計画変更（PR）'!B140="報告済",'②4.実施状況（PR）'!C72,IF('⑧1.活動計画変更（PR）'!B140="中止",'①4.事業内容（PR）'!C72,'①4.事業内容（PR）'!C72))))</f>
        <v/>
      </c>
      <c r="D72" s="585" t="str">
        <f>IF(B72="","",IF('⑧1.活動計画変更（PR）'!C141="変更","計画変更",IF('⑧1.活動計画変更（PR）'!B140="中止","事業中止",IF('⑧1.活動計画変更（PR）'!C141="中止","事業中止",""))))</f>
        <v/>
      </c>
      <c r="E72" s="586" t="str">
        <f>IF($B72="","",IF('⑧1.活動計画変更（PR）'!$C141="変更",'⑧1.活動計画変更（PR）'!$E141,IF('⑧1.活動計画変更（PR）'!$B140="報告済",'②4.実施状況（PR）'!D72,IF('⑧1.活動計画変更（PR）'!$B140="中止","",IF('⑧1.活動計画変更（PR）'!$C141="中止","",'①4.事業内容（PR）'!D72)))))</f>
        <v/>
      </c>
      <c r="F72" s="586" t="str">
        <f>IF($B72="","",IF('⑧1.活動計画変更（PR）'!$C141="変更",'⑧1.活動計画変更（PR）'!$F141,IF('⑧1.活動計画変更（PR）'!$B140="報告済",'②4.実施状況（PR）'!E72,IF('⑧1.活動計画変更（PR）'!$B140="中止","",IF('⑧1.活動計画変更（PR）'!$C141="中止","",'①4.事業内容（PR）'!F72)))))</f>
        <v/>
      </c>
      <c r="G72" s="591" t="str">
        <f>IF($B72="","",IF('⑧1.活動計画変更（PR）'!$C141="変更",'⑧1.活動計画変更（PR）'!$G141,IF('⑧1.活動計画変更（PR）'!$B140="報告済",'②4.実施状況（PR）'!F72,IF('⑧1.活動計画変更（PR）'!$B140="中止","",IF('⑧1.活動計画変更（PR）'!$C141="中止","",'①4.事業内容（PR）'!H72)))))</f>
        <v/>
      </c>
      <c r="H72" s="1648"/>
      <c r="I72" s="1649"/>
      <c r="J72" s="1649"/>
      <c r="K72" s="1650"/>
      <c r="N72" s="602" t="str">
        <f t="shared" si="3"/>
        <v/>
      </c>
      <c r="O72" s="603" t="str">
        <f>IF(N72="","",'①6.成果目標（PR）'!J142)</f>
        <v/>
      </c>
      <c r="P72" s="603" t="e">
        <f>IF(N72="","",'①6.成果目標（PR）'!G141)*1000</f>
        <v>#VALUE!</v>
      </c>
      <c r="Q72" s="603" t="str">
        <f>IF(N72="","",IF('⑦1.活動計画変更（PR）'!C141="変更",'⑦1.活動計画変更（PR）'!H141,IF('⑦1.活動計画変更（PR）'!C141="中止",'⑦1.活動計画変更（PR）'!H141,'⑦1.活動計画変更（PR）'!H140)))</f>
        <v/>
      </c>
      <c r="R72" s="603" t="str">
        <f>IF(N72="","",IF('⑦1.活動計画変更（PR）'!C141="変更",'⑦1.活動計画変更（PR）'!I141,IF('⑦1.活動計画変更（PR）'!C141="中止",'⑦1.活動計画変更（PR）'!I141,'⑦1.活動計画変更（PR）'!I140)))</f>
        <v/>
      </c>
      <c r="S72" s="603" t="str">
        <f>IF(N72="","",IF('⑧1.活動計画変更（PR）'!B140="報告済",Q72,IF('⑧1.活動計画変更（PR）'!B140="中止",0,IF('⑧1.活動計画変更（PR）'!C141="変更",'⑧1.活動計画変更（PR）'!H141,IF('⑧1.活動計画変更（PR）'!C141="中止",'⑧1.活動計画変更（PR）'!H141,'⑧1.活動計画変更（PR）'!H140)))))</f>
        <v/>
      </c>
      <c r="T72" s="603" t="str">
        <f>IF(N72="","",IF('⑧1.活動計画変更（PR）'!B140="報告済",R72,IF('⑧1.活動計画変更（PR）'!B140="中止",0,IF('⑧1.活動計画変更（PR）'!C141="変更",'⑧1.活動計画変更（PR）'!I141,IF('⑧1.活動計画変更（PR）'!C141="中止",'⑧1.活動計画変更（PR）'!I141,'⑧1.活動計画変更（PR）'!I140)))))</f>
        <v/>
      </c>
    </row>
    <row r="73" spans="2:20" ht="42.6" hidden="1" customHeight="1">
      <c r="B73" s="583" t="str">
        <f>IF('①4.事業内容（PR）'!B73="","",'①4.事業内容（PR）'!B73)</f>
        <v/>
      </c>
      <c r="C73" s="584" t="str">
        <f>IF(B73="","",IF('⑧1.活動計画変更（PR）'!C143="変更",'⑧1.活動計画変更（PR）'!D143,IF('⑧1.活動計画変更（PR）'!B142="報告済",'②4.実施状況（PR）'!C73,IF('⑧1.活動計画変更（PR）'!B142="中止",'①4.事業内容（PR）'!C73,'①4.事業内容（PR）'!C73))))</f>
        <v/>
      </c>
      <c r="D73" s="585" t="str">
        <f>IF(B73="","",IF('⑧1.活動計画変更（PR）'!C143="変更","計画変更",IF('⑧1.活動計画変更（PR）'!B142="中止","事業中止",IF('⑧1.活動計画変更（PR）'!C143="中止","事業中止",""))))</f>
        <v/>
      </c>
      <c r="E73" s="586" t="str">
        <f>IF($B73="","",IF('⑧1.活動計画変更（PR）'!$C143="変更",'⑧1.活動計画変更（PR）'!$E143,IF('⑧1.活動計画変更（PR）'!$B142="報告済",'②4.実施状況（PR）'!D73,IF('⑧1.活動計画変更（PR）'!$B142="中止","",IF('⑧1.活動計画変更（PR）'!$C143="中止","",'①4.事業内容（PR）'!D73)))))</f>
        <v/>
      </c>
      <c r="F73" s="586" t="str">
        <f>IF($B73="","",IF('⑧1.活動計画変更（PR）'!$C143="変更",'⑧1.活動計画変更（PR）'!$F143,IF('⑧1.活動計画変更（PR）'!$B142="報告済",'②4.実施状況（PR）'!E73,IF('⑧1.活動計画変更（PR）'!$B142="中止","",IF('⑧1.活動計画変更（PR）'!$C143="中止","",'①4.事業内容（PR）'!F73)))))</f>
        <v/>
      </c>
      <c r="G73" s="591" t="str">
        <f>IF($B73="","",IF('⑧1.活動計画変更（PR）'!$C143="変更",'⑧1.活動計画変更（PR）'!$G143,IF('⑧1.活動計画変更（PR）'!$B142="報告済",'②4.実施状況（PR）'!F73,IF('⑧1.活動計画変更（PR）'!$B142="中止","",IF('⑧1.活動計画変更（PR）'!$C143="中止","",'①4.事業内容（PR）'!H73)))))</f>
        <v/>
      </c>
      <c r="H73" s="1648"/>
      <c r="I73" s="1649"/>
      <c r="J73" s="1649"/>
      <c r="K73" s="1650"/>
      <c r="N73" s="602" t="str">
        <f t="shared" si="3"/>
        <v/>
      </c>
      <c r="O73" s="603" t="str">
        <f>IF(N73="","",'①6.成果目標（PR）'!J144)</f>
        <v/>
      </c>
      <c r="P73" s="603" t="e">
        <f>IF(N73="","",'①6.成果目標（PR）'!G143)*1000</f>
        <v>#VALUE!</v>
      </c>
      <c r="Q73" s="603" t="str">
        <f>IF(N73="","",IF('⑦1.活動計画変更（PR）'!C143="変更",'⑦1.活動計画変更（PR）'!H143,IF('⑦1.活動計画変更（PR）'!C143="中止",'⑦1.活動計画変更（PR）'!H143,'⑦1.活動計画変更（PR）'!H142)))</f>
        <v/>
      </c>
      <c r="R73" s="603" t="str">
        <f>IF(N73="","",IF('⑦1.活動計画変更（PR）'!C143="変更",'⑦1.活動計画変更（PR）'!I143,IF('⑦1.活動計画変更（PR）'!C143="中止",'⑦1.活動計画変更（PR）'!I143,'⑦1.活動計画変更（PR）'!I144)))</f>
        <v/>
      </c>
      <c r="S73" s="603" t="str">
        <f>IF(N73="","",IF('⑧1.活動計画変更（PR）'!B142="報告済",Q73,IF('⑧1.活動計画変更（PR）'!B142="中止",0,IF('⑧1.活動計画変更（PR）'!C143="変更",'⑧1.活動計画変更（PR）'!H143,IF('⑧1.活動計画変更（PR）'!C143="中止",'⑧1.活動計画変更（PR）'!H143,'⑧1.活動計画変更（PR）'!H142)))))</f>
        <v/>
      </c>
      <c r="T73" s="603" t="str">
        <f>IF(N73="","",IF('⑧1.活動計画変更（PR）'!B142="報告済",R73,IF('⑧1.活動計画変更（PR）'!B142="中止",0,IF('⑧1.活動計画変更（PR）'!C143="変更",'⑧1.活動計画変更（PR）'!I143,IF('⑧1.活動計画変更（PR）'!C143="中止",'⑧1.活動計画変更（PR）'!I143,'⑧1.活動計画変更（PR）'!I142)))))</f>
        <v/>
      </c>
    </row>
    <row r="74" spans="2:20" ht="42.6" hidden="1" customHeight="1" thickBot="1">
      <c r="B74" s="592" t="str">
        <f>IF('①4.事業内容（PR）'!B74="","",'①4.事業内容（PR）'!B74)</f>
        <v/>
      </c>
      <c r="C74" s="593" t="str">
        <f>IF(B74="","",IF('⑧1.活動計画変更（PR）'!C145="変更",'⑧1.活動計画変更（PR）'!D145,IF('⑧1.活動計画変更（PR）'!B144="報告済",'②4.実施状況（PR）'!C74,IF('⑧1.活動計画変更（PR）'!B144="中止",'①4.事業内容（PR）'!C74,'①4.事業内容（PR）'!C74))))</f>
        <v/>
      </c>
      <c r="D74" s="594" t="str">
        <f>IF(B74="","",IF('⑧1.活動計画変更（PR）'!C145="変更","計画変更",IF('⑧1.活動計画変更（PR）'!B144="中止","事業中止",IF('⑧1.活動計画変更（PR）'!C145="中止","事業中止",""))))</f>
        <v/>
      </c>
      <c r="E74" s="595" t="str">
        <f>IF($B74="","",IF('⑧1.活動計画変更（PR）'!$C145="変更",'⑧1.活動計画変更（PR）'!$E145,IF('⑧1.活動計画変更（PR）'!$B144="報告済",'②4.実施状況（PR）'!D74,IF('⑧1.活動計画変更（PR）'!$B144="中止","",IF('⑧1.活動計画変更（PR）'!$C145="中止","",'①4.事業内容（PR）'!D74)))))</f>
        <v/>
      </c>
      <c r="F74" s="595" t="str">
        <f>IF($B74="","",IF('⑧1.活動計画変更（PR）'!$C145="変更",'⑧1.活動計画変更（PR）'!$F145,IF('⑧1.活動計画変更（PR）'!$B144="報告済",'②4.実施状況（PR）'!E74,IF('⑧1.活動計画変更（PR）'!$B144="中止","",IF('⑧1.活動計画変更（PR）'!$C145="中止","",'①4.事業内容（PR）'!F74)))))</f>
        <v/>
      </c>
      <c r="G74" s="596" t="str">
        <f>IF($B74="","",IF('⑧1.活動計画変更（PR）'!$C145="変更",'⑧1.活動計画変更（PR）'!$G145,IF('⑧1.活動計画変更（PR）'!$B144="報告済",'②4.実施状況（PR）'!F74,IF('⑧1.活動計画変更（PR）'!$B144="中止","",IF('⑧1.活動計画変更（PR）'!$C145="中止","",'①4.事業内容（PR）'!H74)))))</f>
        <v/>
      </c>
      <c r="H74" s="1651"/>
      <c r="I74" s="1652"/>
      <c r="J74" s="1652"/>
      <c r="K74" s="1653"/>
      <c r="N74" s="602" t="str">
        <f t="shared" si="3"/>
        <v/>
      </c>
      <c r="O74" s="603" t="str">
        <f>IF(N74="","",'①6.成果目標（PR）'!J146)</f>
        <v/>
      </c>
      <c r="P74" s="603" t="e">
        <f>IF(N74="","",'①6.成果目標（PR）'!G145)*1000</f>
        <v>#VALUE!</v>
      </c>
      <c r="Q74" s="603" t="str">
        <f>IF(N74="","",IF('⑦1.活動計画変更（PR）'!C145="変更",'⑦1.活動計画変更（PR）'!H145,IF('⑦1.活動計画変更（PR）'!C145="中止",'⑦1.活動計画変更（PR）'!H145,'⑦1.活動計画変更（PR）'!H144)))</f>
        <v/>
      </c>
      <c r="R74" s="603" t="str">
        <f>IF(N74="","",IF('⑦1.活動計画変更（PR）'!C145="変更",'⑦1.活動計画変更（PR）'!I145,IF('⑦1.活動計画変更（PR）'!C145="中止",'⑦1.活動計画変更（PR）'!I145,'⑦1.活動計画変更（PR）'!I144)))</f>
        <v/>
      </c>
      <c r="S74" s="603" t="str">
        <f>IF(N74="","",IF('⑧1.活動計画変更（PR）'!B144="報告済",Q74,IF('⑧1.活動計画変更（PR）'!B144="中止",0,IF('⑧1.活動計画変更（PR）'!C145="変更",'⑧1.活動計画変更（PR）'!H145,IF('⑧1.活動計画変更（PR）'!C145="中止",'⑧1.活動計画変更（PR）'!H145,'⑧1.活動計画変更（PR）'!H144)))))</f>
        <v/>
      </c>
      <c r="T74" s="603" t="str">
        <f>IF(N74="","",IF('⑧1.活動計画変更（PR）'!B144="報告済",R74,IF('⑧1.活動計画変更（PR）'!B144="中止",0,IF('⑧1.活動計画変更（PR）'!C145="変更",'⑧1.活動計画変更（PR）'!I145,IF('⑧1.活動計画変更（PR）'!C145="中止",'⑧1.活動計画変更（PR）'!I145,'⑧1.活動計画変更（PR）'!I144)))))</f>
        <v/>
      </c>
    </row>
    <row r="75" spans="2:20" ht="42.6" hidden="1" customHeight="1">
      <c r="B75" s="597" t="str">
        <f>IF('①4.事業内容（PR）'!B75="","",'①4.事業内容（PR）'!B75)</f>
        <v/>
      </c>
      <c r="C75" s="598" t="str">
        <f>IF(B75="","",IF('⑧1.活動計画変更（PR）'!C147="変更",'⑧1.活動計画変更（PR）'!D147,IF('⑧1.活動計画変更（PR）'!B146="報告済",'②4.実施状況（PR）'!C75,IF('⑧1.活動計画変更（PR）'!B146="中止",'①4.事業内容（PR）'!C75,'①4.事業内容（PR）'!C75))))</f>
        <v/>
      </c>
      <c r="D75" s="599" t="str">
        <f>IF(B75="","",IF('⑧1.活動計画変更（PR）'!C147="変更","計画変更",IF('⑧1.活動計画変更（PR）'!B146="中止","事業中止",IF('⑧1.活動計画変更（PR）'!C147="中止","事業中止",""))))</f>
        <v/>
      </c>
      <c r="E75" s="600" t="str">
        <f>IF($B75="","",IF('⑧1.活動計画変更（PR）'!$C147="変更",'⑧1.活動計画変更（PR）'!$E147,IF('⑧1.活動計画変更（PR）'!$B146="報告済",'②4.実施状況（PR）'!D75,IF('⑧1.活動計画変更（PR）'!$B146="中止","",IF('⑧1.活動計画変更（PR）'!$C147="中止","",'①4.事業内容（PR）'!D75)))))</f>
        <v/>
      </c>
      <c r="F75" s="600" t="str">
        <f>IF($B75="","",IF('⑧1.活動計画変更（PR）'!$C147="変更",'⑧1.活動計画変更（PR）'!$F147,IF('⑧1.活動計画変更（PR）'!$B146="報告済",'②4.実施状況（PR）'!E75,IF('⑧1.活動計画変更（PR）'!$B146="中止","",IF('⑧1.活動計画変更（PR）'!$C147="中止","",'①4.事業内容（PR）'!F75)))))</f>
        <v/>
      </c>
      <c r="G75" s="601" t="str">
        <f>IF($B75="","",IF('⑧1.活動計画変更（PR）'!$C147="変更",'⑧1.活動計画変更（PR）'!$G147,IF('⑧1.活動計画変更（PR）'!$B146="報告済",'②4.実施状況（PR）'!F75,IF('⑧1.活動計画変更（PR）'!$B146="中止","",IF('⑧1.活動計画変更（PR）'!$C147="中止","",'①4.事業内容（PR）'!H75)))))</f>
        <v/>
      </c>
      <c r="H75" s="1654"/>
      <c r="I75" s="1655"/>
      <c r="J75" s="1655"/>
      <c r="K75" s="1656"/>
      <c r="N75" s="602" t="str">
        <f t="shared" si="3"/>
        <v/>
      </c>
      <c r="O75" s="603" t="str">
        <f>IF(N75="","",'①6.成果目標（PR）'!J148)</f>
        <v/>
      </c>
      <c r="P75" s="603" t="e">
        <f>IF(N75="","",'①6.成果目標（PR）'!G147)*1000</f>
        <v>#VALUE!</v>
      </c>
      <c r="Q75" s="603" t="str">
        <f>IF(N75="","",IF('⑦1.活動計画変更（PR）'!C147="変更",'⑦1.活動計画変更（PR）'!H147,IF('⑦1.活動計画変更（PR）'!C147="中止",'⑦1.活動計画変更（PR）'!H147,'⑦1.活動計画変更（PR）'!H146)))</f>
        <v/>
      </c>
      <c r="R75" s="603" t="str">
        <f>IF(N75="","",IF('⑦1.活動計画変更（PR）'!C147="変更",'⑦1.活動計画変更（PR）'!I147,IF('⑦1.活動計画変更（PR）'!C147="中止",'⑦1.活動計画変更（PR）'!I147,'⑦1.活動計画変更（PR）'!I146)))</f>
        <v/>
      </c>
      <c r="S75" s="603" t="str">
        <f>IF(N75="","",IF('⑧1.活動計画変更（PR）'!B146="報告済",Q75,IF('⑧1.活動計画変更（PR）'!B146="中止",0,IF('⑧1.活動計画変更（PR）'!C147="変更",'⑧1.活動計画変更（PR）'!H147,IF('⑧1.活動計画変更（PR）'!C147="中止",'⑧1.活動計画変更（PR）'!H147,'⑧1.活動計画変更（PR）'!H146)))))</f>
        <v/>
      </c>
      <c r="T75" s="603" t="str">
        <f>IF(N75="","",IF('⑧1.活動計画変更（PR）'!B146="報告済",R75,IF('⑧1.活動計画変更（PR）'!B146="中止",0,IF('⑧1.活動計画変更（PR）'!C147="変更",'⑧1.活動計画変更（PR）'!I147,IF('⑧1.活動計画変更（PR）'!C147="中止",'⑧1.活動計画変更（PR）'!I147,'⑧1.活動計画変更（PR）'!I146)))))</f>
        <v/>
      </c>
    </row>
    <row r="76" spans="2:20" ht="42.6" hidden="1" customHeight="1">
      <c r="B76" s="583" t="str">
        <f>IF('①4.事業内容（PR）'!B76="","",'①4.事業内容（PR）'!B76)</f>
        <v/>
      </c>
      <c r="C76" s="584" t="str">
        <f>IF(B76="","",IF('⑧1.活動計画変更（PR）'!C149="変更",'⑧1.活動計画変更（PR）'!D149,IF('⑧1.活動計画変更（PR）'!B148="報告済",'②4.実施状況（PR）'!C76,IF('⑧1.活動計画変更（PR）'!B148="中止",'①4.事業内容（PR）'!C76,'①4.事業内容（PR）'!C76))))</f>
        <v/>
      </c>
      <c r="D76" s="585" t="str">
        <f>IF(B76="","",IF('⑧1.活動計画変更（PR）'!C149="変更","計画変更",IF('⑧1.活動計画変更（PR）'!B148="中止","事業中止",IF('⑧1.活動計画変更（PR）'!C149="中止","事業中止",""))))</f>
        <v/>
      </c>
      <c r="E76" s="586" t="str">
        <f>IF($B76="","",IF('⑧1.活動計画変更（PR）'!$C149="変更",'⑧1.活動計画変更（PR）'!$E149,IF('⑧1.活動計画変更（PR）'!$B148="報告済",'②4.実施状況（PR）'!D76,IF('⑧1.活動計画変更（PR）'!$B148="中止","",IF('⑧1.活動計画変更（PR）'!$C149="中止","",'①4.事業内容（PR）'!D76)))))</f>
        <v/>
      </c>
      <c r="F76" s="586" t="str">
        <f>IF($B76="","",IF('⑧1.活動計画変更（PR）'!$C149="変更",'⑧1.活動計画変更（PR）'!$F149,IF('⑧1.活動計画変更（PR）'!$B148="報告済",'②4.実施状況（PR）'!E76,IF('⑧1.活動計画変更（PR）'!$B148="中止","",IF('⑧1.活動計画変更（PR）'!$C149="中止","",'①4.事業内容（PR）'!F76)))))</f>
        <v/>
      </c>
      <c r="G76" s="591" t="str">
        <f>IF($B76="","",IF('⑧1.活動計画変更（PR）'!$C149="変更",'⑧1.活動計画変更（PR）'!$G149,IF('⑧1.活動計画変更（PR）'!$B148="報告済",'②4.実施状況（PR）'!F76,IF('⑧1.活動計画変更（PR）'!$B108="中止","",IF('⑧1.活動計画変更（PR）'!$C149="中止","",'①4.事業内容（PR）'!H76)))))</f>
        <v/>
      </c>
      <c r="H76" s="1648"/>
      <c r="I76" s="1649"/>
      <c r="J76" s="1649"/>
      <c r="K76" s="1650"/>
      <c r="N76" s="602" t="str">
        <f t="shared" si="3"/>
        <v/>
      </c>
      <c r="O76" s="603" t="str">
        <f>IF(N76="","",'①6.成果目標（PR）'!J150)</f>
        <v/>
      </c>
      <c r="P76" s="603" t="e">
        <f>IF(N76="","",'①6.成果目標（PR）'!G149)*1000</f>
        <v>#VALUE!</v>
      </c>
      <c r="Q76" s="603" t="str">
        <f>IF(N76="","",IF('⑦1.活動計画変更（PR）'!C149="変更",'⑦1.活動計画変更（PR）'!H149,IF('⑦1.活動計画変更（PR）'!C149="中止",'⑦1.活動計画変更（PR）'!H149,'⑦1.活動計画変更（PR）'!H148)))</f>
        <v/>
      </c>
      <c r="R76" s="603" t="str">
        <f>IF(N76="","",IF('⑦1.活動計画変更（PR）'!C149="変更",'⑦1.活動計画変更（PR）'!I149,IF('⑦1.活動計画変更（PR）'!C149="中止",'⑦1.活動計画変更（PR）'!I149,'⑦1.活動計画変更（PR）'!I148)))</f>
        <v/>
      </c>
      <c r="S76" s="603" t="str">
        <f>IF(N76="","",IF('⑧1.活動計画変更（PR）'!B148="報告済",Q76,IF('⑧1.活動計画変更（PR）'!B148="中止",0,IF('⑧1.活動計画変更（PR）'!C149="変更",'⑧1.活動計画変更（PR）'!H149,IF('⑧1.活動計画変更（PR）'!C149="中止",'⑧1.活動計画変更（PR）'!H149,'⑧1.活動計画変更（PR）'!H148)))))</f>
        <v/>
      </c>
      <c r="T76" s="603" t="str">
        <f>IF(N76="","",IF('⑧1.活動計画変更（PR）'!B148="報告済",R76,IF('⑧1.活動計画変更（PR）'!B148="中止",0,IF('⑧1.活動計画変更（PR）'!C149="変更",'⑧1.活動計画変更（PR）'!I149,IF('⑧1.活動計画変更（PR）'!C149="中止",'⑧1.活動計画変更（PR）'!I149,'⑧1.活動計画変更（PR）'!I148)))))</f>
        <v/>
      </c>
    </row>
    <row r="77" spans="2:20" ht="42.6" hidden="1" customHeight="1">
      <c r="B77" s="583" t="str">
        <f>IF('①4.事業内容（PR）'!B77="","",'①4.事業内容（PR）'!B77)</f>
        <v/>
      </c>
      <c r="C77" s="584" t="str">
        <f>IF(B77="","",IF('⑧1.活動計画変更（PR）'!C151="変更",'⑧1.活動計画変更（PR）'!D151,IF('⑧1.活動計画変更（PR）'!B150="報告済",'②4.実施状況（PR）'!C77,IF('⑧1.活動計画変更（PR）'!B150="中止",'①4.事業内容（PR）'!C77,'①4.事業内容（PR）'!C77))))</f>
        <v/>
      </c>
      <c r="D77" s="585" t="str">
        <f>IF(B77="","",IF('⑧1.活動計画変更（PR）'!C151="変更","計画変更",IF('⑧1.活動計画変更（PR）'!B150="中止","事業中止",IF('⑧1.活動計画変更（PR）'!C151="中止","事業中止",""))))</f>
        <v/>
      </c>
      <c r="E77" s="586" t="str">
        <f>IF($B77="","",IF('⑧1.活動計画変更（PR）'!$C151="変更",'⑧1.活動計画変更（PR）'!$E151,IF('⑧1.活動計画変更（PR）'!$B150="報告済",'②4.実施状況（PR）'!D77,IF('⑧1.活動計画変更（PR）'!$B150="中止","",IF('⑧1.活動計画変更（PR）'!$C151="中止","",'①4.事業内容（PR）'!D77)))))</f>
        <v/>
      </c>
      <c r="F77" s="586" t="str">
        <f>IF($B77="","",IF('⑧1.活動計画変更（PR）'!$C151="変更",'⑧1.活動計画変更（PR）'!$F151,IF('⑧1.活動計画変更（PR）'!$B150="報告済",'②4.実施状況（PR）'!E77,IF('⑧1.活動計画変更（PR）'!$B150="中止","",IF('⑧1.活動計画変更（PR）'!$C151="中止","",'①4.事業内容（PR）'!F77)))))</f>
        <v/>
      </c>
      <c r="G77" s="591" t="str">
        <f>IF($B77="","",IF('⑧1.活動計画変更（PR）'!$C151="変更",'⑧1.活動計画変更（PR）'!$G151,IF('⑧1.活動計画変更（PR）'!$B150="報告済",'②4.実施状況（PR）'!F77,IF('⑧1.活動計画変更（PR）'!$B150="中止","",IF('⑧1.活動計画変更（PR）'!$C151="中止","",'①4.事業内容（PR）'!H77)))))</f>
        <v/>
      </c>
      <c r="H77" s="1648"/>
      <c r="I77" s="1649"/>
      <c r="J77" s="1649"/>
      <c r="K77" s="1650"/>
      <c r="N77" s="602" t="str">
        <f t="shared" si="3"/>
        <v/>
      </c>
      <c r="O77" s="603" t="str">
        <f>IF(N77="","",'①6.成果目標（PR）'!J152)</f>
        <v/>
      </c>
      <c r="P77" s="603" t="e">
        <f>IF(N77="","",'①6.成果目標（PR）'!G151)*1000</f>
        <v>#VALUE!</v>
      </c>
      <c r="Q77" s="603" t="str">
        <f>IF(N77="","",IF('⑦1.活動計画変更（PR）'!C151="変更",'⑦1.活動計画変更（PR）'!H151,IF('⑦1.活動計画変更（PR）'!C151="中止",'⑦1.活動計画変更（PR）'!H151,'⑦1.活動計画変更（PR）'!H150)))</f>
        <v/>
      </c>
      <c r="R77" s="603" t="str">
        <f>IF(N77="","",IF('⑦1.活動計画変更（PR）'!C151="変更",'⑦1.活動計画変更（PR）'!I151,IF('⑦1.活動計画変更（PR）'!C151="中止",'⑦1.活動計画変更（PR）'!I151,'⑦1.活動計画変更（PR）'!I150)))</f>
        <v/>
      </c>
      <c r="S77" s="603" t="str">
        <f>IF(N77="","",IF('⑧1.活動計画変更（PR）'!B150="報告済",Q77,IF('⑧1.活動計画変更（PR）'!B150="中止",0,IF('⑧1.活動計画変更（PR）'!C151="変更",'⑧1.活動計画変更（PR）'!H151,IF('⑧1.活動計画変更（PR）'!C151="中止",'⑧1.活動計画変更（PR）'!H151,'⑧1.活動計画変更（PR）'!H150)))))</f>
        <v/>
      </c>
      <c r="T77" s="603" t="str">
        <f>IF(N77="","",IF('⑧1.活動計画変更（PR）'!B150="報告済",R77,IF('⑧1.活動計画変更（PR）'!B150="中止",0,IF('⑧1.活動計画変更（PR）'!C151="変更",'⑧1.活動計画変更（PR）'!I151,IF('⑧1.活動計画変更（PR）'!C151="中止",'⑧1.活動計画変更（PR）'!I151,'⑧1.活動計画変更（PR）'!I150)))))</f>
        <v/>
      </c>
    </row>
    <row r="78" spans="2:20" ht="42.6" hidden="1" customHeight="1">
      <c r="B78" s="583" t="str">
        <f>IF('①4.事業内容（PR）'!B78="","",'①4.事業内容（PR）'!B78)</f>
        <v/>
      </c>
      <c r="C78" s="584" t="str">
        <f>IF(B78="","",IF('⑧1.活動計画変更（PR）'!C153="変更",'⑧1.活動計画変更（PR）'!D153,IF('⑧1.活動計画変更（PR）'!B152="報告済",'②4.実施状況（PR）'!C78,IF('⑧1.活動計画変更（PR）'!B152="中止",'①4.事業内容（PR）'!C78,'①4.事業内容（PR）'!C78))))</f>
        <v/>
      </c>
      <c r="D78" s="585" t="str">
        <f>IF(B78="","",IF('⑧1.活動計画変更（PR）'!C153="変更","計画変更",IF('⑧1.活動計画変更（PR）'!B152="中止","事業中止",IF('⑧1.活動計画変更（PR）'!C153="中止","事業中止",""))))</f>
        <v/>
      </c>
      <c r="E78" s="586" t="str">
        <f>IF($B78="","",IF('⑧1.活動計画変更（PR）'!$C153="変更",'⑧1.活動計画変更（PR）'!$E153,IF('⑧1.活動計画変更（PR）'!$B152="報告済",'②4.実施状況（PR）'!D78,IF('⑧1.活動計画変更（PR）'!$B152="中止","",IF('⑧1.活動計画変更（PR）'!$C153="中止","",'①4.事業内容（PR）'!D78)))))</f>
        <v/>
      </c>
      <c r="F78" s="586" t="str">
        <f>IF($B78="","",IF('⑧1.活動計画変更（PR）'!$C153="変更",'⑧1.活動計画変更（PR）'!$F153,IF('⑧1.活動計画変更（PR）'!$B152="報告済",'②4.実施状況（PR）'!E78,IF('⑧1.活動計画変更（PR）'!$B152="中止","",IF('⑧1.活動計画変更（PR）'!$C153="中止","",'①4.事業内容（PR）'!F78)))))</f>
        <v/>
      </c>
      <c r="G78" s="591" t="str">
        <f>IF($B78="","",IF('⑧1.活動計画変更（PR）'!$C153="変更",'⑧1.活動計画変更（PR）'!$G153,IF('⑧1.活動計画変更（PR）'!$B152="報告済",'②4.実施状況（PR）'!F78,IF('⑧1.活動計画変更（PR）'!$B152="中止","",IF('⑧1.活動計画変更（PR）'!$C153="中止","",'①4.事業内容（PR）'!H78)))))</f>
        <v/>
      </c>
      <c r="H78" s="1648"/>
      <c r="I78" s="1649"/>
      <c r="J78" s="1649"/>
      <c r="K78" s="1650"/>
      <c r="N78" s="602" t="str">
        <f t="shared" si="3"/>
        <v/>
      </c>
      <c r="O78" s="603" t="str">
        <f>IF(N78="","",'①6.成果目標（PR）'!J154)</f>
        <v/>
      </c>
      <c r="P78" s="603" t="e">
        <f>IF(N78="","",'①6.成果目標（PR）'!G153)*1000</f>
        <v>#VALUE!</v>
      </c>
      <c r="Q78" s="603" t="str">
        <f>IF(N78="","",IF('⑦1.活動計画変更（PR）'!C153="変更",'⑦1.活動計画変更（PR）'!H153,IF('⑦1.活動計画変更（PR）'!C153="中止",'⑦1.活動計画変更（PR）'!H153,'⑦1.活動計画変更（PR）'!H152)))</f>
        <v/>
      </c>
      <c r="R78" s="603" t="str">
        <f>IF(N78="","",IF('⑦1.活動計画変更（PR）'!C153="変更",'⑦1.活動計画変更（PR）'!I153,IF('⑦1.活動計画変更（PR）'!C153="中止",'⑦1.活動計画変更（PR）'!I153,'⑦1.活動計画変更（PR）'!I152)))</f>
        <v/>
      </c>
      <c r="S78" s="603" t="str">
        <f>IF(N78="","",IF('⑧1.活動計画変更（PR）'!B152="報告済",Q78,IF('⑧1.活動計画変更（PR）'!B152="中止",0,IF('⑧1.活動計画変更（PR）'!C151="変更",'⑧1.活動計画変更（PR）'!H151,IF('⑧1.活動計画変更（PR）'!C151="中止",'⑧1.活動計画変更（PR）'!H151,'⑧1.活動計画変更（PR）'!H150)))))</f>
        <v/>
      </c>
      <c r="T78" s="603" t="str">
        <f>IF(N78="","",IF('⑧1.活動計画変更（PR）'!B152="報告済",R78,IF('⑧1.活動計画変更（PR）'!B152="中止",0,IF('⑧1.活動計画変更（PR）'!C153="変更",'⑧1.活動計画変更（PR）'!I153,IF('⑧1.活動計画変更（PR）'!C153="中止",'⑧1.活動計画変更（PR）'!I153,'⑧1.活動計画変更（PR）'!I152)))))</f>
        <v/>
      </c>
    </row>
    <row r="79" spans="2:20" ht="42.6" hidden="1" customHeight="1">
      <c r="B79" s="583" t="str">
        <f>IF('①4.事業内容（PR）'!B79="","",'①4.事業内容（PR）'!B79)</f>
        <v/>
      </c>
      <c r="C79" s="584" t="str">
        <f>IF(B79="","",IF('⑧1.活動計画変更（PR）'!C155="変更",'⑧1.活動計画変更（PR）'!D155,IF('⑧1.活動計画変更（PR）'!B154="報告済",'②4.実施状況（PR）'!C79,IF('⑧1.活動計画変更（PR）'!B154="中止",'①4.事業内容（PR）'!C79,'①4.事業内容（PR）'!C79))))</f>
        <v/>
      </c>
      <c r="D79" s="585" t="str">
        <f>IF(B79="","",IF('⑧1.活動計画変更（PR）'!C155="変更","計画変更",IF('⑧1.活動計画変更（PR）'!B154="中止","事業中止",IF('⑧1.活動計画変更（PR）'!C155="中止","事業中止",""))))</f>
        <v/>
      </c>
      <c r="E79" s="586" t="str">
        <f>IF($B79="","",IF('⑧1.活動計画変更（PR）'!$C155="変更",'⑧1.活動計画変更（PR）'!$E155,IF('⑧1.活動計画変更（PR）'!$B154="報告済",'②4.実施状況（PR）'!D79,IF('⑧1.活動計画変更（PR）'!$B154="中止","",IF('⑧1.活動計画変更（PR）'!$C155="中止","",'①4.事業内容（PR）'!D79)))))</f>
        <v/>
      </c>
      <c r="F79" s="586" t="str">
        <f>IF($B79="","",IF('⑧1.活動計画変更（PR）'!$C155="変更",'⑧1.活動計画変更（PR）'!$F155,IF('⑧1.活動計画変更（PR）'!$B154="報告済",'②4.実施状況（PR）'!E79,IF('⑧1.活動計画変更（PR）'!$B154="中止","",IF('⑧1.活動計画変更（PR）'!$C155="中止","",'①4.事業内容（PR）'!F79)))))</f>
        <v/>
      </c>
      <c r="G79" s="591" t="str">
        <f>IF($B79="","",IF('⑧1.活動計画変更（PR）'!$C155="変更",'⑧1.活動計画変更（PR）'!$G155,IF('⑧1.活動計画変更（PR）'!$B154="報告済",'②4.実施状況（PR）'!F79,IF('⑧1.活動計画変更（PR）'!$B154="中止","",IF('⑧1.活動計画変更（PR）'!$C155="中止","",'①4.事業内容（PR）'!H79)))))</f>
        <v/>
      </c>
      <c r="H79" s="1648"/>
      <c r="I79" s="1649"/>
      <c r="J79" s="1649"/>
      <c r="K79" s="1650"/>
      <c r="N79" s="602" t="str">
        <f t="shared" si="3"/>
        <v/>
      </c>
      <c r="O79" s="603" t="str">
        <f>IF(N79="","",'①6.成果目標（PR）'!J156)</f>
        <v/>
      </c>
      <c r="P79" s="603" t="e">
        <f>IF(N79="","",'①6.成果目標（PR）'!G155)*1000</f>
        <v>#VALUE!</v>
      </c>
      <c r="Q79" s="603" t="str">
        <f>IF(N79="","",IF('⑦1.活動計画変更（PR）'!C155="変更",'⑦1.活動計画変更（PR）'!H155,IF('⑦1.活動計画変更（PR）'!C155="中止",'⑦1.活動計画変更（PR）'!H155,'⑦1.活動計画変更（PR）'!H154)))</f>
        <v/>
      </c>
      <c r="R79" s="603" t="str">
        <f>IF(N79="","",IF('⑦1.活動計画変更（PR）'!C155="変更",'⑦1.活動計画変更（PR）'!I155,IF('⑦1.活動計画変更（PR）'!C155="中止",'⑦1.活動計画変更（PR）'!I155,'⑦1.活動計画変更（PR）'!I154)))</f>
        <v/>
      </c>
      <c r="S79" s="603" t="str">
        <f>IF(N79="","",IF('⑧1.活動計画変更（PR）'!B154="報告済",Q79,IF('⑧1.活動計画変更（PR）'!B154="中止",0,IF('⑧1.活動計画変更（PR）'!C155="変更",'⑧1.活動計画変更（PR）'!H155,IF('⑧1.活動計画変更（PR）'!C155="中止",'⑧1.活動計画変更（PR）'!H155,'⑧1.活動計画変更（PR）'!H154)))))</f>
        <v/>
      </c>
      <c r="T79" s="603" t="str">
        <f>IF(N79="","",IF('⑧1.活動計画変更（PR）'!B154="報告済",R79,IF('⑧1.活動計画変更（PR）'!B154="中止",0,IF('⑧1.活動計画変更（PR）'!C155="変更",'⑧1.活動計画変更（PR）'!I155,IF('⑧1.活動計画変更（PR）'!C155="中止",'⑧1.活動計画変更（PR）'!I155,'⑧1.活動計画変更（PR）'!I154)))))</f>
        <v/>
      </c>
    </row>
    <row r="80" spans="2:20" ht="42.6" hidden="1" customHeight="1">
      <c r="B80" s="583" t="str">
        <f>IF('①4.事業内容（PR）'!B80="","",'①4.事業内容（PR）'!B80)</f>
        <v/>
      </c>
      <c r="C80" s="584" t="str">
        <f>IF(B80="","",IF('⑧1.活動計画変更（PR）'!C157="変更",'⑧1.活動計画変更（PR）'!D157,IF('⑧1.活動計画変更（PR）'!B156="報告済",'②4.実施状況（PR）'!C80,IF('⑧1.活動計画変更（PR）'!B156="中止",'①4.事業内容（PR）'!C80,'①4.事業内容（PR）'!C80))))</f>
        <v/>
      </c>
      <c r="D80" s="585" t="str">
        <f>IF(B80="","",IF('⑧1.活動計画変更（PR）'!C157="変更","計画変更",IF('⑧1.活動計画変更（PR）'!B156="中止","事業中止",IF('⑧1.活動計画変更（PR）'!C157="中止","事業中止",""))))</f>
        <v/>
      </c>
      <c r="E80" s="586" t="str">
        <f>IF($B80="","",IF('⑧1.活動計画変更（PR）'!$C157="変更",'⑧1.活動計画変更（PR）'!$E157,IF('⑧1.活動計画変更（PR）'!$B156="報告済",'②4.実施状況（PR）'!D80,IF('⑧1.活動計画変更（PR）'!$B156="中止","",IF('⑧1.活動計画変更（PR）'!$C157="中止","",'①4.事業内容（PR）'!D80)))))</f>
        <v/>
      </c>
      <c r="F80" s="586" t="str">
        <f>IF($B80="","",IF('⑧1.活動計画変更（PR）'!$C157="変更",'⑧1.活動計画変更（PR）'!$F157,IF('⑧1.活動計画変更（PR）'!$B156="報告済",'②4.実施状況（PR）'!E80,IF('⑧1.活動計画変更（PR）'!$B156="中止","",IF('⑧1.活動計画変更（PR）'!$C157="中止","",'①4.事業内容（PR）'!F80)))))</f>
        <v/>
      </c>
      <c r="G80" s="591" t="str">
        <f>IF($B80="","",IF('⑧1.活動計画変更（PR）'!$C157="変更",'⑧1.活動計画変更（PR）'!$G157,IF('⑧1.活動計画変更（PR）'!$B156="報告済",'②4.実施状況（PR）'!F80,IF('⑧1.活動計画変更（PR）'!$B156="中止","",IF('⑧1.活動計画変更（PR）'!$C157="中止","",'①4.事業内容（PR）'!H80)))))</f>
        <v/>
      </c>
      <c r="H80" s="1648"/>
      <c r="I80" s="1649"/>
      <c r="J80" s="1649"/>
      <c r="K80" s="1650"/>
      <c r="N80" s="602" t="str">
        <f t="shared" si="3"/>
        <v/>
      </c>
      <c r="O80" s="603" t="str">
        <f>IF(N80="","",'①6.成果目標（PR）'!J158)</f>
        <v/>
      </c>
      <c r="P80" s="603" t="e">
        <f>IF(N80="","",'①6.成果目標（PR）'!G157)*1000</f>
        <v>#VALUE!</v>
      </c>
      <c r="Q80" s="603" t="str">
        <f>IF(N80="","",IF('⑦1.活動計画変更（PR）'!C157="変更",'⑦1.活動計画変更（PR）'!H157,IF('⑦1.活動計画変更（PR）'!C157="中止",'⑦1.活動計画変更（PR）'!H157,'⑦1.活動計画変更（PR）'!H156)))</f>
        <v/>
      </c>
      <c r="R80" s="603" t="str">
        <f>IF(N80="","",IF('⑦1.活動計画変更（PR）'!C157="変更",'⑦1.活動計画変更（PR）'!I157,IF('⑦1.活動計画変更（PR）'!C157="中止",'⑦1.活動計画変更（PR）'!I157,'⑦1.活動計画変更（PR）'!I156)))</f>
        <v/>
      </c>
      <c r="S80" s="603" t="str">
        <f>IF(N80="","",IF('⑧1.活動計画変更（PR）'!B156="報告済",Q80,IF('⑧1.活動計画変更（PR）'!B156="中止",0,IF('⑧1.活動計画変更（PR）'!C157="変更",'⑧1.活動計画変更（PR）'!H157,IF('⑧1.活動計画変更（PR）'!C157="中止",'⑧1.活動計画変更（PR）'!H157,'⑧1.活動計画変更（PR）'!H156)))))</f>
        <v/>
      </c>
      <c r="T80" s="603" t="str">
        <f>IF(N80="","",IF('⑧1.活動計画変更（PR）'!B156="報告済",R80,IF('⑧1.活動計画変更（PR）'!B156="中止",0,IF('⑧1.活動計画変更（PR）'!C157="変更",'⑧1.活動計画変更（PR）'!I157,IF('⑧1.活動計画変更（PR）'!C157="中止",'⑧1.活動計画変更（PR）'!I157,'⑧1.活動計画変更（PR）'!I156)))))</f>
        <v/>
      </c>
    </row>
    <row r="81" spans="2:20" ht="42.6" hidden="1" customHeight="1">
      <c r="B81" s="583" t="str">
        <f>IF('①4.事業内容（PR）'!B81="","",'①4.事業内容（PR）'!B81)</f>
        <v/>
      </c>
      <c r="C81" s="584" t="str">
        <f>IF(B81="","",IF('⑧1.活動計画変更（PR）'!C159="変更",'⑧1.活動計画変更（PR）'!D159,IF('⑧1.活動計画変更（PR）'!B158="報告済",'②4.実施状況（PR）'!C81,IF('⑧1.活動計画変更（PR）'!B158="中止",'①4.事業内容（PR）'!C81,'①4.事業内容（PR）'!C81))))</f>
        <v/>
      </c>
      <c r="D81" s="585" t="str">
        <f>IF(B81="","",IF('⑧1.活動計画変更（PR）'!C159="変更","計画変更",IF('⑧1.活動計画変更（PR）'!B158="中止","事業中止",IF('⑧1.活動計画変更（PR）'!C159="中止","事業中止",""))))</f>
        <v/>
      </c>
      <c r="E81" s="586" t="str">
        <f>IF($B81="","",IF('⑧1.活動計画変更（PR）'!$C159="変更",'⑧1.活動計画変更（PR）'!$E159,IF('⑧1.活動計画変更（PR）'!$B158="報告済",'②4.実施状況（PR）'!D81,IF('⑧1.活動計画変更（PR）'!$B158="中止","",IF('⑧1.活動計画変更（PR）'!$C159="中止","",'①4.事業内容（PR）'!D81)))))</f>
        <v/>
      </c>
      <c r="F81" s="586" t="str">
        <f>IF($B81="","",IF('⑧1.活動計画変更（PR）'!$C159="変更",'⑧1.活動計画変更（PR）'!$F159,IF('⑧1.活動計画変更（PR）'!$B158="報告済",'②4.実施状況（PR）'!E81,IF('⑧1.活動計画変更（PR）'!$B158="中止","",IF('⑧1.活動計画変更（PR）'!$C159="中止","",'①4.事業内容（PR）'!F81)))))</f>
        <v/>
      </c>
      <c r="G81" s="591" t="str">
        <f>IF($B81="","",IF('⑧1.活動計画変更（PR）'!$C159="変更",'⑧1.活動計画変更（PR）'!$G159,IF('⑧1.活動計画変更（PR）'!$B158="報告済",'②4.実施状況（PR）'!F81,IF('⑧1.活動計画変更（PR）'!$B158="中止","",IF('⑧1.活動計画変更（PR）'!$C159="中止","",'①4.事業内容（PR）'!H81)))))</f>
        <v/>
      </c>
      <c r="H81" s="1648"/>
      <c r="I81" s="1649"/>
      <c r="J81" s="1649"/>
      <c r="K81" s="1650"/>
      <c r="N81" s="602" t="str">
        <f t="shared" si="3"/>
        <v/>
      </c>
      <c r="O81" s="603" t="str">
        <f>IF(N81="","",'①6.成果目標（PR）'!J160)</f>
        <v/>
      </c>
      <c r="P81" s="603" t="e">
        <f>IF(N81="","",'①6.成果目標（PR）'!G159)*1000</f>
        <v>#VALUE!</v>
      </c>
      <c r="Q81" s="603" t="str">
        <f>IF(N81="","",IF('⑦1.活動計画変更（PR）'!C159="変更",'⑦1.活動計画変更（PR）'!H159,IF('⑦1.活動計画変更（PR）'!C159="中止",'⑦1.活動計画変更（PR）'!H159,'⑦1.活動計画変更（PR）'!H158)))</f>
        <v/>
      </c>
      <c r="R81" s="603" t="str">
        <f>IF(N81="","",IF('⑦1.活動計画変更（PR）'!C159="変更",'⑦1.活動計画変更（PR）'!I159,IF('⑦1.活動計画変更（PR）'!C159="中止",'⑦1.活動計画変更（PR）'!I159,'⑦1.活動計画変更（PR）'!I158)))</f>
        <v/>
      </c>
      <c r="S81" s="603" t="str">
        <f>IF(N81="","",IF('⑧1.活動計画変更（PR）'!B158="報告済",Q81,IF('⑧1.活動計画変更（PR）'!B158="中止",0,IF('⑧1.活動計画変更（PR）'!C159="変更",'⑧1.活動計画変更（PR）'!H159,IF('⑧1.活動計画変更（PR）'!C159="中止",'⑧1.活動計画変更（PR）'!H159,'⑧1.活動計画変更（PR）'!H158)))))</f>
        <v/>
      </c>
      <c r="T81" s="603" t="str">
        <f>IF(N81="","",IF('⑧1.活動計画変更（PR）'!B158="報告済",R81,IF('⑧1.活動計画変更（PR）'!B158="中止",0,IF('⑧1.活動計画変更（PR）'!C159="変更",'⑧1.活動計画変更（PR）'!I159,IF('⑧1.活動計画変更（PR）'!C159="中止",'⑧1.活動計画変更（PR）'!I159,'⑧1.活動計画変更（PR）'!I158)))))</f>
        <v/>
      </c>
    </row>
    <row r="82" spans="2:20" ht="42.6" hidden="1" customHeight="1">
      <c r="B82" s="583" t="str">
        <f>IF('①4.事業内容（PR）'!B82="","",'①4.事業内容（PR）'!B82)</f>
        <v/>
      </c>
      <c r="C82" s="584" t="str">
        <f>IF(B82="","",IF('⑧1.活動計画変更（PR）'!C161="変更",'⑧1.活動計画変更（PR）'!D161,IF('⑧1.活動計画変更（PR）'!B160="報告済",'②4.実施状況（PR）'!C82,IF('⑧1.活動計画変更（PR）'!B160="中止",'①4.事業内容（PR）'!C82,'①4.事業内容（PR）'!C82))))</f>
        <v/>
      </c>
      <c r="D82" s="585" t="str">
        <f>IF(B82="","",IF('⑧1.活動計画変更（PR）'!C161="変更","計画変更",IF('⑧1.活動計画変更（PR）'!B160="中止","事業中止",IF('⑧1.活動計画変更（PR）'!C161="中止","事業中止",""))))</f>
        <v/>
      </c>
      <c r="E82" s="586" t="str">
        <f>IF($B82="","",IF('⑧1.活動計画変更（PR）'!$C161="変更",'⑧1.活動計画変更（PR）'!$E161,IF('⑧1.活動計画変更（PR）'!$B160="報告済",'②4.実施状況（PR）'!D82,IF('⑧1.活動計画変更（PR）'!$B160="中止","",IF('⑧1.活動計画変更（PR）'!$C161="中止","",'①4.事業内容（PR）'!D82)))))</f>
        <v/>
      </c>
      <c r="F82" s="586" t="str">
        <f>IF($B82="","",IF('⑧1.活動計画変更（PR）'!$C161="変更",'⑧1.活動計画変更（PR）'!$F161,IF('⑧1.活動計画変更（PR）'!$B160="報告済",'②4.実施状況（PR）'!E82,IF('⑧1.活動計画変更（PR）'!$B160="中止","",IF('⑧1.活動計画変更（PR）'!$C161="中止","",'①4.事業内容（PR）'!F82)))))</f>
        <v/>
      </c>
      <c r="G82" s="591" t="str">
        <f>IF($B82="","",IF('⑧1.活動計画変更（PR）'!$C161="変更",'⑧1.活動計画変更（PR）'!$G161,IF('⑧1.活動計画変更（PR）'!$B160="報告済",'②4.実施状況（PR）'!F82,IF('⑧1.活動計画変更（PR）'!$B160="中止","",IF('⑧1.活動計画変更（PR）'!$C161="中止","",'①4.事業内容（PR）'!H82)))))</f>
        <v/>
      </c>
      <c r="H82" s="1648"/>
      <c r="I82" s="1649"/>
      <c r="J82" s="1649"/>
      <c r="K82" s="1650"/>
      <c r="N82" s="602" t="str">
        <f t="shared" si="3"/>
        <v/>
      </c>
      <c r="O82" s="603" t="str">
        <f>IF(N82="","",'①6.成果目標（PR）'!J162)</f>
        <v/>
      </c>
      <c r="P82" s="603" t="e">
        <f>IF(N82="","",'①6.成果目標（PR）'!G161)*1000</f>
        <v>#VALUE!</v>
      </c>
      <c r="Q82" s="603" t="str">
        <f>IF(N82="","",IF('⑦1.活動計画変更（PR）'!C161="変更",'⑦1.活動計画変更（PR）'!H161,IF('⑦1.活動計画変更（PR）'!C161="中止",'⑦1.活動計画変更（PR）'!H161,'⑦1.活動計画変更（PR）'!H160)))</f>
        <v/>
      </c>
      <c r="R82" s="603" t="str">
        <f>IF(N82="","",IF('⑦1.活動計画変更（PR）'!C161="変更",'⑦1.活動計画変更（PR）'!I161,IF('⑦1.活動計画変更（PR）'!C161="中止",'⑦1.活動計画変更（PR）'!I161,'⑦1.活動計画変更（PR）'!I160)))</f>
        <v/>
      </c>
      <c r="S82" s="603" t="str">
        <f>IF(N82="","",IF('⑧1.活動計画変更（PR）'!B160="報告済",Q82,IF('⑧1.活動計画変更（PR）'!B160="中止",0,IF('⑧1.活動計画変更（PR）'!C161="変更",'⑧1.活動計画変更（PR）'!H161,IF('⑧1.活動計画変更（PR）'!C161="中止",'⑧1.活動計画変更（PR）'!H161,'⑧1.活動計画変更（PR）'!H160)))))</f>
        <v/>
      </c>
      <c r="T82" s="603" t="str">
        <f>IF(N82="","",IF('⑧1.活動計画変更（PR）'!B160="報告済",R82,IF('⑧1.活動計画変更（PR）'!B160="中止",0,IF('⑧1.活動計画変更（PR）'!C161="変更",'⑧1.活動計画変更（PR）'!I161,IF('⑧1.活動計画変更（PR）'!C161="中止",'⑧1.活動計画変更（PR）'!I161,'⑧1.活動計画変更（PR）'!I160)))))</f>
        <v/>
      </c>
    </row>
    <row r="83" spans="2:20" ht="42.6" hidden="1" customHeight="1">
      <c r="B83" s="583" t="str">
        <f>IF('①4.事業内容（PR）'!B83="","",'①4.事業内容（PR）'!B83)</f>
        <v/>
      </c>
      <c r="C83" s="584" t="str">
        <f>IF(B83="","",IF('⑧1.活動計画変更（PR）'!C163="変更",'⑧1.活動計画変更（PR）'!D163,IF('⑧1.活動計画変更（PR）'!B162="報告済",'②4.実施状況（PR）'!C83,IF('⑧1.活動計画変更（PR）'!B162="中止",'①4.事業内容（PR）'!C83,'①4.事業内容（PR）'!C83))))</f>
        <v/>
      </c>
      <c r="D83" s="585" t="str">
        <f>IF(B83="","",IF('⑧1.活動計画変更（PR）'!C163="変更","計画変更",IF('⑧1.活動計画変更（PR）'!B162="中止","事業中止",IF('⑧1.活動計画変更（PR）'!C163="中止","事業中止",""))))</f>
        <v/>
      </c>
      <c r="E83" s="586" t="str">
        <f>IF($B83="","",IF('⑧1.活動計画変更（PR）'!$C163="変更",'⑧1.活動計画変更（PR）'!$E163,IF('⑧1.活動計画変更（PR）'!$B162="報告済",'②4.実施状況（PR）'!D83,IF('⑧1.活動計画変更（PR）'!$B162="中止","",IF('⑧1.活動計画変更（PR）'!$C163="中止","",'①4.事業内容（PR）'!D83)))))</f>
        <v/>
      </c>
      <c r="F83" s="586" t="str">
        <f>IF($B83="","",IF('⑧1.活動計画変更（PR）'!$C163="変更",'⑧1.活動計画変更（PR）'!$F163,IF('⑧1.活動計画変更（PR）'!$B162="報告済",'②4.実施状況（PR）'!E83,IF('⑧1.活動計画変更（PR）'!$B162="中止","",IF('⑧1.活動計画変更（PR）'!$C163="中止","",'①4.事業内容（PR）'!F83)))))</f>
        <v/>
      </c>
      <c r="G83" s="591" t="str">
        <f>IF($B83="","",IF('⑧1.活動計画変更（PR）'!$C163="変更",'⑧1.活動計画変更（PR）'!$G163,IF('⑧1.活動計画変更（PR）'!$B162="報告済",'②4.実施状況（PR）'!F83,IF('⑧1.活動計画変更（PR）'!$B162="中止","",IF('⑧1.活動計画変更（PR）'!$C163="中止","",'①4.事業内容（PR）'!H83)))))</f>
        <v/>
      </c>
      <c r="H83" s="1648"/>
      <c r="I83" s="1649"/>
      <c r="J83" s="1649"/>
      <c r="K83" s="1650"/>
      <c r="N83" s="602" t="str">
        <f t="shared" si="3"/>
        <v/>
      </c>
      <c r="O83" s="603" t="str">
        <f>IF(N83="","",'①6.成果目標（PR）'!J164)</f>
        <v/>
      </c>
      <c r="P83" s="603" t="e">
        <f>IF(N83="","",'①6.成果目標（PR）'!G163)*1000</f>
        <v>#VALUE!</v>
      </c>
      <c r="Q83" s="603" t="str">
        <f>IF(N83="","",IF('⑦1.活動計画変更（PR）'!C163="変更",'⑦1.活動計画変更（PR）'!H163,IF('⑦1.活動計画変更（PR）'!C163="中止",'⑦1.活動計画変更（PR）'!H163,'⑦1.活動計画変更（PR）'!H162)))</f>
        <v/>
      </c>
      <c r="R83" s="603" t="str">
        <f>IF(N83="","",IF('⑦1.活動計画変更（PR）'!C163="変更",'⑦1.活動計画変更（PR）'!I163,IF('⑦1.活動計画変更（PR）'!C163="中止",'⑦1.活動計画変更（PR）'!I163,'⑦1.活動計画変更（PR）'!I162)))</f>
        <v/>
      </c>
      <c r="S83" s="603" t="str">
        <f>IF(N83="","",IF('⑧1.活動計画変更（PR）'!B162="報告済",Q83,IF('⑧1.活動計画変更（PR）'!B162="中止",0,IF('⑧1.活動計画変更（PR）'!C163="変更",'⑧1.活動計画変更（PR）'!H163,IF('⑧1.活動計画変更（PR）'!C163="中止",'⑧1.活動計画変更（PR）'!H163,'⑧1.活動計画変更（PR）'!H162)))))</f>
        <v/>
      </c>
      <c r="T83" s="603" t="str">
        <f>IF(N83="","",IF('⑧1.活動計画変更（PR）'!B162="報告済",R83,IF('⑧1.活動計画変更（PR）'!B162="中止",0,IF('⑧1.活動計画変更（PR）'!C163="変更",'⑧1.活動計画変更（PR）'!I163,IF('⑧1.活動計画変更（PR）'!C163="中止",'⑧1.活動計画変更（PR）'!I163,'⑧1.活動計画変更（PR）'!I162)))))</f>
        <v/>
      </c>
    </row>
    <row r="84" spans="2:20" ht="42.6" hidden="1" customHeight="1" thickBot="1">
      <c r="B84" s="592" t="str">
        <f>IF('①4.事業内容（PR）'!B84="","",'①4.事業内容（PR）'!B84)</f>
        <v/>
      </c>
      <c r="C84" s="593" t="str">
        <f>IF(B84="","",IF('⑧1.活動計画変更（PR）'!C165="変更",'⑧1.活動計画変更（PR）'!D165,IF('⑧1.活動計画変更（PR）'!B164="報告済",'②4.実施状況（PR）'!C84,IF('⑧1.活動計画変更（PR）'!B164="中止",'①4.事業内容（PR）'!C84,'①4.事業内容（PR）'!C84))))</f>
        <v/>
      </c>
      <c r="D84" s="594" t="str">
        <f>IF(B84="","",IF('⑧1.活動計画変更（PR）'!C165="変更","計画変更",IF('⑧1.活動計画変更（PR）'!B164="中止","事業中止",IF('⑧1.活動計画変更（PR）'!C165="中止","事業中止",""))))</f>
        <v/>
      </c>
      <c r="E84" s="595" t="str">
        <f>IF($B84="","",IF('⑧1.活動計画変更（PR）'!$C165="変更",'⑧1.活動計画変更（PR）'!$E165,IF('⑧1.活動計画変更（PR）'!$B164="報告済",'②4.実施状況（PR）'!D84,IF('⑧1.活動計画変更（PR）'!$B164="中止","",IF('⑧1.活動計画変更（PR）'!$C165="中止","",'①4.事業内容（PR）'!D84)))))</f>
        <v/>
      </c>
      <c r="F84" s="595" t="str">
        <f>IF($B84="","",IF('⑧1.活動計画変更（PR）'!$C165="変更",'⑧1.活動計画変更（PR）'!$F165,IF('⑧1.活動計画変更（PR）'!$B164="報告済",'②4.実施状況（PR）'!E84,IF('⑧1.活動計画変更（PR）'!$B164="中止","",IF('⑧1.活動計画変更（PR）'!$C165="中止","",'①4.事業内容（PR）'!F84)))))</f>
        <v/>
      </c>
      <c r="G84" s="596" t="str">
        <f>IF($B84="","",IF('⑧1.活動計画変更（PR）'!$C165="変更",'⑧1.活動計画変更（PR）'!$G165,IF('⑧1.活動計画変更（PR）'!$B164="報告済",'②4.実施状況（PR）'!F84,IF('⑧1.活動計画変更（PR）'!$B164="中止","",IF('⑧1.活動計画変更（PR）'!$C165="中止","",'①4.事業内容（PR）'!H84)))))</f>
        <v/>
      </c>
      <c r="H84" s="1651"/>
      <c r="I84" s="1652"/>
      <c r="J84" s="1652"/>
      <c r="K84" s="1653"/>
      <c r="N84" s="602" t="str">
        <f t="shared" si="3"/>
        <v/>
      </c>
      <c r="O84" s="603" t="str">
        <f>IF(N84="","",'①6.成果目標（PR）'!J166)</f>
        <v/>
      </c>
      <c r="P84" s="603" t="e">
        <f>IF(N84="","",'①6.成果目標（PR）'!G165)*1000</f>
        <v>#VALUE!</v>
      </c>
      <c r="Q84" s="603" t="str">
        <f>IF(N84="","",IF('⑦1.活動計画変更（PR）'!C165="変更",'⑦1.活動計画変更（PR）'!H165,IF('⑦1.活動計画変更（PR）'!C165="中止",'⑦1.活動計画変更（PR）'!H165,'⑦1.活動計画変更（PR）'!H164)))</f>
        <v/>
      </c>
      <c r="R84" s="603" t="str">
        <f>IF(N84="","",IF('⑦1.活動計画変更（PR）'!C165="変更",'⑦1.活動計画変更（PR）'!I165,IF('⑦1.活動計画変更（PR）'!C165="中止",'⑦1.活動計画変更（PR）'!I165,'⑦1.活動計画変更（PR）'!I164)))</f>
        <v/>
      </c>
      <c r="S84" s="603" t="str">
        <f>IF(N84="","",IF('⑧1.活動計画変更（PR）'!B164="報告済",Q84,IF('⑧1.活動計画変更（PR）'!B164="中止",0,IF('⑧1.活動計画変更（PR）'!C166="変更",'⑧1.活動計画変更（PR）'!H166,IF('⑧1.活動計画変更（PR）'!C166="中止",'⑧1.活動計画変更（PR）'!H166,'⑧1.活動計画変更（PR）'!H165)))))</f>
        <v/>
      </c>
      <c r="T84" s="603" t="str">
        <f>IF(N84="","",IF('⑧1.活動計画変更（PR）'!B164="報告済",R84,IF('⑧1.活動計画変更（PR）'!B164="中止",0,IF('⑧1.活動計画変更（PR）'!C165="変更",'⑧1.活動計画変更（PR）'!I165,IF('⑧1.活動計画変更（PR）'!C165="中止",'⑧1.活動計画変更（PR）'!I165,'⑧1.活動計画変更（PR）'!I164)))))</f>
        <v/>
      </c>
    </row>
  </sheetData>
  <sheetProtection algorithmName="SHA-512" hashValue="QGZq/VYDMh9u88Byt/bw+9iERxPtLYOcpopixnHZ58uHw97aXthXqPPXF4GBrgVDVZVHqKj90GgVJeIQRAb/3Q==" saltValue="CArI46WEy7VRiuOpgQvIqw==" spinCount="100000" sheet="1" scenarios="1" formatCells="0" formatColumns="0" formatRows="0"/>
  <mergeCells count="90">
    <mergeCell ref="H80:K80"/>
    <mergeCell ref="H81:K81"/>
    <mergeCell ref="H82:K82"/>
    <mergeCell ref="H83:K83"/>
    <mergeCell ref="H84:K84"/>
    <mergeCell ref="H75:K75"/>
    <mergeCell ref="H76:K76"/>
    <mergeCell ref="H77:K77"/>
    <mergeCell ref="H78:K78"/>
    <mergeCell ref="H79:K79"/>
    <mergeCell ref="H70:K70"/>
    <mergeCell ref="H71:K71"/>
    <mergeCell ref="H72:K72"/>
    <mergeCell ref="H73:K73"/>
    <mergeCell ref="H74:K74"/>
    <mergeCell ref="H65:K65"/>
    <mergeCell ref="H66:K66"/>
    <mergeCell ref="H67:K67"/>
    <mergeCell ref="H68:K68"/>
    <mergeCell ref="H69:K69"/>
    <mergeCell ref="H60:K60"/>
    <mergeCell ref="H61:K61"/>
    <mergeCell ref="H62:K62"/>
    <mergeCell ref="H63:K63"/>
    <mergeCell ref="H64:K64"/>
    <mergeCell ref="H55:K55"/>
    <mergeCell ref="H56:K56"/>
    <mergeCell ref="H57:K57"/>
    <mergeCell ref="H58:K58"/>
    <mergeCell ref="H59:K59"/>
    <mergeCell ref="H50:K50"/>
    <mergeCell ref="H51:K51"/>
    <mergeCell ref="H52:K52"/>
    <mergeCell ref="H53:K53"/>
    <mergeCell ref="H54:K54"/>
    <mergeCell ref="H45:K45"/>
    <mergeCell ref="H46:K46"/>
    <mergeCell ref="H47:K47"/>
    <mergeCell ref="H48:K48"/>
    <mergeCell ref="H49:K49"/>
    <mergeCell ref="H40:K40"/>
    <mergeCell ref="H41:K41"/>
    <mergeCell ref="H42:K42"/>
    <mergeCell ref="H43:K43"/>
    <mergeCell ref="H44:K44"/>
    <mergeCell ref="H35:K35"/>
    <mergeCell ref="H36:K36"/>
    <mergeCell ref="H37:K37"/>
    <mergeCell ref="H38:K38"/>
    <mergeCell ref="H39:K39"/>
    <mergeCell ref="H30:K30"/>
    <mergeCell ref="H31:K31"/>
    <mergeCell ref="H32:K32"/>
    <mergeCell ref="H33:K33"/>
    <mergeCell ref="H34:K34"/>
    <mergeCell ref="H25:K25"/>
    <mergeCell ref="H26:K26"/>
    <mergeCell ref="H27:K27"/>
    <mergeCell ref="H28:K28"/>
    <mergeCell ref="H29:K29"/>
    <mergeCell ref="H23:K23"/>
    <mergeCell ref="H24:K24"/>
    <mergeCell ref="H15:K15"/>
    <mergeCell ref="B3:B4"/>
    <mergeCell ref="C3:C4"/>
    <mergeCell ref="E3:E4"/>
    <mergeCell ref="F3:F4"/>
    <mergeCell ref="G3:G4"/>
    <mergeCell ref="D3:D4"/>
    <mergeCell ref="H22:K22"/>
    <mergeCell ref="H16:K16"/>
    <mergeCell ref="H21:K21"/>
    <mergeCell ref="H17:K17"/>
    <mergeCell ref="H18:K18"/>
    <mergeCell ref="H19:K19"/>
    <mergeCell ref="H20:K20"/>
    <mergeCell ref="O3:P3"/>
    <mergeCell ref="Q3:R3"/>
    <mergeCell ref="S3:T3"/>
    <mergeCell ref="H13:K13"/>
    <mergeCell ref="H14:K14"/>
    <mergeCell ref="H10:K10"/>
    <mergeCell ref="H9:K9"/>
    <mergeCell ref="H3:K4"/>
    <mergeCell ref="H5:K5"/>
    <mergeCell ref="H6:K6"/>
    <mergeCell ref="H7:K7"/>
    <mergeCell ref="H8:K8"/>
    <mergeCell ref="H11:K11"/>
    <mergeCell ref="H12:K12"/>
  </mergeCells>
  <phoneticPr fontId="1"/>
  <conditionalFormatting sqref="C5">
    <cfRule type="expression" dxfId="3286" priority="11">
      <formula>C5=0</formula>
    </cfRule>
  </conditionalFormatting>
  <conditionalFormatting sqref="C6:C24">
    <cfRule type="expression" dxfId="3285" priority="10">
      <formula>C6=0</formula>
    </cfRule>
  </conditionalFormatting>
  <conditionalFormatting sqref="C25">
    <cfRule type="expression" dxfId="3284" priority="6">
      <formula>C25=0</formula>
    </cfRule>
  </conditionalFormatting>
  <conditionalFormatting sqref="C26:C44">
    <cfRule type="expression" dxfId="3283" priority="5">
      <formula>C26=0</formula>
    </cfRule>
  </conditionalFormatting>
  <conditionalFormatting sqref="C45">
    <cfRule type="expression" dxfId="3282" priority="4">
      <formula>C45=0</formula>
    </cfRule>
  </conditionalFormatting>
  <conditionalFormatting sqref="C46:C64">
    <cfRule type="expression" dxfId="3281" priority="3">
      <formula>C46=0</formula>
    </cfRule>
  </conditionalFormatting>
  <conditionalFormatting sqref="C65">
    <cfRule type="expression" dxfId="3280" priority="2">
      <formula>C65=0</formula>
    </cfRule>
  </conditionalFormatting>
  <conditionalFormatting sqref="C66:C84">
    <cfRule type="expression" dxfId="3279" priority="1">
      <formula>C66=0</formula>
    </cfRule>
  </conditionalFormatting>
  <dataValidations count="2">
    <dataValidation type="whole" operator="lessThan" allowBlank="1" showInputMessage="1" showErrorMessage="1" errorTitle="入力不要です。" error="[キャンセル]をクリックしてください。" sqref="B5:B24 D5:G24 B45:B64">
      <formula1>0</formula1>
    </dataValidation>
    <dataValidation operator="lessThan" allowBlank="1" showInputMessage="1" showErrorMessage="1" errorTitle="入力不要です。" error="[キャンセル]をクリックしてください。" sqref="B25:B44 C5:C84 B65:B84 D25:G84"/>
  </dataValidations>
  <pageMargins left="0.59055118110236227" right="0.39370078740157483" top="0.78740157480314965" bottom="0.35433070866141736" header="0.31496062992125984" footer="0.15748031496062992"/>
  <pageSetup paperSize="9" scale="95" fitToHeight="0" orientation="landscape" r:id="rId1"/>
  <headerFooter>
    <oddHeader>&amp;L様式６（別添１）</oddHeader>
    <oddFooter xml:space="preserve">&amp;C&amp;"ＭＳ Ｐゴシック,標準"&amp;10&amp;P / &amp;N </oddFooter>
  </headerFooter>
  <rowBreaks count="1" manualBreakCount="1">
    <brk id="14" max="11"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T84"/>
  <sheetViews>
    <sheetView view="pageBreakPreview" zoomScaleNormal="100" zoomScaleSheetLayoutView="100" workbookViewId="0"/>
  </sheetViews>
  <sheetFormatPr defaultColWidth="9" defaultRowHeight="13.5"/>
  <cols>
    <col min="1" max="1" width="1.625" style="138" customWidth="1"/>
    <col min="2" max="2" width="6.875" style="138" customWidth="1"/>
    <col min="3" max="3" width="36.875" style="138" customWidth="1"/>
    <col min="4" max="4" width="10.125" style="138" customWidth="1"/>
    <col min="5" max="5" width="12" style="138" customWidth="1"/>
    <col min="6" max="6" width="10.125" style="138" customWidth="1"/>
    <col min="7" max="7" width="11.875" style="138" customWidth="1"/>
    <col min="8" max="11" width="10.125" style="138" customWidth="1"/>
    <col min="12" max="12" width="1.625" style="138" customWidth="1"/>
    <col min="13" max="13" width="9" style="138"/>
    <col min="14" max="14" width="7" style="138" hidden="1" customWidth="1"/>
    <col min="15" max="20" width="10.625" style="138" hidden="1" customWidth="1"/>
    <col min="21" max="16384" width="9" style="138"/>
  </cols>
  <sheetData>
    <row r="1" spans="2:20" ht="8.25" customHeight="1"/>
    <row r="2" spans="2:20" ht="19.5" customHeight="1" thickBot="1">
      <c r="B2" s="140" t="s">
        <v>325</v>
      </c>
    </row>
    <row r="3" spans="2:20" ht="19.5" customHeight="1">
      <c r="B3" s="1248" t="s">
        <v>92</v>
      </c>
      <c r="C3" s="1250" t="s">
        <v>93</v>
      </c>
      <c r="D3" s="1257" t="s">
        <v>320</v>
      </c>
      <c r="E3" s="1250" t="s">
        <v>94</v>
      </c>
      <c r="F3" s="1252" t="s">
        <v>95</v>
      </c>
      <c r="G3" s="1244" t="s">
        <v>96</v>
      </c>
      <c r="H3" s="1443" t="s">
        <v>220</v>
      </c>
      <c r="I3" s="1444"/>
      <c r="J3" s="1444"/>
      <c r="K3" s="1445"/>
      <c r="N3" s="384"/>
      <c r="O3" s="1598" t="s">
        <v>321</v>
      </c>
      <c r="P3" s="1598"/>
      <c r="Q3" s="1598" t="s">
        <v>322</v>
      </c>
      <c r="R3" s="1598"/>
      <c r="S3" s="1598" t="s">
        <v>323</v>
      </c>
      <c r="T3" s="1598"/>
    </row>
    <row r="4" spans="2:20" ht="27.75" customHeight="1">
      <c r="B4" s="1439"/>
      <c r="C4" s="1440"/>
      <c r="D4" s="1449"/>
      <c r="E4" s="1441"/>
      <c r="F4" s="1442"/>
      <c r="G4" s="1440"/>
      <c r="H4" s="1446"/>
      <c r="I4" s="1447"/>
      <c r="J4" s="1447"/>
      <c r="K4" s="1448"/>
      <c r="N4" s="384"/>
      <c r="O4" s="581" t="s">
        <v>266</v>
      </c>
      <c r="P4" s="581" t="s">
        <v>324</v>
      </c>
      <c r="Q4" s="581" t="s">
        <v>266</v>
      </c>
      <c r="R4" s="581" t="s">
        <v>324</v>
      </c>
      <c r="S4" s="581" t="s">
        <v>266</v>
      </c>
      <c r="T4" s="581" t="s">
        <v>324</v>
      </c>
    </row>
    <row r="5" spans="2:20" ht="42.6" customHeight="1">
      <c r="B5" s="583" t="str">
        <f>IF('①4.事業内容（販促）'!B5="","",'①4.事業内容（販促）'!B5)</f>
        <v/>
      </c>
      <c r="C5" s="584" t="str">
        <f>IF(B5="","",IF('⑧1.活動計画変更（販促）'!C7="変更",'⑧1.活動計画変更（販促）'!D7,IF('⑧1.活動計画変更（販促）'!B6="報告済",'②4.実施状況（販促）'!C5,IF('⑧1.活動計画変更（販促）'!B6="中止",'①4.事業内容（販促）'!C5,'①4.事業内容（販促）'!C5))))</f>
        <v/>
      </c>
      <c r="D5" s="585" t="str">
        <f>IF(B5="","",IF('⑧1.活動計画変更（販促）'!C7="変更","計画変更",IF('⑧1.活動計画変更（販促）'!B6="中止","事業中止",IF('⑧1.活動計画変更（販促）'!C7="中止","事業中止",""))))</f>
        <v/>
      </c>
      <c r="E5" s="586" t="str">
        <f>IF($B5="","",IF('⑧1.活動計画変更（販促）'!$C7="変更",'⑧1.活動計画変更（販促）'!$E7,IF('⑧1.活動計画変更（販促）'!$B6="報告済",'②4.実施状況（販促）'!D5,IF('⑧1.活動計画変更（販促）'!$B6="中止","",IF('⑧1.活動計画変更（販促）'!$C7="中止","",'①4.事業内容（販促）'!D5)))))</f>
        <v/>
      </c>
      <c r="F5" s="586" t="str">
        <f>IF($B5="","",IF('⑧1.活動計画変更（販促）'!$C7="変更",'⑧1.活動計画変更（販促）'!$F7,IF('⑧1.活動計画変更（販促）'!$B6="報告済",'②4.実施状況（販促）'!E5,IF('⑧1.活動計画変更（販促）'!$B6="中止","",IF('⑧1.活動計画変更（販促）'!$C7="中止","",'①4.事業内容（販促）'!F5)))))</f>
        <v/>
      </c>
      <c r="G5" s="587" t="str">
        <f>IF($B5="","",IF('⑧1.活動計画変更（販促）'!$C7="変更",'⑧1.活動計画変更（販促）'!$G7,IF('⑧1.活動計画変更（販促）'!$B6="報告済",'②4.実施状況（販促）'!F5,IF('⑧1.活動計画変更（販促）'!$B6="中止","",IF('⑧1.活動計画変更（販促）'!$C7="中止","",'①4.事業内容（販促）'!H5)))))</f>
        <v/>
      </c>
      <c r="H5" s="1648"/>
      <c r="I5" s="1649"/>
      <c r="J5" s="1649"/>
      <c r="K5" s="1650"/>
      <c r="L5" s="357"/>
      <c r="M5" s="146" t="s">
        <v>466</v>
      </c>
      <c r="N5" s="602" t="str">
        <f>IF(B5="","",B5)</f>
        <v/>
      </c>
      <c r="O5" s="603" t="str">
        <f>IF(N5="","",'①6.成果目標（販促）'!J8)</f>
        <v/>
      </c>
      <c r="P5" s="603" t="e">
        <f>IF(N5="","",'①6.成果目標（販促）'!G7)*1000</f>
        <v>#VALUE!</v>
      </c>
      <c r="Q5" s="603" t="str">
        <f>IF(N5="","",IF('⑦1.活動計画変更（販促）'!C7="変更",'⑦1.活動計画変更（販促）'!H7,IF('⑦1.活動計画変更（販促）'!C7="中止",'⑦1.活動計画変更（販促）'!H7,'⑦1.活動計画変更（販促）'!H6)))</f>
        <v/>
      </c>
      <c r="R5" s="603" t="str">
        <f>IF(N5="","",IF('⑦1.活動計画変更（販促）'!C7="変更",'⑦1.活動計画変更（販促）'!I7,IF('⑦1.活動計画変更（販促）'!C7="中止",'⑦1.活動計画変更（販促）'!I7,'⑦1.活動計画変更（販促）'!I6)))</f>
        <v/>
      </c>
      <c r="S5" s="603" t="str">
        <f>IF(N5="","",IF('⑧1.活動計画変更（販促）'!B6="報告済",Q5,IF('⑧1.活動計画変更（販促）'!B6="中止",0,IF('⑧1.活動計画変更（販促）'!C7="変更",'⑧1.活動計画変更（販促）'!H7,IF('⑧1.活動計画変更（販促）'!C7="中止",'⑧1.活動計画変更（販促）'!H7,'⑧1.活動計画変更（販促）'!H6)))))</f>
        <v/>
      </c>
      <c r="T5" s="603" t="str">
        <f>IF(N5="","",IF('⑧1.活動計画変更（販促）'!B6="報告済",R5,IF('⑧1.活動計画変更（販促）'!B6="中止",0,IF('⑧1.活動計画変更（販促）'!C7="変更",'⑧1.活動計画変更（販促）'!I7,IF('⑧1.活動計画変更（販促）'!C7="中止",'⑧1.活動計画変更（販促）'!I7,'⑧1.活動計画変更（販促）'!I6)))))</f>
        <v/>
      </c>
    </row>
    <row r="6" spans="2:20" ht="42.6" customHeight="1">
      <c r="B6" s="583" t="str">
        <f>IF('①4.事業内容（販促）'!B6="","",'①4.事業内容（販促）'!B6)</f>
        <v/>
      </c>
      <c r="C6" s="584" t="str">
        <f>IF(B6="","",IF('⑧1.活動計画変更（販促）'!C9="変更",'⑧1.活動計画変更（販促）'!D9,IF('⑧1.活動計画変更（販促）'!B8="報告済",'②4.実施状況（販促）'!C6,IF('⑧1.活動計画変更（販促）'!B8="中止",'①4.事業内容（販促）'!C6,'①4.事業内容（販促）'!C6))))</f>
        <v/>
      </c>
      <c r="D6" s="588" t="str">
        <f>IF(B6="","",IF('⑧1.活動計画変更（販促）'!C9="変更","計画変更",IF('⑧1.活動計画変更（販促）'!B8="中止","事業中止",IF('⑧1.活動計画変更（販促）'!C9="中止","事業中止",""))))</f>
        <v/>
      </c>
      <c r="E6" s="586" t="str">
        <f>IF($B6="","",IF('⑧1.活動計画変更（販促）'!$C9="変更",'⑧1.活動計画変更（販促）'!$E9,IF('⑧1.活動計画変更（販促）'!$B8="報告済",'②4.実施状況（販促）'!D6,IF('⑧1.活動計画変更（販促）'!$B8="中止","",IF('⑧1.活動計画変更（販促）'!$C9="中止","",'①4.事業内容（販促）'!D6)))))</f>
        <v/>
      </c>
      <c r="F6" s="586" t="str">
        <f>IF($B6="","",IF('⑧1.活動計画変更（販促）'!$C9="変更",'⑧1.活動計画変更（販促）'!$F9,IF('⑧1.活動計画変更（販促）'!$B8="報告済",'②4.実施状況（販促）'!E6,IF('⑧1.活動計画変更（販促）'!$B8="中止","",IF('⑧1.活動計画変更（販促）'!$C9="中止","",'①4.事業内容（販促）'!F6)))))</f>
        <v/>
      </c>
      <c r="G6" s="589" t="str">
        <f>IF($B6="","",IF('⑧1.活動計画変更（販促）'!$C9="変更",'⑧1.活動計画変更（販促）'!$G9,IF('⑧1.活動計画変更（販促）'!$B8="報告済",'②4.実施状況（販促）'!F6,IF('⑧1.活動計画変更（販促）'!$B8="中止","",IF('⑧1.活動計画変更（販促）'!$C9="中止","",'①4.事業内容（販促）'!H6)))))</f>
        <v/>
      </c>
      <c r="H6" s="1648"/>
      <c r="I6" s="1649"/>
      <c r="J6" s="1649"/>
      <c r="K6" s="1650"/>
      <c r="M6" s="151" t="s">
        <v>467</v>
      </c>
      <c r="N6" s="602" t="str">
        <f t="shared" ref="N6:N24" si="0">IF(B6="","",B6)</f>
        <v/>
      </c>
      <c r="O6" s="603" t="str">
        <f>IF(N6="","",'①6.成果目標（販促）'!J10)</f>
        <v/>
      </c>
      <c r="P6" s="603" t="e">
        <f>IF(N6="","",'①6.成果目標（販促）'!G9)*1000</f>
        <v>#VALUE!</v>
      </c>
      <c r="Q6" s="603" t="str">
        <f>IF(N6="","",IF('⑦1.活動計画変更（販促）'!C9="変更",'⑦1.活動計画変更（販促）'!H9,IF('⑦1.活動計画変更（販促）'!C9="中止",'⑦1.活動計画変更（販促）'!H9,'⑦1.活動計画変更（販促）'!H8)))</f>
        <v/>
      </c>
      <c r="R6" s="603" t="str">
        <f>IF(N6="","",IF('⑦1.活動計画変更（販促）'!C9="変更",'⑦1.活動計画変更（販促）'!I9,IF('⑦1.活動計画変更（販促）'!C9="中止",'⑦1.活動計画変更（販促）'!I9,'⑦1.活動計画変更（販促）'!I8)))</f>
        <v/>
      </c>
      <c r="S6" s="603" t="str">
        <f>IF(N6="","",IF('⑧1.活動計画変更（販促）'!B8="報告済",Q6,IF('⑧1.活動計画変更（販促）'!B8="中止",0,IF('⑧1.活動計画変更（販促）'!C9="変更",'⑧1.活動計画変更（販促）'!H9,IF('⑧1.活動計画変更（販促）'!C9="中止",'⑧1.活動計画変更（販促）'!H9,'⑧1.活動計画変更（販促）'!H8)))))</f>
        <v/>
      </c>
      <c r="T6" s="603" t="str">
        <f>IF(N6="","",IF('⑧1.活動計画変更（販促）'!B8="報告済",R6,IF('⑧1.活動計画変更（販促）'!B8="中止",0,IF('⑧1.活動計画変更（販促）'!C9="変更",'⑧1.活動計画変更（販促）'!I9,IF('⑧1.活動計画変更（販促）'!C9="中止",'⑧1.活動計画変更（販促）'!I9,'⑧1.活動計画変更（販促）'!I8)))))</f>
        <v/>
      </c>
    </row>
    <row r="7" spans="2:20" ht="42.6" customHeight="1">
      <c r="B7" s="583" t="str">
        <f>IF('①4.事業内容（販促）'!B7="","",'①4.事業内容（販促）'!B7)</f>
        <v/>
      </c>
      <c r="C7" s="584" t="str">
        <f>IF(B7="","",IF('⑧1.活動計画変更（販促）'!C11="変更",'⑧1.活動計画変更（販促）'!D11,IF('⑧1.活動計画変更（販促）'!B10="報告済",'②4.実施状況（販促）'!C7,IF('⑧1.活動計画変更（販促）'!B10="中止",'①4.事業内容（販促）'!C7,'①4.事業内容（販促）'!C7))))</f>
        <v/>
      </c>
      <c r="D7" s="590" t="str">
        <f>IF(B7="","",IF('⑧1.活動計画変更（販促）'!C11="変更","計画変更",IF('⑧1.活動計画変更（販促）'!B10="中止","事業中止",IF('⑧1.活動計画変更（販促）'!C11="中止","事業中止",""))))</f>
        <v/>
      </c>
      <c r="E7" s="586" t="str">
        <f>IF($B7="","",IF('⑧1.活動計画変更（販促）'!$C11="変更",'⑧1.活動計画変更（販促）'!$E11,IF('⑧1.活動計画変更（販促）'!$B10="報告済",'②4.実施状況（販促）'!D7,IF('⑧1.活動計画変更（販促）'!$B10="中止","",IF('⑧1.活動計画変更（販促）'!$C11="中止","",'①4.事業内容（販促）'!D7)))))</f>
        <v/>
      </c>
      <c r="F7" s="586" t="str">
        <f>IF($B7="","",IF('⑧1.活動計画変更（販促）'!$C11="変更",'⑧1.活動計画変更（販促）'!$F11,IF('⑧1.活動計画変更（販促）'!$B10="報告済",'②4.実施状況（販促）'!E7,IF('⑧1.活動計画変更（販促）'!$B10="中止","",IF('⑧1.活動計画変更（販促）'!$C11="中止","",'①4.事業内容（販促）'!F7)))))</f>
        <v/>
      </c>
      <c r="G7" s="589" t="str">
        <f>IF($B7="","",IF('⑧1.活動計画変更（販促）'!$C11="変更",'⑧1.活動計画変更（販促）'!$G11,IF('⑧1.活動計画変更（販促）'!$B10="報告済",'②4.実施状況（販促）'!F7,IF('⑧1.活動計画変更（販促）'!$B10="中止","",IF('⑧1.活動計画変更（販促）'!$C11="中止","",'①4.事業内容（販促）'!H7)))))</f>
        <v/>
      </c>
      <c r="H7" s="1648"/>
      <c r="I7" s="1649"/>
      <c r="J7" s="1649"/>
      <c r="K7" s="1650"/>
      <c r="M7" s="146" t="s">
        <v>470</v>
      </c>
      <c r="N7" s="602" t="str">
        <f t="shared" si="0"/>
        <v/>
      </c>
      <c r="O7" s="603" t="str">
        <f>IF(N7="","",'①6.成果目標（販促）'!J12)</f>
        <v/>
      </c>
      <c r="P7" s="603" t="e">
        <f>IF(N7="","",'①6.成果目標（販促）'!G11)*1000</f>
        <v>#VALUE!</v>
      </c>
      <c r="Q7" s="603" t="str">
        <f>IF(N7="","",IF('⑦1.活動計画変更（販促）'!C11="変更",'⑦1.活動計画変更（販促）'!H11,IF('⑦1.活動計画変更（販促）'!C11="中止",'⑦1.活動計画変更（販促）'!H11,'⑦1.活動計画変更（販促）'!H10)))</f>
        <v/>
      </c>
      <c r="R7" s="603" t="str">
        <f>IF(N7="","",IF('⑦1.活動計画変更（販促）'!C11="変更",'⑦1.活動計画変更（販促）'!I11,IF('⑦1.活動計画変更（販促）'!C11="中止",'⑦1.活動計画変更（販促）'!I11,'⑦1.活動計画変更（販促）'!I10)))</f>
        <v/>
      </c>
      <c r="S7" s="603" t="str">
        <f>IF(N7="","",IF('⑧1.活動計画変更（販促）'!B10="報告済",Q7,IF('⑧1.活動計画変更（販促）'!B10="中止",0,IF('⑧1.活動計画変更（販促）'!C11="変更",'⑧1.活動計画変更（販促）'!H11,IF('⑧1.活動計画変更（販促）'!C11="中止",'⑧1.活動計画変更（販促）'!H11,'⑧1.活動計画変更（販促）'!H10)))))</f>
        <v/>
      </c>
      <c r="T7" s="603" t="str">
        <f>IF(N7="","",IF('⑧1.活動計画変更（販促）'!B10="報告済",R7,IF('⑧1.活動計画変更（販促）'!B10="中止",0,IF('⑧1.活動計画変更（販促）'!C11="変更",'⑧1.活動計画変更（販促）'!I11,IF('⑧1.活動計画変更（販促）'!C11="中止",'⑧1.活動計画変更（販促）'!I11,'⑧1.活動計画変更（販促）'!I10)))))</f>
        <v/>
      </c>
    </row>
    <row r="8" spans="2:20" ht="42.6" customHeight="1">
      <c r="B8" s="583" t="str">
        <f>IF('①4.事業内容（販促）'!B8="","",'①4.事業内容（販促）'!B8)</f>
        <v/>
      </c>
      <c r="C8" s="584" t="str">
        <f>IF(B8="","",IF('⑧1.活動計画変更（販促）'!C13="変更",'⑧1.活動計画変更（販促）'!D13,IF('⑧1.活動計画変更（販促）'!B12="報告済",'②4.実施状況（販促）'!C8,IF('⑧1.活動計画変更（販促）'!B9="中止",'①4.事業内容（販促）'!C8,'①4.事業内容（販促）'!C8))))</f>
        <v/>
      </c>
      <c r="D8" s="588" t="str">
        <f>IF(B8="","",IF('⑧1.活動計画変更（販促）'!C13="変更","計画変更",IF('⑧1.活動計画変更（販促）'!B12="中止","事業中止",IF('⑧1.活動計画変更（販促）'!C13="中止","事業中止",""))))</f>
        <v/>
      </c>
      <c r="E8" s="586" t="str">
        <f>IF($B8="","",IF('⑧1.活動計画変更（販促）'!$C13="変更",'⑧1.活動計画変更（販促）'!$E13,IF('⑧1.活動計画変更（販促）'!$B12="報告済",'②4.実施状況（販促）'!D8,IF('⑧1.活動計画変更（販促）'!$B12="中止","",IF('⑧1.活動計画変更（販促）'!$C13="中止","",'①4.事業内容（販促）'!D8)))))</f>
        <v/>
      </c>
      <c r="F8" s="586" t="str">
        <f>IF($B8="","",IF('⑧1.活動計画変更（販促）'!$C13="変更",'⑧1.活動計画変更（販促）'!$F13,IF('⑧1.活動計画変更（販促）'!$B12="報告済",'②4.実施状況（販促）'!E8,IF('⑧1.活動計画変更（販促）'!$B12="中止","",IF('⑧1.活動計画変更（販促）'!$C13="中止","",'①4.事業内容（販促）'!F8)))))</f>
        <v/>
      </c>
      <c r="G8" s="589" t="str">
        <f>IF($B8="","",IF('⑧1.活動計画変更（販促）'!$C13="変更",'⑧1.活動計画変更（販促）'!$G13,IF('⑧1.活動計画変更（販促）'!$B12="報告済",'②4.実施状況（販促）'!F8,IF('⑧1.活動計画変更（販促）'!$B12="中止","",IF('⑧1.活動計画変更（販促）'!$C13="中止","",'①4.事業内容（販促）'!H8)))))</f>
        <v/>
      </c>
      <c r="H8" s="1648"/>
      <c r="I8" s="1649"/>
      <c r="J8" s="1649"/>
      <c r="K8" s="1650"/>
      <c r="M8" s="152" t="s">
        <v>471</v>
      </c>
      <c r="N8" s="602" t="str">
        <f t="shared" si="0"/>
        <v/>
      </c>
      <c r="O8" s="603" t="str">
        <f>IF(N8="","",'①6.成果目標（販促）'!J14)</f>
        <v/>
      </c>
      <c r="P8" s="603" t="e">
        <f>IF(N8="","",'①6.成果目標（販促）'!G13)*1000</f>
        <v>#VALUE!</v>
      </c>
      <c r="Q8" s="603" t="str">
        <f>IF(N8="","",IF('⑦1.活動計画変更（販促）'!C13="変更",'⑦1.活動計画変更（販促）'!H13,IF('⑦1.活動計画変更（販促）'!C13="中止",'⑦1.活動計画変更（販促）'!H13,'⑦1.活動計画変更（販促）'!H12)))</f>
        <v/>
      </c>
      <c r="R8" s="603" t="str">
        <f>IF(N8="","",IF('⑦1.活動計画変更（販促）'!C13="変更",'⑦1.活動計画変更（販促）'!I13,IF('⑦1.活動計画変更（販促）'!C13="中止",'⑦1.活動計画変更（販促）'!I13,'⑦1.活動計画変更（販促）'!I12)))</f>
        <v/>
      </c>
      <c r="S8" s="603" t="str">
        <f>IF(N8="","",IF('⑧1.活動計画変更（販促）'!B12="報告済",Q8,IF('⑧1.活動計画変更（販促）'!B12="中止",0,IF('⑧1.活動計画変更（販促）'!C13="変更",'⑧1.活動計画変更（販促）'!H13,IF('⑧1.活動計画変更（販促）'!C13="中止",'⑧1.活動計画変更（販促）'!H13,'⑧1.活動計画変更（販促）'!H12)))))</f>
        <v/>
      </c>
      <c r="T8" s="603" t="str">
        <f>IF(N8="","",IF('⑧1.活動計画変更（販促）'!B12="報告済",R8,IF('⑧1.活動計画変更（販促）'!B12="中止",0,IF('⑧1.活動計画変更（販促）'!C13="変更",'⑧1.活動計画変更（販促）'!I13,IF('⑧1.活動計画変更（販促）'!C13="中止",'⑧1.活動計画変更（販促）'!I13,'⑧1.活動計画変更（販促）'!I12)))))</f>
        <v/>
      </c>
    </row>
    <row r="9" spans="2:20" ht="50.25" customHeight="1">
      <c r="B9" s="583" t="str">
        <f>IF('①4.事業内容（販促）'!B9="","",'①4.事業内容（販促）'!B9)</f>
        <v/>
      </c>
      <c r="C9" s="584" t="str">
        <f>IF(B9="","",IF('⑧1.活動計画変更（販促）'!C15="変更",'⑧1.活動計画変更（販促）'!D15,IF('⑧1.活動計画変更（販促）'!B14="報告済",'②4.実施状況（販促）'!C9,IF('⑧1.活動計画変更（販促）'!B10="中止",'①4.事業内容（販促）'!C9,'①4.事業内容（販促）'!C9))))</f>
        <v/>
      </c>
      <c r="D9" s="588" t="str">
        <f>IF(B9="","",IF('⑧1.活動計画変更（販促）'!C15="変更","計画変更",IF('⑧1.活動計画変更（販促）'!B14="中止","事業中止",IF('⑧1.活動計画変更（販促）'!C15="中止","事業中止",""))))</f>
        <v/>
      </c>
      <c r="E9" s="586" t="str">
        <f>IF($B9="","",IF('⑧1.活動計画変更（販促）'!$C15="変更",'⑧1.活動計画変更（販促）'!$E15,IF('⑧1.活動計画変更（販促）'!$B14="報告済",'②4.実施状況（販促）'!D9,IF('⑧1.活動計画変更（販促）'!$B14="中止","",IF('⑧1.活動計画変更（販促）'!$C15="中止","",'①4.事業内容（販促）'!D9)))))</f>
        <v/>
      </c>
      <c r="F9" s="586" t="str">
        <f>IF($B9="","",IF('⑧1.活動計画変更（販促）'!$C15="変更",'⑧1.活動計画変更（販促）'!$F15,IF('⑧1.活動計画変更（販促）'!$B14="報告済",'②4.実施状況（販促）'!E9,IF('⑧1.活動計画変更（販促）'!$B14="中止","",IF('⑧1.活動計画変更（販促）'!$C15="中止","",'①4.事業内容（販促）'!F9)))))</f>
        <v/>
      </c>
      <c r="G9" s="589" t="str">
        <f>IF($B9="","",IF('⑧1.活動計画変更（販促）'!$C15="変更",'⑧1.活動計画変更（販促）'!$G15,IF('⑧1.活動計画変更（販促）'!$B14="報告済",'②4.実施状況（販促）'!F9,IF('⑧1.活動計画変更（販促）'!$B14="中止","",IF('⑧1.活動計画変更（販促）'!$C15="中止","",'①4.事業内容（販促）'!H9)))))</f>
        <v/>
      </c>
      <c r="H9" s="1648"/>
      <c r="I9" s="1649"/>
      <c r="J9" s="1649"/>
      <c r="K9" s="1650"/>
      <c r="N9" s="602" t="str">
        <f t="shared" si="0"/>
        <v/>
      </c>
      <c r="O9" s="603" t="str">
        <f>IF(N9="","",'①6.成果目標（販促）'!J16)</f>
        <v/>
      </c>
      <c r="P9" s="603" t="e">
        <f>IF(N9="","",'①6.成果目標（販促）'!G15)*1000</f>
        <v>#VALUE!</v>
      </c>
      <c r="Q9" s="603" t="str">
        <f>IF(N9="","",IF('⑦1.活動計画変更（販促）'!C15="変更",'⑦1.活動計画変更（販促）'!H15,IF('⑦1.活動計画変更（販促）'!C15="中止",'⑦1.活動計画変更（販促）'!H15,'⑦1.活動計画変更（販促）'!H14)))</f>
        <v/>
      </c>
      <c r="R9" s="603" t="str">
        <f>IF(N9="","",IF('⑦1.活動計画変更（販促）'!C15="変更",'⑦1.活動計画変更（販促）'!I15,IF('⑦1.活動計画変更（販促）'!C15="中止",'⑦1.活動計画変更（販促）'!I15,'⑦1.活動計画変更（販促）'!I14)))</f>
        <v/>
      </c>
      <c r="S9" s="603" t="str">
        <f>IF(N9="","",IF('⑧1.活動計画変更（販促）'!B14="報告済",Q9,IF('⑧1.活動計画変更（販促）'!B14="中止",0,IF('⑧1.活動計画変更（販促）'!C15="変更",'⑧1.活動計画変更（販促）'!H15,IF('⑧1.活動計画変更（販促）'!C15="中止",'⑧1.活動計画変更（販促）'!H15,'⑧1.活動計画変更（販促）'!H14)))))</f>
        <v/>
      </c>
      <c r="T9" s="603" t="str">
        <f>IF(N9="","",IF('⑧1.活動計画変更（販促）'!B14="報告済",R9,IF('⑧1.活動計画変更（販促）'!B14="中止",0,IF('⑧1.活動計画変更（販促）'!C15="変更",'⑧1.活動計画変更（販促）'!I15,IF('⑧1.活動計画変更（販促）'!C15="中止",'⑧1.活動計画変更（販促）'!I15,'⑧1.活動計画変更（販促）'!I14)))))</f>
        <v/>
      </c>
    </row>
    <row r="10" spans="2:20" ht="42.6" customHeight="1">
      <c r="B10" s="583" t="str">
        <f>IF('①4.事業内容（販促）'!B10="","",'①4.事業内容（販促）'!B10)</f>
        <v/>
      </c>
      <c r="C10" s="584" t="str">
        <f>IF(B10="","",IF('⑧1.活動計画変更（販促）'!C17="変更",'⑧1.活動計画変更（販促）'!D17,IF('⑧1.活動計画変更（販促）'!B16="報告済",'②4.実施状況（販促）'!C10,IF('⑧1.活動計画変更（販促）'!B11="中止",'①4.事業内容（販促）'!C10,'①4.事業内容（販促）'!C10))))</f>
        <v/>
      </c>
      <c r="D10" s="585" t="str">
        <f>IF(B10="","",IF('⑧1.活動計画変更（販促）'!C17="変更","計画変更",IF('⑧1.活動計画変更（販促）'!B16="中止","事業中止",IF('⑧1.活動計画変更（販促）'!C17="中止","事業中止",""))))</f>
        <v/>
      </c>
      <c r="E10" s="586" t="str">
        <f>IF($B10="","",IF('⑧1.活動計画変更（販促）'!$C17="変更",'⑧1.活動計画変更（販促）'!$E17,IF('⑧1.活動計画変更（販促）'!$B16="報告済",'②4.実施状況（販促）'!D10,IF('⑧1.活動計画変更（販促）'!$B16="中止","",IF('⑧1.活動計画変更（販促）'!$C17="中止","",'①4.事業内容（販促）'!D10)))))</f>
        <v/>
      </c>
      <c r="F10" s="586" t="str">
        <f>IF($B10="","",IF('⑧1.活動計画変更（販促）'!$C17="変更",'⑧1.活動計画変更（販促）'!$F17,IF('⑧1.活動計画変更（販促）'!$B16="報告済",'②4.実施状況（販促）'!E10,IF('⑧1.活動計画変更（販促）'!$B16="中止","",IF('⑧1.活動計画変更（販促）'!$C17="中止","",'①4.事業内容（販促）'!F10)))))</f>
        <v/>
      </c>
      <c r="G10" s="591" t="str">
        <f>IF($B10="","",IF('⑧1.活動計画変更（販促）'!$C17="変更",'⑧1.活動計画変更（販促）'!$G17,IF('⑧1.活動計画変更（販促）'!$B16="報告済",'②4.実施状況（販促）'!F10,IF('⑧1.活動計画変更（販促）'!$B16="中止","",IF('⑧1.活動計画変更（販促）'!$C17="中止","",'①4.事業内容（販促）'!H10)))))</f>
        <v/>
      </c>
      <c r="H10" s="1648"/>
      <c r="I10" s="1649"/>
      <c r="J10" s="1649"/>
      <c r="K10" s="1650"/>
      <c r="N10" s="602" t="str">
        <f t="shared" si="0"/>
        <v/>
      </c>
      <c r="O10" s="603" t="str">
        <f>IF(N10="","",'①6.成果目標（販促）'!J18)</f>
        <v/>
      </c>
      <c r="P10" s="603" t="e">
        <f>IF(N10="","",'①6.成果目標（販促）'!G17)*1000</f>
        <v>#VALUE!</v>
      </c>
      <c r="Q10" s="603" t="str">
        <f>IF(N10="","",IF('⑦1.活動計画変更（販促）'!C17="変更",'⑦1.活動計画変更（販促）'!H17,IF('⑦1.活動計画変更（販促）'!C17="中止",'⑦1.活動計画変更（販促）'!H17,'⑦1.活動計画変更（販促）'!H16)))</f>
        <v/>
      </c>
      <c r="R10" s="603" t="str">
        <f>IF(N10="","",IF('⑦1.活動計画変更（販促）'!C17="変更",'⑦1.活動計画変更（販促）'!I17,IF('⑦1.活動計画変更（販促）'!C17="中止",'⑦1.活動計画変更（販促）'!I17,'⑦1.活動計画変更（販促）'!I16)))</f>
        <v/>
      </c>
      <c r="S10" s="603" t="str">
        <f>IF(N10="","",IF('⑧1.活動計画変更（販促）'!B16="報告済",Q10,IF('⑧1.活動計画変更（販促）'!B16="中止",0,IF('⑧1.活動計画変更（販促）'!C17="変更",'⑧1.活動計画変更（販促）'!H17,IF('⑧1.活動計画変更（販促）'!C17="中止",'⑧1.活動計画変更（販促）'!H17,'⑧1.活動計画変更（販促）'!H16)))))</f>
        <v/>
      </c>
      <c r="T10" s="603" t="str">
        <f>IF(N10="","",IF('⑧1.活動計画変更（販促）'!B16="報告済",R10,IF('⑧1.活動計画変更（販促）'!B16="中止",0,IF('⑧1.活動計画変更（販促）'!C17="変更",'⑧1.活動計画変更（販促）'!I17,IF('⑧1.活動計画変更（販促）'!C17="中止",'⑧1.活動計画変更（販促）'!I17,'⑧1.活動計画変更（販促）'!I16)))))</f>
        <v/>
      </c>
    </row>
    <row r="11" spans="2:20" ht="42.6" customHeight="1">
      <c r="B11" s="583" t="str">
        <f>IF('①4.事業内容（販促）'!B11="","",'①4.事業内容（販促）'!B11)</f>
        <v/>
      </c>
      <c r="C11" s="584" t="str">
        <f>IF(B11="","",IF('⑧1.活動計画変更（販促）'!C19="変更",'⑧1.活動計画変更（販促）'!D19,IF('⑧1.活動計画変更（販促）'!B18="報告済",'②4.実施状況（販促）'!C11,IF('⑧1.活動計画変更（販促）'!B12="中止",'①4.事業内容（販促）'!C11,'①4.事業内容（販促）'!C11))))</f>
        <v/>
      </c>
      <c r="D11" s="585" t="str">
        <f>IF(B11="","",IF('⑧1.活動計画変更（販促）'!C19="変更","計画変更",IF('⑧1.活動計画変更（販促）'!B18="中止","事業中止",IF('⑧1.活動計画変更（販促）'!C19="中止","事業中止",""))))</f>
        <v/>
      </c>
      <c r="E11" s="586" t="str">
        <f>IF($B11="","",IF('⑧1.活動計画変更（販促）'!$C19="変更",'⑧1.活動計画変更（販促）'!$E19,IF('⑧1.活動計画変更（販促）'!$B18="報告済",'②4.実施状況（販促）'!D11,IF('⑧1.活動計画変更（販促）'!$B18="中止","",IF('⑧1.活動計画変更（販促）'!$C19="中止","",'①4.事業内容（販促）'!D11)))))</f>
        <v/>
      </c>
      <c r="F11" s="586" t="str">
        <f>IF($B11="","",IF('⑧1.活動計画変更（販促）'!$C19="変更",'⑧1.活動計画変更（販促）'!$F19,IF('⑧1.活動計画変更（販促）'!$B18="報告済",'②4.実施状況（販促）'!E11,IF('⑧1.活動計画変更（販促）'!$B18="中止","",IF('⑧1.活動計画変更（販促）'!$C19="中止","",'①4.事業内容（販促）'!F11)))))</f>
        <v/>
      </c>
      <c r="G11" s="591" t="str">
        <f>IF($B11="","",IF('⑧1.活動計画変更（販促）'!$C19="変更",'⑧1.活動計画変更（販促）'!$G19,IF('⑧1.活動計画変更（販促）'!$B18="報告済",'②4.実施状況（販促）'!F11,IF('⑧1.活動計画変更（販促）'!$B18="中止","",IF('⑧1.活動計画変更（販促）'!$C19="中止","",'①4.事業内容（販促）'!H11)))))</f>
        <v/>
      </c>
      <c r="H11" s="1648"/>
      <c r="I11" s="1649"/>
      <c r="J11" s="1649"/>
      <c r="K11" s="1650"/>
      <c r="N11" s="602" t="str">
        <f t="shared" si="0"/>
        <v/>
      </c>
      <c r="O11" s="603" t="str">
        <f>IF(N11="","",'①6.成果目標（販促）'!J20)</f>
        <v/>
      </c>
      <c r="P11" s="603" t="e">
        <f>IF(N11="","",'①6.成果目標（販促）'!G19)*1000</f>
        <v>#VALUE!</v>
      </c>
      <c r="Q11" s="603" t="str">
        <f>IF(N11="","",IF('⑦1.活動計画変更（販促）'!C19="変更",'⑦1.活動計画変更（販促）'!H19,IF('⑦1.活動計画変更（販促）'!C19="中止",'⑦1.活動計画変更（販促）'!H19,'⑦1.活動計画変更（販促）'!H18)))</f>
        <v/>
      </c>
      <c r="R11" s="603" t="str">
        <f>IF(N11="","",IF('⑦1.活動計画変更（販促）'!C19="変更",'⑦1.活動計画変更（販促）'!I19,IF('⑦1.活動計画変更（販促）'!C19="中止",'⑦1.活動計画変更（販促）'!I19,'⑦1.活動計画変更（販促）'!I18)))</f>
        <v/>
      </c>
      <c r="S11" s="603" t="str">
        <f>IF(N11="","",IF('⑧1.活動計画変更（販促）'!B18="報告済",Q11,IF('⑧1.活動計画変更（販促）'!B18="中止",0,IF('⑧1.活動計画変更（販促）'!C19="変更",'⑧1.活動計画変更（販促）'!H19,IF('⑧1.活動計画変更（販促）'!C19="中止",'⑧1.活動計画変更（販促）'!H19,'⑧1.活動計画変更（販促）'!H18)))))</f>
        <v/>
      </c>
      <c r="T11" s="603" t="str">
        <f>IF(N11="","",IF('⑧1.活動計画変更（販促）'!B18="報告済",R11,IF('⑧1.活動計画変更（販促）'!B18="中止",0,IF('⑧1.活動計画変更（販促）'!C19="変更",'⑧1.活動計画変更（販促）'!I19,IF('⑧1.活動計画変更（販促）'!C19="中止",'⑧1.活動計画変更（販促）'!I19,'⑧1.活動計画変更（販促）'!I18)))))</f>
        <v/>
      </c>
    </row>
    <row r="12" spans="2:20" ht="42.6" customHeight="1">
      <c r="B12" s="583" t="str">
        <f>IF('①4.事業内容（販促）'!B12="","",'①4.事業内容（販促）'!B12)</f>
        <v/>
      </c>
      <c r="C12" s="584" t="str">
        <f>IF(B12="","",IF('⑧1.活動計画変更（販促）'!C21="変更",'⑧1.活動計画変更（販促）'!D21,IF('⑧1.活動計画変更（販促）'!B20="報告済",'②4.実施状況（販促）'!C12,IF('⑧1.活動計画変更（販促）'!B13="中止",'①4.事業内容（販促）'!C12,'①4.事業内容（販促）'!C12))))</f>
        <v/>
      </c>
      <c r="D12" s="585" t="str">
        <f>IF(B12="","",IF('⑧1.活動計画変更（販促）'!C21="変更","計画変更",IF('⑧1.活動計画変更（販促）'!B20="中止","事業中止",IF('⑧1.活動計画変更（販促）'!C21="中止","事業中止",""))))</f>
        <v/>
      </c>
      <c r="E12" s="586" t="str">
        <f>IF($B12="","",IF('⑧1.活動計画変更（販促）'!$C21="変更",'⑧1.活動計画変更（販促）'!$E21,IF('⑧1.活動計画変更（販促）'!$B20="報告済",'②4.実施状況（販促）'!D12,IF('⑧1.活動計画変更（販促）'!$B20="中止","",IF('⑧1.活動計画変更（販促）'!$C21="中止","",'①4.事業内容（販促）'!D12)))))</f>
        <v/>
      </c>
      <c r="F12" s="586" t="str">
        <f>IF($B12="","",IF('⑧1.活動計画変更（販促）'!$C21="変更",'⑧1.活動計画変更（販促）'!$F21,IF('⑧1.活動計画変更（販促）'!$B20="報告済",'②4.実施状況（販促）'!E12,IF('⑧1.活動計画変更（販促）'!$B20="中止","",IF('⑧1.活動計画変更（販促）'!$C21="中止","",'①4.事業内容（販促）'!F12)))))</f>
        <v/>
      </c>
      <c r="G12" s="591" t="str">
        <f>IF($B12="","",IF('⑧1.活動計画変更（販促）'!$C21="変更",'⑧1.活動計画変更（販促）'!$G21,IF('⑧1.活動計画変更（販促）'!$B20="報告済",'②4.実施状況（販促）'!F12,IF('⑧1.活動計画変更（販促）'!$B20="中止","",IF('⑧1.活動計画変更（販促）'!$C21="中止","",'①4.事業内容（販促）'!H12)))))</f>
        <v/>
      </c>
      <c r="H12" s="1648"/>
      <c r="I12" s="1649"/>
      <c r="J12" s="1649"/>
      <c r="K12" s="1650"/>
      <c r="N12" s="602" t="str">
        <f t="shared" si="0"/>
        <v/>
      </c>
      <c r="O12" s="603" t="str">
        <f>IF(N12="","",'①6.成果目標（販促）'!J22)</f>
        <v/>
      </c>
      <c r="P12" s="603" t="e">
        <f>IF(N12="","",'①6.成果目標（販促）'!G21)*1000</f>
        <v>#VALUE!</v>
      </c>
      <c r="Q12" s="603" t="str">
        <f>IF(N12="","",IF('⑦1.活動計画変更（販促）'!C21="変更",'⑦1.活動計画変更（販促）'!H21,IF('⑦1.活動計画変更（販促）'!C21="中止",'⑦1.活動計画変更（販促）'!H21,'⑦1.活動計画変更（販促）'!H20)))</f>
        <v/>
      </c>
      <c r="R12" s="603" t="str">
        <f>IF(N12="","",IF('⑦1.活動計画変更（販促）'!C21="変更",'⑦1.活動計画変更（販促）'!I21,IF('⑦1.活動計画変更（販促）'!C21="中止",'⑦1.活動計画変更（販促）'!I21,'⑦1.活動計画変更（販促）'!I20)))</f>
        <v/>
      </c>
      <c r="S12" s="603" t="str">
        <f>IF(N12="","",IF('⑧1.活動計画変更（販促）'!B20="報告済",Q12,IF('⑧1.活動計画変更（販促）'!B20="中止",0,IF('⑧1.活動計画変更（販促）'!C21="変更",'⑧1.活動計画変更（販促）'!H21,IF('⑧1.活動計画変更（販促）'!C21="中止",'⑧1.活動計画変更（販促）'!H21,'⑧1.活動計画変更（販促）'!H20)))))</f>
        <v/>
      </c>
      <c r="T12" s="603" t="str">
        <f>IF(N12="","",IF('⑧1.活動計画変更（販促）'!B20="報告済",R12,IF('⑧1.活動計画変更（販促）'!B20="中止",0,IF('⑧1.活動計画変更（販促）'!C21="変更",'⑧1.活動計画変更（販促）'!I21,IF('⑧1.活動計画変更（販促）'!C21="中止",'⑧1.活動計画変更（販促）'!I21,'⑧1.活動計画変更（販促）'!I20)))))</f>
        <v/>
      </c>
    </row>
    <row r="13" spans="2:20" ht="42.6" customHeight="1">
      <c r="B13" s="583" t="str">
        <f>IF('①4.事業内容（販促）'!B13="","",'①4.事業内容（販促）'!B13)</f>
        <v/>
      </c>
      <c r="C13" s="584" t="str">
        <f>IF(B13="","",IF('⑧1.活動計画変更（販促）'!C23="変更",'⑧1.活動計画変更（販促）'!D23,IF('⑧1.活動計画変更（販促）'!B22="報告済",'②4.実施状況（販促）'!C13,IF('⑧1.活動計画変更（販促）'!B14="中止",'①4.事業内容（販促）'!C13,'①4.事業内容（販促）'!C13))))</f>
        <v/>
      </c>
      <c r="D13" s="585" t="str">
        <f>IF(B13="","",IF('⑧1.活動計画変更（販促）'!C23="変更","計画変更",IF('⑧1.活動計画変更（販促）'!B22="中止","事業中止",IF('⑧1.活動計画変更（販促）'!C23="中止","事業中止",""))))</f>
        <v/>
      </c>
      <c r="E13" s="586" t="str">
        <f>IF($B13="","",IF('⑧1.活動計画変更（販促）'!$C23="変更",'⑧1.活動計画変更（販促）'!$E23,IF('⑧1.活動計画変更（販促）'!$B22="報告済",'②4.実施状況（販促）'!D13,IF('⑧1.活動計画変更（販促）'!$B22="中止","",IF('⑧1.活動計画変更（販促）'!$C23="中止","",'①4.事業内容（販促）'!D13)))))</f>
        <v/>
      </c>
      <c r="F13" s="586" t="str">
        <f>IF($B13="","",IF('⑧1.活動計画変更（販促）'!$C23="変更",'⑧1.活動計画変更（販促）'!$F23,IF('⑧1.活動計画変更（販促）'!$B22="報告済",'②4.実施状況（販促）'!E13,IF('⑧1.活動計画変更（販促）'!$B22="中止","",IF('⑧1.活動計画変更（販促）'!$C23="中止","",'①4.事業内容（販促）'!F13)))))</f>
        <v/>
      </c>
      <c r="G13" s="591" t="str">
        <f>IF($B13="","",IF('⑧1.活動計画変更（販促）'!$C23="変更",'⑧1.活動計画変更（販促）'!$G23,IF('⑧1.活動計画変更（販促）'!$B22="報告済",'②4.実施状況（販促）'!F13,IF('⑧1.活動計画変更（販促）'!$B22="中止","",IF('⑧1.活動計画変更（販促）'!$C23="中止","",'①4.事業内容（販促）'!H13)))))</f>
        <v/>
      </c>
      <c r="H13" s="1648"/>
      <c r="I13" s="1649"/>
      <c r="J13" s="1649"/>
      <c r="K13" s="1650"/>
      <c r="N13" s="602" t="str">
        <f t="shared" si="0"/>
        <v/>
      </c>
      <c r="O13" s="603" t="str">
        <f>IF(N13="","",'①6.成果目標（販促）'!J24)</f>
        <v/>
      </c>
      <c r="P13" s="603" t="e">
        <f>IF(N13="","",'①6.成果目標（販促）'!G23)*1000</f>
        <v>#VALUE!</v>
      </c>
      <c r="Q13" s="603" t="str">
        <f>IF(N13="","",IF('⑦1.活動計画変更（販促）'!C23="変更",'⑦1.活動計画変更（販促）'!H23,IF('⑦1.活動計画変更（販促）'!C23="中止",'⑦1.活動計画変更（販促）'!H23,'⑦1.活動計画変更（販促）'!H22)))</f>
        <v/>
      </c>
      <c r="R13" s="603" t="str">
        <f>IF(N13="","",IF('⑦1.活動計画変更（販促）'!C23="変更",'⑦1.活動計画変更（販促）'!I23,IF('⑦1.活動計画変更（販促）'!C23="中止",'⑦1.活動計画変更（販促）'!I23,'⑦1.活動計画変更（販促）'!I24)))</f>
        <v/>
      </c>
      <c r="S13" s="603" t="str">
        <f>IF(N13="","",IF('⑧1.活動計画変更（販促）'!B22="報告済",Q13,IF('⑧1.活動計画変更（販促）'!B22="中止",0,IF('⑧1.活動計画変更（販促）'!C23="変更",'⑧1.活動計画変更（販促）'!H23,IF('⑧1.活動計画変更（販促）'!C23="中止",'⑧1.活動計画変更（販促）'!H23,'⑧1.活動計画変更（販促）'!H22)))))</f>
        <v/>
      </c>
      <c r="T13" s="603" t="str">
        <f>IF(N13="","",IF('⑧1.活動計画変更（販促）'!B22="報告済",R13,IF('⑧1.活動計画変更（販促）'!B22="中止",0,IF('⑧1.活動計画変更（販促）'!C23="変更",'⑧1.活動計画変更（販促）'!I23,IF('⑧1.活動計画変更（販促）'!C23="中止",'⑧1.活動計画変更（販促）'!I23,'⑧1.活動計画変更（販促）'!I22)))))</f>
        <v/>
      </c>
    </row>
    <row r="14" spans="2:20" ht="42.6" customHeight="1" thickBot="1">
      <c r="B14" s="592" t="str">
        <f>IF('①4.事業内容（販促）'!B14="","",'①4.事業内容（販促）'!B14)</f>
        <v/>
      </c>
      <c r="C14" s="593" t="str">
        <f>IF(B14="","",IF('⑧1.活動計画変更（販促）'!C25="変更",'⑧1.活動計画変更（販促）'!D25,IF('⑧1.活動計画変更（販促）'!B24="報告済",'②4.実施状況（販促）'!C14,IF('⑧1.活動計画変更（販促）'!B15="中止",'①4.事業内容（販促）'!C14,'①4.事業内容（販促）'!C14))))</f>
        <v/>
      </c>
      <c r="D14" s="594" t="str">
        <f>IF(B14="","",IF('⑧1.活動計画変更（販促）'!C25="変更","計画変更",IF('⑧1.活動計画変更（販促）'!B24="中止","事業中止",IF('⑧1.活動計画変更（販促）'!C25="中止","事業中止",""))))</f>
        <v/>
      </c>
      <c r="E14" s="595" t="str">
        <f>IF($B14="","",IF('⑧1.活動計画変更（販促）'!$C25="変更",'⑧1.活動計画変更（販促）'!$E25,IF('⑧1.活動計画変更（販促）'!$B24="報告済",'②4.実施状況（販促）'!D14,IF('⑧1.活動計画変更（販促）'!$B24="中止","",IF('⑧1.活動計画変更（販促）'!$C25="中止","",'①4.事業内容（販促）'!D14)))))</f>
        <v/>
      </c>
      <c r="F14" s="595" t="str">
        <f>IF($B14="","",IF('⑧1.活動計画変更（販促）'!$C25="変更",'⑧1.活動計画変更（販促）'!$F25,IF('⑧1.活動計画変更（販促）'!$B24="報告済",'②4.実施状況（販促）'!E14,IF('⑧1.活動計画変更（販促）'!$B24="中止","",IF('⑧1.活動計画変更（販促）'!$C25="中止","",'①4.事業内容（販促）'!F14)))))</f>
        <v/>
      </c>
      <c r="G14" s="596" t="str">
        <f>IF($B14="","",IF('⑧1.活動計画変更（販促）'!$C25="変更",'⑧1.活動計画変更（販促）'!$G25,IF('⑧1.活動計画変更（販促）'!$B24="報告済",'②4.実施状況（販促）'!F14,IF('⑧1.活動計画変更（販促）'!$B24="中止","",IF('⑧1.活動計画変更（販促）'!$C25="中止","",'①4.事業内容（販促）'!H14)))))</f>
        <v/>
      </c>
      <c r="H14" s="1651"/>
      <c r="I14" s="1652"/>
      <c r="J14" s="1652"/>
      <c r="K14" s="1653"/>
      <c r="N14" s="602" t="str">
        <f t="shared" si="0"/>
        <v/>
      </c>
      <c r="O14" s="603" t="str">
        <f>IF(N14="","",'①6.成果目標（販促）'!J26)</f>
        <v/>
      </c>
      <c r="P14" s="603" t="e">
        <f>IF(N14="","",'①6.成果目標（販促）'!G25)*1000</f>
        <v>#VALUE!</v>
      </c>
      <c r="Q14" s="603" t="str">
        <f>IF(N14="","",IF('⑦1.活動計画変更（販促）'!C25="変更",'⑦1.活動計画変更（販促）'!H25,IF('⑦1.活動計画変更（販促）'!C25="中止",'⑦1.活動計画変更（販促）'!H25,'⑦1.活動計画変更（販促）'!H24)))</f>
        <v/>
      </c>
      <c r="R14" s="603" t="str">
        <f>IF(N14="","",IF('⑦1.活動計画変更（販促）'!C25="変更",'⑦1.活動計画変更（販促）'!I25,IF('⑦1.活動計画変更（販促）'!C25="中止",'⑦1.活動計画変更（販促）'!I25,'⑦1.活動計画変更（販促）'!I24)))</f>
        <v/>
      </c>
      <c r="S14" s="603" t="str">
        <f>IF(N14="","",IF('⑧1.活動計画変更（販促）'!B24="報告済",Q14,IF('⑧1.活動計画変更（販促）'!B24="中止",0,IF('⑧1.活動計画変更（販促）'!C25="変更",'⑧1.活動計画変更（販促）'!H25,IF('⑧1.活動計画変更（販促）'!C25="中止",'⑧1.活動計画変更（販促）'!H25,'⑧1.活動計画変更（販促）'!H24)))))</f>
        <v/>
      </c>
      <c r="T14" s="603" t="str">
        <f>IF(N14="","",IF('⑧1.活動計画変更（販促）'!B24="報告済",R14,IF('⑧1.活動計画変更（販促）'!B24="中止",0,IF('⑧1.活動計画変更（販促）'!C25="変更",'⑧1.活動計画変更（販促）'!I25,IF('⑧1.活動計画変更（販促）'!C25="中止",'⑧1.活動計画変更（販促）'!I25,'⑧1.活動計画変更（販促）'!I24)))))</f>
        <v/>
      </c>
    </row>
    <row r="15" spans="2:20" ht="42.6" customHeight="1">
      <c r="B15" s="597" t="str">
        <f>IF('①4.事業内容（販促）'!B15="","",'①4.事業内容（販促）'!B15)</f>
        <v/>
      </c>
      <c r="C15" s="598" t="str">
        <f>IF(B15="","",IF('⑧1.活動計画変更（販促）'!C27="変更",'⑧1.活動計画変更（販促）'!D27,IF('⑧1.活動計画変更（販促）'!B26="報告済",'②4.実施状況（販促）'!C15,IF('⑧1.活動計画変更（販促）'!B16="中止",'①4.事業内容（販促）'!C15,'①4.事業内容（販促）'!C15))))</f>
        <v/>
      </c>
      <c r="D15" s="599" t="str">
        <f>IF(B15="","",IF('⑧1.活動計画変更（販促）'!C27="変更","計画変更",IF('⑧1.活動計画変更（販促）'!B26="中止","事業中止",IF('⑧1.活動計画変更（販促）'!C27="中止","事業中止",""))))</f>
        <v/>
      </c>
      <c r="E15" s="600" t="str">
        <f>IF($B15="","",IF('⑧1.活動計画変更（販促）'!$C27="変更",'⑧1.活動計画変更（販促）'!$E27,IF('⑧1.活動計画変更（販促）'!$B26="報告済",'②4.実施状況（販促）'!D15,IF('⑧1.活動計画変更（販促）'!$B26="中止","",IF('⑧1.活動計画変更（販促）'!$C27="中止","",'①4.事業内容（販促）'!D15)))))</f>
        <v/>
      </c>
      <c r="F15" s="600" t="str">
        <f>IF($B15="","",IF('⑧1.活動計画変更（販促）'!$C27="変更",'⑧1.活動計画変更（販促）'!$F27,IF('⑧1.活動計画変更（販促）'!$B26="報告済",'②4.実施状況（販促）'!E15,IF('⑧1.活動計画変更（販促）'!$B26="中止","",IF('⑧1.活動計画変更（販促）'!$C27="中止","",'①4.事業内容（販促）'!F15)))))</f>
        <v/>
      </c>
      <c r="G15" s="601" t="str">
        <f>IF($B15="","",IF('⑧1.活動計画変更（販促）'!$C27="変更",'⑧1.活動計画変更（販促）'!$G27,IF('⑧1.活動計画変更（販促）'!$B26="報告済",'②4.実施状況（販促）'!F15,IF('⑧1.活動計画変更（販促）'!$B26="中止","",IF('⑧1.活動計画変更（販促）'!$C27="中止","",'①4.事業内容（販促）'!H15)))))</f>
        <v/>
      </c>
      <c r="H15" s="1654"/>
      <c r="I15" s="1655"/>
      <c r="J15" s="1655"/>
      <c r="K15" s="1656"/>
      <c r="N15" s="602" t="str">
        <f t="shared" si="0"/>
        <v/>
      </c>
      <c r="O15" s="603" t="str">
        <f>IF(N15="","",'①6.成果目標（販促）'!J28)</f>
        <v/>
      </c>
      <c r="P15" s="603" t="e">
        <f>IF(N15="","",'①6.成果目標（販促）'!G27)*1000</f>
        <v>#VALUE!</v>
      </c>
      <c r="Q15" s="603" t="str">
        <f>IF(N15="","",IF('⑦1.活動計画変更（販促）'!C27="変更",'⑦1.活動計画変更（販促）'!H27,IF('⑦1.活動計画変更（販促）'!C27="中止",'⑦1.活動計画変更（販促）'!H27,'⑦1.活動計画変更（販促）'!H26)))</f>
        <v/>
      </c>
      <c r="R15" s="603" t="str">
        <f>IF(N15="","",IF('⑦1.活動計画変更（販促）'!C27="変更",'⑦1.活動計画変更（販促）'!I27,IF('⑦1.活動計画変更（販促）'!C27="中止",'⑦1.活動計画変更（販促）'!I27,'⑦1.活動計画変更（販促）'!I26)))</f>
        <v/>
      </c>
      <c r="S15" s="603" t="str">
        <f>IF(N15="","",IF('⑧1.活動計画変更（販促）'!B26="報告済",Q15,IF('⑧1.活動計画変更（販促）'!B26="中止",0,IF('⑧1.活動計画変更（販促）'!C27="変更",'⑧1.活動計画変更（販促）'!H27,IF('⑧1.活動計画変更（販促）'!C27="中止",'⑧1.活動計画変更（販促）'!H27,'⑧1.活動計画変更（販促）'!H26)))))</f>
        <v/>
      </c>
      <c r="T15" s="603" t="str">
        <f>IF(N15="","",IF('⑧1.活動計画変更（販促）'!B26="報告済",R15,IF('⑧1.活動計画変更（販促）'!B26="中止",0,IF('⑧1.活動計画変更（販促）'!C27="変更",'⑧1.活動計画変更（販促）'!I27,IF('⑧1.活動計画変更（販促）'!C27="中止",'⑧1.活動計画変更（販促）'!I27,'⑧1.活動計画変更（販促）'!I26)))))</f>
        <v/>
      </c>
    </row>
    <row r="16" spans="2:20" ht="42.6" customHeight="1">
      <c r="B16" s="583" t="str">
        <f>IF('①4.事業内容（販促）'!B16="","",'①4.事業内容（販促）'!B16)</f>
        <v/>
      </c>
      <c r="C16" s="584" t="str">
        <f>IF(B16="","",IF('⑧1.活動計画変更（販促）'!C29="変更",'⑧1.活動計画変更（販促）'!D29,IF('⑧1.活動計画変更（販促）'!B28="報告済",'②4.実施状況（販促）'!C16,IF('⑧1.活動計画変更（販促）'!B17="中止",'①4.事業内容（販促）'!C16,'①4.事業内容（販促）'!C16))))</f>
        <v/>
      </c>
      <c r="D16" s="585" t="str">
        <f>IF(B16="","",IF('⑧1.活動計画変更（販促）'!C29="変更","計画変更",IF('⑧1.活動計画変更（販促）'!B28="中止","事業中止",IF('⑧1.活動計画変更（販促）'!C29="中止","事業中止",""))))</f>
        <v/>
      </c>
      <c r="E16" s="586" t="str">
        <f>IF($B16="","",IF('⑧1.活動計画変更（販促）'!$C29="変更",'⑧1.活動計画変更（販促）'!$E29,IF('⑧1.活動計画変更（販促）'!$B28="報告済",'②4.実施状況（販促）'!D16,IF('⑧1.活動計画変更（販促）'!$B28="中止","",IF('⑧1.活動計画変更（販促）'!$C29="中止","",'①4.事業内容（販促）'!D16)))))</f>
        <v/>
      </c>
      <c r="F16" s="586" t="str">
        <f>IF($B16="","",IF('⑧1.活動計画変更（販促）'!$C29="変更",'⑧1.活動計画変更（販促）'!$F29,IF('⑧1.活動計画変更（販促）'!$B28="報告済",'②4.実施状況（販促）'!E16,IF('⑧1.活動計画変更（販促）'!$B28="中止","",IF('⑧1.活動計画変更（販促）'!$C29="中止","",'①4.事業内容（販促）'!F16)))))</f>
        <v/>
      </c>
      <c r="G16" s="591" t="str">
        <f>IF($B16="","",IF('⑧1.活動計画変更（販促）'!$C29="変更",'⑧1.活動計画変更（販促）'!$G29,IF('⑧1.活動計画変更（販促）'!$B28="報告済",'②4.実施状況（販促）'!F16,IF('⑧1.活動計画変更（販促）'!$B28="中止","",IF('⑧1.活動計画変更（販促）'!$C29="中止","",'①4.事業内容（販促）'!H16)))))</f>
        <v/>
      </c>
      <c r="H16" s="1648"/>
      <c r="I16" s="1649"/>
      <c r="J16" s="1649"/>
      <c r="K16" s="1650"/>
      <c r="N16" s="602" t="str">
        <f t="shared" si="0"/>
        <v/>
      </c>
      <c r="O16" s="603" t="str">
        <f>IF(N16="","",'①6.成果目標（販促）'!J30)</f>
        <v/>
      </c>
      <c r="P16" s="603" t="e">
        <f>IF(N16="","",'①6.成果目標（販促）'!G29)*1000</f>
        <v>#VALUE!</v>
      </c>
      <c r="Q16" s="603" t="str">
        <f>IF(N16="","",IF('⑦1.活動計画変更（販促）'!C29="変更",'⑦1.活動計画変更（販促）'!H29,IF('⑦1.活動計画変更（販促）'!C29="中止",'⑦1.活動計画変更（販促）'!H29,'⑦1.活動計画変更（販促）'!H28)))</f>
        <v/>
      </c>
      <c r="R16" s="603" t="str">
        <f>IF(N16="","",IF('⑦1.活動計画変更（販促）'!C29="変更",'⑦1.活動計画変更（販促）'!I29,IF('⑦1.活動計画変更（販促）'!C29="中止",'⑦1.活動計画変更（販促）'!I29,'⑦1.活動計画変更（販促）'!I28)))</f>
        <v/>
      </c>
      <c r="S16" s="603" t="str">
        <f>IF(N16="","",IF('⑧1.活動計画変更（販促）'!B28="報告済",Q16,IF('⑧1.活動計画変更（販促）'!B28="中止",0,IF('⑧1.活動計画変更（販促）'!C29="変更",'⑧1.活動計画変更（販促）'!H29,IF('⑧1.活動計画変更（販促）'!C29="中止",'⑧1.活動計画変更（販促）'!H29,'⑧1.活動計画変更（販促）'!H28)))))</f>
        <v/>
      </c>
      <c r="T16" s="603" t="str">
        <f>IF(N16="","",IF('⑧1.活動計画変更（販促）'!B28="報告済",R16,IF('⑧1.活動計画変更（販促）'!B28="中止",0,IF('⑧1.活動計画変更（販促）'!C29="変更",'⑧1.活動計画変更（販促）'!I29,IF('⑧1.活動計画変更（販促）'!C29="中止",'⑧1.活動計画変更（販促）'!I29,'⑧1.活動計画変更（販促）'!I28)))))</f>
        <v/>
      </c>
    </row>
    <row r="17" spans="1:20" ht="42.6" customHeight="1">
      <c r="B17" s="583" t="str">
        <f>IF('①4.事業内容（販促）'!B17="","",'①4.事業内容（販促）'!B17)</f>
        <v/>
      </c>
      <c r="C17" s="584" t="str">
        <f>IF(B17="","",IF('⑧1.活動計画変更（販促）'!C31="変更",'⑧1.活動計画変更（販促）'!D31,IF('⑧1.活動計画変更（販促）'!B30="報告済",'②4.実施状況（販促）'!C17,IF('⑧1.活動計画変更（販促）'!B18="中止",'①4.事業内容（販促）'!C17,'①4.事業内容（販促）'!C17))))</f>
        <v/>
      </c>
      <c r="D17" s="585" t="str">
        <f>IF(B17="","",IF('⑧1.活動計画変更（販促）'!C31="変更","計画変更",IF('⑧1.活動計画変更（販促）'!B30="中止","事業中止",IF('⑧1.活動計画変更（販促）'!C31="中止","事業中止",""))))</f>
        <v/>
      </c>
      <c r="E17" s="586" t="str">
        <f>IF($B17="","",IF('⑧1.活動計画変更（販促）'!$C31="変更",'⑧1.活動計画変更（販促）'!$E31,IF('⑧1.活動計画変更（販促）'!$B30="報告済",'②4.実施状況（販促）'!D17,IF('⑧1.活動計画変更（販促）'!$B30="中止","",IF('⑧1.活動計画変更（販促）'!$C31="中止","",'①4.事業内容（販促）'!D17)))))</f>
        <v/>
      </c>
      <c r="F17" s="586" t="str">
        <f>IF($B17="","",IF('⑧1.活動計画変更（販促）'!$C31="変更",'⑧1.活動計画変更（販促）'!$F31,IF('⑧1.活動計画変更（販促）'!$B30="報告済",'②4.実施状況（販促）'!E17,IF('⑧1.活動計画変更（販促）'!$B30="中止","",IF('⑧1.活動計画変更（販促）'!$C31="中止","",'①4.事業内容（販促）'!F17)))))</f>
        <v/>
      </c>
      <c r="G17" s="591" t="str">
        <f>IF($B17="","",IF('⑧1.活動計画変更（販促）'!$C31="変更",'⑧1.活動計画変更（販促）'!$G31,IF('⑧1.活動計画変更（販促）'!$B30="報告済",'②4.実施状況（販促）'!F17,IF('⑧1.活動計画変更（販促）'!$B30="中止","",IF('⑧1.活動計画変更（販促）'!$C31="中止","",'①4.事業内容（販促）'!H17)))))</f>
        <v/>
      </c>
      <c r="H17" s="1648"/>
      <c r="I17" s="1649"/>
      <c r="J17" s="1649"/>
      <c r="K17" s="1650"/>
      <c r="N17" s="602" t="str">
        <f t="shared" si="0"/>
        <v/>
      </c>
      <c r="O17" s="603" t="str">
        <f>IF(N17="","",'①6.成果目標（販促）'!J32)</f>
        <v/>
      </c>
      <c r="P17" s="603" t="e">
        <f>IF(N17="","",'①6.成果目標（販促）'!G31)*1000</f>
        <v>#VALUE!</v>
      </c>
      <c r="Q17" s="603" t="str">
        <f>IF(N17="","",IF('⑦1.活動計画変更（販促）'!C31="変更",'⑦1.活動計画変更（販促）'!H31,IF('⑦1.活動計画変更（販促）'!C31="中止",'⑦1.活動計画変更（販促）'!H31,'⑦1.活動計画変更（販促）'!H30)))</f>
        <v/>
      </c>
      <c r="R17" s="603" t="str">
        <f>IF(N17="","",IF('⑦1.活動計画変更（販促）'!C31="変更",'⑦1.活動計画変更（販促）'!I31,IF('⑦1.活動計画変更（販促）'!C31="中止",'⑦1.活動計画変更（販促）'!I31,'⑦1.活動計画変更（販促）'!I30)))</f>
        <v/>
      </c>
      <c r="S17" s="603" t="str">
        <f>IF(N17="","",IF('⑧1.活動計画変更（販促）'!B30="報告済",Q17,IF('⑧1.活動計画変更（販促）'!B30="中止",0,IF('⑧1.活動計画変更（販促）'!C31="変更",'⑧1.活動計画変更（販促）'!H31,IF('⑧1.活動計画変更（販促）'!C31="中止",'⑧1.活動計画変更（販促）'!H31,'⑧1.活動計画変更（販促）'!H30)))))</f>
        <v/>
      </c>
      <c r="T17" s="603" t="str">
        <f>IF(N17="","",IF('⑧1.活動計画変更（販促）'!B30="報告済",R17,IF('⑧1.活動計画変更（販促）'!B30="中止",0,IF('⑧1.活動計画変更（販促）'!C31="変更",'⑧1.活動計画変更（販促）'!I31,IF('⑧1.活動計画変更（販促）'!C31="中止",'⑧1.活動計画変更（販促）'!I31,'⑧1.活動計画変更（販促）'!I30)))))</f>
        <v/>
      </c>
    </row>
    <row r="18" spans="1:20" ht="42.6" customHeight="1">
      <c r="B18" s="583" t="str">
        <f>IF('①4.事業内容（販促）'!B18="","",'①4.事業内容（販促）'!B18)</f>
        <v/>
      </c>
      <c r="C18" s="584" t="str">
        <f>IF(B18="","",IF('⑧1.活動計画変更（販促）'!C33="変更",'⑧1.活動計画変更（販促）'!D33,IF('⑧1.活動計画変更（販促）'!B32="報告済",'②4.実施状況（販促）'!C18,IF('⑧1.活動計画変更（販促）'!B19="中止",'①4.事業内容（販促）'!C18,'①4.事業内容（販促）'!C18))))</f>
        <v/>
      </c>
      <c r="D18" s="585" t="str">
        <f>IF(B18="","",IF('⑧1.活動計画変更（販促）'!C33="変更","計画変更",IF('⑧1.活動計画変更（販促）'!B32="中止","事業中止",IF('⑧1.活動計画変更（販促）'!C33="中止","事業中止",""))))</f>
        <v/>
      </c>
      <c r="E18" s="586" t="str">
        <f>IF($B18="","",IF('⑧1.活動計画変更（販促）'!$C33="変更",'⑧1.活動計画変更（販促）'!$E33,IF('⑧1.活動計画変更（販促）'!$B32="報告済",'②4.実施状況（販促）'!D18,IF('⑧1.活動計画変更（販促）'!$B32="中止","",IF('⑧1.活動計画変更（販促）'!$C33="中止","",'①4.事業内容（販促）'!D18)))))</f>
        <v/>
      </c>
      <c r="F18" s="586" t="str">
        <f>IF($B18="","",IF('⑧1.活動計画変更（販促）'!$C33="変更",'⑧1.活動計画変更（販促）'!$F33,IF('⑧1.活動計画変更（販促）'!$B32="報告済",'②4.実施状況（販促）'!E18,IF('⑧1.活動計画変更（販促）'!$B32="中止","",IF('⑧1.活動計画変更（販促）'!$C33="中止","",'①4.事業内容（販促）'!F18)))))</f>
        <v/>
      </c>
      <c r="G18" s="591" t="str">
        <f>IF($B18="","",IF('⑧1.活動計画変更（販促）'!$C33="変更",'⑧1.活動計画変更（販促）'!$G33,IF('⑧1.活動計画変更（販促）'!$B32="報告済",'②4.実施状況（販促）'!F18,IF('⑧1.活動計画変更（販促）'!$B32="中止","",IF('⑧1.活動計画変更（販促）'!$C33="中止","",'①4.事業内容（販促）'!H18)))))</f>
        <v/>
      </c>
      <c r="H18" s="1648"/>
      <c r="I18" s="1649"/>
      <c r="J18" s="1649"/>
      <c r="K18" s="1650"/>
      <c r="N18" s="602" t="str">
        <f t="shared" si="0"/>
        <v/>
      </c>
      <c r="O18" s="603" t="str">
        <f>IF(N18="","",'①6.成果目標（販促）'!J34)</f>
        <v/>
      </c>
      <c r="P18" s="603" t="e">
        <f>IF(N18="","",'①6.成果目標（販促）'!G33)*1000</f>
        <v>#VALUE!</v>
      </c>
      <c r="Q18" s="603" t="str">
        <f>IF(N18="","",IF('⑦1.活動計画変更（販促）'!C33="変更",'⑦1.活動計画変更（販促）'!H33,IF('⑦1.活動計画変更（販促）'!C33="中止",'⑦1.活動計画変更（販促）'!H33,'⑦1.活動計画変更（販促）'!H32)))</f>
        <v/>
      </c>
      <c r="R18" s="603" t="str">
        <f>IF(N18="","",IF('⑦1.活動計画変更（販促）'!C33="変更",'⑦1.活動計画変更（販促）'!I33,IF('⑦1.活動計画変更（販促）'!C33="中止",'⑦1.活動計画変更（販促）'!I33,'⑦1.活動計画変更（販促）'!I32)))</f>
        <v/>
      </c>
      <c r="S18" s="603" t="str">
        <f>IF(N18="","",IF('⑧1.活動計画変更（販促）'!B32="報告済",Q18,IF('⑧1.活動計画変更（販促）'!B32="中止",0,IF('⑧1.活動計画変更（販促）'!C31="変更",'⑧1.活動計画変更（販促）'!H31,IF('⑧1.活動計画変更（販促）'!C31="中止",'⑧1.活動計画変更（販促）'!H31,'⑧1.活動計画変更（販促）'!H30)))))</f>
        <v/>
      </c>
      <c r="T18" s="603" t="str">
        <f>IF(N18="","",IF('⑧1.活動計画変更（販促）'!B32="報告済",R18,IF('⑧1.活動計画変更（販促）'!B32="中止",0,IF('⑧1.活動計画変更（販促）'!C33="変更",'⑧1.活動計画変更（販促）'!I33,IF('⑧1.活動計画変更（販促）'!C33="中止",'⑧1.活動計画変更（販促）'!I33,'⑧1.活動計画変更（販促）'!I32)))))</f>
        <v/>
      </c>
    </row>
    <row r="19" spans="1:20" ht="42.6" customHeight="1">
      <c r="B19" s="583" t="str">
        <f>IF('①4.事業内容（販促）'!B19="","",'①4.事業内容（販促）'!B19)</f>
        <v/>
      </c>
      <c r="C19" s="584" t="str">
        <f>IF(B19="","",IF('⑧1.活動計画変更（販促）'!C35="変更",'⑧1.活動計画変更（販促）'!D35,IF('⑧1.活動計画変更（販促）'!B34="報告済",'②4.実施状況（販促）'!C19,IF('⑧1.活動計画変更（販促）'!B20="中止",'①4.事業内容（販促）'!C19,'①4.事業内容（販促）'!C19))))</f>
        <v/>
      </c>
      <c r="D19" s="585" t="str">
        <f>IF(B19="","",IF('⑧1.活動計画変更（販促）'!C35="変更","計画変更",IF('⑧1.活動計画変更（販促）'!B34="中止","事業中止",IF('⑧1.活動計画変更（販促）'!C35="中止","事業中止",""))))</f>
        <v/>
      </c>
      <c r="E19" s="586" t="str">
        <f>IF($B19="","",IF('⑧1.活動計画変更（販促）'!$C35="変更",'⑧1.活動計画変更（販促）'!$E35,IF('⑧1.活動計画変更（販促）'!$B34="報告済",'②4.実施状況（販促）'!D19,IF('⑧1.活動計画変更（販促）'!$B34="中止","",IF('⑧1.活動計画変更（販促）'!$C35="中止","",'①4.事業内容（販促）'!D19)))))</f>
        <v/>
      </c>
      <c r="F19" s="586" t="str">
        <f>IF($B19="","",IF('⑧1.活動計画変更（販促）'!$C35="変更",'⑧1.活動計画変更（販促）'!$F35,IF('⑧1.活動計画変更（販促）'!$B34="報告済",'②4.実施状況（販促）'!E19,IF('⑧1.活動計画変更（販促）'!$B34="中止","",IF('⑧1.活動計画変更（販促）'!$C35="中止","",'①4.事業内容（販促）'!F19)))))</f>
        <v/>
      </c>
      <c r="G19" s="591" t="str">
        <f>IF($B19="","",IF('⑧1.活動計画変更（販促）'!$C35="変更",'⑧1.活動計画変更（販促）'!$G35,IF('⑧1.活動計画変更（販促）'!$B34="報告済",'②4.実施状況（販促）'!F19,IF('⑧1.活動計画変更（販促）'!$B34="中止","",IF('⑧1.活動計画変更（販促）'!$C35="中止","",'①4.事業内容（販促）'!H19)))))</f>
        <v/>
      </c>
      <c r="H19" s="1648"/>
      <c r="I19" s="1649"/>
      <c r="J19" s="1649"/>
      <c r="K19" s="1650"/>
      <c r="N19" s="602" t="str">
        <f t="shared" si="0"/>
        <v/>
      </c>
      <c r="O19" s="603" t="str">
        <f>IF(N19="","",'①6.成果目標（販促）'!J36)</f>
        <v/>
      </c>
      <c r="P19" s="603" t="e">
        <f>IF(N19="","",'①6.成果目標（販促）'!G35)*1000</f>
        <v>#VALUE!</v>
      </c>
      <c r="Q19" s="603" t="str">
        <f>IF(N19="","",IF('⑦1.活動計画変更（販促）'!C35="変更",'⑦1.活動計画変更（販促）'!H35,IF('⑦1.活動計画変更（販促）'!C35="中止",'⑦1.活動計画変更（販促）'!H35,'⑦1.活動計画変更（販促）'!H34)))</f>
        <v/>
      </c>
      <c r="R19" s="603" t="str">
        <f>IF(N19="","",IF('⑦1.活動計画変更（販促）'!C35="変更",'⑦1.活動計画変更（販促）'!I35,IF('⑦1.活動計画変更（販促）'!C35="中止",'⑦1.活動計画変更（販促）'!I35,'⑦1.活動計画変更（販促）'!I34)))</f>
        <v/>
      </c>
      <c r="S19" s="603" t="str">
        <f>IF(N19="","",IF('⑧1.活動計画変更（販促）'!B34="報告済",Q19,IF('⑧1.活動計画変更（販促）'!B34="中止",0,IF('⑧1.活動計画変更（販促）'!C35="変更",'⑧1.活動計画変更（販促）'!H35,IF('⑧1.活動計画変更（販促）'!C35="中止",'⑧1.活動計画変更（販促）'!H35,'⑧1.活動計画変更（販促）'!H34)))))</f>
        <v/>
      </c>
      <c r="T19" s="603" t="str">
        <f>IF(N19="","",IF('⑧1.活動計画変更（販促）'!B34="報告済",R19,IF('⑧1.活動計画変更（販促）'!B34="中止",0,IF('⑧1.活動計画変更（販促）'!C35="変更",'⑧1.活動計画変更（販促）'!I35,IF('⑧1.活動計画変更（販促）'!C35="中止",'⑧1.活動計画変更（販促）'!I35,'⑧1.活動計画変更（販促）'!I34)))))</f>
        <v/>
      </c>
    </row>
    <row r="20" spans="1:20" ht="42.6" customHeight="1">
      <c r="B20" s="583" t="str">
        <f>IF('①4.事業内容（販促）'!B20="","",'①4.事業内容（販促）'!B20)</f>
        <v/>
      </c>
      <c r="C20" s="584" t="str">
        <f>IF(B20="","",IF('⑧1.活動計画変更（販促）'!C37="変更",'⑧1.活動計画変更（販促）'!D37,IF('⑧1.活動計画変更（販促）'!B36="報告済",'②4.実施状況（販促）'!C20,IF('⑧1.活動計画変更（販促）'!B21="中止",'①4.事業内容（販促）'!C20,'①4.事業内容（販促）'!C20))))</f>
        <v/>
      </c>
      <c r="D20" s="585" t="str">
        <f>IF(B20="","",IF('⑧1.活動計画変更（販促）'!C37="変更","計画変更",IF('⑧1.活動計画変更（販促）'!B36="中止","事業中止",IF('⑧1.活動計画変更（販促）'!C37="中止","事業中止",""))))</f>
        <v/>
      </c>
      <c r="E20" s="586" t="str">
        <f>IF($B20="","",IF('⑧1.活動計画変更（販促）'!$C37="変更",'⑧1.活動計画変更（販促）'!$E37,IF('⑧1.活動計画変更（販促）'!$B36="報告済",'②4.実施状況（販促）'!D20,IF('⑧1.活動計画変更（販促）'!$B36="中止","",IF('⑧1.活動計画変更（販促）'!$C37="中止","",'①4.事業内容（販促）'!D20)))))</f>
        <v/>
      </c>
      <c r="F20" s="586" t="str">
        <f>IF($B20="","",IF('⑧1.活動計画変更（販促）'!$C37="変更",'⑧1.活動計画変更（販促）'!$F37,IF('⑧1.活動計画変更（販促）'!$B36="報告済",'②4.実施状況（販促）'!E20,IF('⑧1.活動計画変更（販促）'!$B36="中止","",IF('⑧1.活動計画変更（販促）'!$C37="中止","",'①4.事業内容（販促）'!F20)))))</f>
        <v/>
      </c>
      <c r="G20" s="591" t="str">
        <f>IF($B20="","",IF('⑧1.活動計画変更（販促）'!$C37="変更",'⑧1.活動計画変更（販促）'!$G37,IF('⑧1.活動計画変更（販促）'!$B36="報告済",'②4.実施状況（販促）'!F20,IF('⑧1.活動計画変更（販促）'!$B36="中止","",IF('⑧1.活動計画変更（販促）'!$C37="中止","",'①4.事業内容（販促）'!H20)))))</f>
        <v/>
      </c>
      <c r="H20" s="1648"/>
      <c r="I20" s="1649"/>
      <c r="J20" s="1649"/>
      <c r="K20" s="1650"/>
      <c r="N20" s="602" t="str">
        <f t="shared" si="0"/>
        <v/>
      </c>
      <c r="O20" s="603" t="str">
        <f>IF(N20="","",'①6.成果目標（販促）'!J38)</f>
        <v/>
      </c>
      <c r="P20" s="603" t="e">
        <f>IF(N20="","",'①6.成果目標（販促）'!G37)*1000</f>
        <v>#VALUE!</v>
      </c>
      <c r="Q20" s="603" t="str">
        <f>IF(N20="","",IF('⑦1.活動計画変更（販促）'!C37="変更",'⑦1.活動計画変更（販促）'!H37,IF('⑦1.活動計画変更（販促）'!C37="中止",'⑦1.活動計画変更（販促）'!H37,'⑦1.活動計画変更（販促）'!H36)))</f>
        <v/>
      </c>
      <c r="R20" s="603" t="str">
        <f>IF(N20="","",IF('⑦1.活動計画変更（販促）'!C37="変更",'⑦1.活動計画変更（販促）'!I37,IF('⑦1.活動計画変更（販促）'!C37="中止",'⑦1.活動計画変更（販促）'!I37,'⑦1.活動計画変更（販促）'!I36)))</f>
        <v/>
      </c>
      <c r="S20" s="603" t="str">
        <f>IF(N20="","",IF('⑧1.活動計画変更（販促）'!B36="報告済",Q20,IF('⑧1.活動計画変更（販促）'!B36="中止",0,IF('⑧1.活動計画変更（販促）'!C37="変更",'⑧1.活動計画変更（販促）'!H37,IF('⑧1.活動計画変更（販促）'!C37="中止",'⑧1.活動計画変更（販促）'!H37,'⑧1.活動計画変更（販促）'!H36)))))</f>
        <v/>
      </c>
      <c r="T20" s="603" t="str">
        <f>IF(N20="","",IF('⑧1.活動計画変更（販促）'!B36="報告済",R20,IF('⑧1.活動計画変更（販促）'!B36="中止",0,IF('⑧1.活動計画変更（販促）'!C37="変更",'⑧1.活動計画変更（販促）'!I37,IF('⑧1.活動計画変更（販促）'!C37="中止",'⑧1.活動計画変更（販促）'!I37,'⑧1.活動計画変更（販促）'!I36)))))</f>
        <v/>
      </c>
    </row>
    <row r="21" spans="1:20" ht="42.6" customHeight="1">
      <c r="B21" s="583" t="str">
        <f>IF('①4.事業内容（販促）'!B21="","",'①4.事業内容（販促）'!B21)</f>
        <v/>
      </c>
      <c r="C21" s="584" t="str">
        <f>IF(B21="","",IF('⑧1.活動計画変更（販促）'!C39="変更",'⑧1.活動計画変更（販促）'!D39,IF('⑧1.活動計画変更（販促）'!B38="報告済",'②4.実施状況（販促）'!C21,IF('⑧1.活動計画変更（販促）'!B22="中止",'①4.事業内容（販促）'!C21,'①4.事業内容（販促）'!C21))))</f>
        <v/>
      </c>
      <c r="D21" s="585" t="str">
        <f>IF(B21="","",IF('⑧1.活動計画変更（販促）'!C39="変更","計画変更",IF('⑧1.活動計画変更（販促）'!B38="中止","事業中止",IF('⑧1.活動計画変更（販促）'!C39="中止","事業中止",""))))</f>
        <v/>
      </c>
      <c r="E21" s="586" t="str">
        <f>IF($B21="","",IF('⑧1.活動計画変更（販促）'!$C39="変更",'⑧1.活動計画変更（販促）'!$E39,IF('⑧1.活動計画変更（販促）'!$B38="報告済",'②4.実施状況（販促）'!D21,IF('⑧1.活動計画変更（販促）'!$B38="中止","",IF('⑧1.活動計画変更（販促）'!$C39="中止","",'①4.事業内容（販促）'!D21)))))</f>
        <v/>
      </c>
      <c r="F21" s="586" t="str">
        <f>IF($B21="","",IF('⑧1.活動計画変更（販促）'!$C39="変更",'⑧1.活動計画変更（販促）'!$F39,IF('⑧1.活動計画変更（販促）'!$B38="報告済",'②4.実施状況（販促）'!E21,IF('⑧1.活動計画変更（販促）'!$B38="中止","",IF('⑧1.活動計画変更（販促）'!$C39="中止","",'①4.事業内容（販促）'!F21)))))</f>
        <v/>
      </c>
      <c r="G21" s="591" t="str">
        <f>IF($B21="","",IF('⑧1.活動計画変更（販促）'!$C39="変更",'⑧1.活動計画変更（販促）'!$G39,IF('⑧1.活動計画変更（販促）'!$B38="報告済",'②4.実施状況（販促）'!F21,IF('⑧1.活動計画変更（販促）'!$B38="中止","",IF('⑧1.活動計画変更（販促）'!$C39="中止","",'①4.事業内容（販促）'!H21)))))</f>
        <v/>
      </c>
      <c r="H21" s="1648"/>
      <c r="I21" s="1649"/>
      <c r="J21" s="1649"/>
      <c r="K21" s="1650"/>
      <c r="N21" s="602" t="str">
        <f t="shared" si="0"/>
        <v/>
      </c>
      <c r="O21" s="603" t="str">
        <f>IF(N21="","",'①6.成果目標（販促）'!J40)</f>
        <v/>
      </c>
      <c r="P21" s="603" t="e">
        <f>IF(N21="","",'①6.成果目標（販促）'!G39)*1000</f>
        <v>#VALUE!</v>
      </c>
      <c r="Q21" s="603" t="str">
        <f>IF(N21="","",IF('⑦1.活動計画変更（販促）'!C39="変更",'⑦1.活動計画変更（販促）'!H39,IF('⑦1.活動計画変更（販促）'!C39="中止",'⑦1.活動計画変更（販促）'!H39,'⑦1.活動計画変更（販促）'!H38)))</f>
        <v/>
      </c>
      <c r="R21" s="603" t="str">
        <f>IF(N21="","",IF('⑦1.活動計画変更（販促）'!C39="変更",'⑦1.活動計画変更（販促）'!I39,IF('⑦1.活動計画変更（販促）'!C39="中止",'⑦1.活動計画変更（販促）'!I39,'⑦1.活動計画変更（販促）'!I38)))</f>
        <v/>
      </c>
      <c r="S21" s="603" t="str">
        <f>IF(N21="","",IF('⑧1.活動計画変更（販促）'!B38="報告済",Q21,IF('⑧1.活動計画変更（販促）'!B38="中止",0,IF('⑧1.活動計画変更（販促）'!C39="変更",'⑧1.活動計画変更（販促）'!H39,IF('⑧1.活動計画変更（販促）'!C39="中止",'⑧1.活動計画変更（販促）'!H39,'⑧1.活動計画変更（販促）'!H38)))))</f>
        <v/>
      </c>
      <c r="T21" s="603" t="str">
        <f>IF(N21="","",IF('⑧1.活動計画変更（販促）'!B38="報告済",R21,IF('⑧1.活動計画変更（販促）'!B38="中止",0,IF('⑧1.活動計画変更（販促）'!C39="変更",'⑧1.活動計画変更（販促）'!I39,IF('⑧1.活動計画変更（販促）'!C39="中止",'⑧1.活動計画変更（販促）'!I39,'⑧1.活動計画変更（販促）'!I38)))))</f>
        <v/>
      </c>
    </row>
    <row r="22" spans="1:20" ht="42.6" customHeight="1">
      <c r="B22" s="583" t="str">
        <f>IF('①4.事業内容（販促）'!B22="","",'①4.事業内容（販促）'!B22)</f>
        <v/>
      </c>
      <c r="C22" s="584" t="str">
        <f>IF(B22="","",IF('⑧1.活動計画変更（販促）'!C41="変更",'⑧1.活動計画変更（販促）'!D41,IF('⑧1.活動計画変更（販促）'!B40="報告済",'②4.実施状況（販促）'!C22,IF('⑧1.活動計画変更（販促）'!B23="中止",'①4.事業内容（販促）'!C22,'①4.事業内容（販促）'!C22))))</f>
        <v/>
      </c>
      <c r="D22" s="585" t="str">
        <f>IF(B22="","",IF('⑧1.活動計画変更（販促）'!C41="変更","計画変更",IF('⑧1.活動計画変更（販促）'!B40="中止","事業中止",IF('⑧1.活動計画変更（販促）'!C41="中止","事業中止",""))))</f>
        <v/>
      </c>
      <c r="E22" s="586" t="str">
        <f>IF($B22="","",IF('⑧1.活動計画変更（販促）'!$C41="変更",'⑧1.活動計画変更（販促）'!$E41,IF('⑧1.活動計画変更（販促）'!$B40="報告済",'②4.実施状況（販促）'!D22,IF('⑧1.活動計画変更（販促）'!$B40="中止","",IF('⑧1.活動計画変更（販促）'!$C41="中止","",'①4.事業内容（販促）'!D22)))))</f>
        <v/>
      </c>
      <c r="F22" s="586" t="str">
        <f>IF($B22="","",IF('⑧1.活動計画変更（販促）'!$C41="変更",'⑧1.活動計画変更（販促）'!$F41,IF('⑧1.活動計画変更（販促）'!$B40="報告済",'②4.実施状況（販促）'!E22,IF('⑧1.活動計画変更（販促）'!$B40="中止","",IF('⑧1.活動計画変更（販促）'!$C41="中止","",'①4.事業内容（販促）'!F22)))))</f>
        <v/>
      </c>
      <c r="G22" s="591" t="str">
        <f>IF($B22="","",IF('⑧1.活動計画変更（販促）'!$C41="変更",'⑧1.活動計画変更（販促）'!$G41,IF('⑧1.活動計画変更（販促）'!$B40="報告済",'②4.実施状況（販促）'!F22,IF('⑧1.活動計画変更（販促）'!$B40="中止","",IF('⑧1.活動計画変更（販促）'!$C41="中止","",'①4.事業内容（販促）'!H22)))))</f>
        <v/>
      </c>
      <c r="H22" s="1648"/>
      <c r="I22" s="1649"/>
      <c r="J22" s="1649"/>
      <c r="K22" s="1650"/>
      <c r="N22" s="602" t="str">
        <f t="shared" si="0"/>
        <v/>
      </c>
      <c r="O22" s="603" t="str">
        <f>IF(N22="","",'①6.成果目標（販促）'!J42)</f>
        <v/>
      </c>
      <c r="P22" s="603" t="e">
        <f>IF(N22="","",'①6.成果目標（販促）'!G41)*1000</f>
        <v>#VALUE!</v>
      </c>
      <c r="Q22" s="603" t="str">
        <f>IF(N22="","",IF('⑦1.活動計画変更（販促）'!C41="変更",'⑦1.活動計画変更（販促）'!H41,IF('⑦1.活動計画変更（販促）'!C41="中止",'⑦1.活動計画変更（販促）'!H41,'⑦1.活動計画変更（販促）'!H40)))</f>
        <v/>
      </c>
      <c r="R22" s="603" t="str">
        <f>IF(N22="","",IF('⑦1.活動計画変更（販促）'!C41="変更",'⑦1.活動計画変更（販促）'!I41,IF('⑦1.活動計画変更（販促）'!C41="中止",'⑦1.活動計画変更（販促）'!I41,'⑦1.活動計画変更（販促）'!I40)))</f>
        <v/>
      </c>
      <c r="S22" s="603" t="str">
        <f>IF(N22="","",IF('⑧1.活動計画変更（販促）'!B40="報告済",Q22,IF('⑧1.活動計画変更（販促）'!B40="中止",0,IF('⑧1.活動計画変更（販促）'!C41="変更",'⑧1.活動計画変更（販促）'!H41,IF('⑧1.活動計画変更（販促）'!C41="中止",'⑧1.活動計画変更（販促）'!H41,'⑧1.活動計画変更（販促）'!H40)))))</f>
        <v/>
      </c>
      <c r="T22" s="603" t="str">
        <f>IF(N22="","",IF('⑧1.活動計画変更（販促）'!B40="報告済",R22,IF('⑧1.活動計画変更（販促）'!B40="中止",0,IF('⑧1.活動計画変更（販促）'!C41="変更",'⑧1.活動計画変更（販促）'!I41,IF('⑧1.活動計画変更（販促）'!C41="中止",'⑧1.活動計画変更（販促）'!I41,'⑧1.活動計画変更（販促）'!I40)))))</f>
        <v/>
      </c>
    </row>
    <row r="23" spans="1:20" ht="42.6" customHeight="1">
      <c r="B23" s="583" t="str">
        <f>IF('①4.事業内容（販促）'!B23="","",'①4.事業内容（販促）'!B23)</f>
        <v/>
      </c>
      <c r="C23" s="584" t="str">
        <f>IF(B23="","",IF('⑧1.活動計画変更（販促）'!C43="変更",'⑧1.活動計画変更（販促）'!D43,IF('⑧1.活動計画変更（販促）'!B42="報告済",'②4.実施状況（販促）'!C23,IF('⑧1.活動計画変更（販促）'!B24="中止",'①4.事業内容（販促）'!C23,'①4.事業内容（販促）'!C23))))</f>
        <v/>
      </c>
      <c r="D23" s="585" t="str">
        <f>IF(B23="","",IF('⑧1.活動計画変更（販促）'!C43="変更","計画変更",IF('⑧1.活動計画変更（販促）'!B42="中止","事業中止",IF('⑧1.活動計画変更（販促）'!C43="中止","事業中止",""))))</f>
        <v/>
      </c>
      <c r="E23" s="586" t="str">
        <f>IF($B23="","",IF('⑧1.活動計画変更（販促）'!$C43="変更",'⑧1.活動計画変更（販促）'!$E43,IF('⑧1.活動計画変更（販促）'!$B42="報告済",'②4.実施状況（販促）'!D23,IF('⑧1.活動計画変更（販促）'!$B42="中止","",IF('⑧1.活動計画変更（販促）'!$C43="中止","",'①4.事業内容（販促）'!D23)))))</f>
        <v/>
      </c>
      <c r="F23" s="586" t="str">
        <f>IF($B23="","",IF('⑧1.活動計画変更（販促）'!$C43="変更",'⑧1.活動計画変更（販促）'!$F43,IF('⑧1.活動計画変更（販促）'!$B42="報告済",'②4.実施状況（販促）'!E23,IF('⑧1.活動計画変更（販促）'!$B42="中止","",IF('⑧1.活動計画変更（販促）'!$C43="中止","",'①4.事業内容（販促）'!F23)))))</f>
        <v/>
      </c>
      <c r="G23" s="591" t="str">
        <f>IF($B23="","",IF('⑧1.活動計画変更（販促）'!$C43="変更",'⑧1.活動計画変更（販促）'!$G43,IF('⑧1.活動計画変更（販促）'!$B42="報告済",'②4.実施状況（販促）'!F23,IF('⑧1.活動計画変更（販促）'!$B42="中止","",IF('⑧1.活動計画変更（販促）'!$C43="中止","",'①4.事業内容（販促）'!H23)))))</f>
        <v/>
      </c>
      <c r="H23" s="1648"/>
      <c r="I23" s="1649"/>
      <c r="J23" s="1649"/>
      <c r="K23" s="1650"/>
      <c r="N23" s="602" t="str">
        <f t="shared" si="0"/>
        <v/>
      </c>
      <c r="O23" s="603" t="str">
        <f>IF(N23="","",'①6.成果目標（販促）'!J44)</f>
        <v/>
      </c>
      <c r="P23" s="603" t="e">
        <f>IF(N23="","",'①6.成果目標（販促）'!G43)*1000</f>
        <v>#VALUE!</v>
      </c>
      <c r="Q23" s="603" t="str">
        <f>IF(N23="","",IF('⑦1.活動計画変更（販促）'!C43="変更",'⑦1.活動計画変更（販促）'!H43,IF('⑦1.活動計画変更（販促）'!C43="中止",'⑦1.活動計画変更（販促）'!H43,'⑦1.活動計画変更（販促）'!H42)))</f>
        <v/>
      </c>
      <c r="R23" s="603" t="str">
        <f>IF(N23="","",IF('⑦1.活動計画変更（販促）'!C43="変更",'⑦1.活動計画変更（販促）'!I43,IF('⑦1.活動計画変更（販促）'!C43="中止",'⑦1.活動計画変更（販促）'!I43,'⑦1.活動計画変更（販促）'!I42)))</f>
        <v/>
      </c>
      <c r="S23" s="603" t="str">
        <f>IF(N23="","",IF('⑧1.活動計画変更（販促）'!B42="報告済",Q23,IF('⑧1.活動計画変更（販促）'!B42="中止",0,IF('⑧1.活動計画変更（販促）'!C43="変更",'⑧1.活動計画変更（販促）'!H43,IF('⑧1.活動計画変更（販促）'!C43="中止",'⑧1.活動計画変更（販促）'!H43,'⑧1.活動計画変更（販促）'!H42)))))</f>
        <v/>
      </c>
      <c r="T23" s="603" t="str">
        <f>IF(N23="","",IF('⑧1.活動計画変更（販促）'!B42="報告済",R23,IF('⑧1.活動計画変更（販促）'!B42="中止",0,IF('⑧1.活動計画変更（販促）'!C43="変更",'⑧1.活動計画変更（販促）'!I43,IF('⑧1.活動計画変更（販促）'!C43="中止",'⑧1.活動計画変更（販促）'!I43,'⑧1.活動計画変更（販促）'!I42)))))</f>
        <v/>
      </c>
    </row>
    <row r="24" spans="1:20" ht="42.6" customHeight="1" thickBot="1">
      <c r="B24" s="592" t="str">
        <f>IF('①4.事業内容（販促）'!B24="","",'①4.事業内容（販促）'!B24)</f>
        <v/>
      </c>
      <c r="C24" s="593" t="str">
        <f>IF(B24="","",IF('⑧1.活動計画変更（販促）'!C45="変更",'⑧1.活動計画変更（販促）'!D45,IF('⑧1.活動計画変更（販促）'!B44="報告済",'②4.実施状況（販促）'!C24,IF('⑧1.活動計画変更（販促）'!B25="中止",'①4.事業内容（販促）'!C24,'①4.事業内容（販促）'!C24))))</f>
        <v/>
      </c>
      <c r="D24" s="594" t="str">
        <f>IF(B24="","",IF('⑧1.活動計画変更（販促）'!C45="変更","計画変更",IF('⑧1.活動計画変更（販促）'!B44="中止","事業中止",IF('⑧1.活動計画変更（販促）'!C45="中止","事業中止",""))))</f>
        <v/>
      </c>
      <c r="E24" s="595" t="str">
        <f>IF($B24="","",IF('⑧1.活動計画変更（販促）'!$C45="変更",'⑧1.活動計画変更（販促）'!$E45,IF('⑧1.活動計画変更（販促）'!$B44="報告済",'②4.実施状況（販促）'!D24,IF('⑧1.活動計画変更（販促）'!$B44="中止","",IF('⑧1.活動計画変更（販促）'!$C45="中止","",'①4.事業内容（販促）'!D24)))))</f>
        <v/>
      </c>
      <c r="F24" s="595" t="str">
        <f>IF($B24="","",IF('⑧1.活動計画変更（販促）'!$C45="変更",'⑧1.活動計画変更（販促）'!$F45,IF('⑧1.活動計画変更（販促）'!$B44="報告済",'②4.実施状況（販促）'!E24,IF('⑧1.活動計画変更（販促）'!$B44="中止","",IF('⑧1.活動計画変更（販促）'!$C45="中止","",'①4.事業内容（販促）'!F24)))))</f>
        <v/>
      </c>
      <c r="G24" s="596" t="str">
        <f>IF($B24="","",IF('⑧1.活動計画変更（販促）'!$C45="変更",'⑧1.活動計画変更（販促）'!$G45,IF('⑧1.活動計画変更（販促）'!$B44="報告済",'②4.実施状況（販促）'!F24,IF('⑧1.活動計画変更（販促）'!$B44="中止","",IF('⑧1.活動計画変更（販促）'!$C45="中止","",'①4.事業内容（販促）'!H24)))))</f>
        <v/>
      </c>
      <c r="H24" s="1651"/>
      <c r="I24" s="1652"/>
      <c r="J24" s="1652"/>
      <c r="K24" s="1653"/>
      <c r="N24" s="602" t="str">
        <f t="shared" si="0"/>
        <v/>
      </c>
      <c r="O24" s="603" t="str">
        <f>IF(N24="","",'①6.成果目標（販促）'!J46)</f>
        <v/>
      </c>
      <c r="P24" s="603" t="e">
        <f>IF(N24="","",'①6.成果目標（販促）'!G45)*1000</f>
        <v>#VALUE!</v>
      </c>
      <c r="Q24" s="603" t="str">
        <f>IF(N24="","",IF('⑦1.活動計画変更（販促）'!C45="変更",'⑦1.活動計画変更（販促）'!H45,IF('⑦1.活動計画変更（販促）'!C45="中止",'⑦1.活動計画変更（販促）'!H45,'⑦1.活動計画変更（販促）'!H44)))</f>
        <v/>
      </c>
      <c r="R24" s="603" t="str">
        <f>IF(N24="","",IF('⑦1.活動計画変更（販促）'!C45="変更",'⑦1.活動計画変更（販促）'!I45,IF('⑦1.活動計画変更（販促）'!C45="中止",'⑦1.活動計画変更（販促）'!I45,'⑦1.活動計画変更（販促）'!I44)))</f>
        <v/>
      </c>
      <c r="S24" s="603" t="str">
        <f>IF(N24="","",IF('⑧1.活動計画変更（販促）'!B44="報告済",Q24,IF('⑧1.活動計画変更（販促）'!B44="中止",0,IF('⑧1.活動計画変更（販促）'!C26="変更",'⑧1.活動計画変更（販促）'!H26,IF('⑧1.活動計画変更（販促）'!C26="中止",'⑧1.活動計画変更（販促）'!H26,'⑧1.活動計画変更（販促）'!H25)))))</f>
        <v/>
      </c>
      <c r="T24" s="603" t="str">
        <f>IF(N24="","",IF('⑧1.活動計画変更（販促）'!B44="報告済",R24,IF('⑧1.活動計画変更（販促）'!B44="中止",0,IF('⑧1.活動計画変更（販促）'!C45="変更",'⑧1.活動計画変更（販促）'!I45,IF('⑧1.活動計画変更（販促）'!C45="中止",'⑧1.活動計画変更（販促）'!I45,'⑧1.活動計画変更（販促）'!I44)))))</f>
        <v/>
      </c>
    </row>
    <row r="25" spans="1:20" ht="42.6" hidden="1" customHeight="1">
      <c r="B25" s="583" t="str">
        <f>IF('①4.事業内容（販促）'!B25="","",'①4.事業内容（販促）'!B25)</f>
        <v/>
      </c>
      <c r="C25" s="584" t="str">
        <f>IF(B25="","",IF('⑧1.活動計画変更（販促）'!C47="変更",'⑧1.活動計画変更（販促）'!D47,IF('⑧1.活動計画変更（販促）'!B46="報告済",'②4.実施状況（販促）'!C25,IF('⑧1.活動計画変更（販促）'!B46="中止",'①4.事業内容（販促）'!C25,'①4.事業内容（販促）'!C25))))</f>
        <v/>
      </c>
      <c r="D25" s="585" t="str">
        <f>IF(B25="","",IF('⑧1.活動計画変更（販促）'!C47="変更","計画変更",IF('⑧1.活動計画変更（販促）'!B46="中止","事業中止",IF('⑧1.活動計画変更（販促）'!C47="中止","事業中止",""))))</f>
        <v/>
      </c>
      <c r="E25" s="586" t="str">
        <f>IF($B25="","",IF('⑧1.活動計画変更（販促）'!$C47="変更",'⑧1.活動計画変更（販促）'!$E47,IF('⑧1.活動計画変更（販促）'!$B46="報告済",'②4.実施状況（販促）'!D25,IF('⑧1.活動計画変更（販促）'!$B46="中止","",IF('⑧1.活動計画変更（販促）'!$C47="中止","",'①4.事業内容（販促）'!D25)))))</f>
        <v/>
      </c>
      <c r="F25" s="586" t="str">
        <f>IF($B25="","",IF('⑧1.活動計画変更（販促）'!$C47="変更",'⑧1.活動計画変更（販促）'!$F47,IF('⑧1.活動計画変更（販促）'!$B46="報告済",'②4.実施状況（販促）'!E25,IF('⑧1.活動計画変更（販促）'!$B46="中止","",IF('⑧1.活動計画変更（販促）'!$C47="中止","",'①4.事業内容（販促）'!F25)))))</f>
        <v/>
      </c>
      <c r="G25" s="587" t="str">
        <f>IF($B25="","",IF('⑧1.活動計画変更（販促）'!$C47="変更",'⑧1.活動計画変更（販促）'!$G47,IF('⑧1.活動計画変更（販促）'!$B46="報告済",'②4.実施状況（販促）'!F25,IF('⑧1.活動計画変更（販促）'!$B46="中止","",IF('⑧1.活動計画変更（販促）'!$C47="中止","",'①4.事業内容（販促）'!H25)))))</f>
        <v/>
      </c>
      <c r="H25" s="1648"/>
      <c r="I25" s="1649"/>
      <c r="J25" s="1649"/>
      <c r="K25" s="1650"/>
      <c r="L25" s="357"/>
      <c r="M25" s="146"/>
      <c r="N25" s="602" t="str">
        <f>IF(B25="","",B25)</f>
        <v/>
      </c>
      <c r="O25" s="603" t="str">
        <f>IF(N25="","",'①6.成果目標（販促）'!J48)</f>
        <v/>
      </c>
      <c r="P25" s="603" t="e">
        <f>IF(N25="","",'①6.成果目標（販促）'!G47)*1000</f>
        <v>#VALUE!</v>
      </c>
      <c r="Q25" s="603" t="str">
        <f>IF(N25="","",IF('⑦1.活動計画変更（販促）'!C47="変更",'⑦1.活動計画変更（販促）'!H47,IF('⑦1.活動計画変更（販促）'!C47="中止",'⑦1.活動計画変更（販促）'!H47,'⑦1.活動計画変更（販促）'!H46)))</f>
        <v/>
      </c>
      <c r="R25" s="603" t="str">
        <f>IF(N25="","",IF('⑦1.活動計画変更（販促）'!C47="変更",'⑦1.活動計画変更（販促）'!I47,IF('⑦1.活動計画変更（販促）'!C47="中止",'⑦1.活動計画変更（販促）'!I47,'⑦1.活動計画変更（販促）'!I46)))</f>
        <v/>
      </c>
      <c r="S25" s="603" t="str">
        <f>IF(N25="","",IF('⑧1.活動計画変更（販促）'!B46="報告済",Q25,IF('⑧1.活動計画変更（販促）'!B46="中止",0,IF('⑧1.活動計画変更（販促）'!C47="変更",'⑧1.活動計画変更（販促）'!H47,IF('⑧1.活動計画変更（販促）'!C47="中止",'⑧1.活動計画変更（販促）'!H47,'⑧1.活動計画変更（販促）'!H46)))))</f>
        <v/>
      </c>
      <c r="T25" s="603" t="str">
        <f>IF(N25="","",IF('⑧1.活動計画変更（販促）'!B46="報告済",R25,IF('⑧1.活動計画変更（販促）'!B46="中止",0,IF('⑧1.活動計画変更（販促）'!C47="変更",'⑧1.活動計画変更（販促）'!I47,IF('⑧1.活動計画変更（販促）'!C47="中止",'⑧1.活動計画変更（販促）'!I47,'⑧1.活動計画変更（販促）'!I46)))))</f>
        <v/>
      </c>
    </row>
    <row r="26" spans="1:20" ht="42.6" hidden="1" customHeight="1">
      <c r="B26" s="583" t="str">
        <f>IF('①4.事業内容（販促）'!B26="","",'①4.事業内容（販促）'!B26)</f>
        <v/>
      </c>
      <c r="C26" s="584" t="str">
        <f>IF(B26="","",IF('⑧1.活動計画変更（販促）'!C49="変更",'⑧1.活動計画変更（販促）'!D49,IF('⑧1.活動計画変更（販促）'!B48="報告済",'②4.実施状況（販促）'!C26,IF('⑧1.活動計画変更（販促）'!B48="中止",'①4.事業内容（販促）'!C26,'①4.事業内容（販促）'!C26))))</f>
        <v/>
      </c>
      <c r="D26" s="588" t="str">
        <f>IF(B26="","",IF('⑧1.活動計画変更（販促）'!C49="変更","計画変更",IF('⑧1.活動計画変更（販促）'!B48="中止","事業中止",IF('⑧1.活動計画変更（販促）'!C49="中止","事業中止",""))))</f>
        <v/>
      </c>
      <c r="E26" s="586" t="str">
        <f>IF($B26="","",IF('⑧1.活動計画変更（販促）'!$C49="変更",'⑧1.活動計画変更（販促）'!$E49,IF('⑧1.活動計画変更（販促）'!$B48="報告済",'②4.実施状況（販促）'!D26,IF('⑧1.活動計画変更（販促）'!$B48="中止","",IF('⑧1.活動計画変更（販促）'!$C49="中止","",'①4.事業内容（販促）'!D26)))))</f>
        <v/>
      </c>
      <c r="F26" s="586" t="str">
        <f>IF($B26="","",IF('⑧1.活動計画変更（販促）'!$C49="変更",'⑧1.活動計画変更（販促）'!$F49,IF('⑧1.活動計画変更（販促）'!$B48="報告済",'②4.実施状況（販促）'!E26,IF('⑧1.活動計画変更（販促）'!$B48="中止","",IF('⑧1.活動計画変更（販促）'!$C49="中止","",'①4.事業内容（販促）'!F26)))))</f>
        <v/>
      </c>
      <c r="G26" s="589" t="str">
        <f>IF($B26="","",IF('⑧1.活動計画変更（販促）'!$C49="変更",'⑧1.活動計画変更（販促）'!$G49,IF('⑧1.活動計画変更（販促）'!$B48="報告済",'②4.実施状況（販促）'!F26,IF('⑧1.活動計画変更（販促）'!$B48="中止","",IF('⑧1.活動計画変更（販促）'!$C49="中止","",'①4.事業内容（販促）'!H26)))))</f>
        <v/>
      </c>
      <c r="H26" s="1648"/>
      <c r="I26" s="1649"/>
      <c r="J26" s="1649"/>
      <c r="K26" s="1650"/>
      <c r="M26" s="151"/>
      <c r="N26" s="602" t="str">
        <f t="shared" ref="N26:N44" si="1">IF(B26="","",B26)</f>
        <v/>
      </c>
      <c r="O26" s="603" t="str">
        <f>IF(N26="","",'①6.成果目標（販促）'!J50)</f>
        <v/>
      </c>
      <c r="P26" s="603" t="e">
        <f>IF(N26="","",'①6.成果目標（販促）'!G49)*1000</f>
        <v>#VALUE!</v>
      </c>
      <c r="Q26" s="603" t="str">
        <f>IF(N26="","",IF('⑦1.活動計画変更（販促）'!C49="変更",'⑦1.活動計画変更（販促）'!H49,IF('⑦1.活動計画変更（販促）'!C49="中止",'⑦1.活動計画変更（販促）'!H49,'⑦1.活動計画変更（販促）'!H48)))</f>
        <v/>
      </c>
      <c r="R26" s="603" t="str">
        <f>IF(N26="","",IF('⑦1.活動計画変更（販促）'!C49="変更",'⑦1.活動計画変更（販促）'!I49,IF('⑦1.活動計画変更（販促）'!C49="中止",'⑦1.活動計画変更（販促）'!I49,'⑦1.活動計画変更（販促）'!I48)))</f>
        <v/>
      </c>
      <c r="S26" s="603" t="str">
        <f>IF(N26="","",IF('⑧1.活動計画変更（販促）'!B48="報告済",Q26,IF('⑧1.活動計画変更（販促）'!B48="中止",0,IF('⑧1.活動計画変更（販促）'!C49="変更",'⑧1.活動計画変更（販促）'!H49,IF('⑧1.活動計画変更（販促）'!C49="中止",'⑧1.活動計画変更（販促）'!H49,'⑧1.活動計画変更（販促）'!H48)))))</f>
        <v/>
      </c>
      <c r="T26" s="603" t="str">
        <f>IF(N26="","",IF('⑧1.活動計画変更（販促）'!B48="報告済",R26,IF('⑧1.活動計画変更（販促）'!B48="中止",0,IF('⑧1.活動計画変更（販促）'!C49="変更",'⑧1.活動計画変更（販促）'!I49,IF('⑧1.活動計画変更（販促）'!C49="中止",'⑧1.活動計画変更（販促）'!I49,'⑧1.活動計画変更（販促）'!I48)))))</f>
        <v/>
      </c>
    </row>
    <row r="27" spans="1:20" ht="42.6" hidden="1" customHeight="1">
      <c r="B27" s="583" t="str">
        <f>IF('①4.事業内容（販促）'!B27="","",'①4.事業内容（販促）'!B27)</f>
        <v/>
      </c>
      <c r="C27" s="584" t="str">
        <f>IF(B27="","",IF('⑧1.活動計画変更（販促）'!C51="変更",'⑧1.活動計画変更（販促）'!D51,IF('⑧1.活動計画変更（販促）'!B50="報告済",'②4.実施状況（販促）'!C27,IF('⑧1.活動計画変更（販促）'!B50="中止",'①4.事業内容（販促）'!C27,'①4.事業内容（販促）'!C27))))</f>
        <v/>
      </c>
      <c r="D27" s="590" t="str">
        <f>IF(B27="","",IF('⑧1.活動計画変更（販促）'!C51="変更","計画変更",IF('⑧1.活動計画変更（販促）'!B50="中止","事業中止",IF('⑧1.活動計画変更（販促）'!C51="中止","事業中止",""))))</f>
        <v/>
      </c>
      <c r="E27" s="586" t="str">
        <f>IF($B27="","",IF('⑧1.活動計画変更（販促）'!$C51="変更",'⑧1.活動計画変更（販促）'!$E51,IF('⑧1.活動計画変更（販促）'!$B50="報告済",'②4.実施状況（販促）'!D27,IF('⑧1.活動計画変更（販促）'!$B50="中止","",IF('⑧1.活動計画変更（販促）'!$C51="中止","",'①4.事業内容（販促）'!D27)))))</f>
        <v/>
      </c>
      <c r="F27" s="586" t="str">
        <f>IF($B27="","",IF('⑧1.活動計画変更（販促）'!$C51="変更",'⑧1.活動計画変更（販促）'!$F51,IF('⑧1.活動計画変更（販促）'!$B50="報告済",'②4.実施状況（販促）'!E27,IF('⑧1.活動計画変更（販促）'!$B50="中止","",IF('⑧1.活動計画変更（販促）'!$C51="中止","",'①4.事業内容（販促）'!F27)))))</f>
        <v/>
      </c>
      <c r="G27" s="589" t="str">
        <f>IF($B27="","",IF('⑧1.活動計画変更（販促）'!$C51="変更",'⑧1.活動計画変更（販促）'!$G51,IF('⑧1.活動計画変更（販促）'!$B50="報告済",'②4.実施状況（販促）'!F27,IF('⑧1.活動計画変更（販促）'!$B50="中止","",IF('⑧1.活動計画変更（販促）'!$C51="中止","",'①4.事業内容（販促）'!H27)))))</f>
        <v/>
      </c>
      <c r="H27" s="1648"/>
      <c r="I27" s="1649"/>
      <c r="J27" s="1649"/>
      <c r="K27" s="1650"/>
      <c r="M27" s="146"/>
      <c r="N27" s="602" t="str">
        <f t="shared" si="1"/>
        <v/>
      </c>
      <c r="O27" s="603" t="str">
        <f>IF(N27="","",'①6.成果目標（販促）'!J52)</f>
        <v/>
      </c>
      <c r="P27" s="603" t="e">
        <f>IF(N27="","",'①6.成果目標（販促）'!G51)*1000</f>
        <v>#VALUE!</v>
      </c>
      <c r="Q27" s="603" t="str">
        <f>IF(N27="","",IF('⑦1.活動計画変更（販促）'!C51="変更",'⑦1.活動計画変更（販促）'!H51,IF('⑦1.活動計画変更（販促）'!C51="中止",'⑦1.活動計画変更（販促）'!H51,'⑦1.活動計画変更（販促）'!H50)))</f>
        <v/>
      </c>
      <c r="R27" s="603" t="str">
        <f>IF(N27="","",IF('⑦1.活動計画変更（販促）'!C51="変更",'⑦1.活動計画変更（販促）'!I51,IF('⑦1.活動計画変更（販促）'!C51="中止",'⑦1.活動計画変更（販促）'!I51,'⑦1.活動計画変更（販促）'!I50)))</f>
        <v/>
      </c>
      <c r="S27" s="603" t="str">
        <f>IF(N27="","",IF('⑧1.活動計画変更（販促）'!B50="報告済",Q27,IF('⑧1.活動計画変更（販促）'!B50="中止",0,IF('⑧1.活動計画変更（販促）'!C51="変更",'⑧1.活動計画変更（販促）'!H51,IF('⑧1.活動計画変更（販促）'!C51="中止",'⑧1.活動計画変更（販促）'!H51,'⑧1.活動計画変更（販促）'!H50)))))</f>
        <v/>
      </c>
      <c r="T27" s="603" t="str">
        <f>IF(N27="","",IF('⑧1.活動計画変更（販促）'!B50="報告済",R27,IF('⑧1.活動計画変更（販促）'!B50="中止",0,IF('⑧1.活動計画変更（販促）'!C51="変更",'⑧1.活動計画変更（販促）'!I51,IF('⑧1.活動計画変更（販促）'!C51="中止",'⑧1.活動計画変更（販促）'!I51,'⑧1.活動計画変更（販促）'!I50)))))</f>
        <v/>
      </c>
    </row>
    <row r="28" spans="1:20" ht="42.6" hidden="1" customHeight="1">
      <c r="B28" s="583" t="str">
        <f>IF('①4.事業内容（販促）'!B28="","",'①4.事業内容（販促）'!B28)</f>
        <v/>
      </c>
      <c r="C28" s="584" t="str">
        <f>IF(B28="","",IF('⑧1.活動計画変更（販促）'!C53="変更",'⑧1.活動計画変更（販促）'!D53,IF('⑧1.活動計画変更（販促）'!B52="報告済",'②4.実施状況（販促）'!C28,IF('⑧1.活動計画変更（販促）'!B52="中止",'①4.事業内容（販促）'!C28,'①4.事業内容（販促）'!C28))))</f>
        <v/>
      </c>
      <c r="D28" s="588" t="str">
        <f>IF(B28="","",IF('⑧1.活動計画変更（販促）'!C53="変更","計画変更",IF('⑧1.活動計画変更（販促）'!B52="中止","事業中止",IF('⑧1.活動計画変更（販促）'!C53="中止","事業中止",""))))</f>
        <v/>
      </c>
      <c r="E28" s="586" t="str">
        <f>IF($B28="","",IF('⑧1.活動計画変更（販促）'!$C53="変更",'⑧1.活動計画変更（販促）'!$E53,IF('⑧1.活動計画変更（販促）'!$B52="報告済",'②4.実施状況（販促）'!D28,IF('⑧1.活動計画変更（販促）'!$B52="中止","",IF('⑧1.活動計画変更（販促）'!$C53="中止","",'①4.事業内容（販促）'!D28)))))</f>
        <v/>
      </c>
      <c r="F28" s="586" t="str">
        <f>IF($B28="","",IF('⑧1.活動計画変更（販促）'!$C53="変更",'⑧1.活動計画変更（販促）'!$F53,IF('⑧1.活動計画変更（販促）'!$B52="報告済",'②4.実施状況（販促）'!E28,IF('⑧1.活動計画変更（販促）'!$B52="中止","",IF('⑧1.活動計画変更（販促）'!$C53="中止","",'①4.事業内容（販促）'!F28)))))</f>
        <v/>
      </c>
      <c r="G28" s="589" t="str">
        <f>IF($B28="","",IF('⑧1.活動計画変更（販促）'!$C53="変更",'⑧1.活動計画変更（販促）'!$G53,IF('⑧1.活動計画変更（販促）'!$B52="報告済",'②4.実施状況（販促）'!F28,IF('⑧1.活動計画変更（販促）'!$B52="中止","",IF('⑧1.活動計画変更（販促）'!$C53="中止","",'①4.事業内容（販促）'!H28)))))</f>
        <v/>
      </c>
      <c r="H28" s="1648"/>
      <c r="I28" s="1649"/>
      <c r="J28" s="1649"/>
      <c r="K28" s="1650"/>
      <c r="M28" s="152"/>
      <c r="N28" s="602" t="str">
        <f t="shared" si="1"/>
        <v/>
      </c>
      <c r="O28" s="603" t="str">
        <f>IF(N28="","",'①6.成果目標（販促）'!J54)</f>
        <v/>
      </c>
      <c r="P28" s="603" t="e">
        <f>IF(N28="","",'①6.成果目標（販促）'!G53)*1000</f>
        <v>#VALUE!</v>
      </c>
      <c r="Q28" s="603" t="str">
        <f>IF(N28="","",IF('⑦1.活動計画変更（販促）'!C53="変更",'⑦1.活動計画変更（販促）'!H53,IF('⑦1.活動計画変更（販促）'!C53="中止",'⑦1.活動計画変更（販促）'!H53,'⑦1.活動計画変更（販促）'!H52)))</f>
        <v/>
      </c>
      <c r="R28" s="603" t="str">
        <f>IF(N28="","",IF('⑦1.活動計画変更（販促）'!C53="変更",'⑦1.活動計画変更（販促）'!I53,IF('⑦1.活動計画変更（販促）'!C53="中止",'⑦1.活動計画変更（販促）'!I53,'⑦1.活動計画変更（販促）'!I52)))</f>
        <v/>
      </c>
      <c r="S28" s="603" t="str">
        <f>IF(N28="","",IF('⑧1.活動計画変更（販促）'!B52="報告済",Q28,IF('⑧1.活動計画変更（販促）'!B52="中止",0,IF('⑧1.活動計画変更（販促）'!C53="変更",'⑧1.活動計画変更（販促）'!H53,IF('⑧1.活動計画変更（販促）'!C53="中止",'⑧1.活動計画変更（販促）'!H53,'⑧1.活動計画変更（販促）'!H52)))))</f>
        <v/>
      </c>
      <c r="T28" s="603" t="str">
        <f>IF(N28="","",IF('⑧1.活動計画変更（販促）'!B52="報告済",R28,IF('⑧1.活動計画変更（販促）'!B52="中止",0,IF('⑧1.活動計画変更（販促）'!C53="変更",'⑧1.活動計画変更（販促）'!I53,IF('⑧1.活動計画変更（販促）'!C53="中止",'⑧1.活動計画変更（販促）'!I53,'⑧1.活動計画変更（販促）'!I52)))))</f>
        <v/>
      </c>
    </row>
    <row r="29" spans="1:20" ht="50.25" hidden="1" customHeight="1">
      <c r="B29" s="583" t="str">
        <f>IF('①4.事業内容（販促）'!B29="","",'①4.事業内容（販促）'!B29)</f>
        <v/>
      </c>
      <c r="C29" s="584" t="str">
        <f>IF(B29="","",IF('⑧1.活動計画変更（販促）'!C55="変更",'⑧1.活動計画変更（販促）'!D55,IF('⑧1.活動計画変更（販促）'!B54="報告済",'②4.実施状況（販促）'!C29,IF('⑧1.活動計画変更（販促）'!B54="中止",'①4.事業内容（販促）'!C29,'①4.事業内容（販促）'!C29))))</f>
        <v/>
      </c>
      <c r="D29" s="588" t="str">
        <f>IF(B29="","",IF('⑧1.活動計画変更（販促）'!C55="変更","計画変更",IF('⑧1.活動計画変更（販促）'!B54="中止","事業中止",IF('⑧1.活動計画変更（販促）'!C55="中止","事業中止",""))))</f>
        <v/>
      </c>
      <c r="E29" s="586" t="str">
        <f>IF($B29="","",IF('⑧1.活動計画変更（販促）'!$C55="変更",'⑧1.活動計画変更（販促）'!$E55,IF('⑧1.活動計画変更（販促）'!$B54="報告済",'②4.実施状況（販促）'!D29,IF('⑧1.活動計画変更（販促）'!$B54="中止","",IF('⑧1.活動計画変更（販促）'!$C55="中止","",'①4.事業内容（販促）'!D29)))))</f>
        <v/>
      </c>
      <c r="F29" s="586" t="str">
        <f>IF($B29="","",IF('⑧1.活動計画変更（販促）'!$C55="変更",'⑧1.活動計画変更（販促）'!$F55,IF('⑧1.活動計画変更（販促）'!$B54="報告済",'②4.実施状況（販促）'!E29,IF('⑧1.活動計画変更（販促）'!$B54="中止","",IF('⑧1.活動計画変更（販促）'!$C55="中止","",'①4.事業内容（販促）'!F29)))))</f>
        <v/>
      </c>
      <c r="G29" s="589" t="str">
        <f>IF($B29="","",IF('⑧1.活動計画変更（販促）'!$C55="変更",'⑧1.活動計画変更（販促）'!$G55,IF('⑧1.活動計画変更（販促）'!$B54="報告済",'②4.実施状況（販促）'!F29,IF('⑧1.活動計画変更（販促）'!$B54="中止","",IF('⑧1.活動計画変更（販促）'!$C55="中止","",'①4.事業内容（販促）'!H29)))))</f>
        <v/>
      </c>
      <c r="H29" s="1648"/>
      <c r="I29" s="1649"/>
      <c r="J29" s="1649"/>
      <c r="K29" s="1650"/>
      <c r="N29" s="602" t="str">
        <f t="shared" si="1"/>
        <v/>
      </c>
      <c r="O29" s="603" t="str">
        <f>IF(N29="","",'①6.成果目標（販促）'!J56)</f>
        <v/>
      </c>
      <c r="P29" s="603" t="e">
        <f>IF(N29="","",'①6.成果目標（販促）'!G55)*1000</f>
        <v>#VALUE!</v>
      </c>
      <c r="Q29" s="603" t="str">
        <f>IF(N29="","",IF('⑦1.活動計画変更（販促）'!C55="変更",'⑦1.活動計画変更（販促）'!H55,IF('⑦1.活動計画変更（販促）'!C55="中止",'⑦1.活動計画変更（販促）'!H55,'⑦1.活動計画変更（販促）'!H54)))</f>
        <v/>
      </c>
      <c r="R29" s="603" t="str">
        <f>IF(N29="","",IF('⑦1.活動計画変更（販促）'!C55="変更",'⑦1.活動計画変更（販促）'!I55,IF('⑦1.活動計画変更（販促）'!C55="中止",'⑦1.活動計画変更（販促）'!I55,'⑦1.活動計画変更（販促）'!I54)))</f>
        <v/>
      </c>
      <c r="S29" s="603" t="str">
        <f>IF(N29="","",IF('⑧1.活動計画変更（販促）'!B54="報告済",Q29,IF('⑧1.活動計画変更（販促）'!B54="中止",0,IF('⑧1.活動計画変更（販促）'!C55="変更",'⑧1.活動計画変更（販促）'!H55,IF('⑧1.活動計画変更（販促）'!C55="中止",'⑧1.活動計画変更（販促）'!H55,'⑧1.活動計画変更（販促）'!H54)))))</f>
        <v/>
      </c>
      <c r="T29" s="603" t="str">
        <f>IF(N29="","",IF('⑧1.活動計画変更（販促）'!B54="報告済",R29,IF('⑧1.活動計画変更（販促）'!B54="中止",0,IF('⑧1.活動計画変更（販促）'!C55="変更",'⑧1.活動計画変更（販促）'!I55,IF('⑧1.活動計画変更（販促）'!C55="中止",'⑧1.活動計画変更（販促）'!I55,'⑧1.活動計画変更（販促）'!I54)))))</f>
        <v/>
      </c>
    </row>
    <row r="30" spans="1:20" ht="42.6" hidden="1" customHeight="1">
      <c r="B30" s="583" t="str">
        <f>IF('①4.事業内容（販促）'!B30="","",'①4.事業内容（販促）'!B30)</f>
        <v/>
      </c>
      <c r="C30" s="584" t="str">
        <f>IF(B30="","",IF('⑧1.活動計画変更（販促）'!C57="変更",'⑧1.活動計画変更（販促）'!D57,IF('⑧1.活動計画変更（販促）'!B56="報告済",'②4.実施状況（販促）'!C30,IF('⑧1.活動計画変更（販促）'!B56="中止",'①4.事業内容（販促）'!C30,'①4.事業内容（販促）'!C30))))</f>
        <v/>
      </c>
      <c r="D30" s="585" t="str">
        <f>IF(B30="","",IF('⑧1.活動計画変更（販促）'!C57="変更","計画変更",IF('⑧1.活動計画変更（販促）'!B56="中止","事業中止",IF('⑧1.活動計画変更（販促）'!C57="中止","事業中止",""))))</f>
        <v/>
      </c>
      <c r="E30" s="586" t="str">
        <f>IF($B30="","",IF('⑧1.活動計画変更（販促）'!$C57="変更",'⑧1.活動計画変更（販促）'!$E57,IF('⑧1.活動計画変更（販促）'!$B56="報告済",'②4.実施状況（販促）'!D30,IF('⑧1.活動計画変更（販促）'!$B56="中止","",IF('⑧1.活動計画変更（販促）'!$C57="中止","",'①4.事業内容（販促）'!D30)))))</f>
        <v/>
      </c>
      <c r="F30" s="586" t="str">
        <f>IF($B30="","",IF('⑧1.活動計画変更（販促）'!$C57="変更",'⑧1.活動計画変更（販促）'!$F57,IF('⑧1.活動計画変更（販促）'!$B56="報告済",'②4.実施状況（販促）'!E30,IF('⑧1.活動計画変更（販促）'!$B56="中止","",IF('⑧1.活動計画変更（販促）'!$C57="中止","",'①4.事業内容（販促）'!F30)))))</f>
        <v/>
      </c>
      <c r="G30" s="591" t="str">
        <f>IF($B30="","",IF('⑧1.活動計画変更（販促）'!$C57="変更",'⑧1.活動計画変更（販促）'!$G57,IF('⑧1.活動計画変更（販促）'!$B56="報告済",'②4.実施状況（販促）'!F30,IF('⑧1.活動計画変更（販促）'!$B56="中止","",IF('⑧1.活動計画変更（販促）'!$C57="中止","",'①4.事業内容（販促）'!H30)))))</f>
        <v/>
      </c>
      <c r="H30" s="1648"/>
      <c r="I30" s="1649"/>
      <c r="J30" s="1649"/>
      <c r="K30" s="1650"/>
      <c r="N30" s="602" t="str">
        <f t="shared" si="1"/>
        <v/>
      </c>
      <c r="O30" s="603" t="str">
        <f>IF(N30="","",'①6.成果目標（販促）'!J58)</f>
        <v/>
      </c>
      <c r="P30" s="603" t="e">
        <f>IF(N30="","",'①6.成果目標（販促）'!G57)*1000</f>
        <v>#VALUE!</v>
      </c>
      <c r="Q30" s="603" t="str">
        <f>IF(N30="","",IF('⑦1.活動計画変更（販促）'!C57="変更",'⑦1.活動計画変更（販促）'!H57,IF('⑦1.活動計画変更（販促）'!C57="中止",'⑦1.活動計画変更（販促）'!H57,'⑦1.活動計画変更（販促）'!H56)))</f>
        <v/>
      </c>
      <c r="R30" s="603" t="str">
        <f>IF(N30="","",IF('⑦1.活動計画変更（販促）'!C57="変更",'⑦1.活動計画変更（販促）'!I57,IF('⑦1.活動計画変更（販促）'!C57="中止",'⑦1.活動計画変更（販促）'!I57,'⑦1.活動計画変更（販促）'!I56)))</f>
        <v/>
      </c>
      <c r="S30" s="603" t="str">
        <f>IF(N30="","",IF('⑧1.活動計画変更（販促）'!B56="報告済",Q30,IF('⑧1.活動計画変更（販促）'!B56="中止",0,IF('⑧1.活動計画変更（販促）'!C57="変更",'⑧1.活動計画変更（販促）'!H57,IF('⑧1.活動計画変更（販促）'!C57="中止",'⑧1.活動計画変更（販促）'!H57,'⑧1.活動計画変更（販促）'!H56)))))</f>
        <v/>
      </c>
      <c r="T30" s="603" t="str">
        <f>IF(N30="","",IF('⑧1.活動計画変更（販促）'!B56="報告済",R30,IF('⑧1.活動計画変更（販促）'!B56="中止",0,IF('⑧1.活動計画変更（販促）'!C57="変更",'⑧1.活動計画変更（販促）'!I57,IF('⑧1.活動計画変更（販促）'!C57="中止",'⑧1.活動計画変更（販促）'!I57,'⑧1.活動計画変更（販促）'!I56)))))</f>
        <v/>
      </c>
    </row>
    <row r="31" spans="1:20" ht="42.6" hidden="1" customHeight="1">
      <c r="B31" s="583" t="str">
        <f>IF('①4.事業内容（販促）'!B31="","",'①4.事業内容（販促）'!B31)</f>
        <v/>
      </c>
      <c r="C31" s="584" t="str">
        <f>IF(B31="","",IF('⑧1.活動計画変更（販促）'!C59="変更",'⑧1.活動計画変更（販促）'!D59,IF('⑧1.活動計画変更（販促）'!B58="報告済",'②4.実施状況（販促）'!C31,IF('⑧1.活動計画変更（販促）'!B58="中止",'①4.事業内容（販促）'!C31,'①4.事業内容（販促）'!C31))))</f>
        <v/>
      </c>
      <c r="D31" s="585" t="str">
        <f>IF(B31="","",IF('⑧1.活動計画変更（販促）'!C59="変更","計画変更",IF('⑧1.活動計画変更（販促）'!B58="中止","事業中止",IF('⑧1.活動計画変更（販促）'!C59="中止","事業中止",""))))</f>
        <v/>
      </c>
      <c r="E31" s="586" t="str">
        <f>IF($B31="","",IF('⑧1.活動計画変更（販促）'!$C59="変更",'⑧1.活動計画変更（販促）'!$E59,IF('⑧1.活動計画変更（販促）'!$B58="報告済",'②4.実施状況（販促）'!D31,IF('⑧1.活動計画変更（販促）'!$B58="中止","",IF('⑧1.活動計画変更（販促）'!$C59="中止","",'①4.事業内容（販促）'!D31)))))</f>
        <v/>
      </c>
      <c r="F31" s="586" t="str">
        <f>IF($B31="","",IF('⑧1.活動計画変更（販促）'!$C59="変更",'⑧1.活動計画変更（販促）'!$F59,IF('⑧1.活動計画変更（販促）'!$B58="報告済",'②4.実施状況（販促）'!E31,IF('⑧1.活動計画変更（販促）'!$B58="中止","",IF('⑧1.活動計画変更（販促）'!$C39="中止","",'①4.事業内容（販促）'!F31)))))</f>
        <v/>
      </c>
      <c r="G31" s="591" t="str">
        <f>IF($B31="","",IF('⑧1.活動計画変更（販促）'!$C59="変更",'⑧1.活動計画変更（販促）'!$G59,IF('⑧1.活動計画変更（販促）'!$B58="報告済",'②4.実施状況（販促）'!F31,IF('⑧1.活動計画変更（販促）'!$B58="中止","",IF('⑧1.活動計画変更（販促）'!$C59="中止","",'①4.事業内容（販促）'!H31)))))</f>
        <v/>
      </c>
      <c r="H31" s="1648"/>
      <c r="I31" s="1649"/>
      <c r="J31" s="1649"/>
      <c r="K31" s="1650"/>
      <c r="N31" s="602" t="str">
        <f t="shared" si="1"/>
        <v/>
      </c>
      <c r="O31" s="603" t="str">
        <f>IF(N31="","",'①6.成果目標（販促）'!J60)</f>
        <v/>
      </c>
      <c r="P31" s="603" t="e">
        <f>IF(N31="","",'①6.成果目標（販促）'!G59)*1000</f>
        <v>#VALUE!</v>
      </c>
      <c r="Q31" s="603" t="str">
        <f>IF(N31="","",IF('⑦1.活動計画変更（販促）'!C59="変更",'⑦1.活動計画変更（販促）'!H59,IF('⑦1.活動計画変更（販促）'!C59="中止",'⑦1.活動計画変更（販促）'!H59,'⑦1.活動計画変更（販促）'!H58)))</f>
        <v/>
      </c>
      <c r="R31" s="603" t="str">
        <f>IF(N31="","",IF('⑦1.活動計画変更（販促）'!C59="変更",'⑦1.活動計画変更（販促）'!I59,IF('⑦1.活動計画変更（販促）'!C59="中止",'⑦1.活動計画変更（販促）'!I59,'⑦1.活動計画変更（販促）'!I58)))</f>
        <v/>
      </c>
      <c r="S31" s="603" t="str">
        <f>IF(N31="","",IF('⑧1.活動計画変更（販促）'!B58="報告済",Q31,IF('⑧1.活動計画変更（販促）'!B58="中止",0,IF('⑧1.活動計画変更（販促）'!C59="変更",'⑧1.活動計画変更（販促）'!H59,IF('⑧1.活動計画変更（販促）'!C59="中止",'⑧1.活動計画変更（販促）'!H59,'⑧1.活動計画変更（販促）'!H58)))))</f>
        <v/>
      </c>
      <c r="T31" s="603" t="str">
        <f>IF(N31="","",IF('⑧1.活動計画変更（販促）'!B58="報告済",R31,IF('⑧1.活動計画変更（販促）'!B58="中止",0,IF('⑧1.活動計画変更（販促）'!C59="変更",'⑧1.活動計画変更（販促）'!I59,IF('⑧1.活動計画変更（販促）'!C59="中止",'⑧1.活動計画変更（販促）'!I59,'⑧1.活動計画変更（販促）'!I58)))))</f>
        <v/>
      </c>
    </row>
    <row r="32" spans="1:20" ht="42.6" hidden="1" customHeight="1">
      <c r="B32" s="583" t="str">
        <f>IF('①4.事業内容（販促）'!B32="","",'①4.事業内容（販促）'!B32)</f>
        <v/>
      </c>
      <c r="C32" s="584" t="str">
        <f>IF(B32="","",IF('⑧1.活動計画変更（販促）'!C61="変更",'⑧1.活動計画変更（販促）'!D61,IF('⑧1.活動計画変更（販促）'!B60="報告済",'②4.実施状況（販促）'!C32,IF('⑧1.活動計画変更（販促）'!B60="中止",'①4.事業内容（販促）'!C32,'①4.事業内容（販促）'!C32))))</f>
        <v/>
      </c>
      <c r="D32" s="585" t="str">
        <f>IF(B32="","",IF('⑧1.活動計画変更（販促）'!C61="変更","計画変更",IF('⑧1.活動計画変更（販促）'!B60="中止","事業中止",IF('⑧1.活動計画変更（販促）'!C61="中止","事業中止",""))))</f>
        <v/>
      </c>
      <c r="E32" s="586" t="str">
        <f>IF($B32="","",IF('⑧1.活動計画変更（販促）'!$C61="変更",'⑧1.活動計画変更（販促）'!$E61,IF('⑧1.活動計画変更（販促）'!$B60="報告済",'②4.実施状況（販促）'!D32,IF('⑧1.活動計画変更（販促）'!$B60="中止","",IF('⑧1.活動計画変更（販促）'!$C61="中止","",'①4.事業内容（販促）'!D32)))))</f>
        <v/>
      </c>
      <c r="F32" s="586" t="str">
        <f>IF($B32="","",IF('⑧1.活動計画変更（販促）'!$C61="変更",'⑧1.活動計画変更（販促）'!$F61,IF('⑧1.活動計画変更（販促）'!$B60="報告済",'②4.実施状況（販促）'!E32,IF('⑧1.活動計画変更（販促）'!$B60="中止","",IF('⑧1.活動計画変更（販促）'!$C61="中止","",'①4.事業内容（販促）'!F32)))))</f>
        <v/>
      </c>
      <c r="G32" s="591" t="str">
        <f>IF($B32="","",IF('⑧1.活動計画変更（販促）'!$C61="変更",'⑧1.活動計画変更（販促）'!$G61,IF('⑧1.活動計画変更（販促）'!$B60="報告済",'②4.実施状況（販促）'!F32,IF('⑧1.活動計画変更（販促）'!$B60="中止","",IF('⑧1.活動計画変更（販促）'!$C61="中止","",'①4.事業内容（販促）'!H32)))))</f>
        <v/>
      </c>
      <c r="H32" s="1648"/>
      <c r="I32" s="1649"/>
      <c r="J32" s="1649"/>
      <c r="K32" s="1650"/>
      <c r="N32" s="602" t="str">
        <f t="shared" si="1"/>
        <v/>
      </c>
      <c r="O32" s="603" t="str">
        <f>IF(N32="","",'①6.成果目標（販促）'!J62)</f>
        <v/>
      </c>
      <c r="P32" s="603" t="e">
        <f>IF(N32="","",'①6.成果目標（販促）'!G61)*1000</f>
        <v>#VALUE!</v>
      </c>
      <c r="Q32" s="603" t="str">
        <f>IF(N32="","",IF('⑦1.活動計画変更（販促）'!C61="変更",'⑦1.活動計画変更（販促）'!H61,IF('⑦1.活動計画変更（販促）'!C61="中止",'⑦1.活動計画変更（販促）'!H61,'⑦1.活動計画変更（販促）'!H60)))</f>
        <v/>
      </c>
      <c r="R32" s="603" t="str">
        <f>IF(N32="","",IF('⑦1.活動計画変更（販促）'!C61="変更",'⑦1.活動計画変更（販促）'!I61,IF('⑦1.活動計画変更（販促）'!C61="中止",'⑦1.活動計画変更（販促）'!I61,'⑦1.活動計画変更（販促）'!I60)))</f>
        <v/>
      </c>
      <c r="S32" s="603" t="str">
        <f>IF(N32="","",IF('⑧1.活動計画変更（販促）'!B60="報告済",Q32,IF('⑧1.活動計画変更（販促）'!B60="中止",0,IF('⑧1.活動計画変更（販促）'!C61="変更",'⑧1.活動計画変更（販促）'!H61,IF('⑧1.活動計画変更（販促）'!C61="中止",'⑧1.活動計画変更（販促）'!H61,'⑧1.活動計画変更（販促）'!H60)))))</f>
        <v/>
      </c>
      <c r="T32" s="603" t="str">
        <f>IF(N32="","",IF('⑧1.活動計画変更（販促）'!B60="報告済",R32,IF('⑧1.活動計画変更（販促）'!B60="中止",0,IF('⑧1.活動計画変更（販促）'!C61="変更",'⑧1.活動計画変更（販促）'!I61,IF('⑧1.活動計画変更（販促）'!C61="中止",'⑧1.活動計画変更（販促）'!I61,'⑧1.活動計画変更（販促）'!I60)))))</f>
        <v/>
      </c>
    </row>
    <row r="33" spans="2:20" ht="42.6" hidden="1" customHeight="1">
      <c r="B33" s="583" t="str">
        <f>IF('①4.事業内容（販促）'!B33="","",'①4.事業内容（販促）'!B33)</f>
        <v/>
      </c>
      <c r="C33" s="584" t="str">
        <f>IF(B33="","",IF('⑧1.活動計画変更（販促）'!C63="変更",'⑧1.活動計画変更（販促）'!D63,IF('⑧1.活動計画変更（販促）'!B62="報告済",'②4.実施状況（販促）'!C33,IF('⑧1.活動計画変更（販促）'!B62="中止",'①4.事業内容（販促）'!C33,'①4.事業内容（販促）'!C33))))</f>
        <v/>
      </c>
      <c r="D33" s="585" t="str">
        <f>IF(B33="","",IF('⑧1.活動計画変更（販促）'!C63="変更","計画変更",IF('⑧1.活動計画変更（販促）'!B62="中止","事業中止",IF('⑧1.活動計画変更（販促）'!C63="中止","事業中止",""))))</f>
        <v/>
      </c>
      <c r="E33" s="586" t="str">
        <f>IF($B33="","",IF('⑧1.活動計画変更（販促）'!$C63="変更",'⑧1.活動計画変更（販促）'!$E63,IF('⑧1.活動計画変更（販促）'!$B62="報告済",'②4.実施状況（販促）'!D33,IF('⑧1.活動計画変更（販促）'!$B62="中止","",IF('⑧1.活動計画変更（販促）'!$C63="中止","",'①4.事業内容（販促）'!D33)))))</f>
        <v/>
      </c>
      <c r="F33" s="586" t="str">
        <f>IF($B33="","",IF('⑧1.活動計画変更（販促）'!$C63="変更",'⑧1.活動計画変更（販促）'!$F63,IF('⑧1.活動計画変更（販促）'!$B62="報告済",'②4.実施状況（販促）'!E33,IF('⑧1.活動計画変更（販促）'!$B62="中止","",IF('⑧1.活動計画変更（販促）'!$C63="中止","",'①4.事業内容（販促）'!F33)))))</f>
        <v/>
      </c>
      <c r="G33" s="591" t="str">
        <f>IF($B33="","",IF('⑧1.活動計画変更（販促）'!$C63="変更",'⑧1.活動計画変更（販促）'!$G63,IF('⑧1.活動計画変更（販促）'!$B62="報告済",'②4.実施状況（販促）'!F33,IF('⑧1.活動計画変更（販促）'!$B62="中止","",IF('⑧1.活動計画変更（販促）'!$C63="中止","",'①4.事業内容（販促）'!H33)))))</f>
        <v/>
      </c>
      <c r="H33" s="1648"/>
      <c r="I33" s="1649"/>
      <c r="J33" s="1649"/>
      <c r="K33" s="1650"/>
      <c r="N33" s="602" t="str">
        <f t="shared" si="1"/>
        <v/>
      </c>
      <c r="O33" s="603" t="str">
        <f>IF(N33="","",'①6.成果目標（販促）'!J64)</f>
        <v/>
      </c>
      <c r="P33" s="603" t="e">
        <f>IF(N33="","",'①6.成果目標（販促）'!G63)*1000</f>
        <v>#VALUE!</v>
      </c>
      <c r="Q33" s="603" t="str">
        <f>IF(N33="","",IF('⑦1.活動計画変更（販促）'!C63="変更",'⑦1.活動計画変更（販促）'!H63,IF('⑦1.活動計画変更（販促）'!C63="中止",'⑦1.活動計画変更（販促）'!H63,'⑦1.活動計画変更（販促）'!H62)))</f>
        <v/>
      </c>
      <c r="R33" s="603" t="str">
        <f>IF(N33="","",IF('⑦1.活動計画変更（販促）'!C63="変更",'⑦1.活動計画変更（販促）'!I63,IF('⑦1.活動計画変更（販促）'!C63="中止",'⑦1.活動計画変更（販促）'!I63,'⑦1.活動計画変更（販促）'!I64)))</f>
        <v/>
      </c>
      <c r="S33" s="603" t="str">
        <f>IF(N33="","",IF('⑧1.活動計画変更（販促）'!B62="報告済",Q33,IF('⑧1.活動計画変更（販促）'!B62="中止",0,IF('⑧1.活動計画変更（販促）'!C63="変更",'⑧1.活動計画変更（販促）'!H63,IF('⑧1.活動計画変更（販促）'!C63="中止",'⑧1.活動計画変更（販促）'!H63,'⑧1.活動計画変更（販促）'!H62)))))</f>
        <v/>
      </c>
      <c r="T33" s="603" t="str">
        <f>IF(N33="","",IF('⑧1.活動計画変更（販促）'!B62="報告済",R33,IF('⑧1.活動計画変更（販促）'!B62="中止",0,IF('⑧1.活動計画変更（販促）'!C63="変更",'⑧1.活動計画変更（販促）'!I63,IF('⑧1.活動計画変更（販促）'!C63="中止",'⑧1.活動計画変更（販促）'!I63,'⑧1.活動計画変更（販促）'!I62)))))</f>
        <v/>
      </c>
    </row>
    <row r="34" spans="2:20" ht="42.6" hidden="1" customHeight="1" thickBot="1">
      <c r="B34" s="592" t="str">
        <f>IF('①4.事業内容（販促）'!B34="","",'①4.事業内容（販促）'!B34)</f>
        <v/>
      </c>
      <c r="C34" s="593" t="str">
        <f>IF(B34="","",IF('⑧1.活動計画変更（販促）'!C65="変更",'⑧1.活動計画変更（販促）'!D65,IF('⑧1.活動計画変更（販促）'!B64="報告済",'②4.実施状況（販促）'!C34,IF('⑧1.活動計画変更（販促）'!B64="中止",'①4.事業内容（販促）'!C34,'①4.事業内容（販促）'!C34))))</f>
        <v/>
      </c>
      <c r="D34" s="594" t="str">
        <f>IF(B34="","",IF('⑧1.活動計画変更（販促）'!C65="変更","計画変更",IF('⑧1.活動計画変更（販促）'!B64="中止","事業中止",IF('⑧1.活動計画変更（販促）'!C65="中止","事業中止",""))))</f>
        <v/>
      </c>
      <c r="E34" s="595" t="str">
        <f>IF($B34="","",IF('⑧1.活動計画変更（販促）'!$C65="変更",'⑧1.活動計画変更（販促）'!$E65,IF('⑧1.活動計画変更（販促）'!$B64="報告済",'②4.実施状況（販促）'!D34,IF('⑧1.活動計画変更（販促）'!$B64="中止","",IF('⑧1.活動計画変更（販促）'!$C65="中止","",'①4.事業内容（販促）'!D34)))))</f>
        <v/>
      </c>
      <c r="F34" s="595" t="str">
        <f>IF($B34="","",IF('⑧1.活動計画変更（販促）'!$C65="変更",'⑧1.活動計画変更（販促）'!$F65,IF('⑧1.活動計画変更（販促）'!$B64="報告済",'②4.実施状況（販促）'!E34,IF('⑧1.活動計画変更（販促）'!$B64="中止","",IF('⑧1.活動計画変更（販促）'!$C65="中止","",'①4.事業内容（販促）'!F34)))))</f>
        <v/>
      </c>
      <c r="G34" s="596" t="str">
        <f>IF($B34="","",IF('⑧1.活動計画変更（販促）'!$C65="変更",'⑧1.活動計画変更（販促）'!$G65,IF('⑧1.活動計画変更（販促）'!$B64="報告済",'②4.実施状況（販促）'!F34,IF('⑧1.活動計画変更（販促）'!$B64="中止","",IF('⑧1.活動計画変更（販促）'!$C65="中止","",'①4.事業内容（販促）'!H34)))))</f>
        <v/>
      </c>
      <c r="H34" s="1651"/>
      <c r="I34" s="1652"/>
      <c r="J34" s="1652"/>
      <c r="K34" s="1653"/>
      <c r="N34" s="602" t="str">
        <f t="shared" si="1"/>
        <v/>
      </c>
      <c r="O34" s="603" t="str">
        <f>IF(N34="","",'①6.成果目標（販促）'!J66)</f>
        <v/>
      </c>
      <c r="P34" s="603" t="e">
        <f>IF(N34="","",'①6.成果目標（販促）'!G65)*1000</f>
        <v>#VALUE!</v>
      </c>
      <c r="Q34" s="603" t="str">
        <f>IF(N34="","",IF('⑦1.活動計画変更（販促）'!C65="変更",'⑦1.活動計画変更（販促）'!H65,IF('⑦1.活動計画変更（販促）'!C65="中止",'⑦1.活動計画変更（販促）'!H65,'⑦1.活動計画変更（販促）'!H64)))</f>
        <v/>
      </c>
      <c r="R34" s="603" t="str">
        <f>IF(N34="","",IF('⑦1.活動計画変更（販促）'!C65="変更",'⑦1.活動計画変更（販促）'!I65,IF('⑦1.活動計画変更（販促）'!C65="中止",'⑦1.活動計画変更（販促）'!I65,'⑦1.活動計画変更（販促）'!I64)))</f>
        <v/>
      </c>
      <c r="S34" s="603" t="str">
        <f>IF(N34="","",IF('⑧1.活動計画変更（販促）'!B64="報告済",Q34,IF('⑧1.活動計画変更（販促）'!B64="中止",0,IF('⑧1.活動計画変更（販促）'!C65="変更",'⑧1.活動計画変更（販促）'!H65,IF('⑧1.活動計画変更（販促）'!C65="中止",'⑧1.活動計画変更（販促）'!H65,'⑧1.活動計画変更（販促）'!H64)))))</f>
        <v/>
      </c>
      <c r="T34" s="603" t="str">
        <f>IF(N34="","",IF('⑧1.活動計画変更（販促）'!B64="報告済",R34,IF('⑧1.活動計画変更（販促）'!B64="中止",0,IF('⑧1.活動計画変更（販促）'!C65="変更",'⑧1.活動計画変更（販促）'!I65,IF('⑧1.活動計画変更（販促）'!C65="中止",'⑧1.活動計画変更（販促）'!I65,'⑧1.活動計画変更（販促）'!I64)))))</f>
        <v/>
      </c>
    </row>
    <row r="35" spans="2:20" ht="42.6" hidden="1" customHeight="1">
      <c r="B35" s="597" t="str">
        <f>IF('①4.事業内容（販促）'!B35="","",'①4.事業内容（販促）'!B35)</f>
        <v/>
      </c>
      <c r="C35" s="598" t="str">
        <f>IF(B35="","",IF('⑧1.活動計画変更（販促）'!C67="変更",'⑧1.活動計画変更（販促）'!D67,IF('⑧1.活動計画変更（販促）'!B66="報告済",'②4.実施状況（販促）'!C35,IF('⑧1.活動計画変更（販促）'!B66="中止",'①4.事業内容（販促）'!C35,'①4.事業内容（販促）'!C35))))</f>
        <v/>
      </c>
      <c r="D35" s="599" t="str">
        <f>IF(B35="","",IF('⑧1.活動計画変更（販促）'!C67="変更","計画変更",IF('⑧1.活動計画変更（販促）'!B66="中止","事業中止",IF('⑧1.活動計画変更（販促）'!C67="中止","事業中止",""))))</f>
        <v/>
      </c>
      <c r="E35" s="600" t="str">
        <f>IF($B35="","",IF('⑧1.活動計画変更（販促）'!$C67="変更",'⑧1.活動計画変更（販促）'!$E67,IF('⑧1.活動計画変更（販促）'!$B66="報告済",'②4.実施状況（販促）'!D35,IF('⑧1.活動計画変更（販促）'!$B66="中止","",IF('⑧1.活動計画変更（販促）'!$C67="中止","",'①4.事業内容（販促）'!D35)))))</f>
        <v/>
      </c>
      <c r="F35" s="600" t="str">
        <f>IF($B35="","",IF('⑧1.活動計画変更（販促）'!$C67="変更",'⑧1.活動計画変更（販促）'!$F67,IF('⑧1.活動計画変更（販促）'!$B66="報告済",'②4.実施状況（販促）'!E35,IF('⑧1.活動計画変更（販促）'!$B66="中止","",IF('⑧1.活動計画変更（販促）'!$C67="中止","",'①4.事業内容（販促）'!F35)))))</f>
        <v/>
      </c>
      <c r="G35" s="601" t="str">
        <f>IF($B35="","",IF('⑧1.活動計画変更（販促）'!$C67="変更",'⑧1.活動計画変更（販促）'!$G67,IF('⑧1.活動計画変更（販促）'!$B66="報告済",'②4.実施状況（販促）'!F35,IF('⑧1.活動計画変更（販促）'!$B66="中止","",IF('⑧1.活動計画変更（販促）'!$C67="中止","",'①4.事業内容（販促）'!H35)))))</f>
        <v/>
      </c>
      <c r="H35" s="1654"/>
      <c r="I35" s="1655"/>
      <c r="J35" s="1655"/>
      <c r="K35" s="1656"/>
      <c r="N35" s="602" t="str">
        <f t="shared" si="1"/>
        <v/>
      </c>
      <c r="O35" s="603" t="str">
        <f>IF(N35="","",'①6.成果目標（販促）'!J68)</f>
        <v/>
      </c>
      <c r="P35" s="603" t="e">
        <f>IF(N35="","",'①6.成果目標（販促）'!G67)*1000</f>
        <v>#VALUE!</v>
      </c>
      <c r="Q35" s="603" t="str">
        <f>IF(N35="","",IF('⑦1.活動計画変更（販促）'!C67="変更",'⑦1.活動計画変更（販促）'!H67,IF('⑦1.活動計画変更（販促）'!C67="中止",'⑦1.活動計画変更（販促）'!H67,'⑦1.活動計画変更（販促）'!H66)))</f>
        <v/>
      </c>
      <c r="R35" s="603" t="str">
        <f>IF(N35="","",IF('⑦1.活動計画変更（販促）'!C67="変更",'⑦1.活動計画変更（販促）'!I67,IF('⑦1.活動計画変更（販促）'!C67="中止",'⑦1.活動計画変更（販促）'!I67,'⑦1.活動計画変更（販促）'!I66)))</f>
        <v/>
      </c>
      <c r="S35" s="603" t="str">
        <f>IF(N35="","",IF('⑧1.活動計画変更（販促）'!B66="報告済",Q35,IF('⑧1.活動計画変更（販促）'!B66="中止",0,IF('⑧1.活動計画変更（販促）'!C67="変更",'⑧1.活動計画変更（販促）'!H67,IF('⑧1.活動計画変更（販促）'!C67="中止",'⑧1.活動計画変更（販促）'!H67,'⑧1.活動計画変更（販促）'!H66)))))</f>
        <v/>
      </c>
      <c r="T35" s="603" t="str">
        <f>IF(N35="","",IF('⑧1.活動計画変更（販促）'!B66="報告済",R35,IF('⑧1.活動計画変更（販促）'!B66="中止",0,IF('⑧1.活動計画変更（販促）'!C67="変更",'⑧1.活動計画変更（販促）'!I67,IF('⑧1.活動計画変更（販促）'!C67="中止",'⑧1.活動計画変更（販促）'!I67,'⑧1.活動計画変更（販促）'!I66)))))</f>
        <v/>
      </c>
    </row>
    <row r="36" spans="2:20" ht="42.6" hidden="1" customHeight="1">
      <c r="B36" s="583" t="str">
        <f>IF('①4.事業内容（販促）'!B36="","",'①4.事業内容（販促）'!B36)</f>
        <v/>
      </c>
      <c r="C36" s="584" t="str">
        <f>IF(B36="","",IF('⑧1.活動計画変更（販促）'!C69="変更",'⑧1.活動計画変更（販促）'!D69,IF('⑧1.活動計画変更（販促）'!B68="報告済",'②4.実施状況（販促）'!C36,IF('⑧1.活動計画変更（販促）'!B68="中止",'①4.事業内容（販促）'!C36,'①4.事業内容（販促）'!C36))))</f>
        <v/>
      </c>
      <c r="D36" s="585" t="str">
        <f>IF(B36="","",IF('⑧1.活動計画変更（販促）'!C69="変更","計画変更",IF('⑧1.活動計画変更（販促）'!B68="中止","事業中止",IF('⑧1.活動計画変更（販促）'!C69="中止","事業中止",""))))</f>
        <v/>
      </c>
      <c r="E36" s="586" t="str">
        <f>IF($B36="","",IF('⑧1.活動計画変更（販促）'!$C69="変更",'⑧1.活動計画変更（販促）'!$E69,IF('⑧1.活動計画変更（販促）'!$B68="報告済",'②4.実施状況（販促）'!D36,IF('⑧1.活動計画変更（販促）'!$B68="中止","",IF('⑧1.活動計画変更（販促）'!$C69="中止","",'①4.事業内容（販促）'!D36)))))</f>
        <v/>
      </c>
      <c r="F36" s="586" t="str">
        <f>IF($B36="","",IF('⑧1.活動計画変更（販促）'!$C69="変更",'⑧1.活動計画変更（販促）'!$F69,IF('⑧1.活動計画変更（販促）'!$B68="報告済",'②4.実施状況（販促）'!E36,IF('⑧1.活動計画変更（販促）'!$B68="中止","",IF('⑧1.活動計画変更（販促）'!$C69="中止","",'①4.事業内容（販促）'!F36)))))</f>
        <v/>
      </c>
      <c r="G36" s="591" t="str">
        <f>IF($B36="","",IF('⑧1.活動計画変更（販促）'!$C69="変更",'⑧1.活動計画変更（販促）'!$G69,IF('⑧1.活動計画変更（販促）'!$B68="報告済",'②4.実施状況（販促）'!F36,IF('⑧1.活動計画変更（販促）'!$B68="中止","",IF('⑧1.活動計画変更（販促）'!$C69="中止","",'①4.事業内容（販促）'!H36)))))</f>
        <v/>
      </c>
      <c r="H36" s="1648"/>
      <c r="I36" s="1649"/>
      <c r="J36" s="1649"/>
      <c r="K36" s="1650"/>
      <c r="N36" s="602" t="str">
        <f t="shared" si="1"/>
        <v/>
      </c>
      <c r="O36" s="603" t="str">
        <f>IF(N36="","",'①6.成果目標（販促）'!J70)</f>
        <v/>
      </c>
      <c r="P36" s="603" t="e">
        <f>IF(N36="","",'①6.成果目標（販促）'!G69)*1000</f>
        <v>#VALUE!</v>
      </c>
      <c r="Q36" s="603" t="str">
        <f>IF(N36="","",IF('⑦1.活動計画変更（販促）'!C69="変更",'⑦1.活動計画変更（販促）'!H69,IF('⑦1.活動計画変更（販促）'!C69="中止",'⑦1.活動計画変更（販促）'!H69,'⑦1.活動計画変更（販促）'!H68)))</f>
        <v/>
      </c>
      <c r="R36" s="603" t="str">
        <f>IF(N36="","",IF('⑦1.活動計画変更（販促）'!C69="変更",'⑦1.活動計画変更（販促）'!I69,IF('⑦1.活動計画変更（販促）'!C69="中止",'⑦1.活動計画変更（販促）'!I69,'⑦1.活動計画変更（販促）'!I68)))</f>
        <v/>
      </c>
      <c r="S36" s="603" t="str">
        <f>IF(N36="","",IF('⑧1.活動計画変更（販促）'!B68="報告済",Q36,IF('⑧1.活動計画変更（販促）'!B68="中止",0,IF('⑧1.活動計画変更（販促）'!C69="変更",'⑧1.活動計画変更（販促）'!H69,IF('⑧1.活動計画変更（販促）'!C69="中止",'⑧1.活動計画変更（販促）'!H69,'⑧1.活動計画変更（販促）'!H68)))))</f>
        <v/>
      </c>
      <c r="T36" s="603" t="str">
        <f>IF(N36="","",IF('⑧1.活動計画変更（販促）'!B68="報告済",R36,IF('⑧1.活動計画変更（販促）'!B68="中止",0,IF('⑧1.活動計画変更（販促）'!C69="変更",'⑧1.活動計画変更（販促）'!I69,IF('⑧1.活動計画変更（販促）'!C69="中止",'⑧1.活動計画変更（販促）'!I69,'⑧1.活動計画変更（販促）'!I68)))))</f>
        <v/>
      </c>
    </row>
    <row r="37" spans="2:20" ht="42.6" hidden="1" customHeight="1">
      <c r="B37" s="583" t="str">
        <f>IF('①4.事業内容（販促）'!B37="","",'①4.事業内容（販促）'!B37)</f>
        <v/>
      </c>
      <c r="C37" s="584" t="str">
        <f>IF(B37="","",IF('⑧1.活動計画変更（販促）'!C71="変更",'⑧1.活動計画変更（販促）'!D71,IF('⑧1.活動計画変更（販促）'!B70="報告済",'②4.実施状況（販促）'!C37,IF('⑧1.活動計画変更（販促）'!B70="中止",'①4.事業内容（販促）'!C37,'①4.事業内容（販促）'!C37))))</f>
        <v/>
      </c>
      <c r="D37" s="585" t="str">
        <f>IF(B37="","",IF('⑧1.活動計画変更（販促）'!C71="変更","計画変更",IF('⑧1.活動計画変更（販促）'!B70="中止","事業中止",IF('⑧1.活動計画変更（販促）'!C71="中止","事業中止",""))))</f>
        <v/>
      </c>
      <c r="E37" s="586" t="str">
        <f>IF($B37="","",IF('⑧1.活動計画変更（販促）'!$C71="変更",'⑧1.活動計画変更（販促）'!$E71,IF('⑧1.活動計画変更（販促）'!$B70="報告済",'②4.実施状況（販促）'!D37,IF('⑧1.活動計画変更（販促）'!$B70="中止","",IF('⑧1.活動計画変更（販促）'!$C71="中止","",'①4.事業内容（販促）'!D37)))))</f>
        <v/>
      </c>
      <c r="F37" s="586" t="str">
        <f>IF($B37="","",IF('⑧1.活動計画変更（販促）'!$C71="変更",'⑧1.活動計画変更（販促）'!$F71,IF('⑧1.活動計画変更（販促）'!$B70="報告済",'②4.実施状況（販促）'!E37,IF('⑧1.活動計画変更（販促）'!$B70="中止","",IF('⑧1.活動計画変更（販促）'!$C71="中止","",'①4.事業内容（販促）'!F37)))))</f>
        <v/>
      </c>
      <c r="G37" s="591" t="str">
        <f>IF($B37="","",IF('⑧1.活動計画変更（販促）'!$C71="変更",'⑧1.活動計画変更（販促）'!$G71,IF('⑧1.活動計画変更（販促）'!$B70="報告済",'②4.実施状況（販促）'!F37,IF('⑧1.活動計画変更（販促）'!$B70="中止","",IF('⑧1.活動計画変更（販促）'!$C71="中止","",'①4.事業内容（販促）'!H37)))))</f>
        <v/>
      </c>
      <c r="H37" s="1648"/>
      <c r="I37" s="1649"/>
      <c r="J37" s="1649"/>
      <c r="K37" s="1650"/>
      <c r="N37" s="602" t="str">
        <f t="shared" si="1"/>
        <v/>
      </c>
      <c r="O37" s="603" t="str">
        <f>IF(N37="","",'①6.成果目標（販促）'!J72)</f>
        <v/>
      </c>
      <c r="P37" s="603" t="e">
        <f>IF(N37="","",'①6.成果目標（販促）'!G71)*1000</f>
        <v>#VALUE!</v>
      </c>
      <c r="Q37" s="603" t="str">
        <f>IF(N37="","",IF('⑦1.活動計画変更（販促）'!C71="変更",'⑦1.活動計画変更（販促）'!H71,IF('⑦1.活動計画変更（販促）'!C71="中止",'⑦1.活動計画変更（販促）'!H71,'⑦1.活動計画変更（販促）'!H70)))</f>
        <v/>
      </c>
      <c r="R37" s="603" t="str">
        <f>IF(N37="","",IF('⑦1.活動計画変更（販促）'!C71="変更",'⑦1.活動計画変更（販促）'!I71,IF('⑦1.活動計画変更（販促）'!C71="中止",'⑦1.活動計画変更（販促）'!I71,'⑦1.活動計画変更（販促）'!I70)))</f>
        <v/>
      </c>
      <c r="S37" s="603" t="str">
        <f>IF(N37="","",IF('⑧1.活動計画変更（販促）'!B70="報告済",Q37,IF('⑧1.活動計画変更（販促）'!B70="中止",0,IF('⑧1.活動計画変更（販促）'!C71="変更",'⑧1.活動計画変更（販促）'!H71,IF('⑧1.活動計画変更（販促）'!C71="中止",'⑧1.活動計画変更（販促）'!H71,'⑧1.活動計画変更（販促）'!H70)))))</f>
        <v/>
      </c>
      <c r="T37" s="603" t="str">
        <f>IF(N37="","",IF('⑧1.活動計画変更（販促）'!B70="報告済",R37,IF('⑧1.活動計画変更（販促）'!B70="中止",0,IF('⑧1.活動計画変更（販促）'!C71="変更",'⑧1.活動計画変更（販促）'!I71,IF('⑧1.活動計画変更（販促）'!C71="中止",'⑧1.活動計画変更（販促）'!I71,'⑧1.活動計画変更（販促）'!I70)))))</f>
        <v/>
      </c>
    </row>
    <row r="38" spans="2:20" ht="42.6" hidden="1" customHeight="1">
      <c r="B38" s="583" t="str">
        <f>IF('①4.事業内容（販促）'!B38="","",'①4.事業内容（販促）'!B38)</f>
        <v/>
      </c>
      <c r="C38" s="584" t="str">
        <f>IF(B38="","",IF('⑧1.活動計画変更（販促）'!C73="変更",'⑧1.活動計画変更（販促）'!D73,IF('⑧1.活動計画変更（販促）'!B72="報告済",'②4.実施状況（販促）'!C38,IF('⑧1.活動計画変更（販促）'!B72="中止",'①4.事業内容（販促）'!C38,'①4.事業内容（販促）'!C38))))</f>
        <v/>
      </c>
      <c r="D38" s="585" t="str">
        <f>IF(B38="","",IF('⑧1.活動計画変更（販促）'!C73="変更","計画変更",IF('⑧1.活動計画変更（販促）'!B72="中止","事業中止",IF('⑧1.活動計画変更（販促）'!C73="中止","事業中止",""))))</f>
        <v/>
      </c>
      <c r="E38" s="586" t="str">
        <f>IF($B38="","",IF('⑧1.活動計画変更（販促）'!$C73="変更",'⑧1.活動計画変更（販促）'!$E73,IF('⑧1.活動計画変更（販促）'!$B72="報告済",'②4.実施状況（販促）'!D38,IF('⑧1.活動計画変更（販促）'!$B72="中止","",IF('⑧1.活動計画変更（販促）'!$C73="中止","",'①4.事業内容（販促）'!D38)))))</f>
        <v/>
      </c>
      <c r="F38" s="586" t="str">
        <f>IF($B38="","",IF('⑧1.活動計画変更（販促）'!$C73="変更",'⑧1.活動計画変更（販促）'!$F73,IF('⑧1.活動計画変更（販促）'!$B72="報告済",'②4.実施状況（販促）'!E38,IF('⑧1.活動計画変更（販促）'!$B72="中止","",IF('⑧1.活動計画変更（販促）'!$C73="中止","",'①4.事業内容（販促）'!F38)))))</f>
        <v/>
      </c>
      <c r="G38" s="591" t="str">
        <f>IF($B38="","",IF('⑧1.活動計画変更（販促）'!$C73="変更",'⑧1.活動計画変更（販促）'!$G73,IF('⑧1.活動計画変更（販促）'!$B72="報告済",'②4.実施状況（販促）'!F38,IF('⑧1.活動計画変更（販促）'!$B72="中止","",IF('⑧1.活動計画変更（販促）'!$C73="中止","",'①4.事業内容（販促）'!H38)))))</f>
        <v/>
      </c>
      <c r="H38" s="1648"/>
      <c r="I38" s="1649"/>
      <c r="J38" s="1649"/>
      <c r="K38" s="1650"/>
      <c r="N38" s="602" t="str">
        <f t="shared" si="1"/>
        <v/>
      </c>
      <c r="O38" s="603" t="str">
        <f>IF(N38="","",'①6.成果目標（販促）'!J74)</f>
        <v/>
      </c>
      <c r="P38" s="603" t="e">
        <f>IF(N38="","",'①6.成果目標（販促）'!G73)*1000</f>
        <v>#VALUE!</v>
      </c>
      <c r="Q38" s="603" t="str">
        <f>IF(N38="","",IF('⑦1.活動計画変更（販促）'!C73="変更",'⑦1.活動計画変更（販促）'!H73,IF('⑦1.活動計画変更（販促）'!C73="中止",'⑦1.活動計画変更（販促）'!H73,'⑦1.活動計画変更（販促）'!H72)))</f>
        <v/>
      </c>
      <c r="R38" s="603" t="str">
        <f>IF(N38="","",IF('⑦1.活動計画変更（販促）'!C73="変更",'⑦1.活動計画変更（販促）'!I73,IF('⑦1.活動計画変更（販促）'!C73="中止",'⑦1.活動計画変更（販促）'!I73,'⑦1.活動計画変更（販促）'!I72)))</f>
        <v/>
      </c>
      <c r="S38" s="603" t="str">
        <f>IF(N38="","",IF('⑧1.活動計画変更（販促）'!B72="報告済",Q38,IF('⑧1.活動計画変更（販促）'!B72="中止",0,IF('⑧1.活動計画変更（販促）'!C71="変更",'⑧1.活動計画変更（販促）'!H71,IF('⑧1.活動計画変更（販促）'!C71="中止",'⑧1.活動計画変更（販促）'!H71,'⑧1.活動計画変更（販促）'!H70)))))</f>
        <v/>
      </c>
      <c r="T38" s="603" t="str">
        <f>IF(N38="","",IF('⑧1.活動計画変更（販促）'!B72="報告済",R38,IF('⑧1.活動計画変更（販促）'!B72="中止",0,IF('⑧1.活動計画変更（販促）'!C73="変更",'⑧1.活動計画変更（販促）'!I73,IF('⑧1.活動計画変更（販促）'!C73="中止",'⑧1.活動計画変更（販促）'!I73,'⑧1.活動計画変更（販促）'!I72)))))</f>
        <v/>
      </c>
    </row>
    <row r="39" spans="2:20" ht="42.6" hidden="1" customHeight="1">
      <c r="B39" s="583" t="str">
        <f>IF('①4.事業内容（販促）'!B39="","",'①4.事業内容（販促）'!B39)</f>
        <v/>
      </c>
      <c r="C39" s="584" t="str">
        <f>IF(B39="","",IF('⑧1.活動計画変更（販促）'!C75="変更",'⑧1.活動計画変更（販促）'!D75,IF('⑧1.活動計画変更（販促）'!B74="報告済",'②4.実施状況（販促）'!C39,IF('⑧1.活動計画変更（販促）'!B74="中止",'①4.事業内容（販促）'!C39,'①4.事業内容（販促）'!C39))))</f>
        <v/>
      </c>
      <c r="D39" s="585" t="str">
        <f>IF(B39="","",IF('⑧1.活動計画変更（販促）'!C75="変更","計画変更",IF('⑧1.活動計画変更（販促）'!B74="中止","事業中止",IF('⑧1.活動計画変更（販促）'!C75="中止","事業中止",""))))</f>
        <v/>
      </c>
      <c r="E39" s="586" t="str">
        <f>IF($B39="","",IF('⑧1.活動計画変更（販促）'!$C75="変更",'⑧1.活動計画変更（販促）'!$E75,IF('⑧1.活動計画変更（販促）'!$B74="報告済",'②4.実施状況（販促）'!D39,IF('⑧1.活動計画変更（販促）'!$B74="中止","",IF('⑧1.活動計画変更（販促）'!$C75="中止","",'①4.事業内容（販促）'!D39)))))</f>
        <v/>
      </c>
      <c r="F39" s="586" t="str">
        <f>IF($B39="","",IF('⑧1.活動計画変更（販促）'!$C75="変更",'⑧1.活動計画変更（販促）'!$F75,IF('⑧1.活動計画変更（販促）'!$B74="報告済",'②4.実施状況（販促）'!E39,IF('⑧1.活動計画変更（販促）'!$B74="中止","",IF('⑧1.活動計画変更（販促）'!$C75="中止","",'①4.事業内容（販促）'!F39)))))</f>
        <v/>
      </c>
      <c r="G39" s="591" t="str">
        <f>IF($B39="","",IF('⑧1.活動計画変更（販促）'!$C75="変更",'⑧1.活動計画変更（販促）'!$G75,IF('⑧1.活動計画変更（販促）'!$B74="報告済",'②4.実施状況（販促）'!F39,IF('⑧1.活動計画変更（販促）'!$B74="中止","",IF('⑧1.活動計画変更（販促）'!$C75="中止","",'①4.事業内容（販促）'!H39)))))</f>
        <v/>
      </c>
      <c r="H39" s="1648"/>
      <c r="I39" s="1649"/>
      <c r="J39" s="1649"/>
      <c r="K39" s="1650"/>
      <c r="N39" s="602" t="str">
        <f t="shared" si="1"/>
        <v/>
      </c>
      <c r="O39" s="603" t="str">
        <f>IF(N39="","",'①6.成果目標（販促）'!J76)</f>
        <v/>
      </c>
      <c r="P39" s="603" t="e">
        <f>IF(N39="","",'①6.成果目標（販促）'!G75)*1000</f>
        <v>#VALUE!</v>
      </c>
      <c r="Q39" s="603" t="str">
        <f>IF(N39="","",IF('⑦1.活動計画変更（販促）'!C75="変更",'⑦1.活動計画変更（販促）'!H75,IF('⑦1.活動計画変更（販促）'!C75="中止",'⑦1.活動計画変更（販促）'!H75,'⑦1.活動計画変更（販促）'!H74)))</f>
        <v/>
      </c>
      <c r="R39" s="603" t="str">
        <f>IF(N39="","",IF('⑦1.活動計画変更（販促）'!C75="変更",'⑦1.活動計画変更（販促）'!I75,IF('⑦1.活動計画変更（販促）'!C75="中止",'⑦1.活動計画変更（販促）'!I75,'⑦1.活動計画変更（販促）'!I74)))</f>
        <v/>
      </c>
      <c r="S39" s="603" t="str">
        <f>IF(N39="","",IF('⑧1.活動計画変更（販促）'!B74="報告済",Q39,IF('⑧1.活動計画変更（販促）'!B74="中止",0,IF('⑧1.活動計画変更（販促）'!C75="変更",'⑧1.活動計画変更（販促）'!H75,IF('⑧1.活動計画変更（販促）'!C75="中止",'⑧1.活動計画変更（販促）'!H75,'⑧1.活動計画変更（販促）'!H74)))))</f>
        <v/>
      </c>
      <c r="T39" s="603" t="str">
        <f>IF(N39="","",IF('⑧1.活動計画変更（販促）'!B74="報告済",R39,IF('⑧1.活動計画変更（販促）'!B74="中止",0,IF('⑧1.活動計画変更（販促）'!C75="変更",'⑧1.活動計画変更（販促）'!I75,IF('⑧1.活動計画変更（販促）'!C75="中止",'⑧1.活動計画変更（販促）'!I75,'⑧1.活動計画変更（販促）'!I74)))))</f>
        <v/>
      </c>
    </row>
    <row r="40" spans="2:20" ht="42.6" hidden="1" customHeight="1">
      <c r="B40" s="583" t="str">
        <f>IF('①4.事業内容（販促）'!B40="","",'①4.事業内容（販促）'!B40)</f>
        <v/>
      </c>
      <c r="C40" s="584" t="str">
        <f>IF(B40="","",IF('⑧1.活動計画変更（販促）'!C77="変更",'⑧1.活動計画変更（販促）'!D77,IF('⑧1.活動計画変更（販促）'!B76="報告済",'②4.実施状況（販促）'!C40,IF('⑧1.活動計画変更（販促）'!B76="中止",'①4.事業内容（販促）'!C40,'①4.事業内容（販促）'!C40))))</f>
        <v/>
      </c>
      <c r="D40" s="585" t="str">
        <f>IF(B40="","",IF('⑧1.活動計画変更（販促）'!C77="変更","計画変更",IF('⑧1.活動計画変更（販促）'!B76="中止","事業中止",IF('⑧1.活動計画変更（販促）'!C77="中止","事業中止",""))))</f>
        <v/>
      </c>
      <c r="E40" s="586" t="str">
        <f>IF($B40="","",IF('⑧1.活動計画変更（販促）'!$C57="変更",'⑧1.活動計画変更（販促）'!$E57,IF('⑧1.活動計画変更（販促）'!$B56="報告済",'②4.実施状況（販促）'!D40,IF('⑧1.活動計画変更（販促）'!$B56="中止","",IF('⑧1.活動計画変更（販促）'!$C57="中止","",'①4.事業内容（販促）'!D40)))))</f>
        <v/>
      </c>
      <c r="F40" s="586" t="str">
        <f>IF($B40="","",IF('⑧1.活動計画変更（販促）'!$C77="変更",'⑧1.活動計画変更（販促）'!$F77,IF('⑧1.活動計画変更（販促）'!$B76="報告済",'②4.実施状況（販促）'!E40,IF('⑧1.活動計画変更（販促）'!$B76="中止","",IF('⑧1.活動計画変更（販促）'!$C77="中止","",'①4.事業内容（販促）'!F40)))))</f>
        <v/>
      </c>
      <c r="G40" s="591" t="str">
        <f>IF($B40="","",IF('⑧1.活動計画変更（販促）'!$C77="変更",'⑧1.活動計画変更（販促）'!$G77,IF('⑧1.活動計画変更（販促）'!$B76="報告済",'②4.実施状況（販促）'!F40,IF('⑧1.活動計画変更（販促）'!$B76="中止","",IF('⑧1.活動計画変更（販促）'!$C77="中止","",'①4.事業内容（販促）'!H40)))))</f>
        <v/>
      </c>
      <c r="H40" s="1648"/>
      <c r="I40" s="1649"/>
      <c r="J40" s="1649"/>
      <c r="K40" s="1650"/>
      <c r="N40" s="602" t="str">
        <f t="shared" si="1"/>
        <v/>
      </c>
      <c r="O40" s="603" t="str">
        <f>IF(N40="","",'①6.成果目標（販促）'!J78)</f>
        <v/>
      </c>
      <c r="P40" s="603" t="e">
        <f>IF(N40="","",'①6.成果目標（販促）'!G77)*1000</f>
        <v>#VALUE!</v>
      </c>
      <c r="Q40" s="603" t="str">
        <f>IF(N40="","",IF('⑦1.活動計画変更（販促）'!C77="変更",'⑦1.活動計画変更（販促）'!H77,IF('⑦1.活動計画変更（販促）'!C77="中止",'⑦1.活動計画変更（販促）'!H77,'⑦1.活動計画変更（販促）'!H76)))</f>
        <v/>
      </c>
      <c r="R40" s="603" t="str">
        <f>IF(N40="","",IF('⑦1.活動計画変更（販促）'!C77="変更",'⑦1.活動計画変更（販促）'!I77,IF('⑦1.活動計画変更（販促）'!C77="中止",'⑦1.活動計画変更（販促）'!I77,'⑦1.活動計画変更（販促）'!I76)))</f>
        <v/>
      </c>
      <c r="S40" s="603" t="str">
        <f>IF(N40="","",IF('⑧1.活動計画変更（販促）'!B76="報告済",Q40,IF('⑧1.活動計画変更（販促）'!B76="中止",0,IF('⑧1.活動計画変更（販促）'!C77="変更",'⑧1.活動計画変更（販促）'!H77,IF('⑧1.活動計画変更（販促）'!C77="中止",'⑧1.活動計画変更（販促）'!H77,'⑧1.活動計画変更（販促）'!H76)))))</f>
        <v/>
      </c>
      <c r="T40" s="603" t="str">
        <f>IF(N40="","",IF('⑧1.活動計画変更（販促）'!B76="報告済",R40,IF('⑧1.活動計画変更（販促）'!B76="中止",0,IF('⑧1.活動計画変更（販促）'!C77="変更",'⑧1.活動計画変更（販促）'!I77,IF('⑧1.活動計画変更（販促）'!C77="中止",'⑧1.活動計画変更（販促）'!I77,'⑧1.活動計画変更（販促）'!I76)))))</f>
        <v/>
      </c>
    </row>
    <row r="41" spans="2:20" ht="42.6" hidden="1" customHeight="1">
      <c r="B41" s="583" t="str">
        <f>IF('①4.事業内容（販促）'!B41="","",'①4.事業内容（販促）'!B41)</f>
        <v/>
      </c>
      <c r="C41" s="584" t="str">
        <f>IF(B41="","",IF('⑧1.活動計画変更（販促）'!C79="変更",'⑧1.活動計画変更（販促）'!D79,IF('⑧1.活動計画変更（販促）'!B78="報告済",'②4.実施状況（販促）'!C41,IF('⑧1.活動計画変更（販促）'!B78="中止",'①4.事業内容（販促）'!C41,'①4.事業内容（販促）'!C41))))</f>
        <v/>
      </c>
      <c r="D41" s="585" t="str">
        <f>IF(B41="","",IF('⑧1.活動計画変更（販促）'!C79="変更","計画変更",IF('⑧1.活動計画変更（販促）'!B78="中止","事業中止",IF('⑧1.活動計画変更（販促）'!C79="中止","事業中止",""))))</f>
        <v/>
      </c>
      <c r="E41" s="586" t="str">
        <f>IF($B41="","",IF('⑧1.活動計画変更（販促）'!$C79="変更",'⑧1.活動計画変更（販促）'!$E79,IF('⑧1.活動計画変更（販促）'!$B78="報告済",'②4.実施状況（販促）'!D41,IF('⑧1.活動計画変更（販促）'!$B78="中止","",IF('⑧1.活動計画変更（販促）'!$C79="中止","",'①4.事業内容（販促）'!D41)))))</f>
        <v/>
      </c>
      <c r="F41" s="586" t="str">
        <f>IF($B41="","",IF('⑧1.活動計画変更（販促）'!$C79="変更",'⑧1.活動計画変更（販促）'!$F79,IF('⑧1.活動計画変更（販促）'!$B78="報告済",'②4.実施状況（販促）'!E41,IF('⑧1.活動計画変更（販促）'!$B78="中止","",IF('⑧1.活動計画変更（販促）'!$C79="中止","",'①4.事業内容（販促）'!F41)))))</f>
        <v/>
      </c>
      <c r="G41" s="591" t="str">
        <f>IF($B41="","",IF('⑧1.活動計画変更（販促）'!$C79="変更",'⑧1.活動計画変更（販促）'!$G79,IF('⑧1.活動計画変更（販促）'!$B78="報告済",'②4.実施状況（販促）'!F41,IF('⑧1.活動計画変更（販促）'!$B78="中止","",IF('⑧1.活動計画変更（販促）'!$C79="中止","",'①4.事業内容（販促）'!H41)))))</f>
        <v/>
      </c>
      <c r="H41" s="1648"/>
      <c r="I41" s="1649"/>
      <c r="J41" s="1649"/>
      <c r="K41" s="1650"/>
      <c r="N41" s="602" t="str">
        <f t="shared" si="1"/>
        <v/>
      </c>
      <c r="O41" s="603" t="str">
        <f>IF(N41="","",'①6.成果目標（販促）'!J80)</f>
        <v/>
      </c>
      <c r="P41" s="603" t="e">
        <f>IF(N41="","",'①6.成果目標（販促）'!G79)*1000</f>
        <v>#VALUE!</v>
      </c>
      <c r="Q41" s="603" t="str">
        <f>IF(N41="","",IF('⑦1.活動計画変更（販促）'!C79="変更",'⑦1.活動計画変更（販促）'!H79,IF('⑦1.活動計画変更（販促）'!C79="中止",'⑦1.活動計画変更（販促）'!H79,'⑦1.活動計画変更（販促）'!H78)))</f>
        <v/>
      </c>
      <c r="R41" s="603" t="str">
        <f>IF(N41="","",IF('⑦1.活動計画変更（販促）'!C79="変更",'⑦1.活動計画変更（販促）'!I79,IF('⑦1.活動計画変更（販促）'!C79="中止",'⑦1.活動計画変更（販促）'!I79,'⑦1.活動計画変更（販促）'!I78)))</f>
        <v/>
      </c>
      <c r="S41" s="603" t="str">
        <f>IF(N41="","",IF('⑧1.活動計画変更（販促）'!B78="報告済",Q41,IF('⑧1.活動計画変更（販促）'!B78="中止",0,IF('⑧1.活動計画変更（販促）'!C79="変更",'⑧1.活動計画変更（販促）'!H79,IF('⑧1.活動計画変更（販促）'!C79="中止",'⑧1.活動計画変更（販促）'!H79,'⑧1.活動計画変更（販促）'!H78)))))</f>
        <v/>
      </c>
      <c r="T41" s="603" t="str">
        <f>IF(N41="","",IF('⑧1.活動計画変更（販促）'!B78="報告済",R41,IF('⑧1.活動計画変更（販促）'!B78="中止",0,IF('⑧1.活動計画変更（販促）'!C79="変更",'⑧1.活動計画変更（販促）'!I79,IF('⑧1.活動計画変更（販促）'!C79="中止",'⑧1.活動計画変更（販促）'!I79,'⑧1.活動計画変更（販促）'!I78)))))</f>
        <v/>
      </c>
    </row>
    <row r="42" spans="2:20" ht="42.6" hidden="1" customHeight="1">
      <c r="B42" s="583" t="str">
        <f>IF('①4.事業内容（販促）'!B42="","",'①4.事業内容（販促）'!B42)</f>
        <v/>
      </c>
      <c r="C42" s="584" t="str">
        <f>IF(B42="","",IF('⑧1.活動計画変更（販促）'!C81="変更",'⑧1.活動計画変更（販促）'!D81,IF('⑧1.活動計画変更（販促）'!B80="報告済",'②4.実施状況（販促）'!C42,IF('⑧1.活動計画変更（販促）'!B80="中止",'①4.事業内容（販促）'!C42,'①4.事業内容（販促）'!C42))))</f>
        <v/>
      </c>
      <c r="D42" s="585" t="str">
        <f>IF(B42="","",IF('⑧1.活動計画変更（販促）'!C81="変更","計画変更",IF('⑧1.活動計画変更（販促）'!B80="中止","事業中止",IF('⑧1.活動計画変更（販促）'!C81="中止","事業中止",""))))</f>
        <v/>
      </c>
      <c r="E42" s="586" t="str">
        <f>IF($B42="","",IF('⑧1.活動計画変更（販促）'!$C81="変更",'⑧1.活動計画変更（販促）'!$E81,IF('⑧1.活動計画変更（販促）'!$B80="報告済",'②4.実施状況（販促）'!D42,IF('⑧1.活動計画変更（販促）'!$B80="中止","",IF('⑧1.活動計画変更（販促）'!$C81="中止","",'①4.事業内容（販促）'!D42)))))</f>
        <v/>
      </c>
      <c r="F42" s="586" t="str">
        <f>IF($B42="","",IF('⑧1.活動計画変更（販促）'!$C81="変更",'⑧1.活動計画変更（販促）'!$F81,IF('⑧1.活動計画変更（販促）'!$B80="報告済",'②4.実施状況（販促）'!E42,IF('⑧1.活動計画変更（販促）'!$B80="中止","",IF('⑧1.活動計画変更（販促）'!$C81="中止","",'①4.事業内容（販促）'!F42)))))</f>
        <v/>
      </c>
      <c r="G42" s="591" t="str">
        <f>IF($B42="","",IF('⑧1.活動計画変更（販促）'!$C81="変更",'⑧1.活動計画変更（販促）'!$G81,IF('⑧1.活動計画変更（販促）'!$B80="報告済",'②4.実施状況（販促）'!F42,IF('⑧1.活動計画変更（販促）'!$B80="中止","",IF('⑧1.活動計画変更（販促）'!$C81="中止","",'①4.事業内容（販促）'!H42)))))</f>
        <v/>
      </c>
      <c r="H42" s="1648"/>
      <c r="I42" s="1649"/>
      <c r="J42" s="1649"/>
      <c r="K42" s="1650"/>
      <c r="N42" s="602" t="str">
        <f t="shared" si="1"/>
        <v/>
      </c>
      <c r="O42" s="603" t="str">
        <f>IF(N42="","",'①6.成果目標（販促）'!J82)</f>
        <v/>
      </c>
      <c r="P42" s="603" t="e">
        <f>IF(N42="","",'①6.成果目標（販促）'!G81)*1000</f>
        <v>#VALUE!</v>
      </c>
      <c r="Q42" s="603" t="str">
        <f>IF(N42="","",IF('⑦1.活動計画変更（販促）'!C81="変更",'⑦1.活動計画変更（販促）'!H81,IF('⑦1.活動計画変更（販促）'!C81="中止",'⑦1.活動計画変更（販促）'!H81,'⑦1.活動計画変更（販促）'!H80)))</f>
        <v/>
      </c>
      <c r="R42" s="603" t="str">
        <f>IF(N42="","",IF('⑦1.活動計画変更（販促）'!C81="変更",'⑦1.活動計画変更（販促）'!I81,IF('⑦1.活動計画変更（販促）'!C81="中止",'⑦1.活動計画変更（販促）'!I81,'⑦1.活動計画変更（販促）'!I80)))</f>
        <v/>
      </c>
      <c r="S42" s="603" t="str">
        <f>IF(N42="","",IF('⑧1.活動計画変更（販促）'!B80="報告済",Q42,IF('⑧1.活動計画変更（販促）'!B80="中止",0,IF('⑧1.活動計画変更（販促）'!C81="変更",'⑧1.活動計画変更（販促）'!H81,IF('⑧1.活動計画変更（販促）'!C81="中止",'⑧1.活動計画変更（販促）'!H81,'⑧1.活動計画変更（販促）'!H80)))))</f>
        <v/>
      </c>
      <c r="T42" s="603" t="str">
        <f>IF(N42="","",IF('⑧1.活動計画変更（販促）'!B80="報告済",R42,IF('⑧1.活動計画変更（販促）'!B80="中止",0,IF('⑧1.活動計画変更（販促）'!C81="変更",'⑧1.活動計画変更（販促）'!I81,IF('⑧1.活動計画変更（販促）'!C81="中止",'⑧1.活動計画変更（販促）'!I81,'⑧1.活動計画変更（販促）'!I80)))))</f>
        <v/>
      </c>
    </row>
    <row r="43" spans="2:20" ht="42.6" hidden="1" customHeight="1">
      <c r="B43" s="583" t="str">
        <f>IF('①4.事業内容（販促）'!B43="","",'①4.事業内容（販促）'!B43)</f>
        <v/>
      </c>
      <c r="C43" s="584" t="str">
        <f>IF(B43="","",IF('⑧1.活動計画変更（販促）'!C83="変更",'⑧1.活動計画変更（販促）'!D83,IF('⑧1.活動計画変更（販促）'!B82="報告済",'②4.実施状況（販促）'!C43,IF('⑧1.活動計画変更（販促）'!B82="中止",'①4.事業内容（販促）'!C43,'①4.事業内容（販促）'!C43))))</f>
        <v/>
      </c>
      <c r="D43" s="585" t="str">
        <f>IF(B43="","",IF('⑧1.活動計画変更（販促）'!C83="変更","計画変更",IF('⑧1.活動計画変更（販促）'!B82="中止","事業中止",IF('⑧1.活動計画変更（販促）'!C83="中止","事業中止",""))))</f>
        <v/>
      </c>
      <c r="E43" s="586" t="str">
        <f>IF($B43="","",IF('⑧1.活動計画変更（販促）'!$C83="変更",'⑧1.活動計画変更（販促）'!$E83,IF('⑧1.活動計画変更（販促）'!$B82="報告済",'②4.実施状況（販促）'!D43,IF('⑧1.活動計画変更（販促）'!$B82="中止","",IF('⑧1.活動計画変更（販促）'!$C83="中止","",'①4.事業内容（販促）'!D43)))))</f>
        <v/>
      </c>
      <c r="F43" s="586" t="str">
        <f>IF($B43="","",IF('⑧1.活動計画変更（販促）'!$C83="変更",'⑧1.活動計画変更（販促）'!$F83,IF('⑧1.活動計画変更（販促）'!$B82="報告済",'②4.実施状況（販促）'!E43,IF('⑧1.活動計画変更（販促）'!$B82="中止","",IF('⑧1.活動計画変更（販促）'!$C83="中止","",'①4.事業内容（販促）'!F43)))))</f>
        <v/>
      </c>
      <c r="G43" s="591" t="str">
        <f>IF($B43="","",IF('⑧1.活動計画変更（販促）'!$C83="変更",'⑧1.活動計画変更（販促）'!$G83,IF('⑧1.活動計画変更（販促）'!$B82="報告済",'②4.実施状況（販促）'!F43,IF('⑧1.活動計画変更（販促）'!$B82="中止","",IF('⑧1.活動計画変更（販促）'!$C83="中止","",'①4.事業内容（販促）'!H43)))))</f>
        <v/>
      </c>
      <c r="H43" s="1648"/>
      <c r="I43" s="1649"/>
      <c r="J43" s="1649"/>
      <c r="K43" s="1650"/>
      <c r="N43" s="602" t="str">
        <f t="shared" si="1"/>
        <v/>
      </c>
      <c r="O43" s="603" t="str">
        <f>IF(N43="","",'①6.成果目標（販促）'!J84)</f>
        <v/>
      </c>
      <c r="P43" s="603" t="e">
        <f>IF(N43="","",'①6.成果目標（販促）'!G83)*1000</f>
        <v>#VALUE!</v>
      </c>
      <c r="Q43" s="603" t="str">
        <f>IF(N43="","",IF('⑦1.活動計画変更（販促）'!C83="変更",'⑦1.活動計画変更（販促）'!H83,IF('⑦1.活動計画変更（販促）'!C83="中止",'⑦1.活動計画変更（販促）'!H83,'⑦1.活動計画変更（販促）'!H82)))</f>
        <v/>
      </c>
      <c r="R43" s="603" t="str">
        <f>IF(N43="","",IF('⑦1.活動計画変更（販促）'!C83="変更",'⑦1.活動計画変更（販促）'!I83,IF('⑦1.活動計画変更（販促）'!C83="中止",'⑦1.活動計画変更（販促）'!I83,'⑦1.活動計画変更（販促）'!I82)))</f>
        <v/>
      </c>
      <c r="S43" s="603" t="str">
        <f>IF(N43="","",IF('⑧1.活動計画変更（販促）'!B82="報告済",Q43,IF('⑧1.活動計画変更（販促）'!B82="中止",0,IF('⑧1.活動計画変更（販促）'!C83="変更",'⑧1.活動計画変更（販促）'!H83,IF('⑧1.活動計画変更（販促）'!C83="中止",'⑧1.活動計画変更（販促）'!H83,'⑧1.活動計画変更（販促）'!H82)))))</f>
        <v/>
      </c>
      <c r="T43" s="603" t="str">
        <f>IF(N43="","",IF('⑧1.活動計画変更（販促）'!B82="報告済",R43,IF('⑧1.活動計画変更（販促）'!B82="中止",0,IF('⑧1.活動計画変更（販促）'!C83="変更",'⑧1.活動計画変更（販促）'!I83,IF('⑧1.活動計画変更（販促）'!C83="中止",'⑧1.活動計画変更（販促）'!I83,'⑧1.活動計画変更（販促）'!I82)))))</f>
        <v/>
      </c>
    </row>
    <row r="44" spans="2:20" ht="42.6" hidden="1" customHeight="1" thickBot="1">
      <c r="B44" s="592" t="str">
        <f>IF('①4.事業内容（販促）'!B44="","",'①4.事業内容（販促）'!B44)</f>
        <v/>
      </c>
      <c r="C44" s="593" t="str">
        <f>IF(B44="","",IF('⑧1.活動計画変更（販促）'!C85="変更",'⑧1.活動計画変更（販促）'!D85,IF('⑧1.活動計画変更（販促）'!B84="報告済",'②4.実施状況（販促）'!C44,IF('⑧1.活動計画変更（販促）'!B84="中止",'①4.事業内容（販促）'!C44,'①4.事業内容（販促）'!C44))))</f>
        <v/>
      </c>
      <c r="D44" s="594" t="str">
        <f>IF(B44="","",IF('⑧1.活動計画変更（販促）'!C85="変更","計画変更",IF('⑧1.活動計画変更（販促）'!B84="中止","事業中止",IF('⑧1.活動計画変更（販促）'!C85="中止","事業中止",""))))</f>
        <v/>
      </c>
      <c r="E44" s="595" t="str">
        <f>IF($B44="","",IF('⑧1.活動計画変更（販促）'!$C85="変更",'⑧1.活動計画変更（販促）'!$E85,IF('⑧1.活動計画変更（販促）'!$B84="報告済",'②4.実施状況（販促）'!D44,IF('⑧1.活動計画変更（販促）'!$B84="中止","",IF('⑧1.活動計画変更（販促）'!$C85="中止","",'①4.事業内容（販促）'!D44)))))</f>
        <v/>
      </c>
      <c r="F44" s="595" t="str">
        <f>IF($B44="","",IF('⑧1.活動計画変更（販促）'!$C85="変更",'⑧1.活動計画変更（販促）'!$F85,IF('⑧1.活動計画変更（販促）'!$B84="報告済",'②4.実施状況（販促）'!E44,IF('⑧1.活動計画変更（販促）'!$B84="中止","",IF('⑧1.活動計画変更（販促）'!$C85="中止","",'①4.事業内容（販促）'!F44)))))</f>
        <v/>
      </c>
      <c r="G44" s="596" t="str">
        <f>IF($B44="","",IF('⑧1.活動計画変更（販促）'!$C85="変更",'⑧1.活動計画変更（販促）'!$G85,IF('⑧1.活動計画変更（販促）'!$B84="報告済",'②4.実施状況（販促）'!F44,IF('⑧1.活動計画変更（販促）'!$B84="中止","",IF('⑧1.活動計画変更（販促）'!$C85="中止","",'①4.事業内容（販促）'!H44)))))</f>
        <v/>
      </c>
      <c r="H44" s="1651"/>
      <c r="I44" s="1652"/>
      <c r="J44" s="1652"/>
      <c r="K44" s="1653"/>
      <c r="N44" s="602" t="str">
        <f t="shared" si="1"/>
        <v/>
      </c>
      <c r="O44" s="603" t="str">
        <f>IF(N44="","",'①6.成果目標（販促）'!J86)</f>
        <v/>
      </c>
      <c r="P44" s="603" t="e">
        <f>IF(N44="","",'①6.成果目標（販促）'!G85)*1000</f>
        <v>#VALUE!</v>
      </c>
      <c r="Q44" s="603" t="str">
        <f>IF(N44="","",IF('⑦1.活動計画変更（販促）'!C85="変更",'⑦1.活動計画変更（販促）'!H85,IF('⑦1.活動計画変更（販促）'!C85="中止",'⑦1.活動計画変更（販促）'!H85,'⑦1.活動計画変更（販促）'!H84)))</f>
        <v/>
      </c>
      <c r="R44" s="603" t="str">
        <f>IF(N44="","",IF('⑦1.活動計画変更（販促）'!C85="変更",'⑦1.活動計画変更（販促）'!I85,IF('⑦1.活動計画変更（販促）'!C85="中止",'⑦1.活動計画変更（販促）'!I85,'⑦1.活動計画変更（販促）'!I84)))</f>
        <v/>
      </c>
      <c r="S44" s="603" t="str">
        <f>IF(N44="","",IF('⑧1.活動計画変更（販促）'!B84="報告済",Q44,IF('⑧1.活動計画変更（販促）'!B84="中止",0,IF('⑧1.活動計画変更（販促）'!C86="変更",'⑧1.活動計画変更（販促）'!H86,IF('⑧1.活動計画変更（販促）'!C86="中止",'⑧1.活動計画変更（販促）'!H86,'⑧1.活動計画変更（販促）'!H85)))))</f>
        <v/>
      </c>
      <c r="T44" s="603" t="str">
        <f>IF(N44="","",IF('⑧1.活動計画変更（販促）'!B84="報告済",R44,IF('⑧1.活動計画変更（販促）'!B84="中止",0,IF('⑧1.活動計画変更（販促）'!C85="変更",'⑧1.活動計画変更（販促）'!I85,IF('⑧1.活動計画変更（販促）'!C85="中止",'⑧1.活動計画変更（販促）'!I85,'⑧1.活動計画変更（販促）'!I84)))))</f>
        <v/>
      </c>
    </row>
    <row r="45" spans="2:20" ht="42.6" hidden="1" customHeight="1">
      <c r="B45" s="583" t="str">
        <f>IF('①4.事業内容（販促）'!B45="","",'①4.事業内容（販促）'!B45)</f>
        <v/>
      </c>
      <c r="C45" s="584" t="str">
        <f>IF(B45="","",IF('⑧1.活動計画変更（販促）'!C87="変更",'⑧1.活動計画変更（販促）'!D87,IF('⑧1.活動計画変更（販促）'!B86="報告済",'②4.実施状況（販促）'!C45,IF('⑧1.活動計画変更（販促）'!B86="中止",'①4.事業内容（販促）'!C45,'①4.事業内容（販促）'!C45))))</f>
        <v/>
      </c>
      <c r="D45" s="585" t="str">
        <f>IF(B45="","",IF('⑧1.活動計画変更（販促）'!C87="変更","計画変更",IF('⑧1.活動計画変更（販促）'!B86="中止","事業中止",IF('⑧1.活動計画変更（販促）'!C87="中止","事業中止",""))))</f>
        <v/>
      </c>
      <c r="E45" s="586" t="str">
        <f>IF($B45="","",IF('⑧1.活動計画変更（販促）'!$C87="変更",'⑧1.活動計画変更（販促）'!$E87,IF('⑧1.活動計画変更（販促）'!$B86="報告済",'②4.実施状況（販促）'!D45,IF('⑧1.活動計画変更（販促）'!$B86="中止","",IF('⑧1.活動計画変更（販促）'!$C87="中止","",'①4.事業内容（販促）'!D45)))))</f>
        <v/>
      </c>
      <c r="F45" s="586" t="str">
        <f>IF($B45="","",IF('⑧1.活動計画変更（販促）'!$C87="変更",'⑧1.活動計画変更（販促）'!$F87,IF('⑧1.活動計画変更（販促）'!$B86="報告済",'②4.実施状況（販促）'!E45,IF('⑧1.活動計画変更（販促）'!$B86="中止","",IF('⑧1.活動計画変更（販促）'!$C87="中止","",'①4.事業内容（販促）'!F45)))))</f>
        <v/>
      </c>
      <c r="G45" s="587" t="str">
        <f>IF($B45="","",IF('⑧1.活動計画変更（販促）'!$C87="変更",'⑧1.活動計画変更（販促）'!$G87,IF('⑧1.活動計画変更（販促）'!$B86="報告済",'②4.実施状況（販促）'!F45,IF('⑧1.活動計画変更（販促）'!$B86="中止","",IF('⑧1.活動計画変更（販促）'!$C87="中止","",'①4.事業内容（販促）'!H45)))))</f>
        <v/>
      </c>
      <c r="H45" s="1648"/>
      <c r="I45" s="1649"/>
      <c r="J45" s="1649"/>
      <c r="K45" s="1650"/>
      <c r="L45" s="357"/>
      <c r="M45" s="146"/>
      <c r="N45" s="602" t="str">
        <f>IF(B45="","",B45)</f>
        <v/>
      </c>
      <c r="O45" s="603" t="str">
        <f>IF(N45="","",'①6.成果目標（販促）'!J88)</f>
        <v/>
      </c>
      <c r="P45" s="603" t="e">
        <f>IF(N45="","",'①6.成果目標（販促）'!G87)*1000</f>
        <v>#VALUE!</v>
      </c>
      <c r="Q45" s="603" t="str">
        <f>IF(N45="","",IF('⑦1.活動計画変更（販促）'!C87="変更",'⑦1.活動計画変更（販促）'!H87,IF('⑦1.活動計画変更（販促）'!C87="中止",'⑦1.活動計画変更（販促）'!H87,'⑦1.活動計画変更（販促）'!H86)))</f>
        <v/>
      </c>
      <c r="R45" s="603" t="str">
        <f>IF(N45="","",IF('⑦1.活動計画変更（販促）'!C87="変更",'⑦1.活動計画変更（販促）'!I87,IF('⑦1.活動計画変更（販促）'!C87="中止",'⑦1.活動計画変更（販促）'!I87,'⑦1.活動計画変更（販促）'!I86)))</f>
        <v/>
      </c>
      <c r="S45" s="603" t="str">
        <f>IF(N45="","",IF('⑧1.活動計画変更（販促）'!B86="報告済",Q45,IF('⑧1.活動計画変更（販促）'!B86="中止",0,IF('⑧1.活動計画変更（販促）'!C87="変更",'⑧1.活動計画変更（販促）'!H87,IF('⑧1.活動計画変更（販促）'!C87="中止",'⑧1.活動計画変更（販促）'!H87,'⑧1.活動計画変更（販促）'!H86)))))</f>
        <v/>
      </c>
      <c r="T45" s="603" t="str">
        <f>IF(N45="","",IF('⑧1.活動計画変更（販促）'!B86="報告済",R45,IF('⑧1.活動計画変更（販促）'!B86="中止",0,IF('⑧1.活動計画変更（販促）'!C87="変更",'⑧1.活動計画変更（販促）'!I87,IF('⑧1.活動計画変更（販促）'!C87="中止",'⑧1.活動計画変更（販促）'!I87,'⑧1.活動計画変更（販促）'!I86)))))</f>
        <v/>
      </c>
    </row>
    <row r="46" spans="2:20" ht="42.6" hidden="1" customHeight="1">
      <c r="B46" s="583" t="str">
        <f>IF('①4.事業内容（販促）'!B46="","",'①4.事業内容（販促）'!B46)</f>
        <v/>
      </c>
      <c r="C46" s="584" t="str">
        <f>IF(B46="","",IF('⑧1.活動計画変更（販促）'!C89="変更",'⑧1.活動計画変更（販促）'!D89,IF('⑧1.活動計画変更（販促）'!B88="報告済",'②4.実施状況（販促）'!C46,IF('⑧1.活動計画変更（販促）'!B88="中止",'①4.事業内容（販促）'!C46,'①4.事業内容（販促）'!C46))))</f>
        <v/>
      </c>
      <c r="D46" s="588" t="str">
        <f>IF(B46="","",IF('⑧1.活動計画変更（販促）'!C89="変更","計画変更",IF('⑧1.活動計画変更（販促）'!B88="中止","事業中止",IF('⑧1.活動計画変更（販促）'!C89="中止","事業中止",""))))</f>
        <v/>
      </c>
      <c r="E46" s="586" t="str">
        <f>IF($B46="","",IF('⑧1.活動計画変更（販促）'!$C89="変更",'⑧1.活動計画変更（販促）'!$E89,IF('⑧1.活動計画変更（販促）'!$B88="報告済",'②4.実施状況（販促）'!D46,IF('⑧1.活動計画変更（販促）'!$B88="中止","",IF('⑧1.活動計画変更（販促）'!$C89="中止","",'①4.事業内容（販促）'!D46)))))</f>
        <v/>
      </c>
      <c r="F46" s="586" t="str">
        <f>IF($B46="","",IF('⑧1.活動計画変更（販促）'!$C89="変更",'⑧1.活動計画変更（販促）'!$F89,IF('⑧1.活動計画変更（販促）'!$B88="報告済",'②4.実施状況（販促）'!E46,IF('⑧1.活動計画変更（販促）'!$B88="中止","",IF('⑧1.活動計画変更（販促）'!$C89="中止","",'①4.事業内容（販促）'!F46)))))</f>
        <v/>
      </c>
      <c r="G46" s="589" t="str">
        <f>IF($B46="","",IF('⑧1.活動計画変更（販促）'!$C89="変更",'⑧1.活動計画変更（販促）'!$G89,IF('⑧1.活動計画変更（販促）'!$B88="報告済",'②4.実施状況（販促）'!F46,IF('⑧1.活動計画変更（販促）'!$B88="中止","",IF('⑧1.活動計画変更（販促）'!$C89="中止","",'①4.事業内容（販促）'!H46)))))</f>
        <v/>
      </c>
      <c r="H46" s="1648"/>
      <c r="I46" s="1649"/>
      <c r="J46" s="1649"/>
      <c r="K46" s="1650"/>
      <c r="M46" s="151"/>
      <c r="N46" s="602" t="str">
        <f t="shared" ref="N46:N64" si="2">IF(B46="","",B46)</f>
        <v/>
      </c>
      <c r="O46" s="603" t="str">
        <f>IF(N46="","",'①6.成果目標（販促）'!J90)</f>
        <v/>
      </c>
      <c r="P46" s="603" t="e">
        <f>IF(N46="","",'①6.成果目標（販促）'!G89)*1000</f>
        <v>#VALUE!</v>
      </c>
      <c r="Q46" s="603" t="str">
        <f>IF(N46="","",IF('⑦1.活動計画変更（販促）'!C89="変更",'⑦1.活動計画変更（販促）'!H89,IF('⑦1.活動計画変更（販促）'!C89="中止",'⑦1.活動計画変更（販促）'!H89,'⑦1.活動計画変更（販促）'!H88)))</f>
        <v/>
      </c>
      <c r="R46" s="603" t="str">
        <f>IF(N46="","",IF('⑦1.活動計画変更（販促）'!C89="変更",'⑦1.活動計画変更（販促）'!I89,IF('⑦1.活動計画変更（販促）'!C89="中止",'⑦1.活動計画変更（販促）'!I89,'⑦1.活動計画変更（販促）'!I88)))</f>
        <v/>
      </c>
      <c r="S46" s="603" t="str">
        <f>IF(N46="","",IF('⑧1.活動計画変更（販促）'!B88="報告済",Q46,IF('⑧1.活動計画変更（販促）'!B88="中止",0,IF('⑧1.活動計画変更（販促）'!C89="変更",'⑧1.活動計画変更（販促）'!H89,IF('⑧1.活動計画変更（販促）'!C89="中止",'⑧1.活動計画変更（販促）'!H89,'⑧1.活動計画変更（販促）'!H88)))))</f>
        <v/>
      </c>
      <c r="T46" s="603" t="str">
        <f>IF(N46="","",IF('⑧1.活動計画変更（販促）'!B88="報告済",R46,IF('⑧1.活動計画変更（販促）'!B88="中止",0,IF('⑧1.活動計画変更（販促）'!C89="変更",'⑧1.活動計画変更（販促）'!I89,IF('⑧1.活動計画変更（販促）'!C89="中止",'⑧1.活動計画変更（販促）'!I89,'⑧1.活動計画変更（販促）'!I88)))))</f>
        <v/>
      </c>
    </row>
    <row r="47" spans="2:20" ht="42.6" hidden="1" customHeight="1">
      <c r="B47" s="583" t="str">
        <f>IF('①4.事業内容（販促）'!B47="","",'①4.事業内容（販促）'!B47)</f>
        <v/>
      </c>
      <c r="C47" s="584" t="str">
        <f>IF(B47="","",IF('⑧1.活動計画変更（販促）'!C91="変更",'⑧1.活動計画変更（販促）'!D91,IF('⑧1.活動計画変更（販促）'!B90="報告済",'②4.実施状況（販促）'!C47,IF('⑧1.活動計画変更（販促）'!B90="中止",'①4.事業内容（販促）'!C47,'①4.事業内容（販促）'!C47))))</f>
        <v/>
      </c>
      <c r="D47" s="590" t="str">
        <f>IF(B47="","",IF('⑧1.活動計画変更（販促）'!C91="変更","計画変更",IF('⑧1.活動計画変更（販促）'!B90="中止","事業中止",IF('⑧1.活動計画変更（販促）'!C91="中止","事業中止",""))))</f>
        <v/>
      </c>
      <c r="E47" s="586" t="str">
        <f>IF($B47="","",IF('⑧1.活動計画変更（販促）'!$C91="変更",'⑧1.活動計画変更（販促）'!$E91,IF('⑧1.活動計画変更（販促）'!$B90="報告済",'②4.実施状況（販促）'!D47,IF('⑧1.活動計画変更（販促）'!$B90="中止","",IF('⑧1.活動計画変更（販促）'!$C91="中止","",'①4.事業内容（販促）'!D47)))))</f>
        <v/>
      </c>
      <c r="F47" s="586" t="str">
        <f>IF($B47="","",IF('⑧1.活動計画変更（販促）'!$C91="変更",'⑧1.活動計画変更（販促）'!$F91,IF('⑧1.活動計画変更（販促）'!$B90="報告済",'②4.実施状況（販促）'!E47,IF('⑧1.活動計画変更（販促）'!$B90="中止","",IF('⑧1.活動計画変更（販促）'!$C91="中止","",'①4.事業内容（販促）'!F47)))))</f>
        <v/>
      </c>
      <c r="G47" s="589" t="str">
        <f>IF($B47="","",IF('⑧1.活動計画変更（販促）'!$C91="変更",'⑧1.活動計画変更（販促）'!$G91,IF('⑧1.活動計画変更（販促）'!$B90="報告済",'②4.実施状況（販促）'!F47,IF('⑧1.活動計画変更（販促）'!$B90="中止","",IF('⑧1.活動計画変更（販促）'!$C91="中止","",'①4.事業内容（販促）'!H47)))))</f>
        <v/>
      </c>
      <c r="H47" s="1648"/>
      <c r="I47" s="1649"/>
      <c r="J47" s="1649"/>
      <c r="K47" s="1650"/>
      <c r="M47" s="146"/>
      <c r="N47" s="602" t="str">
        <f t="shared" si="2"/>
        <v/>
      </c>
      <c r="O47" s="603" t="str">
        <f>IF(N47="","",'①6.成果目標（販促）'!J92)</f>
        <v/>
      </c>
      <c r="P47" s="603" t="e">
        <f>IF(N47="","",'①6.成果目標（販促）'!G91)*1000</f>
        <v>#VALUE!</v>
      </c>
      <c r="Q47" s="603" t="str">
        <f>IF(N47="","",IF('⑦1.活動計画変更（販促）'!C91="変更",'⑦1.活動計画変更（販促）'!H91,IF('⑦1.活動計画変更（販促）'!C91="中止",'⑦1.活動計画変更（販促）'!H91,'⑦1.活動計画変更（販促）'!H90)))</f>
        <v/>
      </c>
      <c r="R47" s="603" t="str">
        <f>IF(N47="","",IF('⑦1.活動計画変更（販促）'!C91="変更",'⑦1.活動計画変更（販促）'!I91,IF('⑦1.活動計画変更（販促）'!C91="中止",'⑦1.活動計画変更（販促）'!I91,'⑦1.活動計画変更（販促）'!I90)))</f>
        <v/>
      </c>
      <c r="S47" s="603" t="str">
        <f>IF(N47="","",IF('⑧1.活動計画変更（販促）'!B90="報告済",Q47,IF('⑧1.活動計画変更（販促）'!B90="中止",0,IF('⑧1.活動計画変更（販促）'!C91="変更",'⑧1.活動計画変更（販促）'!H91,IF('⑧1.活動計画変更（販促）'!C91="中止",'⑧1.活動計画変更（販促）'!H91,'⑧1.活動計画変更（販促）'!H90)))))</f>
        <v/>
      </c>
      <c r="T47" s="603" t="str">
        <f>IF(N47="","",IF('⑧1.活動計画変更（販促）'!B90="報告済",R47,IF('⑧1.活動計画変更（販促）'!B90="中止",0,IF('⑧1.活動計画変更（販促）'!C91="変更",'⑧1.活動計画変更（販促）'!I91,IF('⑧1.活動計画変更（販促）'!C91="中止",'⑧1.活動計画変更（販促）'!I91,'⑧1.活動計画変更（販促）'!I90)))))</f>
        <v/>
      </c>
    </row>
    <row r="48" spans="2:20" ht="42.6" hidden="1" customHeight="1">
      <c r="B48" s="583" t="str">
        <f>IF('①4.事業内容（販促）'!B48="","",'①4.事業内容（販促）'!B48)</f>
        <v/>
      </c>
      <c r="C48" s="584" t="str">
        <f>IF(B48="","",IF('⑧1.活動計画変更（販促）'!C93="変更",'⑧1.活動計画変更（販促）'!D93,IF('⑧1.活動計画変更（販促）'!B92="報告済",'②4.実施状況（販促）'!C48,IF('⑧1.活動計画変更（販促）'!B92="中止",'①4.事業内容（販促）'!C48,'①4.事業内容（販促）'!C48))))</f>
        <v/>
      </c>
      <c r="D48" s="588" t="str">
        <f>IF(B48="","",IF('⑧1.活動計画変更（販促）'!C93="変更","計画変更",IF('⑧1.活動計画変更（販促）'!B92="中止","事業中止",IF('⑧1.活動計画変更（販促）'!C93="中止","事業中止",""))))</f>
        <v/>
      </c>
      <c r="E48" s="586" t="str">
        <f>IF($B48="","",IF('⑧1.活動計画変更（販促）'!$C93="変更",'⑧1.活動計画変更（販促）'!$E93,IF('⑧1.活動計画変更（販促）'!$B92="報告済",'②4.実施状況（販促）'!D48,IF('⑧1.活動計画変更（販促）'!$B92="中止","",IF('⑧1.活動計画変更（販促）'!$C93="中止","",'①4.事業内容（販促）'!D48)))))</f>
        <v/>
      </c>
      <c r="F48" s="586" t="str">
        <f>IF($B48="","",IF('⑧1.活動計画変更（販促）'!$C93="変更",'⑧1.活動計画変更（販促）'!$F93,IF('⑧1.活動計画変更（販促）'!$B92="報告済",'②4.実施状況（販促）'!E48,IF('⑧1.活動計画変更（販促）'!$B92="中止","",IF('⑧1.活動計画変更（販促）'!$C93="中止","",'①4.事業内容（販促）'!F48)))))</f>
        <v/>
      </c>
      <c r="G48" s="589" t="str">
        <f>IF($B48="","",IF('⑧1.活動計画変更（販促）'!$C93="変更",'⑧1.活動計画変更（販促）'!$G93,IF('⑧1.活動計画変更（販促）'!$B92="報告済",'②4.実施状況（販促）'!F48,IF('⑧1.活動計画変更（販促）'!$B92="中止","",IF('⑧1.活動計画変更（販促）'!$C93="中止","",'①4.事業内容（販促）'!H48)))))</f>
        <v/>
      </c>
      <c r="H48" s="1648"/>
      <c r="I48" s="1649"/>
      <c r="J48" s="1649"/>
      <c r="K48" s="1650"/>
      <c r="M48" s="152"/>
      <c r="N48" s="602" t="str">
        <f t="shared" si="2"/>
        <v/>
      </c>
      <c r="O48" s="603" t="str">
        <f>IF(N48="","",'①6.成果目標（販促）'!J94)</f>
        <v/>
      </c>
      <c r="P48" s="603" t="e">
        <f>IF(N48="","",'①6.成果目標（販促）'!G93)*1000</f>
        <v>#VALUE!</v>
      </c>
      <c r="Q48" s="603" t="str">
        <f>IF(N48="","",IF('⑦1.活動計画変更（販促）'!C93="変更",'⑦1.活動計画変更（販促）'!H93,IF('⑦1.活動計画変更（販促）'!C93="中止",'⑦1.活動計画変更（販促）'!H93,'⑦1.活動計画変更（販促）'!H92)))</f>
        <v/>
      </c>
      <c r="R48" s="603" t="str">
        <f>IF(N48="","",IF('⑦1.活動計画変更（販促）'!C93="変更",'⑦1.活動計画変更（販促）'!I93,IF('⑦1.活動計画変更（販促）'!C93="中止",'⑦1.活動計画変更（販促）'!I93,'⑦1.活動計画変更（販促）'!I92)))</f>
        <v/>
      </c>
      <c r="S48" s="603" t="str">
        <f>IF(N48="","",IF('⑧1.活動計画変更（販促）'!B92="報告済",Q48,IF('⑧1.活動計画変更（販促）'!B92="中止",0,IF('⑧1.活動計画変更（販促）'!C93="変更",'⑧1.活動計画変更（販促）'!H93,IF('⑧1.活動計画変更（販促）'!C93="中止",'⑧1.活動計画変更（販促）'!H93,'⑧1.活動計画変更（販促）'!H92)))))</f>
        <v/>
      </c>
      <c r="T48" s="603" t="str">
        <f>IF(N48="","",IF('⑧1.活動計画変更（販促）'!B92="報告済",R48,IF('⑧1.活動計画変更（販促）'!B92="中止",0,IF('⑧1.活動計画変更（販促）'!C93="変更",'⑧1.活動計画変更（販促）'!I93,IF('⑧1.活動計画変更（販促）'!C93="中止",'⑧1.活動計画変更（販促）'!I93,'⑧1.活動計画変更（販促）'!I92)))))</f>
        <v/>
      </c>
    </row>
    <row r="49" spans="2:20" ht="50.25" hidden="1" customHeight="1">
      <c r="B49" s="583" t="str">
        <f>IF('①4.事業内容（販促）'!B49="","",'①4.事業内容（販促）'!B49)</f>
        <v/>
      </c>
      <c r="C49" s="584" t="str">
        <f>IF(B49="","",IF('⑧1.活動計画変更（販促）'!C95="変更",'⑧1.活動計画変更（販促）'!D95,IF('⑧1.活動計画変更（販促）'!B94="報告済",'②4.実施状況（販促）'!C49,IF('⑧1.活動計画変更（販促）'!B94="中止",'①4.事業内容（販促）'!C49,'①4.事業内容（販促）'!C49))))</f>
        <v/>
      </c>
      <c r="D49" s="588" t="str">
        <f>IF(B49="","",IF('⑧1.活動計画変更（販促）'!C95="変更","計画変更",IF('⑧1.活動計画変更（販促）'!B94="中止","事業中止",IF('⑧1.活動計画変更（販促）'!C95="中止","事業中止",""))))</f>
        <v/>
      </c>
      <c r="E49" s="586" t="str">
        <f>IF($B49="","",IF('⑧1.活動計画変更（販促）'!$C95="変更",'⑧1.活動計画変更（販促）'!$E95,IF('⑧1.活動計画変更（販促）'!$B94="報告済",'②4.実施状況（販促）'!D49,IF('⑧1.活動計画変更（販促）'!$B94="中止","",IF('⑧1.活動計画変更（販促）'!$C95="中止","",'①4.事業内容（販促）'!D49)))))</f>
        <v/>
      </c>
      <c r="F49" s="586" t="str">
        <f>IF($B49="","",IF('⑧1.活動計画変更（販促）'!$C95="変更",'⑧1.活動計画変更（販促）'!$F95,IF('⑧1.活動計画変更（販促）'!$B94="報告済",'②4.実施状況（販促）'!E49,IF('⑧1.活動計画変更（販促）'!$B94="中止","",IF('⑧1.活動計画変更（販促）'!$C95="中止","",'①4.事業内容（販促）'!F49)))))</f>
        <v/>
      </c>
      <c r="G49" s="589" t="str">
        <f>IF($B49="","",IF('⑧1.活動計画変更（販促）'!$C95="変更",'⑧1.活動計画変更（販促）'!$G95,IF('⑧1.活動計画変更（販促）'!$B94="報告済",'②4.実施状況（販促）'!F49,IF('⑧1.活動計画変更（販促）'!$B94="中止","",IF('⑧1.活動計画変更（販促）'!$C95="中止","",'①4.事業内容（販促）'!H49)))))</f>
        <v/>
      </c>
      <c r="H49" s="1648"/>
      <c r="I49" s="1649"/>
      <c r="J49" s="1649"/>
      <c r="K49" s="1650"/>
      <c r="N49" s="602" t="str">
        <f t="shared" si="2"/>
        <v/>
      </c>
      <c r="O49" s="603" t="str">
        <f>IF(N49="","",'①6.成果目標（販促）'!J96)</f>
        <v/>
      </c>
      <c r="P49" s="603" t="e">
        <f>IF(N49="","",'①6.成果目標（販促）'!G95)*1000</f>
        <v>#VALUE!</v>
      </c>
      <c r="Q49" s="603" t="str">
        <f>IF(N49="","",IF('⑦1.活動計画変更（販促）'!C95="変更",'⑦1.活動計画変更（販促）'!H95,IF('⑦1.活動計画変更（販促）'!C95="中止",'⑦1.活動計画変更（販促）'!H95,'⑦1.活動計画変更（販促）'!H94)))</f>
        <v/>
      </c>
      <c r="R49" s="603" t="str">
        <f>IF(N49="","",IF('⑦1.活動計画変更（販促）'!C95="変更",'⑦1.活動計画変更（販促）'!I95,IF('⑦1.活動計画変更（販促）'!C95="中止",'⑦1.活動計画変更（販促）'!I95,'⑦1.活動計画変更（販促）'!I94)))</f>
        <v/>
      </c>
      <c r="S49" s="603" t="str">
        <f>IF(N49="","",IF('⑧1.活動計画変更（販促）'!B94="報告済",Q49,IF('⑧1.活動計画変更（販促）'!B94="中止",0,IF('⑧1.活動計画変更（販促）'!C95="変更",'⑧1.活動計画変更（販促）'!H95,IF('⑧1.活動計画変更（販促）'!C95="中止",'⑧1.活動計画変更（販促）'!H95,'⑧1.活動計画変更（販促）'!H94)))))</f>
        <v/>
      </c>
      <c r="T49" s="603" t="str">
        <f>IF(N49="","",IF('⑧1.活動計画変更（販促）'!B94="報告済",R49,IF('⑧1.活動計画変更（販促）'!B94="中止",0,IF('⑧1.活動計画変更（販促）'!C95="変更",'⑧1.活動計画変更（販促）'!I95,IF('⑧1.活動計画変更（販促）'!C95="中止",'⑧1.活動計画変更（販促）'!I95,'⑧1.活動計画変更（販促）'!I94)))))</f>
        <v/>
      </c>
    </row>
    <row r="50" spans="2:20" ht="42.6" hidden="1" customHeight="1">
      <c r="B50" s="583" t="str">
        <f>IF('①4.事業内容（販促）'!B50="","",'①4.事業内容（販促）'!B50)</f>
        <v/>
      </c>
      <c r="C50" s="584" t="str">
        <f>IF(B50="","",IF('⑧1.活動計画変更（販促）'!C97="変更",'⑧1.活動計画変更（販促）'!D97,IF('⑧1.活動計画変更（販促）'!B96="報告済",'②4.実施状況（販促）'!C50,IF('⑧1.活動計画変更（販促）'!B96="中止",'①4.事業内容（販促）'!C50,'①4.事業内容（販促）'!C50))))</f>
        <v/>
      </c>
      <c r="D50" s="585" t="str">
        <f>IF(B50="","",IF('⑧1.活動計画変更（販促）'!C97="変更","計画変更",IF('⑧1.活動計画変更（販促）'!B96="中止","事業中止",IF('⑧1.活動計画変更（販促）'!C97="中止","事業中止",""))))</f>
        <v/>
      </c>
      <c r="E50" s="586" t="str">
        <f>IF($B50="","",IF('⑧1.活動計画変更（販促）'!$C97="変更",'⑧1.活動計画変更（販促）'!$E97,IF('⑧1.活動計画変更（販促）'!$B96="報告済",'②4.実施状況（販促）'!D50,IF('⑧1.活動計画変更（販促）'!$B96="中止","",IF('⑧1.活動計画変更（販促）'!$C97="中止","",'①4.事業内容（販促）'!D50)))))</f>
        <v/>
      </c>
      <c r="F50" s="586" t="str">
        <f>IF($B50="","",IF('⑧1.活動計画変更（販促）'!$C97="変更",'⑧1.活動計画変更（販促）'!$F97,IF('⑧1.活動計画変更（販促）'!$B96="報告済",'②4.実施状況（販促）'!E90,IF('⑧1.活動計画変更（販促）'!$B96="中止","",IF('⑧1.活動計画変更（販促）'!$C97="中止","",'①4.事業内容（販促）'!F50)))))</f>
        <v/>
      </c>
      <c r="G50" s="591" t="str">
        <f>IF($B50="","",IF('⑧1.活動計画変更（販促）'!$C97="変更",'⑧1.活動計画変更（販促）'!$G97,IF('⑧1.活動計画変更（販促）'!$B96="報告済",'②4.実施状況（販促）'!F50,IF('⑧1.活動計画変更（販促）'!$B96="中止","",IF('⑧1.活動計画変更（販促）'!$C97="中止","",'①4.事業内容（販促）'!H50)))))</f>
        <v/>
      </c>
      <c r="H50" s="1648"/>
      <c r="I50" s="1649"/>
      <c r="J50" s="1649"/>
      <c r="K50" s="1650"/>
      <c r="N50" s="602" t="str">
        <f t="shared" si="2"/>
        <v/>
      </c>
      <c r="O50" s="603" t="str">
        <f>IF(N50="","",'①6.成果目標（販促）'!J98)</f>
        <v/>
      </c>
      <c r="P50" s="603" t="e">
        <f>IF(N50="","",'①6.成果目標（販促）'!G97)*1000</f>
        <v>#VALUE!</v>
      </c>
      <c r="Q50" s="603" t="str">
        <f>IF(N50="","",IF('⑦1.活動計画変更（販促）'!C97="変更",'⑦1.活動計画変更（販促）'!H97,IF('⑦1.活動計画変更（販促）'!C97="中止",'⑦1.活動計画変更（販促）'!H97,'⑦1.活動計画変更（販促）'!H96)))</f>
        <v/>
      </c>
      <c r="R50" s="603" t="str">
        <f>IF(N50="","",IF('⑦1.活動計画変更（販促）'!C97="変更",'⑦1.活動計画変更（販促）'!I97,IF('⑦1.活動計画変更（販促）'!C97="中止",'⑦1.活動計画変更（販促）'!I97,'⑦1.活動計画変更（販促）'!I96)))</f>
        <v/>
      </c>
      <c r="S50" s="603" t="str">
        <f>IF(N50="","",IF('⑧1.活動計画変更（販促）'!B96="報告済",Q50,IF('⑧1.活動計画変更（販促）'!B96="中止",0,IF('⑧1.活動計画変更（販促）'!C97="変更",'⑧1.活動計画変更（販促）'!H97,IF('⑧1.活動計画変更（販促）'!C97="中止",'⑧1.活動計画変更（販促）'!H97,'⑧1.活動計画変更（販促）'!H96)))))</f>
        <v/>
      </c>
      <c r="T50" s="603" t="str">
        <f>IF(N50="","",IF('⑧1.活動計画変更（販促）'!B96="報告済",R50,IF('⑧1.活動計画変更（販促）'!B96="中止",0,IF('⑧1.活動計画変更（販促）'!C97="変更",'⑧1.活動計画変更（販促）'!I97,IF('⑧1.活動計画変更（販促）'!C97="中止",'⑧1.活動計画変更（販促）'!I97,'⑧1.活動計画変更（販促）'!I96)))))</f>
        <v/>
      </c>
    </row>
    <row r="51" spans="2:20" ht="42.6" hidden="1" customHeight="1">
      <c r="B51" s="583" t="str">
        <f>IF('①4.事業内容（販促）'!B51="","",'①4.事業内容（販促）'!B51)</f>
        <v/>
      </c>
      <c r="C51" s="584" t="str">
        <f>IF(B51="","",IF('⑧1.活動計画変更（販促）'!C99="変更",'⑧1.活動計画変更（販促）'!D99,IF('⑧1.活動計画変更（販促）'!B98="報告済",'②4.実施状況（販促）'!C51,IF('⑧1.活動計画変更（販促）'!B98="中止",'①4.事業内容（販促）'!C51,'①4.事業内容（販促）'!C51))))</f>
        <v/>
      </c>
      <c r="D51" s="585" t="str">
        <f>IF(B51="","",IF('⑧1.活動計画変更（販促）'!C99="変更","計画変更",IF('⑧1.活動計画変更（販促）'!B98="中止","事業中止",IF('⑧1.活動計画変更（販促）'!C99="中止","事業中止",""))))</f>
        <v/>
      </c>
      <c r="E51" s="586" t="str">
        <f>IF($B51="","",IF('⑧1.活動計画変更（販促）'!$C99="変更",'⑧1.活動計画変更（販促）'!$E99,IF('⑧1.活動計画変更（販促）'!$B98="報告済",'②4.実施状況（販促）'!D51,IF('⑧1.活動計画変更（販促）'!$B98="中止","",IF('⑧1.活動計画変更（販促）'!$C99="中止","",'①4.事業内容（販促）'!D51)))))</f>
        <v/>
      </c>
      <c r="F51" s="586" t="str">
        <f>IF($B51="","",IF('⑧1.活動計画変更（販促）'!$C99="変更",'⑧1.活動計画変更（販促）'!$F99,IF('⑧1.活動計画変更（販促）'!$B98="報告済",'②4.実施状況（販促）'!E51,IF('⑧1.活動計画変更（販促）'!$B98="中止","",IF('⑧1.活動計画変更（販促）'!$C99="中止","",'①4.事業内容（販促）'!F51)))))</f>
        <v/>
      </c>
      <c r="G51" s="591" t="str">
        <f>IF($B51="","",IF('⑧1.活動計画変更（販促）'!$C99="変更",'⑧1.活動計画変更（販促）'!$G99,IF('⑧1.活動計画変更（販促）'!$B98="報告済",'②4.実施状況（販促）'!F51,IF('⑧1.活動計画変更（販促）'!$B98="中止","",IF('⑧1.活動計画変更（販促）'!$C99="中止","",'①4.事業内容（販促）'!H51)))))</f>
        <v/>
      </c>
      <c r="H51" s="1648"/>
      <c r="I51" s="1649"/>
      <c r="J51" s="1649"/>
      <c r="K51" s="1650"/>
      <c r="N51" s="602" t="str">
        <f t="shared" si="2"/>
        <v/>
      </c>
      <c r="O51" s="603" t="str">
        <f>IF(N51="","",'①6.成果目標（販促）'!J100)</f>
        <v/>
      </c>
      <c r="P51" s="603" t="e">
        <f>IF(N51="","",'①6.成果目標（販促）'!G99)*1000</f>
        <v>#VALUE!</v>
      </c>
      <c r="Q51" s="603" t="str">
        <f>IF(N51="","",IF('⑦1.活動計画変更（販促）'!C99="変更",'⑦1.活動計画変更（販促）'!H99,IF('⑦1.活動計画変更（販促）'!C99="中止",'⑦1.活動計画変更（販促）'!H99,'⑦1.活動計画変更（販促）'!H98)))</f>
        <v/>
      </c>
      <c r="R51" s="603" t="str">
        <f>IF(N51="","",IF('⑦1.活動計画変更（販促）'!C99="変更",'⑦1.活動計画変更（販促）'!I99,IF('⑦1.活動計画変更（販促）'!C99="中止",'⑦1.活動計画変更（販促）'!I99,'⑦1.活動計画変更（販促）'!I98)))</f>
        <v/>
      </c>
      <c r="S51" s="603" t="str">
        <f>IF(N51="","",IF('⑧1.活動計画変更（販促）'!B98="報告済",Q51,IF('⑧1.活動計画変更（販促）'!B98="中止",0,IF('⑧1.活動計画変更（販促）'!C99="変更",'⑧1.活動計画変更（販促）'!H99,IF('⑧1.活動計画変更（販促）'!C99="中止",'⑧1.活動計画変更（販促）'!H99,'⑧1.活動計画変更（販促）'!H98)))))</f>
        <v/>
      </c>
      <c r="T51" s="603" t="str">
        <f>IF(N51="","",IF('⑧1.活動計画変更（販促）'!B98="報告済",R51,IF('⑧1.活動計画変更（販促）'!B98="中止",0,IF('⑧1.活動計画変更（販促）'!C99="変更",'⑧1.活動計画変更（販促）'!I99,IF('⑧1.活動計画変更（販促）'!C99="中止",'⑧1.活動計画変更（販促）'!I99,'⑧1.活動計画変更（販促）'!I98)))))</f>
        <v/>
      </c>
    </row>
    <row r="52" spans="2:20" ht="42.6" hidden="1" customHeight="1">
      <c r="B52" s="583" t="str">
        <f>IF('①4.事業内容（販促）'!B52="","",'①4.事業内容（販促）'!B52)</f>
        <v/>
      </c>
      <c r="C52" s="584" t="str">
        <f>IF(B52="","",IF('⑧1.活動計画変更（販促）'!C101="変更",'⑧1.活動計画変更（販促）'!D101,IF('⑧1.活動計画変更（販促）'!B100="報告済",'②4.実施状況（販促）'!C52,IF('⑧1.活動計画変更（販促）'!B100="中止",'①4.事業内容（販促）'!C52,'①4.事業内容（販促）'!C52))))</f>
        <v/>
      </c>
      <c r="D52" s="585" t="str">
        <f>IF(B52="","",IF('⑧1.活動計画変更（販促）'!C101="変更","計画変更",IF('⑧1.活動計画変更（販促）'!B100="中止","事業中止",IF('⑧1.活動計画変更（販促）'!C101="中止","事業中止",""))))</f>
        <v/>
      </c>
      <c r="E52" s="586" t="str">
        <f>IF($B52="","",IF('⑧1.活動計画変更（販促）'!$C101="変更",'⑧1.活動計画変更（販促）'!$E101,IF('⑧1.活動計画変更（販促）'!$B100="報告済",'②4.実施状況（販促）'!D52,IF('⑧1.活動計画変更（販促）'!$B100="中止","",IF('⑧1.活動計画変更（販促）'!$C101="中止","",'①4.事業内容（販促）'!D52)))))</f>
        <v/>
      </c>
      <c r="F52" s="586" t="str">
        <f>IF($B52="","",IF('⑧1.活動計画変更（販促）'!$C101="変更",'⑧1.活動計画変更（販促）'!$F101,IF('⑧1.活動計画変更（販促）'!$B100="報告済",'②4.実施状況（販促）'!E52,IF('⑧1.活動計画変更（販促）'!$B100="中止","",IF('⑧1.活動計画変更（販促）'!$C101="中止","",'①4.事業内容（販促）'!F52)))))</f>
        <v/>
      </c>
      <c r="G52" s="591" t="str">
        <f>IF($B52="","",IF('⑧1.活動計画変更（販促）'!$C101="変更",'⑧1.活動計画変更（販促）'!$G101,IF('⑧1.活動計画変更（販促）'!$B100="報告済",'②4.実施状況（販促）'!F52,IF('⑧1.活動計画変更（販促）'!$B100="中止","",IF('⑧1.活動計画変更（販促）'!$C101="中止","",'①4.事業内容（販促）'!H52)))))</f>
        <v/>
      </c>
      <c r="H52" s="1648"/>
      <c r="I52" s="1649"/>
      <c r="J52" s="1649"/>
      <c r="K52" s="1650"/>
      <c r="N52" s="602" t="str">
        <f t="shared" si="2"/>
        <v/>
      </c>
      <c r="O52" s="603" t="str">
        <f>IF(N52="","",'①6.成果目標（販促）'!J102)</f>
        <v/>
      </c>
      <c r="P52" s="603" t="e">
        <f>IF(N52="","",'①6.成果目標（販促）'!G101)*1000</f>
        <v>#VALUE!</v>
      </c>
      <c r="Q52" s="603" t="str">
        <f>IF(N52="","",IF('⑦1.活動計画変更（販促）'!C101="変更",'⑦1.活動計画変更（販促）'!H101,IF('⑦1.活動計画変更（販促）'!C101="中止",'⑦1.活動計画変更（販促）'!H101,'⑦1.活動計画変更（販促）'!H100)))</f>
        <v/>
      </c>
      <c r="R52" s="603" t="str">
        <f>IF(N52="","",IF('⑦1.活動計画変更（販促）'!C101="変更",'⑦1.活動計画変更（販促）'!I101,IF('⑦1.活動計画変更（販促）'!C101="中止",'⑦1.活動計画変更（販促）'!I101,'⑦1.活動計画変更（販促）'!I100)))</f>
        <v/>
      </c>
      <c r="S52" s="603" t="str">
        <f>IF(N52="","",IF('⑧1.活動計画変更（販促）'!B100="報告済",Q52,IF('⑧1.活動計画変更（販促）'!B100="中止",0,IF('⑧1.活動計画変更（販促）'!C101="変更",'⑧1.活動計画変更（販促）'!H101,IF('⑧1.活動計画変更（販促）'!C101="中止",'⑧1.活動計画変更（販促）'!H101,'⑧1.活動計画変更（販促）'!H100)))))</f>
        <v/>
      </c>
      <c r="T52" s="603" t="str">
        <f>IF(N52="","",IF('⑧1.活動計画変更（販促）'!B100="報告済",R52,IF('⑧1.活動計画変更（販促）'!B100="中止",0,IF('⑧1.活動計画変更（販促）'!C101="変更",'⑧1.活動計画変更（販促）'!I101,IF('⑧1.活動計画変更（販促）'!C101="中止",'⑧1.活動計画変更（販促）'!I101,'⑧1.活動計画変更（販促）'!I100)))))</f>
        <v/>
      </c>
    </row>
    <row r="53" spans="2:20" ht="42.6" hidden="1" customHeight="1">
      <c r="B53" s="583" t="str">
        <f>IF('①4.事業内容（販促）'!B53="","",'①4.事業内容（販促）'!B53)</f>
        <v/>
      </c>
      <c r="C53" s="584" t="str">
        <f>IF(B53="","",IF('⑧1.活動計画変更（販促）'!C103="変更",'⑧1.活動計画変更（販促）'!D103,IF('⑧1.活動計画変更（販促）'!B102="報告済",'②4.実施状況（販促）'!C53,IF('⑧1.活動計画変更（販促）'!B102="中止",'①4.事業内容（販促）'!C53,'①4.事業内容（販促）'!C53))))</f>
        <v/>
      </c>
      <c r="D53" s="585" t="str">
        <f>IF(B53="","",IF('⑧1.活動計画変更（販促）'!C103="変更","計画変更",IF('⑧1.活動計画変更（販促）'!B102="中止","事業中止",IF('⑧1.活動計画変更（販促）'!C103="中止","事業中止",""))))</f>
        <v/>
      </c>
      <c r="E53" s="586" t="str">
        <f>IF($B53="","",IF('⑧1.活動計画変更（販促）'!$C103="変更",'⑧1.活動計画変更（販促）'!$E103,IF('⑧1.活動計画変更（販促）'!$B102="報告済",'②4.実施状況（販促）'!D53,IF('⑧1.活動計画変更（販促）'!$B102="中止","",IF('⑧1.活動計画変更（販促）'!$C103="中止","",'①4.事業内容（販促）'!D53)))))</f>
        <v/>
      </c>
      <c r="F53" s="586" t="str">
        <f>IF($B53="","",IF('⑧1.活動計画変更（販促）'!$C103="変更",'⑧1.活動計画変更（販促）'!$F103,IF('⑧1.活動計画変更（販促）'!$B102="報告済",'②4.実施状況（販促）'!E53,IF('⑧1.活動計画変更（販促）'!$B102="中止","",IF('⑧1.活動計画変更（販促）'!$C103="中止","",'①4.事業内容（販促）'!F53)))))</f>
        <v/>
      </c>
      <c r="G53" s="591" t="str">
        <f>IF($B53="","",IF('⑧1.活動計画変更（販促）'!$C103="変更",'⑧1.活動計画変更（販促）'!$G103,IF('⑧1.活動計画変更（販促）'!$B102="報告済",'②4.実施状況（販促）'!F53,IF('⑧1.活動計画変更（販促）'!$B102="中止","",IF('⑧1.活動計画変更（販促）'!$C103="中止","",'①4.事業内容（販促）'!H53)))))</f>
        <v/>
      </c>
      <c r="H53" s="1648"/>
      <c r="I53" s="1649"/>
      <c r="J53" s="1649"/>
      <c r="K53" s="1650"/>
      <c r="N53" s="602" t="str">
        <f t="shared" si="2"/>
        <v/>
      </c>
      <c r="O53" s="603" t="str">
        <f>IF(N53="","",'①6.成果目標（販促）'!J104)</f>
        <v/>
      </c>
      <c r="P53" s="603" t="e">
        <f>IF(N53="","",'①6.成果目標（販促）'!G103)*1000</f>
        <v>#VALUE!</v>
      </c>
      <c r="Q53" s="603" t="str">
        <f>IF(N53="","",IF('⑦1.活動計画変更（販促）'!C103="変更",'⑦1.活動計画変更（販促）'!H103,IF('⑦1.活動計画変更（販促）'!C103="中止",'⑦1.活動計画変更（販促）'!H103,'⑦1.活動計画変更（販促）'!H102)))</f>
        <v/>
      </c>
      <c r="R53" s="603" t="str">
        <f>IF(N53="","",IF('⑦1.活動計画変更（販促）'!C103="変更",'⑦1.活動計画変更（販促）'!I103,IF('⑦1.活動計画変更（販促）'!C103="中止",'⑦1.活動計画変更（販促）'!I103,'⑦1.活動計画変更（販促）'!I104)))</f>
        <v/>
      </c>
      <c r="S53" s="603" t="str">
        <f>IF(N53="","",IF('⑧1.活動計画変更（販促）'!B102="報告済",Q53,IF('⑧1.活動計画変更（販促）'!B102="中止",0,IF('⑧1.活動計画変更（販促）'!C103="変更",'⑧1.活動計画変更（販促）'!H103,IF('⑧1.活動計画変更（販促）'!C103="中止",'⑧1.活動計画変更（販促）'!H103,'⑧1.活動計画変更（販促）'!H102)))))</f>
        <v/>
      </c>
      <c r="T53" s="603" t="str">
        <f>IF(N53="","",IF('⑧1.活動計画変更（販促）'!B102="報告済",R53,IF('⑧1.活動計画変更（販促）'!B102="中止",0,IF('⑧1.活動計画変更（販促）'!C103="変更",'⑧1.活動計画変更（販促）'!I103,IF('⑧1.活動計画変更（販促）'!C103="中止",'⑧1.活動計画変更（販促）'!I103,'⑧1.活動計画変更（販促）'!I102)))))</f>
        <v/>
      </c>
    </row>
    <row r="54" spans="2:20" ht="42.6" hidden="1" customHeight="1" thickBot="1">
      <c r="B54" s="592" t="str">
        <f>IF('①4.事業内容（販促）'!B54="","",'①4.事業内容（販促）'!B54)</f>
        <v/>
      </c>
      <c r="C54" s="593" t="str">
        <f>IF(B54="","",IF('⑧1.活動計画変更（販促）'!C105="変更",'⑧1.活動計画変更（販促）'!D105,IF('⑧1.活動計画変更（販促）'!B104="報告済",'②4.実施状況（販促）'!C54,IF('⑧1.活動計画変更（販促）'!B104="中止",'①4.事業内容（販促）'!C54,'①4.事業内容（販促）'!C54))))</f>
        <v/>
      </c>
      <c r="D54" s="594" t="str">
        <f>IF(B54="","",IF('⑧1.活動計画変更（販促）'!C105="変更","計画変更",IF('⑧1.活動計画変更（販促）'!B104="中止","事業中止",IF('⑧1.活動計画変更（販促）'!C105="中止","事業中止",""))))</f>
        <v/>
      </c>
      <c r="E54" s="595" t="str">
        <f>IF($B54="","",IF('⑧1.活動計画変更（販促）'!$C105="変更",'⑧1.活動計画変更（販促）'!$E105,IF('⑧1.活動計画変更（販促）'!$B104="報告済",'②4.実施状況（販促）'!D54,IF('⑧1.活動計画変更（販促）'!$B104="中止","",IF('⑧1.活動計画変更（販促）'!$C105="中止","",'①4.事業内容（販促）'!D54)))))</f>
        <v/>
      </c>
      <c r="F54" s="595" t="str">
        <f>IF($B54="","",IF('⑧1.活動計画変更（販促）'!$C105="変更",'⑧1.活動計画変更（販促）'!$F105,IF('⑧1.活動計画変更（販促）'!$B104="報告済",'②4.実施状況（販促）'!E54,IF('⑧1.活動計画変更（販促）'!$B104="中止","",IF('⑧1.活動計画変更（販促）'!$C105="中止","",'①4.事業内容（販促）'!F54)))))</f>
        <v/>
      </c>
      <c r="G54" s="596" t="str">
        <f>IF($B54="","",IF('⑧1.活動計画変更（販促）'!$C105="変更",'⑧1.活動計画変更（販促）'!$G105,IF('⑧1.活動計画変更（販促）'!$B104="報告済",'②4.実施状況（販促）'!F54,IF('⑧1.活動計画変更（販促）'!$B104="中止","",IF('⑧1.活動計画変更（販促）'!$C105="中止","",'①4.事業内容（販促）'!H54)))))</f>
        <v/>
      </c>
      <c r="H54" s="1651"/>
      <c r="I54" s="1652"/>
      <c r="J54" s="1652"/>
      <c r="K54" s="1653"/>
      <c r="N54" s="602" t="str">
        <f t="shared" si="2"/>
        <v/>
      </c>
      <c r="O54" s="603" t="str">
        <f>IF(N54="","",'①6.成果目標（販促）'!J106)</f>
        <v/>
      </c>
      <c r="P54" s="603" t="e">
        <f>IF(N54="","",'①6.成果目標（販促）'!G105)*1000</f>
        <v>#VALUE!</v>
      </c>
      <c r="Q54" s="603" t="str">
        <f>IF(N54="","",IF('⑦1.活動計画変更（販促）'!C105="変更",'⑦1.活動計画変更（販促）'!H105,IF('⑦1.活動計画変更（販促）'!C105="中止",'⑦1.活動計画変更（販促）'!H105,'⑦1.活動計画変更（販促）'!H104)))</f>
        <v/>
      </c>
      <c r="R54" s="603" t="str">
        <f>IF(N54="","",IF('⑦1.活動計画変更（販促）'!C105="変更",'⑦1.活動計画変更（販促）'!I105,IF('⑦1.活動計画変更（販促）'!C105="中止",'⑦1.活動計画変更（販促）'!I105,'⑦1.活動計画変更（販促）'!I104)))</f>
        <v/>
      </c>
      <c r="S54" s="603" t="str">
        <f>IF(N54="","",IF('⑧1.活動計画変更（販促）'!B104="報告済",Q54,IF('⑧1.活動計画変更（販促）'!B104="中止",0,IF('⑧1.活動計画変更（販促）'!C105="変更",'⑧1.活動計画変更（販促）'!H105,IF('⑧1.活動計画変更（販促）'!C105="中止",'⑧1.活動計画変更（販促）'!H105,'⑧1.活動計画変更（販促）'!H104)))))</f>
        <v/>
      </c>
      <c r="T54" s="603" t="str">
        <f>IF(N54="","",IF('⑧1.活動計画変更（販促）'!B104="報告済",R54,IF('⑧1.活動計画変更（販促）'!B104="中止",0,IF('⑧1.活動計画変更（販促）'!C105="変更",'⑧1.活動計画変更（販促）'!I105,IF('⑧1.活動計画変更（販促）'!C105="中止",'⑧1.活動計画変更（販促）'!I105,'⑧1.活動計画変更（販促）'!I104)))))</f>
        <v/>
      </c>
    </row>
    <row r="55" spans="2:20" ht="42.6" hidden="1" customHeight="1">
      <c r="B55" s="597" t="str">
        <f>IF('①4.事業内容（販促）'!B55="","",'①4.事業内容（販促）'!B55)</f>
        <v/>
      </c>
      <c r="C55" s="598" t="str">
        <f>IF(B55="","",IF('⑧1.活動計画変更（販促）'!C107="変更",'⑧1.活動計画変更（販促）'!D107,IF('⑧1.活動計画変更（販促）'!B106="報告済",'②4.実施状況（販促）'!C55,IF('⑧1.活動計画変更（販促）'!B106="中止",'①4.事業内容（販促）'!C55,'①4.事業内容（販促）'!C55))))</f>
        <v/>
      </c>
      <c r="D55" s="599" t="str">
        <f>IF(B55="","",IF('⑧1.活動計画変更（販促）'!C107="変更","計画変更",IF('⑧1.活動計画変更（販促）'!B106="中止","事業中止",IF('⑧1.活動計画変更（販促）'!C107="中止","事業中止",""))))</f>
        <v/>
      </c>
      <c r="E55" s="600" t="str">
        <f>IF($B55="","",IF('⑧1.活動計画変更（販促）'!$C107="変更",'⑧1.活動計画変更（販促）'!$E107,IF('⑧1.活動計画変更（販促）'!$B106="報告済",'②4.実施状況（販促）'!D55,IF('⑧1.活動計画変更（販促）'!$B106="中止","",IF('⑧1.活動計画変更（販促）'!$C107="中止","",'①4.事業内容（販促）'!D55)))))</f>
        <v/>
      </c>
      <c r="F55" s="600" t="str">
        <f>IF($B55="","",IF('⑧1.活動計画変更（販促）'!$C107="変更",'⑧1.活動計画変更（販促）'!$F107,IF('⑧1.活動計画変更（販促）'!$B106="報告済",'②4.実施状況（販促）'!E55,IF('⑧1.活動計画変更（販促）'!$B106="中止","",IF('⑧1.活動計画変更（販促）'!$C107="中止","",'①4.事業内容（販促）'!F55)))))</f>
        <v/>
      </c>
      <c r="G55" s="601" t="str">
        <f>IF($B55="","",IF('⑧1.活動計画変更（販促）'!$C107="変更",'⑧1.活動計画変更（販促）'!$G107,IF('⑧1.活動計画変更（販促）'!$B106="報告済",'②4.実施状況（販促）'!F55,IF('⑧1.活動計画変更（販促）'!$B106="中止","",IF('⑧1.活動計画変更（販促）'!$C107="中止","",'①4.事業内容（販促）'!H55)))))</f>
        <v/>
      </c>
      <c r="H55" s="1654"/>
      <c r="I55" s="1655"/>
      <c r="J55" s="1655"/>
      <c r="K55" s="1656"/>
      <c r="N55" s="602" t="str">
        <f t="shared" si="2"/>
        <v/>
      </c>
      <c r="O55" s="603" t="str">
        <f>IF(N55="","",'①6.成果目標（販促）'!J108)</f>
        <v/>
      </c>
      <c r="P55" s="603" t="e">
        <f>IF(N55="","",'①6.成果目標（販促）'!G107)*1000</f>
        <v>#VALUE!</v>
      </c>
      <c r="Q55" s="603" t="str">
        <f>IF(N55="","",IF('⑦1.活動計画変更（販促）'!C107="変更",'⑦1.活動計画変更（販促）'!H107,IF('⑦1.活動計画変更（販促）'!C107="中止",'⑦1.活動計画変更（販促）'!H107,'⑦1.活動計画変更（販促）'!H106)))</f>
        <v/>
      </c>
      <c r="R55" s="603" t="str">
        <f>IF(N55="","",IF('⑦1.活動計画変更（販促）'!C107="変更",'⑦1.活動計画変更（販促）'!I107,IF('⑦1.活動計画変更（販促）'!C107="中止",'⑦1.活動計画変更（販促）'!I107,'⑦1.活動計画変更（販促）'!I106)))</f>
        <v/>
      </c>
      <c r="S55" s="603" t="str">
        <f>IF(N55="","",IF('⑧1.活動計画変更（販促）'!B106="報告済",Q55,IF('⑧1.活動計画変更（販促）'!B106="中止",0,IF('⑧1.活動計画変更（販促）'!C107="変更",'⑧1.活動計画変更（販促）'!H107,IF('⑧1.活動計画変更（販促）'!C107="中止",'⑧1.活動計画変更（販促）'!H107,'⑧1.活動計画変更（販促）'!H106)))))</f>
        <v/>
      </c>
      <c r="T55" s="603" t="str">
        <f>IF(N55="","",IF('⑧1.活動計画変更（販促）'!B106="報告済",R55,IF('⑧1.活動計画変更（販促）'!B106="中止",0,IF('⑧1.活動計画変更（販促）'!C107="変更",'⑧1.活動計画変更（販促）'!I107,IF('⑧1.活動計画変更（販促）'!C107="中止",'⑧1.活動計画変更（販促）'!I107,'⑧1.活動計画変更（販促）'!I106)))))</f>
        <v/>
      </c>
    </row>
    <row r="56" spans="2:20" ht="42.6" hidden="1" customHeight="1">
      <c r="B56" s="583" t="str">
        <f>IF('①4.事業内容（販促）'!B56="","",'①4.事業内容（販促）'!B56)</f>
        <v/>
      </c>
      <c r="C56" s="584" t="str">
        <f>IF(B56="","",IF('⑧1.活動計画変更（販促）'!C109="変更",'⑧1.活動計画変更（販促）'!D109,IF('⑧1.活動計画変更（販促）'!B108="報告済",'②4.実施状況（販促）'!C56,IF('⑧1.活動計画変更（販促）'!B108="中止",'①4.事業内容（販促）'!C56,'①4.事業内容（販促）'!C56))))</f>
        <v/>
      </c>
      <c r="D56" s="585" t="str">
        <f>IF(B56="","",IF('⑧1.活動計画変更（販促）'!C109="変更","計画変更",IF('⑧1.活動計画変更（販促）'!B108="中止","事業中止",IF('⑧1.活動計画変更（販促）'!C109="中止","事業中止",""))))</f>
        <v/>
      </c>
      <c r="E56" s="586" t="str">
        <f>IF($B56="","",IF('⑧1.活動計画変更（販促）'!$C109="変更",'⑧1.活動計画変更（販促）'!$E109,IF('⑧1.活動計画変更（販促）'!$B108="報告済",'②4.実施状況（販促）'!D56,IF('⑧1.活動計画変更（販促）'!$B108="中止","",IF('⑧1.活動計画変更（販促）'!$C109="中止","",'①4.事業内容（販促）'!D56)))))</f>
        <v/>
      </c>
      <c r="F56" s="586" t="str">
        <f>IF($B56="","",IF('⑧1.活動計画変更（販促）'!$C109="変更",'⑧1.活動計画変更（販促）'!$F109,IF('⑧1.活動計画変更（販促）'!$B108="報告済",'②4.実施状況（販促）'!E56,IF('⑧1.活動計画変更（販促）'!$B108="中止","",IF('⑧1.活動計画変更（販促）'!$C109="中止","",'①4.事業内容（販促）'!F56)))))</f>
        <v/>
      </c>
      <c r="G56" s="591" t="str">
        <f>IF($B56="","",IF('⑧1.活動計画変更（販促）'!$C109="変更",'⑧1.活動計画変更（販促）'!$G109,IF('⑧1.活動計画変更（販促）'!$B108="報告済",'②4.実施状況（販促）'!F56,IF('⑧1.活動計画変更（販促）'!$B108="中止","",IF('⑧1.活動計画変更（販促）'!$C109="中止","",'①4.事業内容（販促）'!H56)))))</f>
        <v/>
      </c>
      <c r="H56" s="1648"/>
      <c r="I56" s="1649"/>
      <c r="J56" s="1649"/>
      <c r="K56" s="1650"/>
      <c r="N56" s="602" t="str">
        <f t="shared" si="2"/>
        <v/>
      </c>
      <c r="O56" s="603" t="str">
        <f>IF(N56="","",'①6.成果目標（販促）'!J110)</f>
        <v/>
      </c>
      <c r="P56" s="603" t="e">
        <f>IF(N56="","",'①6.成果目標（販促）'!G109)*1000</f>
        <v>#VALUE!</v>
      </c>
      <c r="Q56" s="603" t="str">
        <f>IF(N56="","",IF('⑦1.活動計画変更（販促）'!C109="変更",'⑦1.活動計画変更（販促）'!H109,IF('⑦1.活動計画変更（販促）'!C109="中止",'⑦1.活動計画変更（販促）'!H109,'⑦1.活動計画変更（販促）'!H108)))</f>
        <v/>
      </c>
      <c r="R56" s="603" t="str">
        <f>IF(N56="","",IF('⑦1.活動計画変更（販促）'!C109="変更",'⑦1.活動計画変更（販促）'!I109,IF('⑦1.活動計画変更（販促）'!C109="中止",'⑦1.活動計画変更（販促）'!I109,'⑦1.活動計画変更（販促）'!I108)))</f>
        <v/>
      </c>
      <c r="S56" s="603" t="str">
        <f>IF(N56="","",IF('⑧1.活動計画変更（販促）'!B108="報告済",Q56,IF('⑧1.活動計画変更（販促）'!B108="中止",0,IF('⑧1.活動計画変更（販促）'!C109="変更",'⑧1.活動計画変更（販促）'!H109,IF('⑧1.活動計画変更（販促）'!C109="中止",'⑧1.活動計画変更（販促）'!H109,'⑧1.活動計画変更（販促）'!H108)))))</f>
        <v/>
      </c>
      <c r="T56" s="603" t="str">
        <f>IF(N56="","",IF('⑧1.活動計画変更（販促）'!B108="報告済",R56,IF('⑧1.活動計画変更（販促）'!B108="中止",0,IF('⑧1.活動計画変更（販促）'!C109="変更",'⑧1.活動計画変更（販促）'!I109,IF('⑧1.活動計画変更（販促）'!C109="中止",'⑧1.活動計画変更（販促）'!I109,'⑧1.活動計画変更（販促）'!I108)))))</f>
        <v/>
      </c>
    </row>
    <row r="57" spans="2:20" ht="42.6" hidden="1" customHeight="1">
      <c r="B57" s="583" t="str">
        <f>IF('①4.事業内容（販促）'!B57="","",'①4.事業内容（販促）'!B57)</f>
        <v/>
      </c>
      <c r="C57" s="584" t="str">
        <f>IF(B57="","",IF('⑧1.活動計画変更（販促）'!C111="変更",'⑧1.活動計画変更（販促）'!D111,IF('⑧1.活動計画変更（販促）'!B110="報告済",'②4.実施状況（販促）'!C57,IF('⑧1.活動計画変更（販促）'!B110="中止",'①4.事業内容（販促）'!C57,'①4.事業内容（販促）'!C57))))</f>
        <v/>
      </c>
      <c r="D57" s="585" t="str">
        <f>IF(B57="","",IF('⑧1.活動計画変更（販促）'!C111="変更","計画変更",IF('⑧1.活動計画変更（販促）'!B110="中止","事業中止",IF('⑧1.活動計画変更（販促）'!C111="中止","事業中止",""))))</f>
        <v/>
      </c>
      <c r="E57" s="586" t="str">
        <f>IF($B57="","",IF('⑧1.活動計画変更（販促）'!$C111="変更",'⑧1.活動計画変更（販促）'!$E111,IF('⑧1.活動計画変更（販促）'!$B110="報告済",'②4.実施状況（販促）'!D57,IF('⑧1.活動計画変更（販促）'!$B110="中止","",IF('⑧1.活動計画変更（販促）'!$C111="中止","",'①4.事業内容（販促）'!D57)))))</f>
        <v/>
      </c>
      <c r="F57" s="586" t="str">
        <f>IF($B57="","",IF('⑧1.活動計画変更（販促）'!$C111="変更",'⑧1.活動計画変更（販促）'!$F111,IF('⑧1.活動計画変更（販促）'!$B110="報告済",'②4.実施状況（販促）'!E57,IF('⑧1.活動計画変更（販促）'!$B110="中止","",IF('⑧1.活動計画変更（販促）'!$C111="中止","",'①4.事業内容（販促）'!F57)))))</f>
        <v/>
      </c>
      <c r="G57" s="591" t="str">
        <f>IF($B57="","",IF('⑧1.活動計画変更（販促）'!$C111="変更",'⑧1.活動計画変更（販促）'!$G111,IF('⑧1.活動計画変更（販促）'!$B110="報告済",'②4.実施状況（販促）'!F57,IF('⑧1.活動計画変更（販促）'!$B110="中止","",IF('⑧1.活動計画変更（販促）'!$C111="中止","",'①4.事業内容（販促）'!H57)))))</f>
        <v/>
      </c>
      <c r="H57" s="1648"/>
      <c r="I57" s="1649"/>
      <c r="J57" s="1649"/>
      <c r="K57" s="1650"/>
      <c r="N57" s="602" t="str">
        <f t="shared" si="2"/>
        <v/>
      </c>
      <c r="O57" s="603" t="str">
        <f>IF(N57="","",'①6.成果目標（販促）'!J112)</f>
        <v/>
      </c>
      <c r="P57" s="603" t="e">
        <f>IF(N57="","",'①6.成果目標（販促）'!G111)*1000</f>
        <v>#VALUE!</v>
      </c>
      <c r="Q57" s="603" t="str">
        <f>IF(N57="","",IF('⑦1.活動計画変更（販促）'!C111="変更",'⑦1.活動計画変更（販促）'!H111,IF('⑦1.活動計画変更（販促）'!C111="中止",'⑦1.活動計画変更（販促）'!H111,'⑦1.活動計画変更（販促）'!H110)))</f>
        <v/>
      </c>
      <c r="R57" s="603" t="str">
        <f>IF(N57="","",IF('⑦1.活動計画変更（販促）'!C111="変更",'⑦1.活動計画変更（販促）'!I111,IF('⑦1.活動計画変更（販促）'!C111="中止",'⑦1.活動計画変更（販促）'!I111,'⑦1.活動計画変更（販促）'!I110)))</f>
        <v/>
      </c>
      <c r="S57" s="603" t="str">
        <f>IF(N57="","",IF('⑧1.活動計画変更（販促）'!B110="報告済",Q57,IF('⑧1.活動計画変更（販促）'!B110="中止",0,IF('⑧1.活動計画変更（販促）'!C111="変更",'⑧1.活動計画変更（販促）'!H111,IF('⑧1.活動計画変更（販促）'!C111="中止",'⑧1.活動計画変更（販促）'!H111,'⑧1.活動計画変更（販促）'!H110)))))</f>
        <v/>
      </c>
      <c r="T57" s="603" t="str">
        <f>IF(N57="","",IF('⑧1.活動計画変更（販促）'!B110="報告済",R57,IF('⑧1.活動計画変更（販促）'!B110="中止",0,IF('⑧1.活動計画変更（販促）'!C111="変更",'⑧1.活動計画変更（販促）'!I111,IF('⑧1.活動計画変更（販促）'!C111="中止",'⑧1.活動計画変更（販促）'!I111,'⑧1.活動計画変更（販促）'!I110)))))</f>
        <v/>
      </c>
    </row>
    <row r="58" spans="2:20" ht="42.6" hidden="1" customHeight="1">
      <c r="B58" s="583" t="str">
        <f>IF('①4.事業内容（販促）'!B58="","",'①4.事業内容（販促）'!B58)</f>
        <v/>
      </c>
      <c r="C58" s="584" t="str">
        <f>IF(B58="","",IF('⑧1.活動計画変更（販促）'!C113="変更",'⑧1.活動計画変更（販促）'!D113,IF('⑧1.活動計画変更（販促）'!B112="報告済",'②4.実施状況（販促）'!C58,IF('⑧1.活動計画変更（販促）'!B112="中止",'①4.事業内容（販促）'!C58,'①4.事業内容（販促）'!C58))))</f>
        <v/>
      </c>
      <c r="D58" s="585" t="str">
        <f>IF(B58="","",IF('⑧1.活動計画変更（販促）'!C113="変更","計画変更",IF('⑧1.活動計画変更（販促）'!B112="中止","事業中止",IF('⑧1.活動計画変更（販促）'!C113="中止","事業中止",""))))</f>
        <v/>
      </c>
      <c r="E58" s="586" t="str">
        <f>IF($B58="","",IF('⑧1.活動計画変更（販促）'!$C113="変更",'⑧1.活動計画変更（販促）'!$E113,IF('⑧1.活動計画変更（販促）'!$B112="報告済",'②4.実施状況（販促）'!D58,IF('⑧1.活動計画変更（販促）'!$B112="中止","",IF('⑧1.活動計画変更（販促）'!$C113="中止","",'①4.事業内容（販促）'!D58)))))</f>
        <v/>
      </c>
      <c r="F58" s="586" t="str">
        <f>IF($B58="","",IF('⑧1.活動計画変更（販促）'!$C113="変更",'⑧1.活動計画変更（販促）'!$F113,IF('⑧1.活動計画変更（販促）'!$B112="報告済",'②4.実施状況（販促）'!E58,IF('⑧1.活動計画変更（販促）'!$B112="中止","",IF('⑧1.活動計画変更（販促）'!$C113="中止","",'①4.事業内容（販促）'!F58)))))</f>
        <v/>
      </c>
      <c r="G58" s="591" t="str">
        <f>IF($B58="","",IF('⑧1.活動計画変更（販促）'!$C113="変更",'⑧1.活動計画変更（販促）'!$G113,IF('⑧1.活動計画変更（販促）'!$B112="報告済",'②4.実施状況（販促）'!F58,IF('⑧1.活動計画変更（販促）'!$B112="中止","",IF('⑧1.活動計画変更（販促）'!$C113="中止","",'①4.事業内容（販促）'!H58)))))</f>
        <v/>
      </c>
      <c r="H58" s="1648"/>
      <c r="I58" s="1649"/>
      <c r="J58" s="1649"/>
      <c r="K58" s="1650"/>
      <c r="N58" s="602" t="str">
        <f t="shared" si="2"/>
        <v/>
      </c>
      <c r="O58" s="603" t="str">
        <f>IF(N58="","",'①6.成果目標（販促）'!J114)</f>
        <v/>
      </c>
      <c r="P58" s="603" t="e">
        <f>IF(N58="","",'①6.成果目標（販促）'!G113)*1000</f>
        <v>#VALUE!</v>
      </c>
      <c r="Q58" s="603" t="str">
        <f>IF(N58="","",IF('⑦1.活動計画変更（販促）'!C113="変更",'⑦1.活動計画変更（販促）'!H113,IF('⑦1.活動計画変更（販促）'!C113="中止",'⑦1.活動計画変更（販促）'!H113,'⑦1.活動計画変更（販促）'!H112)))</f>
        <v/>
      </c>
      <c r="R58" s="603" t="str">
        <f>IF(N58="","",IF('⑦1.活動計画変更（販促）'!C113="変更",'⑦1.活動計画変更（販促）'!I113,IF('⑦1.活動計画変更（販促）'!C113="中止",'⑦1.活動計画変更（販促）'!I113,'⑦1.活動計画変更（販促）'!I112)))</f>
        <v/>
      </c>
      <c r="S58" s="603" t="str">
        <f>IF(N58="","",IF('⑧1.活動計画変更（販促）'!B112="報告済",Q58,IF('⑧1.活動計画変更（販促）'!B112="中止",0,IF('⑧1.活動計画変更（販促）'!C111="変更",'⑧1.活動計画変更（販促）'!H111,IF('⑧1.活動計画変更（販促）'!C111="中止",'⑧1.活動計画変更（販促）'!H111,'⑧1.活動計画変更（販促）'!H110)))))</f>
        <v/>
      </c>
      <c r="T58" s="603" t="str">
        <f>IF(N58="","",IF('⑧1.活動計画変更（販促）'!B112="報告済",R58,IF('⑧1.活動計画変更（販促）'!B112="中止",0,IF('⑧1.活動計画変更（販促）'!C113="変更",'⑧1.活動計画変更（販促）'!I113,IF('⑧1.活動計画変更（販促）'!C113="中止",'⑧1.活動計画変更（販促）'!I113,'⑧1.活動計画変更（販促）'!I112)))))</f>
        <v/>
      </c>
    </row>
    <row r="59" spans="2:20" ht="42.6" hidden="1" customHeight="1">
      <c r="B59" s="583" t="str">
        <f>IF('①4.事業内容（販促）'!B59="","",'①4.事業内容（販促）'!B59)</f>
        <v/>
      </c>
      <c r="C59" s="584" t="str">
        <f>IF(B59="","",IF('⑧1.活動計画変更（販促）'!C115="変更",'⑧1.活動計画変更（販促）'!D115,IF('⑧1.活動計画変更（販促）'!B114="報告済",'②4.実施状況（販促）'!C59,IF('⑧1.活動計画変更（販促）'!B114="中止",'①4.事業内容（販促）'!C59,'①4.事業内容（販促）'!C59))))</f>
        <v/>
      </c>
      <c r="D59" s="585" t="str">
        <f>IF(B59="","",IF('⑧1.活動計画変更（販促）'!C115="変更","計画変更",IF('⑧1.活動計画変更（販促）'!B114="中止","事業中止",IF('⑧1.活動計画変更（販促）'!C115="中止","事業中止",""))))</f>
        <v/>
      </c>
      <c r="E59" s="586" t="str">
        <f>IF($B59="","",IF('⑧1.活動計画変更（販促）'!$C115="変更",'⑧1.活動計画変更（販促）'!$E115,IF('⑧1.活動計画変更（販促）'!$B114="報告済",'②4.実施状況（販促）'!D59,IF('⑧1.活動計画変更（販促）'!$B114="中止","",IF('⑧1.活動計画変更（販促）'!$C115="中止","",'①4.事業内容（販促）'!D59)))))</f>
        <v/>
      </c>
      <c r="F59" s="586" t="str">
        <f>IF($B59="","",IF('⑧1.活動計画変更（販促）'!$C115="変更",'⑧1.活動計画変更（販促）'!$F115,IF('⑧1.活動計画変更（販促）'!$B114="報告済",'②4.実施状況（販促）'!E59,IF('⑧1.活動計画変更（販促）'!$B114="中止","",IF('⑧1.活動計画変更（販促）'!$C115="中止","",'①4.事業内容（販促）'!F59)))))</f>
        <v/>
      </c>
      <c r="G59" s="591" t="str">
        <f>IF($B59="","",IF('⑧1.活動計画変更（販促）'!$C115="変更",'⑧1.活動計画変更（販促）'!$G115,IF('⑧1.活動計画変更（販促）'!$B114="報告済",'②4.実施状況（販促）'!F59,IF('⑧1.活動計画変更（販促）'!$B114="中止","",IF('⑧1.活動計画変更（販促）'!$C115="中止","",'①4.事業内容（販促）'!H59)))))</f>
        <v/>
      </c>
      <c r="H59" s="1648"/>
      <c r="I59" s="1649"/>
      <c r="J59" s="1649"/>
      <c r="K59" s="1650"/>
      <c r="N59" s="602" t="str">
        <f t="shared" si="2"/>
        <v/>
      </c>
      <c r="O59" s="603" t="str">
        <f>IF(N59="","",'①6.成果目標（販促）'!J116)</f>
        <v/>
      </c>
      <c r="P59" s="603" t="e">
        <f>IF(N59="","",'①6.成果目標（販促）'!G115)*1000</f>
        <v>#VALUE!</v>
      </c>
      <c r="Q59" s="603" t="str">
        <f>IF(N59="","",IF('⑦1.活動計画変更（販促）'!C115="変更",'⑦1.活動計画変更（販促）'!H115,IF('⑦1.活動計画変更（販促）'!C115="中止",'⑦1.活動計画変更（販促）'!H115,'⑦1.活動計画変更（販促）'!H114)))</f>
        <v/>
      </c>
      <c r="R59" s="603" t="str">
        <f>IF(N59="","",IF('⑦1.活動計画変更（販促）'!C115="変更",'⑦1.活動計画変更（販促）'!I115,IF('⑦1.活動計画変更（販促）'!C115="中止",'⑦1.活動計画変更（販促）'!I115,'⑦1.活動計画変更（販促）'!I114)))</f>
        <v/>
      </c>
      <c r="S59" s="603" t="str">
        <f>IF(N59="","",IF('⑧1.活動計画変更（販促）'!B114="報告済",Q59,IF('⑧1.活動計画変更（販促）'!B114="中止",0,IF('⑧1.活動計画変更（販促）'!C115="変更",'⑧1.活動計画変更（販促）'!H115,IF('⑧1.活動計画変更（販促）'!C115="中止",'⑧1.活動計画変更（販促）'!H115,'⑧1.活動計画変更（販促）'!H114)))))</f>
        <v/>
      </c>
      <c r="T59" s="603" t="str">
        <f>IF(N59="","",IF('⑧1.活動計画変更（販促）'!B114="報告済",R59,IF('⑧1.活動計画変更（販促）'!B114="中止",0,IF('⑧1.活動計画変更（販促）'!C115="変更",'⑧1.活動計画変更（販促）'!I115,IF('⑧1.活動計画変更（販促）'!C115="中止",'⑧1.活動計画変更（販促）'!I115,'⑧1.活動計画変更（販促）'!I114)))))</f>
        <v/>
      </c>
    </row>
    <row r="60" spans="2:20" ht="42.6" hidden="1" customHeight="1">
      <c r="B60" s="583" t="str">
        <f>IF('①4.事業内容（販促）'!B60="","",'①4.事業内容（販促）'!B60)</f>
        <v/>
      </c>
      <c r="C60" s="584" t="str">
        <f>IF(B60="","",IF('⑧1.活動計画変更（販促）'!C117="変更",'⑧1.活動計画変更（販促）'!D117,IF('⑧1.活動計画変更（販促）'!B116="報告済",'②4.実施状況（販促）'!C60,IF('⑧1.活動計画変更（販促）'!B116="中止",'①4.事業内容（販促）'!C60,'①4.事業内容（販促）'!C60))))</f>
        <v/>
      </c>
      <c r="D60" s="585" t="str">
        <f>IF(B60="","",IF('⑧1.活動計画変更（販促）'!C117="変更","計画変更",IF('⑧1.活動計画変更（販促）'!B116="中止","事業中止",IF('⑧1.活動計画変更（販促）'!C117="中止","事業中止",""))))</f>
        <v/>
      </c>
      <c r="E60" s="586" t="str">
        <f>IF($B60="","",IF('⑧1.活動計画変更（販促）'!$C117="変更",'⑧1.活動計画変更（販促）'!$E117,IF('⑧1.活動計画変更（販促）'!$B116="報告済",'②4.実施状況（販促）'!D60,IF('⑧1.活動計画変更（販促）'!$B116="中止","",IF('⑧1.活動計画変更（販促）'!$C117="中止","",'①4.事業内容（販促）'!D60)))))</f>
        <v/>
      </c>
      <c r="F60" s="586" t="str">
        <f>IF($B60="","",IF('⑧1.活動計画変更（販促）'!$C117="変更",'⑧1.活動計画変更（販促）'!$F117,IF('⑧1.活動計画変更（販促）'!$B116="報告済",'②4.実施状況（販促）'!E60,IF('⑧1.活動計画変更（販促）'!$B116="中止","",IF('⑧1.活動計画変更（販促）'!$C117="中止","",'①4.事業内容（販促）'!F60)))))</f>
        <v/>
      </c>
      <c r="G60" s="591" t="str">
        <f>IF($B60="","",IF('⑧1.活動計画変更（販促）'!$C117="変更",'⑧1.活動計画変更（販促）'!$G117,IF('⑧1.活動計画変更（販促）'!$B116="報告済",'②4.実施状況（販促）'!F60,IF('⑧1.活動計画変更（販促）'!$B116="中止","",IF('⑧1.活動計画変更（販促）'!$C117="中止","",'①4.事業内容（販促）'!H60)))))</f>
        <v/>
      </c>
      <c r="H60" s="1648"/>
      <c r="I60" s="1649"/>
      <c r="J60" s="1649"/>
      <c r="K60" s="1650"/>
      <c r="N60" s="602" t="str">
        <f t="shared" si="2"/>
        <v/>
      </c>
      <c r="O60" s="603" t="str">
        <f>IF(N60="","",'①6.成果目標（販促）'!J118)</f>
        <v/>
      </c>
      <c r="P60" s="603" t="e">
        <f>IF(N60="","",'①6.成果目標（販促）'!G117)*1000</f>
        <v>#VALUE!</v>
      </c>
      <c r="Q60" s="603" t="str">
        <f>IF(N60="","",IF('⑦1.活動計画変更（販促）'!C117="変更",'⑦1.活動計画変更（販促）'!H117,IF('⑦1.活動計画変更（販促）'!C117="中止",'⑦1.活動計画変更（販促）'!H117,'⑦1.活動計画変更（販促）'!H116)))</f>
        <v/>
      </c>
      <c r="R60" s="603" t="str">
        <f>IF(N60="","",IF('⑦1.活動計画変更（販促）'!C117="変更",'⑦1.活動計画変更（販促）'!I117,IF('⑦1.活動計画変更（販促）'!C117="中止",'⑦1.活動計画変更（販促）'!I117,'⑦1.活動計画変更（販促）'!I116)))</f>
        <v/>
      </c>
      <c r="S60" s="603" t="str">
        <f>IF(N60="","",IF('⑧1.活動計画変更（販促）'!B116="報告済",Q60,IF('⑧1.活動計画変更（販促）'!B116="中止",0,IF('⑧1.活動計画変更（販促）'!C117="変更",'⑧1.活動計画変更（販促）'!H117,IF('⑧1.活動計画変更（販促）'!C117="中止",'⑧1.活動計画変更（販促）'!H117,'⑧1.活動計画変更（販促）'!H116)))))</f>
        <v/>
      </c>
      <c r="T60" s="603" t="str">
        <f>IF(N60="","",IF('⑧1.活動計画変更（販促）'!B116="報告済",R60,IF('⑧1.活動計画変更（販促）'!B116="中止",0,IF('⑧1.活動計画変更（販促）'!C117="変更",'⑧1.活動計画変更（販促）'!I117,IF('⑧1.活動計画変更（販促）'!C117="中止",'⑧1.活動計画変更（販促）'!I117,'⑧1.活動計画変更（販促）'!I116)))))</f>
        <v/>
      </c>
    </row>
    <row r="61" spans="2:20" ht="42.6" hidden="1" customHeight="1">
      <c r="B61" s="583" t="str">
        <f>IF('①4.事業内容（販促）'!B61="","",'①4.事業内容（販促）'!B61)</f>
        <v/>
      </c>
      <c r="C61" s="584" t="str">
        <f>IF(B61="","",IF('⑧1.活動計画変更（販促）'!C119="変更",'⑧1.活動計画変更（販促）'!D119,IF('⑧1.活動計画変更（販促）'!B118="報告済",'②4.実施状況（販促）'!C61,IF('⑧1.活動計画変更（販促）'!B118="中止",'①4.事業内容（販促）'!C61,'①4.事業内容（販促）'!C61))))</f>
        <v/>
      </c>
      <c r="D61" s="585" t="str">
        <f>IF(B61="","",IF('⑧1.活動計画変更（販促）'!C119="変更","計画変更",IF('⑧1.活動計画変更（販促）'!B118="中止","事業中止",IF('⑧1.活動計画変更（販促）'!C119="中止","事業中止",""))))</f>
        <v/>
      </c>
      <c r="E61" s="586" t="str">
        <f>IF($B61="","",IF('⑧1.活動計画変更（販促）'!$C119="変更",'⑧1.活動計画変更（販促）'!$E119,IF('⑧1.活動計画変更（販促）'!$B118="報告済",'②4.実施状況（販促）'!D61,IF('⑧1.活動計画変更（販促）'!$B118="中止","",IF('⑧1.活動計画変更（販促）'!$C119="中止","",'①4.事業内容（販促）'!D61)))))</f>
        <v/>
      </c>
      <c r="F61" s="586" t="str">
        <f>IF($B61="","",IF('⑧1.活動計画変更（販促）'!$C119="変更",'⑧1.活動計画変更（販促）'!$F119,IF('⑧1.活動計画変更（販促）'!$B118="報告済",'②4.実施状況（販促）'!E61,IF('⑧1.活動計画変更（販促）'!$B118="中止","",IF('⑧1.活動計画変更（販促）'!$C119="中止","",'①4.事業内容（販促）'!F61)))))</f>
        <v/>
      </c>
      <c r="G61" s="591" t="str">
        <f>IF($B61="","",IF('⑧1.活動計画変更（販促）'!$C119="変更",'⑧1.活動計画変更（販促）'!$G119,IF('⑧1.活動計画変更（販促）'!$B118="報告済",'②4.実施状況（販促）'!F61,IF('⑧1.活動計画変更（販促）'!$B118="中止","",IF('⑧1.活動計画変更（販促）'!$C119="中止","",'①4.事業内容（販促）'!H61)))))</f>
        <v/>
      </c>
      <c r="H61" s="1648"/>
      <c r="I61" s="1649"/>
      <c r="J61" s="1649"/>
      <c r="K61" s="1650"/>
      <c r="N61" s="602" t="str">
        <f t="shared" si="2"/>
        <v/>
      </c>
      <c r="O61" s="603" t="str">
        <f>IF(N61="","",'①6.成果目標（販促）'!J120)</f>
        <v/>
      </c>
      <c r="P61" s="603" t="e">
        <f>IF(N61="","",'①6.成果目標（販促）'!G119)*1000</f>
        <v>#VALUE!</v>
      </c>
      <c r="Q61" s="603" t="str">
        <f>IF(N61="","",IF('⑦1.活動計画変更（販促）'!C119="変更",'⑦1.活動計画変更（販促）'!H119,IF('⑦1.活動計画変更（販促）'!C119="中止",'⑦1.活動計画変更（販促）'!H119,'⑦1.活動計画変更（販促）'!H118)))</f>
        <v/>
      </c>
      <c r="R61" s="603" t="str">
        <f>IF(N61="","",IF('⑦1.活動計画変更（販促）'!C119="変更",'⑦1.活動計画変更（販促）'!I119,IF('⑦1.活動計画変更（販促）'!C119="中止",'⑦1.活動計画変更（販促）'!I119,'⑦1.活動計画変更（販促）'!I118)))</f>
        <v/>
      </c>
      <c r="S61" s="603" t="str">
        <f>IF(N61="","",IF('⑧1.活動計画変更（販促）'!B118="報告済",Q61,IF('⑧1.活動計画変更（販促）'!B118="中止",0,IF('⑧1.活動計画変更（販促）'!C119="変更",'⑧1.活動計画変更（販促）'!H119,IF('⑧1.活動計画変更（販促）'!C119="中止",'⑧1.活動計画変更（販促）'!H119,'⑧1.活動計画変更（販促）'!H118)))))</f>
        <v/>
      </c>
      <c r="T61" s="603" t="str">
        <f>IF(N61="","",IF('⑧1.活動計画変更（販促）'!B118="報告済",R61,IF('⑧1.活動計画変更（販促）'!B118="中止",0,IF('⑧1.活動計画変更（販促）'!C119="変更",'⑧1.活動計画変更（販促）'!I119,IF('⑧1.活動計画変更（販促）'!C119="中止",'⑧1.活動計画変更（販促）'!I119,'⑧1.活動計画変更（販促）'!I118)))))</f>
        <v/>
      </c>
    </row>
    <row r="62" spans="2:20" ht="42.6" hidden="1" customHeight="1">
      <c r="B62" s="583" t="str">
        <f>IF('①4.事業内容（販促）'!B62="","",'①4.事業内容（販促）'!B62)</f>
        <v/>
      </c>
      <c r="C62" s="584" t="str">
        <f>IF(B62="","",IF('⑧1.活動計画変更（販促）'!C121="変更",'⑧1.活動計画変更（販促）'!D121,IF('⑧1.活動計画変更（販促）'!B120="報告済",'②4.実施状況（販促）'!C62,IF('⑧1.活動計画変更（販促）'!B120="中止",'①4.事業内容（販促）'!C62,'①4.事業内容（販促）'!C62))))</f>
        <v/>
      </c>
      <c r="D62" s="585" t="str">
        <f>IF(B62="","",IF('⑧1.活動計画変更（販促）'!C121="変更","計画変更",IF('⑧1.活動計画変更（販促）'!B120="中止","事業中止",IF('⑧1.活動計画変更（販促）'!C121="中止","事業中止",""))))</f>
        <v/>
      </c>
      <c r="E62" s="586" t="str">
        <f>IF($B62="","",IF('⑧1.活動計画変更（販促）'!$C121="変更",'⑧1.活動計画変更（販促）'!$E121,IF('⑧1.活動計画変更（販促）'!$B120="報告済",'②4.実施状況（販促）'!D62,IF('⑧1.活動計画変更（販促）'!$B120="中止","",IF('⑧1.活動計画変更（販促）'!$C121="中止","",'①4.事業内容（販促）'!D62)))))</f>
        <v/>
      </c>
      <c r="F62" s="586" t="str">
        <f>IF($B62="","",IF('⑧1.活動計画変更（販促）'!$C121="変更",'⑧1.活動計画変更（販促）'!$F121,IF('⑧1.活動計画変更（販促）'!$B120="報告済",'②4.実施状況（販促）'!E62,IF('⑧1.活動計画変更（販促）'!$B120="中止","",IF('⑧1.活動計画変更（販促）'!$C121="中止","",'①4.事業内容（販促）'!F62)))))</f>
        <v/>
      </c>
      <c r="G62" s="591" t="str">
        <f>IF($B62="","",IF('⑧1.活動計画変更（販促）'!$C121="変更",'⑧1.活動計画変更（販促）'!$G121,IF('⑧1.活動計画変更（販促）'!$B120="報告済",'②4.実施状況（販促）'!F62,IF('⑧1.活動計画変更（販促）'!$B120="中止","",IF('⑧1.活動計画変更（販促）'!$C121="中止","",'①4.事業内容（販促）'!H62)))))</f>
        <v/>
      </c>
      <c r="H62" s="1648"/>
      <c r="I62" s="1649"/>
      <c r="J62" s="1649"/>
      <c r="K62" s="1650"/>
      <c r="N62" s="602" t="str">
        <f t="shared" si="2"/>
        <v/>
      </c>
      <c r="O62" s="603" t="str">
        <f>IF(N62="","",'①6.成果目標（販促）'!J122)</f>
        <v/>
      </c>
      <c r="P62" s="603" t="e">
        <f>IF(N62="","",'①6.成果目標（販促）'!G121)*1000</f>
        <v>#VALUE!</v>
      </c>
      <c r="Q62" s="603" t="str">
        <f>IF(N62="","",IF('⑦1.活動計画変更（販促）'!C121="変更",'⑦1.活動計画変更（販促）'!H121,IF('⑦1.活動計画変更（販促）'!C121="中止",'⑦1.活動計画変更（販促）'!H121,'⑦1.活動計画変更（販促）'!H120)))</f>
        <v/>
      </c>
      <c r="R62" s="603" t="str">
        <f>IF(N62="","",IF('⑦1.活動計画変更（販促）'!C121="変更",'⑦1.活動計画変更（販促）'!I121,IF('⑦1.活動計画変更（販促）'!C121="中止",'⑦1.活動計画変更（販促）'!I121,'⑦1.活動計画変更（販促）'!I120)))</f>
        <v/>
      </c>
      <c r="S62" s="603" t="str">
        <f>IF(N62="","",IF('⑧1.活動計画変更（販促）'!B120="報告済",Q62,IF('⑧1.活動計画変更（販促）'!B120="中止",0,IF('⑧1.活動計画変更（販促）'!C121="変更",'⑧1.活動計画変更（販促）'!H121,IF('⑧1.活動計画変更（販促）'!C121="中止",'⑧1.活動計画変更（販促）'!H121,'⑧1.活動計画変更（販促）'!H120)))))</f>
        <v/>
      </c>
      <c r="T62" s="603" t="str">
        <f>IF(N62="","",IF('⑧1.活動計画変更（販促）'!B120="報告済",R62,IF('⑧1.活動計画変更（販促）'!B120="中止",0,IF('⑧1.活動計画変更（販促）'!C121="変更",'⑧1.活動計画変更（販促）'!I121,IF('⑧1.活動計画変更（販促）'!C121="中止",'⑧1.活動計画変更（販促）'!I121,'⑧1.活動計画変更（販促）'!I120)))))</f>
        <v/>
      </c>
    </row>
    <row r="63" spans="2:20" ht="42.6" hidden="1" customHeight="1">
      <c r="B63" s="583" t="str">
        <f>IF('①4.事業内容（販促）'!B63="","",'①4.事業内容（販促）'!B63)</f>
        <v/>
      </c>
      <c r="C63" s="584" t="str">
        <f>IF(B63="","",IF('⑧1.活動計画変更（販促）'!C123="変更",'⑧1.活動計画変更（販促）'!D123,IF('⑧1.活動計画変更（販促）'!B122="報告済",'②4.実施状況（販促）'!C63,IF('⑧1.活動計画変更（販促）'!B122="中止",'①4.事業内容（販促）'!C63,'①4.事業内容（販促）'!C63))))</f>
        <v/>
      </c>
      <c r="D63" s="585" t="str">
        <f>IF(B63="","",IF('⑧1.活動計画変更（販促）'!C123="変更","計画変更",IF('⑧1.活動計画変更（販促）'!B122="中止","事業中止",IF('⑧1.活動計画変更（販促）'!C123="中止","事業中止",""))))</f>
        <v/>
      </c>
      <c r="E63" s="586" t="str">
        <f>IF($B63="","",IF('⑧1.活動計画変更（販促）'!$C123="変更",'⑧1.活動計画変更（販促）'!$E123,IF('⑧1.活動計画変更（販促）'!$B122="報告済",'②4.実施状況（販促）'!D63,IF('⑧1.活動計画変更（販促）'!$B122="中止","",IF('⑧1.活動計画変更（販促）'!$C123="中止","",'①4.事業内容（販促）'!D63)))))</f>
        <v/>
      </c>
      <c r="F63" s="586" t="str">
        <f>IF($B63="","",IF('⑧1.活動計画変更（販促）'!$C123="変更",'⑧1.活動計画変更（販促）'!$F123,IF('⑧1.活動計画変更（販促）'!$B122="報告済",'②4.実施状況（販促）'!E63,IF('⑧1.活動計画変更（販促）'!$B122="中止","",IF('⑧1.活動計画変更（販促）'!$C123="中止","",'①4.事業内容（販促）'!F63)))))</f>
        <v/>
      </c>
      <c r="G63" s="591" t="str">
        <f>IF($B63="","",IF('⑧1.活動計画変更（販促）'!$C123="変更",'⑧1.活動計画変更（販促）'!$G123,IF('⑧1.活動計画変更（販促）'!$B122="報告済",'②4.実施状況（販促）'!F63,IF('⑧1.活動計画変更（販促）'!$B122="中止","",IF('⑧1.活動計画変更（販促）'!$C123="中止","",'①4.事業内容（販促）'!H63)))))</f>
        <v/>
      </c>
      <c r="H63" s="1648"/>
      <c r="I63" s="1649"/>
      <c r="J63" s="1649"/>
      <c r="K63" s="1650"/>
      <c r="N63" s="602" t="str">
        <f t="shared" si="2"/>
        <v/>
      </c>
      <c r="O63" s="603" t="str">
        <f>IF(N63="","",'①6.成果目標（販促）'!J124)</f>
        <v/>
      </c>
      <c r="P63" s="603" t="e">
        <f>IF(N63="","",'①6.成果目標（販促）'!G123)*1000</f>
        <v>#VALUE!</v>
      </c>
      <c r="Q63" s="603" t="str">
        <f>IF(N63="","",IF('⑦1.活動計画変更（販促）'!C123="変更",'⑦1.活動計画変更（販促）'!H123,IF('⑦1.活動計画変更（販促）'!C123="中止",'⑦1.活動計画変更（販促）'!H123,'⑦1.活動計画変更（販促）'!H122)))</f>
        <v/>
      </c>
      <c r="R63" s="603" t="str">
        <f>IF(N63="","",IF('⑦1.活動計画変更（販促）'!C123="変更",'⑦1.活動計画変更（販促）'!I123,IF('⑦1.活動計画変更（販促）'!C123="中止",'⑦1.活動計画変更（販促）'!I123,'⑦1.活動計画変更（販促）'!I122)))</f>
        <v/>
      </c>
      <c r="S63" s="603" t="str">
        <f>IF(N63="","",IF('⑧1.活動計画変更（販促）'!B122="報告済",Q63,IF('⑧1.活動計画変更（販促）'!B122="中止",0,IF('⑧1.活動計画変更（販促）'!C123="変更",'⑧1.活動計画変更（販促）'!H123,IF('⑧1.活動計画変更（販促）'!C123="中止",'⑧1.活動計画変更（販促）'!H123,'⑧1.活動計画変更（販促）'!H122)))))</f>
        <v/>
      </c>
      <c r="T63" s="603" t="str">
        <f>IF(N63="","",IF('⑧1.活動計画変更（販促）'!B122="報告済",R63,IF('⑧1.活動計画変更（販促）'!B122="中止",0,IF('⑧1.活動計画変更（販促）'!C123="変更",'⑧1.活動計画変更（販促）'!I123,IF('⑧1.活動計画変更（販促）'!C123="中止",'⑧1.活動計画変更（販促）'!I123,'⑧1.活動計画変更（販促）'!I122)))))</f>
        <v/>
      </c>
    </row>
    <row r="64" spans="2:20" ht="42.6" hidden="1" customHeight="1" thickBot="1">
      <c r="B64" s="592" t="str">
        <f>IF('①4.事業内容（販促）'!B64="","",'①4.事業内容（販促）'!B64)</f>
        <v/>
      </c>
      <c r="C64" s="593" t="str">
        <f>IF(B64="","",IF('⑧1.活動計画変更（販促）'!C125="変更",'⑧1.活動計画変更（販促）'!D125,IF('⑧1.活動計画変更（販促）'!B124="報告済",'②4.実施状況（販促）'!C64,IF('⑧1.活動計画変更（販促）'!B124="中止",'①4.事業内容（販促）'!C64,'①4.事業内容（販促）'!C64))))</f>
        <v/>
      </c>
      <c r="D64" s="594" t="str">
        <f>IF(B64="","",IF('⑧1.活動計画変更（販促）'!C125="変更","計画変更",IF('⑧1.活動計画変更（販促）'!B124="中止","事業中止",IF('⑧1.活動計画変更（販促）'!C125="中止","事業中止",""))))</f>
        <v/>
      </c>
      <c r="E64" s="595" t="str">
        <f>IF($B64="","",IF('⑧1.活動計画変更（販促）'!$C125="変更",'⑧1.活動計画変更（販促）'!$E125,IF('⑧1.活動計画変更（販促）'!$B124="報告済",'②4.実施状況（販促）'!D64,IF('⑧1.活動計画変更（販促）'!$B124="中止","",IF('⑧1.活動計画変更（販促）'!$C125="中止","",'①4.事業内容（販促）'!D64)))))</f>
        <v/>
      </c>
      <c r="F64" s="595" t="str">
        <f>IF($B64="","",IF('⑧1.活動計画変更（販促）'!$C125="変更",'⑧1.活動計画変更（販促）'!$F125,IF('⑧1.活動計画変更（販促）'!$B124="報告済",'②4.実施状況（販促）'!E64,IF('⑧1.活動計画変更（販促）'!$B124="中止","",IF('⑧1.活動計画変更（販促）'!$C125="中止","",'①4.事業内容（販促）'!F64)))))</f>
        <v/>
      </c>
      <c r="G64" s="596" t="str">
        <f>IF($B64="","",IF('⑧1.活動計画変更（販促）'!$C125="変更",'⑧1.活動計画変更（販促）'!$G125,IF('⑧1.活動計画変更（販促）'!$B124="報告済",'②4.実施状況（販促）'!F64,IF('⑧1.活動計画変更（販促）'!$B124="中止","",IF('⑧1.活動計画変更（販促）'!$C125="中止","",'①4.事業内容（販促）'!H64)))))</f>
        <v/>
      </c>
      <c r="H64" s="1651"/>
      <c r="I64" s="1652"/>
      <c r="J64" s="1652"/>
      <c r="K64" s="1653"/>
      <c r="N64" s="602" t="str">
        <f t="shared" si="2"/>
        <v/>
      </c>
      <c r="O64" s="603" t="str">
        <f>IF(N64="","",'①6.成果目標（販促）'!J126)</f>
        <v/>
      </c>
      <c r="P64" s="603" t="e">
        <f>IF(N64="","",'①6.成果目標（販促）'!G125)*1000</f>
        <v>#VALUE!</v>
      </c>
      <c r="Q64" s="603" t="str">
        <f>IF(N64="","",IF('⑦1.活動計画変更（販促）'!C125="変更",'⑦1.活動計画変更（販促）'!H125,IF('⑦1.活動計画変更（販促）'!C125="中止",'⑦1.活動計画変更（販促）'!H125,'⑦1.活動計画変更（販促）'!H124)))</f>
        <v/>
      </c>
      <c r="R64" s="603" t="str">
        <f>IF(N64="","",IF('⑦1.活動計画変更（販促）'!C125="変更",'⑦1.活動計画変更（販促）'!I125,IF('⑦1.活動計画変更（販促）'!C125="中止",'⑦1.活動計画変更（販促）'!I125,'⑦1.活動計画変更（販促）'!I124)))</f>
        <v/>
      </c>
      <c r="S64" s="603" t="str">
        <f>IF(N64="","",IF('⑧1.活動計画変更（販促）'!B124="報告済",Q64,IF('⑧1.活動計画変更（販促）'!B124="中止",0,IF('⑧1.活動計画変更（販促）'!C126="変更",'⑧1.活動計画変更（販促）'!H126,IF('⑧1.活動計画変更（販促）'!C126="中止",'⑧1.活動計画変更（販促）'!H126,'⑧1.活動計画変更（販促）'!H125)))))</f>
        <v/>
      </c>
      <c r="T64" s="603" t="str">
        <f>IF(N64="","",IF('⑧1.活動計画変更（販促）'!B124="報告済",R64,IF('⑧1.活動計画変更（販促）'!B124="中止",0,IF('⑧1.活動計画変更（販促）'!C125="変更",'⑧1.活動計画変更（販促）'!I125,IF('⑧1.活動計画変更（販促）'!C125="中止",'⑧1.活動計画変更（販促）'!I125,'⑧1.活動計画変更（販促）'!I124)))))</f>
        <v/>
      </c>
    </row>
    <row r="65" spans="2:20" ht="42.6" hidden="1" customHeight="1">
      <c r="B65" s="583" t="str">
        <f>IF('①4.事業内容（販促）'!B65="","",'①4.事業内容（販促）'!B65)</f>
        <v/>
      </c>
      <c r="C65" s="584" t="str">
        <f>IF(B65="","",IF('⑧1.活動計画変更（販促）'!C127="変更",'⑧1.活動計画変更（販促）'!D127,IF('⑧1.活動計画変更（販促）'!B126="報告済",'②4.実施状況（販促）'!C65,IF('⑧1.活動計画変更（販促）'!B126="中止",'①4.事業内容（販促）'!C65,'①4.事業内容（販促）'!C65))))</f>
        <v/>
      </c>
      <c r="D65" s="585" t="str">
        <f>IF(B65="","",IF('⑧1.活動計画変更（販促）'!C127="変更","計画変更",IF('⑧1.活動計画変更（販促）'!B126="中止","事業中止",IF('⑧1.活動計画変更（販促）'!C127="中止","事業中止",""))))</f>
        <v/>
      </c>
      <c r="E65" s="586" t="str">
        <f>IF($B65="","",IF('⑧1.活動計画変更（販促）'!$C127="変更",'⑧1.活動計画変更（販促）'!$E127,IF('⑧1.活動計画変更（販促）'!$B126="報告済",'②4.実施状況（販促）'!D65,IF('⑧1.活動計画変更（販促）'!$B126="中止","",IF('⑧1.活動計画変更（販促）'!$C127="中止","",'①4.事業内容（販促）'!D65)))))</f>
        <v/>
      </c>
      <c r="F65" s="586" t="str">
        <f>IF($B65="","",IF('⑧1.活動計画変更（販促）'!$C127="変更",'⑧1.活動計画変更（販促）'!$F127,IF('⑧1.活動計画変更（販促）'!$B126="報告済",'②4.実施状況（販促）'!E65,IF('⑧1.活動計画変更（販促）'!$B126="中止","",IF('⑧1.活動計画変更（販促）'!$C127="中止","",'①4.事業内容（販促）'!F65)))))</f>
        <v/>
      </c>
      <c r="G65" s="587" t="str">
        <f>IF($B65="","",IF('⑧1.活動計画変更（販促）'!$C127="変更",'⑧1.活動計画変更（販促）'!$G127,IF('⑧1.活動計画変更（販促）'!$B126="報告済",'②4.実施状況（販促）'!F65,IF('⑧1.活動計画変更（販促）'!$B126="中止","",IF('⑧1.活動計画変更（販促）'!$C127="中止","",'①4.事業内容（販促）'!H65)))))</f>
        <v/>
      </c>
      <c r="H65" s="1648"/>
      <c r="I65" s="1649"/>
      <c r="J65" s="1649"/>
      <c r="K65" s="1650"/>
      <c r="L65" s="357"/>
      <c r="M65" s="146"/>
      <c r="N65" s="602" t="str">
        <f>IF(B65="","",B65)</f>
        <v/>
      </c>
      <c r="O65" s="603" t="str">
        <f>IF(N65="","",'①6.成果目標（販促）'!J128)</f>
        <v/>
      </c>
      <c r="P65" s="603" t="e">
        <f>IF(N65="","",'①6.成果目標（販促）'!G127)*1000</f>
        <v>#VALUE!</v>
      </c>
      <c r="Q65" s="603" t="str">
        <f>IF(N65="","",IF('⑦1.活動計画変更（販促）'!C127="変更",'⑦1.活動計画変更（販促）'!H127,IF('⑦1.活動計画変更（販促）'!C127="中止",'⑦1.活動計画変更（販促）'!H127,'⑦1.活動計画変更（販促）'!H126)))</f>
        <v/>
      </c>
      <c r="R65" s="603" t="str">
        <f>IF(N65="","",IF('⑦1.活動計画変更（販促）'!C127="変更",'⑦1.活動計画変更（販促）'!I127,IF('⑦1.活動計画変更（販促）'!C127="中止",'⑦1.活動計画変更（販促）'!I127,'⑦1.活動計画変更（販促）'!I126)))</f>
        <v/>
      </c>
      <c r="S65" s="603" t="str">
        <f>IF(N65="","",IF('⑧1.活動計画変更（販促）'!B126="報告済",Q65,IF('⑧1.活動計画変更（販促）'!B126="中止",0,IF('⑧1.活動計画変更（販促）'!C127="変更",'⑧1.活動計画変更（販促）'!H127,IF('⑧1.活動計画変更（販促）'!C127="中止",'⑧1.活動計画変更（販促）'!H127,'⑧1.活動計画変更（販促）'!H126)))))</f>
        <v/>
      </c>
      <c r="T65" s="603" t="str">
        <f>IF(N65="","",IF('⑧1.活動計画変更（販促）'!B126="報告済",R65,IF('⑧1.活動計画変更（販促）'!B126="中止",0,IF('⑧1.活動計画変更（販促）'!C127="変更",'⑧1.活動計画変更（販促）'!I127,IF('⑧1.活動計画変更（販促）'!C127="中止",'⑧1.活動計画変更（販促）'!I127,'⑧1.活動計画変更（販促）'!I126)))))</f>
        <v/>
      </c>
    </row>
    <row r="66" spans="2:20" ht="42.6" hidden="1" customHeight="1">
      <c r="B66" s="583" t="str">
        <f>IF('①4.事業内容（販促）'!B66="","",'①4.事業内容（販促）'!B66)</f>
        <v/>
      </c>
      <c r="C66" s="584" t="str">
        <f>IF(B66="","",IF('⑧1.活動計画変更（販促）'!C129="変更",'⑧1.活動計画変更（販促）'!D129,IF('⑧1.活動計画変更（販促）'!B128="報告済",'②4.実施状況（販促）'!C66,IF('⑧1.活動計画変更（販促）'!B128="中止",'①4.事業内容（販促）'!C66,'①4.事業内容（販促）'!C66))))</f>
        <v/>
      </c>
      <c r="D66" s="588" t="str">
        <f>IF(B66="","",IF('⑧1.活動計画変更（販促）'!C129="変更","計画変更",IF('⑧1.活動計画変更（販促）'!B128="中止","事業中止",IF('⑧1.活動計画変更（販促）'!C129="中止","事業中止",""))))</f>
        <v/>
      </c>
      <c r="E66" s="586" t="str">
        <f>IF($B66="","",IF('⑧1.活動計画変更（販促）'!$C129="変更",'⑧1.活動計画変更（販促）'!$E129,IF('⑧1.活動計画変更（販促）'!$B128="報告済",'②4.実施状況（販促）'!D66,IF('⑧1.活動計画変更（販促）'!$B128="中止","",IF('⑧1.活動計画変更（販促）'!$C129="中止","",'①4.事業内容（販促）'!D66)))))</f>
        <v/>
      </c>
      <c r="F66" s="586" t="str">
        <f>IF($B66="","",IF('⑧1.活動計画変更（販促）'!$C129="変更",'⑧1.活動計画変更（販促）'!$F129,IF('⑧1.活動計画変更（販促）'!$B128="報告済",'②4.実施状況（販促）'!E66,IF('⑧1.活動計画変更（販促）'!$B128="中止","",IF('⑧1.活動計画変更（販促）'!$C129="中止","",'①4.事業内容（販促）'!F66)))))</f>
        <v/>
      </c>
      <c r="G66" s="589" t="str">
        <f>IF($B66="","",IF('⑧1.活動計画変更（販促）'!$C129="変更",'⑧1.活動計画変更（販促）'!$G129,IF('⑧1.活動計画変更（販促）'!$B128="報告済",'②4.実施状況（販促）'!F66,IF('⑧1.活動計画変更（販促）'!$B128="中止","",IF('⑧1.活動計画変更（販促）'!$C129="中止","",'①4.事業内容（販促）'!H66)))))</f>
        <v/>
      </c>
      <c r="H66" s="1648"/>
      <c r="I66" s="1649"/>
      <c r="J66" s="1649"/>
      <c r="K66" s="1650"/>
      <c r="M66" s="151"/>
      <c r="N66" s="602" t="str">
        <f t="shared" ref="N66:N84" si="3">IF(B66="","",B66)</f>
        <v/>
      </c>
      <c r="O66" s="603" t="str">
        <f>IF(N66="","",'①6.成果目標（販促）'!J130)</f>
        <v/>
      </c>
      <c r="P66" s="603" t="e">
        <f>IF(N66="","",'①6.成果目標（販促）'!G129)*1000</f>
        <v>#VALUE!</v>
      </c>
      <c r="Q66" s="603" t="str">
        <f>IF(N66="","",IF('⑦1.活動計画変更（販促）'!C129="変更",'⑦1.活動計画変更（販促）'!H129,IF('⑦1.活動計画変更（販促）'!C129="中止",'⑦1.活動計画変更（販促）'!H129,'⑦1.活動計画変更（販促）'!H128)))</f>
        <v/>
      </c>
      <c r="R66" s="603" t="str">
        <f>IF(N66="","",IF('⑦1.活動計画変更（販促）'!C129="変更",'⑦1.活動計画変更（販促）'!I129,IF('⑦1.活動計画変更（販促）'!C129="中止",'⑦1.活動計画変更（販促）'!I129,'⑦1.活動計画変更（販促）'!I128)))</f>
        <v/>
      </c>
      <c r="S66" s="603" t="str">
        <f>IF(N66="","",IF('⑧1.活動計画変更（販促）'!B128="報告済",Q66,IF('⑧1.活動計画変更（販促）'!B128="中止",0,IF('⑧1.活動計画変更（販促）'!C129="変更",'⑧1.活動計画変更（販促）'!H129,IF('⑧1.活動計画変更（販促）'!C129="中止",'⑧1.活動計画変更（販促）'!H129,'⑧1.活動計画変更（販促）'!H128)))))</f>
        <v/>
      </c>
      <c r="T66" s="603" t="str">
        <f>IF(N66="","",IF('⑧1.活動計画変更（販促）'!B128="報告済",R66,IF('⑧1.活動計画変更（販促）'!B128="中止",0,IF('⑧1.活動計画変更（販促）'!C129="変更",'⑧1.活動計画変更（販促）'!I129,IF('⑧1.活動計画変更（販促）'!C129="中止",'⑧1.活動計画変更（販促）'!I129,'⑧1.活動計画変更（販促）'!I128)))))</f>
        <v/>
      </c>
    </row>
    <row r="67" spans="2:20" ht="42.6" hidden="1" customHeight="1">
      <c r="B67" s="583" t="str">
        <f>IF('①4.事業内容（販促）'!B67="","",'①4.事業内容（販促）'!B67)</f>
        <v/>
      </c>
      <c r="C67" s="584" t="str">
        <f>IF(B67="","",IF('⑧1.活動計画変更（販促）'!C131="変更",'⑧1.活動計画変更（販促）'!D131,IF('⑧1.活動計画変更（販促）'!B130="報告済",'②4.実施状況（販促）'!C67,IF('⑧1.活動計画変更（販促）'!B130="中止",'①4.事業内容（販促）'!C67,'①4.事業内容（販促）'!C67))))</f>
        <v/>
      </c>
      <c r="D67" s="590" t="str">
        <f>IF(B67="","",IF('⑧1.活動計画変更（販促）'!C131="変更","計画変更",IF('⑧1.活動計画変更（販促）'!B130="中止","事業中止",IF('⑧1.活動計画変更（販促）'!C131="中止","事業中止",""))))</f>
        <v/>
      </c>
      <c r="E67" s="586" t="str">
        <f>IF($B67="","",IF('⑧1.活動計画変更（販促）'!$C131="変更",'⑧1.活動計画変更（販促）'!$E131,IF('⑧1.活動計画変更（販促）'!$B130="報告済",'②4.実施状況（販促）'!D67,IF('⑧1.活動計画変更（販促）'!$B130="中止","",IF('⑧1.活動計画変更（販促）'!$C131="中止","",'①4.事業内容（販促）'!D67)))))</f>
        <v/>
      </c>
      <c r="F67" s="586" t="str">
        <f>IF($B67="","",IF('⑧1.活動計画変更（販促）'!$C131="変更",'⑧1.活動計画変更（販促）'!$F131,IF('⑧1.活動計画変更（販促）'!$B130="報告済",'②4.実施状況（販促）'!E67,IF('⑧1.活動計画変更（販促）'!$B130="中止","",IF('⑧1.活動計画変更（販促）'!$C131="中止","",'①4.事業内容（販促）'!F67)))))</f>
        <v/>
      </c>
      <c r="G67" s="589" t="str">
        <f>IF($B67="","",IF('⑧1.活動計画変更（販促）'!$C131="変更",'⑧1.活動計画変更（販促）'!$G131,IF('⑧1.活動計画変更（販促）'!$B130="報告済",'②4.実施状況（販促）'!F67,IF('⑧1.活動計画変更（販促）'!$B130="中止","",IF('⑧1.活動計画変更（販促）'!$C131="中止","",'①4.事業内容（販促）'!H67)))))</f>
        <v/>
      </c>
      <c r="H67" s="1648"/>
      <c r="I67" s="1649"/>
      <c r="J67" s="1649"/>
      <c r="K67" s="1650"/>
      <c r="M67" s="146"/>
      <c r="N67" s="602" t="str">
        <f t="shared" si="3"/>
        <v/>
      </c>
      <c r="O67" s="603" t="str">
        <f>IF(N67="","",'①6.成果目標（販促）'!J132)</f>
        <v/>
      </c>
      <c r="P67" s="603" t="e">
        <f>IF(N67="","",'①6.成果目標（販促）'!G131)*1000</f>
        <v>#VALUE!</v>
      </c>
      <c r="Q67" s="603" t="str">
        <f>IF(N67="","",IF('⑦1.活動計画変更（販促）'!C131="変更",'⑦1.活動計画変更（販促）'!H131,IF('⑦1.活動計画変更（販促）'!C131="中止",'⑦1.活動計画変更（販促）'!H131,'⑦1.活動計画変更（販促）'!H130)))</f>
        <v/>
      </c>
      <c r="R67" s="603" t="str">
        <f>IF(N67="","",IF('⑦1.活動計画変更（販促）'!C131="変更",'⑦1.活動計画変更（販促）'!I131,IF('⑦1.活動計画変更（販促）'!C131="中止",'⑦1.活動計画変更（販促）'!I131,'⑦1.活動計画変更（販促）'!I130)))</f>
        <v/>
      </c>
      <c r="S67" s="603" t="str">
        <f>IF(N67="","",IF('⑧1.活動計画変更（販促）'!B130="報告済",Q67,IF('⑧1.活動計画変更（販促）'!B130="中止",0,IF('⑧1.活動計画変更（販促）'!C131="変更",'⑧1.活動計画変更（販促）'!H131,IF('⑧1.活動計画変更（販促）'!C131="中止",'⑧1.活動計画変更（販促）'!H131,'⑧1.活動計画変更（販促）'!H130)))))</f>
        <v/>
      </c>
      <c r="T67" s="603" t="str">
        <f>IF(N67="","",IF('⑧1.活動計画変更（販促）'!B130="報告済",R67,IF('⑧1.活動計画変更（販促）'!B130="中止",0,IF('⑧1.活動計画変更（販促）'!C131="変更",'⑧1.活動計画変更（販促）'!I131,IF('⑧1.活動計画変更（販促）'!C131="中止",'⑧1.活動計画変更（販促）'!I131,'⑧1.活動計画変更（販促）'!I130)))))</f>
        <v/>
      </c>
    </row>
    <row r="68" spans="2:20" ht="42.6" hidden="1" customHeight="1">
      <c r="B68" s="583" t="str">
        <f>IF('①4.事業内容（販促）'!B68="","",'①4.事業内容（販促）'!B68)</f>
        <v/>
      </c>
      <c r="C68" s="584" t="str">
        <f>IF(B68="","",IF('⑧1.活動計画変更（販促）'!C133="変更",'⑧1.活動計画変更（販促）'!D133,IF('⑧1.活動計画変更（販促）'!B132="報告済",'②4.実施状況（販促）'!C68,IF('⑧1.活動計画変更（販促）'!B132="中止",'①4.事業内容（販促）'!C68,'①4.事業内容（販促）'!C68))))</f>
        <v/>
      </c>
      <c r="D68" s="588" t="str">
        <f>IF(B68="","",IF('⑧1.活動計画変更（販促）'!C133="変更","計画変更",IF('⑧1.活動計画変更（販促）'!B132="中止","事業中止",IF('⑧1.活動計画変更（販促）'!C133="中止","事業中止",""))))</f>
        <v/>
      </c>
      <c r="E68" s="586" t="str">
        <f>IF($B68="","",IF('⑧1.活動計画変更（販促）'!$C133="変更",'⑧1.活動計画変更（販促）'!$E133,IF('⑧1.活動計画変更（販促）'!$B132="報告済",'②4.実施状況（販促）'!D68,IF('⑧1.活動計画変更（販促）'!$B132="中止","",IF('⑧1.活動計画変更（販促）'!$C133="中止","",'①4.事業内容（販促）'!D68)))))</f>
        <v/>
      </c>
      <c r="F68" s="586" t="str">
        <f>IF($B68="","",IF('⑧1.活動計画変更（販促）'!$C133="変更",'⑧1.活動計画変更（販促）'!$F133,IF('⑧1.活動計画変更（販促）'!$B132="報告済",'②4.実施状況（販促）'!E68,IF('⑧1.活動計画変更（販促）'!$B132="中止","",IF('⑧1.活動計画変更（販促）'!$C133="中止","",'①4.事業内容（販促）'!F68)))))</f>
        <v/>
      </c>
      <c r="G68" s="589" t="str">
        <f>IF($B68="","",IF('⑧1.活動計画変更（販促）'!$C133="変更",'⑧1.活動計画変更（販促）'!$G133,IF('⑧1.活動計画変更（販促）'!$B132="報告済",'②4.実施状況（販促）'!F68,IF('⑧1.活動計画変更（販促）'!$B132="中止","",IF('⑧1.活動計画変更（販促）'!$C133="中止","",'①4.事業内容（販促）'!H68)))))</f>
        <v/>
      </c>
      <c r="H68" s="1648"/>
      <c r="I68" s="1649"/>
      <c r="J68" s="1649"/>
      <c r="K68" s="1650"/>
      <c r="M68" s="152"/>
      <c r="N68" s="602" t="str">
        <f t="shared" si="3"/>
        <v/>
      </c>
      <c r="O68" s="603" t="str">
        <f>IF(N68="","",'①6.成果目標（販促）'!J134)</f>
        <v/>
      </c>
      <c r="P68" s="603" t="e">
        <f>IF(N68="","",'①6.成果目標（販促）'!G133)*1000</f>
        <v>#VALUE!</v>
      </c>
      <c r="Q68" s="603" t="str">
        <f>IF(N68="","",IF('⑦1.活動計画変更（販促）'!C133="変更",'⑦1.活動計画変更（販促）'!H133,IF('⑦1.活動計画変更（販促）'!C133="中止",'⑦1.活動計画変更（販促）'!H133,'⑦1.活動計画変更（販促）'!H132)))</f>
        <v/>
      </c>
      <c r="R68" s="603" t="str">
        <f>IF(N68="","",IF('⑦1.活動計画変更（販促）'!C133="変更",'⑦1.活動計画変更（販促）'!I133,IF('⑦1.活動計画変更（販促）'!C133="中止",'⑦1.活動計画変更（販促）'!I133,'⑦1.活動計画変更（販促）'!I132)))</f>
        <v/>
      </c>
      <c r="S68" s="603" t="str">
        <f>IF(N68="","",IF('⑧1.活動計画変更（販促）'!B132="報告済",Q68,IF('⑧1.活動計画変更（販促）'!B132="中止",0,IF('⑧1.活動計画変更（販促）'!C133="変更",'⑧1.活動計画変更（販促）'!H133,IF('⑧1.活動計画変更（販促）'!C133="中止",'⑧1.活動計画変更（販促）'!H133,'⑧1.活動計画変更（販促）'!H132)))))</f>
        <v/>
      </c>
      <c r="T68" s="603" t="str">
        <f>IF(N68="","",IF('⑧1.活動計画変更（販促）'!B132="報告済",R68,IF('⑧1.活動計画変更（販促）'!B132="中止",0,IF('⑧1.活動計画変更（販促）'!C133="変更",'⑧1.活動計画変更（販促）'!I133,IF('⑧1.活動計画変更（販促）'!C133="中止",'⑧1.活動計画変更（販促）'!I133,'⑧1.活動計画変更（販促）'!I132)))))</f>
        <v/>
      </c>
    </row>
    <row r="69" spans="2:20" ht="50.25" hidden="1" customHeight="1">
      <c r="B69" s="583" t="str">
        <f>IF('①4.事業内容（販促）'!B69="","",'①4.事業内容（販促）'!B69)</f>
        <v/>
      </c>
      <c r="C69" s="584" t="str">
        <f>IF(B69="","",IF('⑧1.活動計画変更（販促）'!C135="変更",'⑧1.活動計画変更（販促）'!D135,IF('⑧1.活動計画変更（販促）'!B134="報告済",'②4.実施状況（販促）'!C69,IF('⑧1.活動計画変更（販促）'!B134="中止",'①4.事業内容（販促）'!C69,'①4.事業内容（販促）'!C69))))</f>
        <v/>
      </c>
      <c r="D69" s="588" t="str">
        <f>IF(B69="","",IF('⑧1.活動計画変更（販促）'!C135="変更","計画変更",IF('⑧1.活動計画変更（販促）'!B134="中止","事業中止",IF('⑧1.活動計画変更（販促）'!C135="中止","事業中止",""))))</f>
        <v/>
      </c>
      <c r="E69" s="586" t="str">
        <f>IF($B69="","",IF('⑧1.活動計画変更（販促）'!$C135="変更",'⑧1.活動計画変更（販促）'!$E135,IF('⑧1.活動計画変更（販促）'!$B134="報告済",'②4.実施状況（販促）'!D69,IF('⑧1.活動計画変更（販促）'!$B134="中止","",IF('⑧1.活動計画変更（販促）'!$C135="中止","",'①4.事業内容（販促）'!D69)))))</f>
        <v/>
      </c>
      <c r="F69" s="586" t="str">
        <f>IF($B69="","",IF('⑧1.活動計画変更（販促）'!$C135="変更",'⑧1.活動計画変更（販促）'!$F135,IF('⑧1.活動計画変更（販促）'!$B134="報告済",'②4.実施状況（販促）'!E69,IF('⑧1.活動計画変更（販促）'!$B134="中止","",IF('⑧1.活動計画変更（販促）'!$C135="中止","",'①4.事業内容（販促）'!F69)))))</f>
        <v/>
      </c>
      <c r="G69" s="589" t="str">
        <f>IF($B69="","",IF('⑧1.活動計画変更（販促）'!$C135="変更",'⑧1.活動計画変更（販促）'!$G135,IF('⑧1.活動計画変更（販促）'!$B134="報告済",'②4.実施状況（販促）'!F69,IF('⑧1.活動計画変更（販促）'!$B134="中止","",IF('⑧1.活動計画変更（販促）'!$C135="中止","",'①4.事業内容（販促）'!H69)))))</f>
        <v/>
      </c>
      <c r="H69" s="1648"/>
      <c r="I69" s="1649"/>
      <c r="J69" s="1649"/>
      <c r="K69" s="1650"/>
      <c r="N69" s="602" t="str">
        <f t="shared" si="3"/>
        <v/>
      </c>
      <c r="O69" s="603" t="str">
        <f>IF(N69="","",'①6.成果目標（販促）'!J136)</f>
        <v/>
      </c>
      <c r="P69" s="603" t="e">
        <f>IF(N69="","",'①6.成果目標（販促）'!G135)*1000</f>
        <v>#VALUE!</v>
      </c>
      <c r="Q69" s="603" t="str">
        <f>IF(N69="","",IF('⑦1.活動計画変更（販促）'!C135="変更",'⑦1.活動計画変更（販促）'!H135,IF('⑦1.活動計画変更（販促）'!C135="中止",'⑦1.活動計画変更（販促）'!H135,'⑦1.活動計画変更（販促）'!H134)))</f>
        <v/>
      </c>
      <c r="R69" s="603" t="str">
        <f>IF(N69="","",IF('⑦1.活動計画変更（販促）'!C135="変更",'⑦1.活動計画変更（販促）'!I135,IF('⑦1.活動計画変更（販促）'!C135="中止",'⑦1.活動計画変更（販促）'!I135,'⑦1.活動計画変更（販促）'!I134)))</f>
        <v/>
      </c>
      <c r="S69" s="603" t="str">
        <f>IF(N69="","",IF('⑧1.活動計画変更（販促）'!B134="報告済",Q69,IF('⑧1.活動計画変更（販促）'!B134="中止",0,IF('⑧1.活動計画変更（販促）'!C135="変更",'⑧1.活動計画変更（販促）'!H135,IF('⑧1.活動計画変更（販促）'!C135="中止",'⑧1.活動計画変更（販促）'!H135,'⑧1.活動計画変更（販促）'!H134)))))</f>
        <v/>
      </c>
      <c r="T69" s="603" t="str">
        <f>IF(N69="","",IF('⑧1.活動計画変更（販促）'!B134="報告済",R69,IF('⑧1.活動計画変更（販促）'!B134="中止",0,IF('⑧1.活動計画変更（販促）'!C135="変更",'⑧1.活動計画変更（販促）'!I135,IF('⑧1.活動計画変更（販促）'!C135="中止",'⑧1.活動計画変更（販促）'!I135,'⑧1.活動計画変更（販促）'!I134)))))</f>
        <v/>
      </c>
    </row>
    <row r="70" spans="2:20" ht="42.6" hidden="1" customHeight="1">
      <c r="B70" s="583" t="str">
        <f>IF('①4.事業内容（販促）'!B70="","",'①4.事業内容（販促）'!B70)</f>
        <v/>
      </c>
      <c r="C70" s="584" t="str">
        <f>IF(B70="","",IF('⑧1.活動計画変更（販促）'!C137="変更",'⑧1.活動計画変更（販促）'!D137,IF('⑧1.活動計画変更（販促）'!B136="報告済",'②4.実施状況（販促）'!C70,IF('⑧1.活動計画変更（販促）'!B136="中止",'①4.事業内容（販促）'!C70,'①4.事業内容（販促）'!C70))))</f>
        <v/>
      </c>
      <c r="D70" s="585" t="str">
        <f>IF(B70="","",IF('⑧1.活動計画変更（販促）'!C137="変更","計画変更",IF('⑧1.活動計画変更（販促）'!B136="中止","事業中止",IF('⑧1.活動計画変更（販促）'!C137="中止","事業中止",""))))</f>
        <v/>
      </c>
      <c r="E70" s="586" t="str">
        <f>IF($B70="","",IF('⑧1.活動計画変更（販促）'!$C137="変更",'⑧1.活動計画変更（販促）'!$E137,IF('⑧1.活動計画変更（販促）'!$B136="報告済",'②4.実施状況（販促）'!D70,IF('⑧1.活動計画変更（販促）'!$B136="中止","",IF('⑧1.活動計画変更（販促）'!$C137="中止","",'①4.事業内容（販促）'!D70)))))</f>
        <v/>
      </c>
      <c r="F70" s="586" t="str">
        <f>IF($B70="","",IF('⑧1.活動計画変更（販促）'!$C137="変更",'⑧1.活動計画変更（販促）'!$F137,IF('⑧1.活動計画変更（販促）'!$B136="報告済",'②4.実施状況（販促）'!E70,IF('⑧1.活動計画変更（販促）'!$B136="中止","",IF('⑧1.活動計画変更（販促）'!$C137="中止","",'①4.事業内容（販促）'!F70)))))</f>
        <v/>
      </c>
      <c r="G70" s="591" t="str">
        <f>IF($B70="","",IF('⑧1.活動計画変更（販促）'!$C137="変更",'⑧1.活動計画変更（販促）'!$G137,IF('⑧1.活動計画変更（販促）'!$B136="報告済",'②4.実施状況（販促）'!F70,IF('⑧1.活動計画変更（販促）'!$B136="中止","",IF('⑧1.活動計画変更（販促）'!$C137="中止","",'①4.事業内容（販促）'!H70)))))</f>
        <v/>
      </c>
      <c r="H70" s="1648"/>
      <c r="I70" s="1649"/>
      <c r="J70" s="1649"/>
      <c r="K70" s="1650"/>
      <c r="N70" s="602" t="str">
        <f t="shared" si="3"/>
        <v/>
      </c>
      <c r="O70" s="603" t="str">
        <f>IF(N70="","",'①6.成果目標（販促）'!J138)</f>
        <v/>
      </c>
      <c r="P70" s="603" t="e">
        <f>IF(N70="","",'①6.成果目標（販促）'!G137)*1000</f>
        <v>#VALUE!</v>
      </c>
      <c r="Q70" s="603" t="str">
        <f>IF(N70="","",IF('⑦1.活動計画変更（販促）'!C137="変更",'⑦1.活動計画変更（販促）'!H137,IF('⑦1.活動計画変更（販促）'!C137="中止",'⑦1.活動計画変更（販促）'!H137,'⑦1.活動計画変更（販促）'!H136)))</f>
        <v/>
      </c>
      <c r="R70" s="603" t="str">
        <f>IF(N70="","",IF('⑦1.活動計画変更（販促）'!C137="変更",'⑦1.活動計画変更（販促）'!I137,IF('⑦1.活動計画変更（販促）'!C137="中止",'⑦1.活動計画変更（販促）'!I137,'⑦1.活動計画変更（販促）'!I136)))</f>
        <v/>
      </c>
      <c r="S70" s="603" t="str">
        <f>IF(N70="","",IF('⑧1.活動計画変更（販促）'!B136="報告済",Q70,IF('⑧1.活動計画変更（販促）'!B136="中止",0,IF('⑧1.活動計画変更（販促）'!C137="変更",'⑧1.活動計画変更（販促）'!H137,IF('⑧1.活動計画変更（販促）'!C137="中止",'⑧1.活動計画変更（販促）'!H137,'⑧1.活動計画変更（販促）'!H136)))))</f>
        <v/>
      </c>
      <c r="T70" s="603" t="str">
        <f>IF(N70="","",IF('⑧1.活動計画変更（販促）'!B136="報告済",R70,IF('⑧1.活動計画変更（販促）'!B136="中止",0,IF('⑧1.活動計画変更（販促）'!C137="変更",'⑧1.活動計画変更（販促）'!I137,IF('⑧1.活動計画変更（販促）'!C137="中止",'⑧1.活動計画変更（販促）'!I137,'⑧1.活動計画変更（販促）'!I136)))))</f>
        <v/>
      </c>
    </row>
    <row r="71" spans="2:20" ht="42.6" hidden="1" customHeight="1">
      <c r="B71" s="583" t="str">
        <f>IF('①4.事業内容（販促）'!B71="","",'①4.事業内容（販促）'!B71)</f>
        <v/>
      </c>
      <c r="C71" s="584" t="str">
        <f>IF(B71="","",IF('⑧1.活動計画変更（販促）'!C139="変更",'⑧1.活動計画変更（販促）'!D139,IF('⑧1.活動計画変更（販促）'!B138="報告済",'②4.実施状況（販促）'!C71,IF('⑧1.活動計画変更（販促）'!B138="中止",'①4.事業内容（販促）'!C71,'①4.事業内容（販促）'!C71))))</f>
        <v/>
      </c>
      <c r="D71" s="585" t="str">
        <f>IF(B71="","",IF('⑧1.活動計画変更（販促）'!C139="変更","計画変更",IF('⑧1.活動計画変更（販促）'!B138="中止","事業中止",IF('⑧1.活動計画変更（販促）'!C139="中止","事業中止",""))))</f>
        <v/>
      </c>
      <c r="E71" s="586" t="str">
        <f>IF($B71="","",IF('⑧1.活動計画変更（販促）'!$C139="変更",'⑧1.活動計画変更（販促）'!$E139,IF('⑧1.活動計画変更（販促）'!$B138="報告済",'②4.実施状況（販促）'!D71,IF('⑧1.活動計画変更（販促）'!$B138="中止","",IF('⑧1.活動計画変更（販促）'!$C139="中止","",'①4.事業内容（販促）'!D71)))))</f>
        <v/>
      </c>
      <c r="F71" s="586" t="str">
        <f>IF($B71="","",IF('⑧1.活動計画変更（販促）'!$C139="変更",'⑧1.活動計画変更（販促）'!$F139,IF('⑧1.活動計画変更（販促）'!$B138="報告済",'②4.実施状況（販促）'!E71,IF('⑧1.活動計画変更（販促）'!$B138="中止","",IF('⑧1.活動計画変更（販促）'!$C139="中止","",'①4.事業内容（販促）'!F71)))))</f>
        <v/>
      </c>
      <c r="G71" s="591" t="str">
        <f>IF($B71="","",IF('⑧1.活動計画変更（販促）'!$C139="変更",'⑧1.活動計画変更（販促）'!$G139,IF('⑧1.活動計画変更（販促）'!$B138="報告済",'②4.実施状況（販促）'!F71,IF('⑧1.活動計画変更（販促）'!$B138="中止","",IF('⑧1.活動計画変更（販促）'!$C139="中止","",'①4.事業内容（販促）'!H71)))))</f>
        <v/>
      </c>
      <c r="H71" s="1648"/>
      <c r="I71" s="1649"/>
      <c r="J71" s="1649"/>
      <c r="K71" s="1650"/>
      <c r="N71" s="602" t="str">
        <f t="shared" si="3"/>
        <v/>
      </c>
      <c r="O71" s="603" t="str">
        <f>IF(N71="","",'①6.成果目標（販促）'!J140)</f>
        <v/>
      </c>
      <c r="P71" s="603" t="e">
        <f>IF(N71="","",'①6.成果目標（販促）'!G139)*1000</f>
        <v>#VALUE!</v>
      </c>
      <c r="Q71" s="603" t="str">
        <f>IF(N71="","",IF('⑦1.活動計画変更（販促）'!C139="変更",'⑦1.活動計画変更（販促）'!H139,IF('⑦1.活動計画変更（販促）'!C139="中止",'⑦1.活動計画変更（販促）'!H139,'⑦1.活動計画変更（販促）'!H138)))</f>
        <v/>
      </c>
      <c r="R71" s="603" t="str">
        <f>IF(N71="","",IF('⑦1.活動計画変更（販促）'!C139="変更",'⑦1.活動計画変更（販促）'!I139,IF('⑦1.活動計画変更（販促）'!C139="中止",'⑦1.活動計画変更（販促）'!I139,'⑦1.活動計画変更（販促）'!I138)))</f>
        <v/>
      </c>
      <c r="S71" s="603" t="str">
        <f>IF(N71="","",IF('⑧1.活動計画変更（販促）'!B138="報告済",Q71,IF('⑧1.活動計画変更（販促）'!B138="中止",0,IF('⑧1.活動計画変更（販促）'!C139="変更",'⑧1.活動計画変更（販促）'!H139,IF('⑧1.活動計画変更（販促）'!C139="中止",'⑧1.活動計画変更（販促）'!H139,'⑧1.活動計画変更（販促）'!H138)))))</f>
        <v/>
      </c>
      <c r="T71" s="603" t="str">
        <f>IF(N71="","",IF('⑧1.活動計画変更（販促）'!B138="報告済",R71,IF('⑧1.活動計画変更（販促）'!B138="中止",0,IF('⑧1.活動計画変更（販促）'!C139="変更",'⑧1.活動計画変更（販促）'!I139,IF('⑧1.活動計画変更（販促）'!C139="中止",'⑧1.活動計画変更（販促）'!I139,'⑧1.活動計画変更（販促）'!I138)))))</f>
        <v/>
      </c>
    </row>
    <row r="72" spans="2:20" ht="42.6" hidden="1" customHeight="1">
      <c r="B72" s="583" t="str">
        <f>IF('①4.事業内容（販促）'!B72="","",'①4.事業内容（販促）'!B72)</f>
        <v/>
      </c>
      <c r="C72" s="584" t="str">
        <f>IF(B72="","",IF('⑧1.活動計画変更（販促）'!C141="変更",'⑧1.活動計画変更（販促）'!D141,IF('⑧1.活動計画変更（販促）'!B140="報告済",'②4.実施状況（販促）'!C72,IF('⑧1.活動計画変更（販促）'!B140="中止",'①4.事業内容（販促）'!C72,'①4.事業内容（販促）'!C72))))</f>
        <v/>
      </c>
      <c r="D72" s="585" t="str">
        <f>IF(B72="","",IF('⑧1.活動計画変更（販促）'!C141="変更","計画変更",IF('⑧1.活動計画変更（販促）'!B140="中止","事業中止",IF('⑧1.活動計画変更（販促）'!C141="中止","事業中止",""))))</f>
        <v/>
      </c>
      <c r="E72" s="586" t="str">
        <f>IF($B72="","",IF('⑧1.活動計画変更（販促）'!$C141="変更",'⑧1.活動計画変更（販促）'!$E141,IF('⑧1.活動計画変更（販促）'!$B140="報告済",'②4.実施状況（販促）'!D72,IF('⑧1.活動計画変更（販促）'!$B140="中止","",IF('⑧1.活動計画変更（販促）'!$C141="中止","",'①4.事業内容（販促）'!D72)))))</f>
        <v/>
      </c>
      <c r="F72" s="586" t="str">
        <f>IF($B72="","",IF('⑧1.活動計画変更（販促）'!$C141="変更",'⑧1.活動計画変更（販促）'!$F141,IF('⑧1.活動計画変更（販促）'!$B140="報告済",'②4.実施状況（販促）'!E72,IF('⑧1.活動計画変更（販促）'!$B140="中止","",IF('⑧1.活動計画変更（販促）'!$C141="中止","",'①4.事業内容（販促）'!F72)))))</f>
        <v/>
      </c>
      <c r="G72" s="591" t="str">
        <f>IF($B72="","",IF('⑧1.活動計画変更（販促）'!$C141="変更",'⑧1.活動計画変更（販促）'!$G141,IF('⑧1.活動計画変更（販促）'!$B140="報告済",'②4.実施状況（販促）'!F72,IF('⑧1.活動計画変更（販促）'!$B140="中止","",IF('⑧1.活動計画変更（販促）'!$C141="中止","",'①4.事業内容（販促）'!H72)))))</f>
        <v/>
      </c>
      <c r="H72" s="1648"/>
      <c r="I72" s="1649"/>
      <c r="J72" s="1649"/>
      <c r="K72" s="1650"/>
      <c r="N72" s="602" t="str">
        <f t="shared" si="3"/>
        <v/>
      </c>
      <c r="O72" s="603" t="str">
        <f>IF(N72="","",'①6.成果目標（販促）'!J142)</f>
        <v/>
      </c>
      <c r="P72" s="603" t="e">
        <f>IF(N72="","",'①6.成果目標（販促）'!G141)*1000</f>
        <v>#VALUE!</v>
      </c>
      <c r="Q72" s="603" t="str">
        <f>IF(N72="","",IF('⑦1.活動計画変更（販促）'!C141="変更",'⑦1.活動計画変更（販促）'!H141,IF('⑦1.活動計画変更（販促）'!C141="中止",'⑦1.活動計画変更（販促）'!H141,'⑦1.活動計画変更（販促）'!H140)))</f>
        <v/>
      </c>
      <c r="R72" s="603" t="str">
        <f>IF(N72="","",IF('⑦1.活動計画変更（販促）'!C141="変更",'⑦1.活動計画変更（販促）'!I141,IF('⑦1.活動計画変更（販促）'!C141="中止",'⑦1.活動計画変更（販促）'!I141,'⑦1.活動計画変更（販促）'!I140)))</f>
        <v/>
      </c>
      <c r="S72" s="603" t="str">
        <f>IF(N72="","",IF('⑧1.活動計画変更（販促）'!B140="報告済",Q72,IF('⑧1.活動計画変更（販促）'!B140="中止",0,IF('⑧1.活動計画変更（販促）'!C141="変更",'⑧1.活動計画変更（販促）'!H141,IF('⑧1.活動計画変更（販促）'!C141="中止",'⑧1.活動計画変更（販促）'!H141,'⑧1.活動計画変更（販促）'!H140)))))</f>
        <v/>
      </c>
      <c r="T72" s="603" t="str">
        <f>IF(N72="","",IF('⑧1.活動計画変更（販促）'!B140="報告済",R72,IF('⑧1.活動計画変更（販促）'!B140="中止",0,IF('⑧1.活動計画変更（販促）'!C141="変更",'⑧1.活動計画変更（販促）'!I141,IF('⑧1.活動計画変更（販促）'!C141="中止",'⑧1.活動計画変更（販促）'!I141,'⑧1.活動計画変更（販促）'!I140)))))</f>
        <v/>
      </c>
    </row>
    <row r="73" spans="2:20" ht="42.6" hidden="1" customHeight="1">
      <c r="B73" s="583" t="str">
        <f>IF('①4.事業内容（販促）'!B73="","",'①4.事業内容（販促）'!B73)</f>
        <v/>
      </c>
      <c r="C73" s="584" t="str">
        <f>IF(B73="","",IF('⑧1.活動計画変更（販促）'!C143="変更",'⑧1.活動計画変更（販促）'!D143,IF('⑧1.活動計画変更（販促）'!B142="報告済",'②4.実施状況（販促）'!C73,IF('⑧1.活動計画変更（販促）'!B142="中止",'①4.事業内容（販促）'!C73,'①4.事業内容（販促）'!C73))))</f>
        <v/>
      </c>
      <c r="D73" s="585" t="str">
        <f>IF(B73="","",IF('⑧1.活動計画変更（販促）'!C143="変更","計画変更",IF('⑧1.活動計画変更（販促）'!B142="中止","事業中止",IF('⑧1.活動計画変更（販促）'!C143="中止","事業中止",""))))</f>
        <v/>
      </c>
      <c r="E73" s="586" t="str">
        <f>IF($B73="","",IF('⑧1.活動計画変更（販促）'!$C143="変更",'⑧1.活動計画変更（販促）'!$E143,IF('⑧1.活動計画変更（販促）'!$B142="報告済",'②4.実施状況（販促）'!D73,IF('⑧1.活動計画変更（販促）'!$B142="中止","",IF('⑧1.活動計画変更（販促）'!$C143="中止","",'①4.事業内容（販促）'!D73)))))</f>
        <v/>
      </c>
      <c r="F73" s="586" t="str">
        <f>IF($B73="","",IF('⑧1.活動計画変更（販促）'!$C143="変更",'⑧1.活動計画変更（販促）'!$F143,IF('⑧1.活動計画変更（販促）'!$B142="報告済",'②4.実施状況（販促）'!E73,IF('⑧1.活動計画変更（販促）'!$B142="中止","",IF('⑧1.活動計画変更（販促）'!$C143="中止","",'①4.事業内容（販促）'!F73)))))</f>
        <v/>
      </c>
      <c r="G73" s="591" t="str">
        <f>IF($B73="","",IF('⑧1.活動計画変更（販促）'!$C143="変更",'⑧1.活動計画変更（販促）'!$G143,IF('⑧1.活動計画変更（販促）'!$B142="報告済",'②4.実施状況（販促）'!F73,IF('⑧1.活動計画変更（販促）'!$B142="中止","",IF('⑧1.活動計画変更（販促）'!$C143="中止","",'①4.事業内容（販促）'!H73)))))</f>
        <v/>
      </c>
      <c r="H73" s="1648"/>
      <c r="I73" s="1649"/>
      <c r="J73" s="1649"/>
      <c r="K73" s="1650"/>
      <c r="N73" s="602" t="str">
        <f t="shared" si="3"/>
        <v/>
      </c>
      <c r="O73" s="603" t="str">
        <f>IF(N73="","",'①6.成果目標（販促）'!J144)</f>
        <v/>
      </c>
      <c r="P73" s="603" t="e">
        <f>IF(N73="","",'①6.成果目標（販促）'!G143)*1000</f>
        <v>#VALUE!</v>
      </c>
      <c r="Q73" s="603" t="str">
        <f>IF(N73="","",IF('⑦1.活動計画変更（販促）'!C143="変更",'⑦1.活動計画変更（販促）'!H143,IF('⑦1.活動計画変更（販促）'!C143="中止",'⑦1.活動計画変更（販促）'!H143,'⑦1.活動計画変更（販促）'!H142)))</f>
        <v/>
      </c>
      <c r="R73" s="603" t="str">
        <f>IF(N73="","",IF('⑦1.活動計画変更（販促）'!C143="変更",'⑦1.活動計画変更（販促）'!I143,IF('⑦1.活動計画変更（販促）'!C143="中止",'⑦1.活動計画変更（販促）'!I143,'⑦1.活動計画変更（販促）'!I144)))</f>
        <v/>
      </c>
      <c r="S73" s="603" t="str">
        <f>IF(N73="","",IF('⑧1.活動計画変更（販促）'!B142="報告済",Q73,IF('⑧1.活動計画変更（販促）'!B142="中止",0,IF('⑧1.活動計画変更（販促）'!C143="変更",'⑧1.活動計画変更（販促）'!H143,IF('⑧1.活動計画変更（販促）'!C143="中止",'⑧1.活動計画変更（販促）'!H143,'⑧1.活動計画変更（販促）'!H142)))))</f>
        <v/>
      </c>
      <c r="T73" s="603" t="str">
        <f>IF(N73="","",IF('⑧1.活動計画変更（販促）'!B142="報告済",R73,IF('⑧1.活動計画変更（販促）'!B142="中止",0,IF('⑧1.活動計画変更（販促）'!C143="変更",'⑧1.活動計画変更（販促）'!I143,IF('⑧1.活動計画変更（販促）'!C143="中止",'⑧1.活動計画変更（販促）'!I143,'⑧1.活動計画変更（販促）'!I142)))))</f>
        <v/>
      </c>
    </row>
    <row r="74" spans="2:20" ht="42.6" hidden="1" customHeight="1" thickBot="1">
      <c r="B74" s="592" t="str">
        <f>IF('①4.事業内容（販促）'!B74="","",'①4.事業内容（販促）'!B74)</f>
        <v/>
      </c>
      <c r="C74" s="593" t="str">
        <f>IF(B74="","",IF('⑧1.活動計画変更（販促）'!C145="変更",'⑧1.活動計画変更（販促）'!D145,IF('⑧1.活動計画変更（販促）'!B144="報告済",'②4.実施状況（販促）'!C74,IF('⑧1.活動計画変更（販促）'!B144="中止",'①4.事業内容（販促）'!C74,'①4.事業内容（販促）'!C74))))</f>
        <v/>
      </c>
      <c r="D74" s="594" t="str">
        <f>IF(B74="","",IF('⑧1.活動計画変更（販促）'!C145="変更","計画変更",IF('⑧1.活動計画変更（販促）'!B144="中止","事業中止",IF('⑧1.活動計画変更（販促）'!C145="中止","事業中止",""))))</f>
        <v/>
      </c>
      <c r="E74" s="595" t="str">
        <f>IF($B74="","",IF('⑧1.活動計画変更（販促）'!$C145="変更",'⑧1.活動計画変更（販促）'!$E145,IF('⑧1.活動計画変更（販促）'!$B144="報告済",'②4.実施状況（販促）'!D74,IF('⑧1.活動計画変更（販促）'!$B144="中止","",IF('⑧1.活動計画変更（販促）'!$C145="中止","",'①4.事業内容（販促）'!D74)))))</f>
        <v/>
      </c>
      <c r="F74" s="595" t="str">
        <f>IF($B74="","",IF('⑧1.活動計画変更（販促）'!$C145="変更",'⑧1.活動計画変更（販促）'!$F145,IF('⑧1.活動計画変更（販促）'!$B144="報告済",'②4.実施状況（販促）'!E74,IF('⑧1.活動計画変更（販促）'!$B144="中止","",IF('⑧1.活動計画変更（販促）'!$C145="中止","",'①4.事業内容（販促）'!F74)))))</f>
        <v/>
      </c>
      <c r="G74" s="596" t="str">
        <f>IF($B74="","",IF('⑧1.活動計画変更（販促）'!$C145="変更",'⑧1.活動計画変更（販促）'!$G145,IF('⑧1.活動計画変更（販促）'!$B144="報告済",'②4.実施状況（販促）'!F74,IF('⑧1.活動計画変更（販促）'!$B144="中止","",IF('⑧1.活動計画変更（販促）'!$C145="中止","",'①4.事業内容（販促）'!H74)))))</f>
        <v/>
      </c>
      <c r="H74" s="1651"/>
      <c r="I74" s="1652"/>
      <c r="J74" s="1652"/>
      <c r="K74" s="1653"/>
      <c r="N74" s="602" t="str">
        <f t="shared" si="3"/>
        <v/>
      </c>
      <c r="O74" s="603" t="str">
        <f>IF(N74="","",'①6.成果目標（販促）'!J146)</f>
        <v/>
      </c>
      <c r="P74" s="603" t="e">
        <f>IF(N74="","",'①6.成果目標（販促）'!G145)*1000</f>
        <v>#VALUE!</v>
      </c>
      <c r="Q74" s="603" t="str">
        <f>IF(N74="","",IF('⑦1.活動計画変更（販促）'!C145="変更",'⑦1.活動計画変更（販促）'!H145,IF('⑦1.活動計画変更（販促）'!C145="中止",'⑦1.活動計画変更（販促）'!H145,'⑦1.活動計画変更（販促）'!H144)))</f>
        <v/>
      </c>
      <c r="R74" s="603" t="str">
        <f>IF(N74="","",IF('⑦1.活動計画変更（販促）'!C145="変更",'⑦1.活動計画変更（販促）'!I145,IF('⑦1.活動計画変更（販促）'!C145="中止",'⑦1.活動計画変更（販促）'!I145,'⑦1.活動計画変更（販促）'!I144)))</f>
        <v/>
      </c>
      <c r="S74" s="603" t="str">
        <f>IF(N74="","",IF('⑧1.活動計画変更（販促）'!B144="報告済",Q74,IF('⑧1.活動計画変更（販促）'!B144="中止",0,IF('⑧1.活動計画変更（販促）'!C145="変更",'⑧1.活動計画変更（販促）'!H145,IF('⑧1.活動計画変更（販促）'!C145="中止",'⑧1.活動計画変更（販促）'!H145,'⑧1.活動計画変更（販促）'!H144)))))</f>
        <v/>
      </c>
      <c r="T74" s="603" t="str">
        <f>IF(N74="","",IF('⑧1.活動計画変更（販促）'!B144="報告済",R74,IF('⑧1.活動計画変更（販促）'!B144="中止",0,IF('⑧1.活動計画変更（販促）'!C145="変更",'⑧1.活動計画変更（販促）'!I145,IF('⑧1.活動計画変更（販促）'!C145="中止",'⑧1.活動計画変更（販促）'!I145,'⑧1.活動計画変更（販促）'!I144)))))</f>
        <v/>
      </c>
    </row>
    <row r="75" spans="2:20" ht="42.6" hidden="1" customHeight="1">
      <c r="B75" s="597" t="str">
        <f>IF('①4.事業内容（販促）'!B75="","",'①4.事業内容（販促）'!B75)</f>
        <v/>
      </c>
      <c r="C75" s="598" t="str">
        <f>IF(B75="","",IF('⑧1.活動計画変更（販促）'!C147="変更",'⑧1.活動計画変更（販促）'!D147,IF('⑧1.活動計画変更（販促）'!B146="報告済",'②4.実施状況（販促）'!C75,IF('⑧1.活動計画変更（販促）'!B146="中止",'①4.事業内容（販促）'!C75,'①4.事業内容（販促）'!C75))))</f>
        <v/>
      </c>
      <c r="D75" s="599" t="str">
        <f>IF(B75="","",IF('⑧1.活動計画変更（販促）'!C147="変更","計画変更",IF('⑧1.活動計画変更（販促）'!B146="中止","事業中止",IF('⑧1.活動計画変更（販促）'!C147="中止","事業中止",""))))</f>
        <v/>
      </c>
      <c r="E75" s="600" t="str">
        <f>IF($B75="","",IF('⑧1.活動計画変更（販促）'!$C147="変更",'⑧1.活動計画変更（販促）'!$E147,IF('⑧1.活動計画変更（販促）'!$B146="報告済",'②4.実施状況（販促）'!D75,IF('⑧1.活動計画変更（販促）'!$B146="中止","",IF('⑧1.活動計画変更（販促）'!$C147="中止","",'①4.事業内容（販促）'!D75)))))</f>
        <v/>
      </c>
      <c r="F75" s="600" t="str">
        <f>IF($B75="","",IF('⑧1.活動計画変更（販促）'!$C147="変更",'⑧1.活動計画変更（販促）'!$F147,IF('⑧1.活動計画変更（販促）'!$B146="報告済",'②4.実施状況（販促）'!E75,IF('⑧1.活動計画変更（販促）'!$B146="中止","",IF('⑧1.活動計画変更（販促）'!$C147="中止","",'①4.事業内容（販促）'!F75)))))</f>
        <v/>
      </c>
      <c r="G75" s="601" t="str">
        <f>IF($B75="","",IF('⑧1.活動計画変更（販促）'!$C147="変更",'⑧1.活動計画変更（販促）'!$G147,IF('⑧1.活動計画変更（販促）'!$B146="報告済",'②4.実施状況（販促）'!F75,IF('⑧1.活動計画変更（販促）'!$B146="中止","",IF('⑧1.活動計画変更（販促）'!$C147="中止","",'①4.事業内容（販促）'!H75)))))</f>
        <v/>
      </c>
      <c r="H75" s="1654"/>
      <c r="I75" s="1655"/>
      <c r="J75" s="1655"/>
      <c r="K75" s="1656"/>
      <c r="N75" s="602" t="str">
        <f t="shared" si="3"/>
        <v/>
      </c>
      <c r="O75" s="603" t="str">
        <f>IF(N75="","",'①6.成果目標（販促）'!J148)</f>
        <v/>
      </c>
      <c r="P75" s="603" t="e">
        <f>IF(N75="","",'①6.成果目標（販促）'!G147)*1000</f>
        <v>#VALUE!</v>
      </c>
      <c r="Q75" s="603" t="str">
        <f>IF(N75="","",IF('⑦1.活動計画変更（販促）'!C147="変更",'⑦1.活動計画変更（販促）'!H147,IF('⑦1.活動計画変更（販促）'!C147="中止",'⑦1.活動計画変更（販促）'!H147,'⑦1.活動計画変更（販促）'!H146)))</f>
        <v/>
      </c>
      <c r="R75" s="603" t="str">
        <f>IF(N75="","",IF('⑦1.活動計画変更（販促）'!C147="変更",'⑦1.活動計画変更（販促）'!I147,IF('⑦1.活動計画変更（販促）'!C147="中止",'⑦1.活動計画変更（販促）'!I147,'⑦1.活動計画変更（販促）'!I146)))</f>
        <v/>
      </c>
      <c r="S75" s="603" t="str">
        <f>IF(N75="","",IF('⑧1.活動計画変更（販促）'!B146="報告済",Q75,IF('⑧1.活動計画変更（販促）'!B146="中止",0,IF('⑧1.活動計画変更（販促）'!C147="変更",'⑧1.活動計画変更（販促）'!H147,IF('⑧1.活動計画変更（販促）'!C147="中止",'⑧1.活動計画変更（販促）'!H147,'⑧1.活動計画変更（販促）'!H146)))))</f>
        <v/>
      </c>
      <c r="T75" s="603" t="str">
        <f>IF(N75="","",IF('⑧1.活動計画変更（販促）'!B146="報告済",R75,IF('⑧1.活動計画変更（販促）'!B146="中止",0,IF('⑧1.活動計画変更（販促）'!C147="変更",'⑧1.活動計画変更（販促）'!I147,IF('⑧1.活動計画変更（販促）'!C147="中止",'⑧1.活動計画変更（販促）'!I147,'⑧1.活動計画変更（販促）'!I146)))))</f>
        <v/>
      </c>
    </row>
    <row r="76" spans="2:20" ht="42.6" hidden="1" customHeight="1">
      <c r="B76" s="583" t="str">
        <f>IF('①4.事業内容（販促）'!B76="","",'①4.事業内容（販促）'!B76)</f>
        <v/>
      </c>
      <c r="C76" s="584" t="str">
        <f>IF(B76="","",IF('⑧1.活動計画変更（販促）'!C149="変更",'⑧1.活動計画変更（販促）'!D149,IF('⑧1.活動計画変更（販促）'!B148="報告済",'②4.実施状況（販促）'!C76,IF('⑧1.活動計画変更（販促）'!B148="中止",'①4.事業内容（販促）'!C76,'①4.事業内容（販促）'!C76))))</f>
        <v/>
      </c>
      <c r="D76" s="585" t="str">
        <f>IF(B76="","",IF('⑧1.活動計画変更（販促）'!C149="変更","計画変更",IF('⑧1.活動計画変更（販促）'!B148="中止","事業中止",IF('⑧1.活動計画変更（販促）'!C149="中止","事業中止",""))))</f>
        <v/>
      </c>
      <c r="E76" s="586" t="str">
        <f>IF($B76="","",IF('⑧1.活動計画変更（販促）'!$C149="変更",'⑧1.活動計画変更（販促）'!$E149,IF('⑧1.活動計画変更（販促）'!$B148="報告済",'②4.実施状況（販促）'!D76,IF('⑧1.活動計画変更（販促）'!$B148="中止","",IF('⑧1.活動計画変更（販促）'!$C149="中止","",'①4.事業内容（販促）'!D76)))))</f>
        <v/>
      </c>
      <c r="F76" s="586" t="str">
        <f>IF($B76="","",IF('⑧1.活動計画変更（販促）'!$C149="変更",'⑧1.活動計画変更（販促）'!$F149,IF('⑧1.活動計画変更（販促）'!$B148="報告済",'②4.実施状況（販促）'!E76,IF('⑧1.活動計画変更（販促）'!$B148="中止","",IF('⑧1.活動計画変更（販促）'!$C149="中止","",'①4.事業内容（販促）'!F76)))))</f>
        <v/>
      </c>
      <c r="G76" s="591" t="str">
        <f>IF($B76="","",IF('⑧1.活動計画変更（販促）'!$C149="変更",'⑧1.活動計画変更（販促）'!$G149,IF('⑧1.活動計画変更（販促）'!$B148="報告済",'②4.実施状況（販促）'!F76,IF('⑧1.活動計画変更（販促）'!$B108="中止","",IF('⑧1.活動計画変更（販促）'!$C149="中止","",'①4.事業内容（販促）'!H76)))))</f>
        <v/>
      </c>
      <c r="H76" s="1648"/>
      <c r="I76" s="1649"/>
      <c r="J76" s="1649"/>
      <c r="K76" s="1650"/>
      <c r="N76" s="602" t="str">
        <f t="shared" si="3"/>
        <v/>
      </c>
      <c r="O76" s="603" t="str">
        <f>IF(N76="","",'①6.成果目標（販促）'!J150)</f>
        <v/>
      </c>
      <c r="P76" s="603" t="e">
        <f>IF(N76="","",'①6.成果目標（販促）'!G149)*1000</f>
        <v>#VALUE!</v>
      </c>
      <c r="Q76" s="603" t="str">
        <f>IF(N76="","",IF('⑦1.活動計画変更（販促）'!C149="変更",'⑦1.活動計画変更（販促）'!H149,IF('⑦1.活動計画変更（販促）'!C149="中止",'⑦1.活動計画変更（販促）'!H149,'⑦1.活動計画変更（販促）'!H148)))</f>
        <v/>
      </c>
      <c r="R76" s="603" t="str">
        <f>IF(N76="","",IF('⑦1.活動計画変更（販促）'!C149="変更",'⑦1.活動計画変更（販促）'!I149,IF('⑦1.活動計画変更（販促）'!C149="中止",'⑦1.活動計画変更（販促）'!I149,'⑦1.活動計画変更（販促）'!I148)))</f>
        <v/>
      </c>
      <c r="S76" s="603" t="str">
        <f>IF(N76="","",IF('⑧1.活動計画変更（販促）'!B148="報告済",Q76,IF('⑧1.活動計画変更（販促）'!B148="中止",0,IF('⑧1.活動計画変更（販促）'!C149="変更",'⑧1.活動計画変更（販促）'!H149,IF('⑧1.活動計画変更（販促）'!C149="中止",'⑧1.活動計画変更（販促）'!H149,'⑧1.活動計画変更（販促）'!H148)))))</f>
        <v/>
      </c>
      <c r="T76" s="603" t="str">
        <f>IF(N76="","",IF('⑧1.活動計画変更（販促）'!B148="報告済",R76,IF('⑧1.活動計画変更（販促）'!B148="中止",0,IF('⑧1.活動計画変更（販促）'!C149="変更",'⑧1.活動計画変更（販促）'!I149,IF('⑧1.活動計画変更（販促）'!C149="中止",'⑧1.活動計画変更（販促）'!I149,'⑧1.活動計画変更（販促）'!I148)))))</f>
        <v/>
      </c>
    </row>
    <row r="77" spans="2:20" ht="42.6" hidden="1" customHeight="1">
      <c r="B77" s="583" t="str">
        <f>IF('①4.事業内容（販促）'!B77="","",'①4.事業内容（販促）'!B77)</f>
        <v/>
      </c>
      <c r="C77" s="584" t="str">
        <f>IF(B77="","",IF('⑧1.活動計画変更（販促）'!C151="変更",'⑧1.活動計画変更（販促）'!D151,IF('⑧1.活動計画変更（販促）'!B150="報告済",'②4.実施状況（販促）'!C77,IF('⑧1.活動計画変更（販促）'!B150="中止",'①4.事業内容（販促）'!C77,'①4.事業内容（販促）'!C77))))</f>
        <v/>
      </c>
      <c r="D77" s="585" t="str">
        <f>IF(B77="","",IF('⑧1.活動計画変更（販促）'!C151="変更","計画変更",IF('⑧1.活動計画変更（販促）'!B150="中止","事業中止",IF('⑧1.活動計画変更（販促）'!C151="中止","事業中止",""))))</f>
        <v/>
      </c>
      <c r="E77" s="586" t="str">
        <f>IF($B77="","",IF('⑧1.活動計画変更（販促）'!$C151="変更",'⑧1.活動計画変更（販促）'!$E151,IF('⑧1.活動計画変更（販促）'!$B150="報告済",'②4.実施状況（販促）'!D77,IF('⑧1.活動計画変更（販促）'!$B150="中止","",IF('⑧1.活動計画変更（販促）'!$C151="中止","",'①4.事業内容（販促）'!D77)))))</f>
        <v/>
      </c>
      <c r="F77" s="586" t="str">
        <f>IF($B77="","",IF('⑧1.活動計画変更（販促）'!$C151="変更",'⑧1.活動計画変更（販促）'!$F151,IF('⑧1.活動計画変更（販促）'!$B150="報告済",'②4.実施状況（販促）'!E77,IF('⑧1.活動計画変更（販促）'!$B150="中止","",IF('⑧1.活動計画変更（販促）'!$C151="中止","",'①4.事業内容（販促）'!F77)))))</f>
        <v/>
      </c>
      <c r="G77" s="591" t="str">
        <f>IF($B77="","",IF('⑧1.活動計画変更（販促）'!$C151="変更",'⑧1.活動計画変更（販促）'!$G151,IF('⑧1.活動計画変更（販促）'!$B150="報告済",'②4.実施状況（販促）'!F77,IF('⑧1.活動計画変更（販促）'!$B150="中止","",IF('⑧1.活動計画変更（販促）'!$C151="中止","",'①4.事業内容（販促）'!H77)))))</f>
        <v/>
      </c>
      <c r="H77" s="1648"/>
      <c r="I77" s="1649"/>
      <c r="J77" s="1649"/>
      <c r="K77" s="1650"/>
      <c r="N77" s="602" t="str">
        <f t="shared" si="3"/>
        <v/>
      </c>
      <c r="O77" s="603" t="str">
        <f>IF(N77="","",'①6.成果目標（販促）'!J152)</f>
        <v/>
      </c>
      <c r="P77" s="603" t="e">
        <f>IF(N77="","",'①6.成果目標（販促）'!G151)*1000</f>
        <v>#VALUE!</v>
      </c>
      <c r="Q77" s="603" t="str">
        <f>IF(N77="","",IF('⑦1.活動計画変更（販促）'!C151="変更",'⑦1.活動計画変更（販促）'!H151,IF('⑦1.活動計画変更（販促）'!C151="中止",'⑦1.活動計画変更（販促）'!H151,'⑦1.活動計画変更（販促）'!H150)))</f>
        <v/>
      </c>
      <c r="R77" s="603" t="str">
        <f>IF(N77="","",IF('⑦1.活動計画変更（販促）'!C151="変更",'⑦1.活動計画変更（販促）'!I151,IF('⑦1.活動計画変更（販促）'!C151="中止",'⑦1.活動計画変更（販促）'!I151,'⑦1.活動計画変更（販促）'!I150)))</f>
        <v/>
      </c>
      <c r="S77" s="603" t="str">
        <f>IF(N77="","",IF('⑧1.活動計画変更（販促）'!B150="報告済",Q77,IF('⑧1.活動計画変更（販促）'!B150="中止",0,IF('⑧1.活動計画変更（販促）'!C151="変更",'⑧1.活動計画変更（販促）'!H151,IF('⑧1.活動計画変更（販促）'!C151="中止",'⑧1.活動計画変更（販促）'!H151,'⑧1.活動計画変更（販促）'!H150)))))</f>
        <v/>
      </c>
      <c r="T77" s="603" t="str">
        <f>IF(N77="","",IF('⑧1.活動計画変更（販促）'!B150="報告済",R77,IF('⑧1.活動計画変更（販促）'!B150="中止",0,IF('⑧1.活動計画変更（販促）'!C151="変更",'⑧1.活動計画変更（販促）'!I151,IF('⑧1.活動計画変更（販促）'!C151="中止",'⑧1.活動計画変更（販促）'!I151,'⑧1.活動計画変更（販促）'!I150)))))</f>
        <v/>
      </c>
    </row>
    <row r="78" spans="2:20" ht="42.6" hidden="1" customHeight="1">
      <c r="B78" s="583" t="str">
        <f>IF('①4.事業内容（販促）'!B78="","",'①4.事業内容（販促）'!B78)</f>
        <v/>
      </c>
      <c r="C78" s="584" t="str">
        <f>IF(B78="","",IF('⑧1.活動計画変更（販促）'!C153="変更",'⑧1.活動計画変更（販促）'!D153,IF('⑧1.活動計画変更（販促）'!B152="報告済",'②4.実施状況（販促）'!C78,IF('⑧1.活動計画変更（販促）'!B152="中止",'①4.事業内容（販促）'!C78,'①4.事業内容（販促）'!C78))))</f>
        <v/>
      </c>
      <c r="D78" s="585" t="str">
        <f>IF(B78="","",IF('⑧1.活動計画変更（販促）'!C153="変更","計画変更",IF('⑧1.活動計画変更（販促）'!B152="中止","事業中止",IF('⑧1.活動計画変更（販促）'!C153="中止","事業中止",""))))</f>
        <v/>
      </c>
      <c r="E78" s="586" t="str">
        <f>IF($B78="","",IF('⑧1.活動計画変更（販促）'!$C153="変更",'⑧1.活動計画変更（販促）'!$E153,IF('⑧1.活動計画変更（販促）'!$B152="報告済",'②4.実施状況（販促）'!D78,IF('⑧1.活動計画変更（販促）'!$B152="中止","",IF('⑧1.活動計画変更（販促）'!$C153="中止","",'①4.事業内容（販促）'!D78)))))</f>
        <v/>
      </c>
      <c r="F78" s="586" t="str">
        <f>IF($B78="","",IF('⑧1.活動計画変更（販促）'!$C153="変更",'⑧1.活動計画変更（販促）'!$F153,IF('⑧1.活動計画変更（販促）'!$B152="報告済",'②4.実施状況（販促）'!E78,IF('⑧1.活動計画変更（販促）'!$B152="中止","",IF('⑧1.活動計画変更（販促）'!$C153="中止","",'①4.事業内容（販促）'!F78)))))</f>
        <v/>
      </c>
      <c r="G78" s="591" t="str">
        <f>IF($B78="","",IF('⑧1.活動計画変更（販促）'!$C153="変更",'⑧1.活動計画変更（販促）'!$G153,IF('⑧1.活動計画変更（販促）'!$B152="報告済",'②4.実施状況（販促）'!F78,IF('⑧1.活動計画変更（販促）'!$B152="中止","",IF('⑧1.活動計画変更（販促）'!$C153="中止","",'①4.事業内容（販促）'!H78)))))</f>
        <v/>
      </c>
      <c r="H78" s="1648"/>
      <c r="I78" s="1649"/>
      <c r="J78" s="1649"/>
      <c r="K78" s="1650"/>
      <c r="N78" s="602" t="str">
        <f t="shared" si="3"/>
        <v/>
      </c>
      <c r="O78" s="603" t="str">
        <f>IF(N78="","",'①6.成果目標（販促）'!J154)</f>
        <v/>
      </c>
      <c r="P78" s="603" t="e">
        <f>IF(N78="","",'①6.成果目標（販促）'!G153)*1000</f>
        <v>#VALUE!</v>
      </c>
      <c r="Q78" s="603" t="str">
        <f>IF(N78="","",IF('⑦1.活動計画変更（販促）'!C153="変更",'⑦1.活動計画変更（販促）'!H153,IF('⑦1.活動計画変更（販促）'!C153="中止",'⑦1.活動計画変更（販促）'!H153,'⑦1.活動計画変更（販促）'!H152)))</f>
        <v/>
      </c>
      <c r="R78" s="603" t="str">
        <f>IF(N78="","",IF('⑦1.活動計画変更（販促）'!C153="変更",'⑦1.活動計画変更（販促）'!I153,IF('⑦1.活動計画変更（販促）'!C153="中止",'⑦1.活動計画変更（販促）'!I153,'⑦1.活動計画変更（販促）'!I152)))</f>
        <v/>
      </c>
      <c r="S78" s="603" t="str">
        <f>IF(N78="","",IF('⑧1.活動計画変更（販促）'!B152="報告済",Q78,IF('⑧1.活動計画変更（販促）'!B152="中止",0,IF('⑧1.活動計画変更（販促）'!C151="変更",'⑧1.活動計画変更（販促）'!H151,IF('⑧1.活動計画変更（販促）'!C151="中止",'⑧1.活動計画変更（販促）'!H151,'⑧1.活動計画変更（販促）'!H150)))))</f>
        <v/>
      </c>
      <c r="T78" s="603" t="str">
        <f>IF(N78="","",IF('⑧1.活動計画変更（販促）'!B152="報告済",R78,IF('⑧1.活動計画変更（販促）'!B152="中止",0,IF('⑧1.活動計画変更（販促）'!C153="変更",'⑧1.活動計画変更（販促）'!I153,IF('⑧1.活動計画変更（販促）'!C153="中止",'⑧1.活動計画変更（販促）'!I153,'⑧1.活動計画変更（販促）'!I152)))))</f>
        <v/>
      </c>
    </row>
    <row r="79" spans="2:20" ht="42.6" hidden="1" customHeight="1">
      <c r="B79" s="583" t="str">
        <f>IF('①4.事業内容（販促）'!B79="","",'①4.事業内容（販促）'!B79)</f>
        <v/>
      </c>
      <c r="C79" s="584" t="str">
        <f>IF(B79="","",IF('⑧1.活動計画変更（販促）'!C155="変更",'⑧1.活動計画変更（販促）'!D155,IF('⑧1.活動計画変更（販促）'!B154="報告済",'②4.実施状況（販促）'!C79,IF('⑧1.活動計画変更（販促）'!B154="中止",'①4.事業内容（販促）'!C79,'①4.事業内容（販促）'!C79))))</f>
        <v/>
      </c>
      <c r="D79" s="585" t="str">
        <f>IF(B79="","",IF('⑧1.活動計画変更（販促）'!C155="変更","計画変更",IF('⑧1.活動計画変更（販促）'!B154="中止","事業中止",IF('⑧1.活動計画変更（販促）'!C155="中止","事業中止",""))))</f>
        <v/>
      </c>
      <c r="E79" s="586" t="str">
        <f>IF($B79="","",IF('⑧1.活動計画変更（販促）'!$C155="変更",'⑧1.活動計画変更（販促）'!$E155,IF('⑧1.活動計画変更（販促）'!$B154="報告済",'②4.実施状況（販促）'!D79,IF('⑧1.活動計画変更（販促）'!$B154="中止","",IF('⑧1.活動計画変更（販促）'!$C155="中止","",'①4.事業内容（販促）'!D79)))))</f>
        <v/>
      </c>
      <c r="F79" s="586" t="str">
        <f>IF($B79="","",IF('⑧1.活動計画変更（販促）'!$C155="変更",'⑧1.活動計画変更（販促）'!$F155,IF('⑧1.活動計画変更（販促）'!$B154="報告済",'②4.実施状況（販促）'!E79,IF('⑧1.活動計画変更（販促）'!$B154="中止","",IF('⑧1.活動計画変更（販促）'!$C155="中止","",'①4.事業内容（販促）'!F79)))))</f>
        <v/>
      </c>
      <c r="G79" s="591" t="str">
        <f>IF($B79="","",IF('⑧1.活動計画変更（販促）'!$C155="変更",'⑧1.活動計画変更（販促）'!$G155,IF('⑧1.活動計画変更（販促）'!$B154="報告済",'②4.実施状況（販促）'!F79,IF('⑧1.活動計画変更（販促）'!$B154="中止","",IF('⑧1.活動計画変更（販促）'!$C155="中止","",'①4.事業内容（販促）'!H79)))))</f>
        <v/>
      </c>
      <c r="H79" s="1648"/>
      <c r="I79" s="1649"/>
      <c r="J79" s="1649"/>
      <c r="K79" s="1650"/>
      <c r="N79" s="602" t="str">
        <f t="shared" si="3"/>
        <v/>
      </c>
      <c r="O79" s="603" t="str">
        <f>IF(N79="","",'①6.成果目標（販促）'!J156)</f>
        <v/>
      </c>
      <c r="P79" s="603" t="e">
        <f>IF(N79="","",'①6.成果目標（販促）'!G155)*1000</f>
        <v>#VALUE!</v>
      </c>
      <c r="Q79" s="603" t="str">
        <f>IF(N79="","",IF('⑦1.活動計画変更（販促）'!C155="変更",'⑦1.活動計画変更（販促）'!H155,IF('⑦1.活動計画変更（販促）'!C155="中止",'⑦1.活動計画変更（販促）'!H155,'⑦1.活動計画変更（販促）'!H154)))</f>
        <v/>
      </c>
      <c r="R79" s="603" t="str">
        <f>IF(N79="","",IF('⑦1.活動計画変更（販促）'!C155="変更",'⑦1.活動計画変更（販促）'!I155,IF('⑦1.活動計画変更（販促）'!C155="中止",'⑦1.活動計画変更（販促）'!I155,'⑦1.活動計画変更（販促）'!I154)))</f>
        <v/>
      </c>
      <c r="S79" s="603" t="str">
        <f>IF(N79="","",IF('⑧1.活動計画変更（販促）'!B154="報告済",Q79,IF('⑧1.活動計画変更（販促）'!B154="中止",0,IF('⑧1.活動計画変更（販促）'!C155="変更",'⑧1.活動計画変更（販促）'!H155,IF('⑧1.活動計画変更（販促）'!C155="中止",'⑧1.活動計画変更（販促）'!H155,'⑧1.活動計画変更（販促）'!H154)))))</f>
        <v/>
      </c>
      <c r="T79" s="603" t="str">
        <f>IF(N79="","",IF('⑧1.活動計画変更（販促）'!B154="報告済",R79,IF('⑧1.活動計画変更（販促）'!B154="中止",0,IF('⑧1.活動計画変更（販促）'!C155="変更",'⑧1.活動計画変更（販促）'!I155,IF('⑧1.活動計画変更（販促）'!C155="中止",'⑧1.活動計画変更（販促）'!I155,'⑧1.活動計画変更（販促）'!I154)))))</f>
        <v/>
      </c>
    </row>
    <row r="80" spans="2:20" ht="42.6" hidden="1" customHeight="1">
      <c r="B80" s="583" t="str">
        <f>IF('①4.事業内容（販促）'!B80="","",'①4.事業内容（販促）'!B80)</f>
        <v/>
      </c>
      <c r="C80" s="584" t="str">
        <f>IF(B80="","",IF('⑧1.活動計画変更（販促）'!C157="変更",'⑧1.活動計画変更（販促）'!D157,IF('⑧1.活動計画変更（販促）'!B156="報告済",'②4.実施状況（販促）'!C80,IF('⑧1.活動計画変更（販促）'!B156="中止",'①4.事業内容（販促）'!C80,'①4.事業内容（販促）'!C80))))</f>
        <v/>
      </c>
      <c r="D80" s="585" t="str">
        <f>IF(B80="","",IF('⑧1.活動計画変更（販促）'!C157="変更","計画変更",IF('⑧1.活動計画変更（販促）'!B156="中止","事業中止",IF('⑧1.活動計画変更（販促）'!C157="中止","事業中止",""))))</f>
        <v/>
      </c>
      <c r="E80" s="586" t="str">
        <f>IF($B80="","",IF('⑧1.活動計画変更（販促）'!$C157="変更",'⑧1.活動計画変更（販促）'!$E157,IF('⑧1.活動計画変更（販促）'!$B156="報告済",'②4.実施状況（販促）'!D80,IF('⑧1.活動計画変更（販促）'!$B156="中止","",IF('⑧1.活動計画変更（販促）'!$C157="中止","",'①4.事業内容（販促）'!D80)))))</f>
        <v/>
      </c>
      <c r="F80" s="586" t="str">
        <f>IF($B80="","",IF('⑧1.活動計画変更（販促）'!$C157="変更",'⑧1.活動計画変更（販促）'!$F157,IF('⑧1.活動計画変更（販促）'!$B156="報告済",'②4.実施状況（販促）'!E80,IF('⑧1.活動計画変更（販促）'!$B156="中止","",IF('⑧1.活動計画変更（販促）'!$C157="中止","",'①4.事業内容（販促）'!F80)))))</f>
        <v/>
      </c>
      <c r="G80" s="591" t="str">
        <f>IF($B80="","",IF('⑧1.活動計画変更（販促）'!$C157="変更",'⑧1.活動計画変更（販促）'!$G157,IF('⑧1.活動計画変更（販促）'!$B156="報告済",'②4.実施状況（販促）'!F80,IF('⑧1.活動計画変更（販促）'!$B156="中止","",IF('⑧1.活動計画変更（販促）'!$C157="中止","",'①4.事業内容（販促）'!H80)))))</f>
        <v/>
      </c>
      <c r="H80" s="1648"/>
      <c r="I80" s="1649"/>
      <c r="J80" s="1649"/>
      <c r="K80" s="1650"/>
      <c r="N80" s="602" t="str">
        <f t="shared" si="3"/>
        <v/>
      </c>
      <c r="O80" s="603" t="str">
        <f>IF(N80="","",'①6.成果目標（販促）'!J158)</f>
        <v/>
      </c>
      <c r="P80" s="603" t="e">
        <f>IF(N80="","",'①6.成果目標（販促）'!G157)*1000</f>
        <v>#VALUE!</v>
      </c>
      <c r="Q80" s="603" t="str">
        <f>IF(N80="","",IF('⑦1.活動計画変更（販促）'!C157="変更",'⑦1.活動計画変更（販促）'!H157,IF('⑦1.活動計画変更（販促）'!C157="中止",'⑦1.活動計画変更（販促）'!H157,'⑦1.活動計画変更（販促）'!H156)))</f>
        <v/>
      </c>
      <c r="R80" s="603" t="str">
        <f>IF(N80="","",IF('⑦1.活動計画変更（販促）'!C157="変更",'⑦1.活動計画変更（販促）'!I157,IF('⑦1.活動計画変更（販促）'!C157="中止",'⑦1.活動計画変更（販促）'!I157,'⑦1.活動計画変更（販促）'!I156)))</f>
        <v/>
      </c>
      <c r="S80" s="603" t="str">
        <f>IF(N80="","",IF('⑧1.活動計画変更（販促）'!B156="報告済",Q80,IF('⑧1.活動計画変更（販促）'!B156="中止",0,IF('⑧1.活動計画変更（販促）'!C157="変更",'⑧1.活動計画変更（販促）'!H157,IF('⑧1.活動計画変更（販促）'!C157="中止",'⑧1.活動計画変更（販促）'!H157,'⑧1.活動計画変更（販促）'!H156)))))</f>
        <v/>
      </c>
      <c r="T80" s="603" t="str">
        <f>IF(N80="","",IF('⑧1.活動計画変更（販促）'!B156="報告済",R80,IF('⑧1.活動計画変更（販促）'!B156="中止",0,IF('⑧1.活動計画変更（販促）'!C157="変更",'⑧1.活動計画変更（販促）'!I157,IF('⑧1.活動計画変更（販促）'!C157="中止",'⑧1.活動計画変更（販促）'!I157,'⑧1.活動計画変更（販促）'!I156)))))</f>
        <v/>
      </c>
    </row>
    <row r="81" spans="2:20" ht="42.6" hidden="1" customHeight="1">
      <c r="B81" s="583" t="str">
        <f>IF('①4.事業内容（販促）'!B81="","",'①4.事業内容（販促）'!B81)</f>
        <v/>
      </c>
      <c r="C81" s="584" t="str">
        <f>IF(B81="","",IF('⑧1.活動計画変更（販促）'!C159="変更",'⑧1.活動計画変更（販促）'!D159,IF('⑧1.活動計画変更（販促）'!B158="報告済",'②4.実施状況（販促）'!C81,IF('⑧1.活動計画変更（販促）'!B158="中止",'①4.事業内容（販促）'!C81,'①4.事業内容（販促）'!C81))))</f>
        <v/>
      </c>
      <c r="D81" s="585" t="str">
        <f>IF(B81="","",IF('⑧1.活動計画変更（販促）'!C159="変更","計画変更",IF('⑧1.活動計画変更（販促）'!B158="中止","事業中止",IF('⑧1.活動計画変更（販促）'!C159="中止","事業中止",""))))</f>
        <v/>
      </c>
      <c r="E81" s="586" t="str">
        <f>IF($B81="","",IF('⑧1.活動計画変更（販促）'!$C159="変更",'⑧1.活動計画変更（販促）'!$E159,IF('⑧1.活動計画変更（販促）'!$B158="報告済",'②4.実施状況（販促）'!D81,IF('⑧1.活動計画変更（販促）'!$B158="中止","",IF('⑧1.活動計画変更（販促）'!$C159="中止","",'①4.事業内容（販促）'!D81)))))</f>
        <v/>
      </c>
      <c r="F81" s="586" t="str">
        <f>IF($B81="","",IF('⑧1.活動計画変更（販促）'!$C159="変更",'⑧1.活動計画変更（販促）'!$F159,IF('⑧1.活動計画変更（販促）'!$B158="報告済",'②4.実施状況（販促）'!E81,IF('⑧1.活動計画変更（販促）'!$B158="中止","",IF('⑧1.活動計画変更（販促）'!$C159="中止","",'①4.事業内容（販促）'!F81)))))</f>
        <v/>
      </c>
      <c r="G81" s="591" t="str">
        <f>IF($B81="","",IF('⑧1.活動計画変更（販促）'!$C159="変更",'⑧1.活動計画変更（販促）'!$G159,IF('⑧1.活動計画変更（販促）'!$B158="報告済",'②4.実施状況（販促）'!F81,IF('⑧1.活動計画変更（販促）'!$B158="中止","",IF('⑧1.活動計画変更（販促）'!$C159="中止","",'①4.事業内容（販促）'!H81)))))</f>
        <v/>
      </c>
      <c r="H81" s="1648"/>
      <c r="I81" s="1649"/>
      <c r="J81" s="1649"/>
      <c r="K81" s="1650"/>
      <c r="N81" s="602" t="str">
        <f t="shared" si="3"/>
        <v/>
      </c>
      <c r="O81" s="603" t="str">
        <f>IF(N81="","",'①6.成果目標（販促）'!J160)</f>
        <v/>
      </c>
      <c r="P81" s="603" t="e">
        <f>IF(N81="","",'①6.成果目標（販促）'!G159)*1000</f>
        <v>#VALUE!</v>
      </c>
      <c r="Q81" s="603" t="str">
        <f>IF(N81="","",IF('⑦1.活動計画変更（販促）'!C159="変更",'⑦1.活動計画変更（販促）'!H159,IF('⑦1.活動計画変更（販促）'!C159="中止",'⑦1.活動計画変更（販促）'!H159,'⑦1.活動計画変更（販促）'!H158)))</f>
        <v/>
      </c>
      <c r="R81" s="603" t="str">
        <f>IF(N81="","",IF('⑦1.活動計画変更（販促）'!C159="変更",'⑦1.活動計画変更（販促）'!I159,IF('⑦1.活動計画変更（販促）'!C159="中止",'⑦1.活動計画変更（販促）'!I159,'⑦1.活動計画変更（販促）'!I158)))</f>
        <v/>
      </c>
      <c r="S81" s="603" t="str">
        <f>IF(N81="","",IF('⑧1.活動計画変更（販促）'!B158="報告済",Q81,IF('⑧1.活動計画変更（販促）'!B158="中止",0,IF('⑧1.活動計画変更（販促）'!C159="変更",'⑧1.活動計画変更（販促）'!H159,IF('⑧1.活動計画変更（販促）'!C159="中止",'⑧1.活動計画変更（販促）'!H159,'⑧1.活動計画変更（販促）'!H158)))))</f>
        <v/>
      </c>
      <c r="T81" s="603" t="str">
        <f>IF(N81="","",IF('⑧1.活動計画変更（販促）'!B158="報告済",R81,IF('⑧1.活動計画変更（販促）'!B158="中止",0,IF('⑧1.活動計画変更（販促）'!C159="変更",'⑧1.活動計画変更（販促）'!I159,IF('⑧1.活動計画変更（販促）'!C159="中止",'⑧1.活動計画変更（販促）'!I159,'⑧1.活動計画変更（販促）'!I158)))))</f>
        <v/>
      </c>
    </row>
    <row r="82" spans="2:20" ht="42.6" hidden="1" customHeight="1">
      <c r="B82" s="583" t="str">
        <f>IF('①4.事業内容（販促）'!B82="","",'①4.事業内容（販促）'!B82)</f>
        <v/>
      </c>
      <c r="C82" s="584" t="str">
        <f>IF(B82="","",IF('⑧1.活動計画変更（販促）'!C161="変更",'⑧1.活動計画変更（販促）'!D161,IF('⑧1.活動計画変更（販促）'!B160="報告済",'②4.実施状況（販促）'!C82,IF('⑧1.活動計画変更（販促）'!B160="中止",'①4.事業内容（販促）'!C82,'①4.事業内容（販促）'!C82))))</f>
        <v/>
      </c>
      <c r="D82" s="585" t="str">
        <f>IF(B82="","",IF('⑧1.活動計画変更（販促）'!C161="変更","計画変更",IF('⑧1.活動計画変更（販促）'!B160="中止","事業中止",IF('⑧1.活動計画変更（販促）'!C161="中止","事業中止",""))))</f>
        <v/>
      </c>
      <c r="E82" s="586" t="str">
        <f>IF($B82="","",IF('⑧1.活動計画変更（販促）'!$C161="変更",'⑧1.活動計画変更（販促）'!$E161,IF('⑧1.活動計画変更（販促）'!$B160="報告済",'②4.実施状況（販促）'!D82,IF('⑧1.活動計画変更（販促）'!$B160="中止","",IF('⑧1.活動計画変更（販促）'!$C161="中止","",'①4.事業内容（販促）'!D82)))))</f>
        <v/>
      </c>
      <c r="F82" s="586" t="str">
        <f>IF($B82="","",IF('⑧1.活動計画変更（販促）'!$C161="変更",'⑧1.活動計画変更（販促）'!$F161,IF('⑧1.活動計画変更（販促）'!$B160="報告済",'②4.実施状況（販促）'!E82,IF('⑧1.活動計画変更（販促）'!$B160="中止","",IF('⑧1.活動計画変更（販促）'!$C161="中止","",'①4.事業内容（販促）'!F82)))))</f>
        <v/>
      </c>
      <c r="G82" s="591" t="str">
        <f>IF($B82="","",IF('⑧1.活動計画変更（販促）'!$C161="変更",'⑧1.活動計画変更（販促）'!$G161,IF('⑧1.活動計画変更（販促）'!$B160="報告済",'②4.実施状況（販促）'!F82,IF('⑧1.活動計画変更（販促）'!$B160="中止","",IF('⑧1.活動計画変更（販促）'!$C161="中止","",'①4.事業内容（販促）'!H82)))))</f>
        <v/>
      </c>
      <c r="H82" s="1648"/>
      <c r="I82" s="1649"/>
      <c r="J82" s="1649"/>
      <c r="K82" s="1650"/>
      <c r="N82" s="602" t="str">
        <f t="shared" si="3"/>
        <v/>
      </c>
      <c r="O82" s="603" t="str">
        <f>IF(N82="","",'①6.成果目標（販促）'!J162)</f>
        <v/>
      </c>
      <c r="P82" s="603" t="e">
        <f>IF(N82="","",'①6.成果目標（販促）'!G161)*1000</f>
        <v>#VALUE!</v>
      </c>
      <c r="Q82" s="603" t="str">
        <f>IF(N82="","",IF('⑦1.活動計画変更（販促）'!C161="変更",'⑦1.活動計画変更（販促）'!H161,IF('⑦1.活動計画変更（販促）'!C161="中止",'⑦1.活動計画変更（販促）'!H161,'⑦1.活動計画変更（販促）'!H160)))</f>
        <v/>
      </c>
      <c r="R82" s="603" t="str">
        <f>IF(N82="","",IF('⑦1.活動計画変更（販促）'!C161="変更",'⑦1.活動計画変更（販促）'!I161,IF('⑦1.活動計画変更（販促）'!C161="中止",'⑦1.活動計画変更（販促）'!I161,'⑦1.活動計画変更（販促）'!I160)))</f>
        <v/>
      </c>
      <c r="S82" s="603" t="str">
        <f>IF(N82="","",IF('⑧1.活動計画変更（販促）'!B160="報告済",Q82,IF('⑧1.活動計画変更（販促）'!B160="中止",0,IF('⑧1.活動計画変更（販促）'!C161="変更",'⑧1.活動計画変更（販促）'!H161,IF('⑧1.活動計画変更（販促）'!C161="中止",'⑧1.活動計画変更（販促）'!H161,'⑧1.活動計画変更（販促）'!H160)))))</f>
        <v/>
      </c>
      <c r="T82" s="603" t="str">
        <f>IF(N82="","",IF('⑧1.活動計画変更（販促）'!B160="報告済",R82,IF('⑧1.活動計画変更（販促）'!B160="中止",0,IF('⑧1.活動計画変更（販促）'!C161="変更",'⑧1.活動計画変更（販促）'!I161,IF('⑧1.活動計画変更（販促）'!C161="中止",'⑧1.活動計画変更（販促）'!I161,'⑧1.活動計画変更（販促）'!I160)))))</f>
        <v/>
      </c>
    </row>
    <row r="83" spans="2:20" ht="42.6" hidden="1" customHeight="1">
      <c r="B83" s="583" t="str">
        <f>IF('①4.事業内容（販促）'!B83="","",'①4.事業内容（販促）'!B83)</f>
        <v/>
      </c>
      <c r="C83" s="584" t="str">
        <f>IF(B83="","",IF('⑧1.活動計画変更（販促）'!C163="変更",'⑧1.活動計画変更（販促）'!D163,IF('⑧1.活動計画変更（販促）'!B162="報告済",'②4.実施状況（販促）'!C83,IF('⑧1.活動計画変更（販促）'!B162="中止",'①4.事業内容（販促）'!C83,'①4.事業内容（販促）'!C83))))</f>
        <v/>
      </c>
      <c r="D83" s="585" t="str">
        <f>IF(B83="","",IF('⑧1.活動計画変更（販促）'!C163="変更","計画変更",IF('⑧1.活動計画変更（販促）'!B162="中止","事業中止",IF('⑧1.活動計画変更（販促）'!C163="中止","事業中止",""))))</f>
        <v/>
      </c>
      <c r="E83" s="586" t="str">
        <f>IF($B83="","",IF('⑧1.活動計画変更（販促）'!$C163="変更",'⑧1.活動計画変更（販促）'!$E163,IF('⑧1.活動計画変更（販促）'!$B162="報告済",'②4.実施状況（販促）'!D83,IF('⑧1.活動計画変更（販促）'!$B162="中止","",IF('⑧1.活動計画変更（販促）'!$C163="中止","",'①4.事業内容（販促）'!D83)))))</f>
        <v/>
      </c>
      <c r="F83" s="586" t="str">
        <f>IF($B83="","",IF('⑧1.活動計画変更（販促）'!$C163="変更",'⑧1.活動計画変更（販促）'!$F163,IF('⑧1.活動計画変更（販促）'!$B162="報告済",'②4.実施状況（販促）'!E83,IF('⑧1.活動計画変更（販促）'!$B162="中止","",IF('⑧1.活動計画変更（販促）'!$C163="中止","",'①4.事業内容（販促）'!F83)))))</f>
        <v/>
      </c>
      <c r="G83" s="591" t="str">
        <f>IF($B83="","",IF('⑧1.活動計画変更（販促）'!$C163="変更",'⑧1.活動計画変更（販促）'!$G163,IF('⑧1.活動計画変更（販促）'!$B162="報告済",'②4.実施状況（販促）'!F83,IF('⑧1.活動計画変更（販促）'!$B162="中止","",IF('⑧1.活動計画変更（販促）'!$C163="中止","",'①4.事業内容（販促）'!H83)))))</f>
        <v/>
      </c>
      <c r="H83" s="1648"/>
      <c r="I83" s="1649"/>
      <c r="J83" s="1649"/>
      <c r="K83" s="1650"/>
      <c r="N83" s="602" t="str">
        <f t="shared" si="3"/>
        <v/>
      </c>
      <c r="O83" s="603" t="str">
        <f>IF(N83="","",'①6.成果目標（販促）'!J164)</f>
        <v/>
      </c>
      <c r="P83" s="603" t="e">
        <f>IF(N83="","",'①6.成果目標（販促）'!G163)*1000</f>
        <v>#VALUE!</v>
      </c>
      <c r="Q83" s="603" t="str">
        <f>IF(N83="","",IF('⑦1.活動計画変更（販促）'!C163="変更",'⑦1.活動計画変更（販促）'!H163,IF('⑦1.活動計画変更（販促）'!C163="中止",'⑦1.活動計画変更（販促）'!H163,'⑦1.活動計画変更（販促）'!H162)))</f>
        <v/>
      </c>
      <c r="R83" s="603" t="str">
        <f>IF(N83="","",IF('⑦1.活動計画変更（販促）'!C163="変更",'⑦1.活動計画変更（販促）'!I163,IF('⑦1.活動計画変更（販促）'!C163="中止",'⑦1.活動計画変更（販促）'!I163,'⑦1.活動計画変更（販促）'!I162)))</f>
        <v/>
      </c>
      <c r="S83" s="603" t="str">
        <f>IF(N83="","",IF('⑧1.活動計画変更（販促）'!B162="報告済",Q83,IF('⑧1.活動計画変更（販促）'!B162="中止",0,IF('⑧1.活動計画変更（販促）'!C163="変更",'⑧1.活動計画変更（販促）'!H163,IF('⑧1.活動計画変更（販促）'!C163="中止",'⑧1.活動計画変更（販促）'!H163,'⑧1.活動計画変更（販促）'!H162)))))</f>
        <v/>
      </c>
      <c r="T83" s="603" t="str">
        <f>IF(N83="","",IF('⑧1.活動計画変更（販促）'!B162="報告済",R83,IF('⑧1.活動計画変更（販促）'!B162="中止",0,IF('⑧1.活動計画変更（販促）'!C163="変更",'⑧1.活動計画変更（販促）'!I163,IF('⑧1.活動計画変更（販促）'!C163="中止",'⑧1.活動計画変更（販促）'!I163,'⑧1.活動計画変更（販促）'!I162)))))</f>
        <v/>
      </c>
    </row>
    <row r="84" spans="2:20" ht="42.6" hidden="1" customHeight="1" thickBot="1">
      <c r="B84" s="592" t="str">
        <f>IF('①4.事業内容（販促）'!B84="","",'①4.事業内容（販促）'!B84)</f>
        <v/>
      </c>
      <c r="C84" s="593" t="str">
        <f>IF(B84="","",IF('⑧1.活動計画変更（販促）'!C165="変更",'⑧1.活動計画変更（販促）'!D165,IF('⑧1.活動計画変更（販促）'!B164="報告済",'②4.実施状況（販促）'!C84,IF('⑧1.活動計画変更（販促）'!B164="中止",'①4.事業内容（販促）'!C84,'①4.事業内容（販促）'!C84))))</f>
        <v/>
      </c>
      <c r="D84" s="594" t="str">
        <f>IF(B84="","",IF('⑧1.活動計画変更（販促）'!C165="変更","計画変更",IF('⑧1.活動計画変更（販促）'!B164="中止","事業中止",IF('⑧1.活動計画変更（販促）'!C165="中止","事業中止",""))))</f>
        <v/>
      </c>
      <c r="E84" s="595" t="str">
        <f>IF($B84="","",IF('⑧1.活動計画変更（販促）'!$C165="変更",'⑧1.活動計画変更（販促）'!$E165,IF('⑧1.活動計画変更（販促）'!$B164="報告済",'②4.実施状況（販促）'!D84,IF('⑧1.活動計画変更（販促）'!$B164="中止","",IF('⑧1.活動計画変更（販促）'!$C165="中止","",'①4.事業内容（販促）'!D84)))))</f>
        <v/>
      </c>
      <c r="F84" s="595" t="str">
        <f>IF($B84="","",IF('⑧1.活動計画変更（販促）'!$C165="変更",'⑧1.活動計画変更（販促）'!$F165,IF('⑧1.活動計画変更（販促）'!$B164="報告済",'②4.実施状況（販促）'!E84,IF('⑧1.活動計画変更（販促）'!$B164="中止","",IF('⑧1.活動計画変更（販促）'!$C165="中止","",'①4.事業内容（販促）'!F84)))))</f>
        <v/>
      </c>
      <c r="G84" s="596" t="str">
        <f>IF($B84="","",IF('⑧1.活動計画変更（販促）'!$C165="変更",'⑧1.活動計画変更（販促）'!$G165,IF('⑧1.活動計画変更（販促）'!$B164="報告済",'②4.実施状況（販促）'!F84,IF('⑧1.活動計画変更（販促）'!$B164="中止","",IF('⑧1.活動計画変更（販促）'!$C165="中止","",'①4.事業内容（販促）'!H84)))))</f>
        <v/>
      </c>
      <c r="H84" s="1651"/>
      <c r="I84" s="1652"/>
      <c r="J84" s="1652"/>
      <c r="K84" s="1653"/>
      <c r="N84" s="602" t="str">
        <f t="shared" si="3"/>
        <v/>
      </c>
      <c r="O84" s="603" t="str">
        <f>IF(N84="","",'①6.成果目標（販促）'!J166)</f>
        <v/>
      </c>
      <c r="P84" s="603" t="e">
        <f>IF(N84="","",'①6.成果目標（販促）'!G165)*1000</f>
        <v>#VALUE!</v>
      </c>
      <c r="Q84" s="603" t="str">
        <f>IF(N84="","",IF('⑦1.活動計画変更（販促）'!C165="変更",'⑦1.活動計画変更（販促）'!H165,IF('⑦1.活動計画変更（販促）'!C165="中止",'⑦1.活動計画変更（販促）'!H165,'⑦1.活動計画変更（販促）'!H164)))</f>
        <v/>
      </c>
      <c r="R84" s="603" t="str">
        <f>IF(N84="","",IF('⑦1.活動計画変更（販促）'!C165="変更",'⑦1.活動計画変更（販促）'!I165,IF('⑦1.活動計画変更（販促）'!C165="中止",'⑦1.活動計画変更（販促）'!I165,'⑦1.活動計画変更（販促）'!I164)))</f>
        <v/>
      </c>
      <c r="S84" s="603" t="str">
        <f>IF(N84="","",IF('⑧1.活動計画変更（販促）'!B164="報告済",Q84,IF('⑧1.活動計画変更（販促）'!B164="中止",0,IF('⑧1.活動計画変更（販促）'!C166="変更",'⑧1.活動計画変更（販促）'!H166,IF('⑧1.活動計画変更（販促）'!C166="中止",'⑧1.活動計画変更（販促）'!H166,'⑧1.活動計画変更（販促）'!H165)))))</f>
        <v/>
      </c>
      <c r="T84" s="603" t="str">
        <f>IF(N84="","",IF('⑧1.活動計画変更（販促）'!B164="報告済",R84,IF('⑧1.活動計画変更（販促）'!B164="中止",0,IF('⑧1.活動計画変更（販促）'!C165="変更",'⑧1.活動計画変更（販促）'!I165,IF('⑧1.活動計画変更（販促）'!C165="中止",'⑧1.活動計画変更（販促）'!I165,'⑧1.活動計画変更（販促）'!I164)))))</f>
        <v/>
      </c>
    </row>
  </sheetData>
  <sheetProtection algorithmName="SHA-512" hashValue="6XtUhYFEiMH9NjNAAs1kpzC/PPPmOSrSa4j8ViJqHHamX83qFm5R2hRbnO9Uu2ZODvPjR7NFkwPMzb3NCkqqzA==" saltValue="KaIWLmh7DO25WK0kWmzTVQ==" spinCount="100000" sheet="1" scenarios="1" formatCells="0" formatColumns="0" formatRows="0"/>
  <mergeCells count="90">
    <mergeCell ref="G3:G4"/>
    <mergeCell ref="B3:B4"/>
    <mergeCell ref="C3:C4"/>
    <mergeCell ref="D3:D4"/>
    <mergeCell ref="E3:E4"/>
    <mergeCell ref="F3:F4"/>
    <mergeCell ref="H22:K22"/>
    <mergeCell ref="O3:P3"/>
    <mergeCell ref="Q3:R3"/>
    <mergeCell ref="H23:K23"/>
    <mergeCell ref="H24:K24"/>
    <mergeCell ref="H15:K15"/>
    <mergeCell ref="H3:K4"/>
    <mergeCell ref="H5:K5"/>
    <mergeCell ref="H6:K6"/>
    <mergeCell ref="H7:K7"/>
    <mergeCell ref="H8:K8"/>
    <mergeCell ref="H9:K9"/>
    <mergeCell ref="H10:K10"/>
    <mergeCell ref="H11:K11"/>
    <mergeCell ref="H12:K12"/>
    <mergeCell ref="H13:K13"/>
    <mergeCell ref="S3:T3"/>
    <mergeCell ref="H16:K16"/>
    <mergeCell ref="H17:K17"/>
    <mergeCell ref="H20:K20"/>
    <mergeCell ref="H21:K21"/>
    <mergeCell ref="H14:K14"/>
    <mergeCell ref="H18:K18"/>
    <mergeCell ref="H19:K19"/>
    <mergeCell ref="H25:K25"/>
    <mergeCell ref="H26:K26"/>
    <mergeCell ref="H27:K27"/>
    <mergeCell ref="H28:K28"/>
    <mergeCell ref="H29:K29"/>
    <mergeCell ref="H30:K30"/>
    <mergeCell ref="H31:K31"/>
    <mergeCell ref="H32:K32"/>
    <mergeCell ref="H33:K33"/>
    <mergeCell ref="H34:K34"/>
    <mergeCell ref="H35:K35"/>
    <mergeCell ref="H36:K36"/>
    <mergeCell ref="H37:K37"/>
    <mergeCell ref="H38:K38"/>
    <mergeCell ref="H39:K39"/>
    <mergeCell ref="H40:K40"/>
    <mergeCell ref="H41:K41"/>
    <mergeCell ref="H42:K42"/>
    <mergeCell ref="H43:K43"/>
    <mergeCell ref="H44:K44"/>
    <mergeCell ref="H45:K45"/>
    <mergeCell ref="H46:K46"/>
    <mergeCell ref="H47:K47"/>
    <mergeCell ref="H48:K48"/>
    <mergeCell ref="H49:K49"/>
    <mergeCell ref="H50:K50"/>
    <mergeCell ref="H51:K51"/>
    <mergeCell ref="H52:K52"/>
    <mergeCell ref="H53:K53"/>
    <mergeCell ref="H54:K54"/>
    <mergeCell ref="H55:K55"/>
    <mergeCell ref="H56:K56"/>
    <mergeCell ref="H57:K57"/>
    <mergeCell ref="H58:K58"/>
    <mergeCell ref="H59:K59"/>
    <mergeCell ref="H60:K60"/>
    <mergeCell ref="H61:K61"/>
    <mergeCell ref="H62:K62"/>
    <mergeCell ref="H63:K63"/>
    <mergeCell ref="H64:K64"/>
    <mergeCell ref="H65:K65"/>
    <mergeCell ref="H66:K66"/>
    <mergeCell ref="H67:K67"/>
    <mergeCell ref="H68:K68"/>
    <mergeCell ref="H69:K69"/>
    <mergeCell ref="H70:K70"/>
    <mergeCell ref="H71:K71"/>
    <mergeCell ref="H72:K72"/>
    <mergeCell ref="H73:K73"/>
    <mergeCell ref="H74:K74"/>
    <mergeCell ref="H75:K75"/>
    <mergeCell ref="H76:K76"/>
    <mergeCell ref="H77:K77"/>
    <mergeCell ref="H78:K78"/>
    <mergeCell ref="H79:K79"/>
    <mergeCell ref="H80:K80"/>
    <mergeCell ref="H81:K81"/>
    <mergeCell ref="H82:K82"/>
    <mergeCell ref="H83:K83"/>
    <mergeCell ref="H84:K84"/>
  </mergeCells>
  <phoneticPr fontId="1"/>
  <conditionalFormatting sqref="C5">
    <cfRule type="expression" dxfId="3278" priority="8">
      <formula>C5=0</formula>
    </cfRule>
  </conditionalFormatting>
  <conditionalFormatting sqref="C6:C24">
    <cfRule type="expression" dxfId="3277" priority="7">
      <formula>C6=0</formula>
    </cfRule>
  </conditionalFormatting>
  <conditionalFormatting sqref="C25">
    <cfRule type="expression" dxfId="3276" priority="6">
      <formula>C25=0</formula>
    </cfRule>
  </conditionalFormatting>
  <conditionalFormatting sqref="C26:C44">
    <cfRule type="expression" dxfId="3275" priority="5">
      <formula>C26=0</formula>
    </cfRule>
  </conditionalFormatting>
  <conditionalFormatting sqref="C45">
    <cfRule type="expression" dxfId="3274" priority="4">
      <formula>C45=0</formula>
    </cfRule>
  </conditionalFormatting>
  <conditionalFormatting sqref="C46:C64">
    <cfRule type="expression" dxfId="3273" priority="3">
      <formula>C46=0</formula>
    </cfRule>
  </conditionalFormatting>
  <conditionalFormatting sqref="C65">
    <cfRule type="expression" dxfId="3272" priority="2">
      <formula>C65=0</formula>
    </cfRule>
  </conditionalFormatting>
  <conditionalFormatting sqref="C66:C84">
    <cfRule type="expression" dxfId="3271" priority="1">
      <formula>C66=0</formula>
    </cfRule>
  </conditionalFormatting>
  <dataValidations count="1">
    <dataValidation type="whole" operator="lessThan" allowBlank="1" showInputMessage="1" showErrorMessage="1" errorTitle="入力不要です。" error="[キャンセル]をクリックしてください。" sqref="B5:G84">
      <formula1>0</formula1>
    </dataValidation>
  </dataValidations>
  <pageMargins left="0.59055118110236227" right="0.39370078740157483" top="0.78740157480314965" bottom="0.31496062992125984" header="0.31496062992125984" footer="0.15748031496062992"/>
  <pageSetup paperSize="9" scale="95" fitToHeight="0" orientation="landscape" r:id="rId1"/>
  <headerFooter>
    <oddHeader>&amp;L様式６（別添１）</oddHeader>
    <oddFooter xml:space="preserve">&amp;C&amp;"ＭＳ Ｐゴシック,標準"&amp;10&amp;P / &amp;N </oddFooter>
  </headerFooter>
  <rowBreaks count="1" manualBreakCount="1">
    <brk id="14" max="11"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T27"/>
  <sheetViews>
    <sheetView view="pageBreakPreview" zoomScaleNormal="100" zoomScaleSheetLayoutView="100" workbookViewId="0"/>
  </sheetViews>
  <sheetFormatPr defaultColWidth="9" defaultRowHeight="13.5"/>
  <cols>
    <col min="1" max="1" width="1.625" style="11" customWidth="1"/>
    <col min="2" max="16" width="8.125" style="11" customWidth="1"/>
    <col min="17" max="17" width="1.5" style="11" customWidth="1"/>
    <col min="18" max="20" width="9" style="11" customWidth="1"/>
    <col min="21" max="21" width="1.625" style="11" customWidth="1"/>
    <col min="22" max="16384" width="9" style="11"/>
  </cols>
  <sheetData>
    <row r="1" spans="2:20" ht="9" customHeight="1"/>
    <row r="2" spans="2:20" ht="19.5" customHeight="1" thickBot="1">
      <c r="B2" s="1032" t="s">
        <v>689</v>
      </c>
    </row>
    <row r="3" spans="2:20" ht="19.5" customHeight="1">
      <c r="B3" s="1033"/>
      <c r="C3" s="1034"/>
      <c r="D3" s="1034"/>
      <c r="E3" s="1034"/>
      <c r="F3" s="1034"/>
      <c r="G3" s="1034"/>
      <c r="H3" s="1034"/>
      <c r="I3" s="1034"/>
      <c r="J3" s="1034"/>
      <c r="K3" s="1034"/>
      <c r="L3" s="1034"/>
      <c r="M3" s="1034"/>
      <c r="N3" s="1034"/>
      <c r="O3" s="1034"/>
      <c r="P3" s="1035"/>
      <c r="Q3" s="111"/>
      <c r="R3" s="111"/>
      <c r="S3" s="111"/>
      <c r="T3" s="111"/>
    </row>
    <row r="4" spans="2:20" ht="19.5" customHeight="1">
      <c r="B4" s="1036"/>
      <c r="C4" s="1037"/>
      <c r="D4" s="1037"/>
      <c r="E4" s="1037"/>
      <c r="F4" s="1037"/>
      <c r="G4" s="1037"/>
      <c r="H4" s="1037"/>
      <c r="I4" s="1037"/>
      <c r="J4" s="1037"/>
      <c r="K4" s="1037"/>
      <c r="L4" s="1037"/>
      <c r="M4" s="1037"/>
      <c r="N4" s="1037"/>
      <c r="O4" s="1037"/>
      <c r="P4" s="1038"/>
      <c r="Q4" s="111"/>
      <c r="R4" s="111"/>
      <c r="S4" s="111"/>
      <c r="T4" s="111"/>
    </row>
    <row r="5" spans="2:20" ht="19.5" customHeight="1">
      <c r="B5" s="1036"/>
      <c r="C5" s="1037"/>
      <c r="D5" s="1037"/>
      <c r="E5" s="1037"/>
      <c r="F5" s="1037"/>
      <c r="G5" s="1037"/>
      <c r="H5" s="1037"/>
      <c r="I5" s="1037"/>
      <c r="J5" s="1037"/>
      <c r="K5" s="1037"/>
      <c r="L5" s="1037"/>
      <c r="M5" s="1037"/>
      <c r="N5" s="1037"/>
      <c r="O5" s="1037"/>
      <c r="P5" s="1038"/>
      <c r="Q5" s="111"/>
      <c r="R5" s="111"/>
      <c r="S5" s="111"/>
      <c r="T5" s="111"/>
    </row>
    <row r="6" spans="2:20" ht="19.5" customHeight="1">
      <c r="B6" s="1036"/>
      <c r="C6" s="1037"/>
      <c r="D6" s="1037"/>
      <c r="E6" s="1037"/>
      <c r="F6" s="1037"/>
      <c r="G6" s="1037"/>
      <c r="H6" s="1037"/>
      <c r="I6" s="1037"/>
      <c r="J6" s="1037"/>
      <c r="K6" s="1037"/>
      <c r="L6" s="1037"/>
      <c r="M6" s="1037"/>
      <c r="N6" s="1037"/>
      <c r="O6" s="1037"/>
      <c r="P6" s="1038"/>
      <c r="Q6" s="111"/>
      <c r="R6" s="111"/>
      <c r="S6" s="111"/>
      <c r="T6" s="111"/>
    </row>
    <row r="7" spans="2:20" ht="19.5" customHeight="1">
      <c r="B7" s="1036"/>
      <c r="C7" s="1037"/>
      <c r="D7" s="1037"/>
      <c r="E7" s="1037"/>
      <c r="F7" s="1037"/>
      <c r="G7" s="1037"/>
      <c r="H7" s="1037"/>
      <c r="I7" s="1037"/>
      <c r="J7" s="1037"/>
      <c r="K7" s="1037"/>
      <c r="L7" s="1037"/>
      <c r="M7" s="1037"/>
      <c r="N7" s="1037"/>
      <c r="O7" s="1037"/>
      <c r="P7" s="1038"/>
      <c r="Q7" s="111"/>
      <c r="R7" s="111"/>
      <c r="S7" s="111"/>
      <c r="T7" s="111"/>
    </row>
    <row r="8" spans="2:20" ht="19.5" customHeight="1">
      <c r="B8" s="1036"/>
      <c r="C8" s="1037"/>
      <c r="D8" s="1037"/>
      <c r="E8" s="1037"/>
      <c r="F8" s="1037"/>
      <c r="G8" s="1037"/>
      <c r="H8" s="1037"/>
      <c r="I8" s="1037"/>
      <c r="J8" s="1037"/>
      <c r="K8" s="1037"/>
      <c r="L8" s="1037"/>
      <c r="M8" s="1037"/>
      <c r="N8" s="1037"/>
      <c r="O8" s="1037"/>
      <c r="P8" s="1038"/>
      <c r="Q8" s="111"/>
      <c r="R8" s="111"/>
      <c r="S8" s="111"/>
      <c r="T8" s="111"/>
    </row>
    <row r="9" spans="2:20" ht="19.5" customHeight="1">
      <c r="B9" s="1036"/>
      <c r="C9" s="1037"/>
      <c r="D9" s="1037"/>
      <c r="E9" s="1037"/>
      <c r="F9" s="1037"/>
      <c r="G9" s="1037"/>
      <c r="H9" s="1037"/>
      <c r="I9" s="1037"/>
      <c r="J9" s="1037"/>
      <c r="K9" s="1037"/>
      <c r="L9" s="1037"/>
      <c r="M9" s="1037"/>
      <c r="N9" s="1037"/>
      <c r="O9" s="1037"/>
      <c r="P9" s="1038"/>
      <c r="Q9" s="111"/>
      <c r="R9" s="111"/>
      <c r="S9" s="111"/>
      <c r="T9" s="111"/>
    </row>
    <row r="10" spans="2:20" ht="19.5" customHeight="1">
      <c r="B10" s="1036"/>
      <c r="C10" s="1037"/>
      <c r="D10" s="1037"/>
      <c r="E10" s="1037"/>
      <c r="F10" s="1037"/>
      <c r="G10" s="1037"/>
      <c r="H10" s="1037"/>
      <c r="I10" s="1037"/>
      <c r="J10" s="1037"/>
      <c r="K10" s="1037"/>
      <c r="L10" s="1037"/>
      <c r="M10" s="1037"/>
      <c r="N10" s="1037"/>
      <c r="O10" s="1037"/>
      <c r="P10" s="1038"/>
      <c r="Q10" s="111"/>
      <c r="R10" s="111"/>
      <c r="S10" s="111"/>
      <c r="T10" s="111"/>
    </row>
    <row r="11" spans="2:20" ht="19.5" customHeight="1">
      <c r="B11" s="1036"/>
      <c r="C11" s="1037"/>
      <c r="D11" s="1037"/>
      <c r="E11" s="1037"/>
      <c r="F11" s="1037"/>
      <c r="G11" s="1037"/>
      <c r="H11" s="1037"/>
      <c r="I11" s="1037"/>
      <c r="J11" s="1037"/>
      <c r="K11" s="1037"/>
      <c r="L11" s="1037"/>
      <c r="M11" s="1037"/>
      <c r="N11" s="1037"/>
      <c r="O11" s="1037"/>
      <c r="P11" s="1038"/>
      <c r="Q11" s="111"/>
      <c r="R11" s="111"/>
      <c r="S11" s="111"/>
      <c r="T11" s="111"/>
    </row>
    <row r="12" spans="2:20" ht="19.5" customHeight="1">
      <c r="B12" s="1036"/>
      <c r="C12" s="1037"/>
      <c r="D12" s="1037"/>
      <c r="E12" s="1037"/>
      <c r="F12" s="1037"/>
      <c r="G12" s="1037"/>
      <c r="H12" s="1037"/>
      <c r="I12" s="1037"/>
      <c r="J12" s="1037"/>
      <c r="K12" s="1037"/>
      <c r="L12" s="1037"/>
      <c r="M12" s="1037"/>
      <c r="N12" s="1037"/>
      <c r="O12" s="1037"/>
      <c r="P12" s="1038"/>
      <c r="Q12" s="111"/>
      <c r="R12" s="111"/>
      <c r="S12" s="111"/>
      <c r="T12" s="111"/>
    </row>
    <row r="13" spans="2:20" ht="19.5" customHeight="1">
      <c r="B13" s="1036"/>
      <c r="C13" s="1037"/>
      <c r="D13" s="1037"/>
      <c r="E13" s="1037"/>
      <c r="F13" s="1037"/>
      <c r="G13" s="1037"/>
      <c r="H13" s="1037"/>
      <c r="I13" s="1037"/>
      <c r="J13" s="1037"/>
      <c r="K13" s="1037"/>
      <c r="L13" s="1037"/>
      <c r="M13" s="1037"/>
      <c r="N13" s="1037"/>
      <c r="O13" s="1037"/>
      <c r="P13" s="1038"/>
      <c r="Q13" s="111"/>
      <c r="R13" s="111"/>
      <c r="S13" s="111"/>
      <c r="T13" s="111"/>
    </row>
    <row r="14" spans="2:20" ht="19.5" customHeight="1">
      <c r="B14" s="1036"/>
      <c r="C14" s="1037"/>
      <c r="D14" s="1037"/>
      <c r="E14" s="1037"/>
      <c r="F14" s="1037"/>
      <c r="G14" s="1037"/>
      <c r="H14" s="1037"/>
      <c r="I14" s="1037"/>
      <c r="J14" s="1037"/>
      <c r="K14" s="1037"/>
      <c r="L14" s="1037"/>
      <c r="M14" s="1037"/>
      <c r="N14" s="1037"/>
      <c r="O14" s="1037"/>
      <c r="P14" s="1038"/>
      <c r="Q14" s="111"/>
      <c r="R14" s="111"/>
      <c r="S14" s="111"/>
      <c r="T14" s="111"/>
    </row>
    <row r="15" spans="2:20" ht="19.5" customHeight="1">
      <c r="B15" s="1036"/>
      <c r="C15" s="1037"/>
      <c r="D15" s="1037"/>
      <c r="E15" s="1037"/>
      <c r="F15" s="1037"/>
      <c r="G15" s="1037"/>
      <c r="H15" s="1037"/>
      <c r="I15" s="1037"/>
      <c r="J15" s="1037"/>
      <c r="K15" s="1037"/>
      <c r="L15" s="1037"/>
      <c r="M15" s="1037"/>
      <c r="N15" s="1037"/>
      <c r="O15" s="1037"/>
      <c r="P15" s="1038"/>
      <c r="Q15" s="111"/>
      <c r="R15" s="111"/>
      <c r="S15" s="111"/>
      <c r="T15" s="111"/>
    </row>
    <row r="16" spans="2:20" ht="19.5" customHeight="1">
      <c r="B16" s="1036"/>
      <c r="C16" s="1037"/>
      <c r="D16" s="1037"/>
      <c r="E16" s="1037"/>
      <c r="F16" s="1037"/>
      <c r="G16" s="1037"/>
      <c r="H16" s="1037"/>
      <c r="I16" s="1037"/>
      <c r="J16" s="1037"/>
      <c r="K16" s="1037"/>
      <c r="L16" s="1037"/>
      <c r="M16" s="1037"/>
      <c r="N16" s="1037"/>
      <c r="O16" s="1037"/>
      <c r="P16" s="1038"/>
      <c r="Q16" s="111"/>
      <c r="R16" s="111"/>
      <c r="S16" s="111"/>
      <c r="T16" s="111"/>
    </row>
    <row r="17" spans="2:20" ht="19.5" customHeight="1">
      <c r="B17" s="1036"/>
      <c r="C17" s="1037"/>
      <c r="D17" s="1037"/>
      <c r="E17" s="1037"/>
      <c r="F17" s="1037"/>
      <c r="G17" s="1037"/>
      <c r="H17" s="1037"/>
      <c r="I17" s="1037"/>
      <c r="J17" s="1037"/>
      <c r="K17" s="1037"/>
      <c r="L17" s="1037"/>
      <c r="M17" s="1037"/>
      <c r="N17" s="1037"/>
      <c r="O17" s="1037"/>
      <c r="P17" s="1038"/>
      <c r="Q17" s="111"/>
      <c r="R17" s="111"/>
      <c r="S17" s="111"/>
      <c r="T17" s="111"/>
    </row>
    <row r="18" spans="2:20" ht="19.5" customHeight="1">
      <c r="B18" s="1036"/>
      <c r="C18" s="1037"/>
      <c r="D18" s="1037"/>
      <c r="E18" s="1037"/>
      <c r="F18" s="1037"/>
      <c r="G18" s="1037"/>
      <c r="H18" s="1037"/>
      <c r="I18" s="1037"/>
      <c r="J18" s="1037"/>
      <c r="K18" s="1037"/>
      <c r="L18" s="1037"/>
      <c r="M18" s="1037"/>
      <c r="N18" s="1037"/>
      <c r="O18" s="1037"/>
      <c r="P18" s="1038"/>
      <c r="Q18" s="111"/>
      <c r="R18" s="111"/>
      <c r="S18" s="111"/>
      <c r="T18" s="111"/>
    </row>
    <row r="19" spans="2:20" ht="19.5" customHeight="1">
      <c r="B19" s="1036"/>
      <c r="C19" s="1037"/>
      <c r="D19" s="1037"/>
      <c r="E19" s="1037"/>
      <c r="F19" s="1037"/>
      <c r="G19" s="1037"/>
      <c r="H19" s="1037"/>
      <c r="I19" s="1037"/>
      <c r="J19" s="1037"/>
      <c r="K19" s="1037"/>
      <c r="L19" s="1037"/>
      <c r="M19" s="1037"/>
      <c r="N19" s="1037"/>
      <c r="O19" s="1037"/>
      <c r="P19" s="1038"/>
      <c r="Q19" s="111"/>
      <c r="R19" s="111"/>
      <c r="S19" s="111"/>
      <c r="T19" s="111"/>
    </row>
    <row r="20" spans="2:20" ht="19.5" customHeight="1">
      <c r="B20" s="1036"/>
      <c r="C20" s="1037"/>
      <c r="D20" s="1037"/>
      <c r="E20" s="1037"/>
      <c r="F20" s="1037"/>
      <c r="G20" s="1037"/>
      <c r="H20" s="1037"/>
      <c r="I20" s="1037"/>
      <c r="J20" s="1037"/>
      <c r="K20" s="1037"/>
      <c r="L20" s="1037"/>
      <c r="M20" s="1037"/>
      <c r="N20" s="1037"/>
      <c r="O20" s="1037"/>
      <c r="P20" s="1038"/>
      <c r="Q20" s="111"/>
      <c r="R20" s="111"/>
      <c r="S20" s="111"/>
      <c r="T20" s="111"/>
    </row>
    <row r="21" spans="2:20" ht="19.5" customHeight="1">
      <c r="B21" s="1036"/>
      <c r="C21" s="1037"/>
      <c r="D21" s="1037"/>
      <c r="E21" s="1037"/>
      <c r="F21" s="1037"/>
      <c r="G21" s="1037"/>
      <c r="H21" s="1037"/>
      <c r="I21" s="1037"/>
      <c r="J21" s="1037"/>
      <c r="K21" s="1037"/>
      <c r="L21" s="1037"/>
      <c r="M21" s="1037"/>
      <c r="N21" s="1037"/>
      <c r="O21" s="1037"/>
      <c r="P21" s="1038"/>
      <c r="Q21" s="111"/>
      <c r="R21" s="111"/>
      <c r="S21" s="111"/>
      <c r="T21" s="111"/>
    </row>
    <row r="22" spans="2:20" ht="19.5" customHeight="1">
      <c r="B22" s="1036"/>
      <c r="C22" s="1037"/>
      <c r="D22" s="1037"/>
      <c r="E22" s="1037"/>
      <c r="F22" s="1037"/>
      <c r="G22" s="1037"/>
      <c r="H22" s="1037"/>
      <c r="I22" s="1037"/>
      <c r="J22" s="1037"/>
      <c r="K22" s="1037"/>
      <c r="L22" s="1037"/>
      <c r="M22" s="1037"/>
      <c r="N22" s="1037"/>
      <c r="O22" s="1037"/>
      <c r="P22" s="1038"/>
      <c r="Q22" s="111"/>
      <c r="R22" s="111"/>
      <c r="S22" s="111"/>
      <c r="T22" s="111"/>
    </row>
    <row r="23" spans="2:20" ht="19.5" customHeight="1">
      <c r="B23" s="1036"/>
      <c r="C23" s="1037"/>
      <c r="D23" s="1037"/>
      <c r="E23" s="1037"/>
      <c r="F23" s="1037"/>
      <c r="G23" s="1037"/>
      <c r="H23" s="1037"/>
      <c r="I23" s="1037"/>
      <c r="J23" s="1037"/>
      <c r="K23" s="1037"/>
      <c r="L23" s="1037"/>
      <c r="M23" s="1037"/>
      <c r="N23" s="1037"/>
      <c r="O23" s="1037"/>
      <c r="P23" s="1038"/>
      <c r="Q23" s="111"/>
      <c r="R23" s="111"/>
      <c r="S23" s="111"/>
      <c r="T23" s="111"/>
    </row>
    <row r="24" spans="2:20" ht="19.5" customHeight="1">
      <c r="B24" s="1036"/>
      <c r="C24" s="1037"/>
      <c r="D24" s="1037"/>
      <c r="E24" s="1037"/>
      <c r="F24" s="1037"/>
      <c r="G24" s="1037"/>
      <c r="H24" s="1037"/>
      <c r="I24" s="1037"/>
      <c r="J24" s="1037"/>
      <c r="K24" s="1037"/>
      <c r="L24" s="1037"/>
      <c r="M24" s="1037"/>
      <c r="N24" s="1037"/>
      <c r="O24" s="1037"/>
      <c r="P24" s="1038"/>
      <c r="Q24" s="111"/>
      <c r="R24" s="111"/>
      <c r="S24" s="111"/>
      <c r="T24" s="111"/>
    </row>
    <row r="25" spans="2:20" ht="19.5" customHeight="1">
      <c r="B25" s="1036"/>
      <c r="C25" s="1037"/>
      <c r="D25" s="1037"/>
      <c r="E25" s="1037"/>
      <c r="F25" s="1037"/>
      <c r="G25" s="1037"/>
      <c r="H25" s="1037"/>
      <c r="I25" s="1037"/>
      <c r="J25" s="1037"/>
      <c r="K25" s="1037"/>
      <c r="L25" s="1037"/>
      <c r="M25" s="1037"/>
      <c r="N25" s="1037"/>
      <c r="O25" s="1037"/>
      <c r="P25" s="1038"/>
      <c r="Q25" s="111"/>
      <c r="R25" s="111"/>
      <c r="S25" s="111"/>
      <c r="T25" s="111"/>
    </row>
    <row r="26" spans="2:20" ht="19.5" customHeight="1" thickBot="1">
      <c r="B26" s="1039"/>
      <c r="C26" s="1040"/>
      <c r="D26" s="1040"/>
      <c r="E26" s="1040"/>
      <c r="F26" s="1040"/>
      <c r="G26" s="1040"/>
      <c r="H26" s="1040"/>
      <c r="I26" s="1040"/>
      <c r="J26" s="1040"/>
      <c r="K26" s="1040"/>
      <c r="L26" s="1040"/>
      <c r="M26" s="1040"/>
      <c r="N26" s="1040"/>
      <c r="O26" s="1040"/>
      <c r="P26" s="1041"/>
      <c r="Q26" s="111"/>
      <c r="R26" s="112" t="s">
        <v>90</v>
      </c>
      <c r="S26" s="111"/>
      <c r="T26" s="111"/>
    </row>
    <row r="27" spans="2:20" ht="9" customHeight="1"/>
  </sheetData>
  <phoneticPr fontId="1"/>
  <pageMargins left="0.59055118110236227" right="0.19685039370078741" top="0.78740157480314965" bottom="0.43307086614173229" header="0.31496062992125984" footer="0.15748031496062992"/>
  <pageSetup paperSize="9" orientation="landscape" cellComments="asDisplayed" r:id="rId1"/>
  <headerFooter>
    <oddHeader>&amp;L様式６（別添１）</oddHeader>
    <oddFooter xml:space="preserve">&amp;C&amp;"ＭＳ Ｐゴシック,標準"&amp;10&amp;P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S52"/>
  <sheetViews>
    <sheetView view="pageBreakPreview" zoomScale="91" zoomScaleNormal="100" zoomScaleSheetLayoutView="91" workbookViewId="0"/>
  </sheetViews>
  <sheetFormatPr defaultColWidth="9" defaultRowHeight="13.5"/>
  <cols>
    <col min="1" max="1" width="1.625" style="138" customWidth="1"/>
    <col min="2" max="2" width="9" style="138" customWidth="1"/>
    <col min="3" max="3" width="9" style="138"/>
    <col min="4" max="4" width="11.125" style="138" customWidth="1"/>
    <col min="5" max="5" width="6" style="138" customWidth="1"/>
    <col min="6" max="6" width="9" style="138" customWidth="1"/>
    <col min="7" max="7" width="9" style="138"/>
    <col min="8" max="8" width="7.625" style="138" customWidth="1"/>
    <col min="9" max="9" width="5.25" style="138" customWidth="1"/>
    <col min="10" max="10" width="9" style="138"/>
    <col min="11" max="12" width="9" style="138" customWidth="1"/>
    <col min="13" max="13" width="9" style="138"/>
    <col min="14" max="14" width="9" style="138" customWidth="1"/>
    <col min="15" max="15" width="12.875" style="138" customWidth="1"/>
    <col min="16" max="16" width="1.875" style="138" customWidth="1"/>
    <col min="17" max="16384" width="9" style="138"/>
  </cols>
  <sheetData>
    <row r="1" spans="2:17" ht="8.25" customHeight="1"/>
    <row r="2" spans="2:17" ht="23.25" customHeight="1">
      <c r="B2" s="968"/>
      <c r="C2" s="968"/>
      <c r="D2" s="968"/>
      <c r="E2" s="968"/>
      <c r="F2" s="968"/>
      <c r="G2" s="968"/>
      <c r="H2" s="968"/>
      <c r="I2" s="969" t="s">
        <v>632</v>
      </c>
      <c r="J2" s="968" t="s">
        <v>61</v>
      </c>
      <c r="K2" s="968"/>
      <c r="L2" s="968"/>
      <c r="M2" s="968"/>
      <c r="N2" s="968"/>
      <c r="O2" s="968"/>
    </row>
    <row r="3" spans="2:17" ht="19.5" customHeight="1">
      <c r="B3" s="970"/>
      <c r="C3" s="970"/>
      <c r="D3" s="970"/>
      <c r="E3" s="970"/>
      <c r="F3" s="970"/>
      <c r="G3" s="970"/>
      <c r="H3" s="970"/>
      <c r="I3" s="970"/>
      <c r="J3" s="970"/>
      <c r="K3" s="970"/>
      <c r="Q3" s="458"/>
    </row>
    <row r="4" spans="2:17" ht="19.5" customHeight="1" thickBot="1">
      <c r="B4" s="971" t="s">
        <v>62</v>
      </c>
      <c r="C4" s="966"/>
      <c r="D4" s="966"/>
      <c r="E4" s="966"/>
      <c r="F4" s="966"/>
      <c r="G4" s="966"/>
      <c r="H4" s="966"/>
      <c r="I4" s="966"/>
      <c r="J4" s="138" t="s">
        <v>63</v>
      </c>
      <c r="K4" s="966"/>
    </row>
    <row r="5" spans="2:17" ht="19.5" customHeight="1" thickBot="1">
      <c r="B5" s="138" t="s">
        <v>64</v>
      </c>
      <c r="J5" s="1144"/>
      <c r="K5" s="1145"/>
      <c r="L5" s="1145"/>
      <c r="M5" s="1145"/>
      <c r="N5" s="1145"/>
      <c r="O5" s="1146"/>
    </row>
    <row r="6" spans="2:17" ht="19.5" customHeight="1">
      <c r="B6" s="1121" t="s">
        <v>65</v>
      </c>
      <c r="C6" s="1122"/>
      <c r="D6" s="1172"/>
      <c r="E6" s="1179"/>
      <c r="F6" s="1179"/>
      <c r="G6" s="1179"/>
      <c r="H6" s="1180"/>
      <c r="I6" s="512"/>
      <c r="J6" s="1147"/>
      <c r="K6" s="1148"/>
      <c r="L6" s="1148"/>
      <c r="M6" s="1148"/>
      <c r="N6" s="1148"/>
      <c r="O6" s="1149"/>
    </row>
    <row r="7" spans="2:17" ht="19.5" customHeight="1">
      <c r="B7" s="1123" t="s">
        <v>66</v>
      </c>
      <c r="C7" s="1124"/>
      <c r="D7" s="1181"/>
      <c r="E7" s="1182"/>
      <c r="F7" s="1182"/>
      <c r="G7" s="1182"/>
      <c r="H7" s="1183"/>
      <c r="I7" s="972"/>
      <c r="J7" s="1147"/>
      <c r="K7" s="1148"/>
      <c r="L7" s="1148"/>
      <c r="M7" s="1148"/>
      <c r="N7" s="1148"/>
      <c r="O7" s="1149"/>
    </row>
    <row r="8" spans="2:17" ht="19.5" customHeight="1" thickBot="1">
      <c r="B8" s="1125"/>
      <c r="C8" s="1126"/>
      <c r="D8" s="1184"/>
      <c r="E8" s="1185"/>
      <c r="F8" s="1185"/>
      <c r="G8" s="1185"/>
      <c r="H8" s="1186"/>
      <c r="I8" s="972"/>
      <c r="J8" s="1147"/>
      <c r="K8" s="1148"/>
      <c r="L8" s="1148"/>
      <c r="M8" s="1148"/>
      <c r="N8" s="1148"/>
      <c r="O8" s="1149"/>
    </row>
    <row r="9" spans="2:17" ht="19.5" customHeight="1" thickBot="1">
      <c r="B9" s="138" t="s">
        <v>67</v>
      </c>
      <c r="J9" s="1147"/>
      <c r="K9" s="1148"/>
      <c r="L9" s="1148"/>
      <c r="M9" s="1148"/>
      <c r="N9" s="1148"/>
      <c r="O9" s="1149"/>
    </row>
    <row r="10" spans="2:17" ht="20.25" customHeight="1">
      <c r="B10" s="973" t="s">
        <v>68</v>
      </c>
      <c r="C10" s="1167"/>
      <c r="D10" s="1167"/>
      <c r="E10" s="1187"/>
      <c r="F10" s="1188"/>
      <c r="G10" s="1188"/>
      <c r="H10" s="1189"/>
      <c r="J10" s="1147"/>
      <c r="K10" s="1148"/>
      <c r="L10" s="1148"/>
      <c r="M10" s="1148"/>
      <c r="N10" s="1148"/>
      <c r="O10" s="1149"/>
    </row>
    <row r="11" spans="2:17" ht="19.5" customHeight="1">
      <c r="B11" s="1168" t="s">
        <v>69</v>
      </c>
      <c r="C11" s="1190"/>
      <c r="D11" s="1191"/>
      <c r="E11" s="1191"/>
      <c r="F11" s="1191"/>
      <c r="G11" s="1191"/>
      <c r="H11" s="1192"/>
      <c r="J11" s="1147"/>
      <c r="K11" s="1148"/>
      <c r="L11" s="1148"/>
      <c r="M11" s="1148"/>
      <c r="N11" s="1148"/>
      <c r="O11" s="1149"/>
    </row>
    <row r="12" spans="2:17" ht="19.5" customHeight="1" thickBot="1">
      <c r="B12" s="1169"/>
      <c r="C12" s="1193"/>
      <c r="D12" s="1194"/>
      <c r="E12" s="1194"/>
      <c r="F12" s="1194"/>
      <c r="G12" s="1194"/>
      <c r="H12" s="1195"/>
      <c r="I12" s="357"/>
      <c r="J12" s="1147"/>
      <c r="K12" s="1148"/>
      <c r="L12" s="1148"/>
      <c r="M12" s="1148"/>
      <c r="N12" s="1148"/>
      <c r="O12" s="1149"/>
    </row>
    <row r="13" spans="2:17" ht="19.5" customHeight="1" thickBot="1">
      <c r="B13" s="492" t="s">
        <v>70</v>
      </c>
      <c r="C13" s="492"/>
      <c r="D13" s="492"/>
      <c r="E13" s="492"/>
      <c r="F13" s="492"/>
      <c r="G13" s="492"/>
      <c r="H13" s="492"/>
      <c r="I13" s="492"/>
      <c r="J13" s="1147"/>
      <c r="K13" s="1148"/>
      <c r="L13" s="1148"/>
      <c r="M13" s="1148"/>
      <c r="N13" s="1148"/>
      <c r="O13" s="1149"/>
    </row>
    <row r="14" spans="2:17" ht="29.25" customHeight="1">
      <c r="B14" s="974" t="s">
        <v>71</v>
      </c>
      <c r="C14" s="1196"/>
      <c r="D14" s="1197"/>
      <c r="E14" s="1197"/>
      <c r="F14" s="1197"/>
      <c r="G14" s="1197"/>
      <c r="H14" s="1198"/>
      <c r="I14" s="499"/>
      <c r="J14" s="1147"/>
      <c r="K14" s="1148"/>
      <c r="L14" s="1148"/>
      <c r="M14" s="1148"/>
      <c r="N14" s="1148"/>
      <c r="O14" s="1149"/>
    </row>
    <row r="15" spans="2:17" ht="19.5" customHeight="1">
      <c r="B15" s="975" t="s">
        <v>65</v>
      </c>
      <c r="C15" s="1199"/>
      <c r="D15" s="1200"/>
      <c r="E15" s="1200"/>
      <c r="F15" s="1200"/>
      <c r="G15" s="1200"/>
      <c r="H15" s="1201"/>
      <c r="J15" s="1147"/>
      <c r="K15" s="1148"/>
      <c r="L15" s="1148"/>
      <c r="M15" s="1148"/>
      <c r="N15" s="1148"/>
      <c r="O15" s="1149"/>
    </row>
    <row r="16" spans="2:17" ht="19.5" customHeight="1">
      <c r="B16" s="1170" t="s">
        <v>72</v>
      </c>
      <c r="C16" s="1202"/>
      <c r="D16" s="1203"/>
      <c r="E16" s="1203"/>
      <c r="F16" s="1203"/>
      <c r="G16" s="1203"/>
      <c r="H16" s="1204"/>
      <c r="J16" s="1147"/>
      <c r="K16" s="1148"/>
      <c r="L16" s="1148"/>
      <c r="M16" s="1148"/>
      <c r="N16" s="1148"/>
      <c r="O16" s="1149"/>
    </row>
    <row r="17" spans="2:18" ht="19.5" customHeight="1" thickBot="1">
      <c r="B17" s="1171"/>
      <c r="C17" s="1205"/>
      <c r="D17" s="1206"/>
      <c r="E17" s="1206"/>
      <c r="F17" s="1206"/>
      <c r="G17" s="1206"/>
      <c r="H17" s="1207"/>
      <c r="J17" s="1147"/>
      <c r="K17" s="1148"/>
      <c r="L17" s="1148"/>
      <c r="M17" s="1148"/>
      <c r="N17" s="1148"/>
      <c r="O17" s="1149"/>
    </row>
    <row r="18" spans="2:18" ht="19.5" customHeight="1" thickBot="1">
      <c r="B18" s="138" t="s">
        <v>73</v>
      </c>
      <c r="I18" s="499"/>
      <c r="J18" s="1147"/>
      <c r="K18" s="1148"/>
      <c r="L18" s="1148"/>
      <c r="M18" s="1148"/>
      <c r="N18" s="1148"/>
      <c r="O18" s="1149"/>
    </row>
    <row r="19" spans="2:18" ht="21" customHeight="1">
      <c r="B19" s="973" t="s">
        <v>74</v>
      </c>
      <c r="C19" s="1172"/>
      <c r="D19" s="1173"/>
      <c r="E19" s="967" t="s">
        <v>75</v>
      </c>
      <c r="F19" s="1174"/>
      <c r="G19" s="1175"/>
      <c r="H19" s="1176"/>
      <c r="I19" s="499"/>
      <c r="J19" s="1147"/>
      <c r="K19" s="1148"/>
      <c r="L19" s="1148"/>
      <c r="M19" s="1148"/>
      <c r="N19" s="1148"/>
      <c r="O19" s="1149"/>
    </row>
    <row r="20" spans="2:18" ht="30" customHeight="1">
      <c r="B20" s="976" t="s" ph="1">
        <v>76</v>
      </c>
      <c r="C20" s="1118" ph="1"/>
      <c r="D20" s="1119" ph="1"/>
      <c r="E20" s="1119" ph="1"/>
      <c r="F20" s="1119" ph="1"/>
      <c r="G20" s="1119" ph="1"/>
      <c r="H20" s="1120" ph="1"/>
      <c r="I20" s="977"/>
      <c r="J20" s="1147"/>
      <c r="K20" s="1148"/>
      <c r="L20" s="1148"/>
      <c r="M20" s="1148"/>
      <c r="N20" s="1148"/>
      <c r="O20" s="1149"/>
    </row>
    <row r="21" spans="2:18" ht="20.25" customHeight="1">
      <c r="B21" s="975" t="s">
        <v>68</v>
      </c>
      <c r="C21" s="1177"/>
      <c r="D21" s="1178"/>
      <c r="E21" s="978"/>
      <c r="F21" s="979"/>
      <c r="G21" s="979"/>
      <c r="H21" s="980"/>
      <c r="J21" s="1147"/>
      <c r="K21" s="1148"/>
      <c r="L21" s="1148"/>
      <c r="M21" s="1148"/>
      <c r="N21" s="1148"/>
      <c r="O21" s="1149"/>
    </row>
    <row r="22" spans="2:18" ht="19.5" customHeight="1">
      <c r="B22" s="1133" t="s">
        <v>69</v>
      </c>
      <c r="C22" s="1208"/>
      <c r="D22" s="1209"/>
      <c r="E22" s="1209"/>
      <c r="F22" s="1209"/>
      <c r="G22" s="1209"/>
      <c r="H22" s="1210"/>
      <c r="J22" s="1147"/>
      <c r="K22" s="1148"/>
      <c r="L22" s="1148"/>
      <c r="M22" s="1148"/>
      <c r="N22" s="1148"/>
      <c r="O22" s="1149"/>
    </row>
    <row r="23" spans="2:18" ht="19.5" customHeight="1" thickBot="1">
      <c r="B23" s="1134"/>
      <c r="C23" s="1211"/>
      <c r="D23" s="1212"/>
      <c r="E23" s="1212"/>
      <c r="F23" s="1212"/>
      <c r="G23" s="1212"/>
      <c r="H23" s="1213"/>
      <c r="J23" s="1150"/>
      <c r="K23" s="1151"/>
      <c r="L23" s="1151"/>
      <c r="M23" s="1151"/>
      <c r="N23" s="1151"/>
      <c r="O23" s="1152"/>
    </row>
    <row r="24" spans="2:18" ht="21.75" customHeight="1" thickBot="1">
      <c r="B24" s="975" t="s">
        <v>77</v>
      </c>
      <c r="C24" s="1155"/>
      <c r="D24" s="1156"/>
      <c r="E24" s="1156"/>
      <c r="F24" s="1157"/>
      <c r="G24" s="1156"/>
      <c r="H24" s="1158"/>
      <c r="J24" s="138" t="s">
        <v>78</v>
      </c>
      <c r="K24" s="499"/>
      <c r="L24" s="499"/>
      <c r="M24" s="499"/>
      <c r="N24" s="499"/>
      <c r="O24" s="499"/>
    </row>
    <row r="25" spans="2:18" ht="21.75" customHeight="1" thickBot="1">
      <c r="B25" s="981" t="s">
        <v>79</v>
      </c>
      <c r="C25" s="1159"/>
      <c r="D25" s="1160"/>
      <c r="E25" s="1160"/>
      <c r="F25" s="1160"/>
      <c r="G25" s="1160"/>
      <c r="H25" s="1161"/>
      <c r="I25" s="499"/>
      <c r="J25" s="1131"/>
      <c r="K25" s="1132"/>
      <c r="L25" s="994" t="str">
        <f>IF(J25="","",J25)</f>
        <v/>
      </c>
      <c r="M25" s="982"/>
      <c r="N25" s="982"/>
      <c r="O25" s="982"/>
    </row>
    <row r="26" spans="2:18" ht="9" customHeight="1"/>
    <row r="27" spans="2:18" s="357" customFormat="1" ht="19.5" customHeight="1" thickBot="1">
      <c r="B27" s="983" t="s">
        <v>80</v>
      </c>
      <c r="C27" s="984"/>
      <c r="D27" s="984"/>
      <c r="E27" s="984"/>
      <c r="J27" s="357" t="s">
        <v>81</v>
      </c>
    </row>
    <row r="28" spans="2:18" s="357" customFormat="1" ht="21.75" customHeight="1">
      <c r="B28" s="1135"/>
      <c r="C28" s="1136"/>
      <c r="D28" s="1136"/>
      <c r="E28" s="1136"/>
      <c r="F28" s="1136"/>
      <c r="G28" s="1136"/>
      <c r="H28" s="1137"/>
      <c r="I28" s="499"/>
      <c r="J28" s="1162" t="s">
        <v>82</v>
      </c>
      <c r="K28" s="1163"/>
      <c r="L28" s="985"/>
      <c r="M28" s="985"/>
      <c r="N28" s="985"/>
      <c r="O28" s="986"/>
    </row>
    <row r="29" spans="2:18" s="357" customFormat="1" ht="21.75" customHeight="1">
      <c r="B29" s="1138"/>
      <c r="C29" s="1139"/>
      <c r="D29" s="1139"/>
      <c r="E29" s="1139"/>
      <c r="F29" s="1139"/>
      <c r="G29" s="1139"/>
      <c r="H29" s="1140"/>
      <c r="I29" s="987"/>
      <c r="J29" s="1147"/>
      <c r="K29" s="1148"/>
      <c r="L29" s="1148"/>
      <c r="M29" s="1148"/>
      <c r="N29" s="1148"/>
      <c r="O29" s="1149"/>
      <c r="R29" s="512" t="s">
        <v>83</v>
      </c>
    </row>
    <row r="30" spans="2:18" s="357" customFormat="1" ht="21.75" customHeight="1">
      <c r="B30" s="1138"/>
      <c r="C30" s="1139"/>
      <c r="D30" s="1139"/>
      <c r="E30" s="1139"/>
      <c r="F30" s="1139"/>
      <c r="G30" s="1139"/>
      <c r="H30" s="1140"/>
      <c r="I30" s="987"/>
      <c r="J30" s="1147"/>
      <c r="K30" s="1148"/>
      <c r="L30" s="1148"/>
      <c r="M30" s="1148"/>
      <c r="N30" s="1148"/>
      <c r="O30" s="1149"/>
    </row>
    <row r="31" spans="2:18" ht="21.75" customHeight="1">
      <c r="B31" s="1138"/>
      <c r="C31" s="1139"/>
      <c r="D31" s="1139"/>
      <c r="E31" s="1139"/>
      <c r="F31" s="1139"/>
      <c r="G31" s="1139"/>
      <c r="H31" s="1140"/>
      <c r="I31" s="987"/>
      <c r="J31" s="1147"/>
      <c r="K31" s="1148"/>
      <c r="L31" s="1148"/>
      <c r="M31" s="1148"/>
      <c r="N31" s="1148"/>
      <c r="O31" s="1149"/>
    </row>
    <row r="32" spans="2:18" ht="21.75" customHeight="1">
      <c r="B32" s="1138"/>
      <c r="C32" s="1139"/>
      <c r="D32" s="1139"/>
      <c r="E32" s="1139"/>
      <c r="F32" s="1139"/>
      <c r="G32" s="1139"/>
      <c r="H32" s="1140"/>
      <c r="I32" s="987"/>
      <c r="J32" s="1147"/>
      <c r="K32" s="1148"/>
      <c r="L32" s="1148"/>
      <c r="M32" s="1148"/>
      <c r="N32" s="1148"/>
      <c r="O32" s="1149"/>
    </row>
    <row r="33" spans="2:15" ht="21.75" customHeight="1">
      <c r="B33" s="1138"/>
      <c r="C33" s="1139"/>
      <c r="D33" s="1139"/>
      <c r="E33" s="1139"/>
      <c r="F33" s="1139"/>
      <c r="G33" s="1139"/>
      <c r="H33" s="1140"/>
      <c r="I33" s="987"/>
      <c r="J33" s="1147"/>
      <c r="K33" s="1148"/>
      <c r="L33" s="1148"/>
      <c r="M33" s="1148"/>
      <c r="N33" s="1148"/>
      <c r="O33" s="1149"/>
    </row>
    <row r="34" spans="2:15" ht="21.75" customHeight="1">
      <c r="B34" s="1138"/>
      <c r="C34" s="1139"/>
      <c r="D34" s="1139"/>
      <c r="E34" s="1139"/>
      <c r="F34" s="1139"/>
      <c r="G34" s="1139"/>
      <c r="H34" s="1140"/>
      <c r="I34" s="987"/>
      <c r="J34" s="1147"/>
      <c r="K34" s="1148"/>
      <c r="L34" s="1148"/>
      <c r="M34" s="1148"/>
      <c r="N34" s="1148"/>
      <c r="O34" s="1149"/>
    </row>
    <row r="35" spans="2:15" ht="21.75" customHeight="1">
      <c r="B35" s="1138"/>
      <c r="C35" s="1139"/>
      <c r="D35" s="1139"/>
      <c r="E35" s="1139"/>
      <c r="F35" s="1139"/>
      <c r="G35" s="1139"/>
      <c r="H35" s="1140"/>
      <c r="I35" s="987"/>
      <c r="J35" s="1147"/>
      <c r="K35" s="1148"/>
      <c r="L35" s="1148"/>
      <c r="M35" s="1148"/>
      <c r="N35" s="1148"/>
      <c r="O35" s="1149"/>
    </row>
    <row r="36" spans="2:15" ht="21.75" customHeight="1">
      <c r="B36" s="1138"/>
      <c r="C36" s="1139"/>
      <c r="D36" s="1139"/>
      <c r="E36" s="1139"/>
      <c r="F36" s="1139"/>
      <c r="G36" s="1139"/>
      <c r="H36" s="1140"/>
      <c r="I36" s="987"/>
      <c r="J36" s="1147"/>
      <c r="K36" s="1148"/>
      <c r="L36" s="1148"/>
      <c r="M36" s="1148"/>
      <c r="N36" s="1148"/>
      <c r="O36" s="1149"/>
    </row>
    <row r="37" spans="2:15" ht="21.75" customHeight="1" thickBot="1">
      <c r="B37" s="1141"/>
      <c r="C37" s="1142"/>
      <c r="D37" s="1142"/>
      <c r="E37" s="1142"/>
      <c r="F37" s="1142"/>
      <c r="G37" s="1142"/>
      <c r="H37" s="1143"/>
      <c r="I37" s="499"/>
      <c r="J37" s="1150"/>
      <c r="K37" s="1151"/>
      <c r="L37" s="1151"/>
      <c r="M37" s="1151"/>
      <c r="N37" s="1151"/>
      <c r="O37" s="1152"/>
    </row>
    <row r="38" spans="2:15" ht="41.25" customHeight="1" thickBot="1">
      <c r="B38" s="138" t="s">
        <v>84</v>
      </c>
      <c r="I38" s="987"/>
      <c r="J38" s="1153" t="s">
        <v>85</v>
      </c>
      <c r="K38" s="1154"/>
      <c r="L38" s="1154"/>
      <c r="M38" s="1154"/>
      <c r="N38" s="1154"/>
      <c r="O38" s="1154"/>
    </row>
    <row r="39" spans="2:15" ht="21.75" customHeight="1">
      <c r="B39" s="1144"/>
      <c r="C39" s="1145"/>
      <c r="D39" s="1145"/>
      <c r="E39" s="1145"/>
      <c r="F39" s="1145"/>
      <c r="G39" s="1145"/>
      <c r="H39" s="1146"/>
      <c r="I39" s="987"/>
      <c r="J39" s="1162" t="s">
        <v>82</v>
      </c>
      <c r="K39" s="1163"/>
      <c r="L39" s="988"/>
      <c r="M39" s="988"/>
      <c r="N39" s="988"/>
      <c r="O39" s="989"/>
    </row>
    <row r="40" spans="2:15" ht="21.75" customHeight="1">
      <c r="B40" s="1147"/>
      <c r="C40" s="1148"/>
      <c r="D40" s="1148"/>
      <c r="E40" s="1148"/>
      <c r="F40" s="1148"/>
      <c r="G40" s="1148"/>
      <c r="H40" s="1149"/>
      <c r="I40" s="987"/>
      <c r="J40" s="1166" t="str">
        <f>IF(J39="有","事業名：","")</f>
        <v/>
      </c>
      <c r="K40" s="1164"/>
      <c r="L40" s="1164"/>
      <c r="M40" s="1164"/>
      <c r="N40" s="1164"/>
      <c r="O40" s="1165"/>
    </row>
    <row r="41" spans="2:15" ht="21.75" customHeight="1">
      <c r="B41" s="1147"/>
      <c r="C41" s="1148"/>
      <c r="D41" s="1148"/>
      <c r="E41" s="1148"/>
      <c r="F41" s="1148"/>
      <c r="G41" s="1148"/>
      <c r="H41" s="1149"/>
      <c r="I41" s="987"/>
      <c r="J41" s="1166"/>
      <c r="K41" s="1164"/>
      <c r="L41" s="1164"/>
      <c r="M41" s="1164"/>
      <c r="N41" s="1164"/>
      <c r="O41" s="1165"/>
    </row>
    <row r="42" spans="2:15" ht="21.75" customHeight="1">
      <c r="B42" s="1147"/>
      <c r="C42" s="1148"/>
      <c r="D42" s="1148"/>
      <c r="E42" s="1148"/>
      <c r="F42" s="1148"/>
      <c r="G42" s="1148"/>
      <c r="H42" s="1149"/>
      <c r="I42" s="987"/>
      <c r="J42" s="995" t="str">
        <f>IF(J39="有","概要：","")</f>
        <v/>
      </c>
      <c r="K42" s="1127"/>
      <c r="L42" s="1127"/>
      <c r="M42" s="1127"/>
      <c r="N42" s="1127"/>
      <c r="O42" s="1128"/>
    </row>
    <row r="43" spans="2:15" ht="21.75" customHeight="1">
      <c r="B43" s="1147"/>
      <c r="C43" s="1148"/>
      <c r="D43" s="1148"/>
      <c r="E43" s="1148"/>
      <c r="F43" s="1148"/>
      <c r="G43" s="1148"/>
      <c r="H43" s="1149"/>
      <c r="I43" s="987"/>
      <c r="J43" s="990"/>
      <c r="K43" s="1127"/>
      <c r="L43" s="1127"/>
      <c r="M43" s="1127"/>
      <c r="N43" s="1127"/>
      <c r="O43" s="1128"/>
    </row>
    <row r="44" spans="2:15" ht="21.75" customHeight="1">
      <c r="B44" s="1147"/>
      <c r="C44" s="1148"/>
      <c r="D44" s="1148"/>
      <c r="E44" s="1148"/>
      <c r="F44" s="1148"/>
      <c r="G44" s="1148"/>
      <c r="H44" s="1149"/>
      <c r="I44" s="987"/>
      <c r="J44" s="990"/>
      <c r="K44" s="1127"/>
      <c r="L44" s="1127"/>
      <c r="M44" s="1127"/>
      <c r="N44" s="1127"/>
      <c r="O44" s="1128"/>
    </row>
    <row r="45" spans="2:15" ht="21.75" customHeight="1">
      <c r="B45" s="1147"/>
      <c r="C45" s="1148"/>
      <c r="D45" s="1148"/>
      <c r="E45" s="1148"/>
      <c r="F45" s="1148"/>
      <c r="G45" s="1148"/>
      <c r="H45" s="1149"/>
      <c r="I45" s="987"/>
      <c r="J45" s="990"/>
      <c r="K45" s="1127"/>
      <c r="L45" s="1127"/>
      <c r="M45" s="1127"/>
      <c r="N45" s="1127"/>
      <c r="O45" s="1128"/>
    </row>
    <row r="46" spans="2:15" ht="21.75" customHeight="1">
      <c r="B46" s="1147"/>
      <c r="C46" s="1148"/>
      <c r="D46" s="1148"/>
      <c r="E46" s="1148"/>
      <c r="F46" s="1148"/>
      <c r="G46" s="1148"/>
      <c r="H46" s="1149"/>
      <c r="I46" s="499"/>
      <c r="J46" s="990"/>
      <c r="K46" s="1127"/>
      <c r="L46" s="1127"/>
      <c r="M46" s="1127"/>
      <c r="N46" s="1127"/>
      <c r="O46" s="1128"/>
    </row>
    <row r="47" spans="2:15" ht="21.75" customHeight="1">
      <c r="B47" s="1147"/>
      <c r="C47" s="1148"/>
      <c r="D47" s="1148"/>
      <c r="E47" s="1148"/>
      <c r="F47" s="1148"/>
      <c r="G47" s="1148"/>
      <c r="H47" s="1149"/>
      <c r="I47" s="991"/>
      <c r="J47" s="990"/>
      <c r="K47" s="1127"/>
      <c r="L47" s="1127"/>
      <c r="M47" s="1127"/>
      <c r="N47" s="1127"/>
      <c r="O47" s="1128"/>
    </row>
    <row r="48" spans="2:15" ht="21.75" customHeight="1">
      <c r="B48" s="1147"/>
      <c r="C48" s="1148"/>
      <c r="D48" s="1148"/>
      <c r="E48" s="1148"/>
      <c r="F48" s="1148"/>
      <c r="G48" s="1148"/>
      <c r="H48" s="1149"/>
      <c r="I48" s="991"/>
      <c r="J48" s="990"/>
      <c r="K48" s="1127"/>
      <c r="L48" s="1127"/>
      <c r="M48" s="1127"/>
      <c r="N48" s="1127"/>
      <c r="O48" s="1128"/>
    </row>
    <row r="49" spans="2:19" ht="21.75" customHeight="1" thickBot="1">
      <c r="B49" s="1150"/>
      <c r="C49" s="1151"/>
      <c r="D49" s="1151"/>
      <c r="E49" s="1151"/>
      <c r="F49" s="1151"/>
      <c r="G49" s="1151"/>
      <c r="H49" s="1152"/>
      <c r="I49" s="357"/>
      <c r="J49" s="992"/>
      <c r="K49" s="1129"/>
      <c r="L49" s="1129"/>
      <c r="M49" s="1129"/>
      <c r="N49" s="1129"/>
      <c r="O49" s="1130"/>
    </row>
    <row r="50" spans="2:19" ht="9" customHeight="1">
      <c r="B50" s="993"/>
      <c r="C50" s="993"/>
      <c r="D50" s="993"/>
      <c r="E50" s="993"/>
      <c r="F50" s="993"/>
      <c r="G50" s="993"/>
      <c r="H50" s="993"/>
      <c r="I50" s="993"/>
      <c r="J50" s="993"/>
      <c r="K50" s="993"/>
      <c r="L50" s="993"/>
      <c r="M50" s="993"/>
      <c r="N50" s="993"/>
      <c r="O50" s="993"/>
    </row>
    <row r="52" spans="2:19" ht="16.5" customHeight="1">
      <c r="K52" s="392"/>
      <c r="L52" s="392"/>
      <c r="M52" s="392"/>
      <c r="N52" s="392"/>
      <c r="O52" s="392"/>
      <c r="P52" s="392"/>
      <c r="Q52" s="392"/>
      <c r="R52" s="392"/>
      <c r="S52" s="392"/>
    </row>
  </sheetData>
  <sheetProtection algorithmName="SHA-512" hashValue="uaies6KCbJ+Mj+AZbYBt0YB3tlbtkQ+G1+PgltUgPBs1MPJl2k1nQwaeHCKvFrAI8wLlNolpc8VzGbGhClsMeQ==" saltValue="PdCnZzDQNO+AcbKqumGV8g==" spinCount="100000" sheet="1" scenarios="1" formatCells="0" formatColumns="0" formatRows="0"/>
  <mergeCells count="32">
    <mergeCell ref="C10:D10"/>
    <mergeCell ref="B11:B12"/>
    <mergeCell ref="B16:B17"/>
    <mergeCell ref="C19:D19"/>
    <mergeCell ref="J39:K39"/>
    <mergeCell ref="F19:H19"/>
    <mergeCell ref="C21:D21"/>
    <mergeCell ref="J5:O23"/>
    <mergeCell ref="D6:H6"/>
    <mergeCell ref="D7:H8"/>
    <mergeCell ref="E10:H10"/>
    <mergeCell ref="C11:H12"/>
    <mergeCell ref="C14:H14"/>
    <mergeCell ref="C15:H15"/>
    <mergeCell ref="C16:H17"/>
    <mergeCell ref="C22:H23"/>
    <mergeCell ref="C20:H20"/>
    <mergeCell ref="B6:C6"/>
    <mergeCell ref="B7:C8"/>
    <mergeCell ref="K42:O49"/>
    <mergeCell ref="J25:K25"/>
    <mergeCell ref="B22:B23"/>
    <mergeCell ref="B28:H37"/>
    <mergeCell ref="B39:H49"/>
    <mergeCell ref="J38:O38"/>
    <mergeCell ref="C24:E24"/>
    <mergeCell ref="F24:H24"/>
    <mergeCell ref="C25:H25"/>
    <mergeCell ref="J29:O37"/>
    <mergeCell ref="J28:K28"/>
    <mergeCell ref="K40:O41"/>
    <mergeCell ref="J40:J41"/>
  </mergeCells>
  <phoneticPr fontId="63" type="Hiragana"/>
  <conditionalFormatting sqref="J28:K28">
    <cfRule type="containsText" dxfId="3323" priority="3" operator="containsText" text="有,無">
      <formula>NOT(ISERROR(SEARCH("有,無",J28)))</formula>
    </cfRule>
    <cfRule type="containsText" dxfId="3322" priority="4" operator="containsText" text="クリック">
      <formula>NOT(ISERROR(SEARCH("クリック",J28)))</formula>
    </cfRule>
  </conditionalFormatting>
  <conditionalFormatting sqref="J39:K39">
    <cfRule type="containsText" dxfId="3321" priority="1" operator="containsText" text="有,無">
      <formula>NOT(ISERROR(SEARCH("有,無",J39)))</formula>
    </cfRule>
    <cfRule type="containsText" dxfId="3320" priority="2" operator="containsText" text="クリック">
      <formula>NOT(ISERROR(SEARCH("クリック",J39)))</formula>
    </cfRule>
  </conditionalFormatting>
  <dataValidations xWindow="711" yWindow="548" count="9">
    <dataValidation allowBlank="1" showInputMessage="1" showErrorMessage="1" promptTitle="設立年月日" prompt="西暦で入力_x000a_例:2003/10/1" sqref="J25 L25"/>
    <dataValidation imeMode="on" allowBlank="1" showInputMessage="1" showErrorMessage="1" errorTitle="ひらがなで入力のこと" sqref="D6"/>
    <dataValidation imeMode="on" allowBlank="1" showInputMessage="1" showErrorMessage="1" sqref="D7 C11 C14 C16"/>
    <dataValidation imeMode="off" allowBlank="1" showInputMessage="1" showErrorMessage="1" sqref="C10:D10"/>
    <dataValidation imeMode="disabled" allowBlank="1" showInputMessage="1" showErrorMessage="1" sqref="C25:H25"/>
    <dataValidation imeMode="disabled" allowBlank="1" showInputMessage="1" showErrorMessage="1" promptTitle="＊任意入力欄" prompt="事務所不在時連絡先として携帯番号を記載可能な場合のみ併記してください。" sqref="F24:H24"/>
    <dataValidation imeMode="off" allowBlank="1" showInputMessage="1" showErrorMessage="1" promptTitle="電話番号" prompt="事務所等の日中連絡可能な電話番号。携帯番号、固定電話のどちらでも可。" sqref="C24:E24"/>
    <dataValidation type="list" allowBlank="1" showInputMessage="1" showErrorMessage="1" sqref="J28:K28 J39:K39">
      <formula1>"▼をクリックして選択,有,無"</formula1>
    </dataValidation>
    <dataValidation imeMode="hiragana" allowBlank="1" showInputMessage="1" showErrorMessage="1" sqref="C15:H15"/>
  </dataValidations>
  <pageMargins left="0.59055118110236227" right="0.39370078740157483" top="0.74803149606299213" bottom="0.43307086614173229" header="0.31496062992125984" footer="0.15748031496062992"/>
  <pageSetup paperSize="9" scale="99" orientation="landscape" horizontalDpi="300" verticalDpi="300" r:id="rId1"/>
  <headerFooter>
    <oddHeader>&amp;L様式１、２、６（別添１）</oddHeader>
    <oddFooter xml:space="preserve">&amp;C&amp;"ＭＳ Ｐゴシック,標準"&amp;10&amp;P / &amp;N </oddFooter>
  </headerFooter>
  <rowBreaks count="1" manualBreakCount="1">
    <brk id="26" max="15"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Q84"/>
  <sheetViews>
    <sheetView view="pageBreakPreview" zoomScaleNormal="100" zoomScaleSheetLayoutView="100" workbookViewId="0"/>
  </sheetViews>
  <sheetFormatPr defaultColWidth="9" defaultRowHeight="14.25"/>
  <cols>
    <col min="1" max="1" width="2" style="139" customWidth="1"/>
    <col min="2" max="2" width="6.875" style="139" customWidth="1"/>
    <col min="3" max="3" width="35.625" style="139" customWidth="1"/>
    <col min="4" max="15" width="7.375" style="139" customWidth="1"/>
    <col min="16" max="16" width="1.625" style="139" customWidth="1"/>
    <col min="17" max="16384" width="9" style="139"/>
  </cols>
  <sheetData>
    <row r="1" spans="1:17" ht="9" customHeight="1"/>
    <row r="2" spans="1:17" ht="19.5" customHeight="1" thickBot="1">
      <c r="B2" s="179" t="s">
        <v>599</v>
      </c>
      <c r="C2" s="180"/>
      <c r="D2" s="180"/>
      <c r="E2" s="620" t="str">
        <f>IFERROR(INDEX(B$3:B$12,SMALL(IF($C$3:$C$12="Ａ",
ROW($1:$10)),ROW(A1))),"")</f>
        <v/>
      </c>
      <c r="F2" s="180"/>
      <c r="G2" s="180"/>
      <c r="H2" s="180"/>
      <c r="I2" s="180"/>
      <c r="J2" s="180"/>
      <c r="K2" s="180"/>
      <c r="L2" s="180"/>
      <c r="M2" s="180"/>
      <c r="N2" s="180"/>
      <c r="O2" s="180"/>
    </row>
    <row r="3" spans="1:17" ht="19.5" customHeight="1">
      <c r="B3" s="1261" t="s">
        <v>101</v>
      </c>
      <c r="C3" s="1267" t="s">
        <v>104</v>
      </c>
      <c r="D3" s="1263" t="s">
        <v>105</v>
      </c>
      <c r="E3" s="1263"/>
      <c r="F3" s="1263"/>
      <c r="G3" s="1263"/>
      <c r="H3" s="1263"/>
      <c r="I3" s="1263"/>
      <c r="J3" s="1263"/>
      <c r="K3" s="1263"/>
      <c r="L3" s="1263"/>
      <c r="M3" s="1263" t="s">
        <v>106</v>
      </c>
      <c r="N3" s="1263"/>
      <c r="O3" s="1266"/>
    </row>
    <row r="4" spans="1:17" ht="19.5" customHeight="1">
      <c r="B4" s="1265"/>
      <c r="C4" s="1268"/>
      <c r="D4" s="181" t="s">
        <v>107</v>
      </c>
      <c r="E4" s="181" t="s">
        <v>108</v>
      </c>
      <c r="F4" s="181" t="s">
        <v>109</v>
      </c>
      <c r="G4" s="181" t="s">
        <v>110</v>
      </c>
      <c r="H4" s="181" t="s">
        <v>111</v>
      </c>
      <c r="I4" s="181" t="s">
        <v>112</v>
      </c>
      <c r="J4" s="181" t="s">
        <v>113</v>
      </c>
      <c r="K4" s="181" t="s">
        <v>114</v>
      </c>
      <c r="L4" s="181" t="s">
        <v>115</v>
      </c>
      <c r="M4" s="181" t="s">
        <v>116</v>
      </c>
      <c r="N4" s="181" t="s">
        <v>117</v>
      </c>
      <c r="O4" s="182" t="s">
        <v>118</v>
      </c>
    </row>
    <row r="5" spans="1:17" ht="45" customHeight="1">
      <c r="A5" s="183"/>
      <c r="B5" s="621" t="str">
        <f>IF('⑥4.実施内容（PR）'!B5="","",'⑥4.実施内容（PR）'!B5)</f>
        <v/>
      </c>
      <c r="C5" s="622" t="str">
        <f>IF(B5="","",IF('⑥4.実施内容（PR）'!D5="事業中止","事業中止",'⑥4.実施内容（PR）'!C5))</f>
        <v/>
      </c>
      <c r="D5" s="604"/>
      <c r="E5" s="604"/>
      <c r="F5" s="604"/>
      <c r="G5" s="604"/>
      <c r="H5" s="604"/>
      <c r="I5" s="604"/>
      <c r="J5" s="604"/>
      <c r="K5" s="605"/>
      <c r="L5" s="604"/>
      <c r="M5" s="604"/>
      <c r="N5" s="604"/>
      <c r="O5" s="606"/>
      <c r="Q5" s="607" t="s">
        <v>597</v>
      </c>
    </row>
    <row r="6" spans="1:17" ht="45" customHeight="1">
      <c r="A6" s="183"/>
      <c r="B6" s="621" t="str">
        <f>IF('⑥4.実施内容（PR）'!B6="","",'⑥4.実施内容（PR）'!B6)</f>
        <v/>
      </c>
      <c r="C6" s="622" t="str">
        <f>IF(B6="","",IF('⑥4.実施内容（PR）'!D6="事業中止","事業中止",'⑥4.実施内容（PR）'!C6))</f>
        <v/>
      </c>
      <c r="D6" s="608"/>
      <c r="E6" s="608"/>
      <c r="F6" s="609"/>
      <c r="G6" s="609"/>
      <c r="H6" s="608"/>
      <c r="I6" s="610"/>
      <c r="J6" s="608"/>
      <c r="K6" s="608"/>
      <c r="L6" s="608"/>
      <c r="M6" s="608"/>
      <c r="N6" s="608"/>
      <c r="O6" s="611"/>
      <c r="Q6" s="612" t="s">
        <v>598</v>
      </c>
    </row>
    <row r="7" spans="1:17" ht="45" customHeight="1">
      <c r="A7" s="183"/>
      <c r="B7" s="621" t="str">
        <f>IF('⑥4.実施内容（PR）'!B7="","",'⑥4.実施内容（PR）'!B7)</f>
        <v/>
      </c>
      <c r="C7" s="622" t="str">
        <f>IF(B7="","",IF('⑥4.実施内容（PR）'!D7="事業中止","事業中止",'⑥4.実施内容（PR）'!C7))</f>
        <v/>
      </c>
      <c r="D7" s="608"/>
      <c r="E7" s="608"/>
      <c r="F7" s="608"/>
      <c r="G7" s="613"/>
      <c r="H7" s="608"/>
      <c r="I7" s="608"/>
      <c r="J7" s="608"/>
      <c r="K7" s="608"/>
      <c r="L7" s="608"/>
      <c r="M7" s="608"/>
      <c r="N7" s="608"/>
      <c r="O7" s="611"/>
      <c r="Q7" s="607" t="s">
        <v>600</v>
      </c>
    </row>
    <row r="8" spans="1:17" ht="45" customHeight="1">
      <c r="A8" s="183"/>
      <c r="B8" s="621" t="str">
        <f>IF('⑥4.実施内容（PR）'!B8="","",'⑥4.実施内容（PR）'!B8)</f>
        <v/>
      </c>
      <c r="C8" s="622" t="str">
        <f>IF(B8="","",IF('⑥4.実施内容（PR）'!D8="事業中止","事業中止",'⑥4.実施内容（PR）'!C8))</f>
        <v/>
      </c>
      <c r="D8" s="608"/>
      <c r="E8" s="608"/>
      <c r="F8" s="608"/>
      <c r="G8" s="608"/>
      <c r="H8" s="608"/>
      <c r="I8" s="608"/>
      <c r="J8" s="608"/>
      <c r="K8" s="614"/>
      <c r="L8" s="614"/>
      <c r="M8" s="608"/>
      <c r="N8" s="608"/>
      <c r="O8" s="611"/>
      <c r="Q8" s="615" t="s">
        <v>601</v>
      </c>
    </row>
    <row r="9" spans="1:17" ht="45" customHeight="1">
      <c r="B9" s="621" t="str">
        <f>IF('⑥4.実施内容（PR）'!B9="","",'⑥4.実施内容（PR）'!B9)</f>
        <v/>
      </c>
      <c r="C9" s="622" t="str">
        <f>IF(B9="","",IF('⑥4.実施内容（PR）'!D9="事業中止","事業中止",'⑥4.実施内容（PR）'!C9))</f>
        <v/>
      </c>
      <c r="D9" s="608"/>
      <c r="E9" s="608"/>
      <c r="F9" s="608"/>
      <c r="G9" s="608"/>
      <c r="H9" s="608"/>
      <c r="I9" s="608"/>
      <c r="J9" s="608"/>
      <c r="K9" s="608"/>
      <c r="L9" s="608"/>
      <c r="M9" s="608"/>
      <c r="N9" s="608"/>
      <c r="O9" s="611"/>
    </row>
    <row r="10" spans="1:17" ht="45" customHeight="1">
      <c r="B10" s="621" t="str">
        <f>IF('⑥4.実施内容（PR）'!B10="","",'⑥4.実施内容（PR）'!B10)</f>
        <v/>
      </c>
      <c r="C10" s="622" t="str">
        <f>IF(B10="","",IF('⑥4.実施内容（PR）'!D10="事業中止","事業中止",'⑥4.実施内容（PR）'!C10))</f>
        <v/>
      </c>
      <c r="D10" s="608"/>
      <c r="E10" s="608"/>
      <c r="F10" s="608"/>
      <c r="G10" s="608"/>
      <c r="H10" s="608"/>
      <c r="I10" s="608"/>
      <c r="J10" s="608"/>
      <c r="K10" s="608"/>
      <c r="L10" s="608"/>
      <c r="M10" s="608"/>
      <c r="N10" s="608"/>
      <c r="O10" s="611"/>
    </row>
    <row r="11" spans="1:17" ht="45" customHeight="1">
      <c r="B11" s="621" t="str">
        <f>IF('⑥4.実施内容（PR）'!B11="","",'⑥4.実施内容（PR）'!B11)</f>
        <v/>
      </c>
      <c r="C11" s="622" t="str">
        <f>IF(B11="","",IF('⑥4.実施内容（PR）'!D11="事業中止","事業中止",'⑥4.実施内容（PR）'!C11))</f>
        <v/>
      </c>
      <c r="D11" s="608"/>
      <c r="E11" s="608"/>
      <c r="F11" s="608"/>
      <c r="G11" s="608"/>
      <c r="H11" s="608"/>
      <c r="I11" s="608"/>
      <c r="J11" s="608"/>
      <c r="K11" s="608"/>
      <c r="L11" s="608"/>
      <c r="M11" s="608"/>
      <c r="N11" s="608"/>
      <c r="O11" s="611"/>
    </row>
    <row r="12" spans="1:17" ht="45" customHeight="1">
      <c r="B12" s="621" t="str">
        <f>IF('⑥4.実施内容（PR）'!B12="","",'⑥4.実施内容（PR）'!B12)</f>
        <v/>
      </c>
      <c r="C12" s="622" t="str">
        <f>IF(B12="","",IF('⑥4.実施内容（PR）'!D12="事業中止","事業中止",'⑥4.実施内容（PR）'!C12))</f>
        <v/>
      </c>
      <c r="D12" s="608"/>
      <c r="E12" s="608"/>
      <c r="F12" s="608"/>
      <c r="G12" s="608"/>
      <c r="H12" s="608"/>
      <c r="I12" s="608"/>
      <c r="J12" s="608"/>
      <c r="K12" s="608"/>
      <c r="L12" s="608"/>
      <c r="M12" s="608"/>
      <c r="N12" s="608"/>
      <c r="O12" s="611"/>
    </row>
    <row r="13" spans="1:17" ht="45" customHeight="1">
      <c r="B13" s="621" t="str">
        <f>IF('⑥4.実施内容（PR）'!B13="","",'⑥4.実施内容（PR）'!B13)</f>
        <v/>
      </c>
      <c r="C13" s="622" t="str">
        <f>IF(B13="","",IF('⑥4.実施内容（PR）'!D13="事業中止","事業中止",'⑥4.実施内容（PR）'!C13))</f>
        <v/>
      </c>
      <c r="D13" s="608"/>
      <c r="E13" s="608"/>
      <c r="F13" s="608"/>
      <c r="G13" s="608"/>
      <c r="H13" s="608"/>
      <c r="I13" s="608"/>
      <c r="J13" s="608"/>
      <c r="K13" s="608"/>
      <c r="L13" s="608"/>
      <c r="M13" s="608"/>
      <c r="N13" s="608"/>
      <c r="O13" s="611"/>
    </row>
    <row r="14" spans="1:17" ht="45" customHeight="1" thickBot="1">
      <c r="B14" s="623" t="str">
        <f>IF('⑥4.実施内容（PR）'!B14="","",'⑥4.実施内容（PR）'!B14)</f>
        <v/>
      </c>
      <c r="C14" s="624" t="str">
        <f>IF(B14="","",IF('⑥4.実施内容（PR）'!D14="事業中止","事業中止",'⑥4.実施内容（PR）'!C14))</f>
        <v/>
      </c>
      <c r="D14" s="616"/>
      <c r="E14" s="616"/>
      <c r="F14" s="616"/>
      <c r="G14" s="616"/>
      <c r="H14" s="616"/>
      <c r="I14" s="616"/>
      <c r="J14" s="616"/>
      <c r="K14" s="616"/>
      <c r="L14" s="616"/>
      <c r="M14" s="616"/>
      <c r="N14" s="616"/>
      <c r="O14" s="617"/>
      <c r="Q14" s="214"/>
    </row>
    <row r="15" spans="1:17" ht="45" customHeight="1">
      <c r="B15" s="621" t="str">
        <f>IF('⑥4.実施内容（PR）'!B15="","",'⑥4.実施内容（PR）'!B15)</f>
        <v/>
      </c>
      <c r="C15" s="622" t="str">
        <f>IF(B15="","",IF('⑥4.実施内容（PR）'!D15="事業中止","事業中止",'⑥4.実施内容（PR）'!C15))</f>
        <v/>
      </c>
      <c r="D15" s="604"/>
      <c r="E15" s="604"/>
      <c r="F15" s="604"/>
      <c r="G15" s="604"/>
      <c r="H15" s="604"/>
      <c r="I15" s="604"/>
      <c r="J15" s="604"/>
      <c r="K15" s="604"/>
      <c r="L15" s="604"/>
      <c r="M15" s="604"/>
      <c r="N15" s="604"/>
      <c r="O15" s="606"/>
    </row>
    <row r="16" spans="1:17" ht="45" customHeight="1">
      <c r="B16" s="621" t="str">
        <f>IF('⑥4.実施内容（PR）'!B16="","",'⑥4.実施内容（PR）'!B16)</f>
        <v/>
      </c>
      <c r="C16" s="622" t="str">
        <f>IF(B16="","",IF('⑥4.実施内容（PR）'!D16="事業中止","事業中止",'⑥4.実施内容（PR）'!C16))</f>
        <v/>
      </c>
      <c r="D16" s="604"/>
      <c r="E16" s="604"/>
      <c r="F16" s="604"/>
      <c r="G16" s="604"/>
      <c r="H16" s="604"/>
      <c r="I16" s="604"/>
      <c r="J16" s="604"/>
      <c r="K16" s="604"/>
      <c r="L16" s="604"/>
      <c r="M16" s="604"/>
      <c r="N16" s="604"/>
      <c r="O16" s="606"/>
    </row>
    <row r="17" spans="1:17" ht="45" customHeight="1">
      <c r="B17" s="621" t="str">
        <f>IF('⑥4.実施内容（PR）'!B17="","",'⑥4.実施内容（PR）'!B17)</f>
        <v/>
      </c>
      <c r="C17" s="622" t="str">
        <f>IF(B17="","",IF('⑥4.実施内容（PR）'!D17="事業中止","事業中止",'⑥4.実施内容（PR）'!C17))</f>
        <v/>
      </c>
      <c r="D17" s="604"/>
      <c r="E17" s="604"/>
      <c r="F17" s="604"/>
      <c r="G17" s="604"/>
      <c r="H17" s="604"/>
      <c r="I17" s="604"/>
      <c r="J17" s="604"/>
      <c r="K17" s="604"/>
      <c r="L17" s="604"/>
      <c r="M17" s="604"/>
      <c r="N17" s="604"/>
      <c r="O17" s="606"/>
    </row>
    <row r="18" spans="1:17" ht="45" customHeight="1">
      <c r="B18" s="621" t="str">
        <f>IF('⑥4.実施内容（PR）'!B18="","",'⑥4.実施内容（PR）'!B18)</f>
        <v/>
      </c>
      <c r="C18" s="622" t="str">
        <f>IF(B18="","",IF('⑥4.実施内容（PR）'!D18="事業中止","事業中止",'⑥4.実施内容（PR）'!C18))</f>
        <v/>
      </c>
      <c r="D18" s="604"/>
      <c r="E18" s="604"/>
      <c r="F18" s="604"/>
      <c r="G18" s="604"/>
      <c r="H18" s="604"/>
      <c r="I18" s="604"/>
      <c r="J18" s="604"/>
      <c r="K18" s="604"/>
      <c r="L18" s="604"/>
      <c r="M18" s="604"/>
      <c r="N18" s="604"/>
      <c r="O18" s="606"/>
    </row>
    <row r="19" spans="1:17" ht="45" customHeight="1">
      <c r="B19" s="621" t="str">
        <f>IF('⑥4.実施内容（PR）'!B19="","",'⑥4.実施内容（PR）'!B19)</f>
        <v/>
      </c>
      <c r="C19" s="622" t="str">
        <f>IF(B19="","",IF('⑥4.実施内容（PR）'!D19="事業中止","事業中止",'⑥4.実施内容（PR）'!C19))</f>
        <v/>
      </c>
      <c r="D19" s="604"/>
      <c r="E19" s="604"/>
      <c r="F19" s="604"/>
      <c r="G19" s="604"/>
      <c r="H19" s="604"/>
      <c r="I19" s="604"/>
      <c r="J19" s="604"/>
      <c r="K19" s="604"/>
      <c r="L19" s="604"/>
      <c r="M19" s="604"/>
      <c r="N19" s="604"/>
      <c r="O19" s="606"/>
    </row>
    <row r="20" spans="1:17" ht="45" customHeight="1">
      <c r="B20" s="621" t="str">
        <f>IF('⑥4.実施内容（PR）'!B20="","",'⑥4.実施内容（PR）'!B20)</f>
        <v/>
      </c>
      <c r="C20" s="622" t="str">
        <f>IF(B20="","",IF('⑥4.実施内容（PR）'!D20="事業中止","事業中止",'⑥4.実施内容（PR）'!C20))</f>
        <v/>
      </c>
      <c r="D20" s="604"/>
      <c r="E20" s="604"/>
      <c r="F20" s="604"/>
      <c r="G20" s="604"/>
      <c r="H20" s="604"/>
      <c r="I20" s="604"/>
      <c r="J20" s="604"/>
      <c r="K20" s="604"/>
      <c r="L20" s="604"/>
      <c r="M20" s="604"/>
      <c r="N20" s="604"/>
      <c r="O20" s="606"/>
    </row>
    <row r="21" spans="1:17" ht="45" customHeight="1">
      <c r="B21" s="621" t="str">
        <f>IF('⑥4.実施内容（PR）'!B21="","",'⑥4.実施内容（PR）'!B21)</f>
        <v/>
      </c>
      <c r="C21" s="622" t="str">
        <f>IF(B21="","",IF('⑥4.実施内容（PR）'!D21="事業中止","事業中止",'⑥4.実施内容（PR）'!C21))</f>
        <v/>
      </c>
      <c r="D21" s="604"/>
      <c r="E21" s="604"/>
      <c r="F21" s="604"/>
      <c r="G21" s="604"/>
      <c r="H21" s="604"/>
      <c r="I21" s="604"/>
      <c r="J21" s="604"/>
      <c r="K21" s="604"/>
      <c r="L21" s="604"/>
      <c r="M21" s="604"/>
      <c r="N21" s="604"/>
      <c r="O21" s="606"/>
    </row>
    <row r="22" spans="1:17" ht="45" customHeight="1">
      <c r="B22" s="621" t="str">
        <f>IF('⑥4.実施内容（PR）'!B22="","",'⑥4.実施内容（PR）'!B22)</f>
        <v/>
      </c>
      <c r="C22" s="622" t="str">
        <f>IF(B22="","",IF('⑥4.実施内容（PR）'!D22="事業中止","事業中止",'⑥4.実施内容（PR）'!C22))</f>
        <v/>
      </c>
      <c r="D22" s="604"/>
      <c r="E22" s="604"/>
      <c r="F22" s="604"/>
      <c r="G22" s="604"/>
      <c r="H22" s="604"/>
      <c r="I22" s="604"/>
      <c r="J22" s="604"/>
      <c r="K22" s="604"/>
      <c r="L22" s="604"/>
      <c r="M22" s="604"/>
      <c r="N22" s="604"/>
      <c r="O22" s="606"/>
    </row>
    <row r="23" spans="1:17" ht="45" customHeight="1">
      <c r="B23" s="621" t="str">
        <f>IF('⑥4.実施内容（PR）'!B23="","",'⑥4.実施内容（PR）'!B23)</f>
        <v/>
      </c>
      <c r="C23" s="622" t="str">
        <f>IF(B23="","",IF('⑥4.実施内容（PR）'!D23="事業中止","事業中止",'⑥4.実施内容（PR）'!C23))</f>
        <v/>
      </c>
      <c r="D23" s="604"/>
      <c r="E23" s="604"/>
      <c r="F23" s="604"/>
      <c r="G23" s="604"/>
      <c r="H23" s="604"/>
      <c r="I23" s="604"/>
      <c r="J23" s="604"/>
      <c r="K23" s="604"/>
      <c r="L23" s="604"/>
      <c r="M23" s="604"/>
      <c r="N23" s="604"/>
      <c r="O23" s="606"/>
    </row>
    <row r="24" spans="1:17" ht="45" customHeight="1" thickBot="1">
      <c r="A24" s="138"/>
      <c r="B24" s="623" t="str">
        <f>IF('⑥4.実施内容（PR）'!B24="","",'⑥4.実施内容（PR）'!B24)</f>
        <v/>
      </c>
      <c r="C24" s="624" t="str">
        <f>IF(B24="","",IF('⑥4.実施内容（PR）'!D24="事業中止","事業中止",'⑥4.実施内容（PR）'!C24))</f>
        <v/>
      </c>
      <c r="D24" s="618"/>
      <c r="E24" s="618"/>
      <c r="F24" s="618"/>
      <c r="G24" s="618"/>
      <c r="H24" s="618"/>
      <c r="I24" s="618"/>
      <c r="J24" s="618"/>
      <c r="K24" s="618"/>
      <c r="L24" s="618"/>
      <c r="M24" s="618"/>
      <c r="N24" s="618"/>
      <c r="O24" s="619"/>
    </row>
    <row r="25" spans="1:17" ht="45" hidden="1" customHeight="1">
      <c r="A25" s="183"/>
      <c r="B25" s="621" t="str">
        <f>IF('⑥4.実施内容（PR）'!B25="","",'⑥4.実施内容（PR）'!B25)</f>
        <v/>
      </c>
      <c r="C25" s="622" t="str">
        <f>IF(B25="","",IF('⑥4.実施内容（PR）'!D25="事業中止","事業中止",'⑥4.実施内容（PR）'!C25))</f>
        <v/>
      </c>
      <c r="D25" s="604"/>
      <c r="E25" s="604"/>
      <c r="F25" s="604"/>
      <c r="G25" s="604"/>
      <c r="H25" s="604"/>
      <c r="I25" s="604"/>
      <c r="J25" s="604"/>
      <c r="K25" s="605"/>
      <c r="L25" s="604"/>
      <c r="M25" s="604"/>
      <c r="N25" s="604"/>
      <c r="O25" s="606"/>
      <c r="Q25" s="607"/>
    </row>
    <row r="26" spans="1:17" ht="45" hidden="1" customHeight="1">
      <c r="A26" s="183"/>
      <c r="B26" s="621" t="str">
        <f>IF('⑥4.実施内容（PR）'!B26="","",'⑥4.実施内容（PR）'!B26)</f>
        <v/>
      </c>
      <c r="C26" s="622" t="str">
        <f>IF(B26="","",IF('⑥4.実施内容（PR）'!D26="事業中止","事業中止",'⑥4.実施内容（PR）'!C26))</f>
        <v/>
      </c>
      <c r="D26" s="608"/>
      <c r="E26" s="608"/>
      <c r="F26" s="609"/>
      <c r="G26" s="609"/>
      <c r="H26" s="608"/>
      <c r="I26" s="610"/>
      <c r="J26" s="608"/>
      <c r="K26" s="608"/>
      <c r="L26" s="608"/>
      <c r="M26" s="608"/>
      <c r="N26" s="608"/>
      <c r="O26" s="611"/>
      <c r="Q26" s="612"/>
    </row>
    <row r="27" spans="1:17" ht="45" hidden="1" customHeight="1">
      <c r="A27" s="183"/>
      <c r="B27" s="621" t="str">
        <f>IF('⑥4.実施内容（PR）'!B27="","",'⑥4.実施内容（PR）'!B27)</f>
        <v/>
      </c>
      <c r="C27" s="622" t="str">
        <f>IF(B27="","",IF('⑥4.実施内容（PR）'!D27="事業中止","事業中止",'⑥4.実施内容（PR）'!C27))</f>
        <v/>
      </c>
      <c r="D27" s="608"/>
      <c r="E27" s="608"/>
      <c r="F27" s="608"/>
      <c r="G27" s="613"/>
      <c r="H27" s="608"/>
      <c r="I27" s="608"/>
      <c r="J27" s="608"/>
      <c r="K27" s="608"/>
      <c r="L27" s="608"/>
      <c r="M27" s="608"/>
      <c r="N27" s="608"/>
      <c r="O27" s="611"/>
      <c r="Q27" s="607"/>
    </row>
    <row r="28" spans="1:17" ht="45" hidden="1" customHeight="1">
      <c r="A28" s="183"/>
      <c r="B28" s="621" t="str">
        <f>IF('⑥4.実施内容（PR）'!B28="","",'⑥4.実施内容（PR）'!B28)</f>
        <v/>
      </c>
      <c r="C28" s="622" t="str">
        <f>IF(B28="","",IF('⑥4.実施内容（PR）'!D28="事業中止","事業中止",'⑥4.実施内容（PR）'!C28))</f>
        <v/>
      </c>
      <c r="D28" s="608"/>
      <c r="E28" s="608"/>
      <c r="F28" s="608"/>
      <c r="G28" s="608"/>
      <c r="H28" s="608"/>
      <c r="I28" s="608"/>
      <c r="J28" s="608"/>
      <c r="K28" s="614"/>
      <c r="L28" s="614"/>
      <c r="M28" s="608"/>
      <c r="N28" s="608"/>
      <c r="O28" s="611"/>
      <c r="Q28" s="615"/>
    </row>
    <row r="29" spans="1:17" ht="45" hidden="1" customHeight="1">
      <c r="B29" s="621" t="str">
        <f>IF('⑥4.実施内容（PR）'!B29="","",'⑥4.実施内容（PR）'!B29)</f>
        <v/>
      </c>
      <c r="C29" s="622" t="str">
        <f>IF(B29="","",IF('⑥4.実施内容（PR）'!D29="事業中止","事業中止",'⑥4.実施内容（PR）'!C29))</f>
        <v/>
      </c>
      <c r="D29" s="608"/>
      <c r="E29" s="608"/>
      <c r="F29" s="608"/>
      <c r="G29" s="608"/>
      <c r="H29" s="608"/>
      <c r="I29" s="608"/>
      <c r="J29" s="608"/>
      <c r="K29" s="608"/>
      <c r="L29" s="608"/>
      <c r="M29" s="608"/>
      <c r="N29" s="608"/>
      <c r="O29" s="611"/>
    </row>
    <row r="30" spans="1:17" ht="45" hidden="1" customHeight="1">
      <c r="B30" s="621" t="str">
        <f>IF('⑥4.実施内容（PR）'!B30="","",'⑥4.実施内容（PR）'!B30)</f>
        <v/>
      </c>
      <c r="C30" s="622" t="str">
        <f>IF(B30="","",IF('⑥4.実施内容（PR）'!D30="事業中止","事業中止",'⑥4.実施内容（PR）'!C30))</f>
        <v/>
      </c>
      <c r="D30" s="608"/>
      <c r="E30" s="608"/>
      <c r="F30" s="608"/>
      <c r="G30" s="608"/>
      <c r="H30" s="608"/>
      <c r="I30" s="608"/>
      <c r="J30" s="608"/>
      <c r="K30" s="608"/>
      <c r="L30" s="608"/>
      <c r="M30" s="608"/>
      <c r="N30" s="608"/>
      <c r="O30" s="611"/>
    </row>
    <row r="31" spans="1:17" ht="45" hidden="1" customHeight="1">
      <c r="B31" s="621" t="str">
        <f>IF('⑥4.実施内容（PR）'!B31="","",'⑥4.実施内容（PR）'!B31)</f>
        <v/>
      </c>
      <c r="C31" s="622" t="str">
        <f>IF(B31="","",IF('⑥4.実施内容（PR）'!D31="事業中止","事業中止",'⑥4.実施内容（PR）'!C31))</f>
        <v/>
      </c>
      <c r="D31" s="608"/>
      <c r="E31" s="608"/>
      <c r="F31" s="608"/>
      <c r="G31" s="608"/>
      <c r="H31" s="608"/>
      <c r="I31" s="608"/>
      <c r="J31" s="608"/>
      <c r="K31" s="608"/>
      <c r="L31" s="608"/>
      <c r="M31" s="608"/>
      <c r="N31" s="608"/>
      <c r="O31" s="611"/>
    </row>
    <row r="32" spans="1:17" ht="45" hidden="1" customHeight="1">
      <c r="B32" s="621" t="str">
        <f>IF('⑥4.実施内容（PR）'!B32="","",'⑥4.実施内容（PR）'!B32)</f>
        <v/>
      </c>
      <c r="C32" s="622" t="str">
        <f>IF(B32="","",IF('⑥4.実施内容（PR）'!D32="事業中止","事業中止",'⑥4.実施内容（PR）'!C32))</f>
        <v/>
      </c>
      <c r="D32" s="608"/>
      <c r="E32" s="608"/>
      <c r="F32" s="608"/>
      <c r="G32" s="608"/>
      <c r="H32" s="608"/>
      <c r="I32" s="608"/>
      <c r="J32" s="608"/>
      <c r="K32" s="608"/>
      <c r="L32" s="608"/>
      <c r="M32" s="608"/>
      <c r="N32" s="608"/>
      <c r="O32" s="611"/>
    </row>
    <row r="33" spans="1:17" ht="45" hidden="1" customHeight="1">
      <c r="B33" s="621" t="str">
        <f>IF('⑥4.実施内容（PR）'!B33="","",'⑥4.実施内容（PR）'!B33)</f>
        <v/>
      </c>
      <c r="C33" s="622" t="str">
        <f>IF(B33="","",IF('⑥4.実施内容（PR）'!D33="事業中止","事業中止",'⑥4.実施内容（PR）'!C33))</f>
        <v/>
      </c>
      <c r="D33" s="608"/>
      <c r="E33" s="608"/>
      <c r="F33" s="608"/>
      <c r="G33" s="608"/>
      <c r="H33" s="608"/>
      <c r="I33" s="608"/>
      <c r="J33" s="608"/>
      <c r="K33" s="608"/>
      <c r="L33" s="608"/>
      <c r="M33" s="608"/>
      <c r="N33" s="608"/>
      <c r="O33" s="611"/>
    </row>
    <row r="34" spans="1:17" ht="45" hidden="1" customHeight="1" thickBot="1">
      <c r="B34" s="623" t="str">
        <f>IF('⑥4.実施内容（PR）'!B34="","",'⑥4.実施内容（PR）'!B34)</f>
        <v/>
      </c>
      <c r="C34" s="624" t="str">
        <f>IF(B34="","",IF('⑥4.実施内容（PR）'!D34="事業中止","事業中止",'⑥4.実施内容（PR）'!C34))</f>
        <v/>
      </c>
      <c r="D34" s="616"/>
      <c r="E34" s="616"/>
      <c r="F34" s="616"/>
      <c r="G34" s="616"/>
      <c r="H34" s="616"/>
      <c r="I34" s="616"/>
      <c r="J34" s="616"/>
      <c r="K34" s="616"/>
      <c r="L34" s="616"/>
      <c r="M34" s="616"/>
      <c r="N34" s="616"/>
      <c r="O34" s="617"/>
      <c r="Q34" s="214"/>
    </row>
    <row r="35" spans="1:17" ht="45" hidden="1" customHeight="1">
      <c r="B35" s="621" t="str">
        <f>IF('⑥4.実施内容（PR）'!B35="","",'⑥4.実施内容（PR）'!B35)</f>
        <v/>
      </c>
      <c r="C35" s="622" t="str">
        <f>IF(B35="","",IF('⑥4.実施内容（PR）'!D35="事業中止","事業中止",'⑥4.実施内容（PR）'!C35))</f>
        <v/>
      </c>
      <c r="D35" s="604"/>
      <c r="E35" s="604"/>
      <c r="F35" s="604"/>
      <c r="G35" s="604"/>
      <c r="H35" s="604"/>
      <c r="I35" s="604"/>
      <c r="J35" s="604"/>
      <c r="K35" s="604"/>
      <c r="L35" s="604"/>
      <c r="M35" s="604"/>
      <c r="N35" s="604"/>
      <c r="O35" s="606"/>
    </row>
    <row r="36" spans="1:17" ht="45" hidden="1" customHeight="1">
      <c r="B36" s="621" t="str">
        <f>IF('⑥4.実施内容（PR）'!B36="","",'⑥4.実施内容（PR）'!B36)</f>
        <v/>
      </c>
      <c r="C36" s="622" t="str">
        <f>IF(B36="","",IF('⑥4.実施内容（PR）'!D36="事業中止","事業中止",'⑥4.実施内容（PR）'!C36))</f>
        <v/>
      </c>
      <c r="D36" s="604"/>
      <c r="E36" s="604"/>
      <c r="F36" s="604"/>
      <c r="G36" s="604"/>
      <c r="H36" s="604"/>
      <c r="I36" s="604"/>
      <c r="J36" s="604"/>
      <c r="K36" s="604"/>
      <c r="L36" s="604"/>
      <c r="M36" s="604"/>
      <c r="N36" s="604"/>
      <c r="O36" s="606"/>
    </row>
    <row r="37" spans="1:17" ht="45" hidden="1" customHeight="1">
      <c r="B37" s="621" t="str">
        <f>IF('⑥4.実施内容（PR）'!B37="","",'⑥4.実施内容（PR）'!B37)</f>
        <v/>
      </c>
      <c r="C37" s="622" t="str">
        <f>IF(B37="","",IF('⑥4.実施内容（PR）'!D37="事業中止","事業中止",'⑥4.実施内容（PR）'!C37))</f>
        <v/>
      </c>
      <c r="D37" s="604"/>
      <c r="E37" s="604"/>
      <c r="F37" s="604"/>
      <c r="G37" s="604"/>
      <c r="H37" s="604"/>
      <c r="I37" s="604"/>
      <c r="J37" s="604"/>
      <c r="K37" s="604"/>
      <c r="L37" s="604"/>
      <c r="M37" s="604"/>
      <c r="N37" s="604"/>
      <c r="O37" s="606"/>
    </row>
    <row r="38" spans="1:17" ht="45" hidden="1" customHeight="1">
      <c r="B38" s="621" t="str">
        <f>IF('⑥4.実施内容（PR）'!B38="","",'⑥4.実施内容（PR）'!B38)</f>
        <v/>
      </c>
      <c r="C38" s="622" t="str">
        <f>IF(B38="","",IF('⑥4.実施内容（PR）'!D38="事業中止","事業中止",'⑥4.実施内容（PR）'!C38))</f>
        <v/>
      </c>
      <c r="D38" s="604"/>
      <c r="E38" s="604"/>
      <c r="F38" s="604"/>
      <c r="G38" s="604"/>
      <c r="H38" s="604"/>
      <c r="I38" s="604"/>
      <c r="J38" s="604"/>
      <c r="K38" s="604"/>
      <c r="L38" s="604"/>
      <c r="M38" s="604"/>
      <c r="N38" s="604"/>
      <c r="O38" s="606"/>
    </row>
    <row r="39" spans="1:17" ht="45" hidden="1" customHeight="1">
      <c r="B39" s="621" t="str">
        <f>IF('⑥4.実施内容（PR）'!B39="","",'⑥4.実施内容（PR）'!B39)</f>
        <v/>
      </c>
      <c r="C39" s="622" t="str">
        <f>IF(B39="","",IF('⑥4.実施内容（PR）'!D39="事業中止","事業中止",'⑥4.実施内容（PR）'!C39))</f>
        <v/>
      </c>
      <c r="D39" s="604"/>
      <c r="E39" s="604"/>
      <c r="F39" s="604"/>
      <c r="G39" s="604"/>
      <c r="H39" s="604"/>
      <c r="I39" s="604"/>
      <c r="J39" s="604"/>
      <c r="K39" s="604"/>
      <c r="L39" s="604"/>
      <c r="M39" s="604"/>
      <c r="N39" s="604"/>
      <c r="O39" s="606"/>
    </row>
    <row r="40" spans="1:17" ht="45" hidden="1" customHeight="1">
      <c r="B40" s="621" t="str">
        <f>IF('⑥4.実施内容（PR）'!B40="","",'⑥4.実施内容（PR）'!B40)</f>
        <v/>
      </c>
      <c r="C40" s="622" t="str">
        <f>IF(B40="","",IF('⑥4.実施内容（PR）'!D40="事業中止","事業中止",'⑥4.実施内容（PR）'!C40))</f>
        <v/>
      </c>
      <c r="D40" s="604"/>
      <c r="E40" s="604"/>
      <c r="F40" s="604"/>
      <c r="G40" s="604"/>
      <c r="H40" s="604"/>
      <c r="I40" s="604"/>
      <c r="J40" s="604"/>
      <c r="K40" s="604"/>
      <c r="L40" s="604"/>
      <c r="M40" s="604"/>
      <c r="N40" s="604"/>
      <c r="O40" s="606"/>
    </row>
    <row r="41" spans="1:17" ht="45" hidden="1" customHeight="1">
      <c r="B41" s="621" t="str">
        <f>IF('⑥4.実施内容（PR）'!B41="","",'⑥4.実施内容（PR）'!B41)</f>
        <v/>
      </c>
      <c r="C41" s="622" t="str">
        <f>IF(B41="","",IF('⑥4.実施内容（PR）'!D41="事業中止","事業中止",'⑥4.実施内容（PR）'!C41))</f>
        <v/>
      </c>
      <c r="D41" s="604"/>
      <c r="E41" s="604"/>
      <c r="F41" s="604"/>
      <c r="G41" s="604"/>
      <c r="H41" s="604"/>
      <c r="I41" s="604"/>
      <c r="J41" s="604"/>
      <c r="K41" s="604"/>
      <c r="L41" s="604"/>
      <c r="M41" s="604"/>
      <c r="N41" s="604"/>
      <c r="O41" s="606"/>
    </row>
    <row r="42" spans="1:17" ht="45" hidden="1" customHeight="1">
      <c r="B42" s="621" t="str">
        <f>IF('⑥4.実施内容（PR）'!B42="","",'⑥4.実施内容（PR）'!B42)</f>
        <v/>
      </c>
      <c r="C42" s="622" t="str">
        <f>IF(B42="","",IF('⑥4.実施内容（PR）'!D42="事業中止","事業中止",'⑥4.実施内容（PR）'!C42))</f>
        <v/>
      </c>
      <c r="D42" s="604"/>
      <c r="E42" s="604"/>
      <c r="F42" s="604"/>
      <c r="G42" s="604"/>
      <c r="H42" s="604"/>
      <c r="I42" s="604"/>
      <c r="J42" s="604"/>
      <c r="K42" s="604"/>
      <c r="L42" s="604"/>
      <c r="M42" s="604"/>
      <c r="N42" s="604"/>
      <c r="O42" s="606"/>
    </row>
    <row r="43" spans="1:17" ht="45" hidden="1" customHeight="1">
      <c r="B43" s="621" t="str">
        <f>IF('⑥4.実施内容（PR）'!B43="","",'⑥4.実施内容（PR）'!B43)</f>
        <v/>
      </c>
      <c r="C43" s="622" t="str">
        <f>IF(B43="","",IF('⑥4.実施内容（PR）'!D43="事業中止","事業中止",'⑥4.実施内容（PR）'!C43))</f>
        <v/>
      </c>
      <c r="D43" s="604"/>
      <c r="E43" s="604"/>
      <c r="F43" s="604"/>
      <c r="G43" s="604"/>
      <c r="H43" s="604"/>
      <c r="I43" s="604"/>
      <c r="J43" s="604"/>
      <c r="K43" s="604"/>
      <c r="L43" s="604"/>
      <c r="M43" s="604"/>
      <c r="N43" s="604"/>
      <c r="O43" s="606"/>
    </row>
    <row r="44" spans="1:17" ht="45" hidden="1" customHeight="1" thickBot="1">
      <c r="B44" s="623" t="str">
        <f>IF('⑥4.実施内容（PR）'!B44="","",'⑥4.実施内容（PR）'!B44)</f>
        <v/>
      </c>
      <c r="C44" s="624" t="str">
        <f>IF(B44="","",IF('⑥4.実施内容（PR）'!D44="事業中止","事業中止",'⑥4.実施内容（PR）'!C44))</f>
        <v/>
      </c>
      <c r="D44" s="618"/>
      <c r="E44" s="618"/>
      <c r="F44" s="618"/>
      <c r="G44" s="618"/>
      <c r="H44" s="618"/>
      <c r="I44" s="618"/>
      <c r="J44" s="618"/>
      <c r="K44" s="618"/>
      <c r="L44" s="618"/>
      <c r="M44" s="618"/>
      <c r="N44" s="618"/>
      <c r="O44" s="619"/>
    </row>
    <row r="45" spans="1:17" ht="45" hidden="1" customHeight="1">
      <c r="A45" s="183"/>
      <c r="B45" s="621" t="str">
        <f>IF('⑥4.実施内容（PR）'!B45="","",'⑥4.実施内容（PR）'!B45)</f>
        <v/>
      </c>
      <c r="C45" s="622" t="str">
        <f>IF(B45="","",IF('⑥4.実施内容（PR）'!D45="事業中止","事業中止",'⑥4.実施内容（PR）'!C45))</f>
        <v/>
      </c>
      <c r="D45" s="604"/>
      <c r="E45" s="604"/>
      <c r="F45" s="604"/>
      <c r="G45" s="604"/>
      <c r="H45" s="604"/>
      <c r="I45" s="604"/>
      <c r="J45" s="604"/>
      <c r="K45" s="605"/>
      <c r="L45" s="604"/>
      <c r="M45" s="604"/>
      <c r="N45" s="604"/>
      <c r="O45" s="606"/>
      <c r="Q45" s="607"/>
    </row>
    <row r="46" spans="1:17" ht="45" hidden="1" customHeight="1">
      <c r="A46" s="183"/>
      <c r="B46" s="621" t="str">
        <f>IF('⑥4.実施内容（PR）'!B46="","",'⑥4.実施内容（PR）'!B46)</f>
        <v/>
      </c>
      <c r="C46" s="622" t="str">
        <f>IF(B46="","",IF('⑥4.実施内容（PR）'!D46="事業中止","事業中止",'⑥4.実施内容（PR）'!C46))</f>
        <v/>
      </c>
      <c r="D46" s="608"/>
      <c r="E46" s="608"/>
      <c r="F46" s="609"/>
      <c r="G46" s="609"/>
      <c r="H46" s="608"/>
      <c r="I46" s="610"/>
      <c r="J46" s="608"/>
      <c r="K46" s="608"/>
      <c r="L46" s="608"/>
      <c r="M46" s="608"/>
      <c r="N46" s="608"/>
      <c r="O46" s="611"/>
      <c r="Q46" s="612"/>
    </row>
    <row r="47" spans="1:17" ht="45" hidden="1" customHeight="1">
      <c r="A47" s="183"/>
      <c r="B47" s="621" t="str">
        <f>IF('⑥4.実施内容（PR）'!B47="","",'⑥4.実施内容（PR）'!B47)</f>
        <v/>
      </c>
      <c r="C47" s="622" t="str">
        <f>IF(B47="","",IF('⑥4.実施内容（PR）'!D47="事業中止","事業中止",'⑥4.実施内容（PR）'!C47))</f>
        <v/>
      </c>
      <c r="D47" s="608"/>
      <c r="E47" s="608"/>
      <c r="F47" s="608"/>
      <c r="G47" s="613"/>
      <c r="H47" s="608"/>
      <c r="I47" s="608"/>
      <c r="J47" s="608"/>
      <c r="K47" s="608"/>
      <c r="L47" s="608"/>
      <c r="M47" s="608"/>
      <c r="N47" s="608"/>
      <c r="O47" s="611"/>
      <c r="Q47" s="607"/>
    </row>
    <row r="48" spans="1:17" ht="45" hidden="1" customHeight="1">
      <c r="A48" s="183"/>
      <c r="B48" s="621" t="str">
        <f>IF('⑥4.実施内容（PR）'!B48="","",'⑥4.実施内容（PR）'!B48)</f>
        <v/>
      </c>
      <c r="C48" s="622" t="str">
        <f>IF(B48="","",IF('⑥4.実施内容（PR）'!D48="事業中止","事業中止",'⑥4.実施内容（PR）'!C48))</f>
        <v/>
      </c>
      <c r="D48" s="608"/>
      <c r="E48" s="608"/>
      <c r="F48" s="608"/>
      <c r="G48" s="608"/>
      <c r="H48" s="608"/>
      <c r="I48" s="608"/>
      <c r="J48" s="608"/>
      <c r="K48" s="614"/>
      <c r="L48" s="614"/>
      <c r="M48" s="608"/>
      <c r="N48" s="608"/>
      <c r="O48" s="611"/>
      <c r="Q48" s="615"/>
    </row>
    <row r="49" spans="2:17" ht="45" hidden="1" customHeight="1">
      <c r="B49" s="621" t="str">
        <f>IF('⑥4.実施内容（PR）'!B49="","",'⑥4.実施内容（PR）'!B49)</f>
        <v/>
      </c>
      <c r="C49" s="622" t="str">
        <f>IF(B49="","",IF('⑥4.実施内容（PR）'!D49="事業中止","事業中止",'⑥4.実施内容（PR）'!C49))</f>
        <v/>
      </c>
      <c r="D49" s="608"/>
      <c r="E49" s="608"/>
      <c r="F49" s="608"/>
      <c r="G49" s="608"/>
      <c r="H49" s="608"/>
      <c r="I49" s="608"/>
      <c r="J49" s="608"/>
      <c r="K49" s="608"/>
      <c r="L49" s="608"/>
      <c r="M49" s="608"/>
      <c r="N49" s="608"/>
      <c r="O49" s="611"/>
    </row>
    <row r="50" spans="2:17" ht="45" hidden="1" customHeight="1">
      <c r="B50" s="621" t="str">
        <f>IF('⑥4.実施内容（PR）'!B50="","",'⑥4.実施内容（PR）'!B50)</f>
        <v/>
      </c>
      <c r="C50" s="622" t="str">
        <f>IF(B50="","",IF('⑥4.実施内容（PR）'!D50="事業中止","事業中止",'⑥4.実施内容（PR）'!C50))</f>
        <v/>
      </c>
      <c r="D50" s="608"/>
      <c r="E50" s="608"/>
      <c r="F50" s="608"/>
      <c r="G50" s="608"/>
      <c r="H50" s="608"/>
      <c r="I50" s="608"/>
      <c r="J50" s="608"/>
      <c r="K50" s="608"/>
      <c r="L50" s="608"/>
      <c r="M50" s="608"/>
      <c r="N50" s="608"/>
      <c r="O50" s="611"/>
    </row>
    <row r="51" spans="2:17" ht="45" hidden="1" customHeight="1">
      <c r="B51" s="621" t="str">
        <f>IF('⑥4.実施内容（PR）'!B51="","",'⑥4.実施内容（PR）'!B51)</f>
        <v/>
      </c>
      <c r="C51" s="622" t="str">
        <f>IF(B51="","",IF('⑥4.実施内容（PR）'!D51="事業中止","事業中止",'⑥4.実施内容（PR）'!C51))</f>
        <v/>
      </c>
      <c r="D51" s="608"/>
      <c r="E51" s="608"/>
      <c r="F51" s="608"/>
      <c r="G51" s="608"/>
      <c r="H51" s="608"/>
      <c r="I51" s="608"/>
      <c r="J51" s="608"/>
      <c r="K51" s="608"/>
      <c r="L51" s="608"/>
      <c r="M51" s="608"/>
      <c r="N51" s="608"/>
      <c r="O51" s="611"/>
    </row>
    <row r="52" spans="2:17" ht="45" hidden="1" customHeight="1">
      <c r="B52" s="621" t="str">
        <f>IF('⑥4.実施内容（PR）'!B52="","",'⑥4.実施内容（PR）'!B52)</f>
        <v/>
      </c>
      <c r="C52" s="622" t="str">
        <f>IF(B52="","",IF('⑥4.実施内容（PR）'!D52="事業中止","事業中止",'⑥4.実施内容（PR）'!C52))</f>
        <v/>
      </c>
      <c r="D52" s="608"/>
      <c r="E52" s="608"/>
      <c r="F52" s="608"/>
      <c r="G52" s="608"/>
      <c r="H52" s="608"/>
      <c r="I52" s="608"/>
      <c r="J52" s="608"/>
      <c r="K52" s="608"/>
      <c r="L52" s="608"/>
      <c r="M52" s="608"/>
      <c r="N52" s="608"/>
      <c r="O52" s="611"/>
    </row>
    <row r="53" spans="2:17" ht="45" hidden="1" customHeight="1">
      <c r="B53" s="621" t="str">
        <f>IF('⑥4.実施内容（PR）'!B53="","",'⑥4.実施内容（PR）'!B53)</f>
        <v/>
      </c>
      <c r="C53" s="622" t="str">
        <f>IF(B53="","",IF('⑥4.実施内容（PR）'!D53="事業中止","事業中止",'⑥4.実施内容（PR）'!C53))</f>
        <v/>
      </c>
      <c r="D53" s="608"/>
      <c r="E53" s="608"/>
      <c r="F53" s="608"/>
      <c r="G53" s="608"/>
      <c r="H53" s="608"/>
      <c r="I53" s="608"/>
      <c r="J53" s="608"/>
      <c r="K53" s="608"/>
      <c r="L53" s="608"/>
      <c r="M53" s="608"/>
      <c r="N53" s="608"/>
      <c r="O53" s="611"/>
    </row>
    <row r="54" spans="2:17" ht="45" hidden="1" customHeight="1" thickBot="1">
      <c r="B54" s="623" t="str">
        <f>IF('⑥4.実施内容（PR）'!B54="","",'⑥4.実施内容（PR）'!B54)</f>
        <v/>
      </c>
      <c r="C54" s="624" t="str">
        <f>IF(B54="","",IF('⑥4.実施内容（PR）'!D54="事業中止","事業中止",'⑥4.実施内容（PR）'!C54))</f>
        <v/>
      </c>
      <c r="D54" s="616"/>
      <c r="E54" s="616"/>
      <c r="F54" s="616"/>
      <c r="G54" s="616"/>
      <c r="H54" s="616"/>
      <c r="I54" s="616"/>
      <c r="J54" s="616"/>
      <c r="K54" s="616"/>
      <c r="L54" s="616"/>
      <c r="M54" s="616"/>
      <c r="N54" s="616"/>
      <c r="O54" s="617"/>
      <c r="Q54" s="214"/>
    </row>
    <row r="55" spans="2:17" ht="45" hidden="1" customHeight="1">
      <c r="B55" s="621" t="str">
        <f>IF('⑥4.実施内容（PR）'!B55="","",'⑥4.実施内容（PR）'!B55)</f>
        <v/>
      </c>
      <c r="C55" s="622" t="str">
        <f>IF(B55="","",IF('⑥4.実施内容（PR）'!D55="事業中止","事業中止",'⑥4.実施内容（PR）'!C55))</f>
        <v/>
      </c>
      <c r="D55" s="604"/>
      <c r="E55" s="604"/>
      <c r="F55" s="604"/>
      <c r="G55" s="604"/>
      <c r="H55" s="604"/>
      <c r="I55" s="604"/>
      <c r="J55" s="604"/>
      <c r="K55" s="604"/>
      <c r="L55" s="604"/>
      <c r="M55" s="604"/>
      <c r="N55" s="604"/>
      <c r="O55" s="606"/>
    </row>
    <row r="56" spans="2:17" ht="45" hidden="1" customHeight="1">
      <c r="B56" s="621" t="str">
        <f>IF('⑥4.実施内容（PR）'!B56="","",'⑥4.実施内容（PR）'!B56)</f>
        <v/>
      </c>
      <c r="C56" s="622" t="str">
        <f>IF(B56="","",IF('⑥4.実施内容（PR）'!D56="事業中止","事業中止",'⑥4.実施内容（PR）'!C56))</f>
        <v/>
      </c>
      <c r="D56" s="604"/>
      <c r="E56" s="604"/>
      <c r="F56" s="604"/>
      <c r="G56" s="604"/>
      <c r="H56" s="604"/>
      <c r="I56" s="604"/>
      <c r="J56" s="604"/>
      <c r="K56" s="604"/>
      <c r="L56" s="604"/>
      <c r="M56" s="604"/>
      <c r="N56" s="604"/>
      <c r="O56" s="606"/>
    </row>
    <row r="57" spans="2:17" ht="45" hidden="1" customHeight="1">
      <c r="B57" s="621" t="str">
        <f>IF('⑥4.実施内容（PR）'!B57="","",'⑥4.実施内容（PR）'!B57)</f>
        <v/>
      </c>
      <c r="C57" s="622" t="str">
        <f>IF(B57="","",IF('⑥4.実施内容（PR）'!D57="事業中止","事業中止",'⑥4.実施内容（PR）'!C57))</f>
        <v/>
      </c>
      <c r="D57" s="604"/>
      <c r="E57" s="604"/>
      <c r="F57" s="604"/>
      <c r="G57" s="604"/>
      <c r="H57" s="604"/>
      <c r="I57" s="604"/>
      <c r="J57" s="604"/>
      <c r="K57" s="604"/>
      <c r="L57" s="604"/>
      <c r="M57" s="604"/>
      <c r="N57" s="604"/>
      <c r="O57" s="606"/>
    </row>
    <row r="58" spans="2:17" ht="45" hidden="1" customHeight="1">
      <c r="B58" s="621" t="str">
        <f>IF('⑥4.実施内容（PR）'!B58="","",'⑥4.実施内容（PR）'!B58)</f>
        <v/>
      </c>
      <c r="C58" s="622" t="str">
        <f>IF(B58="","",IF('⑥4.実施内容（PR）'!D58="事業中止","事業中止",'⑥4.実施内容（PR）'!C58))</f>
        <v/>
      </c>
      <c r="D58" s="604"/>
      <c r="E58" s="604"/>
      <c r="F58" s="604"/>
      <c r="G58" s="604"/>
      <c r="H58" s="604"/>
      <c r="I58" s="604"/>
      <c r="J58" s="604"/>
      <c r="K58" s="604"/>
      <c r="L58" s="604"/>
      <c r="M58" s="604"/>
      <c r="N58" s="604"/>
      <c r="O58" s="606"/>
    </row>
    <row r="59" spans="2:17" ht="45" hidden="1" customHeight="1">
      <c r="B59" s="621" t="str">
        <f>IF('⑥4.実施内容（PR）'!B59="","",'⑥4.実施内容（PR）'!B59)</f>
        <v/>
      </c>
      <c r="C59" s="622" t="str">
        <f>IF(B59="","",IF('⑥4.実施内容（PR）'!D59="事業中止","事業中止",'⑥4.実施内容（PR）'!C59))</f>
        <v/>
      </c>
      <c r="D59" s="604"/>
      <c r="E59" s="604"/>
      <c r="F59" s="604"/>
      <c r="G59" s="604"/>
      <c r="H59" s="604"/>
      <c r="I59" s="604"/>
      <c r="J59" s="604"/>
      <c r="K59" s="604"/>
      <c r="L59" s="604"/>
      <c r="M59" s="604"/>
      <c r="N59" s="604"/>
      <c r="O59" s="606"/>
    </row>
    <row r="60" spans="2:17" ht="45" hidden="1" customHeight="1">
      <c r="B60" s="621" t="str">
        <f>IF('⑥4.実施内容（PR）'!B60="","",'⑥4.実施内容（PR）'!B60)</f>
        <v/>
      </c>
      <c r="C60" s="622" t="str">
        <f>IF(B60="","",IF('⑥4.実施内容（PR）'!D60="事業中止","事業中止",'⑥4.実施内容（PR）'!C60))</f>
        <v/>
      </c>
      <c r="D60" s="604"/>
      <c r="E60" s="604"/>
      <c r="F60" s="604"/>
      <c r="G60" s="604"/>
      <c r="H60" s="604"/>
      <c r="I60" s="604"/>
      <c r="J60" s="604"/>
      <c r="K60" s="604"/>
      <c r="L60" s="604"/>
      <c r="M60" s="604"/>
      <c r="N60" s="604"/>
      <c r="O60" s="606"/>
    </row>
    <row r="61" spans="2:17" ht="45" hidden="1" customHeight="1">
      <c r="B61" s="621" t="str">
        <f>IF('⑥4.実施内容（PR）'!B61="","",'⑥4.実施内容（PR）'!B61)</f>
        <v/>
      </c>
      <c r="C61" s="622" t="str">
        <f>IF(B61="","",IF('⑥4.実施内容（PR）'!D61="事業中止","事業中止",'⑥4.実施内容（PR）'!C61))</f>
        <v/>
      </c>
      <c r="D61" s="604"/>
      <c r="E61" s="604"/>
      <c r="F61" s="604"/>
      <c r="G61" s="604"/>
      <c r="H61" s="604"/>
      <c r="I61" s="604"/>
      <c r="J61" s="604"/>
      <c r="K61" s="604"/>
      <c r="L61" s="604"/>
      <c r="M61" s="604"/>
      <c r="N61" s="604"/>
      <c r="O61" s="606"/>
    </row>
    <row r="62" spans="2:17" ht="45" hidden="1" customHeight="1">
      <c r="B62" s="621" t="str">
        <f>IF('⑥4.実施内容（PR）'!B62="","",'⑥4.実施内容（PR）'!B62)</f>
        <v/>
      </c>
      <c r="C62" s="622" t="str">
        <f>IF(B62="","",IF('⑥4.実施内容（PR）'!D62="事業中止","事業中止",'⑥4.実施内容（PR）'!C62))</f>
        <v/>
      </c>
      <c r="D62" s="604"/>
      <c r="E62" s="604"/>
      <c r="F62" s="604"/>
      <c r="G62" s="604"/>
      <c r="H62" s="604"/>
      <c r="I62" s="604"/>
      <c r="J62" s="604"/>
      <c r="K62" s="604"/>
      <c r="L62" s="604"/>
      <c r="M62" s="604"/>
      <c r="N62" s="604"/>
      <c r="O62" s="606"/>
    </row>
    <row r="63" spans="2:17" ht="45" hidden="1" customHeight="1">
      <c r="B63" s="621" t="str">
        <f>IF('⑥4.実施内容（PR）'!B63="","",'⑥4.実施内容（PR）'!B63)</f>
        <v/>
      </c>
      <c r="C63" s="622" t="str">
        <f>IF(B63="","",IF('⑥4.実施内容（PR）'!D63="事業中止","事業中止",'⑥4.実施内容（PR）'!C63))</f>
        <v/>
      </c>
      <c r="D63" s="604"/>
      <c r="E63" s="604"/>
      <c r="F63" s="604"/>
      <c r="G63" s="604"/>
      <c r="H63" s="604"/>
      <c r="I63" s="604"/>
      <c r="J63" s="604"/>
      <c r="K63" s="604"/>
      <c r="L63" s="604"/>
      <c r="M63" s="604"/>
      <c r="N63" s="604"/>
      <c r="O63" s="606"/>
    </row>
    <row r="64" spans="2:17" ht="45" hidden="1" customHeight="1" thickBot="1">
      <c r="B64" s="623" t="str">
        <f>IF('⑥4.実施内容（PR）'!B64="","",'⑥4.実施内容（PR）'!B64)</f>
        <v/>
      </c>
      <c r="C64" s="624" t="str">
        <f>IF(B64="","",IF('⑥4.実施内容（PR）'!D64="事業中止","事業中止",'⑥4.実施内容（PR）'!C64))</f>
        <v/>
      </c>
      <c r="D64" s="618"/>
      <c r="E64" s="618"/>
      <c r="F64" s="618"/>
      <c r="G64" s="618"/>
      <c r="H64" s="618"/>
      <c r="I64" s="618"/>
      <c r="J64" s="618"/>
      <c r="K64" s="618"/>
      <c r="L64" s="618"/>
      <c r="M64" s="618"/>
      <c r="N64" s="618"/>
      <c r="O64" s="619"/>
    </row>
    <row r="65" spans="1:17" ht="45" hidden="1" customHeight="1">
      <c r="A65" s="183"/>
      <c r="B65" s="621" t="str">
        <f>IF('⑥4.実施内容（PR）'!B65="","",'⑥4.実施内容（PR）'!B65)</f>
        <v/>
      </c>
      <c r="C65" s="622" t="str">
        <f>IF(B65="","",IF('⑥4.実施内容（PR）'!D65="事業中止","事業中止",'⑥4.実施内容（PR）'!C65))</f>
        <v/>
      </c>
      <c r="D65" s="604"/>
      <c r="E65" s="604"/>
      <c r="F65" s="604"/>
      <c r="G65" s="604"/>
      <c r="H65" s="604"/>
      <c r="I65" s="604"/>
      <c r="J65" s="604"/>
      <c r="K65" s="605"/>
      <c r="L65" s="604"/>
      <c r="M65" s="604"/>
      <c r="N65" s="604"/>
      <c r="O65" s="606"/>
      <c r="Q65" s="607"/>
    </row>
    <row r="66" spans="1:17" ht="45" hidden="1" customHeight="1">
      <c r="A66" s="183"/>
      <c r="B66" s="621" t="str">
        <f>IF('⑥4.実施内容（PR）'!B66="","",'⑥4.実施内容（PR）'!B66)</f>
        <v/>
      </c>
      <c r="C66" s="622" t="str">
        <f>IF(B66="","",IF('⑥4.実施内容（PR）'!D66="事業中止","事業中止",'⑥4.実施内容（PR）'!C66))</f>
        <v/>
      </c>
      <c r="D66" s="608"/>
      <c r="E66" s="608"/>
      <c r="F66" s="609"/>
      <c r="G66" s="609"/>
      <c r="H66" s="608"/>
      <c r="I66" s="610"/>
      <c r="J66" s="608"/>
      <c r="K66" s="608"/>
      <c r="L66" s="608"/>
      <c r="M66" s="608"/>
      <c r="N66" s="608"/>
      <c r="O66" s="611"/>
      <c r="Q66" s="612"/>
    </row>
    <row r="67" spans="1:17" ht="45" hidden="1" customHeight="1">
      <c r="A67" s="183"/>
      <c r="B67" s="621" t="str">
        <f>IF('⑥4.実施内容（PR）'!B67="","",'⑥4.実施内容（PR）'!B67)</f>
        <v/>
      </c>
      <c r="C67" s="622" t="str">
        <f>IF(B67="","",IF('⑥4.実施内容（PR）'!D67="事業中止","事業中止",'⑥4.実施内容（PR）'!C67))</f>
        <v/>
      </c>
      <c r="D67" s="608"/>
      <c r="E67" s="608"/>
      <c r="F67" s="608"/>
      <c r="G67" s="613"/>
      <c r="H67" s="608"/>
      <c r="I67" s="608"/>
      <c r="J67" s="608"/>
      <c r="K67" s="608"/>
      <c r="L67" s="608"/>
      <c r="M67" s="608"/>
      <c r="N67" s="608"/>
      <c r="O67" s="611"/>
      <c r="Q67" s="607"/>
    </row>
    <row r="68" spans="1:17" ht="45" hidden="1" customHeight="1">
      <c r="A68" s="183"/>
      <c r="B68" s="621" t="str">
        <f>IF('⑥4.実施内容（PR）'!B68="","",'⑥4.実施内容（PR）'!B68)</f>
        <v/>
      </c>
      <c r="C68" s="622" t="str">
        <f>IF(B68="","",IF('⑥4.実施内容（PR）'!D68="事業中止","事業中止",'⑥4.実施内容（PR）'!C68))</f>
        <v/>
      </c>
      <c r="D68" s="608"/>
      <c r="E68" s="608"/>
      <c r="F68" s="608"/>
      <c r="G68" s="608"/>
      <c r="H68" s="608"/>
      <c r="I68" s="608"/>
      <c r="J68" s="608"/>
      <c r="K68" s="614"/>
      <c r="L68" s="614"/>
      <c r="M68" s="608"/>
      <c r="N68" s="608"/>
      <c r="O68" s="611"/>
      <c r="Q68" s="615"/>
    </row>
    <row r="69" spans="1:17" ht="45" hidden="1" customHeight="1">
      <c r="B69" s="621" t="str">
        <f>IF('⑥4.実施内容（PR）'!B69="","",'⑥4.実施内容（PR）'!B69)</f>
        <v/>
      </c>
      <c r="C69" s="622" t="str">
        <f>IF(B69="","",IF('⑥4.実施内容（PR）'!D69="事業中止","事業中止",'⑥4.実施内容（PR）'!C69))</f>
        <v/>
      </c>
      <c r="D69" s="608"/>
      <c r="E69" s="608"/>
      <c r="F69" s="608"/>
      <c r="G69" s="608"/>
      <c r="H69" s="608"/>
      <c r="I69" s="608"/>
      <c r="J69" s="608"/>
      <c r="K69" s="608"/>
      <c r="L69" s="608"/>
      <c r="M69" s="608"/>
      <c r="N69" s="608"/>
      <c r="O69" s="611"/>
    </row>
    <row r="70" spans="1:17" ht="45" hidden="1" customHeight="1">
      <c r="B70" s="621" t="str">
        <f>IF('⑥4.実施内容（PR）'!B70="","",'⑥4.実施内容（PR）'!B70)</f>
        <v/>
      </c>
      <c r="C70" s="622" t="str">
        <f>IF(B70="","",IF('⑥4.実施内容（PR）'!D70="事業中止","事業中止",'⑥4.実施内容（PR）'!C70))</f>
        <v/>
      </c>
      <c r="D70" s="608"/>
      <c r="E70" s="608"/>
      <c r="F70" s="608"/>
      <c r="G70" s="608"/>
      <c r="H70" s="608"/>
      <c r="I70" s="608"/>
      <c r="J70" s="608"/>
      <c r="K70" s="608"/>
      <c r="L70" s="608"/>
      <c r="M70" s="608"/>
      <c r="N70" s="608"/>
      <c r="O70" s="611"/>
    </row>
    <row r="71" spans="1:17" ht="45" hidden="1" customHeight="1">
      <c r="B71" s="621" t="str">
        <f>IF('⑥4.実施内容（PR）'!B71="","",'⑥4.実施内容（PR）'!B71)</f>
        <v/>
      </c>
      <c r="C71" s="622" t="str">
        <f>IF(B71="","",IF('⑥4.実施内容（PR）'!D71="事業中止","事業中止",'⑥4.実施内容（PR）'!C71))</f>
        <v/>
      </c>
      <c r="D71" s="608"/>
      <c r="E71" s="608"/>
      <c r="F71" s="608"/>
      <c r="G71" s="608"/>
      <c r="H71" s="608"/>
      <c r="I71" s="608"/>
      <c r="J71" s="608"/>
      <c r="K71" s="608"/>
      <c r="L71" s="608"/>
      <c r="M71" s="608"/>
      <c r="N71" s="608"/>
      <c r="O71" s="611"/>
    </row>
    <row r="72" spans="1:17" ht="45" hidden="1" customHeight="1">
      <c r="B72" s="621" t="str">
        <f>IF('⑥4.実施内容（PR）'!B72="","",'⑥4.実施内容（PR）'!B72)</f>
        <v/>
      </c>
      <c r="C72" s="622" t="str">
        <f>IF(B72="","",IF('⑥4.実施内容（PR）'!D72="事業中止","事業中止",'⑥4.実施内容（PR）'!C72))</f>
        <v/>
      </c>
      <c r="D72" s="608"/>
      <c r="E72" s="608"/>
      <c r="F72" s="608"/>
      <c r="G72" s="608"/>
      <c r="H72" s="608"/>
      <c r="I72" s="608"/>
      <c r="J72" s="608"/>
      <c r="K72" s="608"/>
      <c r="L72" s="608"/>
      <c r="M72" s="608"/>
      <c r="N72" s="608"/>
      <c r="O72" s="611"/>
    </row>
    <row r="73" spans="1:17" ht="45" hidden="1" customHeight="1">
      <c r="B73" s="621" t="str">
        <f>IF('⑥4.実施内容（PR）'!B73="","",'⑥4.実施内容（PR）'!B73)</f>
        <v/>
      </c>
      <c r="C73" s="622" t="str">
        <f>IF(B73="","",IF('⑥4.実施内容（PR）'!D73="事業中止","事業中止",'⑥4.実施内容（PR）'!C73))</f>
        <v/>
      </c>
      <c r="D73" s="608"/>
      <c r="E73" s="608"/>
      <c r="F73" s="608"/>
      <c r="G73" s="608"/>
      <c r="H73" s="608"/>
      <c r="I73" s="608"/>
      <c r="J73" s="608"/>
      <c r="K73" s="608"/>
      <c r="L73" s="608"/>
      <c r="M73" s="608"/>
      <c r="N73" s="608"/>
      <c r="O73" s="611"/>
    </row>
    <row r="74" spans="1:17" ht="45" hidden="1" customHeight="1" thickBot="1">
      <c r="B74" s="623" t="str">
        <f>IF('⑥4.実施内容（PR）'!B74="","",'⑥4.実施内容（PR）'!B74)</f>
        <v/>
      </c>
      <c r="C74" s="624" t="str">
        <f>IF(B74="","",IF('⑥4.実施内容（PR）'!D74="事業中止","事業中止",'⑥4.実施内容（PR）'!C74))</f>
        <v/>
      </c>
      <c r="D74" s="616"/>
      <c r="E74" s="616"/>
      <c r="F74" s="616"/>
      <c r="G74" s="616"/>
      <c r="H74" s="616"/>
      <c r="I74" s="616"/>
      <c r="J74" s="616"/>
      <c r="K74" s="616"/>
      <c r="L74" s="616"/>
      <c r="M74" s="616"/>
      <c r="N74" s="616"/>
      <c r="O74" s="617"/>
      <c r="Q74" s="214"/>
    </row>
    <row r="75" spans="1:17" ht="45" hidden="1" customHeight="1">
      <c r="B75" s="621" t="str">
        <f>IF('⑥4.実施内容（PR）'!B75="","",'⑥4.実施内容（PR）'!B75)</f>
        <v/>
      </c>
      <c r="C75" s="622" t="str">
        <f>IF(B75="","",IF('⑥4.実施内容（PR）'!D75="事業中止","事業中止",'⑥4.実施内容（PR）'!C75))</f>
        <v/>
      </c>
      <c r="D75" s="604"/>
      <c r="E75" s="604"/>
      <c r="F75" s="604"/>
      <c r="G75" s="604"/>
      <c r="H75" s="604"/>
      <c r="I75" s="604"/>
      <c r="J75" s="604"/>
      <c r="K75" s="604"/>
      <c r="L75" s="604"/>
      <c r="M75" s="604"/>
      <c r="N75" s="604"/>
      <c r="O75" s="606"/>
    </row>
    <row r="76" spans="1:17" ht="45" hidden="1" customHeight="1">
      <c r="B76" s="621" t="str">
        <f>IF('⑥4.実施内容（PR）'!B76="","",'⑥4.実施内容（PR）'!B76)</f>
        <v/>
      </c>
      <c r="C76" s="622" t="str">
        <f>IF(B76="","",IF('⑥4.実施内容（PR）'!D76="事業中止","事業中止",'⑥4.実施内容（PR）'!C76))</f>
        <v/>
      </c>
      <c r="D76" s="604"/>
      <c r="E76" s="604"/>
      <c r="F76" s="604"/>
      <c r="G76" s="604"/>
      <c r="H76" s="604"/>
      <c r="I76" s="604"/>
      <c r="J76" s="604"/>
      <c r="K76" s="604"/>
      <c r="L76" s="604"/>
      <c r="M76" s="604"/>
      <c r="N76" s="604"/>
      <c r="O76" s="606"/>
    </row>
    <row r="77" spans="1:17" ht="45" hidden="1" customHeight="1">
      <c r="B77" s="621" t="str">
        <f>IF('⑥4.実施内容（PR）'!B77="","",'⑥4.実施内容（PR）'!B77)</f>
        <v/>
      </c>
      <c r="C77" s="622" t="str">
        <f>IF(B77="","",IF('⑥4.実施内容（PR）'!D77="事業中止","事業中止",'⑥4.実施内容（PR）'!C77))</f>
        <v/>
      </c>
      <c r="D77" s="604"/>
      <c r="E77" s="604"/>
      <c r="F77" s="604"/>
      <c r="G77" s="604"/>
      <c r="H77" s="604"/>
      <c r="I77" s="604"/>
      <c r="J77" s="604"/>
      <c r="K77" s="604"/>
      <c r="L77" s="604"/>
      <c r="M77" s="604"/>
      <c r="N77" s="604"/>
      <c r="O77" s="606"/>
    </row>
    <row r="78" spans="1:17" ht="45" hidden="1" customHeight="1">
      <c r="B78" s="621" t="str">
        <f>IF('⑥4.実施内容（PR）'!B78="","",'⑥4.実施内容（PR）'!B78)</f>
        <v/>
      </c>
      <c r="C78" s="622" t="str">
        <f>IF(B78="","",IF('⑥4.実施内容（PR）'!D78="事業中止","事業中止",'⑥4.実施内容（PR）'!C78))</f>
        <v/>
      </c>
      <c r="D78" s="604"/>
      <c r="E78" s="604"/>
      <c r="F78" s="604"/>
      <c r="G78" s="604"/>
      <c r="H78" s="604"/>
      <c r="I78" s="604"/>
      <c r="J78" s="604"/>
      <c r="K78" s="604"/>
      <c r="L78" s="604"/>
      <c r="M78" s="604"/>
      <c r="N78" s="604"/>
      <c r="O78" s="606"/>
    </row>
    <row r="79" spans="1:17" ht="45" hidden="1" customHeight="1">
      <c r="B79" s="621" t="str">
        <f>IF('⑥4.実施内容（PR）'!B79="","",'⑥4.実施内容（PR）'!B79)</f>
        <v/>
      </c>
      <c r="C79" s="622" t="str">
        <f>IF(B79="","",IF('⑥4.実施内容（PR）'!D79="事業中止","事業中止",'⑥4.実施内容（PR）'!C79))</f>
        <v/>
      </c>
      <c r="D79" s="604"/>
      <c r="E79" s="604"/>
      <c r="F79" s="604"/>
      <c r="G79" s="604"/>
      <c r="H79" s="604"/>
      <c r="I79" s="604"/>
      <c r="J79" s="604"/>
      <c r="K79" s="604"/>
      <c r="L79" s="604"/>
      <c r="M79" s="604"/>
      <c r="N79" s="604"/>
      <c r="O79" s="606"/>
    </row>
    <row r="80" spans="1:17" ht="45" hidden="1" customHeight="1">
      <c r="B80" s="621" t="str">
        <f>IF('⑥4.実施内容（PR）'!B80="","",'⑥4.実施内容（PR）'!B80)</f>
        <v/>
      </c>
      <c r="C80" s="622" t="str">
        <f>IF(B80="","",IF('⑥4.実施内容（PR）'!D80="事業中止","事業中止",'⑥4.実施内容（PR）'!C80))</f>
        <v/>
      </c>
      <c r="D80" s="604"/>
      <c r="E80" s="604"/>
      <c r="F80" s="604"/>
      <c r="G80" s="604"/>
      <c r="H80" s="604"/>
      <c r="I80" s="604"/>
      <c r="J80" s="604"/>
      <c r="K80" s="604"/>
      <c r="L80" s="604"/>
      <c r="M80" s="604"/>
      <c r="N80" s="604"/>
      <c r="O80" s="606"/>
    </row>
    <row r="81" spans="2:15" ht="45" hidden="1" customHeight="1">
      <c r="B81" s="621" t="str">
        <f>IF('⑥4.実施内容（PR）'!B81="","",'⑥4.実施内容（PR）'!B81)</f>
        <v/>
      </c>
      <c r="C81" s="622" t="str">
        <f>IF(B81="","",IF('⑥4.実施内容（PR）'!D81="事業中止","事業中止",'⑥4.実施内容（PR）'!C81))</f>
        <v/>
      </c>
      <c r="D81" s="604"/>
      <c r="E81" s="604"/>
      <c r="F81" s="604"/>
      <c r="G81" s="604"/>
      <c r="H81" s="604"/>
      <c r="I81" s="604"/>
      <c r="J81" s="604"/>
      <c r="K81" s="604"/>
      <c r="L81" s="604"/>
      <c r="M81" s="604"/>
      <c r="N81" s="604"/>
      <c r="O81" s="606"/>
    </row>
    <row r="82" spans="2:15" ht="45" hidden="1" customHeight="1">
      <c r="B82" s="621" t="str">
        <f>IF('⑥4.実施内容（PR）'!B82="","",'⑥4.実施内容（PR）'!B82)</f>
        <v/>
      </c>
      <c r="C82" s="622" t="str">
        <f>IF(B82="","",IF('⑥4.実施内容（PR）'!D82="事業中止","事業中止",'⑥4.実施内容（PR）'!C82))</f>
        <v/>
      </c>
      <c r="D82" s="604"/>
      <c r="E82" s="604"/>
      <c r="F82" s="604"/>
      <c r="G82" s="604"/>
      <c r="H82" s="604"/>
      <c r="I82" s="604"/>
      <c r="J82" s="604"/>
      <c r="K82" s="604"/>
      <c r="L82" s="604"/>
      <c r="M82" s="604"/>
      <c r="N82" s="604"/>
      <c r="O82" s="606"/>
    </row>
    <row r="83" spans="2:15" ht="45" hidden="1" customHeight="1">
      <c r="B83" s="621" t="str">
        <f>IF('⑥4.実施内容（PR）'!B83="","",'⑥4.実施内容（PR）'!B83)</f>
        <v/>
      </c>
      <c r="C83" s="622" t="str">
        <f>IF(B83="","",IF('⑥4.実施内容（PR）'!D83="事業中止","事業中止",'⑥4.実施内容（PR）'!C83))</f>
        <v/>
      </c>
      <c r="D83" s="604"/>
      <c r="E83" s="604"/>
      <c r="F83" s="604"/>
      <c r="G83" s="604"/>
      <c r="H83" s="604"/>
      <c r="I83" s="604"/>
      <c r="J83" s="604"/>
      <c r="K83" s="604"/>
      <c r="L83" s="604"/>
      <c r="M83" s="604"/>
      <c r="N83" s="604"/>
      <c r="O83" s="606"/>
    </row>
    <row r="84" spans="2:15" ht="45" hidden="1" customHeight="1" thickBot="1">
      <c r="B84" s="623" t="str">
        <f>IF('⑥4.実施内容（PR）'!B84="","",'⑥4.実施内容（PR）'!B84)</f>
        <v/>
      </c>
      <c r="C84" s="624" t="str">
        <f>IF(B84="","",IF('⑥4.実施内容（PR）'!D84="事業中止","事業中止",'⑥4.実施内容（PR）'!C84))</f>
        <v/>
      </c>
      <c r="D84" s="618"/>
      <c r="E84" s="618"/>
      <c r="F84" s="618"/>
      <c r="G84" s="618"/>
      <c r="H84" s="618"/>
      <c r="I84" s="618"/>
      <c r="J84" s="618"/>
      <c r="K84" s="618"/>
      <c r="L84" s="618"/>
      <c r="M84" s="618"/>
      <c r="N84" s="618"/>
      <c r="O84" s="619"/>
    </row>
  </sheetData>
  <sheetProtection algorithmName="SHA-512" hashValue="jcOnJJwQLlYt/+0KvVGhtaF71sb6QzE9Q33RwIHFUwpywAJvb4b1UFHOEEiMBx3W2GCULOJuB1AnLDnlU6d4cA==" saltValue="qo+Iw0xKrsE5ol6MpkmmQQ==" spinCount="100000" sheet="1" scenarios="1" formatCells="0" formatColumns="0" formatRows="0"/>
  <mergeCells count="4">
    <mergeCell ref="B3:B4"/>
    <mergeCell ref="C3:C4"/>
    <mergeCell ref="D3:L3"/>
    <mergeCell ref="M3:O3"/>
  </mergeCells>
  <phoneticPr fontId="1"/>
  <dataValidations count="2">
    <dataValidation type="whole" imeMode="off" operator="lessThan" allowBlank="1" showInputMessage="1" showErrorMessage="1" errorTitle="入力不要です" error="[キャンセル]をクリックしてください。" sqref="B5:C84">
      <formula1>0</formula1>
    </dataValidation>
    <dataValidation allowBlank="1" showInputMessage="1" showErrorMessage="1" promptTitle="記載の注意点" prompt="実際に行われた活動スケジュール" sqref="D5:O5 D25:O25 D45:O45 D65:O65"/>
  </dataValidations>
  <pageMargins left="0.59055118110236227" right="0.39370078740157483" top="0.74803149606299213" bottom="0.31496062992125984" header="0.31496062992125984" footer="0.15748031496062992"/>
  <pageSetup paperSize="9" scale="93" fitToHeight="0" orientation="landscape" r:id="rId1"/>
  <headerFooter>
    <oddHeader>&amp;L様式６（別添１）</oddHeader>
    <oddFooter xml:space="preserve">&amp;C&amp;"ＭＳ Ｐゴシック,標準"&amp;10&amp;P / &amp;N&amp;"-,標準"&amp;11 </oddFooter>
  </headerFooter>
  <rowBreaks count="1" manualBreakCount="1">
    <brk id="14" max="15"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Q84"/>
  <sheetViews>
    <sheetView view="pageBreakPreview" zoomScaleNormal="100" zoomScaleSheetLayoutView="100" workbookViewId="0"/>
  </sheetViews>
  <sheetFormatPr defaultColWidth="9" defaultRowHeight="14.25"/>
  <cols>
    <col min="1" max="1" width="2" style="139" customWidth="1"/>
    <col min="2" max="2" width="6.875" style="139" customWidth="1"/>
    <col min="3" max="3" width="35.625" style="139" customWidth="1"/>
    <col min="4" max="15" width="7.375" style="139" customWidth="1"/>
    <col min="16" max="16" width="1.625" style="139" customWidth="1"/>
    <col min="17" max="16384" width="9" style="139"/>
  </cols>
  <sheetData>
    <row r="1" spans="1:17" ht="9" customHeight="1"/>
    <row r="2" spans="1:17" ht="19.5" customHeight="1" thickBot="1">
      <c r="B2" s="179" t="s">
        <v>602</v>
      </c>
      <c r="C2" s="180"/>
      <c r="D2" s="180"/>
      <c r="E2" s="620" t="str">
        <f>IFERROR(INDEX(B$3:B$12,SMALL(IF($C$3:$C$12="Ａ",
ROW($1:$10)),ROW(A1))),"")</f>
        <v/>
      </c>
      <c r="F2" s="180"/>
      <c r="G2" s="180"/>
      <c r="H2" s="180"/>
      <c r="I2" s="180"/>
      <c r="J2" s="180"/>
      <c r="K2" s="180"/>
      <c r="L2" s="180"/>
      <c r="M2" s="180"/>
      <c r="N2" s="180"/>
      <c r="O2" s="180"/>
    </row>
    <row r="3" spans="1:17" ht="19.5" customHeight="1">
      <c r="B3" s="1261" t="s">
        <v>101</v>
      </c>
      <c r="C3" s="1267" t="s">
        <v>104</v>
      </c>
      <c r="D3" s="1263" t="s">
        <v>105</v>
      </c>
      <c r="E3" s="1263"/>
      <c r="F3" s="1263"/>
      <c r="G3" s="1263"/>
      <c r="H3" s="1263"/>
      <c r="I3" s="1263"/>
      <c r="J3" s="1263"/>
      <c r="K3" s="1263"/>
      <c r="L3" s="1263"/>
      <c r="M3" s="1263" t="s">
        <v>106</v>
      </c>
      <c r="N3" s="1263"/>
      <c r="O3" s="1266"/>
    </row>
    <row r="4" spans="1:17" ht="19.5" customHeight="1">
      <c r="B4" s="1265"/>
      <c r="C4" s="1268"/>
      <c r="D4" s="181" t="s">
        <v>107</v>
      </c>
      <c r="E4" s="181" t="s">
        <v>108</v>
      </c>
      <c r="F4" s="181" t="s">
        <v>109</v>
      </c>
      <c r="G4" s="181" t="s">
        <v>110</v>
      </c>
      <c r="H4" s="181" t="s">
        <v>111</v>
      </c>
      <c r="I4" s="181" t="s">
        <v>112</v>
      </c>
      <c r="J4" s="181" t="s">
        <v>113</v>
      </c>
      <c r="K4" s="181" t="s">
        <v>114</v>
      </c>
      <c r="L4" s="181" t="s">
        <v>115</v>
      </c>
      <c r="M4" s="181" t="s">
        <v>116</v>
      </c>
      <c r="N4" s="181" t="s">
        <v>117</v>
      </c>
      <c r="O4" s="182" t="s">
        <v>118</v>
      </c>
    </row>
    <row r="5" spans="1:17" ht="45" customHeight="1">
      <c r="A5" s="183"/>
      <c r="B5" s="621" t="str">
        <f>IF('⑥4.実施内容（販促）'!B5="","",'⑥4.実施内容（販促）'!B5)</f>
        <v/>
      </c>
      <c r="C5" s="622" t="str">
        <f>IF(B5="","",IF('⑥4.実施内容（販促）'!D5="事業中止","事業中止",'⑥4.実施内容（販促）'!C5))</f>
        <v/>
      </c>
      <c r="D5" s="604"/>
      <c r="E5" s="604"/>
      <c r="F5" s="604"/>
      <c r="G5" s="604"/>
      <c r="H5" s="604"/>
      <c r="I5" s="604"/>
      <c r="J5" s="604"/>
      <c r="K5" s="605"/>
      <c r="L5" s="604"/>
      <c r="M5" s="604"/>
      <c r="N5" s="604"/>
      <c r="O5" s="606"/>
      <c r="Q5" s="607" t="s">
        <v>597</v>
      </c>
    </row>
    <row r="6" spans="1:17" ht="45" customHeight="1">
      <c r="A6" s="183"/>
      <c r="B6" s="621" t="str">
        <f>IF('⑥4.実施内容（販促）'!B6="","",'⑥4.実施内容（販促）'!B6)</f>
        <v/>
      </c>
      <c r="C6" s="622" t="str">
        <f>IF(B6="","",IF('⑥4.実施内容（販促）'!D6="事業中止","事業中止",'⑥4.実施内容（販促）'!C6))</f>
        <v/>
      </c>
      <c r="D6" s="608"/>
      <c r="E6" s="608"/>
      <c r="F6" s="609"/>
      <c r="G6" s="609"/>
      <c r="H6" s="608"/>
      <c r="I6" s="610"/>
      <c r="J6" s="608"/>
      <c r="K6" s="608"/>
      <c r="L6" s="608"/>
      <c r="M6" s="608"/>
      <c r="N6" s="608"/>
      <c r="O6" s="611"/>
      <c r="Q6" s="612" t="s">
        <v>598</v>
      </c>
    </row>
    <row r="7" spans="1:17" ht="45" customHeight="1">
      <c r="A7" s="183"/>
      <c r="B7" s="621" t="str">
        <f>IF('⑥4.実施内容（販促）'!B7="","",'⑥4.実施内容（販促）'!B7)</f>
        <v/>
      </c>
      <c r="C7" s="622" t="str">
        <f>IF(B7="","",IF('⑥4.実施内容（販促）'!D7="事業中止","事業中止",'⑥4.実施内容（販促）'!C7))</f>
        <v/>
      </c>
      <c r="D7" s="608"/>
      <c r="E7" s="608"/>
      <c r="F7" s="608"/>
      <c r="G7" s="613"/>
      <c r="H7" s="608"/>
      <c r="I7" s="608"/>
      <c r="J7" s="608"/>
      <c r="K7" s="608"/>
      <c r="L7" s="608"/>
      <c r="M7" s="608"/>
      <c r="N7" s="608"/>
      <c r="O7" s="611"/>
      <c r="Q7" s="607" t="s">
        <v>600</v>
      </c>
    </row>
    <row r="8" spans="1:17" ht="45" customHeight="1">
      <c r="A8" s="183"/>
      <c r="B8" s="621" t="str">
        <f>IF('⑥4.実施内容（販促）'!B8="","",'⑥4.実施内容（販促）'!B8)</f>
        <v/>
      </c>
      <c r="C8" s="622" t="str">
        <f>IF(B8="","",IF('⑥4.実施内容（販促）'!D8="事業中止","事業中止",'⑥4.実施内容（販促）'!C8))</f>
        <v/>
      </c>
      <c r="D8" s="608"/>
      <c r="E8" s="608"/>
      <c r="F8" s="608"/>
      <c r="G8" s="608"/>
      <c r="H8" s="608"/>
      <c r="I8" s="608"/>
      <c r="J8" s="608"/>
      <c r="K8" s="614"/>
      <c r="L8" s="614"/>
      <c r="M8" s="608"/>
      <c r="N8" s="608"/>
      <c r="O8" s="611"/>
      <c r="Q8" s="615" t="s">
        <v>601</v>
      </c>
    </row>
    <row r="9" spans="1:17" ht="45" customHeight="1">
      <c r="B9" s="621" t="str">
        <f>IF('⑥4.実施内容（販促）'!B9="","",'⑥4.実施内容（販促）'!B9)</f>
        <v/>
      </c>
      <c r="C9" s="622" t="str">
        <f>IF(B9="","",IF('⑥4.実施内容（販促）'!D9="事業中止","事業中止",'⑥4.実施内容（販促）'!C9))</f>
        <v/>
      </c>
      <c r="D9" s="608"/>
      <c r="E9" s="608"/>
      <c r="F9" s="608"/>
      <c r="G9" s="608"/>
      <c r="H9" s="608"/>
      <c r="I9" s="608"/>
      <c r="J9" s="608"/>
      <c r="K9" s="608"/>
      <c r="L9" s="608"/>
      <c r="M9" s="608"/>
      <c r="N9" s="608"/>
      <c r="O9" s="611"/>
      <c r="Q9" s="625"/>
    </row>
    <row r="10" spans="1:17" ht="45" customHeight="1">
      <c r="B10" s="621" t="str">
        <f>IF('⑥4.実施内容（販促）'!B10="","",'⑥4.実施内容（販促）'!B10)</f>
        <v/>
      </c>
      <c r="C10" s="622" t="str">
        <f>IF(B10="","",IF('⑥4.実施内容（販促）'!D10="事業中止","事業中止",'⑥4.実施内容（販促）'!C10))</f>
        <v/>
      </c>
      <c r="D10" s="608"/>
      <c r="E10" s="608"/>
      <c r="F10" s="608"/>
      <c r="G10" s="608"/>
      <c r="H10" s="608"/>
      <c r="I10" s="608"/>
      <c r="J10" s="608"/>
      <c r="K10" s="608"/>
      <c r="L10" s="608"/>
      <c r="M10" s="608"/>
      <c r="N10" s="608"/>
      <c r="O10" s="611"/>
    </row>
    <row r="11" spans="1:17" ht="45" customHeight="1">
      <c r="B11" s="621" t="str">
        <f>IF('⑥4.実施内容（販促）'!B11="","",'⑥4.実施内容（販促）'!B11)</f>
        <v/>
      </c>
      <c r="C11" s="622" t="str">
        <f>IF(B11="","",IF('⑥4.実施内容（販促）'!D11="事業中止","事業中止",'⑥4.実施内容（販促）'!C11))</f>
        <v/>
      </c>
      <c r="D11" s="608"/>
      <c r="E11" s="608"/>
      <c r="F11" s="608"/>
      <c r="G11" s="608"/>
      <c r="H11" s="608"/>
      <c r="I11" s="608"/>
      <c r="J11" s="608"/>
      <c r="K11" s="608"/>
      <c r="L11" s="608"/>
      <c r="M11" s="608"/>
      <c r="N11" s="608"/>
      <c r="O11" s="611"/>
    </row>
    <row r="12" spans="1:17" ht="45" customHeight="1">
      <c r="B12" s="621" t="str">
        <f>IF('⑥4.実施内容（販促）'!B12="","",'⑥4.実施内容（販促）'!B12)</f>
        <v/>
      </c>
      <c r="C12" s="622" t="str">
        <f>IF(B12="","",IF('⑥4.実施内容（販促）'!D12="事業中止","事業中止",'⑥4.実施内容（販促）'!C12))</f>
        <v/>
      </c>
      <c r="D12" s="608"/>
      <c r="E12" s="608"/>
      <c r="F12" s="608"/>
      <c r="G12" s="608"/>
      <c r="H12" s="608"/>
      <c r="I12" s="608"/>
      <c r="J12" s="608"/>
      <c r="K12" s="608"/>
      <c r="L12" s="608"/>
      <c r="M12" s="608"/>
      <c r="N12" s="608"/>
      <c r="O12" s="611"/>
    </row>
    <row r="13" spans="1:17" ht="45" customHeight="1">
      <c r="B13" s="621" t="str">
        <f>IF('⑥4.実施内容（販促）'!B13="","",'⑥4.実施内容（販促）'!B13)</f>
        <v/>
      </c>
      <c r="C13" s="622" t="str">
        <f>IF(B13="","",IF('⑥4.実施内容（販促）'!D13="事業中止","事業中止",'⑥4.実施内容（販促）'!C13))</f>
        <v/>
      </c>
      <c r="D13" s="608"/>
      <c r="E13" s="608"/>
      <c r="F13" s="608"/>
      <c r="G13" s="608"/>
      <c r="H13" s="608"/>
      <c r="I13" s="608"/>
      <c r="J13" s="608"/>
      <c r="K13" s="608"/>
      <c r="L13" s="608"/>
      <c r="M13" s="608"/>
      <c r="N13" s="608"/>
      <c r="O13" s="611"/>
    </row>
    <row r="14" spans="1:17" ht="45" customHeight="1" thickBot="1">
      <c r="B14" s="623" t="str">
        <f>IF('⑥4.実施内容（販促）'!B14="","",'⑥4.実施内容（販促）'!B14)</f>
        <v/>
      </c>
      <c r="C14" s="624" t="str">
        <f>IF(B14="","",IF('⑥4.実施内容（販促）'!D14="事業中止","事業中止",'⑥4.実施内容（販促）'!C14))</f>
        <v/>
      </c>
      <c r="D14" s="616"/>
      <c r="E14" s="616"/>
      <c r="F14" s="616"/>
      <c r="G14" s="616"/>
      <c r="H14" s="616"/>
      <c r="I14" s="616"/>
      <c r="J14" s="616"/>
      <c r="K14" s="616"/>
      <c r="L14" s="616"/>
      <c r="M14" s="616"/>
      <c r="N14" s="616"/>
      <c r="O14" s="617"/>
      <c r="Q14" s="214"/>
    </row>
    <row r="15" spans="1:17" ht="45" customHeight="1">
      <c r="B15" s="621" t="str">
        <f>IF('⑥4.実施内容（販促）'!B15="","",'⑥4.実施内容（販促）'!B15)</f>
        <v/>
      </c>
      <c r="C15" s="622" t="str">
        <f>IF(B15="","",IF('⑥4.実施内容（販促）'!D15="事業中止","事業中止",'⑥4.実施内容（販促）'!C15))</f>
        <v/>
      </c>
      <c r="D15" s="604"/>
      <c r="E15" s="604"/>
      <c r="F15" s="604"/>
      <c r="G15" s="604"/>
      <c r="H15" s="604"/>
      <c r="I15" s="604"/>
      <c r="J15" s="604"/>
      <c r="K15" s="604"/>
      <c r="L15" s="604"/>
      <c r="M15" s="604"/>
      <c r="N15" s="604"/>
      <c r="O15" s="606"/>
    </row>
    <row r="16" spans="1:17" ht="45" customHeight="1">
      <c r="B16" s="621" t="str">
        <f>IF('⑥4.実施内容（販促）'!B16="","",'⑥4.実施内容（販促）'!B16)</f>
        <v/>
      </c>
      <c r="C16" s="622" t="str">
        <f>IF(B16="","",IF('⑥4.実施内容（販促）'!D16="事業中止","事業中止",'⑥4.実施内容（販促）'!C16))</f>
        <v/>
      </c>
      <c r="D16" s="604"/>
      <c r="E16" s="604"/>
      <c r="F16" s="604"/>
      <c r="G16" s="604"/>
      <c r="H16" s="604"/>
      <c r="I16" s="604"/>
      <c r="J16" s="604"/>
      <c r="K16" s="604"/>
      <c r="L16" s="604"/>
      <c r="M16" s="604"/>
      <c r="N16" s="604"/>
      <c r="O16" s="606"/>
    </row>
    <row r="17" spans="1:17" ht="45" customHeight="1">
      <c r="B17" s="621" t="str">
        <f>IF('⑥4.実施内容（販促）'!B17="","",'⑥4.実施内容（販促）'!B17)</f>
        <v/>
      </c>
      <c r="C17" s="622" t="str">
        <f>IF(B17="","",IF('⑥4.実施内容（販促）'!D17="事業中止","事業中止",'⑥4.実施内容（販促）'!C17))</f>
        <v/>
      </c>
      <c r="D17" s="604"/>
      <c r="E17" s="604"/>
      <c r="F17" s="604"/>
      <c r="G17" s="604"/>
      <c r="H17" s="604"/>
      <c r="I17" s="604"/>
      <c r="J17" s="604"/>
      <c r="K17" s="604"/>
      <c r="L17" s="604"/>
      <c r="M17" s="604"/>
      <c r="N17" s="604"/>
      <c r="O17" s="606"/>
    </row>
    <row r="18" spans="1:17" ht="45" customHeight="1">
      <c r="B18" s="621" t="str">
        <f>IF('⑥4.実施内容（販促）'!B18="","",'⑥4.実施内容（販促）'!B18)</f>
        <v/>
      </c>
      <c r="C18" s="622" t="str">
        <f>IF(B18="","",IF('⑥4.実施内容（販促）'!D18="事業中止","事業中止",'⑥4.実施内容（販促）'!C18))</f>
        <v/>
      </c>
      <c r="D18" s="604"/>
      <c r="E18" s="604"/>
      <c r="F18" s="604"/>
      <c r="G18" s="604"/>
      <c r="H18" s="604"/>
      <c r="I18" s="604"/>
      <c r="J18" s="604"/>
      <c r="K18" s="604"/>
      <c r="L18" s="604"/>
      <c r="M18" s="604"/>
      <c r="N18" s="604"/>
      <c r="O18" s="606"/>
    </row>
    <row r="19" spans="1:17" ht="45" customHeight="1">
      <c r="B19" s="621" t="str">
        <f>IF('⑥4.実施内容（販促）'!B19="","",'⑥4.実施内容（販促）'!B19)</f>
        <v/>
      </c>
      <c r="C19" s="622" t="str">
        <f>IF(B19="","",IF('⑥4.実施内容（販促）'!D19="事業中止","事業中止",'⑥4.実施内容（販促）'!C19))</f>
        <v/>
      </c>
      <c r="D19" s="604"/>
      <c r="E19" s="604"/>
      <c r="F19" s="604"/>
      <c r="G19" s="604"/>
      <c r="H19" s="604"/>
      <c r="I19" s="604"/>
      <c r="J19" s="604"/>
      <c r="K19" s="604"/>
      <c r="L19" s="604"/>
      <c r="M19" s="604"/>
      <c r="N19" s="604"/>
      <c r="O19" s="606"/>
    </row>
    <row r="20" spans="1:17" ht="45" customHeight="1">
      <c r="B20" s="621" t="str">
        <f>IF('⑥4.実施内容（販促）'!B20="","",'⑥4.実施内容（販促）'!B20)</f>
        <v/>
      </c>
      <c r="C20" s="622" t="str">
        <f>IF(B20="","",IF('⑥4.実施内容（販促）'!D20="事業中止","事業中止",'⑥4.実施内容（販促）'!C20))</f>
        <v/>
      </c>
      <c r="D20" s="604"/>
      <c r="E20" s="604"/>
      <c r="F20" s="604"/>
      <c r="G20" s="604"/>
      <c r="H20" s="604"/>
      <c r="I20" s="604"/>
      <c r="J20" s="604"/>
      <c r="K20" s="604"/>
      <c r="L20" s="604"/>
      <c r="M20" s="604"/>
      <c r="N20" s="604"/>
      <c r="O20" s="606"/>
    </row>
    <row r="21" spans="1:17" ht="45" customHeight="1">
      <c r="B21" s="621" t="str">
        <f>IF('⑥4.実施内容（販促）'!B21="","",'⑥4.実施内容（販促）'!B21)</f>
        <v/>
      </c>
      <c r="C21" s="622" t="str">
        <f>IF(B21="","",IF('⑥4.実施内容（販促）'!D21="事業中止","事業中止",'⑥4.実施内容（販促）'!C21))</f>
        <v/>
      </c>
      <c r="D21" s="604"/>
      <c r="E21" s="604"/>
      <c r="F21" s="604"/>
      <c r="G21" s="604"/>
      <c r="H21" s="604"/>
      <c r="I21" s="604"/>
      <c r="J21" s="604"/>
      <c r="K21" s="604"/>
      <c r="L21" s="604"/>
      <c r="M21" s="604"/>
      <c r="N21" s="604"/>
      <c r="O21" s="606"/>
    </row>
    <row r="22" spans="1:17" ht="45" customHeight="1">
      <c r="B22" s="621" t="str">
        <f>IF('⑥4.実施内容（販促）'!B22="","",'⑥4.実施内容（販促）'!B22)</f>
        <v/>
      </c>
      <c r="C22" s="622" t="str">
        <f>IF(B22="","",IF('⑥4.実施内容（販促）'!D22="事業中止","事業中止",'⑥4.実施内容（販促）'!C22))</f>
        <v/>
      </c>
      <c r="D22" s="604"/>
      <c r="E22" s="604"/>
      <c r="F22" s="604"/>
      <c r="G22" s="604"/>
      <c r="H22" s="604"/>
      <c r="I22" s="604"/>
      <c r="J22" s="604"/>
      <c r="K22" s="604"/>
      <c r="L22" s="604"/>
      <c r="M22" s="604"/>
      <c r="N22" s="604"/>
      <c r="O22" s="606"/>
    </row>
    <row r="23" spans="1:17" ht="45" customHeight="1">
      <c r="B23" s="621" t="str">
        <f>IF('⑥4.実施内容（販促）'!B23="","",'⑥4.実施内容（販促）'!B23)</f>
        <v/>
      </c>
      <c r="C23" s="622" t="str">
        <f>IF(B23="","",IF('⑥4.実施内容（販促）'!D23="事業中止","事業中止",'⑥4.実施内容（販促）'!C23))</f>
        <v/>
      </c>
      <c r="D23" s="604"/>
      <c r="E23" s="604"/>
      <c r="F23" s="604"/>
      <c r="G23" s="604"/>
      <c r="H23" s="604"/>
      <c r="I23" s="604"/>
      <c r="J23" s="604"/>
      <c r="K23" s="604"/>
      <c r="L23" s="604"/>
      <c r="M23" s="604"/>
      <c r="N23" s="604"/>
      <c r="O23" s="606"/>
    </row>
    <row r="24" spans="1:17" ht="45" customHeight="1" thickBot="1">
      <c r="A24" s="138"/>
      <c r="B24" s="623" t="str">
        <f>IF('⑥4.実施内容（販促）'!B24="","",'⑥4.実施内容（販促）'!B24)</f>
        <v/>
      </c>
      <c r="C24" s="624" t="str">
        <f>IF(B24="","",IF('⑥4.実施内容（販促）'!D24="事業中止","事業中止",'⑥4.実施内容（販促）'!C24))</f>
        <v/>
      </c>
      <c r="D24" s="618"/>
      <c r="E24" s="618"/>
      <c r="F24" s="618"/>
      <c r="G24" s="618"/>
      <c r="H24" s="618"/>
      <c r="I24" s="618"/>
      <c r="J24" s="618"/>
      <c r="K24" s="618"/>
      <c r="L24" s="618"/>
      <c r="M24" s="618"/>
      <c r="N24" s="618"/>
      <c r="O24" s="619"/>
    </row>
    <row r="25" spans="1:17" ht="45" hidden="1" customHeight="1">
      <c r="A25" s="183"/>
      <c r="B25" s="621" t="str">
        <f>IF('⑥4.実施内容（販促）'!B25="","",'⑥4.実施内容（販促）'!B25)</f>
        <v/>
      </c>
      <c r="C25" s="622" t="str">
        <f>IF(B25="","",IF('⑥4.実施内容（販促）'!D25="事業中止","事業中止",'⑥4.実施内容（販促）'!C25))</f>
        <v/>
      </c>
      <c r="D25" s="604"/>
      <c r="E25" s="604"/>
      <c r="F25" s="604"/>
      <c r="G25" s="604"/>
      <c r="H25" s="604"/>
      <c r="I25" s="604"/>
      <c r="J25" s="604"/>
      <c r="K25" s="605"/>
      <c r="L25" s="604"/>
      <c r="M25" s="604"/>
      <c r="N25" s="604"/>
      <c r="O25" s="606"/>
      <c r="Q25" s="607"/>
    </row>
    <row r="26" spans="1:17" ht="45" hidden="1" customHeight="1">
      <c r="A26" s="183"/>
      <c r="B26" s="621" t="str">
        <f>IF('⑥4.実施内容（販促）'!B26="","",'⑥4.実施内容（販促）'!B26)</f>
        <v/>
      </c>
      <c r="C26" s="622" t="str">
        <f>IF(B26="","",IF('⑥4.実施内容（販促）'!D26="事業中止","事業中止",'⑥4.実施内容（販促）'!C26))</f>
        <v/>
      </c>
      <c r="D26" s="608"/>
      <c r="E26" s="608"/>
      <c r="F26" s="609"/>
      <c r="G26" s="609"/>
      <c r="H26" s="608"/>
      <c r="I26" s="610"/>
      <c r="J26" s="608"/>
      <c r="K26" s="608"/>
      <c r="L26" s="608"/>
      <c r="M26" s="608"/>
      <c r="N26" s="608"/>
      <c r="O26" s="611"/>
      <c r="Q26" s="612"/>
    </row>
    <row r="27" spans="1:17" ht="45" hidden="1" customHeight="1">
      <c r="A27" s="183"/>
      <c r="B27" s="621" t="str">
        <f>IF('⑥4.実施内容（販促）'!B27="","",'⑥4.実施内容（販促）'!B27)</f>
        <v/>
      </c>
      <c r="C27" s="622" t="str">
        <f>IF(B27="","",IF('⑥4.実施内容（販促）'!D27="事業中止","事業中止",'⑥4.実施内容（販促）'!C27))</f>
        <v/>
      </c>
      <c r="D27" s="608"/>
      <c r="E27" s="608"/>
      <c r="F27" s="608"/>
      <c r="G27" s="613"/>
      <c r="H27" s="608"/>
      <c r="I27" s="608"/>
      <c r="J27" s="608"/>
      <c r="K27" s="608"/>
      <c r="L27" s="608"/>
      <c r="M27" s="608"/>
      <c r="N27" s="608"/>
      <c r="O27" s="611"/>
      <c r="Q27" s="607"/>
    </row>
    <row r="28" spans="1:17" ht="45" hidden="1" customHeight="1">
      <c r="A28" s="183"/>
      <c r="B28" s="621" t="str">
        <f>IF('⑥4.実施内容（販促）'!B28="","",'⑥4.実施内容（販促）'!B28)</f>
        <v/>
      </c>
      <c r="C28" s="622" t="str">
        <f>IF(B28="","",IF('⑥4.実施内容（販促）'!D28="事業中止","事業中止",'⑥4.実施内容（販促）'!C28))</f>
        <v/>
      </c>
      <c r="D28" s="608"/>
      <c r="E28" s="608"/>
      <c r="F28" s="608"/>
      <c r="G28" s="608"/>
      <c r="H28" s="608"/>
      <c r="I28" s="608"/>
      <c r="J28" s="608"/>
      <c r="K28" s="614"/>
      <c r="L28" s="614"/>
      <c r="M28" s="608"/>
      <c r="N28" s="608"/>
      <c r="O28" s="611"/>
      <c r="Q28" s="615"/>
    </row>
    <row r="29" spans="1:17" ht="45" hidden="1" customHeight="1">
      <c r="B29" s="621" t="str">
        <f>IF('⑥4.実施内容（販促）'!B29="","",'⑥4.実施内容（販促）'!B29)</f>
        <v/>
      </c>
      <c r="C29" s="622" t="str">
        <f>IF(B29="","",IF('⑥4.実施内容（販促）'!D29="事業中止","事業中止",'⑥4.実施内容（販促）'!C29))</f>
        <v/>
      </c>
      <c r="D29" s="608"/>
      <c r="E29" s="608"/>
      <c r="F29" s="608"/>
      <c r="G29" s="608"/>
      <c r="H29" s="608"/>
      <c r="I29" s="608"/>
      <c r="J29" s="608"/>
      <c r="K29" s="608"/>
      <c r="L29" s="608"/>
      <c r="M29" s="608"/>
      <c r="N29" s="608"/>
      <c r="O29" s="611"/>
      <c r="Q29" s="625"/>
    </row>
    <row r="30" spans="1:17" ht="45" hidden="1" customHeight="1">
      <c r="B30" s="621" t="str">
        <f>IF('⑥4.実施内容（販促）'!B30="","",'⑥4.実施内容（販促）'!B30)</f>
        <v/>
      </c>
      <c r="C30" s="622" t="str">
        <f>IF(B30="","",IF('⑥4.実施内容（販促）'!D30="事業中止","事業中止",'⑥4.実施内容（販促）'!C30))</f>
        <v/>
      </c>
      <c r="D30" s="608"/>
      <c r="E30" s="608"/>
      <c r="F30" s="608"/>
      <c r="G30" s="608"/>
      <c r="H30" s="608"/>
      <c r="I30" s="608"/>
      <c r="J30" s="608"/>
      <c r="K30" s="608"/>
      <c r="L30" s="608"/>
      <c r="M30" s="608"/>
      <c r="N30" s="608"/>
      <c r="O30" s="611"/>
    </row>
    <row r="31" spans="1:17" ht="45" hidden="1" customHeight="1">
      <c r="B31" s="621" t="str">
        <f>IF('⑥4.実施内容（販促）'!B31="","",'⑥4.実施内容（販促）'!B31)</f>
        <v/>
      </c>
      <c r="C31" s="622" t="str">
        <f>IF(B31="","",IF('⑥4.実施内容（販促）'!D31="事業中止","事業中止",'⑥4.実施内容（販促）'!C31))</f>
        <v/>
      </c>
      <c r="D31" s="608"/>
      <c r="E31" s="608"/>
      <c r="F31" s="608"/>
      <c r="G31" s="608"/>
      <c r="H31" s="608"/>
      <c r="I31" s="608"/>
      <c r="J31" s="608"/>
      <c r="K31" s="608"/>
      <c r="L31" s="608"/>
      <c r="M31" s="608"/>
      <c r="N31" s="608"/>
      <c r="O31" s="611"/>
    </row>
    <row r="32" spans="1:17" ht="45" hidden="1" customHeight="1">
      <c r="B32" s="621" t="str">
        <f>IF('⑥4.実施内容（販促）'!B32="","",'⑥4.実施内容（販促）'!B32)</f>
        <v/>
      </c>
      <c r="C32" s="622" t="str">
        <f>IF(B32="","",IF('⑥4.実施内容（販促）'!D32="事業中止","事業中止",'⑥4.実施内容（販促）'!C32))</f>
        <v/>
      </c>
      <c r="D32" s="608"/>
      <c r="E32" s="608"/>
      <c r="F32" s="608"/>
      <c r="G32" s="608"/>
      <c r="H32" s="608"/>
      <c r="I32" s="608"/>
      <c r="J32" s="608"/>
      <c r="K32" s="608"/>
      <c r="L32" s="608"/>
      <c r="M32" s="608"/>
      <c r="N32" s="608"/>
      <c r="O32" s="611"/>
    </row>
    <row r="33" spans="1:17" ht="45" hidden="1" customHeight="1">
      <c r="B33" s="621" t="str">
        <f>IF('⑥4.実施内容（販促）'!B33="","",'⑥4.実施内容（販促）'!B33)</f>
        <v/>
      </c>
      <c r="C33" s="622" t="str">
        <f>IF(B33="","",IF('⑥4.実施内容（販促）'!D33="事業中止","事業中止",'⑥4.実施内容（販促）'!C33))</f>
        <v/>
      </c>
      <c r="D33" s="608"/>
      <c r="E33" s="608"/>
      <c r="F33" s="608"/>
      <c r="G33" s="608"/>
      <c r="H33" s="608"/>
      <c r="I33" s="608"/>
      <c r="J33" s="608"/>
      <c r="K33" s="608"/>
      <c r="L33" s="608"/>
      <c r="M33" s="608"/>
      <c r="N33" s="608"/>
      <c r="O33" s="611"/>
    </row>
    <row r="34" spans="1:17" ht="45" hidden="1" customHeight="1" thickBot="1">
      <c r="B34" s="623" t="str">
        <f>IF('⑥4.実施内容（販促）'!B34="","",'⑥4.実施内容（販促）'!B34)</f>
        <v/>
      </c>
      <c r="C34" s="624" t="str">
        <f>IF(B34="","",IF('⑥4.実施内容（販促）'!D34="事業中止","事業中止",'⑥4.実施内容（販促）'!C34))</f>
        <v/>
      </c>
      <c r="D34" s="616"/>
      <c r="E34" s="616"/>
      <c r="F34" s="616"/>
      <c r="G34" s="616"/>
      <c r="H34" s="616"/>
      <c r="I34" s="616"/>
      <c r="J34" s="616"/>
      <c r="K34" s="616"/>
      <c r="L34" s="616"/>
      <c r="M34" s="616"/>
      <c r="N34" s="616"/>
      <c r="O34" s="617"/>
      <c r="Q34" s="214"/>
    </row>
    <row r="35" spans="1:17" ht="45" hidden="1" customHeight="1">
      <c r="B35" s="621" t="str">
        <f>IF('⑥4.実施内容（販促）'!B35="","",'⑥4.実施内容（販促）'!B35)</f>
        <v/>
      </c>
      <c r="C35" s="622" t="str">
        <f>IF(B35="","",IF('⑥4.実施内容（販促）'!D35="事業中止","事業中止",'⑥4.実施内容（販促）'!C35))</f>
        <v/>
      </c>
      <c r="D35" s="604"/>
      <c r="E35" s="604"/>
      <c r="F35" s="604"/>
      <c r="G35" s="604"/>
      <c r="H35" s="604"/>
      <c r="I35" s="604"/>
      <c r="J35" s="604"/>
      <c r="K35" s="604"/>
      <c r="L35" s="604"/>
      <c r="M35" s="604"/>
      <c r="N35" s="604"/>
      <c r="O35" s="606"/>
    </row>
    <row r="36" spans="1:17" ht="45" hidden="1" customHeight="1">
      <c r="B36" s="621" t="str">
        <f>IF('⑥4.実施内容（販促）'!B36="","",'⑥4.実施内容（販促）'!B36)</f>
        <v/>
      </c>
      <c r="C36" s="622" t="str">
        <f>IF(B36="","",IF('⑥4.実施内容（販促）'!D36="事業中止","事業中止",'⑥4.実施内容（販促）'!C36))</f>
        <v/>
      </c>
      <c r="D36" s="604"/>
      <c r="E36" s="604"/>
      <c r="F36" s="604"/>
      <c r="G36" s="604"/>
      <c r="H36" s="604"/>
      <c r="I36" s="604"/>
      <c r="J36" s="604"/>
      <c r="K36" s="604"/>
      <c r="L36" s="604"/>
      <c r="M36" s="604"/>
      <c r="N36" s="604"/>
      <c r="O36" s="606"/>
    </row>
    <row r="37" spans="1:17" ht="45" hidden="1" customHeight="1">
      <c r="B37" s="621" t="str">
        <f>IF('⑥4.実施内容（販促）'!B37="","",'⑥4.実施内容（販促）'!B37)</f>
        <v/>
      </c>
      <c r="C37" s="622" t="str">
        <f>IF(B37="","",IF('⑥4.実施内容（販促）'!D37="事業中止","事業中止",'⑥4.実施内容（販促）'!C37))</f>
        <v/>
      </c>
      <c r="D37" s="604"/>
      <c r="E37" s="604"/>
      <c r="F37" s="604"/>
      <c r="G37" s="604"/>
      <c r="H37" s="604"/>
      <c r="I37" s="604"/>
      <c r="J37" s="604"/>
      <c r="K37" s="604"/>
      <c r="L37" s="604"/>
      <c r="M37" s="604"/>
      <c r="N37" s="604"/>
      <c r="O37" s="606"/>
    </row>
    <row r="38" spans="1:17" ht="45" hidden="1" customHeight="1">
      <c r="B38" s="621" t="str">
        <f>IF('⑥4.実施内容（販促）'!B38="","",'⑥4.実施内容（販促）'!B38)</f>
        <v/>
      </c>
      <c r="C38" s="622" t="str">
        <f>IF(B38="","",IF('⑥4.実施内容（販促）'!D38="事業中止","事業中止",'⑥4.実施内容（販促）'!C38))</f>
        <v/>
      </c>
      <c r="D38" s="604"/>
      <c r="E38" s="604"/>
      <c r="F38" s="604"/>
      <c r="G38" s="604"/>
      <c r="H38" s="604"/>
      <c r="I38" s="604"/>
      <c r="J38" s="604"/>
      <c r="K38" s="604"/>
      <c r="L38" s="604"/>
      <c r="M38" s="604"/>
      <c r="N38" s="604"/>
      <c r="O38" s="606"/>
    </row>
    <row r="39" spans="1:17" ht="45" hidden="1" customHeight="1">
      <c r="B39" s="621" t="str">
        <f>IF('⑥4.実施内容（販促）'!B39="","",'⑥4.実施内容（販促）'!B39)</f>
        <v/>
      </c>
      <c r="C39" s="622" t="str">
        <f>IF(B39="","",IF('⑥4.実施内容（販促）'!D39="事業中止","事業中止",'⑥4.実施内容（販促）'!C39))</f>
        <v/>
      </c>
      <c r="D39" s="604"/>
      <c r="E39" s="604"/>
      <c r="F39" s="604"/>
      <c r="G39" s="604"/>
      <c r="H39" s="604"/>
      <c r="I39" s="604"/>
      <c r="J39" s="604"/>
      <c r="K39" s="604"/>
      <c r="L39" s="604"/>
      <c r="M39" s="604"/>
      <c r="N39" s="604"/>
      <c r="O39" s="606"/>
    </row>
    <row r="40" spans="1:17" ht="45" hidden="1" customHeight="1">
      <c r="B40" s="621" t="str">
        <f>IF('⑥4.実施内容（販促）'!B40="","",'⑥4.実施内容（販促）'!B40)</f>
        <v/>
      </c>
      <c r="C40" s="622" t="str">
        <f>IF(B40="","",IF('⑥4.実施内容（販促）'!D40="事業中止","事業中止",'⑥4.実施内容（販促）'!C40))</f>
        <v/>
      </c>
      <c r="D40" s="604"/>
      <c r="E40" s="604"/>
      <c r="F40" s="604"/>
      <c r="G40" s="604"/>
      <c r="H40" s="604"/>
      <c r="I40" s="604"/>
      <c r="J40" s="604"/>
      <c r="K40" s="604"/>
      <c r="L40" s="604"/>
      <c r="M40" s="604"/>
      <c r="N40" s="604"/>
      <c r="O40" s="606"/>
    </row>
    <row r="41" spans="1:17" ht="45" hidden="1" customHeight="1">
      <c r="B41" s="621" t="str">
        <f>IF('⑥4.実施内容（販促）'!B41="","",'⑥4.実施内容（販促）'!B41)</f>
        <v/>
      </c>
      <c r="C41" s="622" t="str">
        <f>IF(B41="","",IF('⑥4.実施内容（販促）'!D41="事業中止","事業中止",'⑥4.実施内容（販促）'!C41))</f>
        <v/>
      </c>
      <c r="D41" s="604"/>
      <c r="E41" s="604"/>
      <c r="F41" s="604"/>
      <c r="G41" s="604"/>
      <c r="H41" s="604"/>
      <c r="I41" s="604"/>
      <c r="J41" s="604"/>
      <c r="K41" s="604"/>
      <c r="L41" s="604"/>
      <c r="M41" s="604"/>
      <c r="N41" s="604"/>
      <c r="O41" s="606"/>
    </row>
    <row r="42" spans="1:17" ht="45" hidden="1" customHeight="1">
      <c r="B42" s="621" t="str">
        <f>IF('⑥4.実施内容（販促）'!B42="","",'⑥4.実施内容（販促）'!B42)</f>
        <v/>
      </c>
      <c r="C42" s="622" t="str">
        <f>IF(B42="","",IF('⑥4.実施内容（販促）'!D42="事業中止","事業中止",'⑥4.実施内容（販促）'!C42))</f>
        <v/>
      </c>
      <c r="D42" s="604"/>
      <c r="E42" s="604"/>
      <c r="F42" s="604"/>
      <c r="G42" s="604"/>
      <c r="H42" s="604"/>
      <c r="I42" s="604"/>
      <c r="J42" s="604"/>
      <c r="K42" s="604"/>
      <c r="L42" s="604"/>
      <c r="M42" s="604"/>
      <c r="N42" s="604"/>
      <c r="O42" s="606"/>
    </row>
    <row r="43" spans="1:17" ht="45" hidden="1" customHeight="1">
      <c r="B43" s="621" t="str">
        <f>IF('⑥4.実施内容（販促）'!B43="","",'⑥4.実施内容（販促）'!B43)</f>
        <v/>
      </c>
      <c r="C43" s="622" t="str">
        <f>IF(B43="","",IF('⑥4.実施内容（販促）'!D43="事業中止","事業中止",'⑥4.実施内容（販促）'!C43))</f>
        <v/>
      </c>
      <c r="D43" s="604"/>
      <c r="E43" s="604"/>
      <c r="F43" s="604"/>
      <c r="G43" s="604"/>
      <c r="H43" s="604"/>
      <c r="I43" s="604"/>
      <c r="J43" s="604"/>
      <c r="K43" s="604"/>
      <c r="L43" s="604"/>
      <c r="M43" s="604"/>
      <c r="N43" s="604"/>
      <c r="O43" s="606"/>
    </row>
    <row r="44" spans="1:17" ht="45" hidden="1" customHeight="1" thickBot="1">
      <c r="B44" s="623" t="str">
        <f>IF('⑥4.実施内容（販促）'!B44="","",'⑥4.実施内容（販促）'!B44)</f>
        <v/>
      </c>
      <c r="C44" s="624" t="str">
        <f>IF(B44="","",IF('⑥4.実施内容（販促）'!D44="事業中止","事業中止",'⑥4.実施内容（販促）'!C44))</f>
        <v/>
      </c>
      <c r="D44" s="618"/>
      <c r="E44" s="618"/>
      <c r="F44" s="618"/>
      <c r="G44" s="618"/>
      <c r="H44" s="618"/>
      <c r="I44" s="618"/>
      <c r="J44" s="618"/>
      <c r="K44" s="618"/>
      <c r="L44" s="618"/>
      <c r="M44" s="618"/>
      <c r="N44" s="618"/>
      <c r="O44" s="619"/>
    </row>
    <row r="45" spans="1:17" ht="45" hidden="1" customHeight="1">
      <c r="A45" s="183"/>
      <c r="B45" s="621" t="str">
        <f>IF('⑥4.実施内容（販促）'!B45="","",'⑥4.実施内容（販促）'!B45)</f>
        <v/>
      </c>
      <c r="C45" s="622" t="str">
        <f>IF(B45="","",IF('⑥4.実施内容（販促）'!D45="事業中止","事業中止",'⑥4.実施内容（販促）'!C45))</f>
        <v/>
      </c>
      <c r="D45" s="604"/>
      <c r="E45" s="604"/>
      <c r="F45" s="604"/>
      <c r="G45" s="604"/>
      <c r="H45" s="604"/>
      <c r="I45" s="604"/>
      <c r="J45" s="604"/>
      <c r="K45" s="605"/>
      <c r="L45" s="604"/>
      <c r="M45" s="604"/>
      <c r="N45" s="604"/>
      <c r="O45" s="606"/>
      <c r="Q45" s="607"/>
    </row>
    <row r="46" spans="1:17" ht="45" hidden="1" customHeight="1">
      <c r="A46" s="183"/>
      <c r="B46" s="621" t="str">
        <f>IF('⑥4.実施内容（販促）'!B46="","",'⑥4.実施内容（販促）'!B46)</f>
        <v/>
      </c>
      <c r="C46" s="622" t="str">
        <f>IF(B46="","",IF('⑥4.実施内容（販促）'!D46="事業中止","事業中止",'⑥4.実施内容（販促）'!C46))</f>
        <v/>
      </c>
      <c r="D46" s="608"/>
      <c r="E46" s="608"/>
      <c r="F46" s="609"/>
      <c r="G46" s="609"/>
      <c r="H46" s="608"/>
      <c r="I46" s="610"/>
      <c r="J46" s="608"/>
      <c r="K46" s="608"/>
      <c r="L46" s="608"/>
      <c r="M46" s="608"/>
      <c r="N46" s="608"/>
      <c r="O46" s="611"/>
      <c r="Q46" s="612"/>
    </row>
    <row r="47" spans="1:17" ht="45" hidden="1" customHeight="1">
      <c r="A47" s="183"/>
      <c r="B47" s="621" t="str">
        <f>IF('⑥4.実施内容（販促）'!B47="","",'⑥4.実施内容（販促）'!B47)</f>
        <v/>
      </c>
      <c r="C47" s="622" t="str">
        <f>IF(B47="","",IF('⑥4.実施内容（販促）'!D47="事業中止","事業中止",'⑥4.実施内容（販促）'!C47))</f>
        <v/>
      </c>
      <c r="D47" s="608"/>
      <c r="E47" s="608"/>
      <c r="F47" s="608"/>
      <c r="G47" s="613"/>
      <c r="H47" s="608"/>
      <c r="I47" s="608"/>
      <c r="J47" s="608"/>
      <c r="K47" s="608"/>
      <c r="L47" s="608"/>
      <c r="M47" s="608"/>
      <c r="N47" s="608"/>
      <c r="O47" s="611"/>
      <c r="Q47" s="607"/>
    </row>
    <row r="48" spans="1:17" ht="45" hidden="1" customHeight="1">
      <c r="A48" s="183"/>
      <c r="B48" s="621" t="str">
        <f>IF('⑥4.実施内容（販促）'!B48="","",'⑥4.実施内容（販促）'!B48)</f>
        <v/>
      </c>
      <c r="C48" s="622" t="str">
        <f>IF(B48="","",IF('⑥4.実施内容（販促）'!D48="事業中止","事業中止",'⑥4.実施内容（販促）'!C48))</f>
        <v/>
      </c>
      <c r="D48" s="608"/>
      <c r="E48" s="608"/>
      <c r="F48" s="608"/>
      <c r="G48" s="608"/>
      <c r="H48" s="608"/>
      <c r="I48" s="608"/>
      <c r="J48" s="608"/>
      <c r="K48" s="614"/>
      <c r="L48" s="614"/>
      <c r="M48" s="608"/>
      <c r="N48" s="608"/>
      <c r="O48" s="611"/>
      <c r="Q48" s="615"/>
    </row>
    <row r="49" spans="2:17" ht="45" hidden="1" customHeight="1">
      <c r="B49" s="621" t="str">
        <f>IF('⑥4.実施内容（販促）'!B49="","",'⑥4.実施内容（販促）'!B49)</f>
        <v/>
      </c>
      <c r="C49" s="622" t="str">
        <f>IF(B49="","",IF('⑥4.実施内容（販促）'!D49="事業中止","事業中止",'⑥4.実施内容（販促）'!C49))</f>
        <v/>
      </c>
      <c r="D49" s="608"/>
      <c r="E49" s="608"/>
      <c r="F49" s="608"/>
      <c r="G49" s="608"/>
      <c r="H49" s="608"/>
      <c r="I49" s="608"/>
      <c r="J49" s="608"/>
      <c r="K49" s="608"/>
      <c r="L49" s="608"/>
      <c r="M49" s="608"/>
      <c r="N49" s="608"/>
      <c r="O49" s="611"/>
      <c r="Q49" s="625"/>
    </row>
    <row r="50" spans="2:17" ht="45" hidden="1" customHeight="1">
      <c r="B50" s="621" t="str">
        <f>IF('⑥4.実施内容（販促）'!B50="","",'⑥4.実施内容（販促）'!B50)</f>
        <v/>
      </c>
      <c r="C50" s="622" t="str">
        <f>IF(B50="","",IF('⑥4.実施内容（販促）'!D50="事業中止","事業中止",'⑥4.実施内容（販促）'!C50))</f>
        <v/>
      </c>
      <c r="D50" s="608"/>
      <c r="E50" s="608"/>
      <c r="F50" s="608"/>
      <c r="G50" s="608"/>
      <c r="H50" s="608"/>
      <c r="I50" s="608"/>
      <c r="J50" s="608"/>
      <c r="K50" s="608"/>
      <c r="L50" s="608"/>
      <c r="M50" s="608"/>
      <c r="N50" s="608"/>
      <c r="O50" s="611"/>
    </row>
    <row r="51" spans="2:17" ht="45" hidden="1" customHeight="1">
      <c r="B51" s="621" t="str">
        <f>IF('⑥4.実施内容（販促）'!B51="","",'⑥4.実施内容（販促）'!B51)</f>
        <v/>
      </c>
      <c r="C51" s="622" t="str">
        <f>IF(B51="","",IF('⑥4.実施内容（販促）'!D51="事業中止","事業中止",'⑥4.実施内容（販促）'!C51))</f>
        <v/>
      </c>
      <c r="D51" s="608"/>
      <c r="E51" s="608"/>
      <c r="F51" s="608"/>
      <c r="G51" s="608"/>
      <c r="H51" s="608"/>
      <c r="I51" s="608"/>
      <c r="J51" s="608"/>
      <c r="K51" s="608"/>
      <c r="L51" s="608"/>
      <c r="M51" s="608"/>
      <c r="N51" s="608"/>
      <c r="O51" s="611"/>
    </row>
    <row r="52" spans="2:17" ht="45" hidden="1" customHeight="1">
      <c r="B52" s="621" t="str">
        <f>IF('⑥4.実施内容（販促）'!B52="","",'⑥4.実施内容（販促）'!B52)</f>
        <v/>
      </c>
      <c r="C52" s="622" t="str">
        <f>IF(B52="","",IF('⑥4.実施内容（販促）'!D52="事業中止","事業中止",'⑥4.実施内容（販促）'!C52))</f>
        <v/>
      </c>
      <c r="D52" s="608"/>
      <c r="E52" s="608"/>
      <c r="F52" s="608"/>
      <c r="G52" s="608"/>
      <c r="H52" s="608"/>
      <c r="I52" s="608"/>
      <c r="J52" s="608"/>
      <c r="K52" s="608"/>
      <c r="L52" s="608"/>
      <c r="M52" s="608"/>
      <c r="N52" s="608"/>
      <c r="O52" s="611"/>
    </row>
    <row r="53" spans="2:17" ht="45" hidden="1" customHeight="1">
      <c r="B53" s="621" t="str">
        <f>IF('⑥4.実施内容（販促）'!B53="","",'⑥4.実施内容（販促）'!B53)</f>
        <v/>
      </c>
      <c r="C53" s="622" t="str">
        <f>IF(B53="","",IF('⑥4.実施内容（販促）'!D53="事業中止","事業中止",'⑥4.実施内容（販促）'!C53))</f>
        <v/>
      </c>
      <c r="D53" s="608"/>
      <c r="E53" s="608"/>
      <c r="F53" s="608"/>
      <c r="G53" s="608"/>
      <c r="H53" s="608"/>
      <c r="I53" s="608"/>
      <c r="J53" s="608"/>
      <c r="K53" s="608"/>
      <c r="L53" s="608"/>
      <c r="M53" s="608"/>
      <c r="N53" s="608"/>
      <c r="O53" s="611"/>
    </row>
    <row r="54" spans="2:17" ht="45" hidden="1" customHeight="1" thickBot="1">
      <c r="B54" s="623" t="str">
        <f>IF('⑥4.実施内容（販促）'!B54="","",'⑥4.実施内容（販促）'!B54)</f>
        <v/>
      </c>
      <c r="C54" s="624" t="str">
        <f>IF(B54="","",IF('⑥4.実施内容（販促）'!D54="事業中止","事業中止",'⑥4.実施内容（販促）'!C54))</f>
        <v/>
      </c>
      <c r="D54" s="616"/>
      <c r="E54" s="616"/>
      <c r="F54" s="616"/>
      <c r="G54" s="616"/>
      <c r="H54" s="616"/>
      <c r="I54" s="616"/>
      <c r="J54" s="616"/>
      <c r="K54" s="616"/>
      <c r="L54" s="616"/>
      <c r="M54" s="616"/>
      <c r="N54" s="616"/>
      <c r="O54" s="617"/>
      <c r="Q54" s="214"/>
    </row>
    <row r="55" spans="2:17" ht="45" hidden="1" customHeight="1">
      <c r="B55" s="621" t="str">
        <f>IF('⑥4.実施内容（販促）'!B55="","",'⑥4.実施内容（販促）'!B55)</f>
        <v/>
      </c>
      <c r="C55" s="622" t="str">
        <f>IF(B55="","",IF('⑥4.実施内容（販促）'!D55="事業中止","事業中止",'⑥4.実施内容（販促）'!C55))</f>
        <v/>
      </c>
      <c r="D55" s="604"/>
      <c r="E55" s="604"/>
      <c r="F55" s="604"/>
      <c r="G55" s="604"/>
      <c r="H55" s="604"/>
      <c r="I55" s="604"/>
      <c r="J55" s="604"/>
      <c r="K55" s="604"/>
      <c r="L55" s="604"/>
      <c r="M55" s="604"/>
      <c r="N55" s="604"/>
      <c r="O55" s="606"/>
    </row>
    <row r="56" spans="2:17" ht="45" hidden="1" customHeight="1">
      <c r="B56" s="621" t="str">
        <f>IF('⑥4.実施内容（販促）'!B56="","",'⑥4.実施内容（販促）'!B56)</f>
        <v/>
      </c>
      <c r="C56" s="622" t="str">
        <f>IF(B56="","",IF('⑥4.実施内容（販促）'!D56="事業中止","事業中止",'⑥4.実施内容（販促）'!C56))</f>
        <v/>
      </c>
      <c r="D56" s="604"/>
      <c r="E56" s="604"/>
      <c r="F56" s="604"/>
      <c r="G56" s="604"/>
      <c r="H56" s="604"/>
      <c r="I56" s="604"/>
      <c r="J56" s="604"/>
      <c r="K56" s="604"/>
      <c r="L56" s="604"/>
      <c r="M56" s="604"/>
      <c r="N56" s="604"/>
      <c r="O56" s="606"/>
    </row>
    <row r="57" spans="2:17" ht="45" hidden="1" customHeight="1">
      <c r="B57" s="621" t="str">
        <f>IF('⑥4.実施内容（販促）'!B57="","",'⑥4.実施内容（販促）'!B57)</f>
        <v/>
      </c>
      <c r="C57" s="622" t="str">
        <f>IF(B57="","",IF('⑥4.実施内容（販促）'!D57="事業中止","事業中止",'⑥4.実施内容（販促）'!C57))</f>
        <v/>
      </c>
      <c r="D57" s="604"/>
      <c r="E57" s="604"/>
      <c r="F57" s="604"/>
      <c r="G57" s="604"/>
      <c r="H57" s="604"/>
      <c r="I57" s="604"/>
      <c r="J57" s="604"/>
      <c r="K57" s="604"/>
      <c r="L57" s="604"/>
      <c r="M57" s="604"/>
      <c r="N57" s="604"/>
      <c r="O57" s="606"/>
    </row>
    <row r="58" spans="2:17" ht="45" hidden="1" customHeight="1">
      <c r="B58" s="621" t="str">
        <f>IF('⑥4.実施内容（販促）'!B58="","",'⑥4.実施内容（販促）'!B58)</f>
        <v/>
      </c>
      <c r="C58" s="622" t="str">
        <f>IF(B58="","",IF('⑥4.実施内容（販促）'!D58="事業中止","事業中止",'⑥4.実施内容（販促）'!C58))</f>
        <v/>
      </c>
      <c r="D58" s="604"/>
      <c r="E58" s="604"/>
      <c r="F58" s="604"/>
      <c r="G58" s="604"/>
      <c r="H58" s="604"/>
      <c r="I58" s="604"/>
      <c r="J58" s="604"/>
      <c r="K58" s="604"/>
      <c r="L58" s="604"/>
      <c r="M58" s="604"/>
      <c r="N58" s="604"/>
      <c r="O58" s="606"/>
    </row>
    <row r="59" spans="2:17" ht="45" hidden="1" customHeight="1">
      <c r="B59" s="621" t="str">
        <f>IF('⑥4.実施内容（販促）'!B59="","",'⑥4.実施内容（販促）'!B59)</f>
        <v/>
      </c>
      <c r="C59" s="622" t="str">
        <f>IF(B59="","",IF('⑥4.実施内容（販促）'!D59="事業中止","事業中止",'⑥4.実施内容（販促）'!C59))</f>
        <v/>
      </c>
      <c r="D59" s="604"/>
      <c r="E59" s="604"/>
      <c r="F59" s="604"/>
      <c r="G59" s="604"/>
      <c r="H59" s="604"/>
      <c r="I59" s="604"/>
      <c r="J59" s="604"/>
      <c r="K59" s="604"/>
      <c r="L59" s="604"/>
      <c r="M59" s="604"/>
      <c r="N59" s="604"/>
      <c r="O59" s="606"/>
    </row>
    <row r="60" spans="2:17" ht="45" hidden="1" customHeight="1">
      <c r="B60" s="621" t="str">
        <f>IF('⑥4.実施内容（販促）'!B60="","",'⑥4.実施内容（販促）'!B60)</f>
        <v/>
      </c>
      <c r="C60" s="622" t="str">
        <f>IF(B60="","",IF('⑥4.実施内容（販促）'!D60="事業中止","事業中止",'⑥4.実施内容（販促）'!C60))</f>
        <v/>
      </c>
      <c r="D60" s="604"/>
      <c r="E60" s="604"/>
      <c r="F60" s="604"/>
      <c r="G60" s="604"/>
      <c r="H60" s="604"/>
      <c r="I60" s="604"/>
      <c r="J60" s="604"/>
      <c r="K60" s="604"/>
      <c r="L60" s="604"/>
      <c r="M60" s="604"/>
      <c r="N60" s="604"/>
      <c r="O60" s="606"/>
    </row>
    <row r="61" spans="2:17" ht="45" hidden="1" customHeight="1">
      <c r="B61" s="621" t="str">
        <f>IF('⑥4.実施内容（販促）'!B61="","",'⑥4.実施内容（販促）'!B61)</f>
        <v/>
      </c>
      <c r="C61" s="622" t="str">
        <f>IF(B61="","",IF('⑥4.実施内容（販促）'!D61="事業中止","事業中止",'⑥4.実施内容（販促）'!C61))</f>
        <v/>
      </c>
      <c r="D61" s="604"/>
      <c r="E61" s="604"/>
      <c r="F61" s="604"/>
      <c r="G61" s="604"/>
      <c r="H61" s="604"/>
      <c r="I61" s="604"/>
      <c r="J61" s="604"/>
      <c r="K61" s="604"/>
      <c r="L61" s="604"/>
      <c r="M61" s="604"/>
      <c r="N61" s="604"/>
      <c r="O61" s="606"/>
    </row>
    <row r="62" spans="2:17" ht="45" hidden="1" customHeight="1">
      <c r="B62" s="621" t="str">
        <f>IF('⑥4.実施内容（販促）'!B62="","",'⑥4.実施内容（販促）'!B62)</f>
        <v/>
      </c>
      <c r="C62" s="622" t="str">
        <f>IF(B62="","",IF('⑥4.実施内容（販促）'!D62="事業中止","事業中止",'⑥4.実施内容（販促）'!C62))</f>
        <v/>
      </c>
      <c r="D62" s="604"/>
      <c r="E62" s="604"/>
      <c r="F62" s="604"/>
      <c r="G62" s="604"/>
      <c r="H62" s="604"/>
      <c r="I62" s="604"/>
      <c r="J62" s="604"/>
      <c r="K62" s="604"/>
      <c r="L62" s="604"/>
      <c r="M62" s="604"/>
      <c r="N62" s="604"/>
      <c r="O62" s="606"/>
    </row>
    <row r="63" spans="2:17" ht="45" hidden="1" customHeight="1">
      <c r="B63" s="621" t="str">
        <f>IF('⑥4.実施内容（販促）'!B63="","",'⑥4.実施内容（販促）'!B63)</f>
        <v/>
      </c>
      <c r="C63" s="622" t="str">
        <f>IF(B63="","",IF('⑥4.実施内容（販促）'!D63="事業中止","事業中止",'⑥4.実施内容（販促）'!C63))</f>
        <v/>
      </c>
      <c r="D63" s="604"/>
      <c r="E63" s="604"/>
      <c r="F63" s="604"/>
      <c r="G63" s="604"/>
      <c r="H63" s="604"/>
      <c r="I63" s="604"/>
      <c r="J63" s="604"/>
      <c r="K63" s="604"/>
      <c r="L63" s="604"/>
      <c r="M63" s="604"/>
      <c r="N63" s="604"/>
      <c r="O63" s="606"/>
    </row>
    <row r="64" spans="2:17" ht="45" hidden="1" customHeight="1" thickBot="1">
      <c r="B64" s="623" t="str">
        <f>IF('⑥4.実施内容（販促）'!B64="","",'⑥4.実施内容（販促）'!B64)</f>
        <v/>
      </c>
      <c r="C64" s="624" t="str">
        <f>IF(B64="","",IF('⑥4.実施内容（販促）'!D64="事業中止","事業中止",'⑥4.実施内容（販促）'!C64))</f>
        <v/>
      </c>
      <c r="D64" s="618"/>
      <c r="E64" s="618"/>
      <c r="F64" s="618"/>
      <c r="G64" s="618"/>
      <c r="H64" s="618"/>
      <c r="I64" s="618"/>
      <c r="J64" s="618"/>
      <c r="K64" s="618"/>
      <c r="L64" s="618"/>
      <c r="M64" s="618"/>
      <c r="N64" s="618"/>
      <c r="O64" s="619"/>
    </row>
    <row r="65" spans="1:17" ht="45" hidden="1" customHeight="1">
      <c r="A65" s="183"/>
      <c r="B65" s="621" t="str">
        <f>IF('⑥4.実施内容（販促）'!B65="","",'⑥4.実施内容（販促）'!B65)</f>
        <v/>
      </c>
      <c r="C65" s="622" t="str">
        <f>IF(B65="","",IF('⑥4.実施内容（販促）'!D65="事業中止","事業中止",'⑥4.実施内容（販促）'!C65))</f>
        <v/>
      </c>
      <c r="D65" s="604"/>
      <c r="E65" s="604"/>
      <c r="F65" s="604"/>
      <c r="G65" s="604"/>
      <c r="H65" s="604"/>
      <c r="I65" s="604"/>
      <c r="J65" s="604"/>
      <c r="K65" s="605"/>
      <c r="L65" s="604"/>
      <c r="M65" s="604"/>
      <c r="N65" s="604"/>
      <c r="O65" s="606"/>
      <c r="Q65" s="607"/>
    </row>
    <row r="66" spans="1:17" ht="45" hidden="1" customHeight="1">
      <c r="A66" s="183"/>
      <c r="B66" s="621" t="str">
        <f>IF('⑥4.実施内容（販促）'!B66="","",'⑥4.実施内容（販促）'!B66)</f>
        <v/>
      </c>
      <c r="C66" s="622" t="str">
        <f>IF(B66="","",IF('⑥4.実施内容（販促）'!D66="事業中止","事業中止",'⑥4.実施内容（販促）'!C66))</f>
        <v/>
      </c>
      <c r="D66" s="608"/>
      <c r="E66" s="608"/>
      <c r="F66" s="609"/>
      <c r="G66" s="609"/>
      <c r="H66" s="608"/>
      <c r="I66" s="610"/>
      <c r="J66" s="608"/>
      <c r="K66" s="608"/>
      <c r="L66" s="608"/>
      <c r="M66" s="608"/>
      <c r="N66" s="608"/>
      <c r="O66" s="611"/>
      <c r="Q66" s="612"/>
    </row>
    <row r="67" spans="1:17" ht="45" hidden="1" customHeight="1">
      <c r="A67" s="183"/>
      <c r="B67" s="621" t="str">
        <f>IF('⑥4.実施内容（販促）'!B67="","",'⑥4.実施内容（販促）'!B67)</f>
        <v/>
      </c>
      <c r="C67" s="622" t="str">
        <f>IF(B67="","",IF('⑥4.実施内容（販促）'!D67="事業中止","事業中止",'⑥4.実施内容（販促）'!C67))</f>
        <v/>
      </c>
      <c r="D67" s="608"/>
      <c r="E67" s="608"/>
      <c r="F67" s="608"/>
      <c r="G67" s="613"/>
      <c r="H67" s="608"/>
      <c r="I67" s="608"/>
      <c r="J67" s="608"/>
      <c r="K67" s="608"/>
      <c r="L67" s="608"/>
      <c r="M67" s="608"/>
      <c r="N67" s="608"/>
      <c r="O67" s="611"/>
      <c r="Q67" s="607"/>
    </row>
    <row r="68" spans="1:17" ht="45" hidden="1" customHeight="1">
      <c r="A68" s="183"/>
      <c r="B68" s="621" t="str">
        <f>IF('⑥4.実施内容（販促）'!B68="","",'⑥4.実施内容（販促）'!B68)</f>
        <v/>
      </c>
      <c r="C68" s="622" t="str">
        <f>IF(B68="","",IF('⑥4.実施内容（販促）'!D68="事業中止","事業中止",'⑥4.実施内容（販促）'!C68))</f>
        <v/>
      </c>
      <c r="D68" s="608"/>
      <c r="E68" s="608"/>
      <c r="F68" s="608"/>
      <c r="G68" s="608"/>
      <c r="H68" s="608"/>
      <c r="I68" s="608"/>
      <c r="J68" s="608"/>
      <c r="K68" s="614"/>
      <c r="L68" s="614"/>
      <c r="M68" s="608"/>
      <c r="N68" s="608"/>
      <c r="O68" s="611"/>
      <c r="Q68" s="615"/>
    </row>
    <row r="69" spans="1:17" ht="45" hidden="1" customHeight="1">
      <c r="B69" s="621" t="str">
        <f>IF('⑥4.実施内容（販促）'!B69="","",'⑥4.実施内容（販促）'!B69)</f>
        <v/>
      </c>
      <c r="C69" s="622" t="str">
        <f>IF(B69="","",IF('⑥4.実施内容（販促）'!D69="事業中止","事業中止",'⑥4.実施内容（販促）'!C69))</f>
        <v/>
      </c>
      <c r="D69" s="608"/>
      <c r="E69" s="608"/>
      <c r="F69" s="608"/>
      <c r="G69" s="608"/>
      <c r="H69" s="608"/>
      <c r="I69" s="608"/>
      <c r="J69" s="608"/>
      <c r="K69" s="608"/>
      <c r="L69" s="608"/>
      <c r="M69" s="608"/>
      <c r="N69" s="608"/>
      <c r="O69" s="611"/>
      <c r="Q69" s="625"/>
    </row>
    <row r="70" spans="1:17" ht="45" hidden="1" customHeight="1">
      <c r="B70" s="621" t="str">
        <f>IF('⑥4.実施内容（販促）'!B70="","",'⑥4.実施内容（販促）'!B70)</f>
        <v/>
      </c>
      <c r="C70" s="622" t="str">
        <f>IF(B70="","",IF('⑥4.実施内容（販促）'!D70="事業中止","事業中止",'⑥4.実施内容（販促）'!C70))</f>
        <v/>
      </c>
      <c r="D70" s="608"/>
      <c r="E70" s="608"/>
      <c r="F70" s="608"/>
      <c r="G70" s="608"/>
      <c r="H70" s="608"/>
      <c r="I70" s="608"/>
      <c r="J70" s="608"/>
      <c r="K70" s="608"/>
      <c r="L70" s="608"/>
      <c r="M70" s="608"/>
      <c r="N70" s="608"/>
      <c r="O70" s="611"/>
    </row>
    <row r="71" spans="1:17" ht="45" hidden="1" customHeight="1">
      <c r="B71" s="621" t="str">
        <f>IF('⑥4.実施内容（販促）'!B71="","",'⑥4.実施内容（販促）'!B71)</f>
        <v/>
      </c>
      <c r="C71" s="622" t="str">
        <f>IF(B71="","",IF('⑥4.実施内容（販促）'!D71="事業中止","事業中止",'⑥4.実施内容（販促）'!C71))</f>
        <v/>
      </c>
      <c r="D71" s="608"/>
      <c r="E71" s="608"/>
      <c r="F71" s="608"/>
      <c r="G71" s="608"/>
      <c r="H71" s="608"/>
      <c r="I71" s="608"/>
      <c r="J71" s="608"/>
      <c r="K71" s="608"/>
      <c r="L71" s="608"/>
      <c r="M71" s="608"/>
      <c r="N71" s="608"/>
      <c r="O71" s="611"/>
    </row>
    <row r="72" spans="1:17" ht="45" hidden="1" customHeight="1">
      <c r="B72" s="621" t="str">
        <f>IF('⑥4.実施内容（販促）'!B72="","",'⑥4.実施内容（販促）'!B72)</f>
        <v/>
      </c>
      <c r="C72" s="622" t="str">
        <f>IF(B72="","",IF('⑥4.実施内容（販促）'!D72="事業中止","事業中止",'⑥4.実施内容（販促）'!C72))</f>
        <v/>
      </c>
      <c r="D72" s="608"/>
      <c r="E72" s="608"/>
      <c r="F72" s="608"/>
      <c r="G72" s="608"/>
      <c r="H72" s="608"/>
      <c r="I72" s="608"/>
      <c r="J72" s="608"/>
      <c r="K72" s="608"/>
      <c r="L72" s="608"/>
      <c r="M72" s="608"/>
      <c r="N72" s="608"/>
      <c r="O72" s="611"/>
    </row>
    <row r="73" spans="1:17" ht="45" hidden="1" customHeight="1">
      <c r="B73" s="621" t="str">
        <f>IF('⑥4.実施内容（販促）'!B73="","",'⑥4.実施内容（販促）'!B73)</f>
        <v/>
      </c>
      <c r="C73" s="622" t="str">
        <f>IF(B73="","",IF('⑥4.実施内容（販促）'!D73="事業中止","事業中止",'⑥4.実施内容（販促）'!C73))</f>
        <v/>
      </c>
      <c r="D73" s="608"/>
      <c r="E73" s="608"/>
      <c r="F73" s="608"/>
      <c r="G73" s="608"/>
      <c r="H73" s="608"/>
      <c r="I73" s="608"/>
      <c r="J73" s="608"/>
      <c r="K73" s="608"/>
      <c r="L73" s="608"/>
      <c r="M73" s="608"/>
      <c r="N73" s="608"/>
      <c r="O73" s="611"/>
    </row>
    <row r="74" spans="1:17" ht="45" hidden="1" customHeight="1" thickBot="1">
      <c r="B74" s="623" t="str">
        <f>IF('⑥4.実施内容（販促）'!B74="","",'⑥4.実施内容（販促）'!B74)</f>
        <v/>
      </c>
      <c r="C74" s="624" t="str">
        <f>IF(B74="","",IF('⑥4.実施内容（販促）'!D74="事業中止","事業中止",'⑥4.実施内容（販促）'!C74))</f>
        <v/>
      </c>
      <c r="D74" s="616"/>
      <c r="E74" s="616"/>
      <c r="F74" s="616"/>
      <c r="G74" s="616"/>
      <c r="H74" s="616"/>
      <c r="I74" s="616"/>
      <c r="J74" s="616"/>
      <c r="K74" s="616"/>
      <c r="L74" s="616"/>
      <c r="M74" s="616"/>
      <c r="N74" s="616"/>
      <c r="O74" s="617"/>
      <c r="Q74" s="214"/>
    </row>
    <row r="75" spans="1:17" ht="45" hidden="1" customHeight="1">
      <c r="B75" s="621" t="str">
        <f>IF('⑥4.実施内容（販促）'!B75="","",'⑥4.実施内容（販促）'!B75)</f>
        <v/>
      </c>
      <c r="C75" s="622" t="str">
        <f>IF(B75="","",IF('⑥4.実施内容（販促）'!D75="事業中止","事業中止",'⑥4.実施内容（販促）'!C75))</f>
        <v/>
      </c>
      <c r="D75" s="604"/>
      <c r="E75" s="604"/>
      <c r="F75" s="604"/>
      <c r="G75" s="604"/>
      <c r="H75" s="604"/>
      <c r="I75" s="604"/>
      <c r="J75" s="604"/>
      <c r="K75" s="604"/>
      <c r="L75" s="604"/>
      <c r="M75" s="604"/>
      <c r="N75" s="604"/>
      <c r="O75" s="606"/>
    </row>
    <row r="76" spans="1:17" ht="45" hidden="1" customHeight="1">
      <c r="B76" s="621" t="str">
        <f>IF('⑥4.実施内容（販促）'!B76="","",'⑥4.実施内容（販促）'!B76)</f>
        <v/>
      </c>
      <c r="C76" s="622" t="str">
        <f>IF(B76="","",IF('⑥4.実施内容（販促）'!D76="事業中止","事業中止",'⑥4.実施内容（販促）'!C76))</f>
        <v/>
      </c>
      <c r="D76" s="604"/>
      <c r="E76" s="604"/>
      <c r="F76" s="604"/>
      <c r="G76" s="604"/>
      <c r="H76" s="604"/>
      <c r="I76" s="604"/>
      <c r="J76" s="604"/>
      <c r="K76" s="604"/>
      <c r="L76" s="604"/>
      <c r="M76" s="604"/>
      <c r="N76" s="604"/>
      <c r="O76" s="606"/>
    </row>
    <row r="77" spans="1:17" ht="45" hidden="1" customHeight="1">
      <c r="B77" s="621" t="str">
        <f>IF('⑥4.実施内容（販促）'!B77="","",'⑥4.実施内容（販促）'!B77)</f>
        <v/>
      </c>
      <c r="C77" s="622" t="str">
        <f>IF(B77="","",IF('⑥4.実施内容（販促）'!D77="事業中止","事業中止",'⑥4.実施内容（販促）'!C77))</f>
        <v/>
      </c>
      <c r="D77" s="604"/>
      <c r="E77" s="604"/>
      <c r="F77" s="604"/>
      <c r="G77" s="604"/>
      <c r="H77" s="604"/>
      <c r="I77" s="604"/>
      <c r="J77" s="604"/>
      <c r="K77" s="604"/>
      <c r="L77" s="604"/>
      <c r="M77" s="604"/>
      <c r="N77" s="604"/>
      <c r="O77" s="606"/>
    </row>
    <row r="78" spans="1:17" ht="45" hidden="1" customHeight="1">
      <c r="B78" s="621" t="str">
        <f>IF('⑥4.実施内容（販促）'!B78="","",'⑥4.実施内容（販促）'!B78)</f>
        <v/>
      </c>
      <c r="C78" s="622" t="str">
        <f>IF(B78="","",IF('⑥4.実施内容（販促）'!D78="事業中止","事業中止",'⑥4.実施内容（販促）'!C78))</f>
        <v/>
      </c>
      <c r="D78" s="604"/>
      <c r="E78" s="604"/>
      <c r="F78" s="604"/>
      <c r="G78" s="604"/>
      <c r="H78" s="604"/>
      <c r="I78" s="604"/>
      <c r="J78" s="604"/>
      <c r="K78" s="604"/>
      <c r="L78" s="604"/>
      <c r="M78" s="604"/>
      <c r="N78" s="604"/>
      <c r="O78" s="606"/>
    </row>
    <row r="79" spans="1:17" ht="45" hidden="1" customHeight="1">
      <c r="B79" s="621" t="str">
        <f>IF('⑥4.実施内容（販促）'!B79="","",'⑥4.実施内容（販促）'!B79)</f>
        <v/>
      </c>
      <c r="C79" s="622" t="str">
        <f>IF(B79="","",IF('⑥4.実施内容（販促）'!D79="事業中止","事業中止",'⑥4.実施内容（販促）'!C79))</f>
        <v/>
      </c>
      <c r="D79" s="604"/>
      <c r="E79" s="604"/>
      <c r="F79" s="604"/>
      <c r="G79" s="604"/>
      <c r="H79" s="604"/>
      <c r="I79" s="604"/>
      <c r="J79" s="604"/>
      <c r="K79" s="604"/>
      <c r="L79" s="604"/>
      <c r="M79" s="604"/>
      <c r="N79" s="604"/>
      <c r="O79" s="606"/>
    </row>
    <row r="80" spans="1:17" ht="45" hidden="1" customHeight="1">
      <c r="B80" s="621" t="str">
        <f>IF('⑥4.実施内容（販促）'!B80="","",'⑥4.実施内容（販促）'!B80)</f>
        <v/>
      </c>
      <c r="C80" s="622" t="str">
        <f>IF(B80="","",IF('⑥4.実施内容（販促）'!D80="事業中止","事業中止",'⑥4.実施内容（販促）'!C80))</f>
        <v/>
      </c>
      <c r="D80" s="604"/>
      <c r="E80" s="604"/>
      <c r="F80" s="604"/>
      <c r="G80" s="604"/>
      <c r="H80" s="604"/>
      <c r="I80" s="604"/>
      <c r="J80" s="604"/>
      <c r="K80" s="604"/>
      <c r="L80" s="604"/>
      <c r="M80" s="604"/>
      <c r="N80" s="604"/>
      <c r="O80" s="606"/>
    </row>
    <row r="81" spans="2:15" ht="45" hidden="1" customHeight="1">
      <c r="B81" s="621" t="str">
        <f>IF('⑥4.実施内容（販促）'!B81="","",'⑥4.実施内容（販促）'!B81)</f>
        <v/>
      </c>
      <c r="C81" s="622" t="str">
        <f>IF(B81="","",IF('⑥4.実施内容（販促）'!D81="事業中止","事業中止",'⑥4.実施内容（販促）'!C81))</f>
        <v/>
      </c>
      <c r="D81" s="604"/>
      <c r="E81" s="604"/>
      <c r="F81" s="604"/>
      <c r="G81" s="604"/>
      <c r="H81" s="604"/>
      <c r="I81" s="604"/>
      <c r="J81" s="604"/>
      <c r="K81" s="604"/>
      <c r="L81" s="604"/>
      <c r="M81" s="604"/>
      <c r="N81" s="604"/>
      <c r="O81" s="606"/>
    </row>
    <row r="82" spans="2:15" ht="45" hidden="1" customHeight="1">
      <c r="B82" s="621" t="str">
        <f>IF('⑥4.実施内容（販促）'!B82="","",'⑥4.実施内容（販促）'!B82)</f>
        <v/>
      </c>
      <c r="C82" s="622" t="str">
        <f>IF(B82="","",IF('⑥4.実施内容（販促）'!D82="事業中止","事業中止",'⑥4.実施内容（販促）'!C82))</f>
        <v/>
      </c>
      <c r="D82" s="604"/>
      <c r="E82" s="604"/>
      <c r="F82" s="604"/>
      <c r="G82" s="604"/>
      <c r="H82" s="604"/>
      <c r="I82" s="604"/>
      <c r="J82" s="604"/>
      <c r="K82" s="604"/>
      <c r="L82" s="604"/>
      <c r="M82" s="604"/>
      <c r="N82" s="604"/>
      <c r="O82" s="606"/>
    </row>
    <row r="83" spans="2:15" ht="45" hidden="1" customHeight="1">
      <c r="B83" s="621" t="str">
        <f>IF('⑥4.実施内容（販促）'!B83="","",'⑥4.実施内容（販促）'!B83)</f>
        <v/>
      </c>
      <c r="C83" s="622" t="str">
        <f>IF(B83="","",IF('⑥4.実施内容（販促）'!D83="事業中止","事業中止",'⑥4.実施内容（販促）'!C83))</f>
        <v/>
      </c>
      <c r="D83" s="604"/>
      <c r="E83" s="604"/>
      <c r="F83" s="604"/>
      <c r="G83" s="604"/>
      <c r="H83" s="604"/>
      <c r="I83" s="604"/>
      <c r="J83" s="604"/>
      <c r="K83" s="604"/>
      <c r="L83" s="604"/>
      <c r="M83" s="604"/>
      <c r="N83" s="604"/>
      <c r="O83" s="606"/>
    </row>
    <row r="84" spans="2:15" ht="45" hidden="1" customHeight="1" thickBot="1">
      <c r="B84" s="623" t="str">
        <f>IF('⑥4.実施内容（販促）'!B84="","",'⑥4.実施内容（販促）'!B84)</f>
        <v/>
      </c>
      <c r="C84" s="624" t="str">
        <f>IF(B84="","",IF('⑥4.実施内容（販促）'!D84="事業中止","事業中止",'⑥4.実施内容（販促）'!C84))</f>
        <v/>
      </c>
      <c r="D84" s="618"/>
      <c r="E84" s="618"/>
      <c r="F84" s="618"/>
      <c r="G84" s="618"/>
      <c r="H84" s="618"/>
      <c r="I84" s="618"/>
      <c r="J84" s="618"/>
      <c r="K84" s="618"/>
      <c r="L84" s="618"/>
      <c r="M84" s="618"/>
      <c r="N84" s="618"/>
      <c r="O84" s="619"/>
    </row>
  </sheetData>
  <sheetProtection algorithmName="SHA-512" hashValue="IiAz6HElxeUKWqtJ7c11N4ieFPO6hCz1NfgNJl385W/cVh82HnlGe3o4rcOIZajOx4faaqQpieF+Dw2uwWCeXQ==" saltValue="5UEAcso45JpVX0WXmIJrzA==" spinCount="100000" sheet="1" scenarios="1" formatCells="0" formatColumns="0" formatRows="0"/>
  <mergeCells count="4">
    <mergeCell ref="B3:B4"/>
    <mergeCell ref="C3:C4"/>
    <mergeCell ref="D3:L3"/>
    <mergeCell ref="M3:O3"/>
  </mergeCells>
  <phoneticPr fontId="1"/>
  <dataValidations count="2">
    <dataValidation type="whole" imeMode="off" operator="lessThan" allowBlank="1" showInputMessage="1" showErrorMessage="1" errorTitle="入力不要です" error="[キャンセル]をクリックしてください。" sqref="B5:C84">
      <formula1>0</formula1>
    </dataValidation>
    <dataValidation allowBlank="1" showInputMessage="1" showErrorMessage="1" promptTitle="記載の注意点" prompt="実際に行われた活動スケジュール" sqref="D5:O5 D25:O25 D45:O45 D65:O65"/>
  </dataValidations>
  <pageMargins left="0.59055118110236227" right="0.39370078740157483" top="0.74803149606299213" bottom="0.31496062992125984" header="0.31496062992125984" footer="0.15748031496062992"/>
  <pageSetup paperSize="9" scale="93" fitToHeight="0" orientation="landscape" r:id="rId1"/>
  <headerFooter>
    <oddHeader>&amp;L様式６（別添１）</oddHeader>
    <oddFooter xml:space="preserve">&amp;C&amp;"ＭＳ Ｐゴシック,標準"&amp;10&amp;P / &amp;N&amp;"-,標準"&amp;11 </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S168"/>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3.25" style="139" customWidth="1"/>
    <col min="4" max="4" width="11" style="139" customWidth="1"/>
    <col min="5" max="5" width="11.75" style="139" customWidth="1"/>
    <col min="6" max="11" width="13.125" style="139" customWidth="1"/>
    <col min="12" max="12" width="8.375" style="139" customWidth="1"/>
    <col min="13" max="13" width="1.625" style="139" customWidth="1"/>
    <col min="14" max="14" width="10.125" style="139" customWidth="1"/>
    <col min="15" max="15" width="1.625" style="139" customWidth="1"/>
    <col min="16" max="16384" width="9" style="139"/>
  </cols>
  <sheetData>
    <row r="1" spans="1:19" ht="8.25" customHeight="1">
      <c r="C1" s="217"/>
      <c r="D1" s="217"/>
      <c r="E1" s="217"/>
      <c r="F1" s="217"/>
      <c r="G1" s="217"/>
      <c r="H1" s="217"/>
      <c r="I1" s="217"/>
      <c r="J1" s="217"/>
      <c r="K1" s="217"/>
      <c r="L1" s="217"/>
      <c r="M1" s="217"/>
      <c r="N1" s="217"/>
    </row>
    <row r="2" spans="1:19" ht="21" customHeight="1" thickBot="1">
      <c r="B2" s="170" t="s">
        <v>615</v>
      </c>
      <c r="D2" s="218"/>
      <c r="E2" s="218"/>
      <c r="F2" s="175"/>
      <c r="G2" s="175"/>
      <c r="H2" s="175"/>
      <c r="I2" s="175"/>
      <c r="J2" s="218"/>
      <c r="K2" s="1408" t="s">
        <v>604</v>
      </c>
      <c r="L2" s="1408"/>
      <c r="M2" s="175"/>
      <c r="N2" s="175"/>
      <c r="O2" s="218"/>
      <c r="P2" s="218"/>
      <c r="Q2" s="218"/>
      <c r="R2" s="218"/>
      <c r="S2" s="175"/>
    </row>
    <row r="3" spans="1:19" ht="21" customHeight="1">
      <c r="B3" s="1700" t="s">
        <v>101</v>
      </c>
      <c r="C3" s="1701" t="s">
        <v>605</v>
      </c>
      <c r="D3" s="1702"/>
      <c r="E3" s="1387"/>
      <c r="F3" s="1703" t="s">
        <v>606</v>
      </c>
      <c r="G3" s="1320" t="s">
        <v>607</v>
      </c>
      <c r="H3" s="1322" t="s">
        <v>125</v>
      </c>
      <c r="I3" s="1330" t="s">
        <v>126</v>
      </c>
      <c r="J3" s="1704" t="s">
        <v>608</v>
      </c>
      <c r="K3" s="1316" t="s">
        <v>128</v>
      </c>
      <c r="L3" s="1414" t="s">
        <v>609</v>
      </c>
    </row>
    <row r="4" spans="1:19" ht="31.5" customHeight="1" thickBot="1">
      <c r="B4" s="1327"/>
      <c r="C4" s="219" t="s">
        <v>610</v>
      </c>
      <c r="D4" s="220" t="s">
        <v>131</v>
      </c>
      <c r="E4" s="221" t="s">
        <v>611</v>
      </c>
      <c r="F4" s="1319"/>
      <c r="G4" s="1321"/>
      <c r="H4" s="1323"/>
      <c r="I4" s="1331"/>
      <c r="J4" s="1335"/>
      <c r="K4" s="1317"/>
      <c r="L4" s="1300"/>
    </row>
    <row r="5" spans="1:19" ht="22.5" customHeight="1">
      <c r="A5" s="1301"/>
      <c r="B5" s="1302"/>
      <c r="C5" s="1699" t="s">
        <v>146</v>
      </c>
      <c r="D5" s="1304"/>
      <c r="E5" s="1304"/>
      <c r="F5" s="1351">
        <f>SUM(F7:F46)</f>
        <v>0</v>
      </c>
      <c r="G5" s="1705">
        <f>SUM(G7:G46)</f>
        <v>0</v>
      </c>
      <c r="H5" s="1355">
        <f>SUM(H7:H46)</f>
        <v>0</v>
      </c>
      <c r="I5" s="1357">
        <f>SUM(I7:I46)</f>
        <v>0</v>
      </c>
      <c r="J5" s="626">
        <f>SUM(J7,J9,J11,J13,J15,J17,J19,J21,J23,J25,J27,J29,J31,J33,J35,J37,J39,J41,J43,J45)</f>
        <v>0</v>
      </c>
      <c r="K5" s="627">
        <f>SUM(K7,K9,K11,K13,K15,K17,K19,K21,K23,K25,K27,K29,K31,K33,K35,K37,K39,K41,K43,K45)</f>
        <v>0</v>
      </c>
      <c r="L5" s="1707" t="e">
        <f>IF(J6="","",((G5)/J6))</f>
        <v>#DIV/0!</v>
      </c>
    </row>
    <row r="6" spans="1:19" ht="22.5" customHeight="1" thickBot="1">
      <c r="A6" s="1301"/>
      <c r="B6" s="1303"/>
      <c r="C6" s="1309"/>
      <c r="D6" s="1305"/>
      <c r="E6" s="1305"/>
      <c r="F6" s="1352"/>
      <c r="G6" s="1706"/>
      <c r="H6" s="1356"/>
      <c r="I6" s="1358"/>
      <c r="J6" s="628">
        <f>SUM(J8,J10,J12,J14,J16,J18,J20,J22,J24,J26,J28,J30,J32,J34,J36,J38,J40,J42,J44,J46)</f>
        <v>0</v>
      </c>
      <c r="K6" s="629">
        <f>SUM(K8,K10,K12,K14,K16,K18,K20,K22,K24,K26,K28,K30,K32,K34,K36,K38,K40,K42,K44,K46)</f>
        <v>0</v>
      </c>
      <c r="L6" s="1708"/>
    </row>
    <row r="7" spans="1:19" ht="22.5" customHeight="1" thickTop="1">
      <c r="B7" s="1307" t="str">
        <f>IF('⑥4.実施内容（PR）'!B5="","",'⑥4.実施内容（PR）'!B5)</f>
        <v/>
      </c>
      <c r="C7" s="1310" t="str">
        <f>IF('⑥4.実施内容（PR）'!B5="","",IF('⑥4.実施内容（PR）'!D5="事業中止","事業中止",'⑥4.実施内容（PR）'!C5))</f>
        <v/>
      </c>
      <c r="D7" s="1306" t="str">
        <f>IF('⑥4.実施内容（PR）'!B5="","",IF('⑥4.実施内容（PR）'!D5="事業中止","",'⑥4.実施内容（PR）'!E5))</f>
        <v/>
      </c>
      <c r="E7" s="1306" t="str">
        <f>IF('⑥4.実施内容（PR）'!B5="","",IF('⑥4.実施内容（PR）'!D5="事業中止","",'⑥4.実施内容（PR）'!F5))</f>
        <v/>
      </c>
      <c r="F7" s="1686" t="str">
        <f>IF('⑥4.実施内容（PR）'!B5="","",IF('⑥4.実施内容（PR）'!D5="事業中止","",'①6.成果目標（PR）'!F7))</f>
        <v/>
      </c>
      <c r="G7" s="1685"/>
      <c r="H7" s="1687" t="str">
        <f>IF('⑥4.実施内容（PR）'!B5="","",IF('⑥4.実施内容（PR）'!D5="事業中止","",'①6.成果目標（PR）'!H7))</f>
        <v/>
      </c>
      <c r="I7" s="1688" t="str">
        <f>IF('⑥4.実施内容（PR）'!B5="","",IF('⑥4.実施内容（PR）'!D5="事業中止","",'①6.成果目標（PR）'!I7))</f>
        <v/>
      </c>
      <c r="J7" s="630" t="str">
        <f>IF(B7="","",IF('⑥4.実施内容（PR）'!D5="事業中止","",'⑥7.経費内訳（PR）'!E6))</f>
        <v/>
      </c>
      <c r="K7" s="631" t="str">
        <f>IF('⑥4.実施内容（PR）'!B5="","",IF('⑥4.実施内容（PR）'!D5="事業中止","",'①6.成果目標（PR）'!K7))</f>
        <v/>
      </c>
      <c r="L7" s="1698" t="str">
        <f>IF(J8="","",((G7)/J8))</f>
        <v/>
      </c>
      <c r="N7" s="607" t="s">
        <v>597</v>
      </c>
    </row>
    <row r="8" spans="1:19" ht="22.5" customHeight="1">
      <c r="B8" s="1285"/>
      <c r="C8" s="1295"/>
      <c r="D8" s="1288"/>
      <c r="E8" s="1288"/>
      <c r="F8" s="1675"/>
      <c r="G8" s="1677"/>
      <c r="H8" s="1679"/>
      <c r="I8" s="1681"/>
      <c r="J8" s="632" t="str">
        <f>IF(B7="","",IF('⑥4.実施内容（PR）'!D5="事業中止","",'⑥7.経費内訳（PR）'!F6))</f>
        <v/>
      </c>
      <c r="K8" s="633" t="str">
        <f>IF('⑥4.実施内容（PR）'!B5="","",IF('⑥4.実施内容（PR）'!D5="事業中止","",'①6.成果目標（PR）'!K8))</f>
        <v/>
      </c>
      <c r="L8" s="1683"/>
      <c r="N8" s="612" t="s">
        <v>598</v>
      </c>
    </row>
    <row r="9" spans="1:19" ht="22.5" customHeight="1">
      <c r="B9" s="1285" t="str">
        <f>IF('⑥4.実施内容（PR）'!B6="","",'⑥4.実施内容（PR）'!B6)</f>
        <v/>
      </c>
      <c r="C9" s="1271" t="str">
        <f>IF('⑥4.実施内容（PR）'!B6="","",IF('⑥4.実施内容（PR）'!D6="事業中止","事業中止",'⑥4.実施内容（PR）'!C6))</f>
        <v/>
      </c>
      <c r="D9" s="1273" t="str">
        <f>IF('⑥4.実施内容（PR）'!B6="","",IF('⑥4.実施内容（PR）'!D6="事業中止","",'⑥4.実施内容（PR）'!E6))</f>
        <v/>
      </c>
      <c r="E9" s="1273" t="str">
        <f>IF('⑥4.実施内容（PR）'!B6="","",IF('⑥4.実施内容（PR）'!D6="事業中止","",'⑥4.実施内容（PR）'!F6))</f>
        <v/>
      </c>
      <c r="F9" s="1675" t="str">
        <f>IF('⑥4.実施内容（PR）'!B6="","",IF('⑥4.実施内容（PR）'!D6="事業中止","",'①6.成果目標（PR）'!F9))</f>
        <v/>
      </c>
      <c r="G9" s="1685"/>
      <c r="H9" s="1679" t="str">
        <f>IF('⑥4.実施内容（PR）'!B6="","",IF('⑥4.実施内容（PR）'!D6="事業中止","",'①6.成果目標（PR）'!H9))</f>
        <v/>
      </c>
      <c r="I9" s="1681" t="str">
        <f>IF('⑥4.実施内容（PR）'!B6="","",IF('⑥4.実施内容（PR）'!D6="事業中止","",'①6.成果目標（PR）'!I9))</f>
        <v/>
      </c>
      <c r="J9" s="634" t="str">
        <f>IF(B9="","",IF('⑥4.実施内容（PR）'!D6="事業中止","",'⑥7.経費内訳（PR）'!E16))</f>
        <v/>
      </c>
      <c r="K9" s="635" t="str">
        <f>IF('⑥4.実施内容（PR）'!B6="","",IF('⑥4.実施内容（PR）'!D6="事業中止","",'①6.成果目標（PR）'!K9))</f>
        <v/>
      </c>
      <c r="L9" s="1683" t="str">
        <f>IF(J10="","",((G9)/J10))</f>
        <v/>
      </c>
      <c r="N9" s="270"/>
    </row>
    <row r="10" spans="1:19" ht="22.5" customHeight="1">
      <c r="B10" s="1269"/>
      <c r="C10" s="1271"/>
      <c r="D10" s="1273"/>
      <c r="E10" s="1273"/>
      <c r="F10" s="1675"/>
      <c r="G10" s="1677"/>
      <c r="H10" s="1679"/>
      <c r="I10" s="1681"/>
      <c r="J10" s="632" t="str">
        <f>IF(B9="","",IF('⑥4.実施内容（PR）'!D6="事業中止","",'⑥7.経費内訳（PR）'!F16))</f>
        <v/>
      </c>
      <c r="K10" s="636" t="str">
        <f>IF('⑥4.実施内容（PR）'!B6="","",IF('⑥4.実施内容（PR）'!D6="事業中止","",'①6.成果目標（PR）'!K10))</f>
        <v/>
      </c>
      <c r="L10" s="1683"/>
      <c r="N10" s="607" t="s">
        <v>600</v>
      </c>
    </row>
    <row r="11" spans="1:19" ht="22.5" customHeight="1">
      <c r="B11" s="1285" t="str">
        <f>IF('⑥4.実施内容（PR）'!B7="","",'⑥4.実施内容（PR）'!B7)</f>
        <v/>
      </c>
      <c r="C11" s="1271" t="str">
        <f>IF('⑥4.実施内容（PR）'!B7="","",IF('⑥4.実施内容（PR）'!D7="事業中止","事業中止",'⑥4.実施内容（PR）'!C7))</f>
        <v/>
      </c>
      <c r="D11" s="1273" t="str">
        <f>IF('⑥4.実施内容（PR）'!B7="","",IF('⑥4.実施内容（PR）'!D7="事業中止","",'⑥4.実施内容（PR）'!E7))</f>
        <v/>
      </c>
      <c r="E11" s="1273" t="str">
        <f>IF('⑥4.実施内容（PR）'!B7="","",IF('⑥4.実施内容（PR）'!D7="事業中止","",'⑥4.実施内容（PR）'!F7))</f>
        <v/>
      </c>
      <c r="F11" s="1675" t="str">
        <f>IF('⑥4.実施内容（PR）'!B7="","",IF('⑥4.実施内容（PR）'!D7="事業中止","",'①6.成果目標（PR）'!F11))</f>
        <v/>
      </c>
      <c r="G11" s="1685"/>
      <c r="H11" s="1679" t="str">
        <f>IF('⑥4.実施内容（PR）'!B7="","",IF('⑥4.実施内容（PR）'!D7="事業中止","",'①6.成果目標（PR）'!H11))</f>
        <v/>
      </c>
      <c r="I11" s="1681" t="str">
        <f>IF('⑥4.実施内容（PR）'!B7="","",IF('⑥4.実施内容（PR）'!D7="事業中止","",'①6.成果目標（PR）'!I11))</f>
        <v/>
      </c>
      <c r="J11" s="634" t="str">
        <f>IF(B11="","",IF('⑥4.実施内容（PR）'!D7="事業中止","",'⑥7.経費内訳（PR）'!E26))</f>
        <v/>
      </c>
      <c r="K11" s="635" t="str">
        <f>IF('⑥4.実施内容（PR）'!B7="","",IF('⑥4.実施内容（PR）'!D7="事業中止","",'①6.成果目標（PR）'!K11))</f>
        <v/>
      </c>
      <c r="L11" s="1683" t="str">
        <f>IF(J12="","",((G11)/J12))</f>
        <v/>
      </c>
      <c r="N11" s="625" t="s">
        <v>601</v>
      </c>
    </row>
    <row r="12" spans="1:19" ht="22.5" customHeight="1">
      <c r="B12" s="1269"/>
      <c r="C12" s="1271"/>
      <c r="D12" s="1273"/>
      <c r="E12" s="1273"/>
      <c r="F12" s="1675"/>
      <c r="G12" s="1677"/>
      <c r="H12" s="1679"/>
      <c r="I12" s="1681"/>
      <c r="J12" s="632" t="str">
        <f>IF(B11="","",IF('⑥4.実施内容（PR）'!D7="事業中止","",'⑥7.経費内訳（PR）'!F26))</f>
        <v/>
      </c>
      <c r="K12" s="636" t="str">
        <f>IF('⑥4.実施内容（PR）'!B7="","",IF('⑥4.実施内容（PR）'!D7="事業中止","",'①6.成果目標（PR）'!K12))</f>
        <v/>
      </c>
      <c r="L12" s="1683"/>
    </row>
    <row r="13" spans="1:19" ht="22.5" customHeight="1">
      <c r="B13" s="1285" t="str">
        <f>IF('⑥4.実施内容（PR）'!B8="","",'⑥4.実施内容（PR）'!B8)</f>
        <v/>
      </c>
      <c r="C13" s="1271" t="str">
        <f>IF('⑥4.実施内容（PR）'!B8="","",IF('⑥4.実施内容（PR）'!D8="事業中止","事業中止",'⑥4.実施内容（PR）'!C8))</f>
        <v/>
      </c>
      <c r="D13" s="1273" t="str">
        <f>IF('⑥4.実施内容（PR）'!B8="","",IF('⑥4.実施内容（PR）'!D8="事業中止","",'⑥4.実施内容（PR）'!E8))</f>
        <v/>
      </c>
      <c r="E13" s="1273" t="str">
        <f>IF('⑥4.実施内容（PR）'!B8="","",IF('⑥4.実施内容（PR）'!D8="事業中止","",'⑥4.実施内容（PR）'!F8))</f>
        <v/>
      </c>
      <c r="F13" s="1675" t="str">
        <f>IF('⑥4.実施内容（PR）'!B8="","",IF('⑥4.実施内容（PR）'!D8="事業中止","",'①6.成果目標（PR）'!F13))</f>
        <v/>
      </c>
      <c r="G13" s="1685"/>
      <c r="H13" s="1679" t="str">
        <f>IF('⑥4.実施内容（PR）'!B8="","",IF('⑥4.実施内容（PR）'!D8="事業中止","",'①6.成果目標（PR）'!H13))</f>
        <v/>
      </c>
      <c r="I13" s="1681" t="str">
        <f>IF('⑥4.実施内容（PR）'!B8="","",IF('⑥4.実施内容（PR）'!D8="事業中止","",'①6.成果目標（PR）'!I13))</f>
        <v/>
      </c>
      <c r="J13" s="634" t="str">
        <f>IF(B13="","",IF('⑥4.実施内容（PR）'!D8="事業中止","",'⑥7.経費内訳（PR）'!E36))</f>
        <v/>
      </c>
      <c r="K13" s="635" t="str">
        <f>IF('⑥4.実施内容（PR）'!B8="","",IF('⑥4.実施内容（PR）'!D8="事業中止","",'①6.成果目標（PR）'!K13))</f>
        <v/>
      </c>
      <c r="L13" s="1683" t="str">
        <f>IF(J14="","",((G13)/J14))</f>
        <v/>
      </c>
    </row>
    <row r="14" spans="1:19" ht="22.5" customHeight="1">
      <c r="B14" s="1269"/>
      <c r="C14" s="1271"/>
      <c r="D14" s="1273"/>
      <c r="E14" s="1273"/>
      <c r="F14" s="1675"/>
      <c r="G14" s="1677"/>
      <c r="H14" s="1679"/>
      <c r="I14" s="1681"/>
      <c r="J14" s="632" t="str">
        <f>IF(B13="","",IF('⑥4.実施内容（PR）'!D8="事業中止","",'⑥7.経費内訳（PR）'!F36))</f>
        <v/>
      </c>
      <c r="K14" s="636" t="str">
        <f>IF('⑥4.実施内容（PR）'!B8="","",IF('⑥4.実施内容（PR）'!D8="事業中止","",'①6.成果目標（PR）'!K14))</f>
        <v/>
      </c>
      <c r="L14" s="1683"/>
    </row>
    <row r="15" spans="1:19" ht="22.5" customHeight="1">
      <c r="B15" s="1285" t="str">
        <f>IF('⑥4.実施内容（PR）'!B9="","",'⑥4.実施内容（PR）'!B9)</f>
        <v/>
      </c>
      <c r="C15" s="1271" t="str">
        <f>IF('⑥4.実施内容（PR）'!B9="","",IF('⑥4.実施内容（PR）'!D9="事業中止","事業中止",'⑥4.実施内容（PR）'!C9))</f>
        <v/>
      </c>
      <c r="D15" s="1273" t="str">
        <f>IF('⑥4.実施内容（PR）'!B9="","",IF('⑥4.実施内容（PR）'!D9="事業中止","",'⑥4.実施内容（PR）'!E9))</f>
        <v/>
      </c>
      <c r="E15" s="1273" t="str">
        <f>IF('⑥4.実施内容（PR）'!B9="","",IF('⑥4.実施内容（PR）'!D9="事業中止","",'⑥4.実施内容（PR）'!F9))</f>
        <v/>
      </c>
      <c r="F15" s="1675" t="str">
        <f>IF('⑥4.実施内容（PR）'!B9="","",IF('⑥4.実施内容（PR）'!D9="事業中止","",'①6.成果目標（PR）'!F15))</f>
        <v/>
      </c>
      <c r="G15" s="1685"/>
      <c r="H15" s="1679" t="str">
        <f>IF('⑥4.実施内容（PR）'!B9="","",IF('⑥4.実施内容（PR）'!D9="事業中止","",'①6.成果目標（PR）'!H15))</f>
        <v/>
      </c>
      <c r="I15" s="1681" t="str">
        <f>IF('⑥4.実施内容（PR）'!B9="","",IF('⑥4.実施内容（PR）'!D9="事業中止","",'①6.成果目標（PR）'!I15))</f>
        <v/>
      </c>
      <c r="J15" s="634" t="str">
        <f>IF(B15="","",IF('⑥4.実施内容（PR）'!D9="事業中止","",'⑥7.経費内訳（PR）'!E46))</f>
        <v/>
      </c>
      <c r="K15" s="635" t="str">
        <f>IF('⑥4.実施内容（PR）'!B9="","",IF('⑥4.実施内容（PR）'!D9="事業中止","",'①6.成果目標（PR）'!K15))</f>
        <v/>
      </c>
      <c r="L15" s="1683" t="str">
        <f>IF(J16="","",((G15)/J16))</f>
        <v/>
      </c>
    </row>
    <row r="16" spans="1:19" ht="22.5" customHeight="1">
      <c r="B16" s="1269"/>
      <c r="C16" s="1271"/>
      <c r="D16" s="1273"/>
      <c r="E16" s="1273"/>
      <c r="F16" s="1675"/>
      <c r="G16" s="1677"/>
      <c r="H16" s="1679"/>
      <c r="I16" s="1681"/>
      <c r="J16" s="632" t="str">
        <f>IF(B15="","",IF('⑥4.実施内容（PR）'!D9="事業中止","",'⑥7.経費内訳（PR）'!F46))</f>
        <v/>
      </c>
      <c r="K16" s="636" t="str">
        <f>IF('⑥4.実施内容（PR）'!B9="","",IF('⑥4.実施内容（PR）'!D9="事業中止","",'①6.成果目標（PR）'!K16))</f>
        <v/>
      </c>
      <c r="L16" s="1683"/>
    </row>
    <row r="17" spans="2:14" ht="22.5" customHeight="1">
      <c r="B17" s="1285" t="str">
        <f>IF('⑥4.実施内容（PR）'!B10="","",'⑥4.実施内容（PR）'!B10)</f>
        <v/>
      </c>
      <c r="C17" s="1271" t="str">
        <f>IF('⑥4.実施内容（PR）'!B10="","",IF('⑥4.実施内容（PR）'!D10="事業中止","事業中止",'⑥4.実施内容（PR）'!C10))</f>
        <v/>
      </c>
      <c r="D17" s="1657" t="str">
        <f>IF('⑥4.実施内容（PR）'!B10="","",IF('⑥4.実施内容（PR）'!D10="事業中止","",'⑥4.実施内容（PR）'!E10))</f>
        <v/>
      </c>
      <c r="E17" s="1657" t="str">
        <f>IF('⑥4.実施内容（PR）'!B10="","",IF('⑥4.実施内容（PR）'!D10="事業中止","",'⑥4.実施内容（PR）'!F10))</f>
        <v/>
      </c>
      <c r="F17" s="1675" t="str">
        <f>IF('⑥4.実施内容（PR）'!B10="","",IF('⑥4.実施内容（PR）'!D10="事業中止","",'①6.成果目標（PR）'!F17))</f>
        <v/>
      </c>
      <c r="G17" s="1685"/>
      <c r="H17" s="1679" t="str">
        <f>IF('⑥4.実施内容（PR）'!B10="","",IF('⑥4.実施内容（PR）'!D10="事業中止","",'①6.成果目標（PR）'!H17))</f>
        <v/>
      </c>
      <c r="I17" s="1681" t="str">
        <f>IF('⑥4.実施内容（PR）'!B10="","",IF('⑥4.実施内容（PR）'!D10="事業中止","",'①6.成果目標（PR）'!I17))</f>
        <v/>
      </c>
      <c r="J17" s="634" t="str">
        <f>IF(B17="","",IF('⑥4.実施内容（PR）'!D10="事業中止","",'⑥7.経費内訳（PR）'!E56))</f>
        <v/>
      </c>
      <c r="K17" s="635" t="str">
        <f>IF('⑥4.実施内容（PR）'!B10="","",IF('⑥4.実施内容（PR）'!D10="事業中止","",'①6.成果目標（PR）'!K17))</f>
        <v/>
      </c>
      <c r="L17" s="1683" t="str">
        <f>IF(J18="","",((G17)/J18))</f>
        <v/>
      </c>
    </row>
    <row r="18" spans="2:14" ht="22.5" customHeight="1">
      <c r="B18" s="1269"/>
      <c r="C18" s="1271"/>
      <c r="D18" s="1657"/>
      <c r="E18" s="1657"/>
      <c r="F18" s="1675"/>
      <c r="G18" s="1677"/>
      <c r="H18" s="1679"/>
      <c r="I18" s="1681"/>
      <c r="J18" s="632" t="str">
        <f>IF(B17="","",IF('⑥4.実施内容（PR）'!D10="事業中止","",'⑥7.経費内訳（PR）'!F56))</f>
        <v/>
      </c>
      <c r="K18" s="636" t="str">
        <f>IF('⑥4.実施内容（PR）'!B10="","",IF('⑥4.実施内容（PR）'!D10="事業中止","",'①6.成果目標（PR）'!K18))</f>
        <v/>
      </c>
      <c r="L18" s="1683"/>
    </row>
    <row r="19" spans="2:14" ht="22.5" customHeight="1">
      <c r="B19" s="1285" t="str">
        <f>IF('⑥4.実施内容（PR）'!B11="","",'⑥4.実施内容（PR）'!B11)</f>
        <v/>
      </c>
      <c r="C19" s="1271" t="str">
        <f>IF('⑥4.実施内容（PR）'!B11="","",IF('⑥4.実施内容（PR）'!D11="事業中止","事業中止",'⑥4.実施内容（PR）'!C11))</f>
        <v/>
      </c>
      <c r="D19" s="1657" t="str">
        <f>IF('⑥4.実施内容（PR）'!B11="","",IF('⑥4.実施内容（PR）'!D11="事業中止","",'⑥4.実施内容（PR）'!E11))</f>
        <v/>
      </c>
      <c r="E19" s="1657" t="str">
        <f>IF('⑥4.実施内容（PR）'!B11="","",IF('⑥4.実施内容（PR）'!D11="事業中止","",'⑥4.実施内容（PR）'!F11))</f>
        <v/>
      </c>
      <c r="F19" s="1675" t="str">
        <f>IF('⑥4.実施内容（PR）'!B11="","",IF('⑥4.実施内容（PR）'!D11="事業中止","",'①6.成果目標（PR）'!F19))</f>
        <v/>
      </c>
      <c r="G19" s="1685"/>
      <c r="H19" s="1679" t="str">
        <f>IF('⑥4.実施内容（PR）'!B11="","",IF('⑥4.実施内容（PR）'!D11="事業中止","",'①6.成果目標（PR）'!H19))</f>
        <v/>
      </c>
      <c r="I19" s="1681" t="str">
        <f>IF('⑥4.実施内容（PR）'!B11="","",IF('⑥4.実施内容（PR）'!D11="事業中止","",'①6.成果目標（PR）'!I19))</f>
        <v/>
      </c>
      <c r="J19" s="634" t="str">
        <f>IF(B19="","",IF('⑥4.実施内容（PR）'!D11="事業中止","",'⑥7.経費内訳（PR）'!E66))</f>
        <v/>
      </c>
      <c r="K19" s="635" t="str">
        <f>IF('⑥4.実施内容（PR）'!B11="","",IF('⑥4.実施内容（PR）'!D11="事業中止","",'①6.成果目標（PR）'!K19))</f>
        <v/>
      </c>
      <c r="L19" s="1683" t="str">
        <f>IF(J20="","",((G19)/J20))</f>
        <v/>
      </c>
    </row>
    <row r="20" spans="2:14" ht="22.5" customHeight="1">
      <c r="B20" s="1269"/>
      <c r="C20" s="1271"/>
      <c r="D20" s="1657"/>
      <c r="E20" s="1657"/>
      <c r="F20" s="1675"/>
      <c r="G20" s="1677"/>
      <c r="H20" s="1679"/>
      <c r="I20" s="1681"/>
      <c r="J20" s="632" t="str">
        <f>IF(B19="","",IF('⑥4.実施内容（PR）'!D11="事業中止","",'⑥7.経費内訳（PR）'!F66))</f>
        <v/>
      </c>
      <c r="K20" s="636" t="str">
        <f>IF('⑥4.実施内容（PR）'!B11="","",IF('⑥4.実施内容（PR）'!D11="事業中止","",'①6.成果目標（PR）'!K20))</f>
        <v/>
      </c>
      <c r="L20" s="1683"/>
    </row>
    <row r="21" spans="2:14" ht="22.5" customHeight="1">
      <c r="B21" s="1285" t="str">
        <f>IF('⑥4.実施内容（PR）'!B12="","",'⑥4.実施内容（PR）'!B12)</f>
        <v/>
      </c>
      <c r="C21" s="1271" t="str">
        <f>IF('⑥4.実施内容（PR）'!B12="","",IF('⑥4.実施内容（PR）'!D12="事業中止","事業中止",'⑥4.実施内容（PR）'!C12))</f>
        <v/>
      </c>
      <c r="D21" s="1657" t="str">
        <f>IF('⑥4.実施内容（PR）'!B12="","",IF('⑥4.実施内容（PR）'!D12="事業中止","",'⑥4.実施内容（PR）'!E12))</f>
        <v/>
      </c>
      <c r="E21" s="1657" t="str">
        <f>IF('⑥4.実施内容（PR）'!B12="","",IF('⑥4.実施内容（PR）'!D12="事業中止","",'⑥4.実施内容（PR）'!F12))</f>
        <v/>
      </c>
      <c r="F21" s="1675" t="str">
        <f>IF('⑥4.実施内容（PR）'!B12="","",IF('⑥4.実施内容（PR）'!D12="事業中止","",'①6.成果目標（PR）'!F21))</f>
        <v/>
      </c>
      <c r="G21" s="1685"/>
      <c r="H21" s="1679" t="str">
        <f>IF('⑥4.実施内容（PR）'!B12="","",IF('⑥4.実施内容（PR）'!D12="事業中止","",'①6.成果目標（PR）'!H21))</f>
        <v/>
      </c>
      <c r="I21" s="1681" t="str">
        <f>IF('⑥4.実施内容（PR）'!B12="","",IF('⑥4.実施内容（PR）'!D12="事業中止","",'①6.成果目標（PR）'!I21))</f>
        <v/>
      </c>
      <c r="J21" s="634" t="str">
        <f>IF(B21="","",IF('⑥4.実施内容（PR）'!D12="事業中止","",'⑥7.経費内訳（PR）'!E76))</f>
        <v/>
      </c>
      <c r="K21" s="635" t="str">
        <f>IF('⑥4.実施内容（PR）'!B12="","",IF('⑥4.実施内容（PR）'!D12="事業中止","",'①6.成果目標（PR）'!K21))</f>
        <v/>
      </c>
      <c r="L21" s="1683" t="str">
        <f>IF(J22="","",((G21)/J22))</f>
        <v/>
      </c>
    </row>
    <row r="22" spans="2:14" ht="22.5" customHeight="1">
      <c r="B22" s="1269"/>
      <c r="C22" s="1271"/>
      <c r="D22" s="1657"/>
      <c r="E22" s="1657"/>
      <c r="F22" s="1675"/>
      <c r="G22" s="1677"/>
      <c r="H22" s="1679"/>
      <c r="I22" s="1681"/>
      <c r="J22" s="632" t="str">
        <f>IF(B21="","",IF('⑥4.実施内容（PR）'!D12="事業中止","",'⑥7.経費内訳（PR）'!F76))</f>
        <v/>
      </c>
      <c r="K22" s="636" t="str">
        <f>IF('⑥4.実施内容（PR）'!B12="","",IF('⑥4.実施内容（PR）'!D12="事業中止","",'①6.成果目標（PR）'!K22))</f>
        <v/>
      </c>
      <c r="L22" s="1683"/>
    </row>
    <row r="23" spans="2:14" ht="22.5" customHeight="1">
      <c r="B23" s="1285" t="str">
        <f>IF('⑥4.実施内容（PR）'!B13="","",'⑥4.実施内容（PR）'!B13)</f>
        <v/>
      </c>
      <c r="C23" s="1271" t="str">
        <f>IF('⑥4.実施内容（PR）'!B13="","",IF('⑥4.実施内容（PR）'!D13="事業中止","事業中止",'⑥4.実施内容（PR）'!C13))</f>
        <v/>
      </c>
      <c r="D23" s="1657" t="str">
        <f>IF('⑥4.実施内容（PR）'!B13="","",IF('⑥4.実施内容（PR）'!D13="事業中止","",'⑥4.実施内容（PR）'!E13))</f>
        <v/>
      </c>
      <c r="E23" s="1657" t="str">
        <f>IF('⑥4.実施内容（PR）'!B13="","",IF('⑥4.実施内容（PR）'!D13="事業中止","",'⑥4.実施内容（PR）'!F13))</f>
        <v/>
      </c>
      <c r="F23" s="1675" t="str">
        <f>IF('⑥4.実施内容（PR）'!B13="","",IF('⑥4.実施内容（PR）'!D13="事業中止","",'①6.成果目標（PR）'!F23))</f>
        <v/>
      </c>
      <c r="G23" s="1685"/>
      <c r="H23" s="1679" t="str">
        <f>IF('⑥4.実施内容（PR）'!B13="","",IF('⑥4.実施内容（PR）'!D13="事業中止","",'①6.成果目標（PR）'!H23))</f>
        <v/>
      </c>
      <c r="I23" s="1681" t="str">
        <f>IF('⑥4.実施内容（PR）'!B13="","",IF('⑥4.実施内容（PR）'!D13="事業中止","",'①6.成果目標（PR）'!I23))</f>
        <v/>
      </c>
      <c r="J23" s="634" t="str">
        <f>IF(B23="","",IF('⑥4.実施内容（PR）'!D13="事業中止","",'⑥7.経費内訳（PR）'!E86))</f>
        <v/>
      </c>
      <c r="K23" s="635" t="str">
        <f>IF('⑥4.実施内容（PR）'!B13="","",IF('⑥4.実施内容（PR）'!D13="事業中止","",'①6.成果目標（PR）'!K23))</f>
        <v/>
      </c>
      <c r="L23" s="1683" t="str">
        <f>IF(J24="","",((G23)/J24))</f>
        <v/>
      </c>
    </row>
    <row r="24" spans="2:14" ht="22.5" customHeight="1">
      <c r="B24" s="1269"/>
      <c r="C24" s="1271"/>
      <c r="D24" s="1657"/>
      <c r="E24" s="1657"/>
      <c r="F24" s="1675"/>
      <c r="G24" s="1677"/>
      <c r="H24" s="1679"/>
      <c r="I24" s="1681"/>
      <c r="J24" s="632" t="str">
        <f>IF(B23="","",IF('⑥4.実施内容（PR）'!D13="事業中止","",'⑥7.経費内訳（PR）'!F86))</f>
        <v/>
      </c>
      <c r="K24" s="636" t="str">
        <f>IF('⑥4.実施内容（PR）'!B13="","",IF('⑥4.実施内容（PR）'!D13="事業中止","",'①6.成果目標（PR）'!K24))</f>
        <v/>
      </c>
      <c r="L24" s="1683"/>
    </row>
    <row r="25" spans="2:14" ht="22.5" customHeight="1">
      <c r="B25" s="1269" t="str">
        <f>IF('⑥4.実施内容（PR）'!B14="","",'⑥4.実施内容（PR）'!B14)</f>
        <v/>
      </c>
      <c r="C25" s="1271" t="str">
        <f>IF('⑥4.実施内容（PR）'!B14="","",IF('⑥4.実施内容（PR）'!D14="事業中止","事業中止",'⑥4.実施内容（PR）'!C14))</f>
        <v/>
      </c>
      <c r="D25" s="1657" t="str">
        <f>IF('⑥4.実施内容（PR）'!B14="","",IF('⑥4.実施内容（PR）'!D14="事業中止","",'⑥4.実施内容（PR）'!E14))</f>
        <v/>
      </c>
      <c r="E25" s="1657" t="str">
        <f>IF('⑥4.実施内容（PR）'!B14="","",IF('⑥4.実施内容（PR）'!D14="事業中止","",'⑥4.実施内容（PR）'!F14))</f>
        <v/>
      </c>
      <c r="F25" s="1675" t="str">
        <f>IF('⑥4.実施内容（PR）'!B14="","",IF('⑥4.実施内容（PR）'!D14="事業中止","",'①6.成果目標（PR）'!F25))</f>
        <v/>
      </c>
      <c r="G25" s="1685"/>
      <c r="H25" s="1679" t="str">
        <f>IF('⑥4.実施内容（PR）'!B14="","",IF('⑥4.実施内容（PR）'!D14="事業中止","",'①6.成果目標（PR）'!H25))</f>
        <v/>
      </c>
      <c r="I25" s="1681" t="str">
        <f>IF('⑥4.実施内容（PR）'!B14="","",IF('⑥4.実施内容（PR）'!D14="事業中止","",'①6.成果目標（PR）'!I25))</f>
        <v/>
      </c>
      <c r="J25" s="637" t="str">
        <f>IF(B25="","",IF('⑥4.実施内容（PR）'!D14="事業中止","",'⑥7.経費内訳（PR）'!E96))</f>
        <v/>
      </c>
      <c r="K25" s="638" t="str">
        <f>IF('⑥4.実施内容（PR）'!B14="","",IF('⑥4.実施内容（PR）'!D14="事業中止","",'①6.成果目標（PR）'!K25))</f>
        <v/>
      </c>
      <c r="L25" s="1683" t="str">
        <f>IF(J26="","",((G25)/J26))</f>
        <v/>
      </c>
    </row>
    <row r="26" spans="2:14" ht="22.5" customHeight="1" thickBot="1">
      <c r="B26" s="1270"/>
      <c r="C26" s="1272"/>
      <c r="D26" s="1658"/>
      <c r="E26" s="1658"/>
      <c r="F26" s="1676"/>
      <c r="G26" s="1677"/>
      <c r="H26" s="1680"/>
      <c r="I26" s="1682"/>
      <c r="J26" s="639" t="str">
        <f>IF(B25="","",IF('⑥4.実施内容（PR）'!D14="事業中止","",'⑥7.経費内訳（PR）'!F96))</f>
        <v/>
      </c>
      <c r="K26" s="640" t="str">
        <f>IF('⑥4.実施内容（PR）'!B14="","",IF('⑥4.実施内容（PR）'!D14="事業中止","",'①6.成果目標（PR）'!K26))</f>
        <v/>
      </c>
      <c r="L26" s="1684"/>
      <c r="N26" s="214"/>
    </row>
    <row r="27" spans="2:14" ht="22.5" customHeight="1">
      <c r="B27" s="1285" t="str">
        <f>IF('⑥4.実施内容（PR）'!B15="","",'⑥4.実施内容（PR）'!B15)</f>
        <v/>
      </c>
      <c r="C27" s="1287" t="str">
        <f>IF('⑥4.実施内容（PR）'!B15="","",IF('⑥4.実施内容（PR）'!D15="事業中止","事業中止",'⑥4.実施内容（PR）'!C15))</f>
        <v/>
      </c>
      <c r="D27" s="1670" t="str">
        <f>IF('⑥4.実施内容（PR）'!B15="","",IF('⑥4.実施内容（PR）'!D15="事業中止","",'⑥4.実施内容（PR）'!E15))</f>
        <v/>
      </c>
      <c r="E27" s="1670" t="str">
        <f>IF('⑥4.実施内容（PR）'!B15="","",IF('⑥4.実施内容（PR）'!D15="事業中止","",'⑥4.実施内容（PR）'!F15))</f>
        <v/>
      </c>
      <c r="F27" s="1671" t="str">
        <f>IF('⑥4.実施内容（PR）'!B15="","",IF('⑥4.実施内容（PR）'!D15="事業中止","",'①6.成果目標（PR）'!F27))</f>
        <v/>
      </c>
      <c r="G27" s="1669"/>
      <c r="H27" s="1672" t="str">
        <f>IF('⑥4.実施内容（PR）'!B15="","",IF('⑥4.実施内容（PR）'!D15="事業中止","",'①6.成果目標（PR）'!H27))</f>
        <v/>
      </c>
      <c r="I27" s="1673" t="str">
        <f>IF('⑥4.実施内容（PR）'!B15="","",IF('⑥4.実施内容（PR）'!D15="事業中止","",'①6.成果目標（PR）'!I27))</f>
        <v/>
      </c>
      <c r="J27" s="634" t="str">
        <f>IF(B27="","",IF('⑥4.実施内容（PR）'!D15="事業中止","",'⑥7.経費内訳（PR）'!E106))</f>
        <v/>
      </c>
      <c r="K27" s="641" t="str">
        <f>IF('⑥4.実施内容（PR）'!B15="","",IF('⑥4.実施内容（PR）'!D15="事業中止","",'①6.成果目標（PR）'!K27))</f>
        <v/>
      </c>
      <c r="L27" s="1674" t="str">
        <f>IF(J28="","",((G27*1000)/J28))</f>
        <v/>
      </c>
    </row>
    <row r="28" spans="2:14" ht="22.5" customHeight="1">
      <c r="B28" s="1269"/>
      <c r="C28" s="1271"/>
      <c r="D28" s="1657"/>
      <c r="E28" s="1657"/>
      <c r="F28" s="1659"/>
      <c r="G28" s="1661"/>
      <c r="H28" s="1663"/>
      <c r="I28" s="1665"/>
      <c r="J28" s="632" t="str">
        <f>IF(B27="","",IF('⑥4.実施内容（PR）'!D15="事業中止","",'⑥7.経費内訳（PR）'!F106))</f>
        <v/>
      </c>
      <c r="K28" s="633" t="str">
        <f>IF('⑥4.実施内容（PR）'!B15="","",IF('⑥4.実施内容（PR）'!D15="事業中止","",'①6.成果目標（PR）'!K28))</f>
        <v/>
      </c>
      <c r="L28" s="1667"/>
    </row>
    <row r="29" spans="2:14" ht="22.5" customHeight="1">
      <c r="B29" s="1285" t="str">
        <f>IF('⑥4.実施内容（PR）'!B16="","",'⑥4.実施内容（PR）'!B16)</f>
        <v/>
      </c>
      <c r="C29" s="1271" t="str">
        <f>IF('⑥4.実施内容（PR）'!B16="","",IF('⑥4.実施内容（PR）'!D16="事業中止","事業中止",'⑥4.実施内容（PR）'!C16))</f>
        <v/>
      </c>
      <c r="D29" s="1657" t="str">
        <f>IF('⑥4.実施内容（PR）'!B16="","",IF('⑥4.実施内容（PR）'!D16="事業中止","",'⑥4.実施内容（PR）'!E16))</f>
        <v/>
      </c>
      <c r="E29" s="1657" t="str">
        <f>IF('⑥4.実施内容（PR）'!B16="","",IF('⑥4.実施内容（PR）'!D16="事業中止","",'⑥4.実施内容（PR）'!F16))</f>
        <v/>
      </c>
      <c r="F29" s="1659" t="str">
        <f>IF('⑥4.実施内容（PR）'!B16="","",IF('⑥4.実施内容（PR）'!D16="事業中止","",'①6.成果目標（PR）'!F29))</f>
        <v/>
      </c>
      <c r="G29" s="1669"/>
      <c r="H29" s="1663" t="str">
        <f>IF('⑥4.実施内容（PR）'!B16="","",IF('⑥4.実施内容（PR）'!D16="事業中止","",'①6.成果目標（PR）'!H29))</f>
        <v/>
      </c>
      <c r="I29" s="1665" t="str">
        <f>IF('⑥4.実施内容（PR）'!B16="","",IF('⑥4.実施内容（PR）'!D16="事業中止","",'①6.成果目標（PR）'!I29))</f>
        <v/>
      </c>
      <c r="J29" s="634" t="str">
        <f>IF(B29="","",IF('⑥4.実施内容（PR）'!D16="事業中止","",'⑥7.経費内訳（PR）'!E116))</f>
        <v/>
      </c>
      <c r="K29" s="641" t="str">
        <f>IF('⑥4.実施内容（PR）'!B16="","",IF('⑥4.実施内容（PR）'!D16="事業中止","",'①6.成果目標（PR）'!K29))</f>
        <v/>
      </c>
      <c r="L29" s="1667" t="str">
        <f>IF(J30="","",((G29*1000)/J30))</f>
        <v/>
      </c>
    </row>
    <row r="30" spans="2:14" ht="22.5" customHeight="1">
      <c r="B30" s="1269"/>
      <c r="C30" s="1271"/>
      <c r="D30" s="1657"/>
      <c r="E30" s="1657"/>
      <c r="F30" s="1659"/>
      <c r="G30" s="1661"/>
      <c r="H30" s="1663"/>
      <c r="I30" s="1665"/>
      <c r="J30" s="632" t="str">
        <f>IF(B29="","",IF('⑥4.実施内容（PR）'!D16="事業中止","",'⑥7.経費内訳（PR）'!F116))</f>
        <v/>
      </c>
      <c r="K30" s="633" t="str">
        <f>IF('⑥4.実施内容（PR）'!B16="","",IF('⑥4.実施内容（PR）'!D16="事業中止","",'①6.成果目標（PR）'!K30))</f>
        <v/>
      </c>
      <c r="L30" s="1667"/>
    </row>
    <row r="31" spans="2:14" ht="22.5" customHeight="1">
      <c r="B31" s="1285" t="str">
        <f>IF('⑥4.実施内容（PR）'!B17="","",'⑥4.実施内容（PR）'!B17)</f>
        <v/>
      </c>
      <c r="C31" s="1271" t="str">
        <f>IF('⑥4.実施内容（PR）'!B17="","",IF('⑥4.実施内容（PR）'!D17="事業中止","事業中止",'⑥4.実施内容（PR）'!C17))</f>
        <v/>
      </c>
      <c r="D31" s="1657" t="str">
        <f>IF('⑥4.実施内容（PR）'!B17="","",IF('⑥4.実施内容（PR）'!D17="事業中止","",'⑥4.実施内容（PR）'!E17))</f>
        <v/>
      </c>
      <c r="E31" s="1657" t="str">
        <f>IF('⑥4.実施内容（PR）'!B17="","",IF('⑥4.実施内容（PR）'!D17="事業中止","",'⑥4.実施内容（PR）'!F17))</f>
        <v/>
      </c>
      <c r="F31" s="1659" t="str">
        <f>IF('⑥4.実施内容（PR）'!B17="","",IF('⑥4.実施内容（PR）'!D17="事業中止","",'①6.成果目標（PR）'!F31))</f>
        <v/>
      </c>
      <c r="G31" s="1669"/>
      <c r="H31" s="1663" t="str">
        <f>IF('⑥4.実施内容（PR）'!B17="","",IF('⑥4.実施内容（PR）'!D17="事業中止","",'①6.成果目標（PR）'!H31))</f>
        <v/>
      </c>
      <c r="I31" s="1665" t="str">
        <f>IF('⑥4.実施内容（PR）'!B17="","",IF('⑥4.実施内容（PR）'!D17="事業中止","",'①6.成果目標（PR）'!I31))</f>
        <v/>
      </c>
      <c r="J31" s="634" t="str">
        <f>IF(B31="","",IF('⑥4.実施内容（PR）'!D17="事業中止","",'⑥7.経費内訳（PR）'!E126))</f>
        <v/>
      </c>
      <c r="K31" s="641" t="str">
        <f>IF('⑥4.実施内容（PR）'!B17="","",IF('⑥4.実施内容（PR）'!D17="事業中止","",'①6.成果目標（PR）'!K31))</f>
        <v/>
      </c>
      <c r="L31" s="1667" t="str">
        <f>IF(J32="","",((G31*1000)/J32))</f>
        <v/>
      </c>
    </row>
    <row r="32" spans="2:14" ht="22.5" customHeight="1">
      <c r="B32" s="1269"/>
      <c r="C32" s="1271"/>
      <c r="D32" s="1657"/>
      <c r="E32" s="1657"/>
      <c r="F32" s="1659"/>
      <c r="G32" s="1661"/>
      <c r="H32" s="1663"/>
      <c r="I32" s="1665"/>
      <c r="J32" s="632" t="str">
        <f>IF(B31="","",IF('⑥4.実施内容（PR）'!D17="事業中止","",'⑥7.経費内訳（PR）'!F126))</f>
        <v/>
      </c>
      <c r="K32" s="633" t="str">
        <f>IF('⑥4.実施内容（PR）'!B17="","",IF('⑥4.実施内容（PR）'!D17="事業中止","",'①6.成果目標（PR）'!K32))</f>
        <v/>
      </c>
      <c r="L32" s="1667"/>
    </row>
    <row r="33" spans="1:14" ht="22.5" customHeight="1">
      <c r="B33" s="1285" t="str">
        <f>IF('⑥4.実施内容（PR）'!B18="","",'⑥4.実施内容（PR）'!B18)</f>
        <v/>
      </c>
      <c r="C33" s="1271" t="str">
        <f>IF('⑥4.実施内容（PR）'!B18="","",IF('⑥4.実施内容（PR）'!D18="事業中止","事業中止",'⑥4.実施内容（PR）'!C18))</f>
        <v/>
      </c>
      <c r="D33" s="1657" t="str">
        <f>IF('⑥4.実施内容（PR）'!B18="","",IF('⑥4.実施内容（PR）'!D18="事業中止","",'⑥4.実施内容（PR）'!E18))</f>
        <v/>
      </c>
      <c r="E33" s="1657" t="str">
        <f>IF('⑥4.実施内容（PR）'!B18="","",IF('⑥4.実施内容（PR）'!D18="事業中止","",'⑥4.実施内容（PR）'!F18))</f>
        <v/>
      </c>
      <c r="F33" s="1659" t="str">
        <f>IF('⑥4.実施内容（PR）'!B18="","",IF('⑥4.実施内容（PR）'!D18="事業中止","",'①6.成果目標（PR）'!F33))</f>
        <v/>
      </c>
      <c r="G33" s="1669"/>
      <c r="H33" s="1663" t="str">
        <f>IF('⑥4.実施内容（PR）'!B18="","",IF('⑥4.実施内容（PR）'!D18="事業中止","",'①6.成果目標（PR）'!H33))</f>
        <v/>
      </c>
      <c r="I33" s="1665" t="str">
        <f>IF('⑥4.実施内容（PR）'!B18="","",IF('⑥4.実施内容（PR）'!D18="事業中止","",'①6.成果目標（PR）'!I33))</f>
        <v/>
      </c>
      <c r="J33" s="634" t="str">
        <f>IF(B33="","",IF('⑥4.実施内容（PR）'!D18="事業中止","",'⑥7.経費内訳（PR）'!E136))</f>
        <v/>
      </c>
      <c r="K33" s="641" t="str">
        <f>IF('⑥4.実施内容（PR）'!B18="","",IF('⑥4.実施内容（PR）'!D18="事業中止","",'①6.成果目標（PR）'!K33))</f>
        <v/>
      </c>
      <c r="L33" s="1667" t="str">
        <f>IF(J34="","",((G33*1000)/J34))</f>
        <v/>
      </c>
    </row>
    <row r="34" spans="1:14" ht="22.5" customHeight="1">
      <c r="B34" s="1269"/>
      <c r="C34" s="1271"/>
      <c r="D34" s="1657"/>
      <c r="E34" s="1657"/>
      <c r="F34" s="1659"/>
      <c r="G34" s="1661"/>
      <c r="H34" s="1663"/>
      <c r="I34" s="1665"/>
      <c r="J34" s="632" t="str">
        <f>IF(B33="","",IF('⑥4.実施内容（PR）'!D18="事業中止","",'⑥7.経費内訳（PR）'!F136))</f>
        <v/>
      </c>
      <c r="K34" s="633" t="str">
        <f>IF('⑥4.実施内容（PR）'!B18="","",IF('⑥4.実施内容（PR）'!D18="事業中止","",'①6.成果目標（PR）'!K34))</f>
        <v/>
      </c>
      <c r="L34" s="1667"/>
    </row>
    <row r="35" spans="1:14" ht="22.5" customHeight="1">
      <c r="B35" s="1285" t="str">
        <f>IF('⑥4.実施内容（PR）'!B19="","",'⑥4.実施内容（PR）'!B19)</f>
        <v/>
      </c>
      <c r="C35" s="1271" t="str">
        <f>IF('⑥4.実施内容（PR）'!B19="","",IF('⑥4.実施内容（PR）'!D19="事業中止","事業中止",'⑥4.実施内容（PR）'!C19))</f>
        <v/>
      </c>
      <c r="D35" s="1657" t="str">
        <f>IF('⑥4.実施内容（PR）'!B19="","",IF('⑥4.実施内容（PR）'!D19="事業中止","",'⑥4.実施内容（PR）'!E19))</f>
        <v/>
      </c>
      <c r="E35" s="1657" t="str">
        <f>IF('⑥4.実施内容（PR）'!B19="","",IF('⑥4.実施内容（PR）'!D19="事業中止","",'⑥4.実施内容（PR）'!F19))</f>
        <v/>
      </c>
      <c r="F35" s="1659" t="str">
        <f>IF('⑥4.実施内容（PR）'!B19="","",IF('⑥4.実施内容（PR）'!D19="事業中止","",'①6.成果目標（PR）'!F35))</f>
        <v/>
      </c>
      <c r="G35" s="1669"/>
      <c r="H35" s="1663" t="str">
        <f>IF('⑥4.実施内容（PR）'!B19="","",IF('⑥4.実施内容（PR）'!D19="事業中止","",'①6.成果目標（PR）'!H35))</f>
        <v/>
      </c>
      <c r="I35" s="1665" t="str">
        <f>IF('⑥4.実施内容（PR）'!B19="","",IF('⑥4.実施内容（PR）'!D19="事業中止","",'①6.成果目標（PR）'!I35))</f>
        <v/>
      </c>
      <c r="J35" s="634" t="str">
        <f>IF(B35="","",IF('⑥4.実施内容（PR）'!D19="事業中止","",'⑥7.経費内訳（PR）'!E146))</f>
        <v/>
      </c>
      <c r="K35" s="641" t="str">
        <f>IF('⑥4.実施内容（PR）'!B19="","",IF('⑥4.実施内容（PR）'!D19="事業中止","",'①6.成果目標（PR）'!K35))</f>
        <v/>
      </c>
      <c r="L35" s="1667" t="str">
        <f>IF(J36="","",((G35*1000)/J36))</f>
        <v/>
      </c>
    </row>
    <row r="36" spans="1:14" ht="22.5" customHeight="1">
      <c r="B36" s="1269"/>
      <c r="C36" s="1271"/>
      <c r="D36" s="1657"/>
      <c r="E36" s="1657"/>
      <c r="F36" s="1659"/>
      <c r="G36" s="1661"/>
      <c r="H36" s="1663"/>
      <c r="I36" s="1665"/>
      <c r="J36" s="632" t="str">
        <f>IF(B35="","",IF('⑥4.実施内容（PR）'!D19="事業中止","",'⑥7.経費内訳（PR）'!F146))</f>
        <v/>
      </c>
      <c r="K36" s="633" t="str">
        <f>IF('⑥4.実施内容（PR）'!B19="","",IF('⑥4.実施内容（PR）'!D19="事業中止","",'①6.成果目標（PR）'!K36))</f>
        <v/>
      </c>
      <c r="L36" s="1667"/>
    </row>
    <row r="37" spans="1:14" ht="22.5" customHeight="1">
      <c r="B37" s="1285" t="str">
        <f>IF('⑥4.実施内容（PR）'!B20="","",'⑥4.実施内容（PR）'!B20)</f>
        <v/>
      </c>
      <c r="C37" s="1271" t="str">
        <f>IF('⑥4.実施内容（PR）'!B20="","",IF('⑥4.実施内容（PR）'!D20="事業中止","事業中止",'⑥4.実施内容（PR）'!C20))</f>
        <v/>
      </c>
      <c r="D37" s="1657" t="str">
        <f>IF('⑥4.実施内容（PR）'!B20="","",IF('⑥4.実施内容（PR）'!D20="事業中止","",'⑥4.実施内容（PR）'!E20))</f>
        <v/>
      </c>
      <c r="E37" s="1657" t="str">
        <f>IF('⑥4.実施内容（PR）'!B20="","",IF('⑥4.実施内容（PR）'!D20="事業中止","",'⑥4.実施内容（PR）'!F20))</f>
        <v/>
      </c>
      <c r="F37" s="1659" t="str">
        <f>IF('⑥4.実施内容（PR）'!B20="","",IF('⑥4.実施内容（PR）'!D20="事業中止","",'①6.成果目標（PR）'!F37))</f>
        <v/>
      </c>
      <c r="G37" s="1669"/>
      <c r="H37" s="1663" t="str">
        <f>IF('⑥4.実施内容（PR）'!B20="","",IF('⑥4.実施内容（PR）'!D20="事業中止","",'①6.成果目標（PR）'!H37))</f>
        <v/>
      </c>
      <c r="I37" s="1665" t="str">
        <f>IF('⑥4.実施内容（PR）'!B20="","",IF('⑥4.実施内容（PR）'!D20="事業中止","",'①6.成果目標（PR）'!I37))</f>
        <v/>
      </c>
      <c r="J37" s="634" t="str">
        <f>IF(B37="","",IF('⑥4.実施内容（PR）'!D20="事業中止","",'⑥7.経費内訳（PR）'!E156))</f>
        <v/>
      </c>
      <c r="K37" s="641" t="str">
        <f>IF('⑥4.実施内容（PR）'!B20="","",IF('⑥4.実施内容（PR）'!D20="事業中止","",'①6.成果目標（PR）'!K37))</f>
        <v/>
      </c>
      <c r="L37" s="1667" t="str">
        <f>IF(J38="","",((G37*1000)/J38))</f>
        <v/>
      </c>
    </row>
    <row r="38" spans="1:14" ht="22.5" customHeight="1">
      <c r="B38" s="1269"/>
      <c r="C38" s="1271"/>
      <c r="D38" s="1657"/>
      <c r="E38" s="1657"/>
      <c r="F38" s="1659"/>
      <c r="G38" s="1661"/>
      <c r="H38" s="1663"/>
      <c r="I38" s="1665"/>
      <c r="J38" s="632" t="str">
        <f>IF(B37="","",IF('⑥4.実施内容（PR）'!D20="事業中止","",'⑥7.経費内訳（PR）'!F156))</f>
        <v/>
      </c>
      <c r="K38" s="633" t="str">
        <f>IF('⑥4.実施内容（PR）'!B20="","",IF('⑥4.実施内容（PR）'!D20="事業中止","",'①6.成果目標（PR）'!K38))</f>
        <v/>
      </c>
      <c r="L38" s="1667"/>
    </row>
    <row r="39" spans="1:14" ht="22.5" customHeight="1">
      <c r="B39" s="1285" t="str">
        <f>IF('⑥4.実施内容（PR）'!B21="","",'⑥4.実施内容（PR）'!B21)</f>
        <v/>
      </c>
      <c r="C39" s="1271" t="str">
        <f>IF('⑥4.実施内容（PR）'!B21="","",IF('⑥4.実施内容（PR）'!D21="事業中止","事業中止",'⑥4.実施内容（PR）'!C21))</f>
        <v/>
      </c>
      <c r="D39" s="1657" t="str">
        <f>IF('⑥4.実施内容（PR）'!B21="","",IF('⑥4.実施内容（PR）'!D21="事業中止","",'⑥4.実施内容（PR）'!E21))</f>
        <v/>
      </c>
      <c r="E39" s="1657" t="str">
        <f>IF('⑥4.実施内容（PR）'!B21="","",IF('⑥4.実施内容（PR）'!D21="事業中止","",'⑥4.実施内容（PR）'!F21))</f>
        <v/>
      </c>
      <c r="F39" s="1659" t="str">
        <f>IF('⑥4.実施内容（PR）'!B21="","",IF('⑥4.実施内容（PR）'!D21="事業中止","",'①6.成果目標（PR）'!F39))</f>
        <v/>
      </c>
      <c r="G39" s="1669"/>
      <c r="H39" s="1663" t="str">
        <f>IF('⑥4.実施内容（PR）'!B21="","",IF('⑥4.実施内容（PR）'!D21="事業中止","",'①6.成果目標（PR）'!H39))</f>
        <v/>
      </c>
      <c r="I39" s="1665" t="str">
        <f>IF('⑥4.実施内容（PR）'!B21="","",IF('⑥4.実施内容（PR）'!D21="事業中止","",'①6.成果目標（PR）'!I39))</f>
        <v/>
      </c>
      <c r="J39" s="634" t="str">
        <f>IF(B39="","",IF('⑥4.実施内容（PR）'!D21="事業中止","",'⑥7.経費内訳（PR）'!E166))</f>
        <v/>
      </c>
      <c r="K39" s="641" t="str">
        <f>IF('⑥4.実施内容（PR）'!B21="","",IF('⑥4.実施内容（PR）'!D21="事業中止","",'①6.成果目標（PR）'!K39))</f>
        <v/>
      </c>
      <c r="L39" s="1667" t="str">
        <f>IF(J40="","",((G39*1000)/J40))</f>
        <v/>
      </c>
    </row>
    <row r="40" spans="1:14" ht="22.5" customHeight="1">
      <c r="B40" s="1269"/>
      <c r="C40" s="1271"/>
      <c r="D40" s="1657"/>
      <c r="E40" s="1657"/>
      <c r="F40" s="1659"/>
      <c r="G40" s="1661"/>
      <c r="H40" s="1663"/>
      <c r="I40" s="1665"/>
      <c r="J40" s="632" t="str">
        <f>IF(B39="","",IF('⑥4.実施内容（PR）'!D21="事業中止","",'⑥7.経費内訳（PR）'!F166))</f>
        <v/>
      </c>
      <c r="K40" s="633" t="str">
        <f>IF('⑥4.実施内容（PR）'!B21="","",IF('⑥4.実施内容（PR）'!D21="事業中止","",'①6.成果目標（PR）'!K40))</f>
        <v/>
      </c>
      <c r="L40" s="1667"/>
    </row>
    <row r="41" spans="1:14" ht="22.5" customHeight="1">
      <c r="B41" s="1285" t="str">
        <f>IF('⑥4.実施内容（PR）'!B22="","",'⑥4.実施内容（PR）'!B22)</f>
        <v/>
      </c>
      <c r="C41" s="1271" t="str">
        <f>IF('⑥4.実施内容（PR）'!B22="","",IF('⑥4.実施内容（PR）'!D22="事業中止","事業中止",'⑥4.実施内容（PR）'!C22))</f>
        <v/>
      </c>
      <c r="D41" s="1657" t="str">
        <f>IF('⑥4.実施内容（PR）'!B22="","",IF('⑥4.実施内容（PR）'!D22="事業中止","",'⑥4.実施内容（PR）'!E22))</f>
        <v/>
      </c>
      <c r="E41" s="1657" t="str">
        <f>IF('⑥4.実施内容（PR）'!B22="","",IF('⑥4.実施内容（PR）'!D22="事業中止","",'⑥4.実施内容（PR）'!F22))</f>
        <v/>
      </c>
      <c r="F41" s="1659" t="str">
        <f>IF('⑥4.実施内容（PR）'!B22="","",IF('⑥4.実施内容（PR）'!D22="事業中止","",'①6.成果目標（PR）'!F41))</f>
        <v/>
      </c>
      <c r="G41" s="1669"/>
      <c r="H41" s="1663" t="str">
        <f>IF('⑥4.実施内容（PR）'!B22="","",IF('⑥4.実施内容（PR）'!D22="事業中止","",'①6.成果目標（PR）'!H41))</f>
        <v/>
      </c>
      <c r="I41" s="1665" t="str">
        <f>IF('⑥4.実施内容（PR）'!B22="","",IF('⑥4.実施内容（PR）'!D22="事業中止","",'①6.成果目標（PR）'!I41))</f>
        <v/>
      </c>
      <c r="J41" s="634" t="str">
        <f>IF(B41="","",IF('⑥4.実施内容（PR）'!D22="事業中止","",'⑥7.経費内訳（PR）'!E176))</f>
        <v/>
      </c>
      <c r="K41" s="641" t="str">
        <f>IF('⑥4.実施内容（PR）'!B22="","",IF('⑥4.実施内容（PR）'!D22="事業中止","",'①6.成果目標（PR）'!K41))</f>
        <v/>
      </c>
      <c r="L41" s="1667" t="str">
        <f>IF(J42="","",((G41*1000)/J42))</f>
        <v/>
      </c>
    </row>
    <row r="42" spans="1:14" ht="22.5" customHeight="1">
      <c r="B42" s="1269"/>
      <c r="C42" s="1271"/>
      <c r="D42" s="1657"/>
      <c r="E42" s="1657"/>
      <c r="F42" s="1659"/>
      <c r="G42" s="1661"/>
      <c r="H42" s="1663"/>
      <c r="I42" s="1665"/>
      <c r="J42" s="632" t="str">
        <f>IF(B41="","",IF('⑥4.実施内容（PR）'!D22="事業中止","",'⑥7.経費内訳（PR）'!F176))</f>
        <v/>
      </c>
      <c r="K42" s="633" t="str">
        <f>IF('⑥4.実施内容（PR）'!B22="","",IF('⑥4.実施内容（PR）'!D22="事業中止","",'①6.成果目標（PR）'!K42))</f>
        <v/>
      </c>
      <c r="L42" s="1667"/>
    </row>
    <row r="43" spans="1:14" ht="22.5" customHeight="1">
      <c r="B43" s="1285" t="str">
        <f>IF('⑥4.実施内容（PR）'!B23="","",'⑥4.実施内容（PR）'!B23)</f>
        <v/>
      </c>
      <c r="C43" s="1271" t="str">
        <f>IF('⑥4.実施内容（PR）'!B23="","",IF('⑥4.実施内容（PR）'!D23="事業中止","事業中止",'⑥4.実施内容（PR）'!C23))</f>
        <v/>
      </c>
      <c r="D43" s="1657" t="str">
        <f>IF('⑥4.実施内容（PR）'!B23="","",IF('⑥4.実施内容（PR）'!D23="事業中止","",'⑥4.実施内容（PR）'!E23))</f>
        <v/>
      </c>
      <c r="E43" s="1657" t="str">
        <f>IF('⑥4.実施内容（PR）'!B23="","",IF('⑥4.実施内容（PR）'!D23="事業中止","",'⑥4.実施内容（PR）'!F23))</f>
        <v/>
      </c>
      <c r="F43" s="1659" t="str">
        <f>IF('⑥4.実施内容（PR）'!B23="","",IF('⑥4.実施内容（PR）'!D23="事業中止","",'①6.成果目標（PR）'!F43))</f>
        <v/>
      </c>
      <c r="G43" s="1669"/>
      <c r="H43" s="1663" t="str">
        <f>IF('⑥4.実施内容（PR）'!B23="","",IF('⑥4.実施内容（PR）'!D23="事業中止","",'①6.成果目標（PR）'!H43))</f>
        <v/>
      </c>
      <c r="I43" s="1665" t="str">
        <f>IF('⑥4.実施内容（PR）'!B23="","",IF('⑥4.実施内容（PR）'!D23="事業中止","",'①6.成果目標（PR）'!I43))</f>
        <v/>
      </c>
      <c r="J43" s="634" t="str">
        <f>IF(B43="","",IF('⑥4.実施内容（PR）'!D23="事業中止","",'⑥7.経費内訳（PR）'!E186))</f>
        <v/>
      </c>
      <c r="K43" s="641" t="str">
        <f>IF('⑥4.実施内容（PR）'!B23="","",IF('⑥4.実施内容（PR）'!D23="事業中止","",'①6.成果目標（PR）'!K43))</f>
        <v/>
      </c>
      <c r="L43" s="1667" t="str">
        <f>IF(J44="","",((G43*1000)/J44))</f>
        <v/>
      </c>
    </row>
    <row r="44" spans="1:14" ht="22.5" customHeight="1">
      <c r="B44" s="1269"/>
      <c r="C44" s="1271"/>
      <c r="D44" s="1657"/>
      <c r="E44" s="1657"/>
      <c r="F44" s="1659"/>
      <c r="G44" s="1661"/>
      <c r="H44" s="1663"/>
      <c r="I44" s="1665"/>
      <c r="J44" s="632" t="str">
        <f>IF(B43="","",IF('⑥4.実施内容（PR）'!D23="事業中止","",'⑥7.経費内訳（PR）'!F186))</f>
        <v/>
      </c>
      <c r="K44" s="633" t="str">
        <f>IF('⑥4.実施内容（PR）'!B23="","",IF('⑥4.実施内容（PR）'!D23="事業中止","",'①6.成果目標（PR）'!K44))</f>
        <v/>
      </c>
      <c r="L44" s="1667"/>
    </row>
    <row r="45" spans="1:14" ht="22.5" customHeight="1">
      <c r="B45" s="1690" t="str">
        <f>IF('⑥4.実施内容（PR）'!B24="","",'⑥4.実施内容（PR）'!B24)</f>
        <v/>
      </c>
      <c r="C45" s="1692" t="str">
        <f>IF('⑥4.実施内容（PR）'!B24="","",IF('⑥4.実施内容（PR）'!D24="事業中止","事業中止",'⑥4.実施内容（PR）'!C24))</f>
        <v/>
      </c>
      <c r="D45" s="1694" t="str">
        <f>IF('⑥4.実施内容（PR）'!B24="","",IF('⑥4.実施内容（PR）'!D24="事業中止","",'⑥4.実施内容（PR）'!E24))</f>
        <v/>
      </c>
      <c r="E45" s="1694" t="str">
        <f>IF('⑥4.実施内容（PR）'!B24="","",IF('⑥4.実施内容（PR）'!D24="事業中止","",'⑥4.実施内容（PR）'!F24))</f>
        <v/>
      </c>
      <c r="F45" s="1659" t="str">
        <f>IF('⑥4.実施内容（PR）'!B24="","",IF('⑥4.実施内容（PR）'!D24="事業中止","",'①6.成果目標（PR）'!F45))</f>
        <v/>
      </c>
      <c r="G45" s="1661"/>
      <c r="H45" s="1663" t="str">
        <f>IF('⑥4.実施内容（PR）'!B24="","",IF('⑥4.実施内容（PR）'!D24="事業中止","",'①6.成果目標（PR）'!H45))</f>
        <v/>
      </c>
      <c r="I45" s="1665" t="str">
        <f>IF('⑥4.実施内容（PR）'!B24="","",IF('⑥4.実施内容（PR）'!D24="事業中止","",'①6.成果目標（PR）'!I45))</f>
        <v/>
      </c>
      <c r="J45" s="642" t="str">
        <f>IF(B45="","",IF('⑥4.実施内容（PR）'!D24="事業中止","",'⑥7.経費内訳（PR）'!E196))</f>
        <v/>
      </c>
      <c r="K45" s="643" t="str">
        <f>IF('⑥4.実施内容（PR）'!B24="","",IF('⑥4.実施内容（PR）'!D24="事業中止","",'①6.成果目標（PR）'!K45))</f>
        <v/>
      </c>
      <c r="L45" s="1696" t="str">
        <f>IF(J46="","",((G45*1000)/J46))</f>
        <v/>
      </c>
    </row>
    <row r="46" spans="1:14" ht="22.5" customHeight="1" thickBot="1">
      <c r="A46" s="138"/>
      <c r="B46" s="1691"/>
      <c r="C46" s="1693"/>
      <c r="D46" s="1695"/>
      <c r="E46" s="1695"/>
      <c r="F46" s="1660"/>
      <c r="G46" s="1662"/>
      <c r="H46" s="1664"/>
      <c r="I46" s="1666"/>
      <c r="J46" s="644" t="str">
        <f>IF(B45="","",IF('⑥4.実施内容（PR）'!D24="事業中止","",'⑥7.経費内訳（PR）'!F196))</f>
        <v/>
      </c>
      <c r="K46" s="645" t="str">
        <f>IF('⑥4.実施内容（PR）'!B24="","",IF('⑥4.実施内容（PR）'!D24="事業中止","",'①6.成果目標（PR）'!K46))</f>
        <v/>
      </c>
      <c r="L46" s="1697"/>
    </row>
    <row r="47" spans="1:14" ht="22.5" hidden="1" customHeight="1">
      <c r="B47" s="1293" t="str">
        <f>IF('⑥4.実施内容（PR）'!B25="","",'⑥4.実施内容（PR）'!B25)</f>
        <v/>
      </c>
      <c r="C47" s="1294" t="str">
        <f>IF('⑥4.実施内容（PR）'!B25="","",IF('⑥4.実施内容（PR）'!D25="事業中止","事業中止",'⑥4.実施内容（PR）'!C25))</f>
        <v/>
      </c>
      <c r="D47" s="1296" t="str">
        <f>IF('⑥4.実施内容（PR）'!B25="","",IF('⑥4.実施内容（PR）'!D25="事業中止","",'⑥4.実施内容（PR）'!E25))</f>
        <v/>
      </c>
      <c r="E47" s="1296" t="str">
        <f>IF('⑥4.実施内容（PR）'!B25="","",IF('⑥4.実施内容（PR）'!D25="事業中止","",'⑥4.実施内容（PR）'!F25))</f>
        <v/>
      </c>
      <c r="F47" s="1686" t="str">
        <f>IF('⑥4.実施内容（PR）'!B25="","",IF('⑥4.実施内容（PR）'!D25="事業中止","",'①6.成果目標（PR）'!F47))</f>
        <v/>
      </c>
      <c r="G47" s="1685"/>
      <c r="H47" s="1687" t="str">
        <f>IF('⑥4.実施内容（PR）'!B25="","",IF('⑥4.実施内容（PR）'!D25="事業中止","",'①6.成果目標（PR）'!H47))</f>
        <v/>
      </c>
      <c r="I47" s="1688" t="str">
        <f>IF('⑥4.実施内容（PR）'!B25="","",IF('⑥4.実施内容（PR）'!D25="事業中止","",'①6.成果目標（PR）'!I47))</f>
        <v/>
      </c>
      <c r="J47" s="634" t="str">
        <f>IF(B47="","",IF('⑥4.実施内容（PR）'!D25="事業中止","",'⑥7.経費内訳（PR）'!E206))</f>
        <v/>
      </c>
      <c r="K47" s="635" t="str">
        <f>IF('⑥4.実施内容（PR）'!B25="","",IF('⑥4.実施内容（PR）'!D25="事業中止","",'①6.成果目標（PR）'!K47))</f>
        <v/>
      </c>
      <c r="L47" s="1689" t="str">
        <f>IF(J48="","",((G47)/J48))</f>
        <v/>
      </c>
      <c r="N47" s="607"/>
    </row>
    <row r="48" spans="1:14" ht="22.5" hidden="1" customHeight="1">
      <c r="B48" s="1285"/>
      <c r="C48" s="1295"/>
      <c r="D48" s="1288"/>
      <c r="E48" s="1288"/>
      <c r="F48" s="1675"/>
      <c r="G48" s="1677"/>
      <c r="H48" s="1679"/>
      <c r="I48" s="1681"/>
      <c r="J48" s="632" t="str">
        <f>IF(B47="","",IF('⑥4.実施内容（PR）'!D25="事業中止","",'⑥7.経費内訳（PR）'!F206))</f>
        <v/>
      </c>
      <c r="K48" s="633" t="str">
        <f>IF('⑥4.実施内容（PR）'!B25="","",IF('⑥4.実施内容（PR）'!D25="事業中止","",'①6.成果目標（PR）'!K48))</f>
        <v/>
      </c>
      <c r="L48" s="1683"/>
      <c r="N48" s="612"/>
    </row>
    <row r="49" spans="2:14" ht="22.5" hidden="1" customHeight="1">
      <c r="B49" s="1285" t="str">
        <f>IF('⑥4.実施内容（PR）'!B26="","",'⑥4.実施内容（PR）'!B26)</f>
        <v/>
      </c>
      <c r="C49" s="1271" t="str">
        <f>IF('⑥4.実施内容（PR）'!B26="","",IF('⑥4.実施内容（PR）'!D26="事業中止","事業中止",'⑥4.実施内容（PR）'!C26))</f>
        <v/>
      </c>
      <c r="D49" s="1273" t="str">
        <f>IF('⑥4.実施内容（PR）'!B26="","",IF('⑥4.実施内容（PR）'!D26="事業中止","",'⑥4.実施内容（PR）'!E26))</f>
        <v/>
      </c>
      <c r="E49" s="1273" t="str">
        <f>IF('⑥4.実施内容（PR）'!B26="","",IF('⑥4.実施内容（PR）'!D26="事業中止","",'⑥4.実施内容（PR）'!F26))</f>
        <v/>
      </c>
      <c r="F49" s="1675" t="str">
        <f>IF('⑥4.実施内容（PR）'!B26="","",IF('⑥4.実施内容（PR）'!D26="事業中止","",'①6.成果目標（PR）'!F49))</f>
        <v/>
      </c>
      <c r="G49" s="1685"/>
      <c r="H49" s="1679" t="str">
        <f>IF('⑥4.実施内容（PR）'!B26="","",IF('⑥4.実施内容（PR）'!D26="事業中止","",'①6.成果目標（PR）'!H49))</f>
        <v/>
      </c>
      <c r="I49" s="1681" t="str">
        <f>IF('⑥4.実施内容（PR）'!B26="","",IF('⑥4.実施内容（PR）'!D26="事業中止","",'①6.成果目標（PR）'!I49))</f>
        <v/>
      </c>
      <c r="J49" s="634" t="str">
        <f>IF(B49="","",IF('⑥4.実施内容（PR）'!D26="事業中止","",'⑥7.経費内訳（PR）'!E216))</f>
        <v/>
      </c>
      <c r="K49" s="635" t="str">
        <f>IF('⑥4.実施内容（PR）'!B26="","",IF('⑥4.実施内容（PR）'!D26="事業中止","",'①6.成果目標（PR）'!K49))</f>
        <v/>
      </c>
      <c r="L49" s="1683" t="str">
        <f>IF(J50="","",((G49)/J50))</f>
        <v/>
      </c>
      <c r="N49" s="270"/>
    </row>
    <row r="50" spans="2:14" ht="22.5" hidden="1" customHeight="1">
      <c r="B50" s="1269"/>
      <c r="C50" s="1271"/>
      <c r="D50" s="1273"/>
      <c r="E50" s="1273"/>
      <c r="F50" s="1675"/>
      <c r="G50" s="1677"/>
      <c r="H50" s="1679"/>
      <c r="I50" s="1681"/>
      <c r="J50" s="632" t="str">
        <f>IF(B49="","",IF('⑥4.実施内容（PR）'!D26="事業中止","",'⑥7.経費内訳（PR）'!F216))</f>
        <v/>
      </c>
      <c r="K50" s="636" t="str">
        <f>IF('⑥4.実施内容（PR）'!B26="","",IF('⑥4.実施内容（PR）'!D26="事業中止","",'①6.成果目標（PR）'!K50))</f>
        <v/>
      </c>
      <c r="L50" s="1683"/>
      <c r="N50" s="607"/>
    </row>
    <row r="51" spans="2:14" ht="22.5" hidden="1" customHeight="1">
      <c r="B51" s="1285" t="str">
        <f>IF('⑥4.実施内容（PR）'!B27="","",'⑥4.実施内容（PR）'!B27)</f>
        <v/>
      </c>
      <c r="C51" s="1271" t="str">
        <f>IF('⑥4.実施内容（PR）'!B27="","",IF('⑥4.実施内容（PR）'!D27="事業中止","事業中止",'⑥4.実施内容（PR）'!C27))</f>
        <v/>
      </c>
      <c r="D51" s="1273" t="str">
        <f>IF('⑥4.実施内容（PR）'!B27="","",IF('⑥4.実施内容（PR）'!D27="事業中止","",'⑥4.実施内容（PR）'!E27))</f>
        <v/>
      </c>
      <c r="E51" s="1273" t="str">
        <f>IF('⑥4.実施内容（PR）'!B27="","",IF('⑥4.実施内容（PR）'!D27="事業中止","",'⑥4.実施内容（PR）'!F27))</f>
        <v/>
      </c>
      <c r="F51" s="1675" t="str">
        <f>IF('⑥4.実施内容（PR）'!B27="","",IF('⑥4.実施内容（PR）'!D27="事業中止","",'①6.成果目標（PR）'!F51))</f>
        <v/>
      </c>
      <c r="G51" s="1685"/>
      <c r="H51" s="1679" t="str">
        <f>IF('⑥4.実施内容（PR）'!B27="","",IF('⑥4.実施内容（PR）'!D27="事業中止","",'①6.成果目標（PR）'!H51))</f>
        <v/>
      </c>
      <c r="I51" s="1681" t="str">
        <f>IF('⑥4.実施内容（PR）'!B27="","",IF('⑥4.実施内容（PR）'!D27="事業中止","",'①6.成果目標（PR）'!I51))</f>
        <v/>
      </c>
      <c r="J51" s="634" t="str">
        <f>IF(B51="","",IF('⑥4.実施内容（PR）'!D27="事業中止","",'⑥7.経費内訳（PR）'!E226))</f>
        <v/>
      </c>
      <c r="K51" s="635" t="str">
        <f>IF('⑥4.実施内容（PR）'!B27="","",IF('⑥4.実施内容（PR）'!D27="事業中止","",'①6.成果目標（PR）'!K51))</f>
        <v/>
      </c>
      <c r="L51" s="1683" t="str">
        <f>IF(J52="","",((G51)/J52))</f>
        <v/>
      </c>
      <c r="N51" s="625"/>
    </row>
    <row r="52" spans="2:14" ht="22.5" hidden="1" customHeight="1">
      <c r="B52" s="1269"/>
      <c r="C52" s="1271"/>
      <c r="D52" s="1273"/>
      <c r="E52" s="1273"/>
      <c r="F52" s="1675"/>
      <c r="G52" s="1677"/>
      <c r="H52" s="1679"/>
      <c r="I52" s="1681"/>
      <c r="J52" s="632" t="str">
        <f>IF(B51="","",IF('⑥4.実施内容（PR）'!D27="事業中止","",'⑥7.経費内訳（PR）'!F226))</f>
        <v/>
      </c>
      <c r="K52" s="636" t="str">
        <f>IF('⑥4.実施内容（PR）'!B27="","",IF('⑥4.実施内容（PR）'!D27="事業中止","",'①6.成果目標（PR）'!K52))</f>
        <v/>
      </c>
      <c r="L52" s="1683"/>
    </row>
    <row r="53" spans="2:14" ht="22.5" hidden="1" customHeight="1">
      <c r="B53" s="1285" t="str">
        <f>IF('⑥4.実施内容（PR）'!B28="","",'⑥4.実施内容（PR）'!B28)</f>
        <v/>
      </c>
      <c r="C53" s="1271" t="str">
        <f>IF('⑥4.実施内容（PR）'!B28="","",IF('⑥4.実施内容（PR）'!D28="事業中止","事業中止",'⑥4.実施内容（PR）'!C28))</f>
        <v/>
      </c>
      <c r="D53" s="1273" t="str">
        <f>IF('⑥4.実施内容（PR）'!B28="","",IF('⑥4.実施内容（PR）'!D28="事業中止","",'⑥4.実施内容（PR）'!E28))</f>
        <v/>
      </c>
      <c r="E53" s="1273" t="str">
        <f>IF('⑥4.実施内容（PR）'!B28="","",IF('⑥4.実施内容（PR）'!D28="事業中止","",'⑥4.実施内容（PR）'!F28))</f>
        <v/>
      </c>
      <c r="F53" s="1675" t="str">
        <f>IF('⑥4.実施内容（PR）'!B28="","",IF('⑥4.実施内容（PR）'!D28="事業中止","",'①6.成果目標（PR）'!F53))</f>
        <v/>
      </c>
      <c r="G53" s="1685"/>
      <c r="H53" s="1679" t="str">
        <f>IF('⑥4.実施内容（PR）'!B28="","",IF('⑥4.実施内容（PR）'!D28="事業中止","",'①6.成果目標（PR）'!H53))</f>
        <v/>
      </c>
      <c r="I53" s="1681" t="str">
        <f>IF('⑥4.実施内容（PR）'!B28="","",IF('⑥4.実施内容（PR）'!D28="事業中止","",'①6.成果目標（PR）'!I53))</f>
        <v/>
      </c>
      <c r="J53" s="634" t="str">
        <f>IF(B53="","",IF('⑥4.実施内容（PR）'!D28="事業中止","",'⑥7.経費内訳（PR）'!E236))</f>
        <v/>
      </c>
      <c r="K53" s="635" t="str">
        <f>IF('⑥4.実施内容（PR）'!B28="","",IF('⑥4.実施内容（PR）'!D28="事業中止","",'①6.成果目標（PR）'!K53))</f>
        <v/>
      </c>
      <c r="L53" s="1683" t="str">
        <f>IF(J54="","",((G53)/J54))</f>
        <v/>
      </c>
    </row>
    <row r="54" spans="2:14" ht="22.5" hidden="1" customHeight="1">
      <c r="B54" s="1269"/>
      <c r="C54" s="1271"/>
      <c r="D54" s="1273"/>
      <c r="E54" s="1273"/>
      <c r="F54" s="1675"/>
      <c r="G54" s="1677"/>
      <c r="H54" s="1679"/>
      <c r="I54" s="1681"/>
      <c r="J54" s="632" t="str">
        <f>IF(B53="","",IF('⑥4.実施内容（PR）'!D28="事業中止","",'⑥7.経費内訳（PR）'!F236))</f>
        <v/>
      </c>
      <c r="K54" s="636" t="str">
        <f>IF('⑥4.実施内容（PR）'!B28="","",IF('⑥4.実施内容（PR）'!D28="事業中止","",'①6.成果目標（PR）'!K54))</f>
        <v/>
      </c>
      <c r="L54" s="1683"/>
    </row>
    <row r="55" spans="2:14" ht="22.5" hidden="1" customHeight="1">
      <c r="B55" s="1285" t="str">
        <f>IF('⑥4.実施内容（PR）'!B29="","",'⑥4.実施内容（PR）'!B29)</f>
        <v/>
      </c>
      <c r="C55" s="1271" t="str">
        <f>IF('⑥4.実施内容（PR）'!B29="","",IF('⑥4.実施内容（PR）'!D29="事業中止","事業中止",'⑥4.実施内容（PR）'!C29))</f>
        <v/>
      </c>
      <c r="D55" s="1273" t="str">
        <f>IF('⑥4.実施内容（PR）'!B29="","",IF('⑥4.実施内容（PR）'!D29="事業中止","",'⑥4.実施内容（PR）'!E29))</f>
        <v/>
      </c>
      <c r="E55" s="1273" t="str">
        <f>IF('⑥4.実施内容（PR）'!B29="","",IF('⑥4.実施内容（PR）'!D29="事業中止","",'⑥4.実施内容（PR）'!F29))</f>
        <v/>
      </c>
      <c r="F55" s="1675" t="str">
        <f>IF('⑥4.実施内容（PR）'!B29="","",IF('⑥4.実施内容（PR）'!D29="事業中止","",'①6.成果目標（PR）'!F55))</f>
        <v/>
      </c>
      <c r="G55" s="1685"/>
      <c r="H55" s="1679" t="str">
        <f>IF('⑥4.実施内容（PR）'!B29="","",IF('⑥4.実施内容（PR）'!D29="事業中止","",'①6.成果目標（PR）'!H55))</f>
        <v/>
      </c>
      <c r="I55" s="1681" t="str">
        <f>IF('⑥4.実施内容（PR）'!B29="","",IF('⑥4.実施内容（PR）'!D29="事業中止","",'①6.成果目標（PR）'!I55))</f>
        <v/>
      </c>
      <c r="J55" s="634" t="str">
        <f>IF(B55="","",IF('⑥4.実施内容（PR）'!D29="事業中止","",'⑥7.経費内訳（PR）'!E246))</f>
        <v/>
      </c>
      <c r="K55" s="635" t="str">
        <f>IF('⑥4.実施内容（PR）'!B29="","",IF('⑥4.実施内容（PR）'!D29="事業中止","",'①6.成果目標（PR）'!K55))</f>
        <v/>
      </c>
      <c r="L55" s="1683" t="str">
        <f>IF(J56="","",((G55)/J56))</f>
        <v/>
      </c>
    </row>
    <row r="56" spans="2:14" ht="22.5" hidden="1" customHeight="1">
      <c r="B56" s="1269"/>
      <c r="C56" s="1271"/>
      <c r="D56" s="1273"/>
      <c r="E56" s="1273"/>
      <c r="F56" s="1675"/>
      <c r="G56" s="1677"/>
      <c r="H56" s="1679"/>
      <c r="I56" s="1681"/>
      <c r="J56" s="632" t="str">
        <f>IF(B55="","",IF('⑥4.実施内容（PR）'!D29="事業中止","",'⑥7.経費内訳（PR）'!F246))</f>
        <v/>
      </c>
      <c r="K56" s="636" t="str">
        <f>IF('⑥4.実施内容（PR）'!B29="","",IF('⑥4.実施内容（PR）'!D29="事業中止","",'①6.成果目標（PR）'!K56))</f>
        <v/>
      </c>
      <c r="L56" s="1683"/>
    </row>
    <row r="57" spans="2:14" ht="22.5" hidden="1" customHeight="1">
      <c r="B57" s="1285" t="str">
        <f>IF('⑥4.実施内容（PR）'!B30="","",'⑥4.実施内容（PR）'!B30)</f>
        <v/>
      </c>
      <c r="C57" s="1271" t="str">
        <f>IF('⑥4.実施内容（PR）'!B30="","",IF('⑥4.実施内容（PR）'!D30="事業中止","事業中止",'⑥4.実施内容（PR）'!C30))</f>
        <v/>
      </c>
      <c r="D57" s="1657" t="str">
        <f>IF('⑥4.実施内容（PR）'!B30="","",IF('⑥4.実施内容（PR）'!D30="事業中止","",'⑥4.実施内容（PR）'!E30))</f>
        <v/>
      </c>
      <c r="E57" s="1657" t="str">
        <f>IF('⑥4.実施内容（PR）'!B30="","",IF('⑥4.実施内容（PR）'!D30="事業中止","",'⑥4.実施内容（PR）'!F30))</f>
        <v/>
      </c>
      <c r="F57" s="1675" t="str">
        <f>IF('⑥4.実施内容（PR）'!B30="","",IF('⑥4.実施内容（PR）'!D30="事業中止","",'①6.成果目標（PR）'!F57))</f>
        <v/>
      </c>
      <c r="G57" s="1685"/>
      <c r="H57" s="1679" t="str">
        <f>IF('⑥4.実施内容（PR）'!B30="","",IF('⑥4.実施内容（PR）'!D30="事業中止","",'①6.成果目標（PR）'!H57))</f>
        <v/>
      </c>
      <c r="I57" s="1681" t="str">
        <f>IF('⑥4.実施内容（PR）'!B30="","",IF('⑥4.実施内容（PR）'!D30="事業中止","",'①6.成果目標（PR）'!I57))</f>
        <v/>
      </c>
      <c r="J57" s="634" t="str">
        <f>IF(B57="","",IF('⑥4.実施内容（PR）'!D30="事業中止","",'⑥7.経費内訳（PR）'!E256))</f>
        <v/>
      </c>
      <c r="K57" s="635" t="str">
        <f>IF('⑥4.実施内容（PR）'!B30="","",IF('⑥4.実施内容（PR）'!D30="事業中止","",'①6.成果目標（PR）'!K57))</f>
        <v/>
      </c>
      <c r="L57" s="1683" t="str">
        <f>IF(J58="","",((G57)/J58))</f>
        <v/>
      </c>
    </row>
    <row r="58" spans="2:14" ht="22.5" hidden="1" customHeight="1">
      <c r="B58" s="1269"/>
      <c r="C58" s="1271"/>
      <c r="D58" s="1657"/>
      <c r="E58" s="1657"/>
      <c r="F58" s="1675"/>
      <c r="G58" s="1677"/>
      <c r="H58" s="1679"/>
      <c r="I58" s="1681"/>
      <c r="J58" s="632" t="str">
        <f>IF(B57="","",IF('⑥4.実施内容（PR）'!D30="事業中止","",'⑥7.経費内訳（PR）'!F256))</f>
        <v/>
      </c>
      <c r="K58" s="636" t="str">
        <f>IF('⑥4.実施内容（PR）'!B30="","",IF('⑥4.実施内容（PR）'!D30="事業中止","",'①6.成果目標（PR）'!K58))</f>
        <v/>
      </c>
      <c r="L58" s="1683"/>
    </row>
    <row r="59" spans="2:14" ht="22.5" hidden="1" customHeight="1">
      <c r="B59" s="1285" t="str">
        <f>IF('⑥4.実施内容（PR）'!B31="","",'⑥4.実施内容（PR）'!B31)</f>
        <v/>
      </c>
      <c r="C59" s="1271" t="str">
        <f>IF('⑥4.実施内容（PR）'!B31="","",IF('⑥4.実施内容（PR）'!D31="事業中止","事業中止",'⑥4.実施内容（PR）'!C31))</f>
        <v/>
      </c>
      <c r="D59" s="1657" t="str">
        <f>IF('⑥4.実施内容（PR）'!B31="","",IF('⑥4.実施内容（PR）'!D31="事業中止","",'⑥4.実施内容（PR）'!E31))</f>
        <v/>
      </c>
      <c r="E59" s="1657" t="str">
        <f>IF('⑥4.実施内容（PR）'!B31="","",IF('⑥4.実施内容（PR）'!D31="事業中止","",'⑥4.実施内容（PR）'!F31))</f>
        <v/>
      </c>
      <c r="F59" s="1675" t="str">
        <f>IF('⑥4.実施内容（PR）'!B31="","",IF('⑥4.実施内容（PR）'!D31="事業中止","",'①6.成果目標（PR）'!F59))</f>
        <v/>
      </c>
      <c r="G59" s="1685"/>
      <c r="H59" s="1679" t="str">
        <f>IF('⑥4.実施内容（PR）'!B31="","",IF('⑥4.実施内容（PR）'!D31="事業中止","",'①6.成果目標（PR）'!H59))</f>
        <v/>
      </c>
      <c r="I59" s="1681" t="str">
        <f>IF('⑥4.実施内容（PR）'!B31="","",IF('⑥4.実施内容（PR）'!D31="事業中止","",'①6.成果目標（PR）'!I59))</f>
        <v/>
      </c>
      <c r="J59" s="634" t="str">
        <f>IF(B59="","",IF('⑥4.実施内容（PR）'!D31="事業中止","",'⑥7.経費内訳（PR）'!E266))</f>
        <v/>
      </c>
      <c r="K59" s="635" t="str">
        <f>IF('⑥4.実施内容（PR）'!B31="","",IF('⑥4.実施内容（PR）'!D31="事業中止","",'①6.成果目標（PR）'!K59))</f>
        <v/>
      </c>
      <c r="L59" s="1683" t="str">
        <f>IF(J60="","",((G59)/J60))</f>
        <v/>
      </c>
    </row>
    <row r="60" spans="2:14" ht="22.5" hidden="1" customHeight="1">
      <c r="B60" s="1269"/>
      <c r="C60" s="1271"/>
      <c r="D60" s="1657"/>
      <c r="E60" s="1657"/>
      <c r="F60" s="1675"/>
      <c r="G60" s="1677"/>
      <c r="H60" s="1679"/>
      <c r="I60" s="1681"/>
      <c r="J60" s="632" t="str">
        <f>IF(B59="","",IF('⑥4.実施内容（PR）'!D31="事業中止","",'⑥7.経費内訳（PR）'!F266))</f>
        <v/>
      </c>
      <c r="K60" s="636" t="str">
        <f>IF('⑥4.実施内容（PR）'!B31="","",IF('⑥4.実施内容（PR）'!D31="事業中止","",'①6.成果目標（PR）'!K60))</f>
        <v/>
      </c>
      <c r="L60" s="1683"/>
    </row>
    <row r="61" spans="2:14" ht="22.5" hidden="1" customHeight="1">
      <c r="B61" s="1285" t="str">
        <f>IF('⑥4.実施内容（PR）'!B32="","",'⑥4.実施内容（PR）'!B32)</f>
        <v/>
      </c>
      <c r="C61" s="1271" t="str">
        <f>IF('⑥4.実施内容（PR）'!B32="","",IF('⑥4.実施内容（PR）'!D32="事業中止","事業中止",'⑥4.実施内容（PR）'!C32))</f>
        <v/>
      </c>
      <c r="D61" s="1657" t="str">
        <f>IF('⑥4.実施内容（PR）'!B32="","",IF('⑥4.実施内容（PR）'!D32="事業中止","",'⑥4.実施内容（PR）'!E32))</f>
        <v/>
      </c>
      <c r="E61" s="1657" t="str">
        <f>IF('⑥4.実施内容（PR）'!B32="","",IF('⑥4.実施内容（PR）'!D32="事業中止","",'⑥4.実施内容（PR）'!F32))</f>
        <v/>
      </c>
      <c r="F61" s="1675" t="str">
        <f>IF('⑥4.実施内容（PR）'!B32="","",IF('⑥4.実施内容（PR）'!D32="事業中止","",'①6.成果目標（PR）'!F61))</f>
        <v/>
      </c>
      <c r="G61" s="1685"/>
      <c r="H61" s="1679" t="str">
        <f>IF('⑥4.実施内容（PR）'!B32="","",IF('⑥4.実施内容（PR）'!D32="事業中止","",'①6.成果目標（PR）'!H61))</f>
        <v/>
      </c>
      <c r="I61" s="1681" t="str">
        <f>IF('⑥4.実施内容（PR）'!B32="","",IF('⑥4.実施内容（PR）'!D32="事業中止","",'①6.成果目標（PR）'!I61))</f>
        <v/>
      </c>
      <c r="J61" s="634" t="str">
        <f>IF(B61="","",IF('⑥4.実施内容（PR）'!D32="事業中止","",'⑥7.経費内訳（PR）'!E276))</f>
        <v/>
      </c>
      <c r="K61" s="635" t="str">
        <f>IF('⑥4.実施内容（PR）'!B32="","",IF('⑥4.実施内容（PR）'!D32="事業中止","",'①6.成果目標（PR）'!K61))</f>
        <v/>
      </c>
      <c r="L61" s="1683" t="str">
        <f>IF(J62="","",((G61)/J62))</f>
        <v/>
      </c>
    </row>
    <row r="62" spans="2:14" ht="22.5" hidden="1" customHeight="1">
      <c r="B62" s="1269"/>
      <c r="C62" s="1271"/>
      <c r="D62" s="1657"/>
      <c r="E62" s="1657"/>
      <c r="F62" s="1675"/>
      <c r="G62" s="1677"/>
      <c r="H62" s="1679"/>
      <c r="I62" s="1681"/>
      <c r="J62" s="632" t="str">
        <f>IF(B61="","",IF('⑥4.実施内容（PR）'!D32="事業中止","",'⑥7.経費内訳（PR）'!F276))</f>
        <v/>
      </c>
      <c r="K62" s="636" t="str">
        <f>IF('⑥4.実施内容（PR）'!B32="","",IF('⑥4.実施内容（PR）'!D32="事業中止","",'①6.成果目標（PR）'!K62))</f>
        <v/>
      </c>
      <c r="L62" s="1683"/>
    </row>
    <row r="63" spans="2:14" ht="22.5" hidden="1" customHeight="1">
      <c r="B63" s="1285" t="str">
        <f>IF('⑥4.実施内容（PR）'!B33="","",'⑥4.実施内容（PR）'!B33)</f>
        <v/>
      </c>
      <c r="C63" s="1271" t="str">
        <f>IF('⑥4.実施内容（PR）'!B33="","",IF('⑥4.実施内容（PR）'!D33="事業中止","事業中止",'⑥4.実施内容（PR）'!C33))</f>
        <v/>
      </c>
      <c r="D63" s="1657" t="str">
        <f>IF('⑥4.実施内容（PR）'!B33="","",IF('⑥4.実施内容（PR）'!D33="事業中止","",'⑥4.実施内容（PR）'!E33))</f>
        <v/>
      </c>
      <c r="E63" s="1657" t="str">
        <f>IF('⑥4.実施内容（PR）'!B33="","",IF('⑥4.実施内容（PR）'!D33="事業中止","",'⑥4.実施内容（PR）'!F33))</f>
        <v/>
      </c>
      <c r="F63" s="1675" t="str">
        <f>IF('⑥4.実施内容（PR）'!B33="","",IF('⑥4.実施内容（PR）'!D33="事業中止","",'①6.成果目標（PR）'!F63))</f>
        <v/>
      </c>
      <c r="G63" s="1685"/>
      <c r="H63" s="1679" t="str">
        <f>IF('⑥4.実施内容（PR）'!B33="","",IF('⑥4.実施内容（PR）'!D33="事業中止","",'①6.成果目標（PR）'!H63))</f>
        <v/>
      </c>
      <c r="I63" s="1681" t="str">
        <f>IF('⑥4.実施内容（PR）'!B33="","",IF('⑥4.実施内容（PR）'!D33="事業中止","",'①6.成果目標（PR）'!I63))</f>
        <v/>
      </c>
      <c r="J63" s="634" t="str">
        <f>IF(B63="","",IF('⑥4.実施内容（PR）'!D33="事業中止","",'⑥7.経費内訳（PR）'!E276))</f>
        <v/>
      </c>
      <c r="K63" s="635" t="str">
        <f>IF('⑥4.実施内容（PR）'!B33="","",IF('⑥4.実施内容（PR）'!D33="事業中止","",'①6.成果目標（PR）'!K63))</f>
        <v/>
      </c>
      <c r="L63" s="1683" t="str">
        <f>IF(J64="","",((G63)/J64))</f>
        <v/>
      </c>
    </row>
    <row r="64" spans="2:14" ht="22.5" hidden="1" customHeight="1">
      <c r="B64" s="1269"/>
      <c r="C64" s="1271"/>
      <c r="D64" s="1657"/>
      <c r="E64" s="1657"/>
      <c r="F64" s="1675"/>
      <c r="G64" s="1677"/>
      <c r="H64" s="1679"/>
      <c r="I64" s="1681"/>
      <c r="J64" s="632" t="str">
        <f>IF(B63="","",IF('⑥4.実施内容（PR）'!D33="事業中止","",'⑥7.経費内訳（PR）'!F286))</f>
        <v/>
      </c>
      <c r="K64" s="636" t="str">
        <f>IF('⑥4.実施内容（PR）'!B33="","",IF('⑥4.実施内容（PR）'!D33="事業中止","",'①6.成果目標（PR）'!K64))</f>
        <v/>
      </c>
      <c r="L64" s="1683"/>
    </row>
    <row r="65" spans="2:14" ht="22.5" hidden="1" customHeight="1">
      <c r="B65" s="1269" t="str">
        <f>IF('⑥4.実施内容（PR）'!B34="","",'⑥4.実施内容（PR）'!B34)</f>
        <v/>
      </c>
      <c r="C65" s="1271" t="str">
        <f>IF('⑥4.実施内容（PR）'!B34="","",IF('⑥4.実施内容（PR）'!D34="事業中止","事業中止",'⑥4.実施内容（PR）'!C34))</f>
        <v/>
      </c>
      <c r="D65" s="1657" t="str">
        <f>IF('⑥4.実施内容（PR）'!B34="","",IF('⑥4.実施内容（PR）'!D34="事業中止","",'⑥4.実施内容（PR）'!E34))</f>
        <v/>
      </c>
      <c r="E65" s="1657" t="str">
        <f>IF('⑥4.実施内容（PR）'!B34="","",IF('⑥4.実施内容（PR）'!D34="事業中止","",'⑥4.実施内容（PR）'!F34))</f>
        <v/>
      </c>
      <c r="F65" s="1675" t="str">
        <f>IF('⑥4.実施内容（PR）'!B34="","",IF('⑥4.実施内容（PR）'!D34="事業中止","",'①6.成果目標（PR）'!F65))</f>
        <v/>
      </c>
      <c r="G65" s="1677"/>
      <c r="H65" s="1679" t="str">
        <f>IF('⑥4.実施内容（PR）'!B34="","",IF('⑥4.実施内容（PR）'!D34="事業中止","",'①6.成果目標（PR）'!H65))</f>
        <v/>
      </c>
      <c r="I65" s="1681" t="str">
        <f>IF('⑥4.実施内容（PR）'!B34="","",IF('⑥4.実施内容（PR）'!D34="事業中止","",'①6.成果目標（PR）'!I65))</f>
        <v/>
      </c>
      <c r="J65" s="637" t="str">
        <f>IF(B65="","",IF('⑥4.実施内容（PR）'!D34="事業中止","",'⑥7.経費内訳（PR）'!E296))</f>
        <v/>
      </c>
      <c r="K65" s="638" t="str">
        <f>IF('⑥4.実施内容（PR）'!B34="","",IF('⑥4.実施内容（PR）'!D34="事業中止","",'①6.成果目標（PR）'!K65))</f>
        <v/>
      </c>
      <c r="L65" s="1683" t="str">
        <f>IF(J66="","",((G65)/J66))</f>
        <v/>
      </c>
    </row>
    <row r="66" spans="2:14" ht="22.5" hidden="1" customHeight="1" thickBot="1">
      <c r="B66" s="1270"/>
      <c r="C66" s="1272"/>
      <c r="D66" s="1658"/>
      <c r="E66" s="1658"/>
      <c r="F66" s="1676"/>
      <c r="G66" s="1678"/>
      <c r="H66" s="1680"/>
      <c r="I66" s="1682"/>
      <c r="J66" s="639" t="str">
        <f>IF(B65="","",IF('⑥4.実施内容（PR）'!D34="事業中止","",'⑥7.経費内訳（PR）'!F296))</f>
        <v/>
      </c>
      <c r="K66" s="640" t="str">
        <f>IF('⑥4.実施内容（PR）'!B34="","",IF('⑥4.実施内容（PR）'!D34="事業中止","",'①6.成果目標（PR）'!K66))</f>
        <v/>
      </c>
      <c r="L66" s="1684"/>
      <c r="N66" s="214"/>
    </row>
    <row r="67" spans="2:14" ht="22.5" hidden="1" customHeight="1">
      <c r="B67" s="1285" t="str">
        <f>IF('⑥4.実施内容（PR）'!B35="","",'⑥4.実施内容（PR）'!B35)</f>
        <v/>
      </c>
      <c r="C67" s="1287" t="str">
        <f>IF('⑥4.実施内容（PR）'!B35="","",IF('⑥4.実施内容（PR）'!D35="事業中止","事業中止",'⑥4.実施内容（PR）'!C35))</f>
        <v/>
      </c>
      <c r="D67" s="1670" t="str">
        <f>IF('⑥4.実施内容（PR）'!B35="","",IF('⑥4.実施内容（PR）'!D35="事業中止","",'⑥4.実施内容（PR）'!E35))</f>
        <v/>
      </c>
      <c r="E67" s="1670" t="str">
        <f>IF('⑥4.実施内容（PR）'!B35="","",IF('⑥4.実施内容（PR）'!D35="事業中止","",'⑥4.実施内容（PR）'!F35))</f>
        <v/>
      </c>
      <c r="F67" s="1671" t="str">
        <f>IF('⑥4.実施内容（PR）'!B35="","",IF('⑥4.実施内容（PR）'!D35="事業中止","",'①6.成果目標（PR）'!F67))</f>
        <v/>
      </c>
      <c r="G67" s="1669"/>
      <c r="H67" s="1672" t="str">
        <f>IF('⑥4.実施内容（PR）'!B35="","",IF('⑥4.実施内容（PR）'!D35="事業中止","",'①6.成果目標（PR）'!H67))</f>
        <v/>
      </c>
      <c r="I67" s="1673" t="str">
        <f>IF('⑥4.実施内容（PR）'!B35="","",IF('⑥4.実施内容（PR）'!D35="事業中止","",'①6.成果目標（PR）'!I67))</f>
        <v/>
      </c>
      <c r="J67" s="634" t="str">
        <f>IF(B67="","",IF('⑥4.実施内容（PR）'!D35="事業中止","",'⑥7.経費内訳（PR）'!E306))</f>
        <v/>
      </c>
      <c r="K67" s="641" t="str">
        <f>IF('⑥4.実施内容（PR）'!B35="","",IF('⑥4.実施内容（PR）'!D35="事業中止","",'①6.成果目標（PR）'!K67))</f>
        <v/>
      </c>
      <c r="L67" s="1674" t="str">
        <f>IF(J68="","",((G67*1000)/J68))</f>
        <v/>
      </c>
    </row>
    <row r="68" spans="2:14" ht="22.5" hidden="1" customHeight="1">
      <c r="B68" s="1269"/>
      <c r="C68" s="1271"/>
      <c r="D68" s="1657"/>
      <c r="E68" s="1657"/>
      <c r="F68" s="1659"/>
      <c r="G68" s="1661"/>
      <c r="H68" s="1663"/>
      <c r="I68" s="1665"/>
      <c r="J68" s="632" t="str">
        <f>IF(B67="","",IF('⑥4.実施内容（PR）'!D35="事業中止","",'⑥7.経費内訳（PR）'!F306))</f>
        <v/>
      </c>
      <c r="K68" s="633" t="str">
        <f>IF('⑥4.実施内容（PR）'!B35="","",IF('⑥4.実施内容（PR）'!D35="事業中止","",'①6.成果目標（PR）'!K68))</f>
        <v/>
      </c>
      <c r="L68" s="1667"/>
    </row>
    <row r="69" spans="2:14" ht="22.5" hidden="1" customHeight="1">
      <c r="B69" s="1285" t="str">
        <f>IF('⑥4.実施内容（PR）'!B36="","",'⑥4.実施内容（PR）'!B36)</f>
        <v/>
      </c>
      <c r="C69" s="1271" t="str">
        <f>IF('⑥4.実施内容（PR）'!B36="","",IF('⑥4.実施内容（PR）'!D36="事業中止","事業中止",'⑥4.実施内容（PR）'!C36))</f>
        <v/>
      </c>
      <c r="D69" s="1657" t="str">
        <f>IF('⑥4.実施内容（PR）'!B36="","",IF('⑥4.実施内容（PR）'!D36="事業中止","",'⑥4.実施内容（PR）'!E36))</f>
        <v/>
      </c>
      <c r="E69" s="1657" t="str">
        <f>IF('⑥4.実施内容（PR）'!B36="","",IF('⑥4.実施内容（PR）'!D36="事業中止","",'⑥4.実施内容（PR）'!F36))</f>
        <v/>
      </c>
      <c r="F69" s="1659" t="str">
        <f>IF('⑥4.実施内容（PR）'!B36="","",IF('⑥4.実施内容（PR）'!D36="事業中止","",'①6.成果目標（PR）'!F69))</f>
        <v/>
      </c>
      <c r="G69" s="1669"/>
      <c r="H69" s="1663" t="str">
        <f>IF('⑥4.実施内容（PR）'!B36="","",IF('⑥4.実施内容（PR）'!D36="事業中止","",'①6.成果目標（PR）'!H69))</f>
        <v/>
      </c>
      <c r="I69" s="1665" t="str">
        <f>IF('⑥4.実施内容（PR）'!B36="","",IF('⑥4.実施内容（PR）'!D36="事業中止","",'①6.成果目標（PR）'!I69))</f>
        <v/>
      </c>
      <c r="J69" s="634" t="str">
        <f>IF(B69="","",IF('⑥4.実施内容（PR）'!D36="事業中止","",'⑥7.経費内訳（PR）'!E316))</f>
        <v/>
      </c>
      <c r="K69" s="641" t="str">
        <f>IF('⑥4.実施内容（PR）'!B36="","",IF('⑥4.実施内容（PR）'!D36="事業中止","",'①6.成果目標（PR）'!K69))</f>
        <v/>
      </c>
      <c r="L69" s="1667" t="str">
        <f>IF(J70="","",((G69*1000)/J70))</f>
        <v/>
      </c>
    </row>
    <row r="70" spans="2:14" ht="22.5" hidden="1" customHeight="1">
      <c r="B70" s="1269"/>
      <c r="C70" s="1271"/>
      <c r="D70" s="1657"/>
      <c r="E70" s="1657"/>
      <c r="F70" s="1659"/>
      <c r="G70" s="1661"/>
      <c r="H70" s="1663"/>
      <c r="I70" s="1665"/>
      <c r="J70" s="632" t="str">
        <f>IF(B69="","",IF('⑥4.実施内容（PR）'!D36="事業中止","",'⑥7.経費内訳（PR）'!F316))</f>
        <v/>
      </c>
      <c r="K70" s="633" t="str">
        <f>IF('⑥4.実施内容（PR）'!B36="","",IF('⑥4.実施内容（PR）'!D36="事業中止","",'①6.成果目標（PR）'!K70))</f>
        <v/>
      </c>
      <c r="L70" s="1667"/>
    </row>
    <row r="71" spans="2:14" ht="22.5" hidden="1" customHeight="1">
      <c r="B71" s="1285" t="str">
        <f>IF('⑥4.実施内容（PR）'!B37="","",'⑥4.実施内容（PR）'!B37)</f>
        <v/>
      </c>
      <c r="C71" s="1271" t="str">
        <f>IF('⑥4.実施内容（PR）'!B37="","",IF('⑥4.実施内容（PR）'!D37="事業中止","事業中止",'⑥4.実施内容（PR）'!C37))</f>
        <v/>
      </c>
      <c r="D71" s="1657" t="str">
        <f>IF('⑥4.実施内容（PR）'!B37="","",IF('⑥4.実施内容（PR）'!D37="事業中止","",'⑥4.実施内容（PR）'!E37))</f>
        <v/>
      </c>
      <c r="E71" s="1657" t="str">
        <f>IF('⑥4.実施内容（PR）'!B37="","",IF('⑥4.実施内容（PR）'!D37="事業中止","",'⑥4.実施内容（PR）'!F37))</f>
        <v/>
      </c>
      <c r="F71" s="1659" t="str">
        <f>IF('⑥4.実施内容（PR）'!B37="","",IF('⑥4.実施内容（PR）'!D37="事業中止","",'①6.成果目標（PR）'!F71))</f>
        <v/>
      </c>
      <c r="G71" s="1669"/>
      <c r="H71" s="1663" t="str">
        <f>IF('⑥4.実施内容（PR）'!B37="","",IF('⑥4.実施内容（PR）'!D37="事業中止","",'①6.成果目標（PR）'!H71))</f>
        <v/>
      </c>
      <c r="I71" s="1665" t="str">
        <f>IF('⑥4.実施内容（PR）'!B37="","",IF('⑥4.実施内容（PR）'!D37="事業中止","",'①6.成果目標（PR）'!I71))</f>
        <v/>
      </c>
      <c r="J71" s="634" t="str">
        <f>IF(B71="","",IF('⑥4.実施内容（PR）'!D37="事業中止","",'⑥7.経費内訳（PR）'!E326))</f>
        <v/>
      </c>
      <c r="K71" s="641" t="str">
        <f>IF('⑥4.実施内容（PR）'!B37="","",IF('⑥4.実施内容（PR）'!D37="事業中止","",'①6.成果目標（PR）'!K71))</f>
        <v/>
      </c>
      <c r="L71" s="1667" t="str">
        <f>IF(J72="","",((G71*1000)/J72))</f>
        <v/>
      </c>
    </row>
    <row r="72" spans="2:14" ht="22.5" hidden="1" customHeight="1">
      <c r="B72" s="1269"/>
      <c r="C72" s="1271"/>
      <c r="D72" s="1657"/>
      <c r="E72" s="1657"/>
      <c r="F72" s="1659"/>
      <c r="G72" s="1661"/>
      <c r="H72" s="1663"/>
      <c r="I72" s="1665"/>
      <c r="J72" s="632" t="str">
        <f>IF(B71="","",IF('⑥4.実施内容（PR）'!D37="事業中止","",'⑥7.経費内訳（PR）'!F326))</f>
        <v/>
      </c>
      <c r="K72" s="633" t="str">
        <f>IF('⑥4.実施内容（PR）'!B37="","",IF('⑥4.実施内容（PR）'!D37="事業中止","",'①6.成果目標（PR）'!K72))</f>
        <v/>
      </c>
      <c r="L72" s="1667"/>
    </row>
    <row r="73" spans="2:14" ht="22.5" hidden="1" customHeight="1">
      <c r="B73" s="1285" t="str">
        <f>IF('⑥4.実施内容（PR）'!B38="","",'⑥4.実施内容（PR）'!B38)</f>
        <v/>
      </c>
      <c r="C73" s="1271" t="str">
        <f>IF('⑥4.実施内容（PR）'!B38="","",IF('⑥4.実施内容（PR）'!D38="事業中止","事業中止",'⑥4.実施内容（PR）'!C38))</f>
        <v/>
      </c>
      <c r="D73" s="1657" t="str">
        <f>IF('⑥4.実施内容（PR）'!B38="","",IF('⑥4.実施内容（PR）'!D38="事業中止","",'⑥4.実施内容（PR）'!E38))</f>
        <v/>
      </c>
      <c r="E73" s="1657" t="str">
        <f>IF('⑥4.実施内容（PR）'!B38="","",IF('⑥4.実施内容（PR）'!D38="事業中止","",'⑥4.実施内容（PR）'!F38))</f>
        <v/>
      </c>
      <c r="F73" s="1659" t="str">
        <f>IF('⑥4.実施内容（PR）'!B38="","",IF('⑥4.実施内容（PR）'!D38="事業中止","",'①6.成果目標（PR）'!F73))</f>
        <v/>
      </c>
      <c r="G73" s="1669"/>
      <c r="H73" s="1663" t="str">
        <f>IF('⑥4.実施内容（PR）'!B38="","",IF('⑥4.実施内容（PR）'!D38="事業中止","",'①6.成果目標（PR）'!H73))</f>
        <v/>
      </c>
      <c r="I73" s="1665" t="str">
        <f>IF('⑥4.実施内容（PR）'!B38="","",IF('⑥4.実施内容（PR）'!D38="事業中止","",'①6.成果目標（PR）'!I73))</f>
        <v/>
      </c>
      <c r="J73" s="634" t="str">
        <f>IF(B73="","",IF('⑥4.実施内容（PR）'!D38="事業中止","",'⑥7.経費内訳（PR）'!E336))</f>
        <v/>
      </c>
      <c r="K73" s="641" t="str">
        <f>IF('⑥4.実施内容（PR）'!B38="","",IF('⑥4.実施内容（PR）'!D38="事業中止","",'①6.成果目標（PR）'!K73))</f>
        <v/>
      </c>
      <c r="L73" s="1667" t="str">
        <f>IF(J74="","",((G73*1000)/J74))</f>
        <v/>
      </c>
    </row>
    <row r="74" spans="2:14" ht="22.5" hidden="1" customHeight="1">
      <c r="B74" s="1269"/>
      <c r="C74" s="1271"/>
      <c r="D74" s="1657"/>
      <c r="E74" s="1657"/>
      <c r="F74" s="1659"/>
      <c r="G74" s="1661"/>
      <c r="H74" s="1663"/>
      <c r="I74" s="1665"/>
      <c r="J74" s="632" t="str">
        <f>IF(B73="","",IF('⑥4.実施内容（PR）'!D38="事業中止","",'⑥7.経費内訳（PR）'!F336))</f>
        <v/>
      </c>
      <c r="K74" s="633" t="str">
        <f>IF('⑥4.実施内容（PR）'!B38="","",IF('⑥4.実施内容（PR）'!D38="事業中止","",'①6.成果目標（PR）'!K74))</f>
        <v/>
      </c>
      <c r="L74" s="1667"/>
    </row>
    <row r="75" spans="2:14" ht="22.5" hidden="1" customHeight="1">
      <c r="B75" s="1285" t="str">
        <f>IF('⑥4.実施内容（PR）'!B39="","",'⑥4.実施内容（PR）'!B39)</f>
        <v/>
      </c>
      <c r="C75" s="1271" t="str">
        <f>IF('⑥4.実施内容（PR）'!B39="","",IF('⑥4.実施内容（PR）'!D39="事業中止","事業中止",'⑥4.実施内容（PR）'!C39))</f>
        <v/>
      </c>
      <c r="D75" s="1657" t="str">
        <f>IF('⑥4.実施内容（PR）'!B39="","",IF('⑥4.実施内容（PR）'!D39="事業中止","",'⑥4.実施内容（PR）'!E39))</f>
        <v/>
      </c>
      <c r="E75" s="1657" t="str">
        <f>IF('⑥4.実施内容（PR）'!B39="","",IF('⑥4.実施内容（PR）'!D39="事業中止","",'⑥4.実施内容（PR）'!F39))</f>
        <v/>
      </c>
      <c r="F75" s="1659" t="str">
        <f>IF('⑥4.実施内容（PR）'!B39="","",IF('⑥4.実施内容（PR）'!D39="事業中止","",'①6.成果目標（PR）'!F75))</f>
        <v/>
      </c>
      <c r="G75" s="1669"/>
      <c r="H75" s="1663" t="str">
        <f>IF('⑥4.実施内容（PR）'!B39="","",IF('⑥4.実施内容（PR）'!D39="事業中止","",'①6.成果目標（PR）'!H75))</f>
        <v/>
      </c>
      <c r="I75" s="1665" t="str">
        <f>IF('⑥4.実施内容（PR）'!B39="","",IF('⑥4.実施内容（PR）'!D39="事業中止","",'①6.成果目標（PR）'!I75))</f>
        <v/>
      </c>
      <c r="J75" s="634" t="str">
        <f>IF(B75="","",IF('⑥4.実施内容（PR）'!D39="事業中止","",'⑥7.経費内訳（PR）'!E346))</f>
        <v/>
      </c>
      <c r="K75" s="641" t="str">
        <f>IF('⑥4.実施内容（PR）'!B39="","",IF('⑥4.実施内容（PR）'!D39="事業中止","",'①6.成果目標（PR）'!K75))</f>
        <v/>
      </c>
      <c r="L75" s="1667" t="str">
        <f>IF(J76="","",((G75*1000)/J76))</f>
        <v/>
      </c>
    </row>
    <row r="76" spans="2:14" ht="22.5" hidden="1" customHeight="1">
      <c r="B76" s="1269"/>
      <c r="C76" s="1271"/>
      <c r="D76" s="1657"/>
      <c r="E76" s="1657"/>
      <c r="F76" s="1659"/>
      <c r="G76" s="1661"/>
      <c r="H76" s="1663"/>
      <c r="I76" s="1665"/>
      <c r="J76" s="632" t="str">
        <f>IF(B75="","",IF('⑥4.実施内容（PR）'!D39="事業中止","",'⑥7.経費内訳（PR）'!F346))</f>
        <v/>
      </c>
      <c r="K76" s="633" t="str">
        <f>IF('⑥4.実施内容（PR）'!B39="","",IF('⑥4.実施内容（PR）'!D39="事業中止","",'①6.成果目標（PR）'!K76))</f>
        <v/>
      </c>
      <c r="L76" s="1667"/>
    </row>
    <row r="77" spans="2:14" ht="22.5" hidden="1" customHeight="1">
      <c r="B77" s="1285" t="str">
        <f>IF('⑥4.実施内容（PR）'!B40="","",'⑥4.実施内容（PR）'!B40)</f>
        <v/>
      </c>
      <c r="C77" s="1271" t="str">
        <f>IF('⑥4.実施内容（PR）'!B40="","",IF('⑥4.実施内容（PR）'!D40="事業中止","事業中止",'⑥4.実施内容（PR）'!C40))</f>
        <v/>
      </c>
      <c r="D77" s="1657" t="str">
        <f>IF('⑥4.実施内容（PR）'!B40="","",IF('⑥4.実施内容（PR）'!D40="事業中止","",'⑥4.実施内容（PR）'!E40))</f>
        <v/>
      </c>
      <c r="E77" s="1657" t="str">
        <f>IF('⑥4.実施内容（PR）'!B40="","",IF('⑥4.実施内容（PR）'!D40="事業中止","",'⑥4.実施内容（PR）'!F40))</f>
        <v/>
      </c>
      <c r="F77" s="1659" t="str">
        <f>IF('⑥4.実施内容（PR）'!B40="","",IF('⑥4.実施内容（PR）'!D40="事業中止","",'①6.成果目標（PR）'!F77))</f>
        <v/>
      </c>
      <c r="G77" s="1669"/>
      <c r="H77" s="1663" t="str">
        <f>IF('⑥4.実施内容（PR）'!B40="","",IF('⑥4.実施内容（PR）'!D40="事業中止","",'①6.成果目標（PR）'!H77))</f>
        <v/>
      </c>
      <c r="I77" s="1665" t="str">
        <f>IF('⑥4.実施内容（PR）'!B40="","",IF('⑥4.実施内容（PR）'!D40="事業中止","",'①6.成果目標（PR）'!I77))</f>
        <v/>
      </c>
      <c r="J77" s="634" t="str">
        <f>IF(B77="","",IF('⑥4.実施内容（PR）'!D40="事業中止","",'⑥7.経費内訳（PR）'!E356))</f>
        <v/>
      </c>
      <c r="K77" s="641" t="str">
        <f>IF('⑥4.実施内容（PR）'!B40="","",IF('⑥4.実施内容（PR）'!D40="事業中止","",'①6.成果目標（PR）'!K77))</f>
        <v/>
      </c>
      <c r="L77" s="1667" t="str">
        <f>IF(J78="","",((G77*1000)/J78))</f>
        <v/>
      </c>
    </row>
    <row r="78" spans="2:14" ht="22.5" hidden="1" customHeight="1">
      <c r="B78" s="1269"/>
      <c r="C78" s="1271"/>
      <c r="D78" s="1657"/>
      <c r="E78" s="1657"/>
      <c r="F78" s="1659"/>
      <c r="G78" s="1661"/>
      <c r="H78" s="1663"/>
      <c r="I78" s="1665"/>
      <c r="J78" s="632" t="str">
        <f>IF(B77="","",IF('⑥4.実施内容（PR）'!D40="事業中止","",'⑥7.経費内訳（PR）'!F356))</f>
        <v/>
      </c>
      <c r="K78" s="633" t="str">
        <f>IF('⑥4.実施内容（PR）'!B40="","",IF('⑥4.実施内容（PR）'!D40="事業中止","",'①6.成果目標（PR）'!K78))</f>
        <v/>
      </c>
      <c r="L78" s="1667"/>
    </row>
    <row r="79" spans="2:14" ht="22.5" hidden="1" customHeight="1">
      <c r="B79" s="1285" t="str">
        <f>IF('⑥4.実施内容（PR）'!B41="","",'⑥4.実施内容（PR）'!B41)</f>
        <v/>
      </c>
      <c r="C79" s="1271" t="str">
        <f>IF('⑥4.実施内容（PR）'!B41="","",IF('⑥4.実施内容（PR）'!D41="事業中止","事業中止",'⑥4.実施内容（PR）'!C41))</f>
        <v/>
      </c>
      <c r="D79" s="1657" t="str">
        <f>IF('⑥4.実施内容（PR）'!B41="","",IF('⑥4.実施内容（PR）'!D41="事業中止","",'⑥4.実施内容（PR）'!E41))</f>
        <v/>
      </c>
      <c r="E79" s="1657" t="str">
        <f>IF('⑥4.実施内容（PR）'!B41="","",IF('⑥4.実施内容（PR）'!D41="事業中止","",'⑥4.実施内容（PR）'!F41))</f>
        <v/>
      </c>
      <c r="F79" s="1659" t="str">
        <f>IF('⑥4.実施内容（PR）'!B41="","",IF('⑥4.実施内容（PR）'!D41="事業中止","",'①6.成果目標（PR）'!F79))</f>
        <v/>
      </c>
      <c r="G79" s="1669"/>
      <c r="H79" s="1663" t="str">
        <f>IF('⑥4.実施内容（PR）'!B41="","",IF('⑥4.実施内容（PR）'!D41="事業中止","",'①6.成果目標（PR）'!H79))</f>
        <v/>
      </c>
      <c r="I79" s="1665" t="str">
        <f>IF('⑥4.実施内容（PR）'!B41="","",IF('⑥4.実施内容（PR）'!D41="事業中止","",'①6.成果目標（PR）'!I79))</f>
        <v/>
      </c>
      <c r="J79" s="634" t="str">
        <f>IF(B79="","",IF('⑥4.実施内容（PR）'!D41="事業中止","",'⑥7.経費内訳（PR）'!E366))</f>
        <v/>
      </c>
      <c r="K79" s="641" t="str">
        <f>IF('⑥4.実施内容（PR）'!B41="","",IF('⑥4.実施内容（PR）'!D41="事業中止","",'①6.成果目標（PR）'!K79))</f>
        <v/>
      </c>
      <c r="L79" s="1667" t="str">
        <f>IF(J80="","",((G79*1000)/J80))</f>
        <v/>
      </c>
    </row>
    <row r="80" spans="2:14" ht="22.5" hidden="1" customHeight="1">
      <c r="B80" s="1269"/>
      <c r="C80" s="1271"/>
      <c r="D80" s="1657"/>
      <c r="E80" s="1657"/>
      <c r="F80" s="1659"/>
      <c r="G80" s="1661"/>
      <c r="H80" s="1663"/>
      <c r="I80" s="1665"/>
      <c r="J80" s="632" t="str">
        <f>IF(B79="","",IF('⑥4.実施内容（PR）'!D41="事業中止","",'⑥7.経費内訳（PR）'!F366))</f>
        <v/>
      </c>
      <c r="K80" s="633" t="str">
        <f>IF('⑥4.実施内容（PR）'!B41="","",IF('⑥4.実施内容（PR）'!D41="事業中止","",'①6.成果目標（PR）'!K80))</f>
        <v/>
      </c>
      <c r="L80" s="1667"/>
    </row>
    <row r="81" spans="2:14" ht="22.5" hidden="1" customHeight="1">
      <c r="B81" s="1285" t="str">
        <f>IF('⑥4.実施内容（PR）'!B42="","",'⑥4.実施内容（PR）'!B42)</f>
        <v/>
      </c>
      <c r="C81" s="1271" t="str">
        <f>IF('⑥4.実施内容（PR）'!B42="","",IF('⑥4.実施内容（PR）'!D42="事業中止","事業中止",'⑥4.実施内容（PR）'!C42))</f>
        <v/>
      </c>
      <c r="D81" s="1657" t="str">
        <f>IF('⑥4.実施内容（PR）'!B42="","",IF('⑥4.実施内容（PR）'!D42="事業中止","",'⑥4.実施内容（PR）'!E42))</f>
        <v/>
      </c>
      <c r="E81" s="1657" t="str">
        <f>IF('⑥4.実施内容（PR）'!B42="","",IF('⑥4.実施内容（PR）'!D42="事業中止","",'⑥4.実施内容（PR）'!F42))</f>
        <v/>
      </c>
      <c r="F81" s="1659" t="str">
        <f>IF('⑥4.実施内容（PR）'!B42="","",IF('⑥4.実施内容（PR）'!D42="事業中止","",'①6.成果目標（PR）'!F81))</f>
        <v/>
      </c>
      <c r="G81" s="1669"/>
      <c r="H81" s="1663" t="str">
        <f>IF('⑥4.実施内容（PR）'!B42="","",IF('⑥4.実施内容（PR）'!D42="事業中止","",'①6.成果目標（PR）'!H81))</f>
        <v/>
      </c>
      <c r="I81" s="1665" t="str">
        <f>IF('⑥4.実施内容（PR）'!B42="","",IF('⑥4.実施内容（PR）'!D42="事業中止","",'①6.成果目標（PR）'!I81))</f>
        <v/>
      </c>
      <c r="J81" s="634" t="str">
        <f>IF(B81="","",IF('⑥4.実施内容（PR）'!D42="事業中止","",'⑥7.経費内訳（PR）'!E376))</f>
        <v/>
      </c>
      <c r="K81" s="641" t="str">
        <f>IF('⑥4.実施内容（PR）'!B42="","",IF('⑥4.実施内容（PR）'!D42="事業中止","",'①6.成果目標（PR）'!K81))</f>
        <v/>
      </c>
      <c r="L81" s="1667" t="str">
        <f>IF(J82="","",((G81*1000)/J82))</f>
        <v/>
      </c>
    </row>
    <row r="82" spans="2:14" ht="22.5" hidden="1" customHeight="1">
      <c r="B82" s="1269"/>
      <c r="C82" s="1271"/>
      <c r="D82" s="1657"/>
      <c r="E82" s="1657"/>
      <c r="F82" s="1659"/>
      <c r="G82" s="1661"/>
      <c r="H82" s="1663"/>
      <c r="I82" s="1665"/>
      <c r="J82" s="632" t="str">
        <f>IF(B81="","",IF('⑥4.実施内容（PR）'!D42="事業中止","",'⑥7.経費内訳（PR）'!F376))</f>
        <v/>
      </c>
      <c r="K82" s="633" t="str">
        <f>IF('⑥4.実施内容（PR）'!B42="","",IF('⑥4.実施内容（PR）'!D42="事業中止","",'①6.成果目標（PR）'!K82))</f>
        <v/>
      </c>
      <c r="L82" s="1667"/>
    </row>
    <row r="83" spans="2:14" ht="22.5" hidden="1" customHeight="1">
      <c r="B83" s="1285" t="str">
        <f>IF('⑥4.実施内容（PR）'!B43="","",'⑥4.実施内容（PR）'!B43)</f>
        <v/>
      </c>
      <c r="C83" s="1271" t="str">
        <f>IF('⑥4.実施内容（PR）'!B43="","",IF('⑥4.実施内容（PR）'!D43="事業中止","事業中止",'⑥4.実施内容（PR）'!C43))</f>
        <v/>
      </c>
      <c r="D83" s="1657" t="str">
        <f>IF('⑥4.実施内容（PR）'!B43="","",IF('⑥4.実施内容（PR）'!D43="事業中止","",'⑥4.実施内容（PR）'!E43))</f>
        <v/>
      </c>
      <c r="E83" s="1657" t="str">
        <f>IF('⑥4.実施内容（PR）'!B43="","",IF('⑥4.実施内容（PR）'!D43="事業中止","",'⑥4.実施内容（PR）'!F43))</f>
        <v/>
      </c>
      <c r="F83" s="1659" t="str">
        <f>IF('⑥4.実施内容（PR）'!B43="","",IF('⑥4.実施内容（PR）'!D43="事業中止","",'①6.成果目標（PR）'!F83))</f>
        <v/>
      </c>
      <c r="G83" s="1669"/>
      <c r="H83" s="1663" t="str">
        <f>IF('⑥4.実施内容（PR）'!B43="","",IF('⑥4.実施内容（PR）'!D43="事業中止","",'①6.成果目標（PR）'!H83))</f>
        <v/>
      </c>
      <c r="I83" s="1665" t="str">
        <f>IF('⑥4.実施内容（PR）'!B43="","",IF('⑥4.実施内容（PR）'!D43="事業中止","",'①6.成果目標（PR）'!I83))</f>
        <v/>
      </c>
      <c r="J83" s="634" t="str">
        <f>IF(B83="","",IF('⑥4.実施内容（PR）'!D43="事業中止","",'⑥7.経費内訳（PR）'!E386))</f>
        <v/>
      </c>
      <c r="K83" s="641" t="str">
        <f>IF('⑥4.実施内容（PR）'!B43="","",IF('⑥4.実施内容（PR）'!D43="事業中止","",'①6.成果目標（PR）'!K83))</f>
        <v/>
      </c>
      <c r="L83" s="1667" t="str">
        <f>IF(J84="","",((G83*1000)/J84))</f>
        <v/>
      </c>
    </row>
    <row r="84" spans="2:14" ht="22.5" hidden="1" customHeight="1">
      <c r="B84" s="1269"/>
      <c r="C84" s="1271"/>
      <c r="D84" s="1657"/>
      <c r="E84" s="1657"/>
      <c r="F84" s="1659"/>
      <c r="G84" s="1661"/>
      <c r="H84" s="1663"/>
      <c r="I84" s="1665"/>
      <c r="J84" s="632" t="str">
        <f>IF(B83="","",IF('⑥4.実施内容（PR）'!D43="事業中止","",'⑥7.経費内訳（PR）'!F386))</f>
        <v/>
      </c>
      <c r="K84" s="633" t="str">
        <f>IF('⑥4.実施内容（PR）'!B43="","",IF('⑥4.実施内容（PR）'!D43="事業中止","",'①6.成果目標（PR）'!K84))</f>
        <v/>
      </c>
      <c r="L84" s="1667"/>
    </row>
    <row r="85" spans="2:14" ht="22.5" hidden="1" customHeight="1">
      <c r="B85" s="1269" t="str">
        <f>IF('⑥4.実施内容（PR）'!B44="","",'⑥4.実施内容（PR）'!B44)</f>
        <v/>
      </c>
      <c r="C85" s="1271" t="str">
        <f>IF('⑥4.実施内容（PR）'!B44="","",IF('⑥4.実施内容（PR）'!D44="事業中止","事業中止",'⑥4.実施内容（PR）'!C44))</f>
        <v/>
      </c>
      <c r="D85" s="1657" t="str">
        <f>IF('⑥4.実施内容（PR）'!B44="","",IF('⑥4.実施内容（PR）'!D44="事業中止","",'⑥4.実施内容（PR）'!E44))</f>
        <v/>
      </c>
      <c r="E85" s="1657" t="str">
        <f>IF('⑥4.実施内容（PR）'!B44="","",IF('⑥4.実施内容（PR）'!D44="事業中止","",'⑥4.実施内容（PR）'!F44))</f>
        <v/>
      </c>
      <c r="F85" s="1659" t="str">
        <f>IF('⑥4.実施内容（PR）'!B44="","",IF('⑥4.実施内容（PR）'!D44="事業中止","",'①6.成果目標（PR）'!F85))</f>
        <v/>
      </c>
      <c r="G85" s="1661"/>
      <c r="H85" s="1663" t="str">
        <f>IF('⑥4.実施内容（PR）'!B44="","",IF('⑥4.実施内容（PR）'!D44="事業中止","",'①6.成果目標（PR）'!H85))</f>
        <v/>
      </c>
      <c r="I85" s="1665" t="str">
        <f>IF('⑥4.実施内容（PR）'!B44="","",IF('⑥4.実施内容（PR）'!D44="事業中止","",'①6.成果目標（PR）'!I85))</f>
        <v/>
      </c>
      <c r="J85" s="637" t="str">
        <f>IF(B85="","",IF('⑥4.実施内容（PR）'!D44="事業中止","",'⑥7.経費内訳（PR）'!E396))</f>
        <v/>
      </c>
      <c r="K85" s="643" t="str">
        <f>IF('⑥4.実施内容（PR）'!B44="","",IF('⑥4.実施内容（PR）'!D44="事業中止","",'①6.成果目標（PR）'!K85))</f>
        <v/>
      </c>
      <c r="L85" s="1667" t="str">
        <f>IF(J86="","",((G85*1000)/J86))</f>
        <v/>
      </c>
    </row>
    <row r="86" spans="2:14" ht="22.5" hidden="1" customHeight="1" thickBot="1">
      <c r="B86" s="1270"/>
      <c r="C86" s="1272"/>
      <c r="D86" s="1658"/>
      <c r="E86" s="1658"/>
      <c r="F86" s="1660"/>
      <c r="G86" s="1662"/>
      <c r="H86" s="1664"/>
      <c r="I86" s="1666"/>
      <c r="J86" s="639" t="str">
        <f>IF(B85="","",IF('⑥4.実施内容（PR）'!D44="事業中止","",'⑥7.経費内訳（PR）'!F396))</f>
        <v/>
      </c>
      <c r="K86" s="645" t="str">
        <f>IF('⑥4.実施内容（PR）'!B44="","",IF('⑥4.実施内容（PR）'!D44="事業中止","",'①6.成果目標（PR）'!K86))</f>
        <v/>
      </c>
      <c r="L86" s="1668"/>
    </row>
    <row r="87" spans="2:14" ht="22.5" hidden="1" customHeight="1">
      <c r="B87" s="1293" t="str">
        <f>IF('⑥4.実施内容（PR）'!B45="","",'⑥4.実施内容（PR）'!B45)</f>
        <v/>
      </c>
      <c r="C87" s="1294" t="str">
        <f>IF('⑥4.実施内容（PR）'!B45="","",IF('⑥4.実施内容（PR）'!D45="事業中止","事業中止",'⑥4.実施内容（PR）'!C45))</f>
        <v/>
      </c>
      <c r="D87" s="1296" t="str">
        <f>IF('⑥4.実施内容（PR）'!B45="","",IF('⑥4.実施内容（PR）'!D45="事業中止","",'⑥4.実施内容（PR）'!E45))</f>
        <v/>
      </c>
      <c r="E87" s="1296" t="str">
        <f>IF('⑥4.実施内容（PR）'!B45="","",IF('⑥4.実施内容（PR）'!D45="事業中止","",'⑥4.実施内容（PR）'!F45))</f>
        <v/>
      </c>
      <c r="F87" s="1686" t="str">
        <f>IF('⑥4.実施内容（PR）'!B45="","",IF('⑥4.実施内容（PR）'!D45="事業中止","",'①6.成果目標（PR）'!F87))</f>
        <v/>
      </c>
      <c r="G87" s="1685"/>
      <c r="H87" s="1687" t="str">
        <f>IF('⑥4.実施内容（PR）'!B45="","",IF('⑥4.実施内容（PR）'!D45="事業中止","",'①6.成果目標（PR）'!H87))</f>
        <v/>
      </c>
      <c r="I87" s="1688" t="str">
        <f>IF('⑥4.実施内容（PR）'!B45="","",IF('⑥4.実施内容（PR）'!D45="事業中止","",'①6.成果目標（PR）'!I87))</f>
        <v/>
      </c>
      <c r="J87" s="634" t="str">
        <f>IF(B87="","",IF('⑥4.実施内容（PR）'!D45="事業中止","",'⑥7.経費内訳（PR）'!E406))</f>
        <v/>
      </c>
      <c r="K87" s="635" t="str">
        <f>IF('⑥4.実施内容（PR）'!B45="","",IF('⑥4.実施内容（PR）'!D45="事業中止","",'①6.成果目標（PR）'!K87))</f>
        <v/>
      </c>
      <c r="L87" s="1689" t="str">
        <f>IF(J88="","",((G87)/J88))</f>
        <v/>
      </c>
      <c r="N87" s="607"/>
    </row>
    <row r="88" spans="2:14" ht="22.5" hidden="1" customHeight="1">
      <c r="B88" s="1285"/>
      <c r="C88" s="1295"/>
      <c r="D88" s="1288"/>
      <c r="E88" s="1288"/>
      <c r="F88" s="1675"/>
      <c r="G88" s="1677"/>
      <c r="H88" s="1679"/>
      <c r="I88" s="1681"/>
      <c r="J88" s="632" t="str">
        <f>IF(B87="","",IF('⑥4.実施内容（PR）'!D45="事業中止","",'⑥7.経費内訳（PR）'!F406))</f>
        <v/>
      </c>
      <c r="K88" s="633" t="str">
        <f>IF('⑥4.実施内容（PR）'!B45="","",IF('⑥4.実施内容（PR）'!D45="事業中止","",'①6.成果目標（PR）'!K88))</f>
        <v/>
      </c>
      <c r="L88" s="1683"/>
      <c r="N88" s="612"/>
    </row>
    <row r="89" spans="2:14" ht="22.5" hidden="1" customHeight="1">
      <c r="B89" s="1285" t="str">
        <f>IF('⑥4.実施内容（PR）'!B46="","",'⑥4.実施内容（PR）'!B46)</f>
        <v/>
      </c>
      <c r="C89" s="1271" t="str">
        <f>IF('⑥4.実施内容（PR）'!B46="","",IF('⑥4.実施内容（PR）'!D46="事業中止","事業中止",'⑥4.実施内容（PR）'!C46))</f>
        <v/>
      </c>
      <c r="D89" s="1273" t="str">
        <f>IF('⑥4.実施内容（PR）'!B46="","",IF('⑥4.実施内容（PR）'!D46="事業中止","",'⑥4.実施内容（PR）'!E46))</f>
        <v/>
      </c>
      <c r="E89" s="1273" t="str">
        <f>IF('⑥4.実施内容（PR）'!B46="","",IF('⑥4.実施内容（PR）'!D46="事業中止","",'⑥4.実施内容（PR）'!F46))</f>
        <v/>
      </c>
      <c r="F89" s="1675" t="str">
        <f>IF('⑥4.実施内容（PR）'!B46="","",IF('⑥4.実施内容（PR）'!D46="事業中止","",'①6.成果目標（PR）'!F89))</f>
        <v/>
      </c>
      <c r="G89" s="1685"/>
      <c r="H89" s="1679" t="str">
        <f>IF('⑥4.実施内容（PR）'!B46="","",IF('⑥4.実施内容（PR）'!D46="事業中止","",'①6.成果目標（PR）'!H89))</f>
        <v/>
      </c>
      <c r="I89" s="1681" t="str">
        <f>IF('⑥4.実施内容（PR）'!B46="","",IF('⑥4.実施内容（PR）'!D46="事業中止","",'①6.成果目標（PR）'!I89))</f>
        <v/>
      </c>
      <c r="J89" s="634" t="str">
        <f>IF(B89="","",IF('⑥4.実施内容（PR）'!D46="事業中止","",'⑥7.経費内訳（PR）'!E416))</f>
        <v/>
      </c>
      <c r="K89" s="635" t="str">
        <f>IF('⑥4.実施内容（PR）'!B46="","",IF('⑥4.実施内容（PR）'!D46="事業中止","",'①6.成果目標（PR）'!K89))</f>
        <v/>
      </c>
      <c r="L89" s="1683" t="str">
        <f>IF(J90="","",((G89)/J90))</f>
        <v/>
      </c>
      <c r="N89" s="270"/>
    </row>
    <row r="90" spans="2:14" ht="22.5" hidden="1" customHeight="1">
      <c r="B90" s="1269"/>
      <c r="C90" s="1271"/>
      <c r="D90" s="1273"/>
      <c r="E90" s="1273"/>
      <c r="F90" s="1675"/>
      <c r="G90" s="1677"/>
      <c r="H90" s="1679"/>
      <c r="I90" s="1681"/>
      <c r="J90" s="632" t="str">
        <f>IF(B89="","",IF('⑥4.実施内容（PR）'!D46="事業中止","",'⑥7.経費内訳（PR）'!F416))</f>
        <v/>
      </c>
      <c r="K90" s="636" t="str">
        <f>IF('⑥4.実施内容（PR）'!B46="","",IF('⑥4.実施内容（PR）'!D46="事業中止","",'①6.成果目標（PR）'!K90))</f>
        <v/>
      </c>
      <c r="L90" s="1683"/>
      <c r="N90" s="607"/>
    </row>
    <row r="91" spans="2:14" ht="22.5" hidden="1" customHeight="1">
      <c r="B91" s="1285" t="str">
        <f>IF('⑥4.実施内容（PR）'!B47="","",'⑥4.実施内容（PR）'!B47)</f>
        <v/>
      </c>
      <c r="C91" s="1271" t="str">
        <f>IF('⑥4.実施内容（PR）'!B47="","",IF('⑥4.実施内容（PR）'!D47="事業中止","事業中止",'⑥4.実施内容（PR）'!C47))</f>
        <v/>
      </c>
      <c r="D91" s="1273" t="str">
        <f>IF('⑥4.実施内容（PR）'!B47="","",IF('⑥4.実施内容（PR）'!D47="事業中止","",'⑥4.実施内容（PR）'!E47))</f>
        <v/>
      </c>
      <c r="E91" s="1273" t="str">
        <f>IF('⑥4.実施内容（PR）'!B47="","",IF('⑥4.実施内容（PR）'!D47="事業中止","",'⑥4.実施内容（PR）'!F47))</f>
        <v/>
      </c>
      <c r="F91" s="1675" t="str">
        <f>IF('⑥4.実施内容（PR）'!B47="","",IF('⑥4.実施内容（PR）'!D47="事業中止","",'①6.成果目標（PR）'!F91))</f>
        <v/>
      </c>
      <c r="G91" s="1685"/>
      <c r="H91" s="1679" t="str">
        <f>IF('⑥4.実施内容（PR）'!B47="","",IF('⑥4.実施内容（PR）'!D47="事業中止","",'①6.成果目標（PR）'!H91))</f>
        <v/>
      </c>
      <c r="I91" s="1681" t="str">
        <f>IF('⑥4.実施内容（PR）'!B47="","",IF('⑥4.実施内容（PR）'!D47="事業中止","",'①6.成果目標（PR）'!I91))</f>
        <v/>
      </c>
      <c r="J91" s="634" t="str">
        <f>IF(B91="","",IF('⑥4.実施内容（PR）'!D47="事業中止","",'⑥7.経費内訳（PR）'!E426))</f>
        <v/>
      </c>
      <c r="K91" s="635" t="str">
        <f>IF('⑥4.実施内容（PR）'!B47="","",IF('⑥4.実施内容（PR）'!D47="事業中止","",'①6.成果目標（PR）'!K91))</f>
        <v/>
      </c>
      <c r="L91" s="1683" t="str">
        <f>IF(J92="","",((G91)/J92))</f>
        <v/>
      </c>
      <c r="N91" s="625"/>
    </row>
    <row r="92" spans="2:14" ht="22.5" hidden="1" customHeight="1">
      <c r="B92" s="1269"/>
      <c r="C92" s="1271"/>
      <c r="D92" s="1273"/>
      <c r="E92" s="1273"/>
      <c r="F92" s="1675"/>
      <c r="G92" s="1677"/>
      <c r="H92" s="1679"/>
      <c r="I92" s="1681"/>
      <c r="J92" s="632" t="str">
        <f>IF(B91="","",IF('⑥4.実施内容（PR）'!D47="事業中止","",'⑥7.経費内訳（PR）'!F426))</f>
        <v/>
      </c>
      <c r="K92" s="636" t="str">
        <f>IF('⑥4.実施内容（PR）'!B47="","",IF('⑥4.実施内容（PR）'!D47="事業中止","",'①6.成果目標（PR）'!K92))</f>
        <v/>
      </c>
      <c r="L92" s="1683"/>
    </row>
    <row r="93" spans="2:14" ht="22.5" hidden="1" customHeight="1">
      <c r="B93" s="1285" t="str">
        <f>IF('⑥4.実施内容（PR）'!B48="","",'⑥4.実施内容（PR）'!B48)</f>
        <v/>
      </c>
      <c r="C93" s="1271" t="str">
        <f>IF('⑥4.実施内容（PR）'!B48="","",IF('⑥4.実施内容（PR）'!D48="事業中止","事業中止",'⑥4.実施内容（PR）'!C48))</f>
        <v/>
      </c>
      <c r="D93" s="1273" t="str">
        <f>IF('⑥4.実施内容（PR）'!B48="","",IF('⑥4.実施内容（PR）'!D48="事業中止","",'⑥4.実施内容（PR）'!E48))</f>
        <v/>
      </c>
      <c r="E93" s="1273" t="str">
        <f>IF('⑥4.実施内容（PR）'!B48="","",IF('⑥4.実施内容（PR）'!D48="事業中止","",'⑥4.実施内容（PR）'!F48))</f>
        <v/>
      </c>
      <c r="F93" s="1675" t="str">
        <f>IF('⑥4.実施内容（PR）'!B48="","",IF('⑥4.実施内容（PR）'!D48="事業中止","",'①6.成果目標（PR）'!F93))</f>
        <v/>
      </c>
      <c r="G93" s="1685"/>
      <c r="H93" s="1679" t="str">
        <f>IF('⑥4.実施内容（PR）'!B48="","",IF('⑥4.実施内容（PR）'!D48="事業中止","",'①6.成果目標（PR）'!H93))</f>
        <v/>
      </c>
      <c r="I93" s="1681" t="str">
        <f>IF('⑥4.実施内容（PR）'!B48="","",IF('⑥4.実施内容（PR）'!D48="事業中止","",'①6.成果目標（PR）'!I93))</f>
        <v/>
      </c>
      <c r="J93" s="634" t="str">
        <f>IF(B93="","",IF('⑥4.実施内容（PR）'!D48="事業中止","",'⑥7.経費内訳（PR）'!E436))</f>
        <v/>
      </c>
      <c r="K93" s="635" t="str">
        <f>IF('⑥4.実施内容（PR）'!B48="","",IF('⑥4.実施内容（PR）'!D48="事業中止","",'①6.成果目標（PR）'!K93))</f>
        <v/>
      </c>
      <c r="L93" s="1683" t="str">
        <f>IF(J94="","",((G93)/J94))</f>
        <v/>
      </c>
    </row>
    <row r="94" spans="2:14" ht="22.5" hidden="1" customHeight="1">
      <c r="B94" s="1269"/>
      <c r="C94" s="1271"/>
      <c r="D94" s="1273"/>
      <c r="E94" s="1273"/>
      <c r="F94" s="1675"/>
      <c r="G94" s="1677"/>
      <c r="H94" s="1679"/>
      <c r="I94" s="1681"/>
      <c r="J94" s="632" t="str">
        <f>IF(B93="","",IF('⑥4.実施内容（PR）'!D48="事業中止","",'⑥7.経費内訳（PR）'!F436))</f>
        <v/>
      </c>
      <c r="K94" s="636" t="str">
        <f>IF('⑥4.実施内容（PR）'!B48="","",IF('⑥4.実施内容（PR）'!D48="事業中止","",'①6.成果目標（PR）'!K94))</f>
        <v/>
      </c>
      <c r="L94" s="1683"/>
    </row>
    <row r="95" spans="2:14" ht="22.5" hidden="1" customHeight="1">
      <c r="B95" s="1285" t="str">
        <f>IF('⑥4.実施内容（PR）'!B49="","",'⑥4.実施内容（PR）'!B49)</f>
        <v/>
      </c>
      <c r="C95" s="1271" t="str">
        <f>IF('⑥4.実施内容（PR）'!B49="","",IF('⑥4.実施内容（PR）'!D49="事業中止","事業中止",'⑥4.実施内容（PR）'!C49))</f>
        <v/>
      </c>
      <c r="D95" s="1273" t="str">
        <f>IF('⑥4.実施内容（PR）'!B49="","",IF('⑥4.実施内容（PR）'!D49="事業中止","",'⑥4.実施内容（PR）'!E49))</f>
        <v/>
      </c>
      <c r="E95" s="1273" t="str">
        <f>IF('⑥4.実施内容（PR）'!B49="","",IF('⑥4.実施内容（PR）'!D49="事業中止","",'⑥4.実施内容（PR）'!F49))</f>
        <v/>
      </c>
      <c r="F95" s="1675" t="str">
        <f>IF('⑥4.実施内容（PR）'!B49="","",IF('⑥4.実施内容（PR）'!D49="事業中止","",'①6.成果目標（PR）'!F95))</f>
        <v/>
      </c>
      <c r="G95" s="1685"/>
      <c r="H95" s="1679" t="str">
        <f>IF('⑥4.実施内容（PR）'!B49="","",IF('⑥4.実施内容（PR）'!D49="事業中止","",'①6.成果目標（PR）'!H95))</f>
        <v/>
      </c>
      <c r="I95" s="1681" t="str">
        <f>IF('⑥4.実施内容（PR）'!B49="","",IF('⑥4.実施内容（PR）'!D49="事業中止","",'①6.成果目標（PR）'!I95))</f>
        <v/>
      </c>
      <c r="J95" s="634" t="str">
        <f>IF(B95="","",IF('⑥4.実施内容（PR）'!D49="事業中止","",'⑥7.経費内訳（PR）'!E446))</f>
        <v/>
      </c>
      <c r="K95" s="635" t="str">
        <f>IF('⑥4.実施内容（PR）'!B49="","",IF('⑥4.実施内容（PR）'!D49="事業中止","",'①6.成果目標（PR）'!K95))</f>
        <v/>
      </c>
      <c r="L95" s="1683" t="str">
        <f>IF(J96="","",((G95)/J96))</f>
        <v/>
      </c>
    </row>
    <row r="96" spans="2:14" ht="22.5" hidden="1" customHeight="1">
      <c r="B96" s="1269"/>
      <c r="C96" s="1271"/>
      <c r="D96" s="1273"/>
      <c r="E96" s="1273"/>
      <c r="F96" s="1675"/>
      <c r="G96" s="1677"/>
      <c r="H96" s="1679"/>
      <c r="I96" s="1681"/>
      <c r="J96" s="632" t="str">
        <f>IF(B95="","",IF('⑥4.実施内容（PR）'!D49="事業中止","",'⑥7.経費内訳（PR）'!F446))</f>
        <v/>
      </c>
      <c r="K96" s="636" t="str">
        <f>IF('⑥4.実施内容（PR）'!B49="","",IF('⑥4.実施内容（PR）'!D49="事業中止","",'①6.成果目標（PR）'!K96))</f>
        <v/>
      </c>
      <c r="L96" s="1683"/>
    </row>
    <row r="97" spans="2:14" ht="22.5" hidden="1" customHeight="1">
      <c r="B97" s="1285" t="str">
        <f>IF('⑥4.実施内容（PR）'!B50="","",'⑥4.実施内容（PR）'!B50)</f>
        <v/>
      </c>
      <c r="C97" s="1271" t="str">
        <f>IF('⑥4.実施内容（PR）'!B50="","",IF('⑥4.実施内容（PR）'!D50="事業中止","事業中止",'⑥4.実施内容（PR）'!C50))</f>
        <v/>
      </c>
      <c r="D97" s="1657" t="str">
        <f>IF('⑥4.実施内容（PR）'!B50="","",IF('⑥4.実施内容（PR）'!D50="事業中止","",'⑥4.実施内容（PR）'!E50))</f>
        <v/>
      </c>
      <c r="E97" s="1657" t="str">
        <f>IF('⑥4.実施内容（PR）'!B50="","",IF('⑥4.実施内容（PR）'!D50="事業中止","",'⑥4.実施内容（PR）'!F50))</f>
        <v/>
      </c>
      <c r="F97" s="1675" t="str">
        <f>IF('⑥4.実施内容（PR）'!B50="","",IF('⑥4.実施内容（PR）'!D50="事業中止","",'①6.成果目標（PR）'!F97))</f>
        <v/>
      </c>
      <c r="G97" s="1685"/>
      <c r="H97" s="1679" t="str">
        <f>IF('⑥4.実施内容（PR）'!B50="","",IF('⑥4.実施内容（PR）'!D50="事業中止","",'①6.成果目標（PR）'!H97))</f>
        <v/>
      </c>
      <c r="I97" s="1681" t="str">
        <f>IF('⑥4.実施内容（PR）'!B50="","",IF('⑥4.実施内容（PR）'!D50="事業中止","",'①6.成果目標（PR）'!I97))</f>
        <v/>
      </c>
      <c r="J97" s="634" t="str">
        <f>IF(B97="","",IF('⑥4.実施内容（PR）'!D50="事業中止","",'⑥7.経費内訳（PR）'!E456))</f>
        <v/>
      </c>
      <c r="K97" s="635" t="str">
        <f>IF('⑥4.実施内容（PR）'!B50="","",IF('⑥4.実施内容（PR）'!D50="事業中止","",'①6.成果目標（PR）'!K97))</f>
        <v/>
      </c>
      <c r="L97" s="1683" t="str">
        <f>IF(J98="","",((G97)/J98))</f>
        <v/>
      </c>
    </row>
    <row r="98" spans="2:14" ht="22.5" hidden="1" customHeight="1">
      <c r="B98" s="1269"/>
      <c r="C98" s="1271"/>
      <c r="D98" s="1657"/>
      <c r="E98" s="1657"/>
      <c r="F98" s="1675"/>
      <c r="G98" s="1677"/>
      <c r="H98" s="1679"/>
      <c r="I98" s="1681"/>
      <c r="J98" s="632" t="str">
        <f>IF(B97="","",IF('⑥4.実施内容（PR）'!D50="事業中止","",'⑥7.経費内訳（PR）'!F456))</f>
        <v/>
      </c>
      <c r="K98" s="636" t="str">
        <f>IF('⑥4.実施内容（PR）'!B50="","",IF('⑥4.実施内容（PR）'!D50="事業中止","",'①6.成果目標（PR）'!K98))</f>
        <v/>
      </c>
      <c r="L98" s="1683"/>
    </row>
    <row r="99" spans="2:14" ht="22.5" hidden="1" customHeight="1">
      <c r="B99" s="1285" t="str">
        <f>IF('⑥4.実施内容（PR）'!B51="","",'⑥4.実施内容（PR）'!B51)</f>
        <v/>
      </c>
      <c r="C99" s="1271" t="str">
        <f>IF('⑥4.実施内容（PR）'!B51="","",IF('⑥4.実施内容（PR）'!D51="事業中止","事業中止",'⑥4.実施内容（PR）'!C51))</f>
        <v/>
      </c>
      <c r="D99" s="1657" t="str">
        <f>IF('⑥4.実施内容（PR）'!B51="","",IF('⑥4.実施内容（PR）'!D51="事業中止","",'⑥4.実施内容（PR）'!E51))</f>
        <v/>
      </c>
      <c r="E99" s="1657" t="str">
        <f>IF('⑥4.実施内容（PR）'!B51="","",IF('⑥4.実施内容（PR）'!D51="事業中止","",'⑥4.実施内容（PR）'!F51))</f>
        <v/>
      </c>
      <c r="F99" s="1675" t="str">
        <f>IF('⑥4.実施内容（PR）'!B51="","",IF('⑥4.実施内容（PR）'!D51="事業中止","",'①6.成果目標（PR）'!F99))</f>
        <v/>
      </c>
      <c r="G99" s="1685"/>
      <c r="H99" s="1679" t="str">
        <f>IF('⑥4.実施内容（PR）'!B51="","",IF('⑥4.実施内容（PR）'!D51="事業中止","",'①6.成果目標（PR）'!H99))</f>
        <v/>
      </c>
      <c r="I99" s="1681" t="str">
        <f>IF('⑥4.実施内容（PR）'!B51="","",IF('⑥4.実施内容（PR）'!D51="事業中止","",'①6.成果目標（PR）'!I99))</f>
        <v/>
      </c>
      <c r="J99" s="634" t="str">
        <f>IF(B99="","",IF('⑥4.実施内容（PR）'!D51="事業中止","",'⑥7.経費内訳（PR）'!E466))</f>
        <v/>
      </c>
      <c r="K99" s="635" t="str">
        <f>IF('⑥4.実施内容（PR）'!B51="","",IF('⑥4.実施内容（PR）'!D51="事業中止","",'①6.成果目標（PR）'!K99))</f>
        <v/>
      </c>
      <c r="L99" s="1683" t="str">
        <f>IF(J100="","",((G99)/J100))</f>
        <v/>
      </c>
    </row>
    <row r="100" spans="2:14" ht="22.5" hidden="1" customHeight="1">
      <c r="B100" s="1269"/>
      <c r="C100" s="1271"/>
      <c r="D100" s="1657"/>
      <c r="E100" s="1657"/>
      <c r="F100" s="1675"/>
      <c r="G100" s="1677"/>
      <c r="H100" s="1679"/>
      <c r="I100" s="1681"/>
      <c r="J100" s="632" t="str">
        <f>IF(B99="","",IF('⑥4.実施内容（PR）'!D51="事業中止","",'⑥7.経費内訳（PR）'!F466))</f>
        <v/>
      </c>
      <c r="K100" s="636" t="str">
        <f>IF('⑥4.実施内容（PR）'!B51="","",IF('⑥4.実施内容（PR）'!D51="事業中止","",'①6.成果目標（PR）'!K100))</f>
        <v/>
      </c>
      <c r="L100" s="1683"/>
    </row>
    <row r="101" spans="2:14" ht="22.5" hidden="1" customHeight="1">
      <c r="B101" s="1285" t="str">
        <f>IF('⑥4.実施内容（PR）'!B52="","",'⑥4.実施内容（PR）'!B52)</f>
        <v/>
      </c>
      <c r="C101" s="1271" t="str">
        <f>IF('⑥4.実施内容（PR）'!B52="","",IF('⑥4.実施内容（PR）'!D52="事業中止","事業中止",'⑥4.実施内容（PR）'!C52))</f>
        <v/>
      </c>
      <c r="D101" s="1657" t="str">
        <f>IF('⑥4.実施内容（PR）'!B52="","",IF('⑥4.実施内容（PR）'!D52="事業中止","",'⑥4.実施内容（PR）'!E52))</f>
        <v/>
      </c>
      <c r="E101" s="1657" t="str">
        <f>IF('⑥4.実施内容（PR）'!B52="","",IF('⑥4.実施内容（PR）'!D52="事業中止","",'⑥4.実施内容（PR）'!F52))</f>
        <v/>
      </c>
      <c r="F101" s="1675" t="str">
        <f>IF('⑥4.実施内容（PR）'!B52="","",IF('⑥4.実施内容（PR）'!D52="事業中止","",'①6.成果目標（PR）'!F101))</f>
        <v/>
      </c>
      <c r="G101" s="1685"/>
      <c r="H101" s="1679" t="str">
        <f>IF('⑥4.実施内容（PR）'!B52="","",IF('⑥4.実施内容（PR）'!D52="事業中止","",'①6.成果目標（PR）'!H101))</f>
        <v/>
      </c>
      <c r="I101" s="1681" t="str">
        <f>IF('⑥4.実施内容（PR）'!B52="","",IF('⑥4.実施内容（PR）'!D52="事業中止","",'①6.成果目標（PR）'!I101))</f>
        <v/>
      </c>
      <c r="J101" s="634" t="str">
        <f>IF(B101="","",IF('⑥4.実施内容（PR）'!D52="事業中止","",'⑥7.経費内訳（PR）'!E476))</f>
        <v/>
      </c>
      <c r="K101" s="635" t="str">
        <f>IF('⑥4.実施内容（PR）'!B52="","",IF('⑥4.実施内容（PR）'!D52="事業中止","",'①6.成果目標（PR）'!K101))</f>
        <v/>
      </c>
      <c r="L101" s="1683" t="str">
        <f>IF(J102="","",((G101)/J102))</f>
        <v/>
      </c>
    </row>
    <row r="102" spans="2:14" ht="22.5" hidden="1" customHeight="1">
      <c r="B102" s="1269"/>
      <c r="C102" s="1271"/>
      <c r="D102" s="1657"/>
      <c r="E102" s="1657"/>
      <c r="F102" s="1675"/>
      <c r="G102" s="1677"/>
      <c r="H102" s="1679"/>
      <c r="I102" s="1681"/>
      <c r="J102" s="632" t="str">
        <f>IF(B101="","",IF('⑥4.実施内容（PR）'!D52="事業中止","",'⑥7.経費内訳（PR）'!F476))</f>
        <v/>
      </c>
      <c r="K102" s="636" t="str">
        <f>IF('⑥4.実施内容（PR）'!B52="","",IF('⑥4.実施内容（PR）'!D52="事業中止","",'①6.成果目標（PR）'!K102))</f>
        <v/>
      </c>
      <c r="L102" s="1683"/>
    </row>
    <row r="103" spans="2:14" ht="22.5" hidden="1" customHeight="1">
      <c r="B103" s="1285" t="str">
        <f>IF('⑥4.実施内容（PR）'!B53="","",'⑥4.実施内容（PR）'!B53)</f>
        <v/>
      </c>
      <c r="C103" s="1271" t="str">
        <f>IF('⑥4.実施内容（PR）'!B53="","",IF('⑥4.実施内容（PR）'!D53="事業中止","事業中止",'⑥4.実施内容（PR）'!C53))</f>
        <v/>
      </c>
      <c r="D103" s="1657" t="str">
        <f>IF('⑥4.実施内容（PR）'!B53="","",IF('⑥4.実施内容（PR）'!D53="事業中止","",'⑥4.実施内容（PR）'!E53))</f>
        <v/>
      </c>
      <c r="E103" s="1657" t="str">
        <f>IF('⑥4.実施内容（PR）'!B53="","",IF('⑥4.実施内容（PR）'!D53="事業中止","",'⑥4.実施内容（PR）'!F53))</f>
        <v/>
      </c>
      <c r="F103" s="1675" t="str">
        <f>IF('⑥4.実施内容（PR）'!B53="","",IF('⑥4.実施内容（PR）'!D53="事業中止","",'①6.成果目標（PR）'!F103))</f>
        <v/>
      </c>
      <c r="G103" s="1685"/>
      <c r="H103" s="1679" t="str">
        <f>IF('⑥4.実施内容（PR）'!B53="","",IF('⑥4.実施内容（PR）'!D53="事業中止","",'①6.成果目標（PR）'!H103))</f>
        <v/>
      </c>
      <c r="I103" s="1681" t="str">
        <f>IF('⑥4.実施内容（PR）'!B53="","",IF('⑥4.実施内容（PR）'!D53="事業中止","",'①6.成果目標（PR）'!I103))</f>
        <v/>
      </c>
      <c r="J103" s="634" t="str">
        <f>IF(B103="","",IF('⑥4.実施内容（PR）'!D53="事業中止","",'⑥7.経費内訳（PR）'!E486))</f>
        <v/>
      </c>
      <c r="K103" s="635" t="str">
        <f>IF('⑥4.実施内容（PR）'!B53="","",IF('⑥4.実施内容（PR）'!D53="事業中止","",'①6.成果目標（PR）'!K103))</f>
        <v/>
      </c>
      <c r="L103" s="1683" t="str">
        <f>IF(J104="","",((G103)/J104))</f>
        <v/>
      </c>
    </row>
    <row r="104" spans="2:14" ht="22.5" hidden="1" customHeight="1">
      <c r="B104" s="1269"/>
      <c r="C104" s="1271"/>
      <c r="D104" s="1657"/>
      <c r="E104" s="1657"/>
      <c r="F104" s="1675"/>
      <c r="G104" s="1677"/>
      <c r="H104" s="1679"/>
      <c r="I104" s="1681"/>
      <c r="J104" s="632" t="str">
        <f>IF(B103="","",IF('⑥4.実施内容（PR）'!D53="事業中止","",'⑥7.経費内訳（PR）'!F486))</f>
        <v/>
      </c>
      <c r="K104" s="636" t="str">
        <f>IF('⑥4.実施内容（PR）'!B53="","",IF('⑥4.実施内容（PR）'!D53="事業中止","",'①6.成果目標（PR）'!K104))</f>
        <v/>
      </c>
      <c r="L104" s="1683"/>
    </row>
    <row r="105" spans="2:14" ht="22.5" hidden="1" customHeight="1">
      <c r="B105" s="1269" t="str">
        <f>IF('⑥4.実施内容（PR）'!B54="","",'⑥4.実施内容（PR）'!B54)</f>
        <v/>
      </c>
      <c r="C105" s="1271" t="str">
        <f>IF('⑥4.実施内容（PR）'!B54="","",IF('⑥4.実施内容（PR）'!D54="事業中止","事業中止",'⑥4.実施内容（PR）'!C54))</f>
        <v/>
      </c>
      <c r="D105" s="1657" t="str">
        <f>IF('⑥4.実施内容（PR）'!B54="","",IF('⑥4.実施内容（PR）'!D54="事業中止","",'⑥4.実施内容（PR）'!E54))</f>
        <v/>
      </c>
      <c r="E105" s="1657" t="str">
        <f>IF('⑥4.実施内容（PR）'!B54="","",IF('⑥4.実施内容（PR）'!D54="事業中止","",'⑥4.実施内容（PR）'!F54))</f>
        <v/>
      </c>
      <c r="F105" s="1675" t="str">
        <f>IF('⑥4.実施内容（PR）'!B54="","",IF('⑥4.実施内容（PR）'!D54="事業中止","",'①6.成果目標（PR）'!F105))</f>
        <v/>
      </c>
      <c r="G105" s="1677"/>
      <c r="H105" s="1679" t="str">
        <f>IF('⑥4.実施内容（PR）'!B54="","",IF('⑥4.実施内容（PR）'!D54="事業中止","",'①6.成果目標（PR）'!H105))</f>
        <v/>
      </c>
      <c r="I105" s="1681" t="str">
        <f>IF('⑥4.実施内容（PR）'!B54="","",IF('⑥4.実施内容（PR）'!D54="事業中止","",'①6.成果目標（PR）'!I105))</f>
        <v/>
      </c>
      <c r="J105" s="637" t="str">
        <f>IF(B105="","",IF('⑥4.実施内容（PR）'!D54="事業中止","",'⑥7.経費内訳（PR）'!E496))</f>
        <v/>
      </c>
      <c r="K105" s="638" t="str">
        <f>IF('⑥4.実施内容（PR）'!B54="","",IF('⑥4.実施内容（PR）'!D54="事業中止","",'①6.成果目標（PR）'!K105))</f>
        <v/>
      </c>
      <c r="L105" s="1683" t="str">
        <f>IF(J106="","",((G105)/J106))</f>
        <v/>
      </c>
    </row>
    <row r="106" spans="2:14" ht="22.5" hidden="1" customHeight="1" thickBot="1">
      <c r="B106" s="1270"/>
      <c r="C106" s="1272"/>
      <c r="D106" s="1658"/>
      <c r="E106" s="1658"/>
      <c r="F106" s="1676"/>
      <c r="G106" s="1678"/>
      <c r="H106" s="1680"/>
      <c r="I106" s="1682"/>
      <c r="J106" s="639" t="str">
        <f>IF(B105="","",IF('⑥4.実施内容（PR）'!D54="事業中止","",'⑥7.経費内訳（PR）'!F496))</f>
        <v/>
      </c>
      <c r="K106" s="640" t="str">
        <f>IF('⑥4.実施内容（PR）'!B54="","",IF('⑥4.実施内容（PR）'!D54="事業中止","",'①6.成果目標（PR）'!K106))</f>
        <v/>
      </c>
      <c r="L106" s="1684"/>
      <c r="N106" s="214"/>
    </row>
    <row r="107" spans="2:14" ht="22.5" hidden="1" customHeight="1">
      <c r="B107" s="1285" t="str">
        <f>IF('⑥4.実施内容（PR）'!B55="","",'⑥4.実施内容（PR）'!B55)</f>
        <v/>
      </c>
      <c r="C107" s="1287" t="str">
        <f>IF('⑥4.実施内容（PR）'!B55="","",IF('⑥4.実施内容（PR）'!D55="事業中止","事業中止",'⑥4.実施内容（PR）'!C55))</f>
        <v/>
      </c>
      <c r="D107" s="1670" t="str">
        <f>IF('⑥4.実施内容（PR）'!B55="","",IF('⑥4.実施内容（PR）'!D55="事業中止","",'⑥4.実施内容（PR）'!E55))</f>
        <v/>
      </c>
      <c r="E107" s="1670" t="str">
        <f>IF('⑥4.実施内容（PR）'!B55="","",IF('⑥4.実施内容（PR）'!D55="事業中止","",'⑥4.実施内容（PR）'!F55))</f>
        <v/>
      </c>
      <c r="F107" s="1671" t="str">
        <f>IF('⑥4.実施内容（PR）'!B55="","",IF('⑥4.実施内容（PR）'!D55="事業中止","",'①6.成果目標（PR）'!F107))</f>
        <v/>
      </c>
      <c r="G107" s="1669"/>
      <c r="H107" s="1672" t="str">
        <f>IF('⑥4.実施内容（PR）'!B55="","",IF('⑥4.実施内容（PR）'!D55="事業中止","",'①6.成果目標（PR）'!H107))</f>
        <v/>
      </c>
      <c r="I107" s="1673" t="str">
        <f>IF('⑥4.実施内容（PR）'!B55="","",IF('⑥4.実施内容（PR）'!D55="事業中止","",'①6.成果目標（PR）'!I107))</f>
        <v/>
      </c>
      <c r="J107" s="634" t="str">
        <f>IF(B107="","",IF('⑥4.実施内容（PR）'!D55="事業中止","",'⑥7.経費内訳（PR）'!E506))</f>
        <v/>
      </c>
      <c r="K107" s="641" t="str">
        <f>IF('⑥4.実施内容（PR）'!B55="","",IF('⑥4.実施内容（PR）'!D55="事業中止","",'①6.成果目標（PR）'!K107))</f>
        <v/>
      </c>
      <c r="L107" s="1674" t="str">
        <f>IF(J108="","",((G107*1000)/J108))</f>
        <v/>
      </c>
    </row>
    <row r="108" spans="2:14" ht="22.5" hidden="1" customHeight="1">
      <c r="B108" s="1269"/>
      <c r="C108" s="1271"/>
      <c r="D108" s="1657"/>
      <c r="E108" s="1657"/>
      <c r="F108" s="1659"/>
      <c r="G108" s="1661"/>
      <c r="H108" s="1663"/>
      <c r="I108" s="1665"/>
      <c r="J108" s="632" t="str">
        <f>IF(B107="","",IF('⑥4.実施内容（PR）'!D55="事業中止","",'⑥7.経費内訳（PR）'!F506))</f>
        <v/>
      </c>
      <c r="K108" s="633" t="str">
        <f>IF('⑥4.実施内容（PR）'!B55="","",IF('⑥4.実施内容（PR）'!D55="事業中止","",'①6.成果目標（PR）'!K108))</f>
        <v/>
      </c>
      <c r="L108" s="1667"/>
    </row>
    <row r="109" spans="2:14" ht="22.5" hidden="1" customHeight="1">
      <c r="B109" s="1285" t="str">
        <f>IF('⑥4.実施内容（PR）'!B56="","",'⑥4.実施内容（PR）'!B56)</f>
        <v/>
      </c>
      <c r="C109" s="1271" t="str">
        <f>IF('⑥4.実施内容（PR）'!B56="","",IF('⑥4.実施内容（PR）'!D56="事業中止","事業中止",'⑥4.実施内容（PR）'!C56))</f>
        <v/>
      </c>
      <c r="D109" s="1657" t="str">
        <f>IF('⑥4.実施内容（PR）'!B56="","",IF('⑥4.実施内容（PR）'!D56="事業中止","",'⑥4.実施内容（PR）'!E56))</f>
        <v/>
      </c>
      <c r="E109" s="1657" t="str">
        <f>IF('⑥4.実施内容（PR）'!B56="","",IF('⑥4.実施内容（PR）'!D56="事業中止","",'⑥4.実施内容（PR）'!F56))</f>
        <v/>
      </c>
      <c r="F109" s="1659" t="str">
        <f>IF('⑥4.実施内容（PR）'!B56="","",IF('⑥4.実施内容（PR）'!D56="事業中止","",'①6.成果目標（PR）'!F109))</f>
        <v/>
      </c>
      <c r="G109" s="1669"/>
      <c r="H109" s="1663" t="str">
        <f>IF('⑥4.実施内容（PR）'!B56="","",IF('⑥4.実施内容（PR）'!D56="事業中止","",'①6.成果目標（PR）'!H109))</f>
        <v/>
      </c>
      <c r="I109" s="1665" t="str">
        <f>IF('⑥4.実施内容（PR）'!B56="","",IF('⑥4.実施内容（PR）'!D56="事業中止","",'①6.成果目標（PR）'!I109))</f>
        <v/>
      </c>
      <c r="J109" s="634" t="str">
        <f>IF(B109="","",IF('⑥4.実施内容（PR）'!D56="事業中止","",'⑥7.経費内訳（PR）'!E516))</f>
        <v/>
      </c>
      <c r="K109" s="641" t="str">
        <f>IF('⑥4.実施内容（PR）'!B56="","",IF('⑥4.実施内容（PR）'!D56="事業中止","",'①6.成果目標（PR）'!K109))</f>
        <v/>
      </c>
      <c r="L109" s="1667" t="str">
        <f>IF(J110="","",((G109*1000)/J110))</f>
        <v/>
      </c>
    </row>
    <row r="110" spans="2:14" ht="22.5" hidden="1" customHeight="1">
      <c r="B110" s="1269"/>
      <c r="C110" s="1271"/>
      <c r="D110" s="1657"/>
      <c r="E110" s="1657"/>
      <c r="F110" s="1659"/>
      <c r="G110" s="1661"/>
      <c r="H110" s="1663"/>
      <c r="I110" s="1665"/>
      <c r="J110" s="632" t="str">
        <f>IF(B109="","",IF('⑥4.実施内容（PR）'!D56="事業中止","",'⑥7.経費内訳（PR）'!F516))</f>
        <v/>
      </c>
      <c r="K110" s="633" t="str">
        <f>IF('⑥4.実施内容（PR）'!B56="","",IF('⑥4.実施内容（PR）'!D56="事業中止","",'①6.成果目標（PR）'!K110))</f>
        <v/>
      </c>
      <c r="L110" s="1667"/>
    </row>
    <row r="111" spans="2:14" ht="22.5" hidden="1" customHeight="1">
      <c r="B111" s="1285" t="str">
        <f>IF('⑥4.実施内容（PR）'!B57="","",'⑥4.実施内容（PR）'!B57)</f>
        <v/>
      </c>
      <c r="C111" s="1271" t="str">
        <f>IF('⑥4.実施内容（PR）'!B57="","",IF('⑥4.実施内容（PR）'!D57="事業中止","事業中止",'⑥4.実施内容（PR）'!C57))</f>
        <v/>
      </c>
      <c r="D111" s="1657" t="str">
        <f>IF('⑥4.実施内容（PR）'!B57="","",IF('⑥4.実施内容（PR）'!D57="事業中止","",'⑥4.実施内容（PR）'!E57))</f>
        <v/>
      </c>
      <c r="E111" s="1657" t="str">
        <f>IF('⑥4.実施内容（PR）'!B57="","",IF('⑥4.実施内容（PR）'!D57="事業中止","",'⑥4.実施内容（PR）'!F57))</f>
        <v/>
      </c>
      <c r="F111" s="1659" t="str">
        <f>IF('⑥4.実施内容（PR）'!B57="","",IF('⑥4.実施内容（PR）'!D57="事業中止","",'①6.成果目標（PR）'!F111))</f>
        <v/>
      </c>
      <c r="G111" s="1669"/>
      <c r="H111" s="1663" t="str">
        <f>IF('⑥4.実施内容（PR）'!B57="","",IF('⑥4.実施内容（PR）'!D57="事業中止","",'①6.成果目標（PR）'!H111))</f>
        <v/>
      </c>
      <c r="I111" s="1665" t="str">
        <f>IF('⑥4.実施内容（PR）'!B57="","",IF('⑥4.実施内容（PR）'!D57="事業中止","",'①6.成果目標（PR）'!I111))</f>
        <v/>
      </c>
      <c r="J111" s="634" t="str">
        <f>IF(B111="","",IF('⑥4.実施内容（PR）'!D57="事業中止","",'⑥7.経費内訳（PR）'!E526))</f>
        <v/>
      </c>
      <c r="K111" s="641" t="str">
        <f>IF('⑥4.実施内容（PR）'!B57="","",IF('⑥4.実施内容（PR）'!D57="事業中止","",'①6.成果目標（PR）'!K111))</f>
        <v/>
      </c>
      <c r="L111" s="1667" t="str">
        <f>IF(J112="","",((G111*1000)/J112))</f>
        <v/>
      </c>
    </row>
    <row r="112" spans="2:14" ht="22.5" hidden="1" customHeight="1">
      <c r="B112" s="1269"/>
      <c r="C112" s="1271"/>
      <c r="D112" s="1657"/>
      <c r="E112" s="1657"/>
      <c r="F112" s="1659"/>
      <c r="G112" s="1661"/>
      <c r="H112" s="1663"/>
      <c r="I112" s="1665"/>
      <c r="J112" s="632" t="str">
        <f>IF(B111="","",IF('⑥4.実施内容（PR）'!D57="事業中止","",'⑥7.経費内訳（PR）'!F526))</f>
        <v/>
      </c>
      <c r="K112" s="633" t="str">
        <f>IF('⑥4.実施内容（PR）'!B57="","",IF('⑥4.実施内容（PR）'!D57="事業中止","",'①6.成果目標（PR）'!K112))</f>
        <v/>
      </c>
      <c r="L112" s="1667"/>
    </row>
    <row r="113" spans="2:14" ht="22.5" hidden="1" customHeight="1">
      <c r="B113" s="1285" t="str">
        <f>IF('⑥4.実施内容（PR）'!B58="","",'⑥4.実施内容（PR）'!B58)</f>
        <v/>
      </c>
      <c r="C113" s="1271" t="str">
        <f>IF('⑥4.実施内容（PR）'!B58="","",IF('⑥4.実施内容（PR）'!D58="事業中止","事業中止",'⑥4.実施内容（PR）'!C58))</f>
        <v/>
      </c>
      <c r="D113" s="1657" t="str">
        <f>IF('⑥4.実施内容（PR）'!B58="","",IF('⑥4.実施内容（PR）'!D58="事業中止","",'⑥4.実施内容（PR）'!E58))</f>
        <v/>
      </c>
      <c r="E113" s="1657" t="str">
        <f>IF('⑥4.実施内容（PR）'!B58="","",IF('⑥4.実施内容（PR）'!D58="事業中止","",'⑥4.実施内容（PR）'!F58))</f>
        <v/>
      </c>
      <c r="F113" s="1659" t="str">
        <f>IF('⑥4.実施内容（PR）'!B58="","",IF('⑥4.実施内容（PR）'!D58="事業中止","",'①6.成果目標（PR）'!F113))</f>
        <v/>
      </c>
      <c r="G113" s="1669"/>
      <c r="H113" s="1663" t="str">
        <f>IF('⑥4.実施内容（PR）'!B58="","",IF('⑥4.実施内容（PR）'!D58="事業中止","",'①6.成果目標（PR）'!H113))</f>
        <v/>
      </c>
      <c r="I113" s="1665" t="str">
        <f>IF('⑥4.実施内容（PR）'!B58="","",IF('⑥4.実施内容（PR）'!D58="事業中止","",'①6.成果目標（PR）'!I113))</f>
        <v/>
      </c>
      <c r="J113" s="634" t="str">
        <f>IF(B113="","",IF('⑥4.実施内容（PR）'!D58="事業中止","",'⑥7.経費内訳（PR）'!E536))</f>
        <v/>
      </c>
      <c r="K113" s="641" t="str">
        <f>IF('⑥4.実施内容（PR）'!B58="","",IF('⑥4.実施内容（PR）'!D58="事業中止","",'①6.成果目標（PR）'!K113))</f>
        <v/>
      </c>
      <c r="L113" s="1667" t="str">
        <f>IF(J114="","",((G113*1000)/J114))</f>
        <v/>
      </c>
    </row>
    <row r="114" spans="2:14" ht="22.5" hidden="1" customHeight="1">
      <c r="B114" s="1269"/>
      <c r="C114" s="1271"/>
      <c r="D114" s="1657"/>
      <c r="E114" s="1657"/>
      <c r="F114" s="1659"/>
      <c r="G114" s="1661"/>
      <c r="H114" s="1663"/>
      <c r="I114" s="1665"/>
      <c r="J114" s="632" t="str">
        <f>IF(B113="","",IF('⑥4.実施内容（PR）'!D58="事業中止","",'⑥7.経費内訳（PR）'!F536))</f>
        <v/>
      </c>
      <c r="K114" s="633" t="str">
        <f>IF('⑥4.実施内容（PR）'!B58="","",IF('⑥4.実施内容（PR）'!D58="事業中止","",'①6.成果目標（PR）'!K114))</f>
        <v/>
      </c>
      <c r="L114" s="1667"/>
    </row>
    <row r="115" spans="2:14" ht="22.5" hidden="1" customHeight="1">
      <c r="B115" s="1285" t="str">
        <f>IF('⑥4.実施内容（PR）'!B59="","",'⑥4.実施内容（PR）'!B59)</f>
        <v/>
      </c>
      <c r="C115" s="1271" t="str">
        <f>IF('⑥4.実施内容（PR）'!B59="","",IF('⑥4.実施内容（PR）'!D59="事業中止","事業中止",'⑥4.実施内容（PR）'!C59))</f>
        <v/>
      </c>
      <c r="D115" s="1657" t="str">
        <f>IF('⑥4.実施内容（PR）'!B59="","",IF('⑥4.実施内容（PR）'!D59="事業中止","",'⑥4.実施内容（PR）'!E59))</f>
        <v/>
      </c>
      <c r="E115" s="1657" t="str">
        <f>IF('⑥4.実施内容（PR）'!B59="","",IF('⑥4.実施内容（PR）'!D59="事業中止","",'⑥4.実施内容（PR）'!F59))</f>
        <v/>
      </c>
      <c r="F115" s="1659" t="str">
        <f>IF('⑥4.実施内容（PR）'!B59="","",IF('⑥4.実施内容（PR）'!D59="事業中止","",'①6.成果目標（PR）'!F115))</f>
        <v/>
      </c>
      <c r="G115" s="1669"/>
      <c r="H115" s="1663" t="str">
        <f>IF('⑥4.実施内容（PR）'!B59="","",IF('⑥4.実施内容（PR）'!D59="事業中止","",'①6.成果目標（PR）'!H115))</f>
        <v/>
      </c>
      <c r="I115" s="1665" t="str">
        <f>IF('⑥4.実施内容（PR）'!B59="","",IF('⑥4.実施内容（PR）'!D59="事業中止","",'①6.成果目標（PR）'!I115))</f>
        <v/>
      </c>
      <c r="J115" s="634" t="str">
        <f>IF(B115="","",IF('⑥4.実施内容（PR）'!D59="事業中止","",'⑥7.経費内訳（PR）'!E546))</f>
        <v/>
      </c>
      <c r="K115" s="641" t="str">
        <f>IF('⑥4.実施内容（PR）'!B59="","",IF('⑥4.実施内容（PR）'!D59="事業中止","",'①6.成果目標（PR）'!K115))</f>
        <v/>
      </c>
      <c r="L115" s="1667" t="str">
        <f>IF(J116="","",((G115*1000)/J116))</f>
        <v/>
      </c>
    </row>
    <row r="116" spans="2:14" ht="22.5" hidden="1" customHeight="1">
      <c r="B116" s="1269"/>
      <c r="C116" s="1271"/>
      <c r="D116" s="1657"/>
      <c r="E116" s="1657"/>
      <c r="F116" s="1659"/>
      <c r="G116" s="1661"/>
      <c r="H116" s="1663"/>
      <c r="I116" s="1665"/>
      <c r="J116" s="632" t="str">
        <f>IF(B115="","",IF('⑥4.実施内容（PR）'!D59="事業中止","",'⑥7.経費内訳（PR）'!F546))</f>
        <v/>
      </c>
      <c r="K116" s="633" t="str">
        <f>IF('⑥4.実施内容（PR）'!B59="","",IF('⑥4.実施内容（PR）'!D59="事業中止","",'①6.成果目標（PR）'!K116))</f>
        <v/>
      </c>
      <c r="L116" s="1667"/>
    </row>
    <row r="117" spans="2:14" ht="22.5" hidden="1" customHeight="1">
      <c r="B117" s="1285" t="str">
        <f>IF('⑥4.実施内容（PR）'!B60="","",'⑥4.実施内容（PR）'!B60)</f>
        <v/>
      </c>
      <c r="C117" s="1271" t="str">
        <f>IF('⑥4.実施内容（PR）'!B60="","",IF('⑥4.実施内容（PR）'!D60="事業中止","事業中止",'⑥4.実施内容（PR）'!C60))</f>
        <v/>
      </c>
      <c r="D117" s="1657" t="str">
        <f>IF('⑥4.実施内容（PR）'!B60="","",IF('⑥4.実施内容（PR）'!D60="事業中止","",'⑥4.実施内容（PR）'!E60))</f>
        <v/>
      </c>
      <c r="E117" s="1657" t="str">
        <f>IF('⑥4.実施内容（PR）'!B60="","",IF('⑥4.実施内容（PR）'!D60="事業中止","",'⑥4.実施内容（PR）'!F60))</f>
        <v/>
      </c>
      <c r="F117" s="1659" t="str">
        <f>IF('⑥4.実施内容（PR）'!B60="","",IF('⑥4.実施内容（PR）'!D60="事業中止","",'①6.成果目標（PR）'!F117))</f>
        <v/>
      </c>
      <c r="G117" s="1669"/>
      <c r="H117" s="1663" t="str">
        <f>IF('⑥4.実施内容（PR）'!B60="","",IF('⑥4.実施内容（PR）'!D60="事業中止","",'①6.成果目標（PR）'!H117))</f>
        <v/>
      </c>
      <c r="I117" s="1665" t="str">
        <f>IF('⑥4.実施内容（PR）'!B60="","",IF('⑥4.実施内容（PR）'!D60="事業中止","",'①6.成果目標（PR）'!I117))</f>
        <v/>
      </c>
      <c r="J117" s="634" t="str">
        <f>IF(B117="","",IF('⑥4.実施内容（PR）'!D60="事業中止","",'⑥7.経費内訳（PR）'!E556))</f>
        <v/>
      </c>
      <c r="K117" s="641" t="str">
        <f>IF('⑥4.実施内容（PR）'!B60="","",IF('⑥4.実施内容（PR）'!D60="事業中止","",'①6.成果目標（PR）'!K117))</f>
        <v/>
      </c>
      <c r="L117" s="1667" t="str">
        <f>IF(J118="","",((G117*1000)/J118))</f>
        <v/>
      </c>
    </row>
    <row r="118" spans="2:14" ht="22.5" hidden="1" customHeight="1">
      <c r="B118" s="1269"/>
      <c r="C118" s="1271"/>
      <c r="D118" s="1657"/>
      <c r="E118" s="1657"/>
      <c r="F118" s="1659"/>
      <c r="G118" s="1661"/>
      <c r="H118" s="1663"/>
      <c r="I118" s="1665"/>
      <c r="J118" s="632" t="str">
        <f>IF(B117="","",IF('⑥4.実施内容（PR）'!D60="事業中止","",'⑥7.経費内訳（PR）'!F556))</f>
        <v/>
      </c>
      <c r="K118" s="633" t="str">
        <f>IF('⑥4.実施内容（PR）'!B60="","",IF('⑥4.実施内容（PR）'!D60="事業中止","",'①6.成果目標（PR）'!K118))</f>
        <v/>
      </c>
      <c r="L118" s="1667"/>
    </row>
    <row r="119" spans="2:14" ht="22.5" hidden="1" customHeight="1">
      <c r="B119" s="1285" t="str">
        <f>IF('⑥4.実施内容（PR）'!B61="","",'⑥4.実施内容（PR）'!B61)</f>
        <v/>
      </c>
      <c r="C119" s="1271" t="str">
        <f>IF('⑥4.実施内容（PR）'!B61="","",IF('⑥4.実施内容（PR）'!D61="事業中止","事業中止",'⑥4.実施内容（PR）'!C61))</f>
        <v/>
      </c>
      <c r="D119" s="1657" t="str">
        <f>IF('⑥4.実施内容（PR）'!B61="","",IF('⑥4.実施内容（PR）'!D61="事業中止","",'⑥4.実施内容（PR）'!E61))</f>
        <v/>
      </c>
      <c r="E119" s="1657" t="str">
        <f>IF('⑥4.実施内容（PR）'!B61="","",IF('⑥4.実施内容（PR）'!D61="事業中止","",'⑥4.実施内容（PR）'!F61))</f>
        <v/>
      </c>
      <c r="F119" s="1659" t="str">
        <f>IF('⑥4.実施内容（PR）'!B61="","",IF('⑥4.実施内容（PR）'!D61="事業中止","",'①6.成果目標（PR）'!F119))</f>
        <v/>
      </c>
      <c r="G119" s="1669"/>
      <c r="H119" s="1663" t="str">
        <f>IF('⑥4.実施内容（PR）'!B61="","",IF('⑥4.実施内容（PR）'!D61="事業中止","",'①6.成果目標（PR）'!H119))</f>
        <v/>
      </c>
      <c r="I119" s="1665" t="str">
        <f>IF('⑥4.実施内容（PR）'!B61="","",IF('⑥4.実施内容（PR）'!D61="事業中止","",'①6.成果目標（PR）'!I119))</f>
        <v/>
      </c>
      <c r="J119" s="634" t="str">
        <f>IF(B119="","",IF('⑥4.実施内容（PR）'!D61="事業中止","",'⑥7.経費内訳（PR）'!E566))</f>
        <v/>
      </c>
      <c r="K119" s="641" t="str">
        <f>IF('⑥4.実施内容（PR）'!B61="","",IF('⑥4.実施内容（PR）'!D61="事業中止","",'①6.成果目標（PR）'!K119))</f>
        <v/>
      </c>
      <c r="L119" s="1667" t="str">
        <f>IF(J120="","",((G119*1000)/J120))</f>
        <v/>
      </c>
    </row>
    <row r="120" spans="2:14" ht="22.5" hidden="1" customHeight="1">
      <c r="B120" s="1269"/>
      <c r="C120" s="1271"/>
      <c r="D120" s="1657"/>
      <c r="E120" s="1657"/>
      <c r="F120" s="1659"/>
      <c r="G120" s="1661"/>
      <c r="H120" s="1663"/>
      <c r="I120" s="1665"/>
      <c r="J120" s="632" t="str">
        <f>IF(B119="","",IF('⑥4.実施内容（PR）'!D61="事業中止","",'⑥7.経費内訳（PR）'!F566))</f>
        <v/>
      </c>
      <c r="K120" s="633" t="str">
        <f>IF('⑥4.実施内容（PR）'!B61="","",IF('⑥4.実施内容（PR）'!D61="事業中止","",'①6.成果目標（PR）'!K120))</f>
        <v/>
      </c>
      <c r="L120" s="1667"/>
    </row>
    <row r="121" spans="2:14" ht="22.5" hidden="1" customHeight="1">
      <c r="B121" s="1285" t="str">
        <f>IF('⑥4.実施内容（PR）'!B62="","",'⑥4.実施内容（PR）'!B62)</f>
        <v/>
      </c>
      <c r="C121" s="1271" t="str">
        <f>IF('⑥4.実施内容（PR）'!B62="","",IF('⑥4.実施内容（PR）'!D62="事業中止","事業中止",'⑥4.実施内容（PR）'!C62))</f>
        <v/>
      </c>
      <c r="D121" s="1657" t="str">
        <f>IF('⑥4.実施内容（PR）'!B62="","",IF('⑥4.実施内容（PR）'!D62="事業中止","",'⑥4.実施内容（PR）'!E62))</f>
        <v/>
      </c>
      <c r="E121" s="1657" t="str">
        <f>IF('⑥4.実施内容（PR）'!B62="","",IF('⑥4.実施内容（PR）'!D62="事業中止","",'⑥4.実施内容（PR）'!F62))</f>
        <v/>
      </c>
      <c r="F121" s="1659" t="str">
        <f>IF('⑥4.実施内容（PR）'!B62="","",IF('⑥4.実施内容（PR）'!D62="事業中止","",'①6.成果目標（PR）'!F121))</f>
        <v/>
      </c>
      <c r="G121" s="1669"/>
      <c r="H121" s="1663" t="str">
        <f>IF('⑥4.実施内容（PR）'!B62="","",IF('⑥4.実施内容（PR）'!D62="事業中止","",'①6.成果目標（PR）'!H121))</f>
        <v/>
      </c>
      <c r="I121" s="1665" t="str">
        <f>IF('⑥4.実施内容（PR）'!B62="","",IF('⑥4.実施内容（PR）'!D62="事業中止","",'①6.成果目標（PR）'!I121))</f>
        <v/>
      </c>
      <c r="J121" s="634" t="str">
        <f>IF(B121="","",IF('⑥4.実施内容（PR）'!D62="事業中止","",'⑥7.経費内訳（PR）'!E576))</f>
        <v/>
      </c>
      <c r="K121" s="641" t="str">
        <f>IF('⑥4.実施内容（PR）'!B62="","",IF('⑥4.実施内容（PR）'!D62="事業中止","",'①6.成果目標（PR）'!K121))</f>
        <v/>
      </c>
      <c r="L121" s="1667" t="str">
        <f>IF(J122="","",((G121*1000)/J122))</f>
        <v/>
      </c>
    </row>
    <row r="122" spans="2:14" ht="22.5" hidden="1" customHeight="1">
      <c r="B122" s="1269"/>
      <c r="C122" s="1271"/>
      <c r="D122" s="1657"/>
      <c r="E122" s="1657"/>
      <c r="F122" s="1659"/>
      <c r="G122" s="1661"/>
      <c r="H122" s="1663"/>
      <c r="I122" s="1665"/>
      <c r="J122" s="632" t="str">
        <f>IF(B121="","",IF('⑥4.実施内容（PR）'!D62="事業中止","",'⑥7.経費内訳（PR）'!F576))</f>
        <v/>
      </c>
      <c r="K122" s="633" t="str">
        <f>IF('⑥4.実施内容（PR）'!B62="","",IF('⑥4.実施内容（PR）'!D62="事業中止","",'①6.成果目標（PR）'!K122))</f>
        <v/>
      </c>
      <c r="L122" s="1667"/>
    </row>
    <row r="123" spans="2:14" ht="22.5" hidden="1" customHeight="1">
      <c r="B123" s="1285" t="str">
        <f>IF('⑥4.実施内容（PR）'!B63="","",'⑥4.実施内容（PR）'!B63)</f>
        <v/>
      </c>
      <c r="C123" s="1271" t="str">
        <f>IF('⑥4.実施内容（PR）'!B63="","",IF('⑥4.実施内容（PR）'!D63="事業中止","事業中止",'⑥4.実施内容（PR）'!C63))</f>
        <v/>
      </c>
      <c r="D123" s="1657" t="str">
        <f>IF('⑥4.実施内容（PR）'!B63="","",IF('⑥4.実施内容（PR）'!D63="事業中止","",'⑥4.実施内容（PR）'!E63))</f>
        <v/>
      </c>
      <c r="E123" s="1657" t="str">
        <f>IF('⑥4.実施内容（PR）'!B63="","",IF('⑥4.実施内容（PR）'!D63="事業中止","",'⑥4.実施内容（PR）'!F63))</f>
        <v/>
      </c>
      <c r="F123" s="1659" t="str">
        <f>IF('⑥4.実施内容（PR）'!B63="","",IF('⑥4.実施内容（PR）'!D63="事業中止","",'①6.成果目標（PR）'!F123))</f>
        <v/>
      </c>
      <c r="G123" s="1669"/>
      <c r="H123" s="1663" t="str">
        <f>IF('⑥4.実施内容（PR）'!B63="","",IF('⑥4.実施内容（PR）'!D63="事業中止","",'①6.成果目標（PR）'!H123))</f>
        <v/>
      </c>
      <c r="I123" s="1665" t="str">
        <f>IF('⑥4.実施内容（PR）'!B63="","",IF('⑥4.実施内容（PR）'!D63="事業中止","",'①6.成果目標（PR）'!I123))</f>
        <v/>
      </c>
      <c r="J123" s="634" t="str">
        <f>IF(B123="","",IF('⑥4.実施内容（PR）'!D63="事業中止","",'⑥7.経費内訳（PR）'!E586))</f>
        <v/>
      </c>
      <c r="K123" s="641" t="str">
        <f>IF('⑥4.実施内容（PR）'!B63="","",IF('⑥4.実施内容（PR）'!D63="事業中止","",'①6.成果目標（PR）'!K123))</f>
        <v/>
      </c>
      <c r="L123" s="1667" t="str">
        <f>IF(J124="","",((G123*1000)/J124))</f>
        <v/>
      </c>
    </row>
    <row r="124" spans="2:14" ht="22.5" hidden="1" customHeight="1">
      <c r="B124" s="1269"/>
      <c r="C124" s="1271"/>
      <c r="D124" s="1657"/>
      <c r="E124" s="1657"/>
      <c r="F124" s="1659"/>
      <c r="G124" s="1661"/>
      <c r="H124" s="1663"/>
      <c r="I124" s="1665"/>
      <c r="J124" s="632" t="str">
        <f>IF(B123="","",IF('⑥4.実施内容（PR）'!D63="事業中止","",'⑥7.経費内訳（PR）'!F586))</f>
        <v/>
      </c>
      <c r="K124" s="633" t="str">
        <f>IF('⑥4.実施内容（PR）'!B63="","",IF('⑥4.実施内容（PR）'!D63="事業中止","",'①6.成果目標（PR）'!K124))</f>
        <v/>
      </c>
      <c r="L124" s="1667"/>
    </row>
    <row r="125" spans="2:14" ht="22.5" hidden="1" customHeight="1">
      <c r="B125" s="1690" t="str">
        <f>IF('⑥4.実施内容（PR）'!B64="","",'⑥4.実施内容（PR）'!B64)</f>
        <v/>
      </c>
      <c r="C125" s="1692" t="str">
        <f>IF('⑥4.実施内容（PR）'!B64="","",IF('⑥4.実施内容（PR）'!D64="事業中止","事業中止",'⑥4.実施内容（PR）'!C64))</f>
        <v/>
      </c>
      <c r="D125" s="1694" t="str">
        <f>IF('⑥4.実施内容（PR）'!B64="","",IF('⑥4.実施内容（PR）'!D64="事業中止","",'⑥4.実施内容（PR）'!E64))</f>
        <v/>
      </c>
      <c r="E125" s="1694" t="str">
        <f>IF('⑥4.実施内容（PR）'!B64="","",IF('⑥4.実施内容（PR）'!D64="事業中止","",'⑥4.実施内容（PR）'!F64))</f>
        <v/>
      </c>
      <c r="F125" s="1659" t="str">
        <f>IF('⑥4.実施内容（PR）'!B64="","",IF('⑥4.実施内容（PR）'!D64="事業中止","",'①6.成果目標（PR）'!F125))</f>
        <v/>
      </c>
      <c r="G125" s="1661"/>
      <c r="H125" s="1663" t="str">
        <f>IF('⑥4.実施内容（PR）'!B64="","",IF('⑥4.実施内容（PR）'!D64="事業中止","",'①6.成果目標（PR）'!H125))</f>
        <v/>
      </c>
      <c r="I125" s="1665" t="str">
        <f>IF('⑥4.実施内容（PR）'!B64="","",IF('⑥4.実施内容（PR）'!D64="事業中止","",'①6.成果目標（PR）'!I125))</f>
        <v/>
      </c>
      <c r="J125" s="642" t="str">
        <f>IF(B125="","",IF('⑥4.実施内容（PR）'!D64="事業中止","",'⑥7.経費内訳（PR）'!E596))</f>
        <v/>
      </c>
      <c r="K125" s="643" t="str">
        <f>IF('⑥4.実施内容（PR）'!B64="","",IF('⑥4.実施内容（PR）'!D64="事業中止","",'①6.成果目標（PR）'!K125))</f>
        <v/>
      </c>
      <c r="L125" s="1696" t="str">
        <f>IF(J126="","",((G125*1000)/J126))</f>
        <v/>
      </c>
    </row>
    <row r="126" spans="2:14" ht="22.5" hidden="1" customHeight="1" thickBot="1">
      <c r="B126" s="1691"/>
      <c r="C126" s="1693"/>
      <c r="D126" s="1695"/>
      <c r="E126" s="1695"/>
      <c r="F126" s="1660"/>
      <c r="G126" s="1662"/>
      <c r="H126" s="1664"/>
      <c r="I126" s="1666"/>
      <c r="J126" s="644" t="str">
        <f>IF(B125="","",IF('⑥4.実施内容（PR）'!D64="事業中止","",'⑥7.経費内訳（PR）'!F596))</f>
        <v/>
      </c>
      <c r="K126" s="645" t="str">
        <f>IF('⑥4.実施内容（PR）'!B64="","",IF('⑥4.実施内容（PR）'!D64="事業中止","",'①6.成果目標（PR）'!K126))</f>
        <v/>
      </c>
      <c r="L126" s="1697"/>
    </row>
    <row r="127" spans="2:14" ht="22.5" hidden="1" customHeight="1">
      <c r="B127" s="1293" t="str">
        <f>IF('⑥4.実施内容（PR）'!B65="","",'⑥4.実施内容（PR）'!B65)</f>
        <v/>
      </c>
      <c r="C127" s="1294" t="str">
        <f>IF('⑥4.実施内容（PR）'!B65="","",IF('⑥4.実施内容（PR）'!D65="事業中止","事業中止",'⑥4.実施内容（PR）'!C65))</f>
        <v/>
      </c>
      <c r="D127" s="1296" t="str">
        <f>IF('⑥4.実施内容（PR）'!B65="","",IF('⑥4.実施内容（PR）'!D65="事業中止","",'⑥4.実施内容（PR）'!E65))</f>
        <v/>
      </c>
      <c r="E127" s="1296" t="str">
        <f>IF('⑥4.実施内容（PR）'!B65="","",IF('⑥4.実施内容（PR）'!D65="事業中止","",'⑥4.実施内容（PR）'!F65))</f>
        <v/>
      </c>
      <c r="F127" s="1686" t="str">
        <f>IF('⑥4.実施内容（PR）'!B65="","",IF('⑥4.実施内容（PR）'!D65="事業中止","",'①6.成果目標（PR）'!F127))</f>
        <v/>
      </c>
      <c r="G127" s="1685"/>
      <c r="H127" s="1687" t="str">
        <f>IF('⑥4.実施内容（PR）'!B65="","",IF('⑥4.実施内容（PR）'!D65="事業中止","",'①6.成果目標（PR）'!H127))</f>
        <v/>
      </c>
      <c r="I127" s="1688" t="str">
        <f>IF('⑥4.実施内容（PR）'!B65="","",IF('⑥4.実施内容（PR）'!D65="事業中止","",'①6.成果目標（PR）'!I127))</f>
        <v/>
      </c>
      <c r="J127" s="634" t="str">
        <f>IF(B127="","",IF('⑥4.実施内容（PR）'!D65="事業中止","",'⑥7.経費内訳（PR）'!E606))</f>
        <v/>
      </c>
      <c r="K127" s="635" t="str">
        <f>IF('⑥4.実施内容（PR）'!B65="","",IF('⑥4.実施内容（PR）'!D65="事業中止","",'①6.成果目標（PR）'!K127))</f>
        <v/>
      </c>
      <c r="L127" s="1689" t="str">
        <f>IF(J128="","",((G127)/J128))</f>
        <v/>
      </c>
      <c r="N127" s="607"/>
    </row>
    <row r="128" spans="2:14" ht="22.5" hidden="1" customHeight="1">
      <c r="B128" s="1285"/>
      <c r="C128" s="1295"/>
      <c r="D128" s="1288"/>
      <c r="E128" s="1288"/>
      <c r="F128" s="1675"/>
      <c r="G128" s="1677"/>
      <c r="H128" s="1679"/>
      <c r="I128" s="1681"/>
      <c r="J128" s="632" t="str">
        <f>IF(B127="","",IF('⑥4.実施内容（PR）'!D65="事業中止","",'⑥7.経費内訳（PR）'!F606))</f>
        <v/>
      </c>
      <c r="K128" s="633" t="str">
        <f>IF('⑥4.実施内容（PR）'!B65="","",IF('⑥4.実施内容（PR）'!D65="事業中止","",'①6.成果目標（PR）'!K128))</f>
        <v/>
      </c>
      <c r="L128" s="1683"/>
      <c r="N128" s="612"/>
    </row>
    <row r="129" spans="2:14" ht="22.5" hidden="1" customHeight="1">
      <c r="B129" s="1285" t="str">
        <f>IF('⑥4.実施内容（PR）'!B66="","",'⑥4.実施内容（PR）'!B66)</f>
        <v/>
      </c>
      <c r="C129" s="1271" t="str">
        <f>IF('⑥4.実施内容（PR）'!B66="","",IF('⑥4.実施内容（PR）'!D66="事業中止","事業中止",'⑥4.実施内容（PR）'!C66))</f>
        <v/>
      </c>
      <c r="D129" s="1273" t="str">
        <f>IF('⑥4.実施内容（PR）'!B66="","",IF('⑥4.実施内容（PR）'!D66="事業中止","",'⑥4.実施内容（PR）'!E66))</f>
        <v/>
      </c>
      <c r="E129" s="1273" t="str">
        <f>IF('⑥4.実施内容（PR）'!B66="","",IF('⑥4.実施内容（PR）'!D66="事業中止","",'⑥4.実施内容（PR）'!F66))</f>
        <v/>
      </c>
      <c r="F129" s="1675" t="str">
        <f>IF('⑥4.実施内容（PR）'!B66="","",IF('⑥4.実施内容（PR）'!D66="事業中止","",'①6.成果目標（PR）'!F129))</f>
        <v/>
      </c>
      <c r="G129" s="1685"/>
      <c r="H129" s="1679" t="str">
        <f>IF('⑥4.実施内容（PR）'!B66="","",IF('⑥4.実施内容（PR）'!D66="事業中止","",'①6.成果目標（PR）'!H129))</f>
        <v/>
      </c>
      <c r="I129" s="1681" t="str">
        <f>IF('⑥4.実施内容（PR）'!B66="","",IF('⑥4.実施内容（PR）'!D66="事業中止","",'①6.成果目標（PR）'!I129))</f>
        <v/>
      </c>
      <c r="J129" s="634" t="str">
        <f>IF(B129="","",IF('⑥4.実施内容（PR）'!D66="事業中止","",'⑥7.経費内訳（PR）'!E616))</f>
        <v/>
      </c>
      <c r="K129" s="635" t="str">
        <f>IF('⑥4.実施内容（PR）'!B66="","",IF('⑥4.実施内容（PR）'!D66="事業中止","",'①6.成果目標（PR）'!K129))</f>
        <v/>
      </c>
      <c r="L129" s="1683" t="str">
        <f>IF(J130="","",((G129)/J130))</f>
        <v/>
      </c>
      <c r="N129" s="270"/>
    </row>
    <row r="130" spans="2:14" ht="22.5" hidden="1" customHeight="1">
      <c r="B130" s="1269"/>
      <c r="C130" s="1271"/>
      <c r="D130" s="1273"/>
      <c r="E130" s="1273"/>
      <c r="F130" s="1675"/>
      <c r="G130" s="1677"/>
      <c r="H130" s="1679"/>
      <c r="I130" s="1681"/>
      <c r="J130" s="632" t="str">
        <f>IF(B129="","",IF('⑥4.実施内容（PR）'!D66="事業中止","",'⑥7.経費内訳（PR）'!F616))</f>
        <v/>
      </c>
      <c r="K130" s="636" t="str">
        <f>IF('⑥4.実施内容（PR）'!B66="","",IF('⑥4.実施内容（PR）'!D66="事業中止","",'①6.成果目標（PR）'!K130))</f>
        <v/>
      </c>
      <c r="L130" s="1683"/>
      <c r="N130" s="607"/>
    </row>
    <row r="131" spans="2:14" ht="22.5" hidden="1" customHeight="1">
      <c r="B131" s="1285" t="str">
        <f>IF('⑥4.実施内容（PR）'!B67="","",'⑥4.実施内容（PR）'!B67)</f>
        <v/>
      </c>
      <c r="C131" s="1271" t="str">
        <f>IF('⑥4.実施内容（PR）'!B67="","",IF('⑥4.実施内容（PR）'!D67="事業中止","事業中止",'⑥4.実施内容（PR）'!C67))</f>
        <v/>
      </c>
      <c r="D131" s="1273" t="str">
        <f>IF('⑥4.実施内容（PR）'!B67="","",IF('⑥4.実施内容（PR）'!D67="事業中止","",'⑥4.実施内容（PR）'!E67))</f>
        <v/>
      </c>
      <c r="E131" s="1273" t="str">
        <f>IF('⑥4.実施内容（PR）'!B67="","",IF('⑥4.実施内容（PR）'!D67="事業中止","",'⑥4.実施内容（PR）'!F67))</f>
        <v/>
      </c>
      <c r="F131" s="1675" t="str">
        <f>IF('⑥4.実施内容（PR）'!B67="","",IF('⑥4.実施内容（PR）'!D67="事業中止","",'①6.成果目標（PR）'!F131))</f>
        <v/>
      </c>
      <c r="G131" s="1685"/>
      <c r="H131" s="1679" t="str">
        <f>IF('⑥4.実施内容（PR）'!B67="","",IF('⑥4.実施内容（PR）'!D67="事業中止","",'①6.成果目標（PR）'!H131))</f>
        <v/>
      </c>
      <c r="I131" s="1681" t="str">
        <f>IF('⑥4.実施内容（PR）'!B67="","",IF('⑥4.実施内容（PR）'!D67="事業中止","",'①6.成果目標（PR）'!I131))</f>
        <v/>
      </c>
      <c r="J131" s="634" t="str">
        <f>IF(B131="","",IF('⑥4.実施内容（PR）'!D67="事業中止","",'⑥7.経費内訳（PR）'!E626))</f>
        <v/>
      </c>
      <c r="K131" s="635" t="str">
        <f>IF('⑥4.実施内容（PR）'!B67="","",IF('⑥4.実施内容（PR）'!D67="事業中止","",'①6.成果目標（PR）'!K131))</f>
        <v/>
      </c>
      <c r="L131" s="1683" t="str">
        <f>IF(J132="","",((G131)/J132))</f>
        <v/>
      </c>
      <c r="N131" s="625"/>
    </row>
    <row r="132" spans="2:14" ht="22.5" hidden="1" customHeight="1">
      <c r="B132" s="1269"/>
      <c r="C132" s="1271"/>
      <c r="D132" s="1273"/>
      <c r="E132" s="1273"/>
      <c r="F132" s="1675"/>
      <c r="G132" s="1677"/>
      <c r="H132" s="1679"/>
      <c r="I132" s="1681"/>
      <c r="J132" s="632" t="str">
        <f>IF(B131="","",IF('⑥4.実施内容（PR）'!D67="事業中止","",'⑥7.経費内訳（PR）'!F626))</f>
        <v/>
      </c>
      <c r="K132" s="636" t="str">
        <f>IF('⑥4.実施内容（PR）'!B67="","",IF('⑥4.実施内容（PR）'!D67="事業中止","",'①6.成果目標（PR）'!K132))</f>
        <v/>
      </c>
      <c r="L132" s="1683"/>
    </row>
    <row r="133" spans="2:14" ht="22.5" hidden="1" customHeight="1">
      <c r="B133" s="1285" t="str">
        <f>IF('⑥4.実施内容（PR）'!B68="","",'⑥4.実施内容（PR）'!B68)</f>
        <v/>
      </c>
      <c r="C133" s="1271" t="str">
        <f>IF('⑥4.実施内容（PR）'!B68="","",IF('⑥4.実施内容（PR）'!D68="事業中止","事業中止",'⑥4.実施内容（PR）'!C68))</f>
        <v/>
      </c>
      <c r="D133" s="1273" t="str">
        <f>IF('⑥4.実施内容（PR）'!B68="","",IF('⑥4.実施内容（PR）'!D68="事業中止","",'⑥4.実施内容（PR）'!E68))</f>
        <v/>
      </c>
      <c r="E133" s="1273" t="str">
        <f>IF('⑥4.実施内容（PR）'!B68="","",IF('⑥4.実施内容（PR）'!D68="事業中止","",'⑥4.実施内容（PR）'!F68))</f>
        <v/>
      </c>
      <c r="F133" s="1675" t="str">
        <f>IF('⑥4.実施内容（PR）'!B68="","",IF('⑥4.実施内容（PR）'!D68="事業中止","",'①6.成果目標（PR）'!F133))</f>
        <v/>
      </c>
      <c r="G133" s="1685"/>
      <c r="H133" s="1679" t="str">
        <f>IF('⑥4.実施内容（PR）'!B68="","",IF('⑥4.実施内容（PR）'!D68="事業中止","",'①6.成果目標（PR）'!H133))</f>
        <v/>
      </c>
      <c r="I133" s="1681" t="str">
        <f>IF('⑥4.実施内容（PR）'!B68="","",IF('⑥4.実施内容（PR）'!D68="事業中止","",'①6.成果目標（PR）'!I133))</f>
        <v/>
      </c>
      <c r="J133" s="634" t="str">
        <f>IF(B133="","",IF('⑥4.実施内容（PR）'!D68="事業中止","",'⑥7.経費内訳（PR）'!E636))</f>
        <v/>
      </c>
      <c r="K133" s="635" t="str">
        <f>IF('⑥4.実施内容（PR）'!B68="","",IF('⑥4.実施内容（PR）'!D68="事業中止","",'①6.成果目標（PR）'!K133))</f>
        <v/>
      </c>
      <c r="L133" s="1683" t="str">
        <f>IF(J134="","",((G133)/J134))</f>
        <v/>
      </c>
    </row>
    <row r="134" spans="2:14" ht="22.5" hidden="1" customHeight="1">
      <c r="B134" s="1269"/>
      <c r="C134" s="1271"/>
      <c r="D134" s="1273"/>
      <c r="E134" s="1273"/>
      <c r="F134" s="1675"/>
      <c r="G134" s="1677"/>
      <c r="H134" s="1679"/>
      <c r="I134" s="1681"/>
      <c r="J134" s="632" t="str">
        <f>IF(B133="","",IF('⑥4.実施内容（PR）'!D68="事業中止","",'⑥7.経費内訳（PR）'!F636))</f>
        <v/>
      </c>
      <c r="K134" s="636" t="str">
        <f>IF('⑥4.実施内容（PR）'!B68="","",IF('⑥4.実施内容（PR）'!D68="事業中止","",'①6.成果目標（PR）'!K134))</f>
        <v/>
      </c>
      <c r="L134" s="1683"/>
    </row>
    <row r="135" spans="2:14" ht="22.5" hidden="1" customHeight="1">
      <c r="B135" s="1285" t="str">
        <f>IF('⑥4.実施内容（PR）'!B69="","",'⑥4.実施内容（PR）'!B69)</f>
        <v/>
      </c>
      <c r="C135" s="1271" t="str">
        <f>IF('⑥4.実施内容（PR）'!B69="","",IF('⑥4.実施内容（PR）'!D69="事業中止","事業中止",'⑥4.実施内容（PR）'!C69))</f>
        <v/>
      </c>
      <c r="D135" s="1273" t="str">
        <f>IF('⑥4.実施内容（PR）'!B69="","",IF('⑥4.実施内容（PR）'!D69="事業中止","",'⑥4.実施内容（PR）'!E69))</f>
        <v/>
      </c>
      <c r="E135" s="1273" t="str">
        <f>IF('⑥4.実施内容（PR）'!B69="","",IF('⑥4.実施内容（PR）'!D69="事業中止","",'⑥4.実施内容（PR）'!F69))</f>
        <v/>
      </c>
      <c r="F135" s="1675" t="str">
        <f>IF('⑥4.実施内容（PR）'!B69="","",IF('⑥4.実施内容（PR）'!D69="事業中止","",'①6.成果目標（PR）'!F135))</f>
        <v/>
      </c>
      <c r="G135" s="1685"/>
      <c r="H135" s="1679" t="str">
        <f>IF('⑥4.実施内容（PR）'!B69="","",IF('⑥4.実施内容（PR）'!D69="事業中止","",'①6.成果目標（PR）'!H135))</f>
        <v/>
      </c>
      <c r="I135" s="1681" t="str">
        <f>IF('⑥4.実施内容（PR）'!B69="","",IF('⑥4.実施内容（PR）'!D69="事業中止","",'①6.成果目標（PR）'!I135))</f>
        <v/>
      </c>
      <c r="J135" s="634" t="str">
        <f>IF(B135="","",IF('⑥4.実施内容（PR）'!D69="事業中止","",'⑥7.経費内訳（PR）'!E646))</f>
        <v/>
      </c>
      <c r="K135" s="635" t="str">
        <f>IF('⑥4.実施内容（PR）'!B69="","",IF('⑥4.実施内容（PR）'!D69="事業中止","",'①6.成果目標（PR）'!K135))</f>
        <v/>
      </c>
      <c r="L135" s="1683" t="str">
        <f>IF(J136="","",((G135)/J136))</f>
        <v/>
      </c>
    </row>
    <row r="136" spans="2:14" ht="22.5" hidden="1" customHeight="1">
      <c r="B136" s="1269"/>
      <c r="C136" s="1271"/>
      <c r="D136" s="1273"/>
      <c r="E136" s="1273"/>
      <c r="F136" s="1675"/>
      <c r="G136" s="1677"/>
      <c r="H136" s="1679"/>
      <c r="I136" s="1681"/>
      <c r="J136" s="632" t="str">
        <f>IF(B135="","",IF('⑥4.実施内容（PR）'!D69="事業中止","",'⑥7.経費内訳（PR）'!F646))</f>
        <v/>
      </c>
      <c r="K136" s="636" t="str">
        <f>IF('⑥4.実施内容（PR）'!B69="","",IF('⑥4.実施内容（PR）'!D69="事業中止","",'①6.成果目標（PR）'!K136))</f>
        <v/>
      </c>
      <c r="L136" s="1683"/>
    </row>
    <row r="137" spans="2:14" ht="22.5" hidden="1" customHeight="1">
      <c r="B137" s="1285" t="str">
        <f>IF('⑥4.実施内容（PR）'!B70="","",'⑥4.実施内容（PR）'!B70)</f>
        <v/>
      </c>
      <c r="C137" s="1271" t="str">
        <f>IF('⑥4.実施内容（PR）'!B70="","",IF('⑥4.実施内容（PR）'!D70="事業中止","事業中止",'⑥4.実施内容（PR）'!C70))</f>
        <v/>
      </c>
      <c r="D137" s="1657" t="str">
        <f>IF('⑥4.実施内容（PR）'!B70="","",IF('⑥4.実施内容（PR）'!D70="事業中止","",'⑥4.実施内容（PR）'!E70))</f>
        <v/>
      </c>
      <c r="E137" s="1657" t="str">
        <f>IF('⑥4.実施内容（PR）'!B70="","",IF('⑥4.実施内容（PR）'!D70="事業中止","",'⑥4.実施内容（PR）'!F70))</f>
        <v/>
      </c>
      <c r="F137" s="1675" t="str">
        <f>IF('⑥4.実施内容（PR）'!B70="","",IF('⑥4.実施内容（PR）'!D70="事業中止","",'①6.成果目標（PR）'!F137))</f>
        <v/>
      </c>
      <c r="G137" s="1685"/>
      <c r="H137" s="1679" t="str">
        <f>IF('⑥4.実施内容（PR）'!B70="","",IF('⑥4.実施内容（PR）'!D70="事業中止","",'①6.成果目標（PR）'!H137))</f>
        <v/>
      </c>
      <c r="I137" s="1681" t="str">
        <f>IF('⑥4.実施内容（PR）'!B70="","",IF('⑥4.実施内容（PR）'!D70="事業中止","",'①6.成果目標（PR）'!I137))</f>
        <v/>
      </c>
      <c r="J137" s="634" t="str">
        <f>IF(B137="","",IF('⑥4.実施内容（PR）'!D70="事業中止","",'⑥7.経費内訳（PR）'!E656))</f>
        <v/>
      </c>
      <c r="K137" s="635" t="str">
        <f>IF('⑥4.実施内容（PR）'!B70="","",IF('⑥4.実施内容（PR）'!D70="事業中止","",'①6.成果目標（PR）'!K137))</f>
        <v/>
      </c>
      <c r="L137" s="1683" t="str">
        <f>IF(J138="","",((G137)/J138))</f>
        <v/>
      </c>
    </row>
    <row r="138" spans="2:14" ht="22.5" hidden="1" customHeight="1">
      <c r="B138" s="1269"/>
      <c r="C138" s="1271"/>
      <c r="D138" s="1657"/>
      <c r="E138" s="1657"/>
      <c r="F138" s="1675"/>
      <c r="G138" s="1677"/>
      <c r="H138" s="1679"/>
      <c r="I138" s="1681"/>
      <c r="J138" s="632" t="str">
        <f>IF(B137="","",IF('⑥4.実施内容（PR）'!D70="事業中止","",'⑥7.経費内訳（PR）'!F656))</f>
        <v/>
      </c>
      <c r="K138" s="636" t="str">
        <f>IF('⑥4.実施内容（PR）'!B70="","",IF('⑥4.実施内容（PR）'!D70="事業中止","",'①6.成果目標（PR）'!K138))</f>
        <v/>
      </c>
      <c r="L138" s="1683"/>
    </row>
    <row r="139" spans="2:14" ht="22.5" hidden="1" customHeight="1">
      <c r="B139" s="1285" t="str">
        <f>IF('⑥4.実施内容（PR）'!B71="","",'⑥4.実施内容（PR）'!B71)</f>
        <v/>
      </c>
      <c r="C139" s="1271" t="str">
        <f>IF('⑥4.実施内容（PR）'!B71="","",IF('⑥4.実施内容（PR）'!D71="事業中止","事業中止",'⑥4.実施内容（PR）'!C71))</f>
        <v/>
      </c>
      <c r="D139" s="1657" t="str">
        <f>IF('⑥4.実施内容（PR）'!B71="","",IF('⑥4.実施内容（PR）'!D71="事業中止","",'⑥4.実施内容（PR）'!E71))</f>
        <v/>
      </c>
      <c r="E139" s="1657" t="str">
        <f>IF('⑥4.実施内容（PR）'!B71="","",IF('⑥4.実施内容（PR）'!D71="事業中止","",'⑥4.実施内容（PR）'!F71))</f>
        <v/>
      </c>
      <c r="F139" s="1675" t="str">
        <f>IF('⑥4.実施内容（PR）'!B71="","",IF('⑥4.実施内容（PR）'!D71="事業中止","",'①6.成果目標（PR）'!F139))</f>
        <v/>
      </c>
      <c r="G139" s="1685"/>
      <c r="H139" s="1679" t="str">
        <f>IF('⑥4.実施内容（PR）'!B71="","",IF('⑥4.実施内容（PR）'!D71="事業中止","",'①6.成果目標（PR）'!H139))</f>
        <v/>
      </c>
      <c r="I139" s="1681" t="str">
        <f>IF('⑥4.実施内容（PR）'!B71="","",IF('⑥4.実施内容（PR）'!D71="事業中止","",'①6.成果目標（PR）'!I139))</f>
        <v/>
      </c>
      <c r="J139" s="634" t="str">
        <f>IF(B139="","",IF('⑥4.実施内容（PR）'!D71="事業中止","",'⑥7.経費内訳（PR）'!E666))</f>
        <v/>
      </c>
      <c r="K139" s="635" t="str">
        <f>IF('⑥4.実施内容（PR）'!B71="","",IF('⑥4.実施内容（PR）'!D71="事業中止","",'①6.成果目標（PR）'!K139))</f>
        <v/>
      </c>
      <c r="L139" s="1683" t="str">
        <f>IF(J140="","",((G139)/J140))</f>
        <v/>
      </c>
    </row>
    <row r="140" spans="2:14" ht="22.5" hidden="1" customHeight="1">
      <c r="B140" s="1269"/>
      <c r="C140" s="1271"/>
      <c r="D140" s="1657"/>
      <c r="E140" s="1657"/>
      <c r="F140" s="1675"/>
      <c r="G140" s="1677"/>
      <c r="H140" s="1679"/>
      <c r="I140" s="1681"/>
      <c r="J140" s="632" t="str">
        <f>IF(B139="","",IF('⑥4.実施内容（PR）'!D71="事業中止","",'⑥7.経費内訳（PR）'!F666))</f>
        <v/>
      </c>
      <c r="K140" s="636" t="str">
        <f>IF('⑥4.実施内容（PR）'!B71="","",IF('⑥4.実施内容（PR）'!D71="事業中止","",'①6.成果目標（PR）'!K140))</f>
        <v/>
      </c>
      <c r="L140" s="1683"/>
    </row>
    <row r="141" spans="2:14" ht="22.5" hidden="1" customHeight="1">
      <c r="B141" s="1285" t="str">
        <f>IF('⑥4.実施内容（PR）'!B72="","",'⑥4.実施内容（PR）'!B72)</f>
        <v/>
      </c>
      <c r="C141" s="1271" t="str">
        <f>IF('⑥4.実施内容（PR）'!B72="","",IF('⑥4.実施内容（PR）'!D72="事業中止","事業中止",'⑥4.実施内容（PR）'!C72))</f>
        <v/>
      </c>
      <c r="D141" s="1657" t="str">
        <f>IF('⑥4.実施内容（PR）'!B72="","",IF('⑥4.実施内容（PR）'!D72="事業中止","",'⑥4.実施内容（PR）'!E72))</f>
        <v/>
      </c>
      <c r="E141" s="1657" t="str">
        <f>IF('⑥4.実施内容（PR）'!B72="","",IF('⑥4.実施内容（PR）'!D72="事業中止","",'⑥4.実施内容（PR）'!F72))</f>
        <v/>
      </c>
      <c r="F141" s="1675" t="str">
        <f>IF('⑥4.実施内容（PR）'!B72="","",IF('⑥4.実施内容（PR）'!D72="事業中止","",'①6.成果目標（PR）'!F141))</f>
        <v/>
      </c>
      <c r="G141" s="1685"/>
      <c r="H141" s="1679" t="str">
        <f>IF('⑥4.実施内容（PR）'!B72="","",IF('⑥4.実施内容（PR）'!D72="事業中止","",'①6.成果目標（PR）'!H141))</f>
        <v/>
      </c>
      <c r="I141" s="1681" t="str">
        <f>IF('⑥4.実施内容（PR）'!B72="","",IF('⑥4.実施内容（PR）'!D72="事業中止","",'①6.成果目標（PR）'!I141))</f>
        <v/>
      </c>
      <c r="J141" s="634" t="str">
        <f>IF(B141="","",IF('⑥4.実施内容（PR）'!D72="事業中止","",'⑥7.経費内訳（PR）'!E676))</f>
        <v/>
      </c>
      <c r="K141" s="635" t="str">
        <f>IF('⑥4.実施内容（PR）'!B72="","",IF('⑥4.実施内容（PR）'!D72="事業中止","",'①6.成果目標（PR）'!K141))</f>
        <v/>
      </c>
      <c r="L141" s="1683" t="str">
        <f>IF(J142="","",((G141)/J142))</f>
        <v/>
      </c>
    </row>
    <row r="142" spans="2:14" ht="22.5" hidden="1" customHeight="1">
      <c r="B142" s="1269"/>
      <c r="C142" s="1271"/>
      <c r="D142" s="1657"/>
      <c r="E142" s="1657"/>
      <c r="F142" s="1675"/>
      <c r="G142" s="1677"/>
      <c r="H142" s="1679"/>
      <c r="I142" s="1681"/>
      <c r="J142" s="632" t="str">
        <f>IF(B141="","",IF('⑥4.実施内容（PR）'!D72="事業中止","",'⑥7.経費内訳（PR）'!F676))</f>
        <v/>
      </c>
      <c r="K142" s="636" t="str">
        <f>IF('⑥4.実施内容（PR）'!B72="","",IF('⑥4.実施内容（PR）'!D72="事業中止","",'①6.成果目標（PR）'!K142))</f>
        <v/>
      </c>
      <c r="L142" s="1683"/>
    </row>
    <row r="143" spans="2:14" ht="22.5" hidden="1" customHeight="1">
      <c r="B143" s="1285" t="str">
        <f>IF('⑥4.実施内容（PR）'!B73="","",'⑥4.実施内容（PR）'!B73)</f>
        <v/>
      </c>
      <c r="C143" s="1271" t="str">
        <f>IF('⑥4.実施内容（PR）'!B73="","",IF('⑥4.実施内容（PR）'!D73="事業中止","事業中止",'⑥4.実施内容（PR）'!C73))</f>
        <v/>
      </c>
      <c r="D143" s="1657" t="str">
        <f>IF('⑥4.実施内容（PR）'!B73="","",IF('⑥4.実施内容（PR）'!D73="事業中止","",'⑥4.実施内容（PR）'!E73))</f>
        <v/>
      </c>
      <c r="E143" s="1657" t="str">
        <f>IF('⑥4.実施内容（PR）'!B73="","",IF('⑥4.実施内容（PR）'!D73="事業中止","",'⑥4.実施内容（PR）'!F73))</f>
        <v/>
      </c>
      <c r="F143" s="1675" t="str">
        <f>IF('⑥4.実施内容（PR）'!B73="","",IF('⑥4.実施内容（PR）'!D73="事業中止","",'①6.成果目標（PR）'!F143))</f>
        <v/>
      </c>
      <c r="G143" s="1685"/>
      <c r="H143" s="1679" t="str">
        <f>IF('⑥4.実施内容（PR）'!B73="","",IF('⑥4.実施内容（PR）'!D73="事業中止","",'①6.成果目標（PR）'!H143))</f>
        <v/>
      </c>
      <c r="I143" s="1681" t="str">
        <f>IF('⑥4.実施内容（PR）'!B73="","",IF('⑥4.実施内容（PR）'!D73="事業中止","",'①6.成果目標（PR）'!I143))</f>
        <v/>
      </c>
      <c r="J143" s="634" t="str">
        <f>IF(B143="","",IF('⑥4.実施内容（PR）'!D73="事業中止","",'⑥7.経費内訳（PR）'!E686))</f>
        <v/>
      </c>
      <c r="K143" s="635" t="str">
        <f>IF('⑥4.実施内容（PR）'!B73="","",IF('⑥4.実施内容（PR）'!D73="事業中止","",'①6.成果目標（PR）'!K143))</f>
        <v/>
      </c>
      <c r="L143" s="1683" t="str">
        <f>IF(J144="","",((G143)/J144))</f>
        <v/>
      </c>
    </row>
    <row r="144" spans="2:14" ht="22.5" hidden="1" customHeight="1">
      <c r="B144" s="1269"/>
      <c r="C144" s="1271"/>
      <c r="D144" s="1657"/>
      <c r="E144" s="1657"/>
      <c r="F144" s="1675"/>
      <c r="G144" s="1677"/>
      <c r="H144" s="1679"/>
      <c r="I144" s="1681"/>
      <c r="J144" s="632" t="str">
        <f>IF(B143="","",IF('⑥4.実施内容（PR）'!D73="事業中止","",'⑥7.経費内訳（PR）'!F686))</f>
        <v/>
      </c>
      <c r="K144" s="636" t="str">
        <f>IF('⑥4.実施内容（PR）'!B73="","",IF('⑥4.実施内容（PR）'!D73="事業中止","",'①6.成果目標（PR）'!K144))</f>
        <v/>
      </c>
      <c r="L144" s="1683"/>
    </row>
    <row r="145" spans="2:14" ht="22.5" hidden="1" customHeight="1">
      <c r="B145" s="1269" t="str">
        <f>IF('⑥4.実施内容（PR）'!B74="","",'⑥4.実施内容（PR）'!B74)</f>
        <v/>
      </c>
      <c r="C145" s="1271" t="str">
        <f>IF('⑥4.実施内容（PR）'!B74="","",IF('⑥4.実施内容（PR）'!D74="事業中止","事業中止",'⑥4.実施内容（PR）'!C74))</f>
        <v/>
      </c>
      <c r="D145" s="1657" t="str">
        <f>IF('⑥4.実施内容（PR）'!B74="","",IF('⑥4.実施内容（PR）'!D74="事業中止","",'⑥4.実施内容（PR）'!E74))</f>
        <v/>
      </c>
      <c r="E145" s="1657" t="str">
        <f>IF('⑥4.実施内容（PR）'!B74="","",IF('⑥4.実施内容（PR）'!D74="事業中止","",'⑥4.実施内容（PR）'!F74))</f>
        <v/>
      </c>
      <c r="F145" s="1675" t="str">
        <f>IF('⑥4.実施内容（PR）'!B74="","",IF('⑥4.実施内容（PR）'!D74="事業中止","",'①6.成果目標（PR）'!F145))</f>
        <v/>
      </c>
      <c r="G145" s="1677"/>
      <c r="H145" s="1679" t="str">
        <f>IF('⑥4.実施内容（PR）'!B74="","",IF('⑥4.実施内容（PR）'!D74="事業中止","",'①6.成果目標（PR）'!H145))</f>
        <v/>
      </c>
      <c r="I145" s="1681" t="str">
        <f>IF('⑥4.実施内容（PR）'!B74="","",IF('⑥4.実施内容（PR）'!D74="事業中止","",'①6.成果目標（PR）'!I145))</f>
        <v/>
      </c>
      <c r="J145" s="637" t="str">
        <f>IF(B145="","",IF('⑥4.実施内容（PR）'!D74="事業中止","",'⑥7.経費内訳（PR）'!E696))</f>
        <v/>
      </c>
      <c r="K145" s="638" t="str">
        <f>IF('⑥4.実施内容（PR）'!B74="","",IF('⑥4.実施内容（PR）'!D74="事業中止","",'①6.成果目標（PR）'!K145))</f>
        <v/>
      </c>
      <c r="L145" s="1683" t="str">
        <f>IF(J146="","",((G145)/J146))</f>
        <v/>
      </c>
    </row>
    <row r="146" spans="2:14" ht="22.5" hidden="1" customHeight="1" thickBot="1">
      <c r="B146" s="1270"/>
      <c r="C146" s="1272"/>
      <c r="D146" s="1658"/>
      <c r="E146" s="1658"/>
      <c r="F146" s="1676"/>
      <c r="G146" s="1678"/>
      <c r="H146" s="1680"/>
      <c r="I146" s="1682"/>
      <c r="J146" s="639" t="str">
        <f>IF(B145="","",IF('⑥4.実施内容（PR）'!D74="事業中止","",'⑥7.経費内訳（PR）'!F696))</f>
        <v/>
      </c>
      <c r="K146" s="640" t="str">
        <f>IF('⑥4.実施内容（PR）'!B74="","",IF('⑥4.実施内容（PR）'!D74="事業中止","",'①6.成果目標（PR）'!K146))</f>
        <v/>
      </c>
      <c r="L146" s="1684"/>
      <c r="N146" s="214"/>
    </row>
    <row r="147" spans="2:14" ht="22.5" hidden="1" customHeight="1">
      <c r="B147" s="1285" t="str">
        <f>IF('⑥4.実施内容（PR）'!B75="","",'⑥4.実施内容（PR）'!B75)</f>
        <v/>
      </c>
      <c r="C147" s="1287" t="str">
        <f>IF('⑥4.実施内容（PR）'!B75="","",IF('⑥4.実施内容（PR）'!D75="事業中止","事業中止",'⑥4.実施内容（PR）'!C75))</f>
        <v/>
      </c>
      <c r="D147" s="1670" t="str">
        <f>IF('⑥4.実施内容（PR）'!B75="","",IF('⑥4.実施内容（PR）'!D75="事業中止","",'⑥4.実施内容（PR）'!E75))</f>
        <v/>
      </c>
      <c r="E147" s="1670" t="str">
        <f>IF('⑥4.実施内容（PR）'!B75="","",IF('⑥4.実施内容（PR）'!D75="事業中止","",'⑥4.実施内容（PR）'!F75))</f>
        <v/>
      </c>
      <c r="F147" s="1671" t="str">
        <f>IF('⑥4.実施内容（PR）'!B75="","",IF('⑥4.実施内容（PR）'!D75="事業中止","",'①6.成果目標（PR）'!F147))</f>
        <v/>
      </c>
      <c r="G147" s="1669"/>
      <c r="H147" s="1672" t="str">
        <f>IF('⑥4.実施内容（PR）'!B75="","",IF('⑥4.実施内容（PR）'!D75="事業中止","",'①6.成果目標（PR）'!H147))</f>
        <v/>
      </c>
      <c r="I147" s="1673" t="str">
        <f>IF('⑥4.実施内容（PR）'!B75="","",IF('⑥4.実施内容（PR）'!D75="事業中止","",'①6.成果目標（PR）'!I147))</f>
        <v/>
      </c>
      <c r="J147" s="634" t="str">
        <f>IF(B147="","",IF('⑥4.実施内容（PR）'!D75="事業中止","",'⑥7.経費内訳（PR）'!E706))</f>
        <v/>
      </c>
      <c r="K147" s="641" t="str">
        <f>IF('⑥4.実施内容（PR）'!B75="","",IF('⑥4.実施内容（PR）'!D75="事業中止","",'①6.成果目標（PR）'!K147))</f>
        <v/>
      </c>
      <c r="L147" s="1674" t="str">
        <f>IF(J148="","",((G147*1000)/J148))</f>
        <v/>
      </c>
    </row>
    <row r="148" spans="2:14" ht="22.5" hidden="1" customHeight="1">
      <c r="B148" s="1269"/>
      <c r="C148" s="1271"/>
      <c r="D148" s="1657"/>
      <c r="E148" s="1657"/>
      <c r="F148" s="1659"/>
      <c r="G148" s="1661"/>
      <c r="H148" s="1663"/>
      <c r="I148" s="1665"/>
      <c r="J148" s="632" t="str">
        <f>IF(B147="","",IF('⑥4.実施内容（PR）'!D75="事業中止","",'⑥7.経費内訳（PR）'!F706))</f>
        <v/>
      </c>
      <c r="K148" s="633" t="str">
        <f>IF('⑥4.実施内容（PR）'!B75="","",IF('⑥4.実施内容（PR）'!D75="事業中止","",'①6.成果目標（PR）'!K148))</f>
        <v/>
      </c>
      <c r="L148" s="1667"/>
    </row>
    <row r="149" spans="2:14" ht="22.5" hidden="1" customHeight="1">
      <c r="B149" s="1285" t="str">
        <f>IF('⑥4.実施内容（PR）'!B76="","",'⑥4.実施内容（PR）'!B76)</f>
        <v/>
      </c>
      <c r="C149" s="1271" t="str">
        <f>IF('⑥4.実施内容（PR）'!B76="","",IF('⑥4.実施内容（PR）'!D76="事業中止","事業中止",'⑥4.実施内容（PR）'!C76))</f>
        <v/>
      </c>
      <c r="D149" s="1657" t="str">
        <f>IF('⑥4.実施内容（PR）'!B76="","",IF('⑥4.実施内容（PR）'!D76="事業中止","",'⑥4.実施内容（PR）'!E76))</f>
        <v/>
      </c>
      <c r="E149" s="1657" t="str">
        <f>IF('⑥4.実施内容（PR）'!B76="","",IF('⑥4.実施内容（PR）'!D76="事業中止","",'⑥4.実施内容（PR）'!F76))</f>
        <v/>
      </c>
      <c r="F149" s="1659" t="str">
        <f>IF('⑥4.実施内容（PR）'!B76="","",IF('⑥4.実施内容（PR）'!D76="事業中止","",'①6.成果目標（PR）'!F149))</f>
        <v/>
      </c>
      <c r="G149" s="1669"/>
      <c r="H149" s="1663" t="str">
        <f>IF('⑥4.実施内容（PR）'!B76="","",IF('⑥4.実施内容（PR）'!D76="事業中止","",'①6.成果目標（PR）'!H149))</f>
        <v/>
      </c>
      <c r="I149" s="1665" t="str">
        <f>IF('⑥4.実施内容（PR）'!B76="","",IF('⑥4.実施内容（PR）'!D76="事業中止","",'①6.成果目標（PR）'!I149))</f>
        <v/>
      </c>
      <c r="J149" s="634" t="str">
        <f>IF(B149="","",IF('⑥4.実施内容（PR）'!D76="事業中止","",'⑥7.経費内訳（PR）'!E716))</f>
        <v/>
      </c>
      <c r="K149" s="641" t="str">
        <f>IF('⑥4.実施内容（PR）'!B76="","",IF('⑥4.実施内容（PR）'!D76="事業中止","",'①6.成果目標（PR）'!K149))</f>
        <v/>
      </c>
      <c r="L149" s="1667" t="str">
        <f>IF(J150="","",((G149*1000)/J150))</f>
        <v/>
      </c>
    </row>
    <row r="150" spans="2:14" ht="22.5" hidden="1" customHeight="1">
      <c r="B150" s="1269"/>
      <c r="C150" s="1271"/>
      <c r="D150" s="1657"/>
      <c r="E150" s="1657"/>
      <c r="F150" s="1659"/>
      <c r="G150" s="1661"/>
      <c r="H150" s="1663"/>
      <c r="I150" s="1665"/>
      <c r="J150" s="632" t="str">
        <f>IF(B149="","",IF('⑥4.実施内容（PR）'!D76="事業中止","",'⑥7.経費内訳（PR）'!F716))</f>
        <v/>
      </c>
      <c r="K150" s="633" t="str">
        <f>IF('⑥4.実施内容（PR）'!B76="","",IF('⑥4.実施内容（PR）'!D76="事業中止","",'①6.成果目標（PR）'!K150))</f>
        <v/>
      </c>
      <c r="L150" s="1667"/>
    </row>
    <row r="151" spans="2:14" ht="22.5" hidden="1" customHeight="1">
      <c r="B151" s="1285" t="str">
        <f>IF('⑥4.実施内容（PR）'!B77="","",'⑥4.実施内容（PR）'!B77)</f>
        <v/>
      </c>
      <c r="C151" s="1271" t="str">
        <f>IF('⑥4.実施内容（PR）'!B77="","",IF('⑥4.実施内容（PR）'!D77="事業中止","事業中止",'⑥4.実施内容（PR）'!C77))</f>
        <v/>
      </c>
      <c r="D151" s="1657" t="str">
        <f>IF('⑥4.実施内容（PR）'!B77="","",IF('⑥4.実施内容（PR）'!D77="事業中止","",'⑥4.実施内容（PR）'!E77))</f>
        <v/>
      </c>
      <c r="E151" s="1657" t="str">
        <f>IF('⑥4.実施内容（PR）'!B77="","",IF('⑥4.実施内容（PR）'!D77="事業中止","",'⑥4.実施内容（PR）'!F77))</f>
        <v/>
      </c>
      <c r="F151" s="1659" t="str">
        <f>IF('⑥4.実施内容（PR）'!B77="","",IF('⑥4.実施内容（PR）'!D77="事業中止","",'①6.成果目標（PR）'!F151))</f>
        <v/>
      </c>
      <c r="G151" s="1669"/>
      <c r="H151" s="1663" t="str">
        <f>IF('⑥4.実施内容（PR）'!B77="","",IF('⑥4.実施内容（PR）'!D77="事業中止","",'①6.成果目標（PR）'!H151))</f>
        <v/>
      </c>
      <c r="I151" s="1665" t="str">
        <f>IF('⑥4.実施内容（PR）'!B77="","",IF('⑥4.実施内容（PR）'!D77="事業中止","",'①6.成果目標（PR）'!I151))</f>
        <v/>
      </c>
      <c r="J151" s="634" t="str">
        <f>IF(B151="","",IF('⑥4.実施内容（PR）'!D77="事業中止","",'⑥7.経費内訳（PR）'!E726))</f>
        <v/>
      </c>
      <c r="K151" s="641" t="str">
        <f>IF('⑥4.実施内容（PR）'!B77="","",IF('⑥4.実施内容（PR）'!D77="事業中止","",'①6.成果目標（PR）'!K151))</f>
        <v/>
      </c>
      <c r="L151" s="1667" t="str">
        <f>IF(J152="","",((G151*1000)/J152))</f>
        <v/>
      </c>
    </row>
    <row r="152" spans="2:14" ht="22.5" hidden="1" customHeight="1">
      <c r="B152" s="1269"/>
      <c r="C152" s="1271"/>
      <c r="D152" s="1657"/>
      <c r="E152" s="1657"/>
      <c r="F152" s="1659"/>
      <c r="G152" s="1661"/>
      <c r="H152" s="1663"/>
      <c r="I152" s="1665"/>
      <c r="J152" s="632" t="str">
        <f>IF(B151="","",IF('⑥4.実施内容（PR）'!D77="事業中止","",'⑥7.経費内訳（PR）'!F726))</f>
        <v/>
      </c>
      <c r="K152" s="633" t="str">
        <f>IF('⑥4.実施内容（PR）'!B77="","",IF('⑥4.実施内容（PR）'!D77="事業中止","",'①6.成果目標（PR）'!K152))</f>
        <v/>
      </c>
      <c r="L152" s="1667"/>
    </row>
    <row r="153" spans="2:14" ht="22.5" hidden="1" customHeight="1">
      <c r="B153" s="1285" t="str">
        <f>IF('⑥4.実施内容（PR）'!B78="","",'⑥4.実施内容（PR）'!B78)</f>
        <v/>
      </c>
      <c r="C153" s="1271" t="str">
        <f>IF('⑥4.実施内容（PR）'!B78="","",IF('⑥4.実施内容（PR）'!D78="事業中止","事業中止",'⑥4.実施内容（PR）'!C78))</f>
        <v/>
      </c>
      <c r="D153" s="1657" t="str">
        <f>IF('⑥4.実施内容（PR）'!B78="","",IF('⑥4.実施内容（PR）'!D78="事業中止","",'⑥4.実施内容（PR）'!E78))</f>
        <v/>
      </c>
      <c r="E153" s="1657" t="str">
        <f>IF('⑥4.実施内容（PR）'!B78="","",IF('⑥4.実施内容（PR）'!D78="事業中止","",'⑥4.実施内容（PR）'!F78))</f>
        <v/>
      </c>
      <c r="F153" s="1659" t="str">
        <f>IF('⑥4.実施内容（PR）'!B78="","",IF('⑥4.実施内容（PR）'!D78="事業中止","",'①6.成果目標（PR）'!F153))</f>
        <v/>
      </c>
      <c r="G153" s="1669"/>
      <c r="H153" s="1663" t="str">
        <f>IF('⑥4.実施内容（PR）'!B78="","",IF('⑥4.実施内容（PR）'!D78="事業中止","",'①6.成果目標（PR）'!H153))</f>
        <v/>
      </c>
      <c r="I153" s="1665" t="str">
        <f>IF('⑥4.実施内容（PR）'!B78="","",IF('⑥4.実施内容（PR）'!D78="事業中止","",'①6.成果目標（PR）'!I153))</f>
        <v/>
      </c>
      <c r="J153" s="634" t="str">
        <f>IF(B153="","",IF('⑥4.実施内容（PR）'!D78="事業中止","",'⑥7.経費内訳（PR）'!E736))</f>
        <v/>
      </c>
      <c r="K153" s="641" t="str">
        <f>IF('⑥4.実施内容（PR）'!B78="","",IF('⑥4.実施内容（PR）'!D78="事業中止","",'①6.成果目標（PR）'!K153))</f>
        <v/>
      </c>
      <c r="L153" s="1667" t="str">
        <f>IF(J154="","",((G153*1000)/J154))</f>
        <v/>
      </c>
    </row>
    <row r="154" spans="2:14" ht="22.5" hidden="1" customHeight="1">
      <c r="B154" s="1269"/>
      <c r="C154" s="1271"/>
      <c r="D154" s="1657"/>
      <c r="E154" s="1657"/>
      <c r="F154" s="1659"/>
      <c r="G154" s="1661"/>
      <c r="H154" s="1663"/>
      <c r="I154" s="1665"/>
      <c r="J154" s="632" t="str">
        <f>IF(B153="","",IF('⑥4.実施内容（PR）'!D78="事業中止","",'⑥7.経費内訳（PR）'!F736))</f>
        <v/>
      </c>
      <c r="K154" s="633" t="str">
        <f>IF('⑥4.実施内容（PR）'!B78="","",IF('⑥4.実施内容（PR）'!D78="事業中止","",'①6.成果目標（PR）'!K154))</f>
        <v/>
      </c>
      <c r="L154" s="1667"/>
    </row>
    <row r="155" spans="2:14" ht="22.5" hidden="1" customHeight="1">
      <c r="B155" s="1285" t="str">
        <f>IF('⑥4.実施内容（PR）'!B79="","",'⑥4.実施内容（PR）'!B79)</f>
        <v/>
      </c>
      <c r="C155" s="1271" t="str">
        <f>IF('⑥4.実施内容（PR）'!B79="","",IF('⑥4.実施内容（PR）'!D79="事業中止","事業中止",'⑥4.実施内容（PR）'!C79))</f>
        <v/>
      </c>
      <c r="D155" s="1657" t="str">
        <f>IF('⑥4.実施内容（PR）'!B79="","",IF('⑥4.実施内容（PR）'!D79="事業中止","",'⑥4.実施内容（PR）'!E79))</f>
        <v/>
      </c>
      <c r="E155" s="1657" t="str">
        <f>IF('⑥4.実施内容（PR）'!B79="","",IF('⑥4.実施内容（PR）'!D79="事業中止","",'⑥4.実施内容（PR）'!F79))</f>
        <v/>
      </c>
      <c r="F155" s="1659" t="str">
        <f>IF('⑥4.実施内容（PR）'!B79="","",IF('⑥4.実施内容（PR）'!D79="事業中止","",'①6.成果目標（PR）'!F155))</f>
        <v/>
      </c>
      <c r="G155" s="1669"/>
      <c r="H155" s="1663" t="str">
        <f>IF('⑥4.実施内容（PR）'!B79="","",IF('⑥4.実施内容（PR）'!D79="事業中止","",'①6.成果目標（PR）'!H155))</f>
        <v/>
      </c>
      <c r="I155" s="1665" t="str">
        <f>IF('⑥4.実施内容（PR）'!B79="","",IF('⑥4.実施内容（PR）'!D79="事業中止","",'①6.成果目標（PR）'!I155))</f>
        <v/>
      </c>
      <c r="J155" s="634" t="str">
        <f>IF(B155="","",IF('⑥4.実施内容（PR）'!D79="事業中止","",'⑥7.経費内訳（PR）'!E746))</f>
        <v/>
      </c>
      <c r="K155" s="641" t="str">
        <f>IF('⑥4.実施内容（PR）'!B79="","",IF('⑥4.実施内容（PR）'!D79="事業中止","",'①6.成果目標（PR）'!K155))</f>
        <v/>
      </c>
      <c r="L155" s="1667" t="str">
        <f>IF(J156="","",((G155*1000)/J156))</f>
        <v/>
      </c>
    </row>
    <row r="156" spans="2:14" ht="22.5" hidden="1" customHeight="1">
      <c r="B156" s="1269"/>
      <c r="C156" s="1271"/>
      <c r="D156" s="1657"/>
      <c r="E156" s="1657"/>
      <c r="F156" s="1659"/>
      <c r="G156" s="1661"/>
      <c r="H156" s="1663"/>
      <c r="I156" s="1665"/>
      <c r="J156" s="632" t="str">
        <f>IF(B155="","",IF('⑥4.実施内容（PR）'!D79="事業中止","",'⑥7.経費内訳（PR）'!F746))</f>
        <v/>
      </c>
      <c r="K156" s="633" t="str">
        <f>IF('⑥4.実施内容（PR）'!B79="","",IF('⑥4.実施内容（PR）'!D79="事業中止","",'①6.成果目標（PR）'!K156))</f>
        <v/>
      </c>
      <c r="L156" s="1667"/>
    </row>
    <row r="157" spans="2:14" ht="22.5" hidden="1" customHeight="1">
      <c r="B157" s="1285" t="str">
        <f>IF('⑥4.実施内容（PR）'!B80="","",'⑥4.実施内容（PR）'!B80)</f>
        <v/>
      </c>
      <c r="C157" s="1271" t="str">
        <f>IF('⑥4.実施内容（PR）'!B80="","",IF('⑥4.実施内容（PR）'!D80="事業中止","事業中止",'⑥4.実施内容（PR）'!C80))</f>
        <v/>
      </c>
      <c r="D157" s="1657" t="str">
        <f>IF('⑥4.実施内容（PR）'!B80="","",IF('⑥4.実施内容（PR）'!D80="事業中止","",'⑥4.実施内容（PR）'!E80))</f>
        <v/>
      </c>
      <c r="E157" s="1657" t="str">
        <f>IF('⑥4.実施内容（PR）'!B80="","",IF('⑥4.実施内容（PR）'!D80="事業中止","",'⑥4.実施内容（PR）'!F80))</f>
        <v/>
      </c>
      <c r="F157" s="1659" t="str">
        <f>IF('⑥4.実施内容（PR）'!B80="","",IF('⑥4.実施内容（PR）'!D80="事業中止","",'①6.成果目標（PR）'!F157))</f>
        <v/>
      </c>
      <c r="G157" s="1669"/>
      <c r="H157" s="1663" t="str">
        <f>IF('⑥4.実施内容（PR）'!B80="","",IF('⑥4.実施内容（PR）'!D80="事業中止","",'①6.成果目標（PR）'!H157))</f>
        <v/>
      </c>
      <c r="I157" s="1665" t="str">
        <f>IF('⑥4.実施内容（PR）'!B80="","",IF('⑥4.実施内容（PR）'!D80="事業中止","",'①6.成果目標（PR）'!I157))</f>
        <v/>
      </c>
      <c r="J157" s="634" t="str">
        <f>IF(B157="","",IF('⑥4.実施内容（PR）'!D80="事業中止","",'⑥7.経費内訳（PR）'!E756))</f>
        <v/>
      </c>
      <c r="K157" s="641" t="str">
        <f>IF('⑥4.実施内容（PR）'!B80="","",IF('⑥4.実施内容（PR）'!D80="事業中止","",'①6.成果目標（PR）'!K157))</f>
        <v/>
      </c>
      <c r="L157" s="1667" t="str">
        <f>IF(J158="","",((G157*1000)/J158))</f>
        <v/>
      </c>
    </row>
    <row r="158" spans="2:14" ht="22.5" hidden="1" customHeight="1">
      <c r="B158" s="1269"/>
      <c r="C158" s="1271"/>
      <c r="D158" s="1657"/>
      <c r="E158" s="1657"/>
      <c r="F158" s="1659"/>
      <c r="G158" s="1661"/>
      <c r="H158" s="1663"/>
      <c r="I158" s="1665"/>
      <c r="J158" s="632" t="str">
        <f>IF(B157="","",IF('⑥4.実施内容（PR）'!D80="事業中止","",'⑥7.経費内訳（PR）'!F756))</f>
        <v/>
      </c>
      <c r="K158" s="633" t="str">
        <f>IF('⑥4.実施内容（PR）'!B80="","",IF('⑥4.実施内容（PR）'!D80="事業中止","",'①6.成果目標（PR）'!K158))</f>
        <v/>
      </c>
      <c r="L158" s="1667"/>
    </row>
    <row r="159" spans="2:14" ht="22.5" hidden="1" customHeight="1">
      <c r="B159" s="1285" t="str">
        <f>IF('⑥4.実施内容（PR）'!B81="","",'⑥4.実施内容（PR）'!B81)</f>
        <v/>
      </c>
      <c r="C159" s="1271" t="str">
        <f>IF('⑥4.実施内容（PR）'!B81="","",IF('⑥4.実施内容（PR）'!D81="事業中止","事業中止",'⑥4.実施内容（PR）'!C81))</f>
        <v/>
      </c>
      <c r="D159" s="1657" t="str">
        <f>IF('⑥4.実施内容（PR）'!B81="","",IF('⑥4.実施内容（PR）'!D81="事業中止","",'⑥4.実施内容（PR）'!E81))</f>
        <v/>
      </c>
      <c r="E159" s="1657" t="str">
        <f>IF('⑥4.実施内容（PR）'!B81="","",IF('⑥4.実施内容（PR）'!D81="事業中止","",'⑥4.実施内容（PR）'!F81))</f>
        <v/>
      </c>
      <c r="F159" s="1659" t="str">
        <f>IF('⑥4.実施内容（PR）'!B81="","",IF('⑥4.実施内容（PR）'!D81="事業中止","",'①6.成果目標（PR）'!F159))</f>
        <v/>
      </c>
      <c r="G159" s="1669"/>
      <c r="H159" s="1663" t="str">
        <f>IF('⑥4.実施内容（PR）'!B81="","",IF('⑥4.実施内容（PR）'!D81="事業中止","",'①6.成果目標（PR）'!H159))</f>
        <v/>
      </c>
      <c r="I159" s="1665" t="str">
        <f>IF('⑥4.実施内容（PR）'!B81="","",IF('⑥4.実施内容（PR）'!D81="事業中止","",'①6.成果目標（PR）'!I159))</f>
        <v/>
      </c>
      <c r="J159" s="634" t="str">
        <f>IF(B159="","",IF('⑥4.実施内容（PR）'!D81="事業中止","",'⑥7.経費内訳（PR）'!E766))</f>
        <v/>
      </c>
      <c r="K159" s="641" t="str">
        <f>IF('⑥4.実施内容（PR）'!B81="","",IF('⑥4.実施内容（PR）'!D81="事業中止","",'①6.成果目標（PR）'!K159))</f>
        <v/>
      </c>
      <c r="L159" s="1667" t="str">
        <f>IF(J160="","",((G159*1000)/J160))</f>
        <v/>
      </c>
    </row>
    <row r="160" spans="2:14" ht="22.5" hidden="1" customHeight="1">
      <c r="B160" s="1269"/>
      <c r="C160" s="1271"/>
      <c r="D160" s="1657"/>
      <c r="E160" s="1657"/>
      <c r="F160" s="1659"/>
      <c r="G160" s="1661"/>
      <c r="H160" s="1663"/>
      <c r="I160" s="1665"/>
      <c r="J160" s="632" t="str">
        <f>IF(B159="","",IF('⑥4.実施内容（PR）'!D81="事業中止","",'⑥7.経費内訳（PR）'!F766))</f>
        <v/>
      </c>
      <c r="K160" s="633" t="str">
        <f>IF('⑥4.実施内容（PR）'!B81="","",IF('⑥4.実施内容（PR）'!D81="事業中止","",'①6.成果目標（PR）'!K160))</f>
        <v/>
      </c>
      <c r="L160" s="1667"/>
    </row>
    <row r="161" spans="2:12" ht="22.5" hidden="1" customHeight="1">
      <c r="B161" s="1285" t="str">
        <f>IF('⑥4.実施内容（PR）'!B82="","",'⑥4.実施内容（PR）'!B82)</f>
        <v/>
      </c>
      <c r="C161" s="1271" t="str">
        <f>IF('⑥4.実施内容（PR）'!B82="","",IF('⑥4.実施内容（PR）'!D82="事業中止","事業中止",'⑥4.実施内容（PR）'!C82))</f>
        <v/>
      </c>
      <c r="D161" s="1657" t="str">
        <f>IF('⑥4.実施内容（PR）'!B82="","",IF('⑥4.実施内容（PR）'!D82="事業中止","",'⑥4.実施内容（PR）'!E82))</f>
        <v/>
      </c>
      <c r="E161" s="1657" t="str">
        <f>IF('⑥4.実施内容（PR）'!B82="","",IF('⑥4.実施内容（PR）'!D82="事業中止","",'⑥4.実施内容（PR）'!F82))</f>
        <v/>
      </c>
      <c r="F161" s="1659" t="str">
        <f>IF('⑥4.実施内容（PR）'!B82="","",IF('⑥4.実施内容（PR）'!D82="事業中止","",'①6.成果目標（PR）'!F161))</f>
        <v/>
      </c>
      <c r="G161" s="1669"/>
      <c r="H161" s="1663" t="str">
        <f>IF('⑥4.実施内容（PR）'!B82="","",IF('⑥4.実施内容（PR）'!D82="事業中止","",'①6.成果目標（PR）'!H161))</f>
        <v/>
      </c>
      <c r="I161" s="1665" t="str">
        <f>IF('⑥4.実施内容（PR）'!B82="","",IF('⑥4.実施内容（PR）'!D82="事業中止","",'①6.成果目標（PR）'!I161))</f>
        <v/>
      </c>
      <c r="J161" s="634" t="str">
        <f>IF(B161="","",IF('⑥4.実施内容（PR）'!D82="事業中止","",'⑥7.経費内訳（PR）'!E776))</f>
        <v/>
      </c>
      <c r="K161" s="641" t="str">
        <f>IF('⑥4.実施内容（PR）'!B82="","",IF('⑥4.実施内容（PR）'!D82="事業中止","",'①6.成果目標（PR）'!K161))</f>
        <v/>
      </c>
      <c r="L161" s="1667" t="str">
        <f>IF(J162="","",((G161*1000)/J162))</f>
        <v/>
      </c>
    </row>
    <row r="162" spans="2:12" ht="22.5" hidden="1" customHeight="1">
      <c r="B162" s="1269"/>
      <c r="C162" s="1271"/>
      <c r="D162" s="1657"/>
      <c r="E162" s="1657"/>
      <c r="F162" s="1659"/>
      <c r="G162" s="1661"/>
      <c r="H162" s="1663"/>
      <c r="I162" s="1665"/>
      <c r="J162" s="632" t="str">
        <f>IF(B161="","",IF('⑥4.実施内容（PR）'!D82="事業中止","",'⑥7.経費内訳（PR）'!F776))</f>
        <v/>
      </c>
      <c r="K162" s="633" t="str">
        <f>IF('⑥4.実施内容（PR）'!B82="","",IF('⑥4.実施内容（PR）'!D82="事業中止","",'①6.成果目標（PR）'!K162))</f>
        <v/>
      </c>
      <c r="L162" s="1667"/>
    </row>
    <row r="163" spans="2:12" ht="22.5" hidden="1" customHeight="1">
      <c r="B163" s="1285" t="str">
        <f>IF('⑥4.実施内容（PR）'!B83="","",'⑥4.実施内容（PR）'!B83)</f>
        <v/>
      </c>
      <c r="C163" s="1271" t="str">
        <f>IF('⑥4.実施内容（PR）'!B83="","",IF('⑥4.実施内容（PR）'!D83="事業中止","事業中止",'⑥4.実施内容（PR）'!C83))</f>
        <v/>
      </c>
      <c r="D163" s="1657" t="str">
        <f>IF('⑥4.実施内容（PR）'!B83="","",IF('⑥4.実施内容（PR）'!D83="事業中止","",'⑥4.実施内容（PR）'!E83))</f>
        <v/>
      </c>
      <c r="E163" s="1657" t="str">
        <f>IF('⑥4.実施内容（PR）'!B83="","",IF('⑥4.実施内容（PR）'!D83="事業中止","",'⑥4.実施内容（PR）'!F83))</f>
        <v/>
      </c>
      <c r="F163" s="1659" t="str">
        <f>IF('⑥4.実施内容（PR）'!B83="","",IF('⑥4.実施内容（PR）'!D83="事業中止","",'①6.成果目標（PR）'!F163))</f>
        <v/>
      </c>
      <c r="G163" s="1669"/>
      <c r="H163" s="1663" t="str">
        <f>IF('⑥4.実施内容（PR）'!B83="","",IF('⑥4.実施内容（PR）'!D83="事業中止","",'①6.成果目標（PR）'!H163))</f>
        <v/>
      </c>
      <c r="I163" s="1665" t="str">
        <f>IF('⑥4.実施内容（PR）'!B83="","",IF('⑥4.実施内容（PR）'!D83="事業中止","",'①6.成果目標（PR）'!I163))</f>
        <v/>
      </c>
      <c r="J163" s="634" t="str">
        <f>IF(B163="","",IF('⑥4.実施内容（PR）'!D83="事業中止","",'⑥7.経費内訳（PR）'!E786))</f>
        <v/>
      </c>
      <c r="K163" s="641" t="str">
        <f>IF('⑥4.実施内容（PR）'!B83="","",IF('⑥4.実施内容（PR）'!D83="事業中止","",'①6.成果目標（PR）'!K163))</f>
        <v/>
      </c>
      <c r="L163" s="1667" t="str">
        <f>IF(J164="","",((G163*1000)/J164))</f>
        <v/>
      </c>
    </row>
    <row r="164" spans="2:12" ht="22.5" hidden="1" customHeight="1">
      <c r="B164" s="1269"/>
      <c r="C164" s="1271"/>
      <c r="D164" s="1657"/>
      <c r="E164" s="1657"/>
      <c r="F164" s="1659"/>
      <c r="G164" s="1661"/>
      <c r="H164" s="1663"/>
      <c r="I164" s="1665"/>
      <c r="J164" s="632" t="str">
        <f>IF(B163="","",IF('⑥4.実施内容（PR）'!D83="事業中止","",'⑥7.経費内訳（PR）'!F786))</f>
        <v/>
      </c>
      <c r="K164" s="633" t="str">
        <f>IF('⑥4.実施内容（PR）'!B83="","",IF('⑥4.実施内容（PR）'!D83="事業中止","",'①6.成果目標（PR）'!K164))</f>
        <v/>
      </c>
      <c r="L164" s="1667"/>
    </row>
    <row r="165" spans="2:12" ht="22.5" hidden="1" customHeight="1">
      <c r="B165" s="1269" t="str">
        <f>IF('⑥4.実施内容（PR）'!B84="","",'⑥4.実施内容（PR）'!B84)</f>
        <v/>
      </c>
      <c r="C165" s="1271" t="str">
        <f>IF('⑥4.実施内容（PR）'!B84="","",IF('⑥4.実施内容（PR）'!D84="事業中止","事業中止",'⑥4.実施内容（PR）'!C84))</f>
        <v/>
      </c>
      <c r="D165" s="1657" t="str">
        <f>IF('⑥4.実施内容（PR）'!B84="","",IF('⑥4.実施内容（PR）'!D84="事業中止","",'⑥4.実施内容（PR）'!E84))</f>
        <v/>
      </c>
      <c r="E165" s="1657" t="str">
        <f>IF('⑥4.実施内容（PR）'!B84="","",IF('⑥4.実施内容（PR）'!D84="事業中止","",'⑥4.実施内容（PR）'!F84))</f>
        <v/>
      </c>
      <c r="F165" s="1659" t="str">
        <f>IF('⑥4.実施内容（PR）'!B84="","",IF('⑥4.実施内容（PR）'!D84="事業中止","",'①6.成果目標（PR）'!F165))</f>
        <v/>
      </c>
      <c r="G165" s="1661"/>
      <c r="H165" s="1663" t="str">
        <f>IF('⑥4.実施内容（PR）'!B84="","",IF('⑥4.実施内容（PR）'!D84="事業中止","",'①6.成果目標（PR）'!H165))</f>
        <v/>
      </c>
      <c r="I165" s="1665" t="str">
        <f>IF('⑥4.実施内容（PR）'!B84="","",IF('⑥4.実施内容（PR）'!D84="事業中止","",'①6.成果目標（PR）'!I165))</f>
        <v/>
      </c>
      <c r="J165" s="637" t="str">
        <f>IF(B165="","",IF('⑥4.実施内容（PR）'!D84="事業中止","",'⑥7.経費内訳（PR）'!E796))</f>
        <v/>
      </c>
      <c r="K165" s="643" t="str">
        <f>IF('⑥4.実施内容（PR）'!B84="","",IF('⑥4.実施内容（PR）'!D84="事業中止","",'①6.成果目標（PR）'!K165))</f>
        <v/>
      </c>
      <c r="L165" s="1667" t="str">
        <f>IF(J166="","",((G165*1000)/J166))</f>
        <v/>
      </c>
    </row>
    <row r="166" spans="2:12" ht="22.5" hidden="1" customHeight="1" thickBot="1">
      <c r="B166" s="1270"/>
      <c r="C166" s="1272"/>
      <c r="D166" s="1658"/>
      <c r="E166" s="1658"/>
      <c r="F166" s="1660"/>
      <c r="G166" s="1662"/>
      <c r="H166" s="1664"/>
      <c r="I166" s="1666"/>
      <c r="J166" s="639" t="str">
        <f>IF(B165="","",IF('⑥4.実施内容（PR）'!D84="事業中止","",'⑥7.経費内訳（PR）'!F796))</f>
        <v/>
      </c>
      <c r="K166" s="645" t="str">
        <f>IF('⑥4.実施内容（PR）'!B84="","",IF('⑥4.実施内容（PR）'!D84="事業中止","",'①6.成果目標（PR）'!K166))</f>
        <v/>
      </c>
      <c r="L166" s="1668"/>
    </row>
    <row r="167" spans="2:12" ht="13.5" customHeight="1">
      <c r="C167" s="139" t="s">
        <v>613</v>
      </c>
    </row>
    <row r="168" spans="2:12" ht="14.25" customHeight="1">
      <c r="C168" s="139" t="s">
        <v>614</v>
      </c>
    </row>
  </sheetData>
  <sheetProtection algorithmName="SHA-512" hashValue="lKVJ0qlrn5Suyfnt4nDeG0jMkVj1ImwpWmZmLv/dTf7BVs/igiE3wttXb6SiXuwZSonQzLVamnjG9vfcs6YKOA==" saltValue="U+wpDZ/SbrFbL73kJYf6qg==" spinCount="100000" sheet="1" scenarios="1" formatCells="0" formatColumns="0" formatRows="0"/>
  <mergeCells count="740">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 ref="B7:B8"/>
    <mergeCell ref="C7:C8"/>
    <mergeCell ref="D7:D8"/>
    <mergeCell ref="E7:E8"/>
    <mergeCell ref="F7:F8"/>
    <mergeCell ref="G7:G8"/>
    <mergeCell ref="H7:H8"/>
    <mergeCell ref="I7:I8"/>
    <mergeCell ref="L7:L8"/>
    <mergeCell ref="B9:B10"/>
    <mergeCell ref="C9:C10"/>
    <mergeCell ref="D9:D10"/>
    <mergeCell ref="E9:E10"/>
    <mergeCell ref="F9:F10"/>
    <mergeCell ref="G9:G10"/>
    <mergeCell ref="H9:H10"/>
    <mergeCell ref="I9:I10"/>
    <mergeCell ref="L9:L10"/>
    <mergeCell ref="B11:B12"/>
    <mergeCell ref="C11:C12"/>
    <mergeCell ref="D11:D12"/>
    <mergeCell ref="E11:E12"/>
    <mergeCell ref="F11:F12"/>
    <mergeCell ref="G11:G12"/>
    <mergeCell ref="H11:H12"/>
    <mergeCell ref="I11:I12"/>
    <mergeCell ref="L11:L12"/>
    <mergeCell ref="B13:B14"/>
    <mergeCell ref="C13:C14"/>
    <mergeCell ref="D13:D14"/>
    <mergeCell ref="E13:E14"/>
    <mergeCell ref="F13:F14"/>
    <mergeCell ref="G13:G14"/>
    <mergeCell ref="H13:H14"/>
    <mergeCell ref="I13:I14"/>
    <mergeCell ref="L13:L14"/>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9:B20"/>
    <mergeCell ref="C19:C20"/>
    <mergeCell ref="D19:D20"/>
    <mergeCell ref="E19:E20"/>
    <mergeCell ref="F19:F20"/>
    <mergeCell ref="G19:G20"/>
    <mergeCell ref="H19:H20"/>
    <mergeCell ref="I19:I20"/>
    <mergeCell ref="L19:L20"/>
    <mergeCell ref="B21:B22"/>
    <mergeCell ref="C21:C22"/>
    <mergeCell ref="D21:D22"/>
    <mergeCell ref="E21:E22"/>
    <mergeCell ref="F21:F22"/>
    <mergeCell ref="G21:G22"/>
    <mergeCell ref="H21:H22"/>
    <mergeCell ref="I21:I22"/>
    <mergeCell ref="L21:L22"/>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7:B28"/>
    <mergeCell ref="C27:C28"/>
    <mergeCell ref="D27:D28"/>
    <mergeCell ref="E27:E28"/>
    <mergeCell ref="F27:F28"/>
    <mergeCell ref="G27:G28"/>
    <mergeCell ref="H27:H28"/>
    <mergeCell ref="I27:I28"/>
    <mergeCell ref="L27:L28"/>
    <mergeCell ref="B29:B30"/>
    <mergeCell ref="C29:C30"/>
    <mergeCell ref="D29:D30"/>
    <mergeCell ref="E29:E30"/>
    <mergeCell ref="F29:F30"/>
    <mergeCell ref="G29:G30"/>
    <mergeCell ref="H29:H30"/>
    <mergeCell ref="I29:I30"/>
    <mergeCell ref="L29:L30"/>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35:B36"/>
    <mergeCell ref="C35:C36"/>
    <mergeCell ref="D35:D36"/>
    <mergeCell ref="E35:E36"/>
    <mergeCell ref="F35:F36"/>
    <mergeCell ref="G35:G36"/>
    <mergeCell ref="H35:H36"/>
    <mergeCell ref="I35:I36"/>
    <mergeCell ref="L35:L36"/>
    <mergeCell ref="B37:B38"/>
    <mergeCell ref="C37:C38"/>
    <mergeCell ref="D37:D38"/>
    <mergeCell ref="E37:E38"/>
    <mergeCell ref="F37:F38"/>
    <mergeCell ref="G37:G38"/>
    <mergeCell ref="H37:H38"/>
    <mergeCell ref="I37:I38"/>
    <mergeCell ref="L37:L38"/>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43:B44"/>
    <mergeCell ref="C43:C44"/>
    <mergeCell ref="D43:D44"/>
    <mergeCell ref="E43:E44"/>
    <mergeCell ref="F43:F44"/>
    <mergeCell ref="G43:G44"/>
    <mergeCell ref="H43:H44"/>
    <mergeCell ref="I43:I44"/>
    <mergeCell ref="L43:L44"/>
    <mergeCell ref="B45:B46"/>
    <mergeCell ref="C45:C46"/>
    <mergeCell ref="D45:D46"/>
    <mergeCell ref="E45:E46"/>
    <mergeCell ref="F45:F46"/>
    <mergeCell ref="G45:G46"/>
    <mergeCell ref="H45:H46"/>
    <mergeCell ref="I45:I46"/>
    <mergeCell ref="L45:L46"/>
    <mergeCell ref="B47:B48"/>
    <mergeCell ref="C47:C48"/>
    <mergeCell ref="D47:D48"/>
    <mergeCell ref="E47:E48"/>
    <mergeCell ref="F47:F48"/>
    <mergeCell ref="G47:G48"/>
    <mergeCell ref="H47:H48"/>
    <mergeCell ref="I47:I48"/>
    <mergeCell ref="L47:L48"/>
    <mergeCell ref="B49:B50"/>
    <mergeCell ref="C49:C50"/>
    <mergeCell ref="D49:D50"/>
    <mergeCell ref="E49:E50"/>
    <mergeCell ref="F49:F50"/>
    <mergeCell ref="G49:G50"/>
    <mergeCell ref="H49:H50"/>
    <mergeCell ref="I49:I50"/>
    <mergeCell ref="L49:L50"/>
    <mergeCell ref="B51:B52"/>
    <mergeCell ref="C51:C52"/>
    <mergeCell ref="D51:D52"/>
    <mergeCell ref="E51:E52"/>
    <mergeCell ref="F51:F52"/>
    <mergeCell ref="G51:G52"/>
    <mergeCell ref="H51:H52"/>
    <mergeCell ref="I51:I52"/>
    <mergeCell ref="L51:L52"/>
    <mergeCell ref="B53:B54"/>
    <mergeCell ref="C53:C54"/>
    <mergeCell ref="D53:D54"/>
    <mergeCell ref="E53:E54"/>
    <mergeCell ref="F53:F54"/>
    <mergeCell ref="G53:G54"/>
    <mergeCell ref="H53:H54"/>
    <mergeCell ref="I53:I54"/>
    <mergeCell ref="L53:L54"/>
    <mergeCell ref="B55:B56"/>
    <mergeCell ref="C55:C56"/>
    <mergeCell ref="D55:D56"/>
    <mergeCell ref="E55:E56"/>
    <mergeCell ref="F55:F56"/>
    <mergeCell ref="G55:G56"/>
    <mergeCell ref="H55:H56"/>
    <mergeCell ref="I55:I56"/>
    <mergeCell ref="L55:L56"/>
    <mergeCell ref="B57:B58"/>
    <mergeCell ref="C57:C58"/>
    <mergeCell ref="D57:D58"/>
    <mergeCell ref="E57:E58"/>
    <mergeCell ref="F57:F58"/>
    <mergeCell ref="G57:G58"/>
    <mergeCell ref="H57:H58"/>
    <mergeCell ref="I57:I58"/>
    <mergeCell ref="L57:L58"/>
    <mergeCell ref="B59:B60"/>
    <mergeCell ref="C59:C60"/>
    <mergeCell ref="D59:D60"/>
    <mergeCell ref="E59:E60"/>
    <mergeCell ref="F59:F60"/>
    <mergeCell ref="G59:G60"/>
    <mergeCell ref="H59:H60"/>
    <mergeCell ref="I59:I60"/>
    <mergeCell ref="L59:L60"/>
    <mergeCell ref="B61:B62"/>
    <mergeCell ref="C61:C62"/>
    <mergeCell ref="D61:D62"/>
    <mergeCell ref="E61:E62"/>
    <mergeCell ref="F61:F62"/>
    <mergeCell ref="G61:G62"/>
    <mergeCell ref="H61:H62"/>
    <mergeCell ref="I61:I62"/>
    <mergeCell ref="L61:L62"/>
    <mergeCell ref="B63:B64"/>
    <mergeCell ref="C63:C64"/>
    <mergeCell ref="D63:D64"/>
    <mergeCell ref="E63:E64"/>
    <mergeCell ref="F63:F64"/>
    <mergeCell ref="G63:G64"/>
    <mergeCell ref="H63:H64"/>
    <mergeCell ref="I63:I64"/>
    <mergeCell ref="L63:L64"/>
    <mergeCell ref="B65:B66"/>
    <mergeCell ref="C65:C66"/>
    <mergeCell ref="D65:D66"/>
    <mergeCell ref="E65:E66"/>
    <mergeCell ref="F65:F66"/>
    <mergeCell ref="G65:G66"/>
    <mergeCell ref="H65:H66"/>
    <mergeCell ref="I65:I66"/>
    <mergeCell ref="L65:L66"/>
    <mergeCell ref="B67:B68"/>
    <mergeCell ref="C67:C68"/>
    <mergeCell ref="D67:D68"/>
    <mergeCell ref="E67:E68"/>
    <mergeCell ref="F67:F68"/>
    <mergeCell ref="G67:G68"/>
    <mergeCell ref="H67:H68"/>
    <mergeCell ref="I67:I68"/>
    <mergeCell ref="L67:L68"/>
    <mergeCell ref="B69:B70"/>
    <mergeCell ref="C69:C70"/>
    <mergeCell ref="D69:D70"/>
    <mergeCell ref="E69:E70"/>
    <mergeCell ref="F69:F70"/>
    <mergeCell ref="G69:G70"/>
    <mergeCell ref="H69:H70"/>
    <mergeCell ref="I69:I70"/>
    <mergeCell ref="L69:L70"/>
    <mergeCell ref="B71:B72"/>
    <mergeCell ref="C71:C72"/>
    <mergeCell ref="D71:D72"/>
    <mergeCell ref="E71:E72"/>
    <mergeCell ref="F71:F72"/>
    <mergeCell ref="G71:G72"/>
    <mergeCell ref="H71:H72"/>
    <mergeCell ref="I71:I72"/>
    <mergeCell ref="L71:L72"/>
    <mergeCell ref="B73:B74"/>
    <mergeCell ref="C73:C74"/>
    <mergeCell ref="D73:D74"/>
    <mergeCell ref="E73:E74"/>
    <mergeCell ref="F73:F74"/>
    <mergeCell ref="G73:G74"/>
    <mergeCell ref="H73:H74"/>
    <mergeCell ref="I73:I74"/>
    <mergeCell ref="L73:L74"/>
    <mergeCell ref="B75:B76"/>
    <mergeCell ref="C75:C76"/>
    <mergeCell ref="D75:D76"/>
    <mergeCell ref="E75:E76"/>
    <mergeCell ref="F75:F76"/>
    <mergeCell ref="G75:G76"/>
    <mergeCell ref="H75:H76"/>
    <mergeCell ref="I75:I76"/>
    <mergeCell ref="L75:L76"/>
    <mergeCell ref="B77:B78"/>
    <mergeCell ref="C77:C78"/>
    <mergeCell ref="D77:D78"/>
    <mergeCell ref="E77:E78"/>
    <mergeCell ref="F77:F78"/>
    <mergeCell ref="G77:G78"/>
    <mergeCell ref="H77:H78"/>
    <mergeCell ref="I77:I78"/>
    <mergeCell ref="L77:L78"/>
    <mergeCell ref="B79:B80"/>
    <mergeCell ref="C79:C80"/>
    <mergeCell ref="D79:D80"/>
    <mergeCell ref="E79:E80"/>
    <mergeCell ref="F79:F80"/>
    <mergeCell ref="G79:G80"/>
    <mergeCell ref="H79:H80"/>
    <mergeCell ref="I79:I80"/>
    <mergeCell ref="L79:L80"/>
    <mergeCell ref="B81:B82"/>
    <mergeCell ref="C81:C82"/>
    <mergeCell ref="D81:D82"/>
    <mergeCell ref="E81:E82"/>
    <mergeCell ref="F81:F82"/>
    <mergeCell ref="G81:G82"/>
    <mergeCell ref="H81:H82"/>
    <mergeCell ref="I81:I82"/>
    <mergeCell ref="L81:L82"/>
    <mergeCell ref="B83:B84"/>
    <mergeCell ref="C83:C84"/>
    <mergeCell ref="D83:D84"/>
    <mergeCell ref="E83:E84"/>
    <mergeCell ref="F83:F84"/>
    <mergeCell ref="G83:G84"/>
    <mergeCell ref="H83:H84"/>
    <mergeCell ref="I83:I84"/>
    <mergeCell ref="L83:L84"/>
    <mergeCell ref="B85:B86"/>
    <mergeCell ref="C85:C86"/>
    <mergeCell ref="D85:D86"/>
    <mergeCell ref="E85:E86"/>
    <mergeCell ref="F85:F86"/>
    <mergeCell ref="G85:G86"/>
    <mergeCell ref="H85:H86"/>
    <mergeCell ref="I85:I86"/>
    <mergeCell ref="L85:L86"/>
    <mergeCell ref="B87:B88"/>
    <mergeCell ref="C87:C88"/>
    <mergeCell ref="D87:D88"/>
    <mergeCell ref="E87:E88"/>
    <mergeCell ref="F87:F88"/>
    <mergeCell ref="G87:G88"/>
    <mergeCell ref="H87:H88"/>
    <mergeCell ref="I87:I88"/>
    <mergeCell ref="L87:L88"/>
    <mergeCell ref="B89:B90"/>
    <mergeCell ref="C89:C90"/>
    <mergeCell ref="D89:D90"/>
    <mergeCell ref="E89:E90"/>
    <mergeCell ref="F89:F90"/>
    <mergeCell ref="G89:G90"/>
    <mergeCell ref="H89:H90"/>
    <mergeCell ref="I89:I90"/>
    <mergeCell ref="L89:L90"/>
    <mergeCell ref="B91:B92"/>
    <mergeCell ref="C91:C92"/>
    <mergeCell ref="D91:D92"/>
    <mergeCell ref="E91:E92"/>
    <mergeCell ref="F91:F92"/>
    <mergeCell ref="G91:G92"/>
    <mergeCell ref="H91:H92"/>
    <mergeCell ref="I91:I92"/>
    <mergeCell ref="L91:L92"/>
    <mergeCell ref="B93:B94"/>
    <mergeCell ref="C93:C94"/>
    <mergeCell ref="D93:D94"/>
    <mergeCell ref="E93:E94"/>
    <mergeCell ref="F93:F94"/>
    <mergeCell ref="G93:G94"/>
    <mergeCell ref="H93:H94"/>
    <mergeCell ref="I93:I94"/>
    <mergeCell ref="L93:L94"/>
    <mergeCell ref="B95:B96"/>
    <mergeCell ref="C95:C96"/>
    <mergeCell ref="D95:D96"/>
    <mergeCell ref="E95:E96"/>
    <mergeCell ref="F95:F96"/>
    <mergeCell ref="G95:G96"/>
    <mergeCell ref="H95:H96"/>
    <mergeCell ref="I95:I96"/>
    <mergeCell ref="L95:L96"/>
    <mergeCell ref="B97:B98"/>
    <mergeCell ref="C97:C98"/>
    <mergeCell ref="D97:D98"/>
    <mergeCell ref="E97:E98"/>
    <mergeCell ref="F97:F98"/>
    <mergeCell ref="G97:G98"/>
    <mergeCell ref="H97:H98"/>
    <mergeCell ref="I97:I98"/>
    <mergeCell ref="L97:L98"/>
    <mergeCell ref="B99:B100"/>
    <mergeCell ref="C99:C100"/>
    <mergeCell ref="D99:D100"/>
    <mergeCell ref="E99:E100"/>
    <mergeCell ref="F99:F100"/>
    <mergeCell ref="G99:G100"/>
    <mergeCell ref="H99:H100"/>
    <mergeCell ref="I99:I100"/>
    <mergeCell ref="L99:L100"/>
    <mergeCell ref="B101:B102"/>
    <mergeCell ref="C101:C102"/>
    <mergeCell ref="D101:D102"/>
    <mergeCell ref="E101:E102"/>
    <mergeCell ref="F101:F102"/>
    <mergeCell ref="G101:G102"/>
    <mergeCell ref="H101:H102"/>
    <mergeCell ref="I101:I102"/>
    <mergeCell ref="L101:L102"/>
    <mergeCell ref="B103:B104"/>
    <mergeCell ref="C103:C104"/>
    <mergeCell ref="D103:D104"/>
    <mergeCell ref="E103:E104"/>
    <mergeCell ref="F103:F104"/>
    <mergeCell ref="G103:G104"/>
    <mergeCell ref="H103:H104"/>
    <mergeCell ref="I103:I104"/>
    <mergeCell ref="L103:L104"/>
    <mergeCell ref="B105:B106"/>
    <mergeCell ref="C105:C106"/>
    <mergeCell ref="D105:D106"/>
    <mergeCell ref="E105:E106"/>
    <mergeCell ref="F105:F106"/>
    <mergeCell ref="G105:G106"/>
    <mergeCell ref="H105:H106"/>
    <mergeCell ref="I105:I106"/>
    <mergeCell ref="L105:L106"/>
    <mergeCell ref="B107:B108"/>
    <mergeCell ref="C107:C108"/>
    <mergeCell ref="D107:D108"/>
    <mergeCell ref="E107:E108"/>
    <mergeCell ref="F107:F108"/>
    <mergeCell ref="G107:G108"/>
    <mergeCell ref="H107:H108"/>
    <mergeCell ref="I107:I108"/>
    <mergeCell ref="L107:L108"/>
    <mergeCell ref="B109:B110"/>
    <mergeCell ref="C109:C110"/>
    <mergeCell ref="D109:D110"/>
    <mergeCell ref="E109:E110"/>
    <mergeCell ref="F109:F110"/>
    <mergeCell ref="G109:G110"/>
    <mergeCell ref="H109:H110"/>
    <mergeCell ref="I109:I110"/>
    <mergeCell ref="L109:L110"/>
    <mergeCell ref="B111:B112"/>
    <mergeCell ref="C111:C112"/>
    <mergeCell ref="D111:D112"/>
    <mergeCell ref="E111:E112"/>
    <mergeCell ref="F111:F112"/>
    <mergeCell ref="G111:G112"/>
    <mergeCell ref="H111:H112"/>
    <mergeCell ref="I111:I112"/>
    <mergeCell ref="L111:L112"/>
    <mergeCell ref="B113:B114"/>
    <mergeCell ref="C113:C114"/>
    <mergeCell ref="D113:D114"/>
    <mergeCell ref="E113:E114"/>
    <mergeCell ref="F113:F114"/>
    <mergeCell ref="G113:G114"/>
    <mergeCell ref="H113:H114"/>
    <mergeCell ref="I113:I114"/>
    <mergeCell ref="L113:L114"/>
    <mergeCell ref="B115:B116"/>
    <mergeCell ref="C115:C116"/>
    <mergeCell ref="D115:D116"/>
    <mergeCell ref="E115:E116"/>
    <mergeCell ref="F115:F116"/>
    <mergeCell ref="G115:G116"/>
    <mergeCell ref="H115:H116"/>
    <mergeCell ref="I115:I116"/>
    <mergeCell ref="L115:L116"/>
    <mergeCell ref="B117:B118"/>
    <mergeCell ref="C117:C118"/>
    <mergeCell ref="D117:D118"/>
    <mergeCell ref="E117:E118"/>
    <mergeCell ref="F117:F118"/>
    <mergeCell ref="G117:G118"/>
    <mergeCell ref="H117:H118"/>
    <mergeCell ref="I117:I118"/>
    <mergeCell ref="L117:L118"/>
    <mergeCell ref="B119:B120"/>
    <mergeCell ref="C119:C120"/>
    <mergeCell ref="D119:D120"/>
    <mergeCell ref="E119:E120"/>
    <mergeCell ref="F119:F120"/>
    <mergeCell ref="G119:G120"/>
    <mergeCell ref="H119:H120"/>
    <mergeCell ref="I119:I120"/>
    <mergeCell ref="L119:L120"/>
    <mergeCell ref="B121:B122"/>
    <mergeCell ref="C121:C122"/>
    <mergeCell ref="D121:D122"/>
    <mergeCell ref="E121:E122"/>
    <mergeCell ref="F121:F122"/>
    <mergeCell ref="G121:G122"/>
    <mergeCell ref="H121:H122"/>
    <mergeCell ref="I121:I122"/>
    <mergeCell ref="L121:L122"/>
    <mergeCell ref="B123:B124"/>
    <mergeCell ref="C123:C124"/>
    <mergeCell ref="D123:D124"/>
    <mergeCell ref="E123:E124"/>
    <mergeCell ref="F123:F124"/>
    <mergeCell ref="G123:G124"/>
    <mergeCell ref="H123:H124"/>
    <mergeCell ref="I123:I124"/>
    <mergeCell ref="L123:L124"/>
    <mergeCell ref="B125:B126"/>
    <mergeCell ref="C125:C126"/>
    <mergeCell ref="D125:D126"/>
    <mergeCell ref="E125:E126"/>
    <mergeCell ref="F125:F126"/>
    <mergeCell ref="G125:G126"/>
    <mergeCell ref="H125:H126"/>
    <mergeCell ref="I125:I126"/>
    <mergeCell ref="L125:L126"/>
    <mergeCell ref="B127:B128"/>
    <mergeCell ref="C127:C128"/>
    <mergeCell ref="D127:D128"/>
    <mergeCell ref="E127:E128"/>
    <mergeCell ref="F127:F128"/>
    <mergeCell ref="G127:G128"/>
    <mergeCell ref="H127:H128"/>
    <mergeCell ref="I127:I128"/>
    <mergeCell ref="L127:L128"/>
    <mergeCell ref="B129:B130"/>
    <mergeCell ref="C129:C130"/>
    <mergeCell ref="D129:D130"/>
    <mergeCell ref="E129:E130"/>
    <mergeCell ref="F129:F130"/>
    <mergeCell ref="G129:G130"/>
    <mergeCell ref="H129:H130"/>
    <mergeCell ref="I129:I130"/>
    <mergeCell ref="L129:L130"/>
    <mergeCell ref="B131:B132"/>
    <mergeCell ref="C131:C132"/>
    <mergeCell ref="D131:D132"/>
    <mergeCell ref="E131:E132"/>
    <mergeCell ref="F131:F132"/>
    <mergeCell ref="G131:G132"/>
    <mergeCell ref="H131:H132"/>
    <mergeCell ref="I131:I132"/>
    <mergeCell ref="L131:L132"/>
    <mergeCell ref="B133:B134"/>
    <mergeCell ref="C133:C134"/>
    <mergeCell ref="D133:D134"/>
    <mergeCell ref="E133:E134"/>
    <mergeCell ref="F133:F134"/>
    <mergeCell ref="G133:G134"/>
    <mergeCell ref="H133:H134"/>
    <mergeCell ref="I133:I134"/>
    <mergeCell ref="L133:L134"/>
    <mergeCell ref="B135:B136"/>
    <mergeCell ref="C135:C136"/>
    <mergeCell ref="D135:D136"/>
    <mergeCell ref="E135:E136"/>
    <mergeCell ref="F135:F136"/>
    <mergeCell ref="G135:G136"/>
    <mergeCell ref="H135:H136"/>
    <mergeCell ref="I135:I136"/>
    <mergeCell ref="L135:L136"/>
    <mergeCell ref="B137:B138"/>
    <mergeCell ref="C137:C138"/>
    <mergeCell ref="D137:D138"/>
    <mergeCell ref="E137:E138"/>
    <mergeCell ref="F137:F138"/>
    <mergeCell ref="G137:G138"/>
    <mergeCell ref="H137:H138"/>
    <mergeCell ref="I137:I138"/>
    <mergeCell ref="L137:L138"/>
    <mergeCell ref="B139:B140"/>
    <mergeCell ref="C139:C140"/>
    <mergeCell ref="D139:D140"/>
    <mergeCell ref="E139:E140"/>
    <mergeCell ref="F139:F140"/>
    <mergeCell ref="G139:G140"/>
    <mergeCell ref="H139:H140"/>
    <mergeCell ref="I139:I140"/>
    <mergeCell ref="L139:L140"/>
    <mergeCell ref="B141:B142"/>
    <mergeCell ref="C141:C142"/>
    <mergeCell ref="D141:D142"/>
    <mergeCell ref="E141:E142"/>
    <mergeCell ref="F141:F142"/>
    <mergeCell ref="G141:G142"/>
    <mergeCell ref="H141:H142"/>
    <mergeCell ref="I141:I142"/>
    <mergeCell ref="L141:L142"/>
    <mergeCell ref="B143:B144"/>
    <mergeCell ref="C143:C144"/>
    <mergeCell ref="D143:D144"/>
    <mergeCell ref="E143:E144"/>
    <mergeCell ref="F143:F144"/>
    <mergeCell ref="G143:G144"/>
    <mergeCell ref="H143:H144"/>
    <mergeCell ref="I143:I144"/>
    <mergeCell ref="L143:L144"/>
    <mergeCell ref="B145:B146"/>
    <mergeCell ref="C145:C146"/>
    <mergeCell ref="D145:D146"/>
    <mergeCell ref="E145:E146"/>
    <mergeCell ref="F145:F146"/>
    <mergeCell ref="G145:G146"/>
    <mergeCell ref="H145:H146"/>
    <mergeCell ref="I145:I146"/>
    <mergeCell ref="L145:L146"/>
    <mergeCell ref="B147:B148"/>
    <mergeCell ref="C147:C148"/>
    <mergeCell ref="D147:D148"/>
    <mergeCell ref="E147:E148"/>
    <mergeCell ref="F147:F148"/>
    <mergeCell ref="G147:G148"/>
    <mergeCell ref="H147:H148"/>
    <mergeCell ref="I147:I148"/>
    <mergeCell ref="L147:L148"/>
    <mergeCell ref="B149:B150"/>
    <mergeCell ref="C149:C150"/>
    <mergeCell ref="D149:D150"/>
    <mergeCell ref="E149:E150"/>
    <mergeCell ref="F149:F150"/>
    <mergeCell ref="G149:G150"/>
    <mergeCell ref="H149:H150"/>
    <mergeCell ref="I149:I150"/>
    <mergeCell ref="L149:L150"/>
    <mergeCell ref="B151:B152"/>
    <mergeCell ref="C151:C152"/>
    <mergeCell ref="D151:D152"/>
    <mergeCell ref="E151:E152"/>
    <mergeCell ref="F151:F152"/>
    <mergeCell ref="G151:G152"/>
    <mergeCell ref="H151:H152"/>
    <mergeCell ref="I151:I152"/>
    <mergeCell ref="L151:L152"/>
    <mergeCell ref="B153:B154"/>
    <mergeCell ref="C153:C154"/>
    <mergeCell ref="D153:D154"/>
    <mergeCell ref="E153:E154"/>
    <mergeCell ref="F153:F154"/>
    <mergeCell ref="G153:G154"/>
    <mergeCell ref="H153:H154"/>
    <mergeCell ref="I153:I154"/>
    <mergeCell ref="L153:L154"/>
    <mergeCell ref="B155:B156"/>
    <mergeCell ref="C155:C156"/>
    <mergeCell ref="D155:D156"/>
    <mergeCell ref="E155:E156"/>
    <mergeCell ref="F155:F156"/>
    <mergeCell ref="G155:G156"/>
    <mergeCell ref="H155:H156"/>
    <mergeCell ref="I155:I156"/>
    <mergeCell ref="L155:L156"/>
    <mergeCell ref="B157:B158"/>
    <mergeCell ref="C157:C158"/>
    <mergeCell ref="D157:D158"/>
    <mergeCell ref="E157:E158"/>
    <mergeCell ref="F157:F158"/>
    <mergeCell ref="G157:G158"/>
    <mergeCell ref="H157:H158"/>
    <mergeCell ref="I157:I158"/>
    <mergeCell ref="L157:L158"/>
    <mergeCell ref="B159:B160"/>
    <mergeCell ref="C159:C160"/>
    <mergeCell ref="D159:D160"/>
    <mergeCell ref="E159:E160"/>
    <mergeCell ref="F159:F160"/>
    <mergeCell ref="G159:G160"/>
    <mergeCell ref="H159:H160"/>
    <mergeCell ref="I159:I160"/>
    <mergeCell ref="L159:L160"/>
    <mergeCell ref="B161:B162"/>
    <mergeCell ref="C161:C162"/>
    <mergeCell ref="D161:D162"/>
    <mergeCell ref="E161:E162"/>
    <mergeCell ref="F161:F162"/>
    <mergeCell ref="G161:G162"/>
    <mergeCell ref="H161:H162"/>
    <mergeCell ref="I161:I162"/>
    <mergeCell ref="L161:L162"/>
    <mergeCell ref="B163:B164"/>
    <mergeCell ref="C163:C164"/>
    <mergeCell ref="D163:D164"/>
    <mergeCell ref="E163:E164"/>
    <mergeCell ref="F163:F164"/>
    <mergeCell ref="G163:G164"/>
    <mergeCell ref="H163:H164"/>
    <mergeCell ref="I163:I164"/>
    <mergeCell ref="L163:L164"/>
    <mergeCell ref="B165:B166"/>
    <mergeCell ref="C165:C166"/>
    <mergeCell ref="D165:D166"/>
    <mergeCell ref="E165:E166"/>
    <mergeCell ref="F165:F166"/>
    <mergeCell ref="G165:G166"/>
    <mergeCell ref="H165:H166"/>
    <mergeCell ref="I165:I166"/>
    <mergeCell ref="L165:L166"/>
  </mergeCells>
  <phoneticPr fontId="1"/>
  <dataValidations count="3">
    <dataValidation type="whole" imeMode="off" operator="lessThan" allowBlank="1" showInputMessage="1" showErrorMessage="1" errorTitle="入力不要です。" error="[キャンセル]をクリックしてください。" sqref="B5:L6 B7:F46 H7:K46 L7:L166">
      <formula1>0</formula1>
    </dataValidation>
    <dataValidation imeMode="off" operator="lessThan" allowBlank="1" showInputMessage="1" showErrorMessage="1" errorTitle="入力不要です。" error="[キャンセル]をクリックしてください。" sqref="J47:K86 B87:E126"/>
    <dataValidation allowBlank="1" showInputMessage="1" showErrorMessage="1" promptTitle="ご注意ください" prompt="表示は千円単位ですが、円単位まで入力してください。" sqref="G7:G26"/>
  </dataValidations>
  <pageMargins left="0.59055118110236227" right="0.39370078740157483" top="0.74803149606299213" bottom="0.31496062992125984" header="0.31496062992125984" footer="0.15748031496062992"/>
  <pageSetup paperSize="9" scale="77" fitToHeight="0" orientation="landscape" r:id="rId1"/>
  <headerFooter>
    <oddHeader>&amp;L様式６（別添１）</oddHeader>
    <oddFooter xml:space="preserve">&amp;C&amp;"ＭＳ 明朝,標準"&amp;10
&amp;"ＭＳ Ｐゴシック,標準"&amp;P / &amp;N </oddFooter>
  </headerFooter>
  <rowBreaks count="1" manualBreakCount="1">
    <brk id="26" max="12"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S168"/>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3.25" style="139" customWidth="1"/>
    <col min="4" max="4" width="11" style="139" customWidth="1"/>
    <col min="5" max="5" width="11.75" style="139" customWidth="1"/>
    <col min="6" max="11" width="13.125" style="139" customWidth="1"/>
    <col min="12" max="12" width="8.375" style="139" customWidth="1"/>
    <col min="13" max="13" width="1.625" style="139" customWidth="1"/>
    <col min="14" max="14" width="10.125" style="139" customWidth="1"/>
    <col min="15" max="15" width="1.625" style="139" customWidth="1"/>
    <col min="16" max="16384" width="9" style="139"/>
  </cols>
  <sheetData>
    <row r="1" spans="1:19" ht="8.25" customHeight="1">
      <c r="C1" s="217"/>
      <c r="D1" s="217"/>
      <c r="E1" s="217"/>
      <c r="F1" s="217"/>
      <c r="G1" s="217"/>
      <c r="H1" s="217"/>
      <c r="I1" s="217"/>
      <c r="J1" s="217"/>
      <c r="K1" s="217"/>
      <c r="L1" s="217"/>
      <c r="M1" s="217"/>
      <c r="N1" s="217"/>
    </row>
    <row r="2" spans="1:19" ht="21" customHeight="1" thickBot="1">
      <c r="B2" s="170" t="s">
        <v>603</v>
      </c>
      <c r="D2" s="218"/>
      <c r="E2" s="218"/>
      <c r="F2" s="175"/>
      <c r="G2" s="175"/>
      <c r="H2" s="175"/>
      <c r="I2" s="175"/>
      <c r="J2" s="218"/>
      <c r="K2" s="1408" t="s">
        <v>604</v>
      </c>
      <c r="L2" s="1408"/>
      <c r="M2" s="175"/>
      <c r="N2" s="175"/>
      <c r="O2" s="218"/>
      <c r="P2" s="218"/>
      <c r="Q2" s="218"/>
      <c r="R2" s="218"/>
      <c r="S2" s="175"/>
    </row>
    <row r="3" spans="1:19" ht="21" customHeight="1">
      <c r="B3" s="1700" t="s">
        <v>101</v>
      </c>
      <c r="C3" s="1701" t="s">
        <v>605</v>
      </c>
      <c r="D3" s="1702"/>
      <c r="E3" s="1387"/>
      <c r="F3" s="1703" t="s">
        <v>606</v>
      </c>
      <c r="G3" s="1320" t="s">
        <v>607</v>
      </c>
      <c r="H3" s="1322" t="s">
        <v>125</v>
      </c>
      <c r="I3" s="1330" t="s">
        <v>126</v>
      </c>
      <c r="J3" s="1704" t="s">
        <v>608</v>
      </c>
      <c r="K3" s="1316" t="s">
        <v>128</v>
      </c>
      <c r="L3" s="1414" t="s">
        <v>609</v>
      </c>
    </row>
    <row r="4" spans="1:19" ht="31.5" customHeight="1" thickBot="1">
      <c r="B4" s="1327"/>
      <c r="C4" s="219" t="s">
        <v>610</v>
      </c>
      <c r="D4" s="220" t="s">
        <v>131</v>
      </c>
      <c r="E4" s="221" t="s">
        <v>611</v>
      </c>
      <c r="F4" s="1319"/>
      <c r="G4" s="1321"/>
      <c r="H4" s="1323"/>
      <c r="I4" s="1331"/>
      <c r="J4" s="1335"/>
      <c r="K4" s="1317"/>
      <c r="L4" s="1300"/>
    </row>
    <row r="5" spans="1:19" ht="22.5" customHeight="1">
      <c r="A5" s="1301"/>
      <c r="B5" s="1302"/>
      <c r="C5" s="1699" t="s">
        <v>612</v>
      </c>
      <c r="D5" s="1304"/>
      <c r="E5" s="1304"/>
      <c r="F5" s="1311">
        <f>SUM(F7:F46)</f>
        <v>0</v>
      </c>
      <c r="G5" s="1709">
        <f>SUM(G7:G46)</f>
        <v>0</v>
      </c>
      <c r="H5" s="1324">
        <f>SUM(H7:H46)</f>
        <v>0</v>
      </c>
      <c r="I5" s="1332">
        <f>SUM(I7:I46)</f>
        <v>0</v>
      </c>
      <c r="J5" s="646">
        <f>SUM(J7,J9,J11,J13,J15,J17,J19,J21,J23,J25,J27,J29,J31,J33,J35,J37,J39,J41,J43,J45)</f>
        <v>0</v>
      </c>
      <c r="K5" s="647">
        <f>SUM(K7,K9,K11,K13,K15,K17,K19,K21,K23,K25,K27,K29,K31,K33,K35,K37,K39,K41,K43,K45)</f>
        <v>0</v>
      </c>
      <c r="L5" s="1711" t="e">
        <f>IF(J6="","",((G5)/J6))</f>
        <v>#DIV/0!</v>
      </c>
    </row>
    <row r="6" spans="1:19" ht="22.5" customHeight="1" thickBot="1">
      <c r="A6" s="1301"/>
      <c r="B6" s="1303"/>
      <c r="C6" s="1309"/>
      <c r="D6" s="1305"/>
      <c r="E6" s="1305"/>
      <c r="F6" s="1312"/>
      <c r="G6" s="1710"/>
      <c r="H6" s="1325"/>
      <c r="I6" s="1333"/>
      <c r="J6" s="648">
        <f>SUM(J8,J10,J12,J14,J16,J18,J20,J22,J24,J26,J28,J30,J32,J34,J36,J38,J40,J42,J44,J46)</f>
        <v>0</v>
      </c>
      <c r="K6" s="649">
        <f>SUM(K8,K10,K12,K14,K16,K18,K20,K22,K24,K26,K28,K30,K32,K34,K36,K38,K40,K42,K44,K46)</f>
        <v>0</v>
      </c>
      <c r="L6" s="1712"/>
      <c r="N6" s="615"/>
    </row>
    <row r="7" spans="1:19" ht="22.5" customHeight="1" thickTop="1">
      <c r="B7" s="1713" t="str">
        <f>IF('⑥4.実施内容（販促）'!B5="","",'⑥4.実施内容（販促）'!B5)</f>
        <v/>
      </c>
      <c r="C7" s="1715" t="str">
        <f>IF('⑥4.実施内容（販促）'!B5="","",IF('⑥4.実施内容（販促）'!D5="事業中止","事業中止",'⑥4.実施内容（販促）'!C5))</f>
        <v/>
      </c>
      <c r="D7" s="1717" t="str">
        <f>IF('⑥4.実施内容（販促）'!B5="","",IF('⑥4.実施内容（販促）'!D5="事業中止","",'⑥4.実施内容（販促）'!E5))</f>
        <v/>
      </c>
      <c r="E7" s="1717" t="str">
        <f>IF('⑥4.実施内容（販促）'!B5="","",IF('⑥4.実施内容（販促）'!D5="事業中止","",'⑥4.実施内容（販促）'!F5))</f>
        <v/>
      </c>
      <c r="F7" s="1719" t="str">
        <f>IF('⑥4.実施内容（販促）'!B5="","",IF('⑥4.実施内容（販促）'!D5="事業中止","",'①6.成果目標（販促）'!F7))</f>
        <v/>
      </c>
      <c r="G7" s="1721"/>
      <c r="H7" s="1723" t="str">
        <f>IF('⑥4.実施内容（販促）'!B5="","",IF('⑥4.実施内容（販促）'!D5="事業中止","",'①6.成果目標（販促）'!H7))</f>
        <v/>
      </c>
      <c r="I7" s="1725" t="str">
        <f>IF('⑥4.実施内容（販促）'!B5="","",IF('⑥4.実施内容（販促）'!D5="事業中止","",'①6.成果目標（販促）'!I7))</f>
        <v/>
      </c>
      <c r="J7" s="650" t="str">
        <f>IF(B7="","",IF('⑥4.実施内容（販促）'!D5="事業中止","",'⑥7.経費内訳（販促）'!E6))</f>
        <v/>
      </c>
      <c r="K7" s="651" t="str">
        <f>IF('⑥4.実施内容（販促）'!B5="","",IF('⑥4.実施内容（販促）'!D5="事業中止","",'①6.成果目標（販促）'!K7))</f>
        <v/>
      </c>
      <c r="L7" s="1727" t="str">
        <f>IF(J8="","",((G7)/J8))</f>
        <v/>
      </c>
      <c r="N7" s="607" t="s">
        <v>597</v>
      </c>
    </row>
    <row r="8" spans="1:19" ht="22.5" customHeight="1">
      <c r="B8" s="1714"/>
      <c r="C8" s="1716"/>
      <c r="D8" s="1718"/>
      <c r="E8" s="1718"/>
      <c r="F8" s="1720"/>
      <c r="G8" s="1722"/>
      <c r="H8" s="1724"/>
      <c r="I8" s="1726"/>
      <c r="J8" s="652" t="str">
        <f>IF(B7="","",IF('⑥4.実施内容（販促）'!D5="事業中止","",'⑥7.経費内訳（販促）'!F6))</f>
        <v/>
      </c>
      <c r="K8" s="653" t="str">
        <f>IF('⑥4.実施内容（販促）'!B5="","",IF('⑥4.実施内容（販促）'!D5="事業中止","",'①6.成果目標（販促）'!K8))</f>
        <v/>
      </c>
      <c r="L8" s="1728"/>
      <c r="N8" s="612" t="s">
        <v>598</v>
      </c>
    </row>
    <row r="9" spans="1:19" ht="22.5" customHeight="1">
      <c r="B9" s="1714" t="str">
        <f>IF('⑥4.実施内容（販促）'!B6="","",'⑥4.実施内容（販促）'!B6)</f>
        <v/>
      </c>
      <c r="C9" s="1730" t="str">
        <f>IF('⑥4.実施内容（販促）'!B6="","",IF('⑥4.実施内容（販促）'!D6="事業中止","事業中止",'⑥4.実施内容（販促）'!C6))</f>
        <v/>
      </c>
      <c r="D9" s="1731" t="str">
        <f>IF('⑥4.実施内容（販促）'!B6="","",IF('⑥4.実施内容（販促）'!D6="事業中止","",'⑥4.実施内容（販促）'!E6))</f>
        <v/>
      </c>
      <c r="E9" s="1731" t="str">
        <f>IF('⑥4.実施内容（販促）'!B6="","",IF('⑥4.実施内容（販促）'!D6="事業中止","",'⑥4.実施内容（販促）'!F6))</f>
        <v/>
      </c>
      <c r="F9" s="1720" t="str">
        <f>IF('⑥4.実施内容（販促）'!B6="","",IF('⑥4.実施内容（販促）'!D6="事業中止","",'①6.成果目標（販促）'!F9))</f>
        <v/>
      </c>
      <c r="G9" s="1721"/>
      <c r="H9" s="1724" t="str">
        <f>IF('⑥4.実施内容（販促）'!B6="","",IF('⑥4.実施内容（販促）'!D6="事業中止","",'①6.成果目標（販促）'!H9))</f>
        <v/>
      </c>
      <c r="I9" s="1726" t="str">
        <f>IF('⑥4.実施内容（販促）'!B6="","",IF('⑥4.実施内容（販促）'!D6="事業中止","",'①6.成果目標（販促）'!I9))</f>
        <v/>
      </c>
      <c r="J9" s="654" t="str">
        <f>IF(B9="","",IF('⑥4.実施内容（販促）'!D6="事業中止","",'⑥7.経費内訳（販促）'!E16))</f>
        <v/>
      </c>
      <c r="K9" s="655" t="str">
        <f>IF('⑥4.実施内容（販促）'!B6="","",IF('⑥4.実施内容（販促）'!D6="事業中止","",'①6.成果目標（販促）'!K9))</f>
        <v/>
      </c>
      <c r="L9" s="1728" t="str">
        <f>IF(J10="","",((G9)/J10))</f>
        <v/>
      </c>
      <c r="N9" s="270"/>
    </row>
    <row r="10" spans="1:19" ht="22.5" customHeight="1">
      <c r="B10" s="1729"/>
      <c r="C10" s="1730"/>
      <c r="D10" s="1731"/>
      <c r="E10" s="1731"/>
      <c r="F10" s="1720"/>
      <c r="G10" s="1722"/>
      <c r="H10" s="1724"/>
      <c r="I10" s="1726"/>
      <c r="J10" s="652" t="str">
        <f>IF(B9="","",IF('⑥4.実施内容（販促）'!D6="事業中止","",'⑥7.経費内訳（販促）'!F16))</f>
        <v/>
      </c>
      <c r="K10" s="656" t="str">
        <f>IF('⑥4.実施内容（販促）'!B6="","",IF('⑥4.実施内容（販促）'!D6="事業中止","",'①6.成果目標（販促）'!K10))</f>
        <v/>
      </c>
      <c r="L10" s="1728"/>
      <c r="N10" s="607" t="s">
        <v>600</v>
      </c>
    </row>
    <row r="11" spans="1:19" ht="22.5" customHeight="1">
      <c r="B11" s="1714" t="str">
        <f>IF('⑥4.実施内容（販促）'!B7="","",'⑥4.実施内容（販促）'!B7)</f>
        <v/>
      </c>
      <c r="C11" s="1730" t="str">
        <f>IF('⑥4.実施内容（販促）'!B7="","",IF('⑥4.実施内容（販促）'!D7="事業中止","事業中止",'⑥4.実施内容（販促）'!C7))</f>
        <v/>
      </c>
      <c r="D11" s="1731" t="str">
        <f>IF('⑥4.実施内容（販促）'!B7="","",IF('⑥4.実施内容（販促）'!D7="事業中止","",'⑥4.実施内容（販促）'!E7))</f>
        <v/>
      </c>
      <c r="E11" s="1731" t="str">
        <f>IF('⑥4.実施内容（販促）'!B7="","",IF('⑥4.実施内容（販促）'!D7="事業中止","",'⑥4.実施内容（販促）'!F7))</f>
        <v/>
      </c>
      <c r="F11" s="1720" t="str">
        <f>IF('⑥4.実施内容（販促）'!B7="","",IF('⑥4.実施内容（販促）'!D7="事業中止","",'①6.成果目標（販促）'!F11))</f>
        <v/>
      </c>
      <c r="G11" s="1721"/>
      <c r="H11" s="1724" t="str">
        <f>IF('⑥4.実施内容（販促）'!B7="","",IF('⑥4.実施内容（販促）'!D7="事業中止","",'①6.成果目標（販促）'!H11))</f>
        <v/>
      </c>
      <c r="I11" s="1726" t="str">
        <f>IF('⑥4.実施内容（販促）'!B7="","",IF('⑥4.実施内容（販促）'!D7="事業中止","",'①6.成果目標（販促）'!I11))</f>
        <v/>
      </c>
      <c r="J11" s="654" t="str">
        <f>IF(B11="","",IF('⑥4.実施内容（販促）'!D7="事業中止","",'⑥7.経費内訳（販促）'!E26))</f>
        <v/>
      </c>
      <c r="K11" s="655" t="str">
        <f>IF('⑥4.実施内容（販促）'!B7="","",IF('⑥4.実施内容（販促）'!D7="事業中止","",'①6.成果目標（販促）'!K11))</f>
        <v/>
      </c>
      <c r="L11" s="1728" t="str">
        <f>IF(J12="","",((G11)/J12))</f>
        <v/>
      </c>
      <c r="N11" s="625" t="s">
        <v>601</v>
      </c>
    </row>
    <row r="12" spans="1:19" ht="22.5" customHeight="1">
      <c r="B12" s="1729"/>
      <c r="C12" s="1730"/>
      <c r="D12" s="1731"/>
      <c r="E12" s="1731"/>
      <c r="F12" s="1720"/>
      <c r="G12" s="1722"/>
      <c r="H12" s="1724"/>
      <c r="I12" s="1726"/>
      <c r="J12" s="652" t="str">
        <f>IF(B11="","",IF('⑥4.実施内容（販促）'!D7="事業中止","",'⑥7.経費内訳（販促）'!F26))</f>
        <v/>
      </c>
      <c r="K12" s="656" t="str">
        <f>IF('⑥4.実施内容（販促）'!B7="","",IF('⑥4.実施内容（販促）'!D7="事業中止","",'①6.成果目標（販促）'!K12))</f>
        <v/>
      </c>
      <c r="L12" s="1728"/>
    </row>
    <row r="13" spans="1:19" ht="22.5" customHeight="1">
      <c r="B13" s="1714" t="str">
        <f>IF('⑥4.実施内容（販促）'!B8="","",'⑥4.実施内容（販促）'!B8)</f>
        <v/>
      </c>
      <c r="C13" s="1730" t="str">
        <f>IF('⑥4.実施内容（販促）'!B8="","",IF('⑥4.実施内容（販促）'!D8="事業中止","事業中止",'⑥4.実施内容（販促）'!C8))</f>
        <v/>
      </c>
      <c r="D13" s="1731" t="str">
        <f>IF('⑥4.実施内容（販促）'!B8="","",IF('⑥4.実施内容（販促）'!D8="事業中止","",'⑥4.実施内容（販促）'!E8))</f>
        <v/>
      </c>
      <c r="E13" s="1731" t="str">
        <f>IF('⑥4.実施内容（販促）'!B8="","",IF('⑥4.実施内容（販促）'!D8="事業中止","",'⑥4.実施内容（販促）'!F8))</f>
        <v/>
      </c>
      <c r="F13" s="1720" t="str">
        <f>IF('⑥4.実施内容（販促）'!B8="","",IF('⑥4.実施内容（販促）'!D8="事業中止","",'①6.成果目標（販促）'!F13))</f>
        <v/>
      </c>
      <c r="G13" s="1721"/>
      <c r="H13" s="1724" t="str">
        <f>IF('⑥4.実施内容（販促）'!B8="","",IF('⑥4.実施内容（販促）'!D8="事業中止","",'①6.成果目標（販促）'!H13))</f>
        <v/>
      </c>
      <c r="I13" s="1726" t="str">
        <f>IF('⑥4.実施内容（販促）'!B8="","",IF('⑥4.実施内容（販促）'!D8="事業中止","",'①6.成果目標（販促）'!I13))</f>
        <v/>
      </c>
      <c r="J13" s="654" t="str">
        <f>IF(B13="","",IF('⑥4.実施内容（販促）'!D8="事業中止","",'⑥7.経費内訳（販促）'!E36))</f>
        <v/>
      </c>
      <c r="K13" s="655" t="str">
        <f>IF('⑥4.実施内容（販促）'!B8="","",IF('⑥4.実施内容（販促）'!D8="事業中止","",'①6.成果目標（販促）'!K13))</f>
        <v/>
      </c>
      <c r="L13" s="1728" t="str">
        <f>IF(J14="","",((G13)/J14))</f>
        <v/>
      </c>
    </row>
    <row r="14" spans="1:19" ht="22.5" customHeight="1">
      <c r="B14" s="1729"/>
      <c r="C14" s="1730"/>
      <c r="D14" s="1731"/>
      <c r="E14" s="1731"/>
      <c r="F14" s="1720"/>
      <c r="G14" s="1722"/>
      <c r="H14" s="1724"/>
      <c r="I14" s="1726"/>
      <c r="J14" s="652" t="str">
        <f>IF(B13="","",IF('⑥4.実施内容（販促）'!D8="事業中止","",'⑥7.経費内訳（販促）'!F36))</f>
        <v/>
      </c>
      <c r="K14" s="656" t="str">
        <f>IF('⑥4.実施内容（販促）'!B8="","",IF('⑥4.実施内容（販促）'!D8="事業中止","",'①6.成果目標（販促）'!K14))</f>
        <v/>
      </c>
      <c r="L14" s="1728"/>
    </row>
    <row r="15" spans="1:19" ht="22.5" customHeight="1">
      <c r="B15" s="1714" t="str">
        <f>IF('⑥4.実施内容（販促）'!B9="","",'⑥4.実施内容（販促）'!B9)</f>
        <v/>
      </c>
      <c r="C15" s="1730" t="str">
        <f>IF('⑥4.実施内容（販促）'!B9="","",IF('⑥4.実施内容（販促）'!D9="事業中止","事業中止",'⑥4.実施内容（販促）'!C9))</f>
        <v/>
      </c>
      <c r="D15" s="1731" t="str">
        <f>IF('⑥4.実施内容（販促）'!B9="","",IF('⑥4.実施内容（販促）'!D9="事業中止","",'⑥4.実施内容（販促）'!E9))</f>
        <v/>
      </c>
      <c r="E15" s="1731" t="str">
        <f>IF('⑥4.実施内容（販促）'!B9="","",IF('⑥4.実施内容（販促）'!D9="事業中止","",'⑥4.実施内容（販促）'!F9))</f>
        <v/>
      </c>
      <c r="F15" s="1720" t="str">
        <f>IF('⑥4.実施内容（販促）'!B9="","",IF('⑥4.実施内容（販促）'!D9="事業中止","",'①6.成果目標（販促）'!F15))</f>
        <v/>
      </c>
      <c r="G15" s="1721"/>
      <c r="H15" s="1724" t="str">
        <f>IF('⑥4.実施内容（販促）'!B9="","",IF('⑥4.実施内容（販促）'!D9="事業中止","",'①6.成果目標（販促）'!H15))</f>
        <v/>
      </c>
      <c r="I15" s="1726" t="str">
        <f>IF('⑥4.実施内容（販促）'!B9="","",IF('⑥4.実施内容（販促）'!D9="事業中止","",'①6.成果目標（販促）'!I15))</f>
        <v/>
      </c>
      <c r="J15" s="654" t="str">
        <f>IF(B15="","",IF('⑥4.実施内容（販促）'!D9="事業中止","",'⑥7.経費内訳（販促）'!E46))</f>
        <v/>
      </c>
      <c r="K15" s="655" t="str">
        <f>IF('⑥4.実施内容（販促）'!B9="","",IF('⑥4.実施内容（販促）'!D9="事業中止","",'①6.成果目標（販促）'!K15))</f>
        <v/>
      </c>
      <c r="L15" s="1728" t="str">
        <f>IF(J16="","",((G15)/J16))</f>
        <v/>
      </c>
    </row>
    <row r="16" spans="1:19" ht="22.5" customHeight="1">
      <c r="B16" s="1729"/>
      <c r="C16" s="1730"/>
      <c r="D16" s="1731"/>
      <c r="E16" s="1731"/>
      <c r="F16" s="1720"/>
      <c r="G16" s="1722"/>
      <c r="H16" s="1724"/>
      <c r="I16" s="1726"/>
      <c r="J16" s="652" t="str">
        <f>IF(B15="","",IF('⑥4.実施内容（販促）'!D9="事業中止","",'⑥7.経費内訳（販促）'!F46))</f>
        <v/>
      </c>
      <c r="K16" s="656" t="str">
        <f>IF('⑥4.実施内容（販促）'!B9="","",IF('⑥4.実施内容（販促）'!D9="事業中止","",'①6.成果目標（販促）'!K16))</f>
        <v/>
      </c>
      <c r="L16" s="1728"/>
    </row>
    <row r="17" spans="2:14" ht="22.5" customHeight="1">
      <c r="B17" s="1714" t="str">
        <f>IF('⑥4.実施内容（販促）'!B10="","",'⑥4.実施内容（販促）'!B10)</f>
        <v/>
      </c>
      <c r="C17" s="1730" t="str">
        <f>IF('⑥4.実施内容（販促）'!B10="","",IF('⑥4.実施内容（販促）'!D10="事業中止","事業中止",'⑥4.実施内容（販促）'!C10))</f>
        <v/>
      </c>
      <c r="D17" s="1731" t="str">
        <f>IF('⑥4.実施内容（販促）'!B10="","",IF('⑥4.実施内容（販促）'!D10="事業中止","",'⑥4.実施内容（販促）'!E10))</f>
        <v/>
      </c>
      <c r="E17" s="1731" t="str">
        <f>IF('⑥4.実施内容（販促）'!B10="","",IF('⑥4.実施内容（販促）'!D10="事業中止","",'⑥4.実施内容（販促）'!F10))</f>
        <v/>
      </c>
      <c r="F17" s="1720" t="str">
        <f>IF('⑥4.実施内容（販促）'!B10="","",IF('⑥4.実施内容（販促）'!D10="事業中止","",'①6.成果目標（販促）'!F17))</f>
        <v/>
      </c>
      <c r="G17" s="1721"/>
      <c r="H17" s="1724" t="str">
        <f>IF('⑥4.実施内容（販促）'!B10="","",IF('⑥4.実施内容（販促）'!D10="事業中止","",'①6.成果目標（販促）'!H17))</f>
        <v/>
      </c>
      <c r="I17" s="1726" t="str">
        <f>IF('⑥4.実施内容（販促）'!B10="","",IF('⑥4.実施内容（販促）'!D10="事業中止","",'①6.成果目標（販促）'!I17))</f>
        <v/>
      </c>
      <c r="J17" s="654" t="str">
        <f>IF(B17="","",IF('⑥4.実施内容（販促）'!D10="事業中止","",'⑥7.経費内訳（販促）'!E56))</f>
        <v/>
      </c>
      <c r="K17" s="655" t="str">
        <f>IF('⑥4.実施内容（販促）'!B10="","",IF('⑥4.実施内容（販促）'!D10="事業中止","",'①6.成果目標（販促）'!K17))</f>
        <v/>
      </c>
      <c r="L17" s="1728" t="str">
        <f>IF(J18="","",((G17)/J18))</f>
        <v/>
      </c>
    </row>
    <row r="18" spans="2:14" ht="22.5" customHeight="1">
      <c r="B18" s="1729"/>
      <c r="C18" s="1730"/>
      <c r="D18" s="1731"/>
      <c r="E18" s="1731"/>
      <c r="F18" s="1720"/>
      <c r="G18" s="1722"/>
      <c r="H18" s="1724"/>
      <c r="I18" s="1726"/>
      <c r="J18" s="652" t="str">
        <f>IF(B17="","",IF('⑥4.実施内容（販促）'!D10="事業中止","",'⑥7.経費内訳（販促）'!F56))</f>
        <v/>
      </c>
      <c r="K18" s="656" t="str">
        <f>IF('⑥4.実施内容（販促）'!B10="","",IF('⑥4.実施内容（販促）'!D10="事業中止","",'①6.成果目標（販促）'!K18))</f>
        <v/>
      </c>
      <c r="L18" s="1728"/>
    </row>
    <row r="19" spans="2:14" ht="22.5" customHeight="1">
      <c r="B19" s="1714" t="str">
        <f>IF('⑥4.実施内容（販促）'!B11="","",'⑥4.実施内容（販促）'!B11)</f>
        <v/>
      </c>
      <c r="C19" s="1730" t="str">
        <f>IF('⑥4.実施内容（販促）'!B11="","",IF('⑥4.実施内容（販促）'!D11="事業中止","事業中止",'⑥4.実施内容（販促）'!C11))</f>
        <v/>
      </c>
      <c r="D19" s="1731" t="str">
        <f>IF('⑥4.実施内容（販促）'!B11="","",IF('⑥4.実施内容（販促）'!D11="事業中止","",'⑥4.実施内容（販促）'!E11))</f>
        <v/>
      </c>
      <c r="E19" s="1731" t="str">
        <f>IF('⑥4.実施内容（販促）'!B11="","",IF('⑥4.実施内容（販促）'!D11="事業中止","",'⑥4.実施内容（販促）'!F11))</f>
        <v/>
      </c>
      <c r="F19" s="1720" t="str">
        <f>IF('⑥4.実施内容（販促）'!B11="","",IF('⑥4.実施内容（販促）'!D11="事業中止","",'①6.成果目標（販促）'!F19))</f>
        <v/>
      </c>
      <c r="G19" s="1721"/>
      <c r="H19" s="1724" t="str">
        <f>IF('⑥4.実施内容（販促）'!B11="","",IF('⑥4.実施内容（販促）'!D11="事業中止","",'①6.成果目標（販促）'!H19))</f>
        <v/>
      </c>
      <c r="I19" s="1726" t="str">
        <f>IF('⑥4.実施内容（販促）'!B11="","",IF('⑥4.実施内容（販促）'!D11="事業中止","",'①6.成果目標（販促）'!I19))</f>
        <v/>
      </c>
      <c r="J19" s="654" t="str">
        <f>IF(B19="","",IF('⑥4.実施内容（販促）'!D11="事業中止","",'⑥7.経費内訳（販促）'!E66))</f>
        <v/>
      </c>
      <c r="K19" s="655" t="str">
        <f>IF('⑥4.実施内容（販促）'!B11="","",IF('⑥4.実施内容（販促）'!D11="事業中止","",'①6.成果目標（販促）'!K19))</f>
        <v/>
      </c>
      <c r="L19" s="1728" t="str">
        <f>IF(J20="","",((G19)/J20))</f>
        <v/>
      </c>
    </row>
    <row r="20" spans="2:14" ht="22.5" customHeight="1">
      <c r="B20" s="1729"/>
      <c r="C20" s="1730"/>
      <c r="D20" s="1731"/>
      <c r="E20" s="1731"/>
      <c r="F20" s="1720"/>
      <c r="G20" s="1722"/>
      <c r="H20" s="1724"/>
      <c r="I20" s="1726"/>
      <c r="J20" s="652" t="str">
        <f>IF(B19="","",IF('⑥4.実施内容（販促）'!D11="事業中止","",'⑥7.経費内訳（販促）'!F66))</f>
        <v/>
      </c>
      <c r="K20" s="656" t="str">
        <f>IF('⑥4.実施内容（販促）'!B11="","",IF('⑥4.実施内容（販促）'!D11="事業中止","",'①6.成果目標（販促）'!K20))</f>
        <v/>
      </c>
      <c r="L20" s="1728"/>
    </row>
    <row r="21" spans="2:14" ht="22.5" customHeight="1">
      <c r="B21" s="1714" t="str">
        <f>IF('⑥4.実施内容（販促）'!B12="","",'⑥4.実施内容（販促）'!B12)</f>
        <v/>
      </c>
      <c r="C21" s="1730" t="str">
        <f>IF('⑥4.実施内容（販促）'!B12="","",IF('⑥4.実施内容（販促）'!D12="事業中止","事業中止",'⑥4.実施内容（販促）'!C12))</f>
        <v/>
      </c>
      <c r="D21" s="1731" t="str">
        <f>IF('⑥4.実施内容（販促）'!B12="","",IF('⑥4.実施内容（販促）'!D12="事業中止","",'⑥4.実施内容（販促）'!E12))</f>
        <v/>
      </c>
      <c r="E21" s="1731" t="str">
        <f>IF('⑥4.実施内容（販促）'!B12="","",IF('⑥4.実施内容（販促）'!D12="事業中止","",'⑥4.実施内容（販促）'!F12))</f>
        <v/>
      </c>
      <c r="F21" s="1720" t="str">
        <f>IF('⑥4.実施内容（販促）'!B12="","",IF('⑥4.実施内容（販促）'!D12="事業中止","",'①6.成果目標（販促）'!F21))</f>
        <v/>
      </c>
      <c r="G21" s="1721"/>
      <c r="H21" s="1724" t="str">
        <f>IF('⑥4.実施内容（販促）'!B12="","",IF('⑥4.実施内容（販促）'!D12="事業中止","",'①6.成果目標（販促）'!H21))</f>
        <v/>
      </c>
      <c r="I21" s="1726" t="str">
        <f>IF('⑥4.実施内容（販促）'!B12="","",IF('⑥4.実施内容（販促）'!D12="事業中止","",'①6.成果目標（販促）'!I21))</f>
        <v/>
      </c>
      <c r="J21" s="654" t="str">
        <f>IF(B21="","",IF('⑥4.実施内容（販促）'!D12="事業中止","",'⑥7.経費内訳（販促）'!E76))</f>
        <v/>
      </c>
      <c r="K21" s="655" t="str">
        <f>IF('⑥4.実施内容（販促）'!B12="","",IF('⑥4.実施内容（販促）'!D12="事業中止","",'①6.成果目標（販促）'!K21))</f>
        <v/>
      </c>
      <c r="L21" s="1728" t="str">
        <f>IF(J22="","",((G21)/J22))</f>
        <v/>
      </c>
    </row>
    <row r="22" spans="2:14" ht="22.5" customHeight="1">
      <c r="B22" s="1729"/>
      <c r="C22" s="1730"/>
      <c r="D22" s="1731"/>
      <c r="E22" s="1731"/>
      <c r="F22" s="1720"/>
      <c r="G22" s="1722"/>
      <c r="H22" s="1724"/>
      <c r="I22" s="1726"/>
      <c r="J22" s="652" t="str">
        <f>IF(B21="","",IF('⑥4.実施内容（販促）'!D12="事業中止","",'⑥7.経費内訳（販促）'!F76))</f>
        <v/>
      </c>
      <c r="K22" s="656" t="str">
        <f>IF('⑥4.実施内容（販促）'!B12="","",IF('⑥4.実施内容（販促）'!D12="事業中止","",'①6.成果目標（販促）'!K22))</f>
        <v/>
      </c>
      <c r="L22" s="1728"/>
    </row>
    <row r="23" spans="2:14" ht="22.5" customHeight="1">
      <c r="B23" s="1714" t="str">
        <f>IF('⑥4.実施内容（販促）'!B13="","",'⑥4.実施内容（販促）'!B13)</f>
        <v/>
      </c>
      <c r="C23" s="1730" t="str">
        <f>IF('⑥4.実施内容（販促）'!B13="","",IF('⑥4.実施内容（販促）'!D13="事業中止","事業中止",'⑥4.実施内容（販促）'!C13))</f>
        <v/>
      </c>
      <c r="D23" s="1731" t="str">
        <f>IF('⑥4.実施内容（販促）'!B13="","",IF('⑥4.実施内容（販促）'!D13="事業中止","",'⑥4.実施内容（販促）'!E13))</f>
        <v/>
      </c>
      <c r="E23" s="1731" t="str">
        <f>IF('⑥4.実施内容（販促）'!B13="","",IF('⑥4.実施内容（販促）'!D13="事業中止","",'⑥4.実施内容（販促）'!F13))</f>
        <v/>
      </c>
      <c r="F23" s="1720" t="str">
        <f>IF('⑥4.実施内容（販促）'!B13="","",IF('⑥4.実施内容（販促）'!D13="事業中止","",'①6.成果目標（販促）'!F23))</f>
        <v/>
      </c>
      <c r="G23" s="1721"/>
      <c r="H23" s="1724" t="str">
        <f>IF('⑥4.実施内容（販促）'!B13="","",IF('⑥4.実施内容（販促）'!D13="事業中止","",'①6.成果目標（販促）'!H23))</f>
        <v/>
      </c>
      <c r="I23" s="1726" t="str">
        <f>IF('⑥4.実施内容（販促）'!B13="","",IF('⑥4.実施内容（販促）'!D13="事業中止","",'①6.成果目標（販促）'!I23))</f>
        <v/>
      </c>
      <c r="J23" s="654" t="str">
        <f>IF(B23="","",IF('⑥4.実施内容（販促）'!D13="事業中止","",'⑥7.経費内訳（販促）'!E86))</f>
        <v/>
      </c>
      <c r="K23" s="655" t="str">
        <f>IF('⑥4.実施内容（販促）'!B13="","",IF('⑥4.実施内容（販促）'!D13="事業中止","",'①6.成果目標（販促）'!K23))</f>
        <v/>
      </c>
      <c r="L23" s="1728" t="str">
        <f>IF(J24="","",((G23)/J24))</f>
        <v/>
      </c>
    </row>
    <row r="24" spans="2:14" ht="22.5" customHeight="1">
      <c r="B24" s="1729"/>
      <c r="C24" s="1730"/>
      <c r="D24" s="1731"/>
      <c r="E24" s="1731"/>
      <c r="F24" s="1720"/>
      <c r="G24" s="1722"/>
      <c r="H24" s="1724"/>
      <c r="I24" s="1726"/>
      <c r="J24" s="652" t="str">
        <f>IF(B23="","",IF('⑥4.実施内容（販促）'!D13="事業中止","",'⑥7.経費内訳（販促）'!F86))</f>
        <v/>
      </c>
      <c r="K24" s="656" t="str">
        <f>IF('⑥4.実施内容（販促）'!B13="","",IF('⑥4.実施内容（販促）'!D13="事業中止","",'①6.成果目標（販促）'!K24))</f>
        <v/>
      </c>
      <c r="L24" s="1728"/>
    </row>
    <row r="25" spans="2:14" ht="22.5" customHeight="1">
      <c r="B25" s="1729" t="str">
        <f>IF('⑥4.実施内容（販促）'!B14="","",'⑥4.実施内容（販促）'!B14)</f>
        <v/>
      </c>
      <c r="C25" s="1730" t="str">
        <f>IF('⑥4.実施内容（販促）'!B14="","",IF('⑥4.実施内容（販促）'!D14="事業中止","事業中止",'⑥4.実施内容（販促）'!C14))</f>
        <v/>
      </c>
      <c r="D25" s="1731" t="str">
        <f>IF('⑥4.実施内容（販促）'!B14="","",IF('⑥4.実施内容（販促）'!D14="事業中止","",'⑥4.実施内容（販促）'!E14))</f>
        <v/>
      </c>
      <c r="E25" s="1731" t="str">
        <f>IF('⑥4.実施内容（販促）'!B14="","",IF('⑥4.実施内容（販促）'!D14="事業中止","",'⑥4.実施内容（販促）'!F14))</f>
        <v/>
      </c>
      <c r="F25" s="1720" t="str">
        <f>IF('⑥4.実施内容（販促）'!B14="","",IF('⑥4.実施内容（販促）'!D14="事業中止","",'①6.成果目標（販促）'!F25))</f>
        <v/>
      </c>
      <c r="G25" s="1722"/>
      <c r="H25" s="1724" t="str">
        <f>IF('⑥4.実施内容（販促）'!B14="","",IF('⑥4.実施内容（販促）'!D14="事業中止","",'①6.成果目標（販促）'!H25))</f>
        <v/>
      </c>
      <c r="I25" s="1726" t="str">
        <f>IF('⑥4.実施内容（販促）'!B14="","",IF('⑥4.実施内容（販促）'!D14="事業中止","",'①6.成果目標（販促）'!I25))</f>
        <v/>
      </c>
      <c r="J25" s="657" t="str">
        <f>IF(B25="","",IF('⑥4.実施内容（販促）'!D14="事業中止","",'⑥7.経費内訳（販促）'!E96))</f>
        <v/>
      </c>
      <c r="K25" s="658" t="str">
        <f>IF('⑥4.実施内容（販促）'!B14="","",IF('⑥4.実施内容（販促）'!D14="事業中止","",'①6.成果目標（販促）'!K25))</f>
        <v/>
      </c>
      <c r="L25" s="1728" t="str">
        <f>IF(J26="","",((G25)/J26))</f>
        <v/>
      </c>
    </row>
    <row r="26" spans="2:14" ht="22.5" customHeight="1" thickBot="1">
      <c r="B26" s="1732"/>
      <c r="C26" s="1733"/>
      <c r="D26" s="1734"/>
      <c r="E26" s="1734"/>
      <c r="F26" s="1735"/>
      <c r="G26" s="1736"/>
      <c r="H26" s="1737"/>
      <c r="I26" s="1738"/>
      <c r="J26" s="659" t="str">
        <f>IF(B25="","",IF('⑥4.実施内容（販促）'!D14="事業中止","",'⑥7.経費内訳（販促）'!F96))</f>
        <v/>
      </c>
      <c r="K26" s="660" t="str">
        <f>IF('⑥4.実施内容（販促）'!B14="","",IF('⑥4.実施内容（販促）'!D14="事業中止","",'①6.成果目標（販促）'!K26))</f>
        <v/>
      </c>
      <c r="L26" s="1739"/>
      <c r="N26" s="214"/>
    </row>
    <row r="27" spans="2:14" ht="22.5" customHeight="1">
      <c r="B27" s="1714" t="str">
        <f>IF('⑥4.実施内容（販促）'!B15="","",'⑥4.実施内容（販促）'!B15)</f>
        <v/>
      </c>
      <c r="C27" s="1740" t="str">
        <f>IF('⑥4.実施内容（販促）'!B15="","",IF('⑥4.実施内容（販促）'!D15="事業中止","事業中止",'⑥4.実施内容（販促）'!C15))</f>
        <v/>
      </c>
      <c r="D27" s="1718" t="str">
        <f>IF('⑥4.実施内容（販促）'!B15="","",IF('⑥4.実施内容（販促）'!D15="事業中止","",'⑥4.実施内容（販促）'!E15))</f>
        <v/>
      </c>
      <c r="E27" s="1718" t="str">
        <f>IF('⑥4.実施内容（販促）'!B15="","",IF('⑥4.実施内容（販促）'!D15="事業中止","",'⑥4.実施内容（販促）'!F15))</f>
        <v/>
      </c>
      <c r="F27" s="1741" t="str">
        <f>IF('⑥4.実施内容（販促）'!B15="","",IF('⑥4.実施内容（販促）'!D15="事業中止","",'①6.成果目標（販促）'!F27))</f>
        <v/>
      </c>
      <c r="G27" s="1743"/>
      <c r="H27" s="1745" t="str">
        <f>IF('⑥4.実施内容（販促）'!B15="","",IF('⑥4.実施内容（販促）'!D15="事業中止","",'①6.成果目標（販促）'!H27))</f>
        <v/>
      </c>
      <c r="I27" s="1747" t="str">
        <f>IF('⑥4.実施内容（販促）'!B15="","",IF('⑥4.実施内容（販促）'!D15="事業中止","",'①6.成果目標（販促）'!I27))</f>
        <v/>
      </c>
      <c r="J27" s="654" t="str">
        <f>IF(B27="","",IF('⑥4.実施内容（販促）'!D15="事業中止","",'⑥7.経費内訳（販促）'!E106))</f>
        <v/>
      </c>
      <c r="K27" s="661" t="str">
        <f>IF('⑥4.実施内容（販促）'!B15="","",IF('⑥4.実施内容（販促）'!D15="事業中止","",'①6.成果目標（販促）'!K27))</f>
        <v/>
      </c>
      <c r="L27" s="1292" t="str">
        <f>IF(J28="","",((G27*1000)/J28))</f>
        <v/>
      </c>
    </row>
    <row r="28" spans="2:14" ht="22.5" customHeight="1">
      <c r="B28" s="1729"/>
      <c r="C28" s="1730"/>
      <c r="D28" s="1731"/>
      <c r="E28" s="1731"/>
      <c r="F28" s="1742"/>
      <c r="G28" s="1744"/>
      <c r="H28" s="1746"/>
      <c r="I28" s="1748"/>
      <c r="J28" s="652" t="str">
        <f>IF(B27="","",IF('⑥4.実施内容（販促）'!D15="事業中止","",'⑥7.経費内訳（販促）'!F106))</f>
        <v/>
      </c>
      <c r="K28" s="653" t="str">
        <f>IF('⑥4.実施内容（販促）'!B15="","",IF('⑥4.実施内容（販促）'!D15="事業中止","",'①6.成果目標（販促）'!K28))</f>
        <v/>
      </c>
      <c r="L28" s="1283"/>
    </row>
    <row r="29" spans="2:14" ht="22.5" customHeight="1">
      <c r="B29" s="1714" t="str">
        <f>IF('⑥4.実施内容（販促）'!B16="","",'⑥4.実施内容（販促）'!B16)</f>
        <v/>
      </c>
      <c r="C29" s="1730" t="str">
        <f>IF('⑥4.実施内容（販促）'!B16="","",IF('⑥4.実施内容（販促）'!D16="事業中止","事業中止",'⑥4.実施内容（販促）'!C16))</f>
        <v/>
      </c>
      <c r="D29" s="1731" t="str">
        <f>IF('⑥4.実施内容（販促）'!B16="","",IF('⑥4.実施内容（販促）'!D16="事業中止","",'⑥4.実施内容（販促）'!E16))</f>
        <v/>
      </c>
      <c r="E29" s="1731" t="str">
        <f>IF('⑥4.実施内容（販促）'!B16="","",IF('⑥4.実施内容（販促）'!D16="事業中止","",'⑥4.実施内容（販促）'!F16))</f>
        <v/>
      </c>
      <c r="F29" s="1742" t="str">
        <f>IF('⑥4.実施内容（販促）'!B16="","",IF('⑥4.実施内容（販促）'!D16="事業中止","",'①6.成果目標（販促）'!F29))</f>
        <v/>
      </c>
      <c r="G29" s="1743"/>
      <c r="H29" s="1746" t="str">
        <f>IF('⑥4.実施内容（販促）'!B16="","",IF('⑥4.実施内容（販促）'!D16="事業中止","",'①6.成果目標（販促）'!H29))</f>
        <v/>
      </c>
      <c r="I29" s="1748" t="str">
        <f>IF('⑥4.実施内容（販促）'!B16="","",IF('⑥4.実施内容（販促）'!D16="事業中止","",'①6.成果目標（販促）'!I29))</f>
        <v/>
      </c>
      <c r="J29" s="654" t="str">
        <f>IF(B29="","",IF('⑥4.実施内容（販促）'!D16="事業中止","",'⑥7.経費内訳（販促）'!E116))</f>
        <v/>
      </c>
      <c r="K29" s="661" t="str">
        <f>IF('⑥4.実施内容（販促）'!B16="","",IF('⑥4.実施内容（販促）'!D16="事業中止","",'①6.成果目標（販促）'!K29))</f>
        <v/>
      </c>
      <c r="L29" s="1283" t="str">
        <f>IF(J30="","",((G29*1000)/J30))</f>
        <v/>
      </c>
    </row>
    <row r="30" spans="2:14" ht="22.5" customHeight="1">
      <c r="B30" s="1729"/>
      <c r="C30" s="1730"/>
      <c r="D30" s="1731"/>
      <c r="E30" s="1731"/>
      <c r="F30" s="1742"/>
      <c r="G30" s="1744"/>
      <c r="H30" s="1746"/>
      <c r="I30" s="1748"/>
      <c r="J30" s="652" t="str">
        <f>IF(B29="","",IF('⑥4.実施内容（販促）'!D16="事業中止","",'⑥7.経費内訳（販促）'!F116))</f>
        <v/>
      </c>
      <c r="K30" s="653" t="str">
        <f>IF('⑥4.実施内容（販促）'!B16="","",IF('⑥4.実施内容（販促）'!D16="事業中止","",'①6.成果目標（販促）'!K30))</f>
        <v/>
      </c>
      <c r="L30" s="1283"/>
    </row>
    <row r="31" spans="2:14" ht="22.5" customHeight="1">
      <c r="B31" s="1714" t="str">
        <f>IF('⑥4.実施内容（販促）'!B17="","",'⑥4.実施内容（販促）'!B17)</f>
        <v/>
      </c>
      <c r="C31" s="1730" t="str">
        <f>IF('⑥4.実施内容（販促）'!B17="","",IF('⑥4.実施内容（販促）'!D17="事業中止","事業中止",'⑥4.実施内容（販促）'!C17))</f>
        <v/>
      </c>
      <c r="D31" s="1731" t="str">
        <f>IF('⑥4.実施内容（販促）'!B17="","",IF('⑥4.実施内容（販促）'!D17="事業中止","",'⑥4.実施内容（販促）'!E17))</f>
        <v/>
      </c>
      <c r="E31" s="1731" t="str">
        <f>IF('⑥4.実施内容（販促）'!B17="","",IF('⑥4.実施内容（販促）'!D17="事業中止","",'⑥4.実施内容（販促）'!F17))</f>
        <v/>
      </c>
      <c r="F31" s="1742" t="str">
        <f>IF('⑥4.実施内容（販促）'!B17="","",IF('⑥4.実施内容（販促）'!D17="事業中止","",'①6.成果目標（販促）'!F31))</f>
        <v/>
      </c>
      <c r="G31" s="1743"/>
      <c r="H31" s="1746" t="str">
        <f>IF('⑥4.実施内容（販促）'!B17="","",IF('⑥4.実施内容（販促）'!D17="事業中止","",'①6.成果目標（販促）'!H31))</f>
        <v/>
      </c>
      <c r="I31" s="1748" t="str">
        <f>IF('⑥4.実施内容（販促）'!B17="","",IF('⑥4.実施内容（販促）'!D17="事業中止","",'①6.成果目標（販促）'!I31))</f>
        <v/>
      </c>
      <c r="J31" s="654" t="str">
        <f>IF(B31="","",IF('⑥4.実施内容（販促）'!D17="事業中止","",'⑥7.経費内訳（販促）'!E126))</f>
        <v/>
      </c>
      <c r="K31" s="661" t="str">
        <f>IF('⑥4.実施内容（販促）'!B17="","",IF('⑥4.実施内容（販促）'!D17="事業中止","",'①6.成果目標（販促）'!K31))</f>
        <v/>
      </c>
      <c r="L31" s="1283" t="str">
        <f>IF(J32="","",((G31*1000)/J32))</f>
        <v/>
      </c>
    </row>
    <row r="32" spans="2:14" ht="22.5" customHeight="1">
      <c r="B32" s="1729"/>
      <c r="C32" s="1730"/>
      <c r="D32" s="1731"/>
      <c r="E32" s="1731"/>
      <c r="F32" s="1742"/>
      <c r="G32" s="1744"/>
      <c r="H32" s="1746"/>
      <c r="I32" s="1748"/>
      <c r="J32" s="652" t="str">
        <f>IF(B31="","",IF('⑥4.実施内容（販促）'!D17="事業中止","",'⑥7.経費内訳（販促）'!F126))</f>
        <v/>
      </c>
      <c r="K32" s="653" t="str">
        <f>IF('⑥4.実施内容（販促）'!B17="","",IF('⑥4.実施内容（販促）'!D17="事業中止","",'①6.成果目標（販促）'!K32))</f>
        <v/>
      </c>
      <c r="L32" s="1283"/>
    </row>
    <row r="33" spans="1:14" ht="22.5" customHeight="1">
      <c r="B33" s="1714" t="str">
        <f>IF('⑥4.実施内容（販促）'!B18="","",'⑥4.実施内容（販促）'!B18)</f>
        <v/>
      </c>
      <c r="C33" s="1730" t="str">
        <f>IF('⑥4.実施内容（販促）'!B18="","",IF('⑥4.実施内容（販促）'!D18="事業中止","事業中止",'⑥4.実施内容（販促）'!C18))</f>
        <v/>
      </c>
      <c r="D33" s="1731" t="str">
        <f>IF('⑥4.実施内容（販促）'!B18="","",IF('⑥4.実施内容（販促）'!D18="事業中止","",'⑥4.実施内容（販促）'!E18))</f>
        <v/>
      </c>
      <c r="E33" s="1731" t="str">
        <f>IF('⑥4.実施内容（販促）'!B18="","",IF('⑥4.実施内容（販促）'!D18="事業中止","",'⑥4.実施内容（販促）'!F18))</f>
        <v/>
      </c>
      <c r="F33" s="1742" t="str">
        <f>IF('⑥4.実施内容（販促）'!B18="","",IF('⑥4.実施内容（販促）'!D18="事業中止","",'①6.成果目標（販促）'!F33))</f>
        <v/>
      </c>
      <c r="G33" s="1743"/>
      <c r="H33" s="1746" t="str">
        <f>IF('⑥4.実施内容（販促）'!B18="","",IF('⑥4.実施内容（販促）'!D18="事業中止","",'①6.成果目標（販促）'!H33))</f>
        <v/>
      </c>
      <c r="I33" s="1748" t="str">
        <f>IF('⑥4.実施内容（販促）'!B18="","",IF('⑥4.実施内容（販促）'!D18="事業中止","",'①6.成果目標（販促）'!I33))</f>
        <v/>
      </c>
      <c r="J33" s="654" t="str">
        <f>IF(B33="","",IF('⑥4.実施内容（販促）'!D18="事業中止","",'⑥7.経費内訳（販促）'!E136))</f>
        <v/>
      </c>
      <c r="K33" s="661" t="str">
        <f>IF('⑥4.実施内容（販促）'!B18="","",IF('⑥4.実施内容（販促）'!D18="事業中止","",'①6.成果目標（販促）'!K33))</f>
        <v/>
      </c>
      <c r="L33" s="1283" t="str">
        <f>IF(J34="","",((G33*1000)/J34))</f>
        <v/>
      </c>
    </row>
    <row r="34" spans="1:14" ht="22.5" customHeight="1">
      <c r="B34" s="1729"/>
      <c r="C34" s="1730"/>
      <c r="D34" s="1731"/>
      <c r="E34" s="1731"/>
      <c r="F34" s="1742"/>
      <c r="G34" s="1744"/>
      <c r="H34" s="1746"/>
      <c r="I34" s="1748"/>
      <c r="J34" s="652" t="str">
        <f>IF(B33="","",IF('⑥4.実施内容（販促）'!D18="事業中止","",'⑥7.経費内訳（販促）'!F136))</f>
        <v/>
      </c>
      <c r="K34" s="653" t="str">
        <f>IF('⑥4.実施内容（販促）'!B18="","",IF('⑥4.実施内容（販促）'!D18="事業中止","",'①6.成果目標（販促）'!K34))</f>
        <v/>
      </c>
      <c r="L34" s="1283"/>
    </row>
    <row r="35" spans="1:14" ht="22.5" customHeight="1">
      <c r="B35" s="1714" t="str">
        <f>IF('⑥4.実施内容（販促）'!B19="","",'⑥4.実施内容（販促）'!B19)</f>
        <v/>
      </c>
      <c r="C35" s="1730" t="str">
        <f>IF('⑥4.実施内容（販促）'!B19="","",IF('⑥4.実施内容（販促）'!D19="事業中止","事業中止",'⑥4.実施内容（販促）'!C19))</f>
        <v/>
      </c>
      <c r="D35" s="1731" t="str">
        <f>IF('⑥4.実施内容（販促）'!B19="","",IF('⑥4.実施内容（販促）'!D19="事業中止","",'⑥4.実施内容（販促）'!E19))</f>
        <v/>
      </c>
      <c r="E35" s="1731" t="str">
        <f>IF('⑥4.実施内容（販促）'!B19="","",IF('⑥4.実施内容（販促）'!D19="事業中止","",'⑥4.実施内容（販促）'!F19))</f>
        <v/>
      </c>
      <c r="F35" s="1742" t="str">
        <f>IF('⑥4.実施内容（販促）'!B19="","",IF('⑥4.実施内容（販促）'!D19="事業中止","",'①6.成果目標（販促）'!F35))</f>
        <v/>
      </c>
      <c r="G35" s="1743"/>
      <c r="H35" s="1746" t="str">
        <f>IF('⑥4.実施内容（販促）'!B19="","",IF('⑥4.実施内容（販促）'!D19="事業中止","",'①6.成果目標（販促）'!H35))</f>
        <v/>
      </c>
      <c r="I35" s="1748" t="str">
        <f>IF('⑥4.実施内容（販促）'!B19="","",IF('⑥4.実施内容（販促）'!D19="事業中止","",'①6.成果目標（販促）'!I35))</f>
        <v/>
      </c>
      <c r="J35" s="654" t="str">
        <f>IF(B35="","",IF('⑥4.実施内容（販促）'!D19="事業中止","",'⑥7.経費内訳（販促）'!E146))</f>
        <v/>
      </c>
      <c r="K35" s="661" t="str">
        <f>IF('⑥4.実施内容（販促）'!B19="","",IF('⑥4.実施内容（販促）'!D19="事業中止","",'①6.成果目標（販促）'!K35))</f>
        <v/>
      </c>
      <c r="L35" s="1283" t="str">
        <f>IF(J36="","",((G35*1000)/J36))</f>
        <v/>
      </c>
    </row>
    <row r="36" spans="1:14" ht="22.5" customHeight="1">
      <c r="B36" s="1729"/>
      <c r="C36" s="1730"/>
      <c r="D36" s="1731"/>
      <c r="E36" s="1731"/>
      <c r="F36" s="1742"/>
      <c r="G36" s="1744"/>
      <c r="H36" s="1746"/>
      <c r="I36" s="1748"/>
      <c r="J36" s="652" t="str">
        <f>IF(B35="","",IF('⑥4.実施内容（販促）'!D19="事業中止","",'⑥7.経費内訳（販促）'!F146))</f>
        <v/>
      </c>
      <c r="K36" s="653" t="str">
        <f>IF('⑥4.実施内容（販促）'!B19="","",IF('⑥4.実施内容（販促）'!D19="事業中止","",'①6.成果目標（販促）'!K36))</f>
        <v/>
      </c>
      <c r="L36" s="1283"/>
    </row>
    <row r="37" spans="1:14" ht="22.5" customHeight="1">
      <c r="B37" s="1714" t="str">
        <f>IF('⑥4.実施内容（販促）'!B20="","",'⑥4.実施内容（販促）'!B20)</f>
        <v/>
      </c>
      <c r="C37" s="1730" t="str">
        <f>IF('⑥4.実施内容（販促）'!B20="","",IF('⑥4.実施内容（販促）'!D20="事業中止","事業中止",'⑥4.実施内容（販促）'!C20))</f>
        <v/>
      </c>
      <c r="D37" s="1731" t="str">
        <f>IF('⑥4.実施内容（販促）'!B20="","",IF('⑥4.実施内容（販促）'!D20="事業中止","",'⑥4.実施内容（販促）'!E20))</f>
        <v/>
      </c>
      <c r="E37" s="1731" t="str">
        <f>IF('⑥4.実施内容（販促）'!B20="","",IF('⑥4.実施内容（販促）'!D20="事業中止","",'⑥4.実施内容（販促）'!F20))</f>
        <v/>
      </c>
      <c r="F37" s="1742" t="str">
        <f>IF('⑥4.実施内容（販促）'!B20="","",IF('⑥4.実施内容（販促）'!D20="事業中止","",'①6.成果目標（販促）'!F37))</f>
        <v/>
      </c>
      <c r="G37" s="1743"/>
      <c r="H37" s="1746" t="str">
        <f>IF('⑥4.実施内容（販促）'!B20="","",IF('⑥4.実施内容（販促）'!D20="事業中止","",'①6.成果目標（販促）'!H37))</f>
        <v/>
      </c>
      <c r="I37" s="1748" t="str">
        <f>IF('⑥4.実施内容（販促）'!B20="","",IF('⑥4.実施内容（販促）'!D20="事業中止","",'①6.成果目標（販促）'!I37))</f>
        <v/>
      </c>
      <c r="J37" s="654" t="str">
        <f>IF(B37="","",IF('⑥4.実施内容（販促）'!D20="事業中止","",'⑥7.経費内訳（販促）'!E156))</f>
        <v/>
      </c>
      <c r="K37" s="661" t="str">
        <f>IF('⑥4.実施内容（販促）'!B20="","",IF('⑥4.実施内容（販促）'!D20="事業中止","",'①6.成果目標（販促）'!K37))</f>
        <v/>
      </c>
      <c r="L37" s="1283" t="str">
        <f>IF(J38="","",((G37*1000)/J38))</f>
        <v/>
      </c>
    </row>
    <row r="38" spans="1:14" ht="22.5" customHeight="1">
      <c r="B38" s="1729"/>
      <c r="C38" s="1730"/>
      <c r="D38" s="1731"/>
      <c r="E38" s="1731"/>
      <c r="F38" s="1742"/>
      <c r="G38" s="1744"/>
      <c r="H38" s="1746"/>
      <c r="I38" s="1748"/>
      <c r="J38" s="652" t="str">
        <f>IF(B37="","",IF('⑥4.実施内容（販促）'!D20="事業中止","",'⑥7.経費内訳（販促）'!F156))</f>
        <v/>
      </c>
      <c r="K38" s="653" t="str">
        <f>IF('⑥4.実施内容（販促）'!B20="","",IF('⑥4.実施内容（販促）'!D20="事業中止","",'①6.成果目標（販促）'!K38))</f>
        <v/>
      </c>
      <c r="L38" s="1283"/>
    </row>
    <row r="39" spans="1:14" ht="22.5" customHeight="1">
      <c r="B39" s="1714" t="str">
        <f>IF('⑥4.実施内容（販促）'!B21="","",'⑥4.実施内容（販促）'!B21)</f>
        <v/>
      </c>
      <c r="C39" s="1730" t="str">
        <f>IF('⑥4.実施内容（販促）'!B21="","",IF('⑥4.実施内容（販促）'!D21="事業中止","事業中止",'⑥4.実施内容（販促）'!C21))</f>
        <v/>
      </c>
      <c r="D39" s="1731" t="str">
        <f>IF('⑥4.実施内容（販促）'!B21="","",IF('⑥4.実施内容（販促）'!D21="事業中止","",'⑥4.実施内容（販促）'!E21))</f>
        <v/>
      </c>
      <c r="E39" s="1731" t="str">
        <f>IF('⑥4.実施内容（販促）'!B21="","",IF('⑥4.実施内容（販促）'!D21="事業中止","",'⑥4.実施内容（販促）'!F21))</f>
        <v/>
      </c>
      <c r="F39" s="1742" t="str">
        <f>IF('⑥4.実施内容（販促）'!B21="","",IF('⑥4.実施内容（販促）'!D21="事業中止","",'①6.成果目標（販促）'!F39))</f>
        <v/>
      </c>
      <c r="G39" s="1743"/>
      <c r="H39" s="1746" t="str">
        <f>IF('⑥4.実施内容（販促）'!B21="","",IF('⑥4.実施内容（販促）'!D21="事業中止","",'①6.成果目標（販促）'!H39))</f>
        <v/>
      </c>
      <c r="I39" s="1748" t="str">
        <f>IF('⑥4.実施内容（販促）'!B21="","",IF('⑥4.実施内容（販促）'!D21="事業中止","",'①6.成果目標（販促）'!I39))</f>
        <v/>
      </c>
      <c r="J39" s="654" t="str">
        <f>IF(B39="","",IF('⑥4.実施内容（販促）'!D21="事業中止","",'⑥7.経費内訳（販促）'!E166))</f>
        <v/>
      </c>
      <c r="K39" s="661" t="str">
        <f>IF('⑥4.実施内容（販促）'!B21="","",IF('⑥4.実施内容（販促）'!D21="事業中止","",'①6.成果目標（販促）'!K39))</f>
        <v/>
      </c>
      <c r="L39" s="1283" t="str">
        <f>IF(J40="","",((G39*1000)/J40))</f>
        <v/>
      </c>
    </row>
    <row r="40" spans="1:14" ht="22.5" customHeight="1">
      <c r="B40" s="1729"/>
      <c r="C40" s="1730"/>
      <c r="D40" s="1731"/>
      <c r="E40" s="1731"/>
      <c r="F40" s="1742"/>
      <c r="G40" s="1744"/>
      <c r="H40" s="1746"/>
      <c r="I40" s="1748"/>
      <c r="J40" s="652" t="str">
        <f>IF(B39="","",IF('⑥4.実施内容（販促）'!D21="事業中止","",'⑥7.経費内訳（販促）'!F166))</f>
        <v/>
      </c>
      <c r="K40" s="653" t="str">
        <f>IF('⑥4.実施内容（販促）'!B21="","",IF('⑥4.実施内容（販促）'!D21="事業中止","",'①6.成果目標（販促）'!K40))</f>
        <v/>
      </c>
      <c r="L40" s="1283"/>
    </row>
    <row r="41" spans="1:14" ht="22.5" customHeight="1">
      <c r="B41" s="1714" t="str">
        <f>IF('⑥4.実施内容（販促）'!B22="","",'⑥4.実施内容（販促）'!B22)</f>
        <v/>
      </c>
      <c r="C41" s="1730" t="str">
        <f>IF('⑥4.実施内容（販促）'!B22="","",IF('⑥4.実施内容（販促）'!D22="事業中止","事業中止",'⑥4.実施内容（販促）'!C22))</f>
        <v/>
      </c>
      <c r="D41" s="1731" t="str">
        <f>IF('⑥4.実施内容（販促）'!B22="","",IF('⑥4.実施内容（販促）'!D22="事業中止","",'⑥4.実施内容（販促）'!E22))</f>
        <v/>
      </c>
      <c r="E41" s="1731" t="str">
        <f>IF('⑥4.実施内容（販促）'!B22="","",IF('⑥4.実施内容（販促）'!D22="事業中止","",'⑥4.実施内容（販促）'!F22))</f>
        <v/>
      </c>
      <c r="F41" s="1742" t="str">
        <f>IF('⑥4.実施内容（販促）'!B22="","",IF('⑥4.実施内容（販促）'!D22="事業中止","",'①6.成果目標（販促）'!F41))</f>
        <v/>
      </c>
      <c r="G41" s="1743"/>
      <c r="H41" s="1746" t="str">
        <f>IF('⑥4.実施内容（販促）'!B22="","",IF('⑥4.実施内容（販促）'!D22="事業中止","",'①6.成果目標（販促）'!H41))</f>
        <v/>
      </c>
      <c r="I41" s="1748" t="str">
        <f>IF('⑥4.実施内容（販促）'!B22="","",IF('⑥4.実施内容（販促）'!D22="事業中止","",'①6.成果目標（販促）'!I41))</f>
        <v/>
      </c>
      <c r="J41" s="654" t="str">
        <f>IF(B41="","",IF('⑥4.実施内容（販促）'!D22="事業中止","",'⑥7.経費内訳（販促）'!E176))</f>
        <v/>
      </c>
      <c r="K41" s="661" t="str">
        <f>IF('⑥4.実施内容（販促）'!B22="","",IF('⑥4.実施内容（販促）'!D22="事業中止","",'①6.成果目標（販促）'!K41))</f>
        <v/>
      </c>
      <c r="L41" s="1283" t="str">
        <f>IF(J42="","",((G41*1000)/J42))</f>
        <v/>
      </c>
    </row>
    <row r="42" spans="1:14" ht="22.5" customHeight="1">
      <c r="B42" s="1729"/>
      <c r="C42" s="1730"/>
      <c r="D42" s="1731"/>
      <c r="E42" s="1731"/>
      <c r="F42" s="1742"/>
      <c r="G42" s="1744"/>
      <c r="H42" s="1746"/>
      <c r="I42" s="1748"/>
      <c r="J42" s="652" t="str">
        <f>IF(B41="","",IF('⑥4.実施内容（販促）'!D22="事業中止","",'⑥7.経費内訳（販促）'!F176))</f>
        <v/>
      </c>
      <c r="K42" s="653" t="str">
        <f>IF('⑥4.実施内容（販促）'!B22="","",IF('⑥4.実施内容（販促）'!D22="事業中止","",'①6.成果目標（販促）'!K42))</f>
        <v/>
      </c>
      <c r="L42" s="1283"/>
    </row>
    <row r="43" spans="1:14" ht="22.5" customHeight="1">
      <c r="B43" s="1714" t="str">
        <f>IF('⑥4.実施内容（販促）'!B23="","",'⑥4.実施内容（販促）'!B23)</f>
        <v/>
      </c>
      <c r="C43" s="1730" t="str">
        <f>IF('⑥4.実施内容（販促）'!B23="","",IF('⑥4.実施内容（販促）'!D23="事業中止","事業中止",'⑥4.実施内容（販促）'!C23))</f>
        <v/>
      </c>
      <c r="D43" s="1731" t="str">
        <f>IF('⑥4.実施内容（販促）'!B23="","",IF('⑥4.実施内容（販促）'!D23="事業中止","",'⑥4.実施内容（販促）'!E23))</f>
        <v/>
      </c>
      <c r="E43" s="1731" t="str">
        <f>IF('⑥4.実施内容（販促）'!B23="","",IF('⑥4.実施内容（販促）'!D23="事業中止","",'⑥4.実施内容（販促）'!F23))</f>
        <v/>
      </c>
      <c r="F43" s="1742" t="str">
        <f>IF('⑥4.実施内容（販促）'!B23="","",IF('⑥4.実施内容（販促）'!D23="事業中止","",'①6.成果目標（販促）'!F43))</f>
        <v/>
      </c>
      <c r="G43" s="1743"/>
      <c r="H43" s="1746" t="str">
        <f>IF('⑥4.実施内容（販促）'!B23="","",IF('⑥4.実施内容（販促）'!D23="事業中止","",'①6.成果目標（販促）'!H43))</f>
        <v/>
      </c>
      <c r="I43" s="1748" t="str">
        <f>IF('⑥4.実施内容（販促）'!B23="","",IF('⑥4.実施内容（販促）'!D23="事業中止","",'①6.成果目標（販促）'!I43))</f>
        <v/>
      </c>
      <c r="J43" s="654" t="str">
        <f>IF(B43="","",IF('⑥4.実施内容（販促）'!D23="事業中止","",'⑥7.経費内訳（販促）'!E186))</f>
        <v/>
      </c>
      <c r="K43" s="661" t="str">
        <f>IF('⑥4.実施内容（販促）'!B23="","",IF('⑥4.実施内容（販促）'!D23="事業中止","",'①6.成果目標（販促）'!K43))</f>
        <v/>
      </c>
      <c r="L43" s="1283" t="str">
        <f>IF(J44="","",((G43*1000)/J44))</f>
        <v/>
      </c>
    </row>
    <row r="44" spans="1:14" ht="22.5" customHeight="1">
      <c r="B44" s="1729"/>
      <c r="C44" s="1730"/>
      <c r="D44" s="1731"/>
      <c r="E44" s="1731"/>
      <c r="F44" s="1742"/>
      <c r="G44" s="1744"/>
      <c r="H44" s="1746"/>
      <c r="I44" s="1748"/>
      <c r="J44" s="652" t="str">
        <f>IF(B43="","",IF('⑥4.実施内容（販促）'!D23="事業中止","",'⑥7.経費内訳（販促）'!F186))</f>
        <v/>
      </c>
      <c r="K44" s="653" t="str">
        <f>IF('⑥4.実施内容（販促）'!B23="","",IF('⑥4.実施内容（販促）'!D23="事業中止","",'①6.成果目標（販促）'!K44))</f>
        <v/>
      </c>
      <c r="L44" s="1283"/>
    </row>
    <row r="45" spans="1:14" ht="22.5" customHeight="1">
      <c r="B45" s="1729" t="str">
        <f>IF('⑥4.実施内容（販促）'!B24="","",'⑥4.実施内容（販促）'!B24)</f>
        <v/>
      </c>
      <c r="C45" s="1730" t="str">
        <f>IF('⑥4.実施内容（販促）'!B24="","",IF('⑥4.実施内容（販促）'!D24="事業中止","事業中止",'⑥4.実施内容（販促）'!C24))</f>
        <v/>
      </c>
      <c r="D45" s="1731" t="str">
        <f>IF('⑥4.実施内容（販促）'!B24="","",IF('⑥4.実施内容（販促）'!D24="事業中止","",'⑥4.実施内容（販促）'!E24))</f>
        <v/>
      </c>
      <c r="E45" s="1731" t="str">
        <f>IF('⑥4.実施内容（販促）'!B24="","",IF('⑥4.実施内容（販促）'!D24="事業中止","",'⑥4.実施内容（販促）'!F24))</f>
        <v/>
      </c>
      <c r="F45" s="1742" t="str">
        <f>IF('⑥4.実施内容（販促）'!B24="","",IF('⑥4.実施内容（販促）'!D24="事業中止","",'①6.成果目標（販促）'!F45))</f>
        <v/>
      </c>
      <c r="G45" s="1744"/>
      <c r="H45" s="1746" t="str">
        <f>IF('⑥4.実施内容（販促）'!B24="","",IF('⑥4.実施内容（販促）'!D24="事業中止","",'①6.成果目標（販促）'!H45))</f>
        <v/>
      </c>
      <c r="I45" s="1748" t="str">
        <f>IF('⑥4.実施内容（販促）'!B24="","",IF('⑥4.実施内容（販促）'!D24="事業中止","",'①6.成果目標（販促）'!I45))</f>
        <v/>
      </c>
      <c r="J45" s="657" t="str">
        <f>IF(B45="","",IF('⑥4.実施内容（販促）'!D24="事業中止","",'⑥7.経費内訳（販促）'!E196))</f>
        <v/>
      </c>
      <c r="K45" s="662" t="str">
        <f>IF('⑥4.実施内容（販促）'!B24="","",IF('⑥4.実施内容（販促）'!D24="事業中止","",'①6.成果目標（販促）'!K45))</f>
        <v/>
      </c>
      <c r="L45" s="1283" t="str">
        <f>IF(J46="","",((G45*1000)/J46))</f>
        <v/>
      </c>
    </row>
    <row r="46" spans="1:14" ht="22.5" customHeight="1" thickBot="1">
      <c r="A46" s="138"/>
      <c r="B46" s="1732"/>
      <c r="C46" s="1733"/>
      <c r="D46" s="1734"/>
      <c r="E46" s="1734"/>
      <c r="F46" s="1749"/>
      <c r="G46" s="1750"/>
      <c r="H46" s="1751"/>
      <c r="I46" s="1752"/>
      <c r="J46" s="659" t="str">
        <f>IF(B45="","",IF('⑥4.実施内容（販促）'!D24="事業中止","",'⑥7.経費内訳（販促）'!F196))</f>
        <v/>
      </c>
      <c r="K46" s="663" t="str">
        <f>IF('⑥4.実施内容（販促）'!B24="","",IF('⑥4.実施内容（販促）'!D24="事業中止","",'①6.成果目標（販促）'!K46))</f>
        <v/>
      </c>
      <c r="L46" s="1284"/>
    </row>
    <row r="47" spans="1:14" ht="22.5" customHeight="1">
      <c r="B47" s="1753" t="str">
        <f>IF('⑥4.実施内容（販促）'!B25="","",'⑥4.実施内容（販促）'!B25)</f>
        <v/>
      </c>
      <c r="C47" s="1754" t="str">
        <f>IF('⑥4.実施内容（販促）'!B25="","",IF('⑥4.実施内容（販促）'!D25="事業中止","事業中止",'⑥4.実施内容（販促）'!C25))</f>
        <v/>
      </c>
      <c r="D47" s="1755" t="str">
        <f>IF('⑥4.実施内容（販促）'!B25="","",IF('⑥4.実施内容（販促）'!D25="事業中止","",'⑥4.実施内容（販促）'!E25))</f>
        <v/>
      </c>
      <c r="E47" s="1755" t="str">
        <f>IF('⑥4.実施内容（販促）'!B25="","",IF('⑥4.実施内容（販促）'!D25="事業中止","",'⑥4.実施内容（販促）'!F25))</f>
        <v/>
      </c>
      <c r="F47" s="1719" t="str">
        <f>IF('⑥4.実施内容（販促）'!B25="","",IF('⑥4.実施内容（販促）'!D25="事業中止","",'①6.成果目標（販促）'!F47))</f>
        <v/>
      </c>
      <c r="G47" s="1721"/>
      <c r="H47" s="1723" t="str">
        <f>IF('⑥4.実施内容（販促）'!B25="","",IF('⑥4.実施内容（販促）'!D25="事業中止","",'①6.成果目標（販促）'!H47))</f>
        <v/>
      </c>
      <c r="I47" s="1725" t="str">
        <f>IF('⑥4.実施内容（販促）'!B25="","",IF('⑥4.実施内容（販促）'!D25="事業中止","",'①6.成果目標（販促）'!I47))</f>
        <v/>
      </c>
      <c r="J47" s="654" t="str">
        <f>IF(B47="","",IF('⑥4.実施内容（販促）'!D25="事業中止","",'⑥7.経費内訳（販促）'!E206))</f>
        <v/>
      </c>
      <c r="K47" s="655" t="str">
        <f>IF('⑥4.実施内容（販促）'!B25="","",IF('⑥4.実施内容（販促）'!D25="事業中止","",'①6.成果目標（販促）'!K47))</f>
        <v/>
      </c>
      <c r="L47" s="1756" t="str">
        <f>IF(J48="","",((G47)/J48))</f>
        <v/>
      </c>
      <c r="N47" s="607"/>
    </row>
    <row r="48" spans="1:14" ht="22.5" customHeight="1">
      <c r="B48" s="1714"/>
      <c r="C48" s="1716"/>
      <c r="D48" s="1718"/>
      <c r="E48" s="1718"/>
      <c r="F48" s="1720"/>
      <c r="G48" s="1722"/>
      <c r="H48" s="1724"/>
      <c r="I48" s="1726"/>
      <c r="J48" s="652" t="str">
        <f>IF(B47="","",IF('⑥4.実施内容（販促）'!D25="事業中止","",'⑥7.経費内訳（販促）'!F206))</f>
        <v/>
      </c>
      <c r="K48" s="653" t="str">
        <f>IF('⑥4.実施内容（販促）'!B25="","",IF('⑥4.実施内容（販促）'!D25="事業中止","",'①6.成果目標（販促）'!K48))</f>
        <v/>
      </c>
      <c r="L48" s="1728"/>
      <c r="N48" s="612"/>
    </row>
    <row r="49" spans="2:14" ht="22.5" customHeight="1">
      <c r="B49" s="1714" t="str">
        <f>IF('⑥4.実施内容（販促）'!B26="","",'⑥4.実施内容（販促）'!B26)</f>
        <v/>
      </c>
      <c r="C49" s="1730" t="str">
        <f>IF('⑥4.実施内容（販促）'!B26="","",IF('⑥4.実施内容（販促）'!D26="事業中止","事業中止",'⑥4.実施内容（販促）'!C26))</f>
        <v/>
      </c>
      <c r="D49" s="1731" t="str">
        <f>IF('⑥4.実施内容（販促）'!B26="","",IF('⑥4.実施内容（販促）'!D26="事業中止","",'⑥4.実施内容（販促）'!E26))</f>
        <v/>
      </c>
      <c r="E49" s="1731" t="str">
        <f>IF('⑥4.実施内容（販促）'!B26="","",IF('⑥4.実施内容（販促）'!D26="事業中止","",'⑥4.実施内容（販促）'!F26))</f>
        <v/>
      </c>
      <c r="F49" s="1720" t="str">
        <f>IF('⑥4.実施内容（販促）'!B26="","",IF('⑥4.実施内容（販促）'!D26="事業中止","",'①6.成果目標（販促）'!F49))</f>
        <v/>
      </c>
      <c r="G49" s="1721"/>
      <c r="H49" s="1724" t="str">
        <f>IF('⑥4.実施内容（販促）'!B26="","",IF('⑥4.実施内容（販促）'!D26="事業中止","",'①6.成果目標（販促）'!H49))</f>
        <v/>
      </c>
      <c r="I49" s="1726" t="str">
        <f>IF('⑥4.実施内容（販促）'!B26="","",IF('⑥4.実施内容（販促）'!D26="事業中止","",'①6.成果目標（販促）'!I49))</f>
        <v/>
      </c>
      <c r="J49" s="654" t="str">
        <f>IF(B49="","",IF('⑥4.実施内容（販促）'!D26="事業中止","",'⑥7.経費内訳（販促）'!E216))</f>
        <v/>
      </c>
      <c r="K49" s="655" t="str">
        <f>IF('⑥4.実施内容（販促）'!B26="","",IF('⑥4.実施内容（販促）'!D26="事業中止","",'①6.成果目標（販促）'!K49))</f>
        <v/>
      </c>
      <c r="L49" s="1728" t="str">
        <f>IF(J50="","",((G49)/J50))</f>
        <v/>
      </c>
      <c r="N49" s="270"/>
    </row>
    <row r="50" spans="2:14" ht="22.5" customHeight="1">
      <c r="B50" s="1729"/>
      <c r="C50" s="1730"/>
      <c r="D50" s="1731"/>
      <c r="E50" s="1731"/>
      <c r="F50" s="1720"/>
      <c r="G50" s="1722"/>
      <c r="H50" s="1724"/>
      <c r="I50" s="1726"/>
      <c r="J50" s="652" t="str">
        <f>IF(B49="","",IF('⑥4.実施内容（販促）'!D26="事業中止","",'⑥7.経費内訳（販促）'!F216))</f>
        <v/>
      </c>
      <c r="K50" s="656" t="str">
        <f>IF('⑥4.実施内容（販促）'!B26="","",IF('⑥4.実施内容（販促）'!D26="事業中止","",'①6.成果目標（販促）'!K50))</f>
        <v/>
      </c>
      <c r="L50" s="1728"/>
      <c r="N50" s="607"/>
    </row>
    <row r="51" spans="2:14" ht="22.5" customHeight="1">
      <c r="B51" s="1714" t="str">
        <f>IF('⑥4.実施内容（販促）'!B27="","",'⑥4.実施内容（販促）'!B27)</f>
        <v/>
      </c>
      <c r="C51" s="1730" t="str">
        <f>IF('⑥4.実施内容（販促）'!B27="","",IF('⑥4.実施内容（販促）'!D27="事業中止","事業中止",'⑥4.実施内容（販促）'!C27))</f>
        <v/>
      </c>
      <c r="D51" s="1731" t="str">
        <f>IF('⑥4.実施内容（販促）'!B27="","",IF('⑥4.実施内容（販促）'!D27="事業中止","",'⑥4.実施内容（販促）'!E27))</f>
        <v/>
      </c>
      <c r="E51" s="1731" t="str">
        <f>IF('⑥4.実施内容（販促）'!B27="","",IF('⑥4.実施内容（販促）'!D27="事業中止","",'⑥4.実施内容（販促）'!F27))</f>
        <v/>
      </c>
      <c r="F51" s="1720" t="str">
        <f>IF('⑥4.実施内容（販促）'!B27="","",IF('⑥4.実施内容（販促）'!D27="事業中止","",'①6.成果目標（販促）'!F51))</f>
        <v/>
      </c>
      <c r="G51" s="1721"/>
      <c r="H51" s="1724" t="str">
        <f>IF('⑥4.実施内容（販促）'!B27="","",IF('⑥4.実施内容（販促）'!D27="事業中止","",'①6.成果目標（販促）'!H51))</f>
        <v/>
      </c>
      <c r="I51" s="1726" t="str">
        <f>IF('⑥4.実施内容（販促）'!B27="","",IF('⑥4.実施内容（販促）'!D27="事業中止","",'①6.成果目標（販促）'!I51))</f>
        <v/>
      </c>
      <c r="J51" s="654" t="str">
        <f>IF(B51="","",IF('⑥4.実施内容（販促）'!D27="事業中止","",'⑥7.経費内訳（販促）'!E226))</f>
        <v/>
      </c>
      <c r="K51" s="655" t="str">
        <f>IF('⑥4.実施内容（販促）'!B27="","",IF('⑥4.実施内容（販促）'!D27="事業中止","",'①6.成果目標（販促）'!K51))</f>
        <v/>
      </c>
      <c r="L51" s="1728" t="str">
        <f>IF(J52="","",((G51)/J52))</f>
        <v/>
      </c>
      <c r="N51" s="625"/>
    </row>
    <row r="52" spans="2:14" ht="22.5" customHeight="1">
      <c r="B52" s="1729"/>
      <c r="C52" s="1730"/>
      <c r="D52" s="1731"/>
      <c r="E52" s="1731"/>
      <c r="F52" s="1720"/>
      <c r="G52" s="1722"/>
      <c r="H52" s="1724"/>
      <c r="I52" s="1726"/>
      <c r="J52" s="652" t="str">
        <f>IF(B51="","",IF('⑥4.実施内容（販促）'!D27="事業中止","",'⑥7.経費内訳（販促）'!F226))</f>
        <v/>
      </c>
      <c r="K52" s="656" t="str">
        <f>IF('⑥4.実施内容（販促）'!B27="","",IF('⑥4.実施内容（販促）'!D27="事業中止","",'①6.成果目標（販促）'!K52))</f>
        <v/>
      </c>
      <c r="L52" s="1728"/>
    </row>
    <row r="53" spans="2:14" ht="22.5" customHeight="1">
      <c r="B53" s="1714" t="str">
        <f>IF('⑥4.実施内容（販促）'!B28="","",'⑥4.実施内容（販促）'!B28)</f>
        <v/>
      </c>
      <c r="C53" s="1730" t="str">
        <f>IF('⑥4.実施内容（販促）'!B28="","",IF('⑥4.実施内容（販促）'!D28="事業中止","事業中止",'⑥4.実施内容（販促）'!C28))</f>
        <v/>
      </c>
      <c r="D53" s="1731" t="str">
        <f>IF('⑥4.実施内容（販促）'!B28="","",IF('⑥4.実施内容（販促）'!D28="事業中止","",'⑥4.実施内容（販促）'!E28))</f>
        <v/>
      </c>
      <c r="E53" s="1731" t="str">
        <f>IF('⑥4.実施内容（販促）'!B28="","",IF('⑥4.実施内容（販促）'!D28="事業中止","",'⑥4.実施内容（販促）'!F28))</f>
        <v/>
      </c>
      <c r="F53" s="1720" t="str">
        <f>IF('⑥4.実施内容（販促）'!B28="","",IF('⑥4.実施内容（販促）'!D28="事業中止","",'①6.成果目標（販促）'!F53))</f>
        <v/>
      </c>
      <c r="G53" s="1721"/>
      <c r="H53" s="1724" t="str">
        <f>IF('⑥4.実施内容（販促）'!B28="","",IF('⑥4.実施内容（販促）'!D28="事業中止","",'①6.成果目標（販促）'!H53))</f>
        <v/>
      </c>
      <c r="I53" s="1726" t="str">
        <f>IF('⑥4.実施内容（販促）'!B28="","",IF('⑥4.実施内容（販促）'!D28="事業中止","",'①6.成果目標（販促）'!I53))</f>
        <v/>
      </c>
      <c r="J53" s="654" t="str">
        <f>IF(B53="","",IF('⑥4.実施内容（販促）'!D28="事業中止","",'⑥7.経費内訳（販促）'!E236))</f>
        <v/>
      </c>
      <c r="K53" s="655" t="str">
        <f>IF('⑥4.実施内容（販促）'!B28="","",IF('⑥4.実施内容（販促）'!D28="事業中止","",'①6.成果目標（販促）'!K53))</f>
        <v/>
      </c>
      <c r="L53" s="1728" t="str">
        <f>IF(J54="","",((G53)/J54))</f>
        <v/>
      </c>
    </row>
    <row r="54" spans="2:14" ht="22.5" customHeight="1">
      <c r="B54" s="1729"/>
      <c r="C54" s="1730"/>
      <c r="D54" s="1731"/>
      <c r="E54" s="1731"/>
      <c r="F54" s="1720"/>
      <c r="G54" s="1722"/>
      <c r="H54" s="1724"/>
      <c r="I54" s="1726"/>
      <c r="J54" s="652" t="str">
        <f>IF(B53="","",IF('⑥4.実施内容（販促）'!D28="事業中止","",'⑥7.経費内訳（販促）'!F236))</f>
        <v/>
      </c>
      <c r="K54" s="656" t="str">
        <f>IF('⑥4.実施内容（販促）'!B28="","",IF('⑥4.実施内容（販促）'!D28="事業中止","",'①6.成果目標（販促）'!K54))</f>
        <v/>
      </c>
      <c r="L54" s="1728"/>
    </row>
    <row r="55" spans="2:14" ht="22.5" customHeight="1">
      <c r="B55" s="1714" t="str">
        <f>IF('⑥4.実施内容（販促）'!B29="","",'⑥4.実施内容（販促）'!B29)</f>
        <v/>
      </c>
      <c r="C55" s="1730" t="str">
        <f>IF('⑥4.実施内容（販促）'!B29="","",IF('⑥4.実施内容（販促）'!D29="事業中止","事業中止",'⑥4.実施内容（販促）'!C29))</f>
        <v/>
      </c>
      <c r="D55" s="1731" t="str">
        <f>IF('⑥4.実施内容（販促）'!B29="","",IF('⑥4.実施内容（販促）'!D29="事業中止","",'⑥4.実施内容（販促）'!E29))</f>
        <v/>
      </c>
      <c r="E55" s="1731" t="str">
        <f>IF('⑥4.実施内容（販促）'!B29="","",IF('⑥4.実施内容（販促）'!D29="事業中止","",'⑥4.実施内容（販促）'!F29))</f>
        <v/>
      </c>
      <c r="F55" s="1720" t="str">
        <f>IF('⑥4.実施内容（販促）'!B29="","",IF('⑥4.実施内容（販促）'!D29="事業中止","",'①6.成果目標（販促）'!F55))</f>
        <v/>
      </c>
      <c r="G55" s="1721"/>
      <c r="H55" s="1724" t="str">
        <f>IF('⑥4.実施内容（販促）'!B29="","",IF('⑥4.実施内容（販促）'!D29="事業中止","",'①6.成果目標（販促）'!H55))</f>
        <v/>
      </c>
      <c r="I55" s="1726" t="str">
        <f>IF('⑥4.実施内容（販促）'!B29="","",IF('⑥4.実施内容（販促）'!D29="事業中止","",'①6.成果目標（販促）'!I55))</f>
        <v/>
      </c>
      <c r="J55" s="654" t="str">
        <f>IF(B55="","",IF('⑥4.実施内容（販促）'!D29="事業中止","",'⑥7.経費内訳（販促）'!E246))</f>
        <v/>
      </c>
      <c r="K55" s="655" t="str">
        <f>IF('⑥4.実施内容（販促）'!B29="","",IF('⑥4.実施内容（販促）'!D29="事業中止","",'①6.成果目標（販促）'!K55))</f>
        <v/>
      </c>
      <c r="L55" s="1728" t="str">
        <f>IF(J56="","",((G55)/J56))</f>
        <v/>
      </c>
    </row>
    <row r="56" spans="2:14" ht="22.5" customHeight="1">
      <c r="B56" s="1729"/>
      <c r="C56" s="1730"/>
      <c r="D56" s="1731"/>
      <c r="E56" s="1731"/>
      <c r="F56" s="1720"/>
      <c r="G56" s="1722"/>
      <c r="H56" s="1724"/>
      <c r="I56" s="1726"/>
      <c r="J56" s="652" t="str">
        <f>IF(B55="","",IF('⑥4.実施内容（販促）'!D29="事業中止","",'⑥7.経費内訳（販促）'!F246))</f>
        <v/>
      </c>
      <c r="K56" s="656" t="str">
        <f>IF('⑥4.実施内容（販促）'!B29="","",IF('⑥4.実施内容（販促）'!D29="事業中止","",'①6.成果目標（販促）'!K56))</f>
        <v/>
      </c>
      <c r="L56" s="1728"/>
    </row>
    <row r="57" spans="2:14" ht="22.5" customHeight="1">
      <c r="B57" s="1714" t="str">
        <f>IF('⑥4.実施内容（販促）'!B30="","",'⑥4.実施内容（販促）'!B30)</f>
        <v/>
      </c>
      <c r="C57" s="1730" t="str">
        <f>IF('⑥4.実施内容（販促）'!B30="","",IF('⑥4.実施内容（販促）'!D30="事業中止","事業中止",'⑥4.実施内容（販促）'!C30))</f>
        <v/>
      </c>
      <c r="D57" s="1731" t="str">
        <f>IF('⑥4.実施内容（販促）'!B30="","",IF('⑥4.実施内容（販促）'!D30="事業中止","",'⑥4.実施内容（販促）'!E30))</f>
        <v/>
      </c>
      <c r="E57" s="1731" t="str">
        <f>IF('⑥4.実施内容（販促）'!B30="","",IF('⑥4.実施内容（販促）'!D30="事業中止","",'⑥4.実施内容（販促）'!F30))</f>
        <v/>
      </c>
      <c r="F57" s="1720" t="str">
        <f>IF('⑥4.実施内容（販促）'!B30="","",IF('⑥4.実施内容（販促）'!D30="事業中止","",'①6.成果目標（販促）'!F57))</f>
        <v/>
      </c>
      <c r="G57" s="1721"/>
      <c r="H57" s="1724" t="str">
        <f>IF('⑥4.実施内容（販促）'!B30="","",IF('⑥4.実施内容（販促）'!D30="事業中止","",'①6.成果目標（販促）'!H57))</f>
        <v/>
      </c>
      <c r="I57" s="1726" t="str">
        <f>IF('⑥4.実施内容（販促）'!B30="","",IF('⑥4.実施内容（販促）'!D30="事業中止","",'①6.成果目標（販促）'!I57))</f>
        <v/>
      </c>
      <c r="J57" s="654" t="str">
        <f>IF(B57="","",IF('⑥4.実施内容（販促）'!D30="事業中止","",'⑥7.経費内訳（販促）'!E256))</f>
        <v/>
      </c>
      <c r="K57" s="655" t="str">
        <f>IF('⑥4.実施内容（販促）'!B30="","",IF('⑥4.実施内容（販促）'!D30="事業中止","",'①6.成果目標（販促）'!K57))</f>
        <v/>
      </c>
      <c r="L57" s="1728" t="str">
        <f>IF(J58="","",((G57)/J58))</f>
        <v/>
      </c>
    </row>
    <row r="58" spans="2:14" ht="22.5" customHeight="1">
      <c r="B58" s="1729"/>
      <c r="C58" s="1730"/>
      <c r="D58" s="1731"/>
      <c r="E58" s="1731"/>
      <c r="F58" s="1720"/>
      <c r="G58" s="1722"/>
      <c r="H58" s="1724"/>
      <c r="I58" s="1726"/>
      <c r="J58" s="652" t="str">
        <f>IF(B57="","",IF('⑥4.実施内容（販促）'!D30="事業中止","",'⑥7.経費内訳（販促）'!F256))</f>
        <v/>
      </c>
      <c r="K58" s="656" t="str">
        <f>IF('⑥4.実施内容（販促）'!B30="","",IF('⑥4.実施内容（販促）'!D30="事業中止","",'①6.成果目標（販促）'!K58))</f>
        <v/>
      </c>
      <c r="L58" s="1728"/>
    </row>
    <row r="59" spans="2:14" ht="22.5" customHeight="1">
      <c r="B59" s="1714" t="str">
        <f>IF('⑥4.実施内容（販促）'!B31="","",'⑥4.実施内容（販促）'!B31)</f>
        <v/>
      </c>
      <c r="C59" s="1730" t="str">
        <f>IF('⑥4.実施内容（販促）'!B31="","",IF('⑥4.実施内容（販促）'!D31="事業中止","事業中止",'⑥4.実施内容（販促）'!C31))</f>
        <v/>
      </c>
      <c r="D59" s="1731" t="str">
        <f>IF('⑥4.実施内容（販促）'!B31="","",IF('⑥4.実施内容（販促）'!D31="事業中止","",'⑥4.実施内容（販促）'!E31))</f>
        <v/>
      </c>
      <c r="E59" s="1731" t="str">
        <f>IF('⑥4.実施内容（販促）'!B31="","",IF('⑥4.実施内容（販促）'!D31="事業中止","",'⑥4.実施内容（販促）'!F31))</f>
        <v/>
      </c>
      <c r="F59" s="1720" t="str">
        <f>IF('⑥4.実施内容（販促）'!B31="","",IF('⑥4.実施内容（販促）'!D31="事業中止","",'①6.成果目標（販促）'!F59))</f>
        <v/>
      </c>
      <c r="G59" s="1721"/>
      <c r="H59" s="1724" t="str">
        <f>IF('⑥4.実施内容（販促）'!B31="","",IF('⑥4.実施内容（販促）'!D31="事業中止","",'①6.成果目標（販促）'!H59))</f>
        <v/>
      </c>
      <c r="I59" s="1726" t="str">
        <f>IF('⑥4.実施内容（販促）'!B31="","",IF('⑥4.実施内容（販促）'!D31="事業中止","",'①6.成果目標（販促）'!I59))</f>
        <v/>
      </c>
      <c r="J59" s="654" t="str">
        <f>IF(B59="","",IF('⑥4.実施内容（販促）'!D31="事業中止","",'⑥7.経費内訳（販促）'!E266))</f>
        <v/>
      </c>
      <c r="K59" s="655" t="str">
        <f>IF('⑥4.実施内容（販促）'!B31="","",IF('⑥4.実施内容（販促）'!D31="事業中止","",'①6.成果目標（販促）'!K59))</f>
        <v/>
      </c>
      <c r="L59" s="1728" t="str">
        <f>IF(J60="","",((G59)/J60))</f>
        <v/>
      </c>
    </row>
    <row r="60" spans="2:14" ht="22.5" customHeight="1">
      <c r="B60" s="1729"/>
      <c r="C60" s="1730"/>
      <c r="D60" s="1731"/>
      <c r="E60" s="1731"/>
      <c r="F60" s="1720"/>
      <c r="G60" s="1722"/>
      <c r="H60" s="1724"/>
      <c r="I60" s="1726"/>
      <c r="J60" s="652" t="str">
        <f>IF(B59="","",IF('⑥4.実施内容（販促）'!D31="事業中止","",'⑥7.経費内訳（販促）'!F266))</f>
        <v/>
      </c>
      <c r="K60" s="656" t="str">
        <f>IF('⑥4.実施内容（販促）'!B31="","",IF('⑥4.実施内容（販促）'!D31="事業中止","",'①6.成果目標（販促）'!K60))</f>
        <v/>
      </c>
      <c r="L60" s="1728"/>
    </row>
    <row r="61" spans="2:14" ht="22.5" customHeight="1">
      <c r="B61" s="1714" t="str">
        <f>IF('⑥4.実施内容（販促）'!B32="","",'⑥4.実施内容（販促）'!B32)</f>
        <v/>
      </c>
      <c r="C61" s="1730" t="str">
        <f>IF('⑥4.実施内容（販促）'!B32="","",IF('⑥4.実施内容（販促）'!D32="事業中止","事業中止",'⑥4.実施内容（販促）'!C32))</f>
        <v/>
      </c>
      <c r="D61" s="1731" t="str">
        <f>IF('⑥4.実施内容（販促）'!B32="","",IF('⑥4.実施内容（販促）'!D32="事業中止","",'⑥4.実施内容（販促）'!E32))</f>
        <v/>
      </c>
      <c r="E61" s="1731" t="str">
        <f>IF('⑥4.実施内容（販促）'!B32="","",IF('⑥4.実施内容（販促）'!D32="事業中止","",'⑥4.実施内容（販促）'!F32))</f>
        <v/>
      </c>
      <c r="F61" s="1720" t="str">
        <f>IF('⑥4.実施内容（販促）'!B32="","",IF('⑥4.実施内容（販促）'!D32="事業中止","",'①6.成果目標（販促）'!F61))</f>
        <v/>
      </c>
      <c r="G61" s="1721"/>
      <c r="H61" s="1724" t="str">
        <f>IF('⑥4.実施内容（販促）'!B32="","",IF('⑥4.実施内容（販促）'!D32="事業中止","",'①6.成果目標（販促）'!H61))</f>
        <v/>
      </c>
      <c r="I61" s="1726" t="str">
        <f>IF('⑥4.実施内容（販促）'!B32="","",IF('⑥4.実施内容（販促）'!D32="事業中止","",'①6.成果目標（販促）'!I61))</f>
        <v/>
      </c>
      <c r="J61" s="654" t="str">
        <f>IF(B61="","",IF('⑥4.実施内容（販促）'!D32="事業中止","",'⑥7.経費内訳（販促）'!E276))</f>
        <v/>
      </c>
      <c r="K61" s="655" t="str">
        <f>IF('⑥4.実施内容（販促）'!B32="","",IF('⑥4.実施内容（販促）'!D32="事業中止","",'①6.成果目標（販促）'!K61))</f>
        <v/>
      </c>
      <c r="L61" s="1728" t="str">
        <f>IF(J62="","",((G61)/J62))</f>
        <v/>
      </c>
    </row>
    <row r="62" spans="2:14" ht="22.5" customHeight="1">
      <c r="B62" s="1729"/>
      <c r="C62" s="1730"/>
      <c r="D62" s="1731"/>
      <c r="E62" s="1731"/>
      <c r="F62" s="1720"/>
      <c r="G62" s="1722"/>
      <c r="H62" s="1724"/>
      <c r="I62" s="1726"/>
      <c r="J62" s="652" t="str">
        <f>IF(B61="","",IF('⑥4.実施内容（販促）'!D32="事業中止","",'⑥7.経費内訳（販促）'!F276))</f>
        <v/>
      </c>
      <c r="K62" s="656" t="str">
        <f>IF('⑥4.実施内容（販促）'!B32="","",IF('⑥4.実施内容（販促）'!D32="事業中止","",'①6.成果目標（販促）'!K62))</f>
        <v/>
      </c>
      <c r="L62" s="1728"/>
    </row>
    <row r="63" spans="2:14" ht="22.5" customHeight="1">
      <c r="B63" s="1714" t="str">
        <f>IF('⑥4.実施内容（販促）'!B33="","",'⑥4.実施内容（販促）'!B33)</f>
        <v/>
      </c>
      <c r="C63" s="1730" t="str">
        <f>IF('⑥4.実施内容（販促）'!B33="","",IF('⑥4.実施内容（販促）'!D33="事業中止","事業中止",'⑥4.実施内容（販促）'!C33))</f>
        <v/>
      </c>
      <c r="D63" s="1731" t="str">
        <f>IF('⑥4.実施内容（販促）'!B33="","",IF('⑥4.実施内容（販促）'!D33="事業中止","",'⑥4.実施内容（販促）'!E33))</f>
        <v/>
      </c>
      <c r="E63" s="1731" t="str">
        <f>IF('⑥4.実施内容（販促）'!B33="","",IF('⑥4.実施内容（販促）'!D33="事業中止","",'⑥4.実施内容（販促）'!F33))</f>
        <v/>
      </c>
      <c r="F63" s="1720" t="str">
        <f>IF('⑥4.実施内容（販促）'!B33="","",IF('⑥4.実施内容（販促）'!D33="事業中止","",'①6.成果目標（販促）'!F63))</f>
        <v/>
      </c>
      <c r="G63" s="1721"/>
      <c r="H63" s="1724" t="str">
        <f>IF('⑥4.実施内容（販促）'!B33="","",IF('⑥4.実施内容（販促）'!D33="事業中止","",'①6.成果目標（販促）'!H63))</f>
        <v/>
      </c>
      <c r="I63" s="1726" t="str">
        <f>IF('⑥4.実施内容（販促）'!B33="","",IF('⑥4.実施内容（販促）'!D33="事業中止","",'①6.成果目標（販促）'!I63))</f>
        <v/>
      </c>
      <c r="J63" s="654" t="str">
        <f>IF(B63="","",IF('⑥4.実施内容（販促）'!D33="事業中止","",'⑥7.経費内訳（販促）'!E276))</f>
        <v/>
      </c>
      <c r="K63" s="655" t="str">
        <f>IF('⑥4.実施内容（販促）'!B33="","",IF('⑥4.実施内容（販促）'!D33="事業中止","",'①6.成果目標（販促）'!K63))</f>
        <v/>
      </c>
      <c r="L63" s="1728" t="str">
        <f>IF(J64="","",((G63)/J64))</f>
        <v/>
      </c>
    </row>
    <row r="64" spans="2:14" ht="22.5" customHeight="1">
      <c r="B64" s="1729"/>
      <c r="C64" s="1730"/>
      <c r="D64" s="1731"/>
      <c r="E64" s="1731"/>
      <c r="F64" s="1720"/>
      <c r="G64" s="1722"/>
      <c r="H64" s="1724"/>
      <c r="I64" s="1726"/>
      <c r="J64" s="652" t="str">
        <f>IF(B63="","",IF('⑥4.実施内容（販促）'!D33="事業中止","",'⑥7.経費内訳（販促）'!F286))</f>
        <v/>
      </c>
      <c r="K64" s="656" t="str">
        <f>IF('⑥4.実施内容（販促）'!B33="","",IF('⑥4.実施内容（販促）'!D33="事業中止","",'①6.成果目標（販促）'!K64))</f>
        <v/>
      </c>
      <c r="L64" s="1728"/>
    </row>
    <row r="65" spans="2:14" ht="22.5" customHeight="1">
      <c r="B65" s="1729" t="str">
        <f>IF('⑥4.実施内容（販促）'!B34="","",'⑥4.実施内容（販促）'!B34)</f>
        <v/>
      </c>
      <c r="C65" s="1730" t="str">
        <f>IF('⑥4.実施内容（販促）'!B34="","",IF('⑥4.実施内容（販促）'!D34="事業中止","事業中止",'⑥4.実施内容（販促）'!C34))</f>
        <v/>
      </c>
      <c r="D65" s="1731" t="str">
        <f>IF('⑥4.実施内容（販促）'!B34="","",IF('⑥4.実施内容（販促）'!D34="事業中止","",'⑥4.実施内容（販促）'!E34))</f>
        <v/>
      </c>
      <c r="E65" s="1731" t="str">
        <f>IF('⑥4.実施内容（販促）'!B34="","",IF('⑥4.実施内容（販促）'!D34="事業中止","",'⑥4.実施内容（販促）'!F34))</f>
        <v/>
      </c>
      <c r="F65" s="1720" t="str">
        <f>IF('⑥4.実施内容（販促）'!B34="","",IF('⑥4.実施内容（販促）'!D34="事業中止","",'①6.成果目標（販促）'!F65))</f>
        <v/>
      </c>
      <c r="G65" s="1722"/>
      <c r="H65" s="1724" t="str">
        <f>IF('⑥4.実施内容（販促）'!B34="","",IF('⑥4.実施内容（販促）'!D34="事業中止","",'①6.成果目標（販促）'!H65))</f>
        <v/>
      </c>
      <c r="I65" s="1726" t="str">
        <f>IF('⑥4.実施内容（販促）'!B34="","",IF('⑥4.実施内容（販促）'!D34="事業中止","",'①6.成果目標（販促）'!I65))</f>
        <v/>
      </c>
      <c r="J65" s="657" t="str">
        <f>IF(B65="","",IF('⑥4.実施内容（販促）'!D34="事業中止","",'⑥7.経費内訳（販促）'!E296))</f>
        <v/>
      </c>
      <c r="K65" s="658" t="str">
        <f>IF('⑥4.実施内容（販促）'!B34="","",IF('⑥4.実施内容（販促）'!D34="事業中止","",'①6.成果目標（販促）'!K65))</f>
        <v/>
      </c>
      <c r="L65" s="1728" t="str">
        <f>IF(J66="","",((G65)/J66))</f>
        <v/>
      </c>
    </row>
    <row r="66" spans="2:14" ht="22.5" customHeight="1" thickBot="1">
      <c r="B66" s="1732"/>
      <c r="C66" s="1733"/>
      <c r="D66" s="1734"/>
      <c r="E66" s="1734"/>
      <c r="F66" s="1735"/>
      <c r="G66" s="1736"/>
      <c r="H66" s="1737"/>
      <c r="I66" s="1738"/>
      <c r="J66" s="659" t="str">
        <f>IF(B65="","",IF('⑥4.実施内容（販促）'!D34="事業中止","",'⑥7.経費内訳（販促）'!F296))</f>
        <v/>
      </c>
      <c r="K66" s="660" t="str">
        <f>IF('⑥4.実施内容（販促）'!B34="","",IF('⑥4.実施内容（販促）'!D34="事業中止","",'①6.成果目標（販促）'!K66))</f>
        <v/>
      </c>
      <c r="L66" s="1739"/>
      <c r="N66" s="214"/>
    </row>
    <row r="67" spans="2:14" ht="22.5" customHeight="1">
      <c r="B67" s="1714" t="str">
        <f>IF('⑥4.実施内容（販促）'!B35="","",'⑥4.実施内容（販促）'!B35)</f>
        <v/>
      </c>
      <c r="C67" s="1740" t="str">
        <f>IF('⑥4.実施内容（販促）'!B35="","",IF('⑥4.実施内容（販促）'!D35="事業中止","事業中止",'⑥4.実施内容（販促）'!C35))</f>
        <v/>
      </c>
      <c r="D67" s="1718" t="str">
        <f>IF('⑥4.実施内容（販促）'!B35="","",IF('⑥4.実施内容（販促）'!D35="事業中止","",'⑥4.実施内容（販促）'!E35))</f>
        <v/>
      </c>
      <c r="E67" s="1718" t="str">
        <f>IF('⑥4.実施内容（販促）'!B35="","",IF('⑥4.実施内容（販促）'!D35="事業中止","",'⑥4.実施内容（販促）'!F35))</f>
        <v/>
      </c>
      <c r="F67" s="1741" t="str">
        <f>IF('⑥4.実施内容（販促）'!B35="","",IF('⑥4.実施内容（販促）'!D35="事業中止","",'①6.成果目標（販促）'!F67))</f>
        <v/>
      </c>
      <c r="G67" s="1743"/>
      <c r="H67" s="1745" t="str">
        <f>IF('⑥4.実施内容（販促）'!B35="","",IF('⑥4.実施内容（販促）'!D35="事業中止","",'①6.成果目標（販促）'!H67))</f>
        <v/>
      </c>
      <c r="I67" s="1747" t="str">
        <f>IF('⑥4.実施内容（販促）'!B35="","",IF('⑥4.実施内容（販促）'!D35="事業中止","",'①6.成果目標（販促）'!I67))</f>
        <v/>
      </c>
      <c r="J67" s="654" t="str">
        <f>IF(B67="","",IF('⑥4.実施内容（販促）'!D35="事業中止","",'⑥7.経費内訳（販促）'!E306))</f>
        <v/>
      </c>
      <c r="K67" s="661" t="str">
        <f>IF('⑥4.実施内容（販促）'!B35="","",IF('⑥4.実施内容（販促）'!D35="事業中止","",'①6.成果目標（販促）'!K67))</f>
        <v/>
      </c>
      <c r="L67" s="1292" t="str">
        <f>IF(J68="","",((G67*1000)/J68))</f>
        <v/>
      </c>
    </row>
    <row r="68" spans="2:14" ht="22.5" customHeight="1">
      <c r="B68" s="1729"/>
      <c r="C68" s="1730"/>
      <c r="D68" s="1731"/>
      <c r="E68" s="1731"/>
      <c r="F68" s="1742"/>
      <c r="G68" s="1744"/>
      <c r="H68" s="1746"/>
      <c r="I68" s="1748"/>
      <c r="J68" s="652" t="str">
        <f>IF(B67="","",IF('⑥4.実施内容（販促）'!D35="事業中止","",'⑥7.経費内訳（販促）'!F306))</f>
        <v/>
      </c>
      <c r="K68" s="653" t="str">
        <f>IF('⑥4.実施内容（販促）'!B35="","",IF('⑥4.実施内容（販促）'!D35="事業中止","",'①6.成果目標（販促）'!K68))</f>
        <v/>
      </c>
      <c r="L68" s="1283"/>
    </row>
    <row r="69" spans="2:14" ht="22.5" customHeight="1">
      <c r="B69" s="1714" t="str">
        <f>IF('⑥4.実施内容（販促）'!B36="","",'⑥4.実施内容（販促）'!B36)</f>
        <v/>
      </c>
      <c r="C69" s="1730" t="str">
        <f>IF('⑥4.実施内容（販促）'!B36="","",IF('⑥4.実施内容（販促）'!D36="事業中止","事業中止",'⑥4.実施内容（販促）'!C36))</f>
        <v/>
      </c>
      <c r="D69" s="1731" t="str">
        <f>IF('⑥4.実施内容（販促）'!B36="","",IF('⑥4.実施内容（販促）'!D36="事業中止","",'⑥4.実施内容（販促）'!E36))</f>
        <v/>
      </c>
      <c r="E69" s="1731" t="str">
        <f>IF('⑥4.実施内容（販促）'!B36="","",IF('⑥4.実施内容（販促）'!D36="事業中止","",'⑥4.実施内容（販促）'!F36))</f>
        <v/>
      </c>
      <c r="F69" s="1742" t="str">
        <f>IF('⑥4.実施内容（販促）'!B36="","",IF('⑥4.実施内容（販促）'!D36="事業中止","",'①6.成果目標（販促）'!F69))</f>
        <v/>
      </c>
      <c r="G69" s="1743"/>
      <c r="H69" s="1746" t="str">
        <f>IF('⑥4.実施内容（販促）'!B36="","",IF('⑥4.実施内容（販促）'!D36="事業中止","",'①6.成果目標（販促）'!H69))</f>
        <v/>
      </c>
      <c r="I69" s="1748" t="str">
        <f>IF('⑥4.実施内容（販促）'!B36="","",IF('⑥4.実施内容（販促）'!D36="事業中止","",'①6.成果目標（販促）'!I69))</f>
        <v/>
      </c>
      <c r="J69" s="654" t="str">
        <f>IF(B69="","",IF('⑥4.実施内容（販促）'!D36="事業中止","",'⑥7.経費内訳（販促）'!E316))</f>
        <v/>
      </c>
      <c r="K69" s="661" t="str">
        <f>IF('⑥4.実施内容（販促）'!B36="","",IF('⑥4.実施内容（販促）'!D36="事業中止","",'①6.成果目標（販促）'!K69))</f>
        <v/>
      </c>
      <c r="L69" s="1283" t="str">
        <f>IF(J70="","",((G69*1000)/J70))</f>
        <v/>
      </c>
    </row>
    <row r="70" spans="2:14" ht="22.5" customHeight="1">
      <c r="B70" s="1729"/>
      <c r="C70" s="1730"/>
      <c r="D70" s="1731"/>
      <c r="E70" s="1731"/>
      <c r="F70" s="1742"/>
      <c r="G70" s="1744"/>
      <c r="H70" s="1746"/>
      <c r="I70" s="1748"/>
      <c r="J70" s="652" t="str">
        <f>IF(B69="","",IF('⑥4.実施内容（販促）'!D36="事業中止","",'⑥7.経費内訳（販促）'!F316))</f>
        <v/>
      </c>
      <c r="K70" s="653" t="str">
        <f>IF('⑥4.実施内容（販促）'!B36="","",IF('⑥4.実施内容（販促）'!D36="事業中止","",'①6.成果目標（販促）'!K70))</f>
        <v/>
      </c>
      <c r="L70" s="1283"/>
    </row>
    <row r="71" spans="2:14" ht="22.5" customHeight="1">
      <c r="B71" s="1714" t="str">
        <f>IF('⑥4.実施内容（販促）'!B37="","",'⑥4.実施内容（販促）'!B37)</f>
        <v/>
      </c>
      <c r="C71" s="1730" t="str">
        <f>IF('⑥4.実施内容（販促）'!B37="","",IF('⑥4.実施内容（販促）'!D37="事業中止","事業中止",'⑥4.実施内容（販促）'!C37))</f>
        <v/>
      </c>
      <c r="D71" s="1731" t="str">
        <f>IF('⑥4.実施内容（販促）'!B37="","",IF('⑥4.実施内容（販促）'!D37="事業中止","",'⑥4.実施内容（販促）'!E37))</f>
        <v/>
      </c>
      <c r="E71" s="1731" t="str">
        <f>IF('⑥4.実施内容（販促）'!B37="","",IF('⑥4.実施内容（販促）'!D37="事業中止","",'⑥4.実施内容（販促）'!F37))</f>
        <v/>
      </c>
      <c r="F71" s="1742" t="str">
        <f>IF('⑥4.実施内容（販促）'!B37="","",IF('⑥4.実施内容（販促）'!D37="事業中止","",'①6.成果目標（販促）'!F71))</f>
        <v/>
      </c>
      <c r="G71" s="1743"/>
      <c r="H71" s="1746" t="str">
        <f>IF('⑥4.実施内容（販促）'!B37="","",IF('⑥4.実施内容（販促）'!D37="事業中止","",'①6.成果目標（販促）'!H71))</f>
        <v/>
      </c>
      <c r="I71" s="1748" t="str">
        <f>IF('⑥4.実施内容（販促）'!B37="","",IF('⑥4.実施内容（販促）'!D37="事業中止","",'①6.成果目標（販促）'!I71))</f>
        <v/>
      </c>
      <c r="J71" s="654" t="str">
        <f>IF(B71="","",IF('⑥4.実施内容（販促）'!D37="事業中止","",'⑥7.経費内訳（販促）'!E326))</f>
        <v/>
      </c>
      <c r="K71" s="661" t="str">
        <f>IF('⑥4.実施内容（販促）'!B37="","",IF('⑥4.実施内容（販促）'!D37="事業中止","",'①6.成果目標（販促）'!K71))</f>
        <v/>
      </c>
      <c r="L71" s="1283" t="str">
        <f>IF(J72="","",((G71*1000)/J72))</f>
        <v/>
      </c>
    </row>
    <row r="72" spans="2:14" ht="22.5" customHeight="1">
      <c r="B72" s="1729"/>
      <c r="C72" s="1730"/>
      <c r="D72" s="1731"/>
      <c r="E72" s="1731"/>
      <c r="F72" s="1742"/>
      <c r="G72" s="1744"/>
      <c r="H72" s="1746"/>
      <c r="I72" s="1748"/>
      <c r="J72" s="652" t="str">
        <f>IF(B71="","",IF('⑥4.実施内容（販促）'!D37="事業中止","",'⑥7.経費内訳（販促）'!F326))</f>
        <v/>
      </c>
      <c r="K72" s="653" t="str">
        <f>IF('⑥4.実施内容（販促）'!B37="","",IF('⑥4.実施内容（販促）'!D37="事業中止","",'①6.成果目標（販促）'!K72))</f>
        <v/>
      </c>
      <c r="L72" s="1283"/>
    </row>
    <row r="73" spans="2:14" ht="22.5" customHeight="1">
      <c r="B73" s="1714" t="str">
        <f>IF('⑥4.実施内容（販促）'!B38="","",'⑥4.実施内容（販促）'!B38)</f>
        <v/>
      </c>
      <c r="C73" s="1730" t="str">
        <f>IF('⑥4.実施内容（販促）'!B38="","",IF('⑥4.実施内容（販促）'!D38="事業中止","事業中止",'⑥4.実施内容（販促）'!C38))</f>
        <v/>
      </c>
      <c r="D73" s="1731" t="str">
        <f>IF('⑥4.実施内容（販促）'!B38="","",IF('⑥4.実施内容（販促）'!D38="事業中止","",'⑥4.実施内容（販促）'!E38))</f>
        <v/>
      </c>
      <c r="E73" s="1731" t="str">
        <f>IF('⑥4.実施内容（販促）'!B38="","",IF('⑥4.実施内容（販促）'!D38="事業中止","",'⑥4.実施内容（販促）'!F38))</f>
        <v/>
      </c>
      <c r="F73" s="1742" t="str">
        <f>IF('⑥4.実施内容（販促）'!B38="","",IF('⑥4.実施内容（販促）'!D38="事業中止","",'①6.成果目標（販促）'!F73))</f>
        <v/>
      </c>
      <c r="G73" s="1743"/>
      <c r="H73" s="1746" t="str">
        <f>IF('⑥4.実施内容（販促）'!B38="","",IF('⑥4.実施内容（販促）'!D38="事業中止","",'①6.成果目標（販促）'!H73))</f>
        <v/>
      </c>
      <c r="I73" s="1748" t="str">
        <f>IF('⑥4.実施内容（販促）'!B38="","",IF('⑥4.実施内容（販促）'!D38="事業中止","",'①6.成果目標（販促）'!I73))</f>
        <v/>
      </c>
      <c r="J73" s="654" t="str">
        <f>IF(B73="","",IF('⑥4.実施内容（販促）'!D38="事業中止","",'⑥7.経費内訳（販促）'!E336))</f>
        <v/>
      </c>
      <c r="K73" s="661" t="str">
        <f>IF('⑥4.実施内容（販促）'!B38="","",IF('⑥4.実施内容（販促）'!D38="事業中止","",'①6.成果目標（販促）'!K73))</f>
        <v/>
      </c>
      <c r="L73" s="1283" t="str">
        <f>IF(J74="","",((G73*1000)/J74))</f>
        <v/>
      </c>
    </row>
    <row r="74" spans="2:14" ht="22.5" customHeight="1">
      <c r="B74" s="1729"/>
      <c r="C74" s="1730"/>
      <c r="D74" s="1731"/>
      <c r="E74" s="1731"/>
      <c r="F74" s="1742"/>
      <c r="G74" s="1744"/>
      <c r="H74" s="1746"/>
      <c r="I74" s="1748"/>
      <c r="J74" s="652" t="str">
        <f>IF(B73="","",IF('⑥4.実施内容（販促）'!D38="事業中止","",'⑥7.経費内訳（販促）'!F336))</f>
        <v/>
      </c>
      <c r="K74" s="653" t="str">
        <f>IF('⑥4.実施内容（販促）'!B38="","",IF('⑥4.実施内容（販促）'!D38="事業中止","",'①6.成果目標（販促）'!K74))</f>
        <v/>
      </c>
      <c r="L74" s="1283"/>
    </row>
    <row r="75" spans="2:14" ht="22.5" customHeight="1">
      <c r="B75" s="1714" t="str">
        <f>IF('⑥4.実施内容（販促）'!B39="","",'⑥4.実施内容（販促）'!B39)</f>
        <v/>
      </c>
      <c r="C75" s="1730" t="str">
        <f>IF('⑥4.実施内容（販促）'!B39="","",IF('⑥4.実施内容（販促）'!D39="事業中止","事業中止",'⑥4.実施内容（販促）'!C39))</f>
        <v/>
      </c>
      <c r="D75" s="1731" t="str">
        <f>IF('⑥4.実施内容（販促）'!B39="","",IF('⑥4.実施内容（販促）'!D39="事業中止","",'⑥4.実施内容（販促）'!E39))</f>
        <v/>
      </c>
      <c r="E75" s="1731" t="str">
        <f>IF('⑥4.実施内容（販促）'!B39="","",IF('⑥4.実施内容（販促）'!D39="事業中止","",'⑥4.実施内容（販促）'!F39))</f>
        <v/>
      </c>
      <c r="F75" s="1742" t="str">
        <f>IF('⑥4.実施内容（販促）'!B39="","",IF('⑥4.実施内容（販促）'!D39="事業中止","",'①6.成果目標（販促）'!F75))</f>
        <v/>
      </c>
      <c r="G75" s="1743"/>
      <c r="H75" s="1746" t="str">
        <f>IF('⑥4.実施内容（販促）'!B39="","",IF('⑥4.実施内容（販促）'!D39="事業中止","",'①6.成果目標（販促）'!H75))</f>
        <v/>
      </c>
      <c r="I75" s="1748" t="str">
        <f>IF('⑥4.実施内容（販促）'!B39="","",IF('⑥4.実施内容（販促）'!D39="事業中止","",'①6.成果目標（販促）'!I75))</f>
        <v/>
      </c>
      <c r="J75" s="654" t="str">
        <f>IF(B75="","",IF('⑥4.実施内容（販促）'!D39="事業中止","",'⑥7.経費内訳（販促）'!E346))</f>
        <v/>
      </c>
      <c r="K75" s="661" t="str">
        <f>IF('⑥4.実施内容（販促）'!B39="","",IF('⑥4.実施内容（販促）'!D39="事業中止","",'①6.成果目標（販促）'!K75))</f>
        <v/>
      </c>
      <c r="L75" s="1283" t="str">
        <f>IF(J76="","",((G75*1000)/J76))</f>
        <v/>
      </c>
    </row>
    <row r="76" spans="2:14" ht="22.5" customHeight="1">
      <c r="B76" s="1729"/>
      <c r="C76" s="1730"/>
      <c r="D76" s="1731"/>
      <c r="E76" s="1731"/>
      <c r="F76" s="1742"/>
      <c r="G76" s="1744"/>
      <c r="H76" s="1746"/>
      <c r="I76" s="1748"/>
      <c r="J76" s="652" t="str">
        <f>IF(B75="","",IF('⑥4.実施内容（販促）'!D39="事業中止","",'⑥7.経費内訳（販促）'!F346))</f>
        <v/>
      </c>
      <c r="K76" s="653" t="str">
        <f>IF('⑥4.実施内容（販促）'!B39="","",IF('⑥4.実施内容（販促）'!D39="事業中止","",'①6.成果目標（販促）'!K76))</f>
        <v/>
      </c>
      <c r="L76" s="1283"/>
    </row>
    <row r="77" spans="2:14" ht="22.5" customHeight="1">
      <c r="B77" s="1714" t="str">
        <f>IF('⑥4.実施内容（販促）'!B40="","",'⑥4.実施内容（販促）'!B40)</f>
        <v/>
      </c>
      <c r="C77" s="1730" t="str">
        <f>IF('⑥4.実施内容（販促）'!B40="","",IF('⑥4.実施内容（販促）'!D40="事業中止","事業中止",'⑥4.実施内容（販促）'!C40))</f>
        <v/>
      </c>
      <c r="D77" s="1731" t="str">
        <f>IF('⑥4.実施内容（販促）'!B40="","",IF('⑥4.実施内容（販促）'!D40="事業中止","",'⑥4.実施内容（販促）'!E40))</f>
        <v/>
      </c>
      <c r="E77" s="1731" t="str">
        <f>IF('⑥4.実施内容（販促）'!B40="","",IF('⑥4.実施内容（販促）'!D40="事業中止","",'⑥4.実施内容（販促）'!F40))</f>
        <v/>
      </c>
      <c r="F77" s="1742" t="str">
        <f>IF('⑥4.実施内容（販促）'!B40="","",IF('⑥4.実施内容（販促）'!D40="事業中止","",'①6.成果目標（販促）'!F77))</f>
        <v/>
      </c>
      <c r="G77" s="1743"/>
      <c r="H77" s="1746" t="str">
        <f>IF('⑥4.実施内容（販促）'!B40="","",IF('⑥4.実施内容（販促）'!D40="事業中止","",'①6.成果目標（販促）'!H77))</f>
        <v/>
      </c>
      <c r="I77" s="1748" t="str">
        <f>IF('⑥4.実施内容（販促）'!B40="","",IF('⑥4.実施内容（販促）'!D40="事業中止","",'①6.成果目標（販促）'!I77))</f>
        <v/>
      </c>
      <c r="J77" s="654" t="str">
        <f>IF(B77="","",IF('⑥4.実施内容（販促）'!D40="事業中止","",'⑥7.経費内訳（販促）'!E356))</f>
        <v/>
      </c>
      <c r="K77" s="661" t="str">
        <f>IF('⑥4.実施内容（販促）'!B40="","",IF('⑥4.実施内容（販促）'!D40="事業中止","",'①6.成果目標（販促）'!K77))</f>
        <v/>
      </c>
      <c r="L77" s="1283" t="str">
        <f>IF(J78="","",((G77*1000)/J78))</f>
        <v/>
      </c>
    </row>
    <row r="78" spans="2:14" ht="22.5" customHeight="1">
      <c r="B78" s="1729"/>
      <c r="C78" s="1730"/>
      <c r="D78" s="1731"/>
      <c r="E78" s="1731"/>
      <c r="F78" s="1742"/>
      <c r="G78" s="1744"/>
      <c r="H78" s="1746"/>
      <c r="I78" s="1748"/>
      <c r="J78" s="652" t="str">
        <f>IF(B77="","",IF('⑥4.実施内容（販促）'!D40="事業中止","",'⑥7.経費内訳（販促）'!F356))</f>
        <v/>
      </c>
      <c r="K78" s="653" t="str">
        <f>IF('⑥4.実施内容（販促）'!B40="","",IF('⑥4.実施内容（販促）'!D40="事業中止","",'①6.成果目標（販促）'!K78))</f>
        <v/>
      </c>
      <c r="L78" s="1283"/>
    </row>
    <row r="79" spans="2:14" ht="22.5" customHeight="1">
      <c r="B79" s="1714" t="str">
        <f>IF('⑥4.実施内容（販促）'!B41="","",'⑥4.実施内容（販促）'!B41)</f>
        <v/>
      </c>
      <c r="C79" s="1730" t="str">
        <f>IF('⑥4.実施内容（販促）'!B41="","",IF('⑥4.実施内容（販促）'!D41="事業中止","事業中止",'⑥4.実施内容（販促）'!C41))</f>
        <v/>
      </c>
      <c r="D79" s="1731" t="str">
        <f>IF('⑥4.実施内容（販促）'!B41="","",IF('⑥4.実施内容（販促）'!D41="事業中止","",'⑥4.実施内容（販促）'!E41))</f>
        <v/>
      </c>
      <c r="E79" s="1731" t="str">
        <f>IF('⑥4.実施内容（販促）'!B41="","",IF('⑥4.実施内容（販促）'!D41="事業中止","",'⑥4.実施内容（販促）'!F41))</f>
        <v/>
      </c>
      <c r="F79" s="1742" t="str">
        <f>IF('⑥4.実施内容（販促）'!B41="","",IF('⑥4.実施内容（販促）'!D41="事業中止","",'①6.成果目標（販促）'!F79))</f>
        <v/>
      </c>
      <c r="G79" s="1743"/>
      <c r="H79" s="1746" t="str">
        <f>IF('⑥4.実施内容（販促）'!B41="","",IF('⑥4.実施内容（販促）'!D41="事業中止","",'①6.成果目標（販促）'!H79))</f>
        <v/>
      </c>
      <c r="I79" s="1748" t="str">
        <f>IF('⑥4.実施内容（販促）'!B41="","",IF('⑥4.実施内容（販促）'!D41="事業中止","",'①6.成果目標（販促）'!I79))</f>
        <v/>
      </c>
      <c r="J79" s="654" t="str">
        <f>IF(B79="","",IF('⑥4.実施内容（販促）'!D41="事業中止","",'⑥7.経費内訳（販促）'!E366))</f>
        <v/>
      </c>
      <c r="K79" s="661" t="str">
        <f>IF('⑥4.実施内容（販促）'!B41="","",IF('⑥4.実施内容（販促）'!D41="事業中止","",'①6.成果目標（販促）'!K79))</f>
        <v/>
      </c>
      <c r="L79" s="1283" t="str">
        <f>IF(J80="","",((G79*1000)/J80))</f>
        <v/>
      </c>
    </row>
    <row r="80" spans="2:14" ht="22.5" customHeight="1">
      <c r="B80" s="1729"/>
      <c r="C80" s="1730"/>
      <c r="D80" s="1731"/>
      <c r="E80" s="1731"/>
      <c r="F80" s="1742"/>
      <c r="G80" s="1744"/>
      <c r="H80" s="1746"/>
      <c r="I80" s="1748"/>
      <c r="J80" s="652" t="str">
        <f>IF(B79="","",IF('⑥4.実施内容（販促）'!D41="事業中止","",'⑥7.経費内訳（販促）'!F366))</f>
        <v/>
      </c>
      <c r="K80" s="653" t="str">
        <f>IF('⑥4.実施内容（販促）'!B41="","",IF('⑥4.実施内容（販促）'!D41="事業中止","",'①6.成果目標（販促）'!K80))</f>
        <v/>
      </c>
      <c r="L80" s="1283"/>
    </row>
    <row r="81" spans="2:14" ht="22.5" customHeight="1">
      <c r="B81" s="1714" t="str">
        <f>IF('⑥4.実施内容（販促）'!B42="","",'⑥4.実施内容（販促）'!B42)</f>
        <v/>
      </c>
      <c r="C81" s="1730" t="str">
        <f>IF('⑥4.実施内容（販促）'!B42="","",IF('⑥4.実施内容（販促）'!D42="事業中止","事業中止",'⑥4.実施内容（販促）'!C42))</f>
        <v/>
      </c>
      <c r="D81" s="1731" t="str">
        <f>IF('⑥4.実施内容（販促）'!B42="","",IF('⑥4.実施内容（販促）'!D42="事業中止","",'⑥4.実施内容（販促）'!E42))</f>
        <v/>
      </c>
      <c r="E81" s="1731" t="str">
        <f>IF('⑥4.実施内容（販促）'!B42="","",IF('⑥4.実施内容（販促）'!D42="事業中止","",'⑥4.実施内容（販促）'!F42))</f>
        <v/>
      </c>
      <c r="F81" s="1742" t="str">
        <f>IF('⑥4.実施内容（販促）'!B42="","",IF('⑥4.実施内容（販促）'!D42="事業中止","",'①6.成果目標（販促）'!F81))</f>
        <v/>
      </c>
      <c r="G81" s="1743"/>
      <c r="H81" s="1746" t="str">
        <f>IF('⑥4.実施内容（販促）'!B42="","",IF('⑥4.実施内容（販促）'!D42="事業中止","",'①6.成果目標（販促）'!H81))</f>
        <v/>
      </c>
      <c r="I81" s="1748" t="str">
        <f>IF('⑥4.実施内容（販促）'!B42="","",IF('⑥4.実施内容（販促）'!D42="事業中止","",'①6.成果目標（販促）'!I81))</f>
        <v/>
      </c>
      <c r="J81" s="654" t="str">
        <f>IF(B81="","",IF('⑥4.実施内容（販促）'!D42="事業中止","",'⑥7.経費内訳（販促）'!E376))</f>
        <v/>
      </c>
      <c r="K81" s="661" t="str">
        <f>IF('⑥4.実施内容（販促）'!B42="","",IF('⑥4.実施内容（販促）'!D42="事業中止","",'①6.成果目標（販促）'!K81))</f>
        <v/>
      </c>
      <c r="L81" s="1283" t="str">
        <f>IF(J82="","",((G81*1000)/J82))</f>
        <v/>
      </c>
    </row>
    <row r="82" spans="2:14" ht="22.5" customHeight="1">
      <c r="B82" s="1729"/>
      <c r="C82" s="1730"/>
      <c r="D82" s="1731"/>
      <c r="E82" s="1731"/>
      <c r="F82" s="1742"/>
      <c r="G82" s="1744"/>
      <c r="H82" s="1746"/>
      <c r="I82" s="1748"/>
      <c r="J82" s="652" t="str">
        <f>IF(B81="","",IF('⑥4.実施内容（販促）'!D42="事業中止","",'⑥7.経費内訳（販促）'!F376))</f>
        <v/>
      </c>
      <c r="K82" s="664" t="str">
        <f>IF('⑥4.実施内容（販促）'!B42="","",IF('⑥4.実施内容（販促）'!D42="事業中止","",'①6.成果目標（販促）'!K82))</f>
        <v/>
      </c>
      <c r="L82" s="1283"/>
    </row>
    <row r="83" spans="2:14" ht="22.5" customHeight="1">
      <c r="B83" s="1714" t="str">
        <f>IF('⑥4.実施内容（販促）'!B43="","",'⑥4.実施内容（販促）'!B43)</f>
        <v/>
      </c>
      <c r="C83" s="1730" t="str">
        <f>IF('⑥4.実施内容（販促）'!B43="","",IF('⑥4.実施内容（販促）'!D43="事業中止","事業中止",'⑥4.実施内容（販促）'!C43))</f>
        <v/>
      </c>
      <c r="D83" s="1731" t="str">
        <f>IF('⑥4.実施内容（販促）'!B43="","",IF('⑥4.実施内容（販促）'!D43="事業中止","",'⑥4.実施内容（販促）'!E43))</f>
        <v/>
      </c>
      <c r="E83" s="1731" t="str">
        <f>IF('⑥4.実施内容（販促）'!B43="","",IF('⑥4.実施内容（販促）'!D43="事業中止","",'⑥4.実施内容（販促）'!F43))</f>
        <v/>
      </c>
      <c r="F83" s="1742" t="str">
        <f>IF('⑥4.実施内容（販促）'!B43="","",IF('⑥4.実施内容（販促）'!D43="事業中止","",'①6.成果目標（販促）'!F83))</f>
        <v/>
      </c>
      <c r="G83" s="1743"/>
      <c r="H83" s="1746" t="str">
        <f>IF('⑥4.実施内容（販促）'!B43="","",IF('⑥4.実施内容（販促）'!D43="事業中止","",'①6.成果目標（販促）'!H83))</f>
        <v/>
      </c>
      <c r="I83" s="1748" t="str">
        <f>IF('⑥4.実施内容（販促）'!B43="","",IF('⑥4.実施内容（販促）'!D43="事業中止","",'①6.成果目標（販促）'!I83))</f>
        <v/>
      </c>
      <c r="J83" s="654" t="str">
        <f>IF(B83="","",IF('⑥4.実施内容（販促）'!D43="事業中止","",'⑥7.経費内訳（販促）'!E386))</f>
        <v/>
      </c>
      <c r="K83" s="661" t="str">
        <f>IF('⑥4.実施内容（販促）'!B43="","",IF('⑥4.実施内容（販促）'!D43="事業中止","",'①6.成果目標（販促）'!K83))</f>
        <v/>
      </c>
      <c r="L83" s="1283" t="str">
        <f>IF(J84="","",((G83*1000)/J84))</f>
        <v/>
      </c>
    </row>
    <row r="84" spans="2:14" ht="22.5" customHeight="1">
      <c r="B84" s="1729"/>
      <c r="C84" s="1730"/>
      <c r="D84" s="1731"/>
      <c r="E84" s="1731"/>
      <c r="F84" s="1742"/>
      <c r="G84" s="1744"/>
      <c r="H84" s="1746"/>
      <c r="I84" s="1748"/>
      <c r="J84" s="652" t="str">
        <f>IF(B83="","",IF('⑥4.実施内容（販促）'!D43="事業中止","",'⑥7.経費内訳（販促）'!F386))</f>
        <v/>
      </c>
      <c r="K84" s="664" t="str">
        <f>IF('⑥4.実施内容（販促）'!B43="","",IF('⑥4.実施内容（販促）'!D43="事業中止","",'①6.成果目標（販促）'!K84))</f>
        <v/>
      </c>
      <c r="L84" s="1283"/>
    </row>
    <row r="85" spans="2:14" ht="22.5" customHeight="1">
      <c r="B85" s="1729" t="str">
        <f>IF('⑥4.実施内容（販促）'!B44="","",'⑥4.実施内容（販促）'!B44)</f>
        <v/>
      </c>
      <c r="C85" s="1730" t="str">
        <f>IF('⑥4.実施内容（販促）'!B44="","",IF('⑥4.実施内容（販促）'!D44="事業中止","事業中止",'⑥4.実施内容（販促）'!C44))</f>
        <v/>
      </c>
      <c r="D85" s="1731" t="str">
        <f>IF('⑥4.実施内容（販促）'!B44="","",IF('⑥4.実施内容（販促）'!D44="事業中止","",'⑥4.実施内容（販促）'!E44))</f>
        <v/>
      </c>
      <c r="E85" s="1731" t="str">
        <f>IF('⑥4.実施内容（販促）'!B44="","",IF('⑥4.実施内容（販促）'!D44="事業中止","",'⑥4.実施内容（販促）'!F44))</f>
        <v/>
      </c>
      <c r="F85" s="1742" t="str">
        <f>IF('⑥4.実施内容（販促）'!B44="","",IF('⑥4.実施内容（販促）'!D44="事業中止","",'①6.成果目標（販促）'!F85))</f>
        <v/>
      </c>
      <c r="G85" s="1744"/>
      <c r="H85" s="1746" t="str">
        <f>IF('⑥4.実施内容（販促）'!B44="","",IF('⑥4.実施内容（販促）'!D44="事業中止","",'①6.成果目標（販促）'!H85))</f>
        <v/>
      </c>
      <c r="I85" s="1748" t="str">
        <f>IF('⑥4.実施内容（販促）'!B44="","",IF('⑥4.実施内容（販促）'!D44="事業中止","",'①6.成果目標（販促）'!I85))</f>
        <v/>
      </c>
      <c r="J85" s="657" t="str">
        <f>IF(B85="","",IF('⑥4.実施内容（販促）'!D44="事業中止","",'⑥7.経費内訳（販促）'!E396))</f>
        <v/>
      </c>
      <c r="K85" s="662" t="str">
        <f>IF('⑥4.実施内容（販促）'!B44="","",IF('⑥4.実施内容（販促）'!D44="事業中止","",'①6.成果目標（販促）'!K85))</f>
        <v/>
      </c>
      <c r="L85" s="1283" t="str">
        <f>IF(J86="","",((G85*1000)/J86))</f>
        <v/>
      </c>
    </row>
    <row r="86" spans="2:14" ht="22.5" customHeight="1" thickBot="1">
      <c r="B86" s="1732"/>
      <c r="C86" s="1733"/>
      <c r="D86" s="1734"/>
      <c r="E86" s="1734"/>
      <c r="F86" s="1749"/>
      <c r="G86" s="1750"/>
      <c r="H86" s="1751"/>
      <c r="I86" s="1752"/>
      <c r="J86" s="659" t="str">
        <f>IF(B85="","",IF('⑥4.実施内容（販促）'!D44="事業中止","",'⑥7.経費内訳（販促）'!F396))</f>
        <v/>
      </c>
      <c r="K86" s="665" t="str">
        <f>IF('⑥4.実施内容（販促）'!B44="","",IF('⑥4.実施内容（販促）'!D44="事業中止","",'①6.成果目標（販促）'!K86))</f>
        <v/>
      </c>
      <c r="L86" s="1284"/>
    </row>
    <row r="87" spans="2:14" ht="22.5" customHeight="1">
      <c r="B87" s="1753" t="str">
        <f>IF('⑥4.実施内容（販促）'!B45="","",'⑥4.実施内容（販促）'!B45)</f>
        <v/>
      </c>
      <c r="C87" s="1754" t="str">
        <f>IF('⑥4.実施内容（販促）'!B45="","",IF('⑥4.実施内容（販促）'!D45="事業中止","事業中止",'⑥4.実施内容（販促）'!C45))</f>
        <v/>
      </c>
      <c r="D87" s="1755" t="str">
        <f>IF('⑥4.実施内容（販促）'!B45="","",IF('⑥4.実施内容（販促）'!D45="事業中止","",'⑥4.実施内容（販促）'!E45))</f>
        <v/>
      </c>
      <c r="E87" s="1755" t="str">
        <f>IF('⑥4.実施内容（販促）'!B45="","",IF('⑥4.実施内容（販促）'!D45="事業中止","",'⑥4.実施内容（販促）'!F45))</f>
        <v/>
      </c>
      <c r="F87" s="1719" t="str">
        <f>IF('⑥4.実施内容（販促）'!B45="","",IF('⑥4.実施内容（販促）'!D45="事業中止","",'①6.成果目標（販促）'!F87))</f>
        <v/>
      </c>
      <c r="G87" s="1721"/>
      <c r="H87" s="1723" t="str">
        <f>IF('⑥4.実施内容（販促）'!B45="","",IF('⑥4.実施内容（販促）'!D45="事業中止","",'①6.成果目標（販促）'!H87))</f>
        <v/>
      </c>
      <c r="I87" s="1725" t="str">
        <f>IF('⑥4.実施内容（販促）'!B45="","",IF('⑥4.実施内容（販促）'!D45="事業中止","",'①6.成果目標（販促）'!I87))</f>
        <v/>
      </c>
      <c r="J87" s="654" t="str">
        <f>IF(B87="","",IF('⑥4.実施内容（販促）'!D45="事業中止","",'⑥7.経費内訳（販促）'!E406))</f>
        <v/>
      </c>
      <c r="K87" s="655" t="str">
        <f>IF('⑥4.実施内容（販促）'!B45="","",IF('⑥4.実施内容（販促）'!D45="事業中止","",'①6.成果目標（販促）'!K87))</f>
        <v/>
      </c>
      <c r="L87" s="1756" t="str">
        <f>IF(J88="","",((G87)/J88))</f>
        <v/>
      </c>
      <c r="N87" s="607"/>
    </row>
    <row r="88" spans="2:14" ht="22.5" customHeight="1">
      <c r="B88" s="1714"/>
      <c r="C88" s="1716"/>
      <c r="D88" s="1718"/>
      <c r="E88" s="1718"/>
      <c r="F88" s="1720"/>
      <c r="G88" s="1722"/>
      <c r="H88" s="1724"/>
      <c r="I88" s="1726"/>
      <c r="J88" s="652" t="str">
        <f>IF(B87="","",IF('⑥4.実施内容（販促）'!D45="事業中止","",'⑥7.経費内訳（販促）'!F406))</f>
        <v/>
      </c>
      <c r="K88" s="664" t="str">
        <f>IF('⑥4.実施内容（販促）'!B45="","",IF('⑥4.実施内容（販促）'!D45="事業中止","",'①6.成果目標（販促）'!K88))</f>
        <v/>
      </c>
      <c r="L88" s="1728"/>
      <c r="N88" s="612"/>
    </row>
    <row r="89" spans="2:14" ht="22.5" customHeight="1">
      <c r="B89" s="1714" t="str">
        <f>IF('⑥4.実施内容（販促）'!B46="","",'⑥4.実施内容（販促）'!B46)</f>
        <v/>
      </c>
      <c r="C89" s="1730" t="str">
        <f>IF('⑥4.実施内容（販促）'!B46="","",IF('⑥4.実施内容（販促）'!D46="事業中止","事業中止",'⑥4.実施内容（販促）'!C46))</f>
        <v/>
      </c>
      <c r="D89" s="1731" t="str">
        <f>IF('⑥4.実施内容（販促）'!B46="","",IF('⑥4.実施内容（販促）'!D46="事業中止","",'⑥4.実施内容（販促）'!E46))</f>
        <v/>
      </c>
      <c r="E89" s="1731" t="str">
        <f>IF('⑥4.実施内容（販促）'!B46="","",IF('⑥4.実施内容（販促）'!D46="事業中止","",'⑥4.実施内容（販促）'!F46))</f>
        <v/>
      </c>
      <c r="F89" s="1720" t="str">
        <f>IF('⑥4.実施内容（販促）'!B46="","",IF('⑥4.実施内容（販促）'!D46="事業中止","",'①6.成果目標（販促）'!F89))</f>
        <v/>
      </c>
      <c r="G89" s="1721"/>
      <c r="H89" s="1724" t="str">
        <f>IF('⑥4.実施内容（販促）'!B46="","",IF('⑥4.実施内容（販促）'!D46="事業中止","",'①6.成果目標（販促）'!H89))</f>
        <v/>
      </c>
      <c r="I89" s="1726" t="str">
        <f>IF('⑥4.実施内容（販促）'!B46="","",IF('⑥4.実施内容（販促）'!D46="事業中止","",'①6.成果目標（販促）'!I89))</f>
        <v/>
      </c>
      <c r="J89" s="654" t="str">
        <f>IF(B89="","",IF('⑥4.実施内容（販促）'!D46="事業中止","",'⑥7.経費内訳（販促）'!E416))</f>
        <v/>
      </c>
      <c r="K89" s="655" t="str">
        <f>IF('⑥4.実施内容（販促）'!B46="","",IF('⑥4.実施内容（販促）'!D46="事業中止","",'①6.成果目標（販促）'!K89))</f>
        <v/>
      </c>
      <c r="L89" s="1728" t="str">
        <f>IF(J90="","",((G89)/J90))</f>
        <v/>
      </c>
      <c r="N89" s="270"/>
    </row>
    <row r="90" spans="2:14" ht="22.5" customHeight="1">
      <c r="B90" s="1729"/>
      <c r="C90" s="1730"/>
      <c r="D90" s="1731"/>
      <c r="E90" s="1731"/>
      <c r="F90" s="1720"/>
      <c r="G90" s="1722"/>
      <c r="H90" s="1724"/>
      <c r="I90" s="1726"/>
      <c r="J90" s="652" t="str">
        <f>IF(B89="","",IF('⑥4.実施内容（販促）'!D46="事業中止","",'⑥7.経費内訳（販促）'!F416))</f>
        <v/>
      </c>
      <c r="K90" s="666" t="str">
        <f>IF('⑥4.実施内容（販促）'!B46="","",IF('⑥4.実施内容（販促）'!D46="事業中止","",'①6.成果目標（販促）'!K90))</f>
        <v/>
      </c>
      <c r="L90" s="1728"/>
      <c r="N90" s="607"/>
    </row>
    <row r="91" spans="2:14" ht="22.5" customHeight="1">
      <c r="B91" s="1714" t="str">
        <f>IF('⑥4.実施内容（販促）'!B47="","",'⑥4.実施内容（販促）'!B47)</f>
        <v/>
      </c>
      <c r="C91" s="1730" t="str">
        <f>IF('⑥4.実施内容（販促）'!B47="","",IF('⑥4.実施内容（販促）'!D47="事業中止","事業中止",'⑥4.実施内容（販促）'!C47))</f>
        <v/>
      </c>
      <c r="D91" s="1731" t="str">
        <f>IF('⑥4.実施内容（販促）'!B47="","",IF('⑥4.実施内容（販促）'!D47="事業中止","",'⑥4.実施内容（販促）'!E47))</f>
        <v/>
      </c>
      <c r="E91" s="1731" t="str">
        <f>IF('⑥4.実施内容（販促）'!B47="","",IF('⑥4.実施内容（販促）'!D47="事業中止","",'⑥4.実施内容（販促）'!F47))</f>
        <v/>
      </c>
      <c r="F91" s="1720" t="str">
        <f>IF('⑥4.実施内容（販促）'!B47="","",IF('⑥4.実施内容（販促）'!D47="事業中止","",'①6.成果目標（販促）'!F91))</f>
        <v/>
      </c>
      <c r="G91" s="1721"/>
      <c r="H91" s="1724" t="str">
        <f>IF('⑥4.実施内容（販促）'!B47="","",IF('⑥4.実施内容（販促）'!D47="事業中止","",'①6.成果目標（販促）'!H91))</f>
        <v/>
      </c>
      <c r="I91" s="1726" t="str">
        <f>IF('⑥4.実施内容（販促）'!B47="","",IF('⑥4.実施内容（販促）'!D47="事業中止","",'①6.成果目標（販促）'!I91))</f>
        <v/>
      </c>
      <c r="J91" s="654" t="str">
        <f>IF(B91="","",IF('⑥4.実施内容（販促）'!D47="事業中止","",'⑥7.経費内訳（販促）'!E426))</f>
        <v/>
      </c>
      <c r="K91" s="655" t="str">
        <f>IF('⑥4.実施内容（販促）'!B47="","",IF('⑥4.実施内容（販促）'!D47="事業中止","",'①6.成果目標（販促）'!K91))</f>
        <v/>
      </c>
      <c r="L91" s="1728" t="str">
        <f>IF(J92="","",((G91)/J92))</f>
        <v/>
      </c>
      <c r="N91" s="625"/>
    </row>
    <row r="92" spans="2:14" ht="22.5" customHeight="1">
      <c r="B92" s="1729"/>
      <c r="C92" s="1730"/>
      <c r="D92" s="1731"/>
      <c r="E92" s="1731"/>
      <c r="F92" s="1720"/>
      <c r="G92" s="1722"/>
      <c r="H92" s="1724"/>
      <c r="I92" s="1726"/>
      <c r="J92" s="652" t="str">
        <f>IF(B91="","",IF('⑥4.実施内容（販促）'!D47="事業中止","",'⑥7.経費内訳（販促）'!F426))</f>
        <v/>
      </c>
      <c r="K92" s="666" t="str">
        <f>IF('⑥4.実施内容（販促）'!B47="","",IF('⑥4.実施内容（販促）'!D47="事業中止","",'①6.成果目標（販促）'!K92))</f>
        <v/>
      </c>
      <c r="L92" s="1728"/>
    </row>
    <row r="93" spans="2:14" ht="22.5" customHeight="1">
      <c r="B93" s="1714" t="str">
        <f>IF('⑥4.実施内容（販促）'!B48="","",'⑥4.実施内容（販促）'!B48)</f>
        <v/>
      </c>
      <c r="C93" s="1730" t="str">
        <f>IF('⑥4.実施内容（販促）'!B48="","",IF('⑥4.実施内容（販促）'!D48="事業中止","事業中止",'⑥4.実施内容（販促）'!C48))</f>
        <v/>
      </c>
      <c r="D93" s="1731" t="str">
        <f>IF('⑥4.実施内容（販促）'!B48="","",IF('⑥4.実施内容（販促）'!D48="事業中止","",'⑥4.実施内容（販促）'!E48))</f>
        <v/>
      </c>
      <c r="E93" s="1731" t="str">
        <f>IF('⑥4.実施内容（販促）'!B48="","",IF('⑥4.実施内容（販促）'!D48="事業中止","",'⑥4.実施内容（販促）'!F48))</f>
        <v/>
      </c>
      <c r="F93" s="1720" t="str">
        <f>IF('⑥4.実施内容（販促）'!B48="","",IF('⑥4.実施内容（販促）'!D48="事業中止","",'①6.成果目標（販促）'!F93))</f>
        <v/>
      </c>
      <c r="G93" s="1721"/>
      <c r="H93" s="1724" t="str">
        <f>IF('⑥4.実施内容（販促）'!B48="","",IF('⑥4.実施内容（販促）'!D48="事業中止","",'①6.成果目標（販促）'!H93))</f>
        <v/>
      </c>
      <c r="I93" s="1726" t="str">
        <f>IF('⑥4.実施内容（販促）'!B48="","",IF('⑥4.実施内容（販促）'!D48="事業中止","",'①6.成果目標（販促）'!I93))</f>
        <v/>
      </c>
      <c r="J93" s="654" t="str">
        <f>IF(B93="","",IF('⑥4.実施内容（販促）'!D48="事業中止","",'⑥7.経費内訳（販促）'!E436))</f>
        <v/>
      </c>
      <c r="K93" s="655" t="str">
        <f>IF('⑥4.実施内容（販促）'!B48="","",IF('⑥4.実施内容（販促）'!D48="事業中止","",'①6.成果目標（販促）'!K93))</f>
        <v/>
      </c>
      <c r="L93" s="1728" t="str">
        <f>IF(J94="","",((G93)/J94))</f>
        <v/>
      </c>
    </row>
    <row r="94" spans="2:14" ht="22.5" customHeight="1">
      <c r="B94" s="1729"/>
      <c r="C94" s="1730"/>
      <c r="D94" s="1731"/>
      <c r="E94" s="1731"/>
      <c r="F94" s="1720"/>
      <c r="G94" s="1722"/>
      <c r="H94" s="1724"/>
      <c r="I94" s="1726"/>
      <c r="J94" s="652" t="str">
        <f>IF(B93="","",IF('⑥4.実施内容（販促）'!D48="事業中止","",'⑥7.経費内訳（販促）'!F436))</f>
        <v/>
      </c>
      <c r="K94" s="666" t="str">
        <f>IF('⑥4.実施内容（販促）'!B48="","",IF('⑥4.実施内容（販促）'!D48="事業中止","",'①6.成果目標（販促）'!K94))</f>
        <v/>
      </c>
      <c r="L94" s="1728"/>
    </row>
    <row r="95" spans="2:14" ht="22.5" customHeight="1">
      <c r="B95" s="1714" t="str">
        <f>IF('⑥4.実施内容（販促）'!B49="","",'⑥4.実施内容（販促）'!B49)</f>
        <v/>
      </c>
      <c r="C95" s="1730" t="str">
        <f>IF('⑥4.実施内容（販促）'!B49="","",IF('⑥4.実施内容（販促）'!D49="事業中止","事業中止",'⑥4.実施内容（販促）'!C49))</f>
        <v/>
      </c>
      <c r="D95" s="1731" t="str">
        <f>IF('⑥4.実施内容（販促）'!B49="","",IF('⑥4.実施内容（販促）'!D49="事業中止","",'⑥4.実施内容（販促）'!E49))</f>
        <v/>
      </c>
      <c r="E95" s="1731" t="str">
        <f>IF('⑥4.実施内容（販促）'!B49="","",IF('⑥4.実施内容（販促）'!D49="事業中止","",'⑥4.実施内容（販促）'!F49))</f>
        <v/>
      </c>
      <c r="F95" s="1720" t="str">
        <f>IF('⑥4.実施内容（販促）'!B49="","",IF('⑥4.実施内容（販促）'!D49="事業中止","",'①6.成果目標（販促）'!F95))</f>
        <v/>
      </c>
      <c r="G95" s="1721"/>
      <c r="H95" s="1724" t="str">
        <f>IF('⑥4.実施内容（販促）'!B49="","",IF('⑥4.実施内容（販促）'!D49="事業中止","",'①6.成果目標（販促）'!H95))</f>
        <v/>
      </c>
      <c r="I95" s="1726" t="str">
        <f>IF('⑥4.実施内容（販促）'!B49="","",IF('⑥4.実施内容（販促）'!D49="事業中止","",'①6.成果目標（販促）'!I95))</f>
        <v/>
      </c>
      <c r="J95" s="654" t="str">
        <f>IF(B95="","",IF('⑥4.実施内容（販促）'!D49="事業中止","",'⑥7.経費内訳（販促）'!E446))</f>
        <v/>
      </c>
      <c r="K95" s="655" t="str">
        <f>IF('⑥4.実施内容（販促）'!B49="","",IF('⑥4.実施内容（販促）'!D49="事業中止","",'①6.成果目標（販促）'!K95))</f>
        <v/>
      </c>
      <c r="L95" s="1728" t="str">
        <f>IF(J96="","",((G95)/J96))</f>
        <v/>
      </c>
    </row>
    <row r="96" spans="2:14" ht="22.5" customHeight="1">
      <c r="B96" s="1729"/>
      <c r="C96" s="1730"/>
      <c r="D96" s="1731"/>
      <c r="E96" s="1731"/>
      <c r="F96" s="1720"/>
      <c r="G96" s="1722"/>
      <c r="H96" s="1724"/>
      <c r="I96" s="1726"/>
      <c r="J96" s="652" t="str">
        <f>IF(B95="","",IF('⑥4.実施内容（販促）'!D49="事業中止","",'⑥7.経費内訳（販促）'!F446))</f>
        <v/>
      </c>
      <c r="K96" s="666" t="str">
        <f>IF('⑥4.実施内容（販促）'!B49="","",IF('⑥4.実施内容（販促）'!D49="事業中止","",'①6.成果目標（販促）'!K96))</f>
        <v/>
      </c>
      <c r="L96" s="1728"/>
    </row>
    <row r="97" spans="2:14" ht="22.5" customHeight="1">
      <c r="B97" s="1714" t="str">
        <f>IF('⑥4.実施内容（販促）'!B50="","",'⑥4.実施内容（販促）'!B50)</f>
        <v/>
      </c>
      <c r="C97" s="1730" t="str">
        <f>IF('⑥4.実施内容（販促）'!B50="","",IF('⑥4.実施内容（販促）'!D50="事業中止","事業中止",'⑥4.実施内容（販促）'!C50))</f>
        <v/>
      </c>
      <c r="D97" s="1731" t="str">
        <f>IF('⑥4.実施内容（販促）'!B50="","",IF('⑥4.実施内容（販促）'!D50="事業中止","",'⑥4.実施内容（販促）'!E50))</f>
        <v/>
      </c>
      <c r="E97" s="1731" t="str">
        <f>IF('⑥4.実施内容（販促）'!B50="","",IF('⑥4.実施内容（販促）'!D50="事業中止","",'⑥4.実施内容（販促）'!F50))</f>
        <v/>
      </c>
      <c r="F97" s="1720" t="str">
        <f>IF('⑥4.実施内容（販促）'!B50="","",IF('⑥4.実施内容（販促）'!D50="事業中止","",'①6.成果目標（販促）'!F97))</f>
        <v/>
      </c>
      <c r="G97" s="1721"/>
      <c r="H97" s="1724" t="str">
        <f>IF('⑥4.実施内容（販促）'!B50="","",IF('⑥4.実施内容（販促）'!D50="事業中止","",'①6.成果目標（販促）'!H97))</f>
        <v/>
      </c>
      <c r="I97" s="1726" t="str">
        <f>IF('⑥4.実施内容（販促）'!B50="","",IF('⑥4.実施内容（販促）'!D50="事業中止","",'①6.成果目標（販促）'!I97))</f>
        <v/>
      </c>
      <c r="J97" s="654" t="str">
        <f>IF(B97="","",IF('⑥4.実施内容（販促）'!D50="事業中止","",'⑥7.経費内訳（販促）'!E456))</f>
        <v/>
      </c>
      <c r="K97" s="655" t="str">
        <f>IF('⑥4.実施内容（販促）'!B50="","",IF('⑥4.実施内容（販促）'!D50="事業中止","",'①6.成果目標（販促）'!K97))</f>
        <v/>
      </c>
      <c r="L97" s="1728" t="str">
        <f>IF(J98="","",((G97)/J98))</f>
        <v/>
      </c>
    </row>
    <row r="98" spans="2:14" ht="22.5" customHeight="1">
      <c r="B98" s="1729"/>
      <c r="C98" s="1730"/>
      <c r="D98" s="1731"/>
      <c r="E98" s="1731"/>
      <c r="F98" s="1720"/>
      <c r="G98" s="1722"/>
      <c r="H98" s="1724"/>
      <c r="I98" s="1726"/>
      <c r="J98" s="652" t="str">
        <f>IF(B97="","",IF('⑥4.実施内容（販促）'!D50="事業中止","",'⑥7.経費内訳（販促）'!F456))</f>
        <v/>
      </c>
      <c r="K98" s="666" t="str">
        <f>IF('⑥4.実施内容（販促）'!B50="","",IF('⑥4.実施内容（販促）'!D50="事業中止","",'①6.成果目標（販促）'!K98))</f>
        <v/>
      </c>
      <c r="L98" s="1728"/>
    </row>
    <row r="99" spans="2:14" ht="22.5" customHeight="1">
      <c r="B99" s="1714" t="str">
        <f>IF('⑥4.実施内容（販促）'!B51="","",'⑥4.実施内容（販促）'!B51)</f>
        <v/>
      </c>
      <c r="C99" s="1730" t="str">
        <f>IF('⑥4.実施内容（販促）'!B51="","",IF('⑥4.実施内容（販促）'!D51="事業中止","事業中止",'⑥4.実施内容（販促）'!C51))</f>
        <v/>
      </c>
      <c r="D99" s="1731" t="str">
        <f>IF('⑥4.実施内容（販促）'!B51="","",IF('⑥4.実施内容（販促）'!D51="事業中止","",'⑥4.実施内容（販促）'!E51))</f>
        <v/>
      </c>
      <c r="E99" s="1731" t="str">
        <f>IF('⑥4.実施内容（販促）'!B51="","",IF('⑥4.実施内容（販促）'!D51="事業中止","",'⑥4.実施内容（販促）'!F51))</f>
        <v/>
      </c>
      <c r="F99" s="1720" t="str">
        <f>IF('⑥4.実施内容（販促）'!B51="","",IF('⑥4.実施内容（販促）'!D51="事業中止","",'①6.成果目標（販促）'!F99))</f>
        <v/>
      </c>
      <c r="G99" s="1721"/>
      <c r="H99" s="1724" t="str">
        <f>IF('⑥4.実施内容（販促）'!B51="","",IF('⑥4.実施内容（販促）'!D51="事業中止","",'①6.成果目標（販促）'!H99))</f>
        <v/>
      </c>
      <c r="I99" s="1726" t="str">
        <f>IF('⑥4.実施内容（販促）'!B51="","",IF('⑥4.実施内容（販促）'!D51="事業中止","",'①6.成果目標（販促）'!I99))</f>
        <v/>
      </c>
      <c r="J99" s="654" t="str">
        <f>IF(B99="","",IF('⑥4.実施内容（販促）'!D51="事業中止","",'⑥7.経費内訳（販促）'!E466))</f>
        <v/>
      </c>
      <c r="K99" s="655" t="str">
        <f>IF('⑥4.実施内容（販促）'!B51="","",IF('⑥4.実施内容（販促）'!D51="事業中止","",'①6.成果目標（販促）'!K99))</f>
        <v/>
      </c>
      <c r="L99" s="1728" t="str">
        <f>IF(J100="","",((G99)/J100))</f>
        <v/>
      </c>
    </row>
    <row r="100" spans="2:14" ht="22.5" customHeight="1">
      <c r="B100" s="1729"/>
      <c r="C100" s="1730"/>
      <c r="D100" s="1731"/>
      <c r="E100" s="1731"/>
      <c r="F100" s="1720"/>
      <c r="G100" s="1722"/>
      <c r="H100" s="1724"/>
      <c r="I100" s="1726"/>
      <c r="J100" s="652" t="str">
        <f>IF(B99="","",IF('⑥4.実施内容（販促）'!D51="事業中止","",'⑥7.経費内訳（販促）'!F466))</f>
        <v/>
      </c>
      <c r="K100" s="666" t="str">
        <f>IF('⑥4.実施内容（販促）'!B51="","",IF('⑥4.実施内容（販促）'!D51="事業中止","",'①6.成果目標（販促）'!K100))</f>
        <v/>
      </c>
      <c r="L100" s="1728"/>
    </row>
    <row r="101" spans="2:14" ht="22.5" customHeight="1">
      <c r="B101" s="1714" t="str">
        <f>IF('⑥4.実施内容（販促）'!B52="","",'⑥4.実施内容（販促）'!B52)</f>
        <v/>
      </c>
      <c r="C101" s="1730" t="str">
        <f>IF('⑥4.実施内容（販促）'!B52="","",IF('⑥4.実施内容（販促）'!D52="事業中止","事業中止",'⑥4.実施内容（販促）'!C52))</f>
        <v/>
      </c>
      <c r="D101" s="1731" t="str">
        <f>IF('⑥4.実施内容（販促）'!B52="","",IF('⑥4.実施内容（販促）'!D52="事業中止","",'⑥4.実施内容（販促）'!E52))</f>
        <v/>
      </c>
      <c r="E101" s="1731" t="str">
        <f>IF('⑥4.実施内容（販促）'!B52="","",IF('⑥4.実施内容（販促）'!D52="事業中止","",'⑥4.実施内容（販促）'!F52))</f>
        <v/>
      </c>
      <c r="F101" s="1720" t="str">
        <f>IF('⑥4.実施内容（販促）'!B52="","",IF('⑥4.実施内容（販促）'!D52="事業中止","",'①6.成果目標（販促）'!F101))</f>
        <v/>
      </c>
      <c r="G101" s="1721"/>
      <c r="H101" s="1724" t="str">
        <f>IF('⑥4.実施内容（販促）'!B52="","",IF('⑥4.実施内容（販促）'!D52="事業中止","",'①6.成果目標（販促）'!H101))</f>
        <v/>
      </c>
      <c r="I101" s="1726" t="str">
        <f>IF('⑥4.実施内容（販促）'!B52="","",IF('⑥4.実施内容（販促）'!D52="事業中止","",'①6.成果目標（販促）'!I101))</f>
        <v/>
      </c>
      <c r="J101" s="654" t="str">
        <f>IF(B101="","",IF('⑥4.実施内容（販促）'!D52="事業中止","",'⑥7.経費内訳（販促）'!E476))</f>
        <v/>
      </c>
      <c r="K101" s="655" t="str">
        <f>IF('⑥4.実施内容（販促）'!B52="","",IF('⑥4.実施内容（販促）'!D52="事業中止","",'①6.成果目標（販促）'!K101))</f>
        <v/>
      </c>
      <c r="L101" s="1728" t="str">
        <f>IF(J102="","",((G101)/J102))</f>
        <v/>
      </c>
    </row>
    <row r="102" spans="2:14" ht="22.5" customHeight="1">
      <c r="B102" s="1729"/>
      <c r="C102" s="1730"/>
      <c r="D102" s="1731"/>
      <c r="E102" s="1731"/>
      <c r="F102" s="1720"/>
      <c r="G102" s="1722"/>
      <c r="H102" s="1724"/>
      <c r="I102" s="1726"/>
      <c r="J102" s="652" t="str">
        <f>IF(B101="","",IF('⑥4.実施内容（販促）'!D52="事業中止","",'⑥7.経費内訳（販促）'!F476))</f>
        <v/>
      </c>
      <c r="K102" s="666" t="str">
        <f>IF('⑥4.実施内容（販促）'!B52="","",IF('⑥4.実施内容（販促）'!D52="事業中止","",'①6.成果目標（販促）'!K102))</f>
        <v/>
      </c>
      <c r="L102" s="1728"/>
    </row>
    <row r="103" spans="2:14" ht="22.5" customHeight="1">
      <c r="B103" s="1714" t="str">
        <f>IF('⑥4.実施内容（販促）'!B53="","",'⑥4.実施内容（販促）'!B53)</f>
        <v/>
      </c>
      <c r="C103" s="1730" t="str">
        <f>IF('⑥4.実施内容（販促）'!B53="","",IF('⑥4.実施内容（販促）'!D53="事業中止","事業中止",'⑥4.実施内容（販促）'!C53))</f>
        <v/>
      </c>
      <c r="D103" s="1731" t="str">
        <f>IF('⑥4.実施内容（販促）'!B53="","",IF('⑥4.実施内容（販促）'!D53="事業中止","",'⑥4.実施内容（販促）'!E53))</f>
        <v/>
      </c>
      <c r="E103" s="1731" t="str">
        <f>IF('⑥4.実施内容（販促）'!B53="","",IF('⑥4.実施内容（販促）'!D53="事業中止","",'⑥4.実施内容（販促）'!F53))</f>
        <v/>
      </c>
      <c r="F103" s="1720" t="str">
        <f>IF('⑥4.実施内容（販促）'!B53="","",IF('⑥4.実施内容（販促）'!D53="事業中止","",'①6.成果目標（販促）'!F103))</f>
        <v/>
      </c>
      <c r="G103" s="1721"/>
      <c r="H103" s="1724" t="str">
        <f>IF('⑥4.実施内容（販促）'!B53="","",IF('⑥4.実施内容（販促）'!D53="事業中止","",'①6.成果目標（販促）'!H103))</f>
        <v/>
      </c>
      <c r="I103" s="1726" t="str">
        <f>IF('⑥4.実施内容（販促）'!B53="","",IF('⑥4.実施内容（販促）'!D53="事業中止","",'①6.成果目標（販促）'!I103))</f>
        <v/>
      </c>
      <c r="J103" s="654" t="str">
        <f>IF(B103="","",IF('⑥4.実施内容（販促）'!D53="事業中止","",'⑥7.経費内訳（販促）'!E486))</f>
        <v/>
      </c>
      <c r="K103" s="655" t="str">
        <f>IF('⑥4.実施内容（販促）'!B53="","",IF('⑥4.実施内容（販促）'!D53="事業中止","",'①6.成果目標（販促）'!K103))</f>
        <v/>
      </c>
      <c r="L103" s="1728" t="str">
        <f>IF(J104="","",((G103)/J104))</f>
        <v/>
      </c>
    </row>
    <row r="104" spans="2:14" ht="22.5" customHeight="1">
      <c r="B104" s="1729"/>
      <c r="C104" s="1730"/>
      <c r="D104" s="1731"/>
      <c r="E104" s="1731"/>
      <c r="F104" s="1720"/>
      <c r="G104" s="1722"/>
      <c r="H104" s="1724"/>
      <c r="I104" s="1726"/>
      <c r="J104" s="652" t="str">
        <f>IF(B103="","",IF('⑥4.実施内容（販促）'!D53="事業中止","",'⑥7.経費内訳（販促）'!F486))</f>
        <v/>
      </c>
      <c r="K104" s="666" t="str">
        <f>IF('⑥4.実施内容（販促）'!B53="","",IF('⑥4.実施内容（販促）'!D53="事業中止","",'①6.成果目標（販促）'!K104))</f>
        <v/>
      </c>
      <c r="L104" s="1728"/>
    </row>
    <row r="105" spans="2:14" ht="22.5" customHeight="1">
      <c r="B105" s="1729" t="str">
        <f>IF('⑥4.実施内容（販促）'!B54="","",'⑥4.実施内容（販促）'!B54)</f>
        <v/>
      </c>
      <c r="C105" s="1730" t="str">
        <f>IF('⑥4.実施内容（販促）'!B54="","",IF('⑥4.実施内容（販促）'!D54="事業中止","事業中止",'⑥4.実施内容（販促）'!C54))</f>
        <v/>
      </c>
      <c r="D105" s="1731" t="str">
        <f>IF('⑥4.実施内容（販促）'!B54="","",IF('⑥4.実施内容（販促）'!D54="事業中止","",'⑥4.実施内容（販促）'!E54))</f>
        <v/>
      </c>
      <c r="E105" s="1731" t="str">
        <f>IF('⑥4.実施内容（販促）'!B54="","",IF('⑥4.実施内容（販促）'!D54="事業中止","",'⑥4.実施内容（販促）'!F54))</f>
        <v/>
      </c>
      <c r="F105" s="1720" t="str">
        <f>IF('⑥4.実施内容（販促）'!B54="","",IF('⑥4.実施内容（販促）'!D54="事業中止","",'①6.成果目標（販促）'!F105))</f>
        <v/>
      </c>
      <c r="G105" s="1722"/>
      <c r="H105" s="1724" t="str">
        <f>IF('⑥4.実施内容（販促）'!B54="","",IF('⑥4.実施内容（販促）'!D54="事業中止","",'①6.成果目標（販促）'!H105))</f>
        <v/>
      </c>
      <c r="I105" s="1726" t="str">
        <f>IF('⑥4.実施内容（販促）'!B54="","",IF('⑥4.実施内容（販促）'!D54="事業中止","",'①6.成果目標（販促）'!I105))</f>
        <v/>
      </c>
      <c r="J105" s="657" t="str">
        <f>IF(B105="","",IF('⑥4.実施内容（販促）'!D54="事業中止","",'⑥7.経費内訳（販促）'!E496))</f>
        <v/>
      </c>
      <c r="K105" s="658" t="str">
        <f>IF('⑥4.実施内容（販促）'!B54="","",IF('⑥4.実施内容（販促）'!D54="事業中止","",'①6.成果目標（販促）'!K105))</f>
        <v/>
      </c>
      <c r="L105" s="1728" t="str">
        <f>IF(J106="","",((G105)/J106))</f>
        <v/>
      </c>
    </row>
    <row r="106" spans="2:14" ht="22.5" customHeight="1" thickBot="1">
      <c r="B106" s="1732"/>
      <c r="C106" s="1733"/>
      <c r="D106" s="1734"/>
      <c r="E106" s="1734"/>
      <c r="F106" s="1735"/>
      <c r="G106" s="1736"/>
      <c r="H106" s="1737"/>
      <c r="I106" s="1738"/>
      <c r="J106" s="659" t="str">
        <f>IF(B105="","",IF('⑥4.実施内容（販促）'!D54="事業中止","",'⑥7.経費内訳（販促）'!F496))</f>
        <v/>
      </c>
      <c r="K106" s="667" t="str">
        <f>IF('⑥4.実施内容（販促）'!B54="","",IF('⑥4.実施内容（販促）'!D54="事業中止","",'①6.成果目標（販促）'!K106))</f>
        <v/>
      </c>
      <c r="L106" s="1739"/>
      <c r="N106" s="214"/>
    </row>
    <row r="107" spans="2:14" ht="22.5" customHeight="1">
      <c r="B107" s="1714" t="str">
        <f>IF('⑥4.実施内容（販促）'!B55="","",'⑥4.実施内容（販促）'!B55)</f>
        <v/>
      </c>
      <c r="C107" s="1740" t="str">
        <f>IF('⑥4.実施内容（販促）'!B55="","",IF('⑥4.実施内容（販促）'!D55="事業中止","事業中止",'⑥4.実施内容（販促）'!C55))</f>
        <v/>
      </c>
      <c r="D107" s="1718" t="str">
        <f>IF('⑥4.実施内容（販促）'!B55="","",IF('⑥4.実施内容（販促）'!D55="事業中止","",'⑥4.実施内容（販促）'!E55))</f>
        <v/>
      </c>
      <c r="E107" s="1718" t="str">
        <f>IF('⑥4.実施内容（販促）'!B55="","",IF('⑥4.実施内容（販促）'!D55="事業中止","",'⑥4.実施内容（販促）'!F55))</f>
        <v/>
      </c>
      <c r="F107" s="1741" t="str">
        <f>IF('⑥4.実施内容（販促）'!B55="","",IF('⑥4.実施内容（販促）'!D55="事業中止","",'①6.成果目標（販促）'!F107))</f>
        <v/>
      </c>
      <c r="G107" s="1743"/>
      <c r="H107" s="1745" t="str">
        <f>IF('⑥4.実施内容（販促）'!B55="","",IF('⑥4.実施内容（販促）'!D55="事業中止","",'①6.成果目標（販促）'!H107))</f>
        <v/>
      </c>
      <c r="I107" s="1747" t="str">
        <f>IF('⑥4.実施内容（販促）'!B55="","",IF('⑥4.実施内容（販促）'!D55="事業中止","",'①6.成果目標（販促）'!I107))</f>
        <v/>
      </c>
      <c r="J107" s="654" t="str">
        <f>IF(B107="","",IF('⑥4.実施内容（販促）'!D55="事業中止","",'⑥7.経費内訳（販促）'!E506))</f>
        <v/>
      </c>
      <c r="K107" s="661" t="str">
        <f>IF('⑥4.実施内容（販促）'!B55="","",IF('⑥4.実施内容（販促）'!D55="事業中止","",'①6.成果目標（販促）'!K107))</f>
        <v/>
      </c>
      <c r="L107" s="1292" t="str">
        <f>IF(J108="","",((G107*1000)/J108))</f>
        <v/>
      </c>
    </row>
    <row r="108" spans="2:14" ht="22.5" customHeight="1">
      <c r="B108" s="1729"/>
      <c r="C108" s="1730"/>
      <c r="D108" s="1731"/>
      <c r="E108" s="1731"/>
      <c r="F108" s="1742"/>
      <c r="G108" s="1744"/>
      <c r="H108" s="1746"/>
      <c r="I108" s="1748"/>
      <c r="J108" s="652" t="str">
        <f>IF(B107="","",IF('⑥4.実施内容（販促）'!D55="事業中止","",'⑥7.経費内訳（販促）'!F506))</f>
        <v/>
      </c>
      <c r="K108" s="664" t="str">
        <f>IF('⑥4.実施内容（販促）'!B55="","",IF('⑥4.実施内容（販促）'!D55="事業中止","",'①6.成果目標（販促）'!K108))</f>
        <v/>
      </c>
      <c r="L108" s="1283"/>
    </row>
    <row r="109" spans="2:14" ht="22.5" customHeight="1">
      <c r="B109" s="1714" t="str">
        <f>IF('⑥4.実施内容（販促）'!B56="","",'⑥4.実施内容（販促）'!B56)</f>
        <v/>
      </c>
      <c r="C109" s="1730" t="str">
        <f>IF('⑥4.実施内容（販促）'!B56="","",IF('⑥4.実施内容（販促）'!D56="事業中止","事業中止",'⑥4.実施内容（販促）'!C56))</f>
        <v/>
      </c>
      <c r="D109" s="1731" t="str">
        <f>IF('⑥4.実施内容（販促）'!B56="","",IF('⑥4.実施内容（販促）'!D56="事業中止","",'⑥4.実施内容（販促）'!E56))</f>
        <v/>
      </c>
      <c r="E109" s="1731" t="str">
        <f>IF('⑥4.実施内容（販促）'!B56="","",IF('⑥4.実施内容（販促）'!D56="事業中止","",'⑥4.実施内容（販促）'!F56))</f>
        <v/>
      </c>
      <c r="F109" s="1742" t="str">
        <f>IF('⑥4.実施内容（販促）'!B56="","",IF('⑥4.実施内容（販促）'!D56="事業中止","",'①6.成果目標（販促）'!F109))</f>
        <v/>
      </c>
      <c r="G109" s="1743"/>
      <c r="H109" s="1746" t="str">
        <f>IF('⑥4.実施内容（販促）'!B56="","",IF('⑥4.実施内容（販促）'!D56="事業中止","",'①6.成果目標（販促）'!H109))</f>
        <v/>
      </c>
      <c r="I109" s="1748" t="str">
        <f>IF('⑥4.実施内容（販促）'!B56="","",IF('⑥4.実施内容（販促）'!D56="事業中止","",'①6.成果目標（販促）'!I109))</f>
        <v/>
      </c>
      <c r="J109" s="654" t="str">
        <f>IF(B109="","",IF('⑥4.実施内容（販促）'!D56="事業中止","",'⑥7.経費内訳（販促）'!E516))</f>
        <v/>
      </c>
      <c r="K109" s="661" t="str">
        <f>IF('⑥4.実施内容（販促）'!B56="","",IF('⑥4.実施内容（販促）'!D56="事業中止","",'①6.成果目標（販促）'!K109))</f>
        <v/>
      </c>
      <c r="L109" s="1283" t="str">
        <f>IF(J110="","",((G109*1000)/J110))</f>
        <v/>
      </c>
    </row>
    <row r="110" spans="2:14" ht="22.5" customHeight="1">
      <c r="B110" s="1729"/>
      <c r="C110" s="1730"/>
      <c r="D110" s="1731"/>
      <c r="E110" s="1731"/>
      <c r="F110" s="1742"/>
      <c r="G110" s="1744"/>
      <c r="H110" s="1746"/>
      <c r="I110" s="1748"/>
      <c r="J110" s="652" t="str">
        <f>IF(B109="","",IF('⑥4.実施内容（販促）'!D56="事業中止","",'⑥7.経費内訳（販促）'!F516))</f>
        <v/>
      </c>
      <c r="K110" s="664" t="str">
        <f>IF('⑥4.実施内容（販促）'!B56="","",IF('⑥4.実施内容（販促）'!D56="事業中止","",'①6.成果目標（販促）'!K110))</f>
        <v/>
      </c>
      <c r="L110" s="1283"/>
    </row>
    <row r="111" spans="2:14" ht="22.5" customHeight="1">
      <c r="B111" s="1714" t="str">
        <f>IF('⑥4.実施内容（販促）'!B57="","",'⑥4.実施内容（販促）'!B57)</f>
        <v/>
      </c>
      <c r="C111" s="1730" t="str">
        <f>IF('⑥4.実施内容（販促）'!B57="","",IF('⑥4.実施内容（販促）'!D57="事業中止","事業中止",'⑥4.実施内容（販促）'!C57))</f>
        <v/>
      </c>
      <c r="D111" s="1731" t="str">
        <f>IF('⑥4.実施内容（販促）'!B57="","",IF('⑥4.実施内容（販促）'!D57="事業中止","",'⑥4.実施内容（販促）'!E57))</f>
        <v/>
      </c>
      <c r="E111" s="1731" t="str">
        <f>IF('⑥4.実施内容（販促）'!B57="","",IF('⑥4.実施内容（販促）'!D57="事業中止","",'⑥4.実施内容（販促）'!F57))</f>
        <v/>
      </c>
      <c r="F111" s="1742" t="str">
        <f>IF('⑥4.実施内容（販促）'!B57="","",IF('⑥4.実施内容（販促）'!D57="事業中止","",'①6.成果目標（販促）'!F111))</f>
        <v/>
      </c>
      <c r="G111" s="1743"/>
      <c r="H111" s="1746" t="str">
        <f>IF('⑥4.実施内容（販促）'!B57="","",IF('⑥4.実施内容（販促）'!D57="事業中止","",'①6.成果目標（販促）'!H111))</f>
        <v/>
      </c>
      <c r="I111" s="1748" t="str">
        <f>IF('⑥4.実施内容（販促）'!B57="","",IF('⑥4.実施内容（販促）'!D57="事業中止","",'①6.成果目標（販促）'!I111))</f>
        <v/>
      </c>
      <c r="J111" s="654" t="str">
        <f>IF(B111="","",IF('⑥4.実施内容（販促）'!D57="事業中止","",'⑥7.経費内訳（販促）'!E526))</f>
        <v/>
      </c>
      <c r="K111" s="661" t="str">
        <f>IF('⑥4.実施内容（販促）'!B57="","",IF('⑥4.実施内容（販促）'!D57="事業中止","",'①6.成果目標（販促）'!K111))</f>
        <v/>
      </c>
      <c r="L111" s="1283" t="str">
        <f>IF(J112="","",((G111*1000)/J112))</f>
        <v/>
      </c>
    </row>
    <row r="112" spans="2:14" ht="22.5" customHeight="1">
      <c r="B112" s="1729"/>
      <c r="C112" s="1730"/>
      <c r="D112" s="1731"/>
      <c r="E112" s="1731"/>
      <c r="F112" s="1742"/>
      <c r="G112" s="1744"/>
      <c r="H112" s="1746"/>
      <c r="I112" s="1748"/>
      <c r="J112" s="652" t="str">
        <f>IF(B111="","",IF('⑥4.実施内容（販促）'!D57="事業中止","",'⑥7.経費内訳（販促）'!F526))</f>
        <v/>
      </c>
      <c r="K112" s="664" t="str">
        <f>IF('⑥4.実施内容（販促）'!B57="","",IF('⑥4.実施内容（販促）'!D57="事業中止","",'①6.成果目標（販促）'!K112))</f>
        <v/>
      </c>
      <c r="L112" s="1283"/>
    </row>
    <row r="113" spans="2:14" ht="22.5" customHeight="1">
      <c r="B113" s="1714" t="str">
        <f>IF('⑥4.実施内容（販促）'!B58="","",'⑥4.実施内容（販促）'!B58)</f>
        <v/>
      </c>
      <c r="C113" s="1730" t="str">
        <f>IF('⑥4.実施内容（販促）'!B58="","",IF('⑥4.実施内容（販促）'!D58="事業中止","事業中止",'⑥4.実施内容（販促）'!C58))</f>
        <v/>
      </c>
      <c r="D113" s="1731" t="str">
        <f>IF('⑥4.実施内容（販促）'!B58="","",IF('⑥4.実施内容（販促）'!D58="事業中止","",'⑥4.実施内容（販促）'!E58))</f>
        <v/>
      </c>
      <c r="E113" s="1731" t="str">
        <f>IF('⑥4.実施内容（販促）'!B58="","",IF('⑥4.実施内容（販促）'!D58="事業中止","",'⑥4.実施内容（販促）'!F58))</f>
        <v/>
      </c>
      <c r="F113" s="1742" t="str">
        <f>IF('⑥4.実施内容（販促）'!B58="","",IF('⑥4.実施内容（販促）'!D58="事業中止","",'①6.成果目標（販促）'!F113))</f>
        <v/>
      </c>
      <c r="G113" s="1743"/>
      <c r="H113" s="1746" t="str">
        <f>IF('⑥4.実施内容（販促）'!B58="","",IF('⑥4.実施内容（販促）'!D58="事業中止","",'①6.成果目標（販促）'!H113))</f>
        <v/>
      </c>
      <c r="I113" s="1748" t="str">
        <f>IF('⑥4.実施内容（販促）'!B58="","",IF('⑥4.実施内容（販促）'!D58="事業中止","",'①6.成果目標（販促）'!I113))</f>
        <v/>
      </c>
      <c r="J113" s="654" t="str">
        <f>IF(B113="","",IF('⑥4.実施内容（販促）'!D58="事業中止","",'⑥7.経費内訳（販促）'!E536))</f>
        <v/>
      </c>
      <c r="K113" s="661" t="str">
        <f>IF('⑥4.実施内容（販促）'!B58="","",IF('⑥4.実施内容（販促）'!D58="事業中止","",'①6.成果目標（販促）'!K113))</f>
        <v/>
      </c>
      <c r="L113" s="1283" t="str">
        <f>IF(J114="","",((G113*1000)/J114))</f>
        <v/>
      </c>
    </row>
    <row r="114" spans="2:14" ht="22.5" customHeight="1">
      <c r="B114" s="1729"/>
      <c r="C114" s="1730"/>
      <c r="D114" s="1731"/>
      <c r="E114" s="1731"/>
      <c r="F114" s="1742"/>
      <c r="G114" s="1744"/>
      <c r="H114" s="1746"/>
      <c r="I114" s="1748"/>
      <c r="J114" s="652" t="str">
        <f>IF(B113="","",IF('⑥4.実施内容（販促）'!D58="事業中止","",'⑥7.経費内訳（販促）'!F536))</f>
        <v/>
      </c>
      <c r="K114" s="664" t="str">
        <f>IF('⑥4.実施内容（販促）'!B58="","",IF('⑥4.実施内容（販促）'!D58="事業中止","",'①6.成果目標（販促）'!K114))</f>
        <v/>
      </c>
      <c r="L114" s="1283"/>
    </row>
    <row r="115" spans="2:14" ht="22.5" customHeight="1">
      <c r="B115" s="1714" t="str">
        <f>IF('⑥4.実施内容（販促）'!B59="","",'⑥4.実施内容（販促）'!B59)</f>
        <v/>
      </c>
      <c r="C115" s="1730" t="str">
        <f>IF('⑥4.実施内容（販促）'!B59="","",IF('⑥4.実施内容（販促）'!D59="事業中止","事業中止",'⑥4.実施内容（販促）'!C59))</f>
        <v/>
      </c>
      <c r="D115" s="1731" t="str">
        <f>IF('⑥4.実施内容（販促）'!B59="","",IF('⑥4.実施内容（販促）'!D59="事業中止","",'⑥4.実施内容（販促）'!E59))</f>
        <v/>
      </c>
      <c r="E115" s="1731" t="str">
        <f>IF('⑥4.実施内容（販促）'!B59="","",IF('⑥4.実施内容（販促）'!D59="事業中止","",'⑥4.実施内容（販促）'!F59))</f>
        <v/>
      </c>
      <c r="F115" s="1742" t="str">
        <f>IF('⑥4.実施内容（販促）'!B59="","",IF('⑥4.実施内容（販促）'!D59="事業中止","",'①6.成果目標（販促）'!F115))</f>
        <v/>
      </c>
      <c r="G115" s="1743"/>
      <c r="H115" s="1746" t="str">
        <f>IF('⑥4.実施内容（販促）'!B59="","",IF('⑥4.実施内容（販促）'!D59="事業中止","",'①6.成果目標（販促）'!H115))</f>
        <v/>
      </c>
      <c r="I115" s="1748" t="str">
        <f>IF('⑥4.実施内容（販促）'!B59="","",IF('⑥4.実施内容（販促）'!D59="事業中止","",'①6.成果目標（販促）'!I115))</f>
        <v/>
      </c>
      <c r="J115" s="654" t="str">
        <f>IF(B115="","",IF('⑥4.実施内容（販促）'!D59="事業中止","",'⑥7.経費内訳（販促）'!E546))</f>
        <v/>
      </c>
      <c r="K115" s="661" t="str">
        <f>IF('⑥4.実施内容（販促）'!B59="","",IF('⑥4.実施内容（販促）'!D59="事業中止","",'①6.成果目標（販促）'!K115))</f>
        <v/>
      </c>
      <c r="L115" s="1283" t="str">
        <f>IF(J116="","",((G115*1000)/J116))</f>
        <v/>
      </c>
    </row>
    <row r="116" spans="2:14" ht="22.5" customHeight="1">
      <c r="B116" s="1729"/>
      <c r="C116" s="1730"/>
      <c r="D116" s="1731"/>
      <c r="E116" s="1731"/>
      <c r="F116" s="1742"/>
      <c r="G116" s="1744"/>
      <c r="H116" s="1746"/>
      <c r="I116" s="1748"/>
      <c r="J116" s="652" t="str">
        <f>IF(B115="","",IF('⑥4.実施内容（販促）'!D59="事業中止","",'⑥7.経費内訳（販促）'!F546))</f>
        <v/>
      </c>
      <c r="K116" s="664" t="str">
        <f>IF('⑥4.実施内容（販促）'!B59="","",IF('⑥4.実施内容（販促）'!D59="事業中止","",'①6.成果目標（販促）'!K116))</f>
        <v/>
      </c>
      <c r="L116" s="1283"/>
    </row>
    <row r="117" spans="2:14" ht="22.5" customHeight="1">
      <c r="B117" s="1714" t="str">
        <f>IF('⑥4.実施内容（販促）'!B60="","",'⑥4.実施内容（販促）'!B60)</f>
        <v/>
      </c>
      <c r="C117" s="1730" t="str">
        <f>IF('⑥4.実施内容（販促）'!B60="","",IF('⑥4.実施内容（販促）'!D60="事業中止","事業中止",'⑥4.実施内容（販促）'!C60))</f>
        <v/>
      </c>
      <c r="D117" s="1731" t="str">
        <f>IF('⑥4.実施内容（販促）'!B60="","",IF('⑥4.実施内容（販促）'!D60="事業中止","",'⑥4.実施内容（販促）'!E60))</f>
        <v/>
      </c>
      <c r="E117" s="1731" t="str">
        <f>IF('⑥4.実施内容（販促）'!B60="","",IF('⑥4.実施内容（販促）'!D60="事業中止","",'⑥4.実施内容（販促）'!F60))</f>
        <v/>
      </c>
      <c r="F117" s="1742" t="str">
        <f>IF('⑥4.実施内容（販促）'!B60="","",IF('⑥4.実施内容（販促）'!D60="事業中止","",'①6.成果目標（販促）'!F117))</f>
        <v/>
      </c>
      <c r="G117" s="1743"/>
      <c r="H117" s="1746" t="str">
        <f>IF('⑥4.実施内容（販促）'!B60="","",IF('⑥4.実施内容（販促）'!D60="事業中止","",'①6.成果目標（販促）'!H117))</f>
        <v/>
      </c>
      <c r="I117" s="1748" t="str">
        <f>IF('⑥4.実施内容（販促）'!B60="","",IF('⑥4.実施内容（販促）'!D60="事業中止","",'①6.成果目標（販促）'!I117))</f>
        <v/>
      </c>
      <c r="J117" s="654" t="str">
        <f>IF(B117="","",IF('⑥4.実施内容（販促）'!D60="事業中止","",'⑥7.経費内訳（販促）'!E556))</f>
        <v/>
      </c>
      <c r="K117" s="661" t="str">
        <f>IF('⑥4.実施内容（販促）'!B60="","",IF('⑥4.実施内容（販促）'!D60="事業中止","",'①6.成果目標（販促）'!K117))</f>
        <v/>
      </c>
      <c r="L117" s="1283" t="str">
        <f>IF(J118="","",((G117*1000)/J118))</f>
        <v/>
      </c>
    </row>
    <row r="118" spans="2:14" ht="22.5" customHeight="1">
      <c r="B118" s="1729"/>
      <c r="C118" s="1730"/>
      <c r="D118" s="1731"/>
      <c r="E118" s="1731"/>
      <c r="F118" s="1742"/>
      <c r="G118" s="1744"/>
      <c r="H118" s="1746"/>
      <c r="I118" s="1748"/>
      <c r="J118" s="652" t="str">
        <f>IF(B117="","",IF('⑥4.実施内容（販促）'!D60="事業中止","",'⑥7.経費内訳（販促）'!F556))</f>
        <v/>
      </c>
      <c r="K118" s="664" t="str">
        <f>IF('⑥4.実施内容（販促）'!B60="","",IF('⑥4.実施内容（販促）'!D60="事業中止","",'①6.成果目標（販促）'!K118))</f>
        <v/>
      </c>
      <c r="L118" s="1283"/>
    </row>
    <row r="119" spans="2:14" ht="22.5" customHeight="1">
      <c r="B119" s="1714" t="str">
        <f>IF('⑥4.実施内容（販促）'!B61="","",'⑥4.実施内容（販促）'!B61)</f>
        <v/>
      </c>
      <c r="C119" s="1730" t="str">
        <f>IF('⑥4.実施内容（販促）'!B61="","",IF('⑥4.実施内容（販促）'!D61="事業中止","事業中止",'⑥4.実施内容（販促）'!C61))</f>
        <v/>
      </c>
      <c r="D119" s="1731" t="str">
        <f>IF('⑥4.実施内容（販促）'!B61="","",IF('⑥4.実施内容（販促）'!D61="事業中止","",'⑥4.実施内容（販促）'!E61))</f>
        <v/>
      </c>
      <c r="E119" s="1731" t="str">
        <f>IF('⑥4.実施内容（販促）'!B61="","",IF('⑥4.実施内容（販促）'!D61="事業中止","",'⑥4.実施内容（販促）'!F61))</f>
        <v/>
      </c>
      <c r="F119" s="1742" t="str">
        <f>IF('⑥4.実施内容（販促）'!B61="","",IF('⑥4.実施内容（販促）'!D61="事業中止","",'①6.成果目標（販促）'!F119))</f>
        <v/>
      </c>
      <c r="G119" s="1743"/>
      <c r="H119" s="1746" t="str">
        <f>IF('⑥4.実施内容（販促）'!B61="","",IF('⑥4.実施内容（販促）'!D61="事業中止","",'①6.成果目標（販促）'!H119))</f>
        <v/>
      </c>
      <c r="I119" s="1748" t="str">
        <f>IF('⑥4.実施内容（販促）'!B61="","",IF('⑥4.実施内容（販促）'!D61="事業中止","",'①6.成果目標（販促）'!I119))</f>
        <v/>
      </c>
      <c r="J119" s="654" t="str">
        <f>IF(B119="","",IF('⑥4.実施内容（販促）'!D61="事業中止","",'⑥7.経費内訳（販促）'!E566))</f>
        <v/>
      </c>
      <c r="K119" s="661" t="str">
        <f>IF('⑥4.実施内容（販促）'!B61="","",IF('⑥4.実施内容（販促）'!D61="事業中止","",'①6.成果目標（販促）'!K119))</f>
        <v/>
      </c>
      <c r="L119" s="1283" t="str">
        <f>IF(J120="","",((G119*1000)/J120))</f>
        <v/>
      </c>
    </row>
    <row r="120" spans="2:14" ht="22.5" customHeight="1">
      <c r="B120" s="1729"/>
      <c r="C120" s="1730"/>
      <c r="D120" s="1731"/>
      <c r="E120" s="1731"/>
      <c r="F120" s="1742"/>
      <c r="G120" s="1744"/>
      <c r="H120" s="1746"/>
      <c r="I120" s="1748"/>
      <c r="J120" s="652" t="str">
        <f>IF(B119="","",IF('⑥4.実施内容（販促）'!D61="事業中止","",'⑥7.経費内訳（販促）'!F566))</f>
        <v/>
      </c>
      <c r="K120" s="664" t="str">
        <f>IF('⑥4.実施内容（販促）'!B61="","",IF('⑥4.実施内容（販促）'!D61="事業中止","",'①6.成果目標（販促）'!K120))</f>
        <v/>
      </c>
      <c r="L120" s="1283"/>
    </row>
    <row r="121" spans="2:14" ht="22.5" customHeight="1">
      <c r="B121" s="1714" t="str">
        <f>IF('⑥4.実施内容（販促）'!B62="","",'⑥4.実施内容（販促）'!B62)</f>
        <v/>
      </c>
      <c r="C121" s="1730" t="str">
        <f>IF('⑥4.実施内容（販促）'!B62="","",IF('⑥4.実施内容（販促）'!D62="事業中止","事業中止",'⑥4.実施内容（販促）'!C62))</f>
        <v/>
      </c>
      <c r="D121" s="1731" t="str">
        <f>IF('⑥4.実施内容（販促）'!B62="","",IF('⑥4.実施内容（販促）'!D62="事業中止","",'⑥4.実施内容（販促）'!E62))</f>
        <v/>
      </c>
      <c r="E121" s="1731" t="str">
        <f>IF('⑥4.実施内容（販促）'!B62="","",IF('⑥4.実施内容（販促）'!D62="事業中止","",'⑥4.実施内容（販促）'!F62))</f>
        <v/>
      </c>
      <c r="F121" s="1742" t="str">
        <f>IF('⑥4.実施内容（販促）'!B62="","",IF('⑥4.実施内容（販促）'!D62="事業中止","",'①6.成果目標（販促）'!F121))</f>
        <v/>
      </c>
      <c r="G121" s="1743"/>
      <c r="H121" s="1746" t="str">
        <f>IF('⑥4.実施内容（販促）'!B62="","",IF('⑥4.実施内容（販促）'!D62="事業中止","",'①6.成果目標（販促）'!H121))</f>
        <v/>
      </c>
      <c r="I121" s="1748" t="str">
        <f>IF('⑥4.実施内容（販促）'!B62="","",IF('⑥4.実施内容（販促）'!D62="事業中止","",'①6.成果目標（販促）'!I121))</f>
        <v/>
      </c>
      <c r="J121" s="654" t="str">
        <f>IF(B121="","",IF('⑥4.実施内容（販促）'!D62="事業中止","",'⑥7.経費内訳（販促）'!E576))</f>
        <v/>
      </c>
      <c r="K121" s="661" t="str">
        <f>IF('⑥4.実施内容（販促）'!B62="","",IF('⑥4.実施内容（販促）'!D62="事業中止","",'①6.成果目標（販促）'!K121))</f>
        <v/>
      </c>
      <c r="L121" s="1283" t="str">
        <f>IF(J122="","",((G121*1000)/J122))</f>
        <v/>
      </c>
    </row>
    <row r="122" spans="2:14" ht="22.5" customHeight="1">
      <c r="B122" s="1729"/>
      <c r="C122" s="1730"/>
      <c r="D122" s="1731"/>
      <c r="E122" s="1731"/>
      <c r="F122" s="1742"/>
      <c r="G122" s="1744"/>
      <c r="H122" s="1746"/>
      <c r="I122" s="1748"/>
      <c r="J122" s="652" t="str">
        <f>IF(B121="","",IF('⑥4.実施内容（販促）'!D62="事業中止","",'⑥7.経費内訳（販促）'!F576))</f>
        <v/>
      </c>
      <c r="K122" s="664" t="str">
        <f>IF('⑥4.実施内容（販促）'!B62="","",IF('⑥4.実施内容（販促）'!D62="事業中止","",'①6.成果目標（販促）'!K122))</f>
        <v/>
      </c>
      <c r="L122" s="1283"/>
    </row>
    <row r="123" spans="2:14" ht="22.5" customHeight="1">
      <c r="B123" s="1714" t="str">
        <f>IF('⑥4.実施内容（販促）'!B63="","",'⑥4.実施内容（販促）'!B63)</f>
        <v/>
      </c>
      <c r="C123" s="1730" t="str">
        <f>IF('⑥4.実施内容（販促）'!B63="","",IF('⑥4.実施内容（販促）'!D63="事業中止","事業中止",'⑥4.実施内容（販促）'!C63))</f>
        <v/>
      </c>
      <c r="D123" s="1731" t="str">
        <f>IF('⑥4.実施内容（販促）'!B63="","",IF('⑥4.実施内容（販促）'!D63="事業中止","",'⑥4.実施内容（販促）'!E63))</f>
        <v/>
      </c>
      <c r="E123" s="1731" t="str">
        <f>IF('⑥4.実施内容（販促）'!B63="","",IF('⑥4.実施内容（販促）'!D63="事業中止","",'⑥4.実施内容（販促）'!F63))</f>
        <v/>
      </c>
      <c r="F123" s="1742" t="str">
        <f>IF('⑥4.実施内容（販促）'!B63="","",IF('⑥4.実施内容（販促）'!D63="事業中止","",'①6.成果目標（販促）'!F123))</f>
        <v/>
      </c>
      <c r="G123" s="1743"/>
      <c r="H123" s="1746" t="str">
        <f>IF('⑥4.実施内容（販促）'!B63="","",IF('⑥4.実施内容（販促）'!D63="事業中止","",'①6.成果目標（販促）'!H123))</f>
        <v/>
      </c>
      <c r="I123" s="1748" t="str">
        <f>IF('⑥4.実施内容（販促）'!B63="","",IF('⑥4.実施内容（販促）'!D63="事業中止","",'①6.成果目標（販促）'!I123))</f>
        <v/>
      </c>
      <c r="J123" s="654" t="str">
        <f>IF(B123="","",IF('⑥4.実施内容（販促）'!D63="事業中止","",'⑥7.経費内訳（販促）'!E586))</f>
        <v/>
      </c>
      <c r="K123" s="661" t="str">
        <f>IF('⑥4.実施内容（販促）'!B63="","",IF('⑥4.実施内容（販促）'!D63="事業中止","",'①6.成果目標（販促）'!K123))</f>
        <v/>
      </c>
      <c r="L123" s="1283" t="str">
        <f>IF(J124="","",((G123*1000)/J124))</f>
        <v/>
      </c>
    </row>
    <row r="124" spans="2:14" ht="22.5" customHeight="1">
      <c r="B124" s="1729"/>
      <c r="C124" s="1730"/>
      <c r="D124" s="1731"/>
      <c r="E124" s="1731"/>
      <c r="F124" s="1742"/>
      <c r="G124" s="1744"/>
      <c r="H124" s="1746"/>
      <c r="I124" s="1748"/>
      <c r="J124" s="652" t="str">
        <f>IF(B123="","",IF('⑥4.実施内容（販促）'!D63="事業中止","",'⑥7.経費内訳（販促）'!F586))</f>
        <v/>
      </c>
      <c r="K124" s="664" t="str">
        <f>IF('⑥4.実施内容（販促）'!B63="","",IF('⑥4.実施内容（販促）'!D63="事業中止","",'①6.成果目標（販促）'!K124))</f>
        <v/>
      </c>
      <c r="L124" s="1283"/>
    </row>
    <row r="125" spans="2:14" ht="22.5" customHeight="1">
      <c r="B125" s="1729" t="str">
        <f>IF('⑥4.実施内容（販促）'!B64="","",'⑥4.実施内容（販促）'!B64)</f>
        <v/>
      </c>
      <c r="C125" s="1730" t="str">
        <f>IF('⑥4.実施内容（販促）'!B64="","",IF('⑥4.実施内容（販促）'!D64="事業中止","事業中止",'⑥4.実施内容（販促）'!C64))</f>
        <v/>
      </c>
      <c r="D125" s="1731" t="str">
        <f>IF('⑥4.実施内容（販促）'!B64="","",IF('⑥4.実施内容（販促）'!D64="事業中止","",'⑥4.実施内容（販促）'!E64))</f>
        <v/>
      </c>
      <c r="E125" s="1731" t="str">
        <f>IF('⑥4.実施内容（販促）'!B64="","",IF('⑥4.実施内容（販促）'!D64="事業中止","",'⑥4.実施内容（販促）'!F64))</f>
        <v/>
      </c>
      <c r="F125" s="1742" t="str">
        <f>IF('⑥4.実施内容（販促）'!B64="","",IF('⑥4.実施内容（販促）'!D64="事業中止","",'①6.成果目標（販促）'!F125))</f>
        <v/>
      </c>
      <c r="G125" s="1744"/>
      <c r="H125" s="1746" t="str">
        <f>IF('⑥4.実施内容（販促）'!B64="","",IF('⑥4.実施内容（販促）'!D64="事業中止","",'①6.成果目標（販促）'!H125))</f>
        <v/>
      </c>
      <c r="I125" s="1748" t="str">
        <f>IF('⑥4.実施内容（販促）'!B64="","",IF('⑥4.実施内容（販促）'!D64="事業中止","",'①6.成果目標（販促）'!I125))</f>
        <v/>
      </c>
      <c r="J125" s="657" t="str">
        <f>IF(B125="","",IF('⑥4.実施内容（販促）'!D64="事業中止","",'⑥7.経費内訳（販促）'!E596))</f>
        <v/>
      </c>
      <c r="K125" s="662" t="str">
        <f>IF('⑥4.実施内容（販促）'!B64="","",IF('⑥4.実施内容（販促）'!D64="事業中止","",'①6.成果目標（販促）'!K125))</f>
        <v/>
      </c>
      <c r="L125" s="1283" t="str">
        <f>IF(J126="","",((G125*1000)/J126))</f>
        <v/>
      </c>
    </row>
    <row r="126" spans="2:14" ht="22.5" customHeight="1" thickBot="1">
      <c r="B126" s="1732"/>
      <c r="C126" s="1733"/>
      <c r="D126" s="1734"/>
      <c r="E126" s="1734"/>
      <c r="F126" s="1749"/>
      <c r="G126" s="1750"/>
      <c r="H126" s="1751"/>
      <c r="I126" s="1752"/>
      <c r="J126" s="659" t="str">
        <f>IF(B125="","",IF('⑥4.実施内容（販促）'!D64="事業中止","",'⑥7.経費内訳（販促）'!F596))</f>
        <v/>
      </c>
      <c r="K126" s="665" t="str">
        <f>IF('⑥4.実施内容（販促）'!B64="","",IF('⑥4.実施内容（販促）'!D64="事業中止","",'①6.成果目標（販促）'!K126))</f>
        <v/>
      </c>
      <c r="L126" s="1284"/>
    </row>
    <row r="127" spans="2:14" ht="22.5" customHeight="1">
      <c r="B127" s="1753" t="str">
        <f>IF('⑥4.実施内容（販促）'!B65="","",'⑥4.実施内容（販促）'!B65)</f>
        <v/>
      </c>
      <c r="C127" s="1754" t="str">
        <f>IF('⑥4.実施内容（販促）'!B65="","",IF('⑥4.実施内容（販促）'!D65="事業中止","事業中止",'⑥4.実施内容（販促）'!C65))</f>
        <v/>
      </c>
      <c r="D127" s="1755" t="str">
        <f>IF('⑥4.実施内容（販促）'!B65="","",IF('⑥4.実施内容（販促）'!D65="事業中止","",'⑥4.実施内容（販促）'!E65))</f>
        <v/>
      </c>
      <c r="E127" s="1755" t="str">
        <f>IF('⑥4.実施内容（販促）'!B65="","",IF('⑥4.実施内容（販促）'!D65="事業中止","",'⑥4.実施内容（販促）'!F65))</f>
        <v/>
      </c>
      <c r="F127" s="1719" t="str">
        <f>IF('⑥4.実施内容（販促）'!B65="","",IF('⑥4.実施内容（販促）'!D65="事業中止","",'①6.成果目標（販促）'!F127))</f>
        <v/>
      </c>
      <c r="G127" s="1721"/>
      <c r="H127" s="1723" t="str">
        <f>IF('⑥4.実施内容（販促）'!B65="","",IF('⑥4.実施内容（販促）'!D65="事業中止","",'①6.成果目標（販促）'!H127))</f>
        <v/>
      </c>
      <c r="I127" s="1725" t="str">
        <f>IF('⑥4.実施内容（販促）'!B65="","",IF('⑥4.実施内容（販促）'!D65="事業中止","",'①6.成果目標（販促）'!I127))</f>
        <v/>
      </c>
      <c r="J127" s="654" t="str">
        <f>IF(B127="","",IF('⑥4.実施内容（販促）'!D65="事業中止","",'⑥7.経費内訳（販促）'!E606))</f>
        <v/>
      </c>
      <c r="K127" s="655" t="str">
        <f>IF('⑥4.実施内容（販促）'!B65="","",IF('⑥4.実施内容（販促）'!D65="事業中止","",'①6.成果目標（販促）'!K127))</f>
        <v/>
      </c>
      <c r="L127" s="1756" t="str">
        <f>IF(J128="","",((G127)/J128))</f>
        <v/>
      </c>
      <c r="N127" s="607"/>
    </row>
    <row r="128" spans="2:14" ht="22.5" customHeight="1">
      <c r="B128" s="1714"/>
      <c r="C128" s="1716"/>
      <c r="D128" s="1718"/>
      <c r="E128" s="1718"/>
      <c r="F128" s="1720"/>
      <c r="G128" s="1722"/>
      <c r="H128" s="1724"/>
      <c r="I128" s="1726"/>
      <c r="J128" s="652" t="str">
        <f>IF(B127="","",IF('⑥4.実施内容（販促）'!D65="事業中止","",'⑥7.経費内訳（販促）'!F606))</f>
        <v/>
      </c>
      <c r="K128" s="664" t="str">
        <f>IF('⑥4.実施内容（販促）'!B65="","",IF('⑥4.実施内容（販促）'!D65="事業中止","",'①6.成果目標（販促）'!K128))</f>
        <v/>
      </c>
      <c r="L128" s="1728"/>
      <c r="N128" s="612"/>
    </row>
    <row r="129" spans="2:14" ht="22.5" customHeight="1">
      <c r="B129" s="1714" t="str">
        <f>IF('⑥4.実施内容（販促）'!B66="","",'⑥4.実施内容（販促）'!B66)</f>
        <v/>
      </c>
      <c r="C129" s="1730" t="str">
        <f>IF('⑥4.実施内容（販促）'!B66="","",IF('⑥4.実施内容（販促）'!D66="事業中止","事業中止",'⑥4.実施内容（販促）'!C66))</f>
        <v/>
      </c>
      <c r="D129" s="1731" t="str">
        <f>IF('⑥4.実施内容（販促）'!B66="","",IF('⑥4.実施内容（販促）'!D66="事業中止","",'⑥4.実施内容（販促）'!E66))</f>
        <v/>
      </c>
      <c r="E129" s="1731" t="str">
        <f>IF('⑥4.実施内容（販促）'!B66="","",IF('⑥4.実施内容（販促）'!D66="事業中止","",'⑥4.実施内容（販促）'!F66))</f>
        <v/>
      </c>
      <c r="F129" s="1720" t="str">
        <f>IF('⑥4.実施内容（販促）'!B66="","",IF('⑥4.実施内容（販促）'!D66="事業中止","",'①6.成果目標（販促）'!F129))</f>
        <v/>
      </c>
      <c r="G129" s="1721"/>
      <c r="H129" s="1724" t="str">
        <f>IF('⑥4.実施内容（販促）'!B66="","",IF('⑥4.実施内容（販促）'!D66="事業中止","",'①6.成果目標（販促）'!H129))</f>
        <v/>
      </c>
      <c r="I129" s="1726" t="str">
        <f>IF('⑥4.実施内容（販促）'!B66="","",IF('⑥4.実施内容（販促）'!D66="事業中止","",'①6.成果目標（販促）'!I129))</f>
        <v/>
      </c>
      <c r="J129" s="654" t="str">
        <f>IF(B129="","",IF('⑥4.実施内容（販促）'!D66="事業中止","",'⑥7.経費内訳（販促）'!E616))</f>
        <v/>
      </c>
      <c r="K129" s="655" t="str">
        <f>IF('⑥4.実施内容（販促）'!B66="","",IF('⑥4.実施内容（販促）'!D66="事業中止","",'①6.成果目標（販促）'!K129))</f>
        <v/>
      </c>
      <c r="L129" s="1728" t="str">
        <f>IF(J130="","",((G129)/J130))</f>
        <v/>
      </c>
      <c r="N129" s="270"/>
    </row>
    <row r="130" spans="2:14" ht="22.5" customHeight="1">
      <c r="B130" s="1729"/>
      <c r="C130" s="1730"/>
      <c r="D130" s="1731"/>
      <c r="E130" s="1731"/>
      <c r="F130" s="1720"/>
      <c r="G130" s="1722"/>
      <c r="H130" s="1724"/>
      <c r="I130" s="1726"/>
      <c r="J130" s="652" t="str">
        <f>IF(B129="","",IF('⑥4.実施内容（販促）'!D66="事業中止","",'⑥7.経費内訳（販促）'!F616))</f>
        <v/>
      </c>
      <c r="K130" s="666" t="str">
        <f>IF('⑥4.実施内容（販促）'!B66="","",IF('⑥4.実施内容（販促）'!D66="事業中止","",'①6.成果目標（販促）'!K130))</f>
        <v/>
      </c>
      <c r="L130" s="1728"/>
      <c r="N130" s="607"/>
    </row>
    <row r="131" spans="2:14" ht="22.5" customHeight="1">
      <c r="B131" s="1714" t="str">
        <f>IF('⑥4.実施内容（販促）'!B67="","",'⑥4.実施内容（販促）'!B67)</f>
        <v/>
      </c>
      <c r="C131" s="1730" t="str">
        <f>IF('⑥4.実施内容（販促）'!B67="","",IF('⑥4.実施内容（販促）'!D67="事業中止","事業中止",'⑥4.実施内容（販促）'!C67))</f>
        <v/>
      </c>
      <c r="D131" s="1731" t="str">
        <f>IF('⑥4.実施内容（販促）'!B67="","",IF('⑥4.実施内容（販促）'!D67="事業中止","",'⑥4.実施内容（販促）'!E67))</f>
        <v/>
      </c>
      <c r="E131" s="1731" t="str">
        <f>IF('⑥4.実施内容（販促）'!B67="","",IF('⑥4.実施内容（販促）'!D67="事業中止","",'⑥4.実施内容（販促）'!F67))</f>
        <v/>
      </c>
      <c r="F131" s="1720" t="str">
        <f>IF('⑥4.実施内容（販促）'!B67="","",IF('⑥4.実施内容（販促）'!D67="事業中止","",'①6.成果目標（販促）'!F131))</f>
        <v/>
      </c>
      <c r="G131" s="1721"/>
      <c r="H131" s="1724" t="str">
        <f>IF('⑥4.実施内容（販促）'!B67="","",IF('⑥4.実施内容（販促）'!D67="事業中止","",'①6.成果目標（販促）'!H131))</f>
        <v/>
      </c>
      <c r="I131" s="1726" t="str">
        <f>IF('⑥4.実施内容（販促）'!B67="","",IF('⑥4.実施内容（販促）'!D67="事業中止","",'①6.成果目標（販促）'!I131))</f>
        <v/>
      </c>
      <c r="J131" s="654" t="str">
        <f>IF(B131="","",IF('⑥4.実施内容（販促）'!D67="事業中止","",'⑥7.経費内訳（販促）'!E626))</f>
        <v/>
      </c>
      <c r="K131" s="655" t="str">
        <f>IF('⑥4.実施内容（販促）'!B67="","",IF('⑥4.実施内容（販促）'!D67="事業中止","",'①6.成果目標（販促）'!K131))</f>
        <v/>
      </c>
      <c r="L131" s="1728" t="str">
        <f>IF(J132="","",((G131)/J132))</f>
        <v/>
      </c>
      <c r="N131" s="625"/>
    </row>
    <row r="132" spans="2:14" ht="22.5" customHeight="1">
      <c r="B132" s="1729"/>
      <c r="C132" s="1730"/>
      <c r="D132" s="1731"/>
      <c r="E132" s="1731"/>
      <c r="F132" s="1720"/>
      <c r="G132" s="1722"/>
      <c r="H132" s="1724"/>
      <c r="I132" s="1726"/>
      <c r="J132" s="652" t="str">
        <f>IF(B131="","",IF('⑥4.実施内容（販促）'!D67="事業中止","",'⑥7.経費内訳（販促）'!F626))</f>
        <v/>
      </c>
      <c r="K132" s="666" t="str">
        <f>IF('⑥4.実施内容（販促）'!B67="","",IF('⑥4.実施内容（販促）'!D67="事業中止","",'①6.成果目標（販促）'!K132))</f>
        <v/>
      </c>
      <c r="L132" s="1728"/>
    </row>
    <row r="133" spans="2:14" ht="22.5" customHeight="1">
      <c r="B133" s="1714" t="str">
        <f>IF('⑥4.実施内容（販促）'!B68="","",'⑥4.実施内容（販促）'!B68)</f>
        <v/>
      </c>
      <c r="C133" s="1730" t="str">
        <f>IF('⑥4.実施内容（販促）'!B68="","",IF('⑥4.実施内容（販促）'!D68="事業中止","事業中止",'⑥4.実施内容（販促）'!C68))</f>
        <v/>
      </c>
      <c r="D133" s="1731" t="str">
        <f>IF('⑥4.実施内容（販促）'!B68="","",IF('⑥4.実施内容（販促）'!D68="事業中止","",'⑥4.実施内容（販促）'!E68))</f>
        <v/>
      </c>
      <c r="E133" s="1731" t="str">
        <f>IF('⑥4.実施内容（販促）'!B68="","",IF('⑥4.実施内容（販促）'!D68="事業中止","",'⑥4.実施内容（販促）'!F68))</f>
        <v/>
      </c>
      <c r="F133" s="1720" t="str">
        <f>IF('⑥4.実施内容（販促）'!B68="","",IF('⑥4.実施内容（販促）'!D68="事業中止","",'①6.成果目標（販促）'!F133))</f>
        <v/>
      </c>
      <c r="G133" s="1721"/>
      <c r="H133" s="1724" t="str">
        <f>IF('⑥4.実施内容（販促）'!B68="","",IF('⑥4.実施内容（販促）'!D68="事業中止","",'①6.成果目標（販促）'!H133))</f>
        <v/>
      </c>
      <c r="I133" s="1726" t="str">
        <f>IF('⑥4.実施内容（販促）'!B68="","",IF('⑥4.実施内容（販促）'!D68="事業中止","",'①6.成果目標（販促）'!I133))</f>
        <v/>
      </c>
      <c r="J133" s="654" t="str">
        <f>IF(B133="","",IF('⑥4.実施内容（販促）'!D68="事業中止","",'⑥7.経費内訳（販促）'!E636))</f>
        <v/>
      </c>
      <c r="K133" s="655" t="str">
        <f>IF('⑥4.実施内容（販促）'!B68="","",IF('⑥4.実施内容（販促）'!D68="事業中止","",'①6.成果目標（販促）'!K133))</f>
        <v/>
      </c>
      <c r="L133" s="1728" t="str">
        <f>IF(J134="","",((G133)/J134))</f>
        <v/>
      </c>
    </row>
    <row r="134" spans="2:14" ht="22.5" customHeight="1">
      <c r="B134" s="1729"/>
      <c r="C134" s="1730"/>
      <c r="D134" s="1731"/>
      <c r="E134" s="1731"/>
      <c r="F134" s="1720"/>
      <c r="G134" s="1722"/>
      <c r="H134" s="1724"/>
      <c r="I134" s="1726"/>
      <c r="J134" s="652" t="str">
        <f>IF(B133="","",IF('⑥4.実施内容（販促）'!D68="事業中止","",'⑥7.経費内訳（販促）'!F636))</f>
        <v/>
      </c>
      <c r="K134" s="666" t="str">
        <f>IF('⑥4.実施内容（販促）'!B68="","",IF('⑥4.実施内容（販促）'!D68="事業中止","",'①6.成果目標（販促）'!K134))</f>
        <v/>
      </c>
      <c r="L134" s="1728"/>
    </row>
    <row r="135" spans="2:14" ht="22.5" customHeight="1">
      <c r="B135" s="1714" t="str">
        <f>IF('⑥4.実施内容（販促）'!B69="","",'⑥4.実施内容（販促）'!B69)</f>
        <v/>
      </c>
      <c r="C135" s="1730" t="str">
        <f>IF('⑥4.実施内容（販促）'!B69="","",IF('⑥4.実施内容（販促）'!D69="事業中止","事業中止",'⑥4.実施内容（販促）'!C69))</f>
        <v/>
      </c>
      <c r="D135" s="1731" t="str">
        <f>IF('⑥4.実施内容（販促）'!B69="","",IF('⑥4.実施内容（販促）'!D69="事業中止","",'⑥4.実施内容（販促）'!E69))</f>
        <v/>
      </c>
      <c r="E135" s="1731" t="str">
        <f>IF('⑥4.実施内容（販促）'!B69="","",IF('⑥4.実施内容（販促）'!D69="事業中止","",'⑥4.実施内容（販促）'!F69))</f>
        <v/>
      </c>
      <c r="F135" s="1720" t="str">
        <f>IF('⑥4.実施内容（販促）'!B69="","",IF('⑥4.実施内容（販促）'!D69="事業中止","",'①6.成果目標（販促）'!F135))</f>
        <v/>
      </c>
      <c r="G135" s="1721"/>
      <c r="H135" s="1724" t="str">
        <f>IF('⑥4.実施内容（販促）'!B69="","",IF('⑥4.実施内容（販促）'!D69="事業中止","",'①6.成果目標（販促）'!H135))</f>
        <v/>
      </c>
      <c r="I135" s="1726" t="str">
        <f>IF('⑥4.実施内容（販促）'!B69="","",IF('⑥4.実施内容（販促）'!D69="事業中止","",'①6.成果目標（販促）'!I135))</f>
        <v/>
      </c>
      <c r="J135" s="654" t="str">
        <f>IF(B135="","",IF('⑥4.実施内容（販促）'!D69="事業中止","",'⑥7.経費内訳（販促）'!E646))</f>
        <v/>
      </c>
      <c r="K135" s="655" t="str">
        <f>IF('⑥4.実施内容（販促）'!B69="","",IF('⑥4.実施内容（販促）'!D69="事業中止","",'①6.成果目標（販促）'!K135))</f>
        <v/>
      </c>
      <c r="L135" s="1728" t="str">
        <f>IF(J136="","",((G135)/J136))</f>
        <v/>
      </c>
    </row>
    <row r="136" spans="2:14" ht="22.5" customHeight="1">
      <c r="B136" s="1729"/>
      <c r="C136" s="1730"/>
      <c r="D136" s="1731"/>
      <c r="E136" s="1731"/>
      <c r="F136" s="1720"/>
      <c r="G136" s="1722"/>
      <c r="H136" s="1724"/>
      <c r="I136" s="1726"/>
      <c r="J136" s="652" t="str">
        <f>IF(B135="","",IF('⑥4.実施内容（販促）'!D69="事業中止","",'⑥7.経費内訳（販促）'!F646))</f>
        <v/>
      </c>
      <c r="K136" s="666" t="str">
        <f>IF('⑥4.実施内容（販促）'!B69="","",IF('⑥4.実施内容（販促）'!D69="事業中止","",'①6.成果目標（販促）'!K136))</f>
        <v/>
      </c>
      <c r="L136" s="1728"/>
    </row>
    <row r="137" spans="2:14" ht="22.5" customHeight="1">
      <c r="B137" s="1714" t="str">
        <f>IF('⑥4.実施内容（販促）'!B70="","",'⑥4.実施内容（販促）'!B70)</f>
        <v/>
      </c>
      <c r="C137" s="1730" t="str">
        <f>IF('⑥4.実施内容（販促）'!B70="","",IF('⑥4.実施内容（販促）'!D70="事業中止","事業中止",'⑥4.実施内容（販促）'!C70))</f>
        <v/>
      </c>
      <c r="D137" s="1731" t="str">
        <f>IF('⑥4.実施内容（販促）'!B70="","",IF('⑥4.実施内容（販促）'!D70="事業中止","",'⑥4.実施内容（販促）'!E70))</f>
        <v/>
      </c>
      <c r="E137" s="1731" t="str">
        <f>IF('⑥4.実施内容（販促）'!B70="","",IF('⑥4.実施内容（販促）'!D70="事業中止","",'⑥4.実施内容（販促）'!F70))</f>
        <v/>
      </c>
      <c r="F137" s="1720" t="str">
        <f>IF('⑥4.実施内容（販促）'!B70="","",IF('⑥4.実施内容（販促）'!D70="事業中止","",'①6.成果目標（販促）'!F137))</f>
        <v/>
      </c>
      <c r="G137" s="1721"/>
      <c r="H137" s="1724" t="str">
        <f>IF('⑥4.実施内容（販促）'!B70="","",IF('⑥4.実施内容（販促）'!D70="事業中止","",'①6.成果目標（販促）'!H137))</f>
        <v/>
      </c>
      <c r="I137" s="1726" t="str">
        <f>IF('⑥4.実施内容（販促）'!B70="","",IF('⑥4.実施内容（販促）'!D70="事業中止","",'①6.成果目標（販促）'!I137))</f>
        <v/>
      </c>
      <c r="J137" s="654" t="str">
        <f>IF(B137="","",IF('⑥4.実施内容（販促）'!D70="事業中止","",'⑥7.経費内訳（販促）'!E656))</f>
        <v/>
      </c>
      <c r="K137" s="655" t="str">
        <f>IF('⑥4.実施内容（販促）'!B70="","",IF('⑥4.実施内容（販促）'!D70="事業中止","",'①6.成果目標（販促）'!K137))</f>
        <v/>
      </c>
      <c r="L137" s="1728" t="str">
        <f>IF(J138="","",((G137)/J138))</f>
        <v/>
      </c>
    </row>
    <row r="138" spans="2:14" ht="22.5" customHeight="1">
      <c r="B138" s="1729"/>
      <c r="C138" s="1730"/>
      <c r="D138" s="1731"/>
      <c r="E138" s="1731"/>
      <c r="F138" s="1720"/>
      <c r="G138" s="1722"/>
      <c r="H138" s="1724"/>
      <c r="I138" s="1726"/>
      <c r="J138" s="652" t="str">
        <f>IF(B137="","",IF('⑥4.実施内容（販促）'!D70="事業中止","",'⑥7.経費内訳（販促）'!F656))</f>
        <v/>
      </c>
      <c r="K138" s="666" t="str">
        <f>IF('⑥4.実施内容（販促）'!B70="","",IF('⑥4.実施内容（販促）'!D70="事業中止","",'①6.成果目標（販促）'!K138))</f>
        <v/>
      </c>
      <c r="L138" s="1728"/>
    </row>
    <row r="139" spans="2:14" ht="22.5" customHeight="1">
      <c r="B139" s="1714" t="str">
        <f>IF('⑥4.実施内容（販促）'!B71="","",'⑥4.実施内容（販促）'!B71)</f>
        <v/>
      </c>
      <c r="C139" s="1730" t="str">
        <f>IF('⑥4.実施内容（販促）'!B71="","",IF('⑥4.実施内容（販促）'!D71="事業中止","事業中止",'⑥4.実施内容（販促）'!C71))</f>
        <v/>
      </c>
      <c r="D139" s="1731" t="str">
        <f>IF('⑥4.実施内容（販促）'!B71="","",IF('⑥4.実施内容（販促）'!D71="事業中止","",'⑥4.実施内容（販促）'!E71))</f>
        <v/>
      </c>
      <c r="E139" s="1731" t="str">
        <f>IF('⑥4.実施内容（販促）'!B71="","",IF('⑥4.実施内容（販促）'!D71="事業中止","",'⑥4.実施内容（販促）'!F71))</f>
        <v/>
      </c>
      <c r="F139" s="1720" t="str">
        <f>IF('⑥4.実施内容（販促）'!B71="","",IF('⑥4.実施内容（販促）'!D71="事業中止","",'①6.成果目標（販促）'!F139))</f>
        <v/>
      </c>
      <c r="G139" s="1721"/>
      <c r="H139" s="1724" t="str">
        <f>IF('⑥4.実施内容（販促）'!B71="","",IF('⑥4.実施内容（販促）'!D71="事業中止","",'①6.成果目標（販促）'!H139))</f>
        <v/>
      </c>
      <c r="I139" s="1726" t="str">
        <f>IF('⑥4.実施内容（販促）'!B71="","",IF('⑥4.実施内容（販促）'!D71="事業中止","",'①6.成果目標（販促）'!I139))</f>
        <v/>
      </c>
      <c r="J139" s="654" t="str">
        <f>IF(B139="","",IF('⑥4.実施内容（販促）'!D71="事業中止","",'⑥7.経費内訳（販促）'!E666))</f>
        <v/>
      </c>
      <c r="K139" s="655" t="str">
        <f>IF('⑥4.実施内容（販促）'!B71="","",IF('⑥4.実施内容（販促）'!D71="事業中止","",'①6.成果目標（販促）'!K139))</f>
        <v/>
      </c>
      <c r="L139" s="1728" t="str">
        <f>IF(J140="","",((G139)/J140))</f>
        <v/>
      </c>
    </row>
    <row r="140" spans="2:14" ht="22.5" customHeight="1">
      <c r="B140" s="1729"/>
      <c r="C140" s="1730"/>
      <c r="D140" s="1731"/>
      <c r="E140" s="1731"/>
      <c r="F140" s="1720"/>
      <c r="G140" s="1722"/>
      <c r="H140" s="1724"/>
      <c r="I140" s="1726"/>
      <c r="J140" s="652" t="str">
        <f>IF(B139="","",IF('⑥4.実施内容（販促）'!D71="事業中止","",'⑥7.経費内訳（販促）'!F666))</f>
        <v/>
      </c>
      <c r="K140" s="666" t="str">
        <f>IF('⑥4.実施内容（販促）'!B71="","",IF('⑥4.実施内容（販促）'!D71="事業中止","",'①6.成果目標（販促）'!K140))</f>
        <v/>
      </c>
      <c r="L140" s="1728"/>
    </row>
    <row r="141" spans="2:14" ht="22.5" customHeight="1">
      <c r="B141" s="1714" t="str">
        <f>IF('⑥4.実施内容（販促）'!B72="","",'⑥4.実施内容（販促）'!B72)</f>
        <v/>
      </c>
      <c r="C141" s="1730" t="str">
        <f>IF('⑥4.実施内容（販促）'!B72="","",IF('⑥4.実施内容（販促）'!D72="事業中止","事業中止",'⑥4.実施内容（販促）'!C72))</f>
        <v/>
      </c>
      <c r="D141" s="1731" t="str">
        <f>IF('⑥4.実施内容（販促）'!B72="","",IF('⑥4.実施内容（販促）'!D72="事業中止","",'⑥4.実施内容（販促）'!E72))</f>
        <v/>
      </c>
      <c r="E141" s="1731" t="str">
        <f>IF('⑥4.実施内容（販促）'!B72="","",IF('⑥4.実施内容（販促）'!D72="事業中止","",'⑥4.実施内容（販促）'!F72))</f>
        <v/>
      </c>
      <c r="F141" s="1720" t="str">
        <f>IF('⑥4.実施内容（販促）'!B72="","",IF('⑥4.実施内容（販促）'!D72="事業中止","",'①6.成果目標（販促）'!F141))</f>
        <v/>
      </c>
      <c r="G141" s="1721"/>
      <c r="H141" s="1724" t="str">
        <f>IF('⑥4.実施内容（販促）'!B72="","",IF('⑥4.実施内容（販促）'!D72="事業中止","",'①6.成果目標（販促）'!H141))</f>
        <v/>
      </c>
      <c r="I141" s="1726" t="str">
        <f>IF('⑥4.実施内容（販促）'!B72="","",IF('⑥4.実施内容（販促）'!D72="事業中止","",'①6.成果目標（販促）'!I141))</f>
        <v/>
      </c>
      <c r="J141" s="654" t="str">
        <f>IF(B141="","",IF('⑥4.実施内容（販促）'!D72="事業中止","",'⑥7.経費内訳（販促）'!E676))</f>
        <v/>
      </c>
      <c r="K141" s="655" t="str">
        <f>IF('⑥4.実施内容（販促）'!B72="","",IF('⑥4.実施内容（販促）'!D72="事業中止","",'①6.成果目標（販促）'!K141))</f>
        <v/>
      </c>
      <c r="L141" s="1728" t="str">
        <f>IF(J142="","",((G141)/J142))</f>
        <v/>
      </c>
    </row>
    <row r="142" spans="2:14" ht="22.5" customHeight="1">
      <c r="B142" s="1729"/>
      <c r="C142" s="1730"/>
      <c r="D142" s="1731"/>
      <c r="E142" s="1731"/>
      <c r="F142" s="1720"/>
      <c r="G142" s="1722"/>
      <c r="H142" s="1724"/>
      <c r="I142" s="1726"/>
      <c r="J142" s="652" t="str">
        <f>IF(B141="","",IF('⑥4.実施内容（販促）'!D72="事業中止","",'⑥7.経費内訳（販促）'!F676))</f>
        <v/>
      </c>
      <c r="K142" s="666" t="str">
        <f>IF('⑥4.実施内容（販促）'!B72="","",IF('⑥4.実施内容（販促）'!D72="事業中止","",'①6.成果目標（販促）'!K142))</f>
        <v/>
      </c>
      <c r="L142" s="1728"/>
    </row>
    <row r="143" spans="2:14" ht="22.5" customHeight="1">
      <c r="B143" s="1714" t="str">
        <f>IF('⑥4.実施内容（販促）'!B73="","",'⑥4.実施内容（販促）'!B73)</f>
        <v/>
      </c>
      <c r="C143" s="1730" t="str">
        <f>IF('⑥4.実施内容（販促）'!B73="","",IF('⑥4.実施内容（販促）'!D73="事業中止","事業中止",'⑥4.実施内容（販促）'!C73))</f>
        <v/>
      </c>
      <c r="D143" s="1731" t="str">
        <f>IF('⑥4.実施内容（販促）'!B73="","",IF('⑥4.実施内容（販促）'!D73="事業中止","",'⑥4.実施内容（販促）'!E73))</f>
        <v/>
      </c>
      <c r="E143" s="1731" t="str">
        <f>IF('⑥4.実施内容（販促）'!B73="","",IF('⑥4.実施内容（販促）'!D73="事業中止","",'⑥4.実施内容（販促）'!F73))</f>
        <v/>
      </c>
      <c r="F143" s="1720" t="str">
        <f>IF('⑥4.実施内容（販促）'!B73="","",IF('⑥4.実施内容（販促）'!D73="事業中止","",'①6.成果目標（販促）'!F143))</f>
        <v/>
      </c>
      <c r="G143" s="1721"/>
      <c r="H143" s="1724" t="str">
        <f>IF('⑥4.実施内容（販促）'!B73="","",IF('⑥4.実施内容（販促）'!D73="事業中止","",'①6.成果目標（販促）'!H143))</f>
        <v/>
      </c>
      <c r="I143" s="1726" t="str">
        <f>IF('⑥4.実施内容（販促）'!B73="","",IF('⑥4.実施内容（販促）'!D73="事業中止","",'①6.成果目標（販促）'!I143))</f>
        <v/>
      </c>
      <c r="J143" s="654" t="str">
        <f>IF(B143="","",IF('⑥4.実施内容（販促）'!D73="事業中止","",'⑥7.経費内訳（販促）'!E686))</f>
        <v/>
      </c>
      <c r="K143" s="655" t="str">
        <f>IF('⑥4.実施内容（販促）'!B73="","",IF('⑥4.実施内容（販促）'!D73="事業中止","",'①6.成果目標（販促）'!K143))</f>
        <v/>
      </c>
      <c r="L143" s="1728" t="str">
        <f>IF(J144="","",((G143)/J144))</f>
        <v/>
      </c>
    </row>
    <row r="144" spans="2:14" ht="22.5" customHeight="1">
      <c r="B144" s="1729"/>
      <c r="C144" s="1730"/>
      <c r="D144" s="1731"/>
      <c r="E144" s="1731"/>
      <c r="F144" s="1720"/>
      <c r="G144" s="1722"/>
      <c r="H144" s="1724"/>
      <c r="I144" s="1726"/>
      <c r="J144" s="652" t="str">
        <f>IF(B143="","",IF('⑥4.実施内容（販促）'!D73="事業中止","",'⑥7.経費内訳（販促）'!F686))</f>
        <v/>
      </c>
      <c r="K144" s="666" t="str">
        <f>IF('⑥4.実施内容（販促）'!B73="","",IF('⑥4.実施内容（販促）'!D73="事業中止","",'①6.成果目標（販促）'!K144))</f>
        <v/>
      </c>
      <c r="L144" s="1728"/>
    </row>
    <row r="145" spans="2:14" ht="22.5" customHeight="1">
      <c r="B145" s="1729" t="str">
        <f>IF('⑥4.実施内容（販促）'!B74="","",'⑥4.実施内容（販促）'!B74)</f>
        <v/>
      </c>
      <c r="C145" s="1730" t="str">
        <f>IF('⑥4.実施内容（販促）'!B74="","",IF('⑥4.実施内容（販促）'!D74="事業中止","事業中止",'⑥4.実施内容（販促）'!C74))</f>
        <v/>
      </c>
      <c r="D145" s="1731" t="str">
        <f>IF('⑥4.実施内容（販促）'!B74="","",IF('⑥4.実施内容（販促）'!D74="事業中止","",'⑥4.実施内容（販促）'!E74))</f>
        <v/>
      </c>
      <c r="E145" s="1731" t="str">
        <f>IF('⑥4.実施内容（販促）'!B74="","",IF('⑥4.実施内容（販促）'!D74="事業中止","",'⑥4.実施内容（販促）'!F74))</f>
        <v/>
      </c>
      <c r="F145" s="1720" t="str">
        <f>IF('⑥4.実施内容（販促）'!B74="","",IF('⑥4.実施内容（販促）'!D74="事業中止","",'①6.成果目標（販促）'!F145))</f>
        <v/>
      </c>
      <c r="G145" s="1722"/>
      <c r="H145" s="1724" t="str">
        <f>IF('⑥4.実施内容（販促）'!B74="","",IF('⑥4.実施内容（販促）'!D74="事業中止","",'①6.成果目標（販促）'!H145))</f>
        <v/>
      </c>
      <c r="I145" s="1726" t="str">
        <f>IF('⑥4.実施内容（販促）'!B74="","",IF('⑥4.実施内容（販促）'!D74="事業中止","",'①6.成果目標（販促）'!I145))</f>
        <v/>
      </c>
      <c r="J145" s="657" t="str">
        <f>IF(B145="","",IF('⑥4.実施内容（販促）'!D74="事業中止","",'⑥7.経費内訳（販促）'!E696))</f>
        <v/>
      </c>
      <c r="K145" s="658" t="str">
        <f>IF('⑥4.実施内容（販促）'!B74="","",IF('⑥4.実施内容（販促）'!D74="事業中止","",'①6.成果目標（販促）'!K145))</f>
        <v/>
      </c>
      <c r="L145" s="1728" t="str">
        <f>IF(J146="","",((G145)/J146))</f>
        <v/>
      </c>
    </row>
    <row r="146" spans="2:14" ht="22.5" customHeight="1" thickBot="1">
      <c r="B146" s="1732"/>
      <c r="C146" s="1733"/>
      <c r="D146" s="1734"/>
      <c r="E146" s="1734"/>
      <c r="F146" s="1735"/>
      <c r="G146" s="1736"/>
      <c r="H146" s="1737"/>
      <c r="I146" s="1738"/>
      <c r="J146" s="659" t="str">
        <f>IF(B145="","",IF('⑥4.実施内容（販促）'!D74="事業中止","",'⑥7.経費内訳（販促）'!F696))</f>
        <v/>
      </c>
      <c r="K146" s="667" t="str">
        <f>IF('⑥4.実施内容（販促）'!B74="","",IF('⑥4.実施内容（販促）'!D74="事業中止","",'①6.成果目標（販促）'!K146))</f>
        <v/>
      </c>
      <c r="L146" s="1739"/>
      <c r="N146" s="214"/>
    </row>
    <row r="147" spans="2:14" ht="22.5" customHeight="1">
      <c r="B147" s="1714" t="str">
        <f>IF('⑥4.実施内容（販促）'!B75="","",'⑥4.実施内容（販促）'!B75)</f>
        <v/>
      </c>
      <c r="C147" s="1740" t="str">
        <f>IF('⑥4.実施内容（販促）'!B75="","",IF('⑥4.実施内容（販促）'!D75="事業中止","事業中止",'⑥4.実施内容（販促）'!C75))</f>
        <v/>
      </c>
      <c r="D147" s="1718" t="str">
        <f>IF('⑥4.実施内容（販促）'!B75="","",IF('⑥4.実施内容（販促）'!D75="事業中止","",'⑥4.実施内容（販促）'!E75))</f>
        <v/>
      </c>
      <c r="E147" s="1718" t="str">
        <f>IF('⑥4.実施内容（販促）'!B75="","",IF('⑥4.実施内容（販促）'!D75="事業中止","",'⑥4.実施内容（販促）'!F75))</f>
        <v/>
      </c>
      <c r="F147" s="1741" t="str">
        <f>IF('⑥4.実施内容（販促）'!B75="","",IF('⑥4.実施内容（販促）'!D75="事業中止","",'①6.成果目標（販促）'!F147))</f>
        <v/>
      </c>
      <c r="G147" s="1743"/>
      <c r="H147" s="1745" t="str">
        <f>IF('⑥4.実施内容（販促）'!B75="","",IF('⑥4.実施内容（販促）'!D75="事業中止","",'①6.成果目標（販促）'!H147))</f>
        <v/>
      </c>
      <c r="I147" s="1747" t="str">
        <f>IF('⑥4.実施内容（販促）'!B75="","",IF('⑥4.実施内容（販促）'!D75="事業中止","",'①6.成果目標（販促）'!I147))</f>
        <v/>
      </c>
      <c r="J147" s="654" t="str">
        <f>IF(B147="","",IF('⑥4.実施内容（販促）'!D75="事業中止","",'⑥7.経費内訳（販促）'!E706))</f>
        <v/>
      </c>
      <c r="K147" s="661" t="str">
        <f>IF('⑥4.実施内容（販促）'!B75="","",IF('⑥4.実施内容（販促）'!D75="事業中止","",'①6.成果目標（販促）'!K147))</f>
        <v/>
      </c>
      <c r="L147" s="1292" t="str">
        <f>IF(J148="","",((G147*1000)/J148))</f>
        <v/>
      </c>
    </row>
    <row r="148" spans="2:14" ht="22.5" customHeight="1">
      <c r="B148" s="1729"/>
      <c r="C148" s="1730"/>
      <c r="D148" s="1731"/>
      <c r="E148" s="1731"/>
      <c r="F148" s="1742"/>
      <c r="G148" s="1744"/>
      <c r="H148" s="1746"/>
      <c r="I148" s="1748"/>
      <c r="J148" s="652" t="str">
        <f>IF(B147="","",IF('⑥4.実施内容（販促）'!D75="事業中止","",'⑥7.経費内訳（販促）'!F706))</f>
        <v/>
      </c>
      <c r="K148" s="664" t="str">
        <f>IF('⑥4.実施内容（販促）'!B75="","",IF('⑥4.実施内容（販促）'!D75="事業中止","",'①6.成果目標（販促）'!K148))</f>
        <v/>
      </c>
      <c r="L148" s="1283"/>
    </row>
    <row r="149" spans="2:14" ht="22.5" customHeight="1">
      <c r="B149" s="1714" t="str">
        <f>IF('⑥4.実施内容（販促）'!B76="","",'⑥4.実施内容（販促）'!B76)</f>
        <v/>
      </c>
      <c r="C149" s="1730" t="str">
        <f>IF('⑥4.実施内容（販促）'!B76="","",IF('⑥4.実施内容（販促）'!D76="事業中止","事業中止",'⑥4.実施内容（販促）'!C76))</f>
        <v/>
      </c>
      <c r="D149" s="1731" t="str">
        <f>IF('⑥4.実施内容（販促）'!B76="","",IF('⑥4.実施内容（販促）'!D76="事業中止","",'⑥4.実施内容（販促）'!E76))</f>
        <v/>
      </c>
      <c r="E149" s="1731" t="str">
        <f>IF('⑥4.実施内容（販促）'!B76="","",IF('⑥4.実施内容（販促）'!D76="事業中止","",'⑥4.実施内容（販促）'!F76))</f>
        <v/>
      </c>
      <c r="F149" s="1742" t="str">
        <f>IF('⑥4.実施内容（販促）'!B76="","",IF('⑥4.実施内容（販促）'!D76="事業中止","",'①6.成果目標（販促）'!F149))</f>
        <v/>
      </c>
      <c r="G149" s="1743"/>
      <c r="H149" s="1746" t="str">
        <f>IF('⑥4.実施内容（販促）'!B76="","",IF('⑥4.実施内容（販促）'!D76="事業中止","",'①6.成果目標（販促）'!H149))</f>
        <v/>
      </c>
      <c r="I149" s="1748" t="str">
        <f>IF('⑥4.実施内容（販促）'!B76="","",IF('⑥4.実施内容（販促）'!D76="事業中止","",'①6.成果目標（販促）'!I149))</f>
        <v/>
      </c>
      <c r="J149" s="654" t="str">
        <f>IF(B149="","",IF('⑥4.実施内容（販促）'!D76="事業中止","",'⑥7.経費内訳（販促）'!E716))</f>
        <v/>
      </c>
      <c r="K149" s="661" t="str">
        <f>IF('⑥4.実施内容（販促）'!B76="","",IF('⑥4.実施内容（販促）'!D76="事業中止","",'①6.成果目標（販促）'!K149))</f>
        <v/>
      </c>
      <c r="L149" s="1283" t="str">
        <f>IF(J150="","",((G149*1000)/J150))</f>
        <v/>
      </c>
    </row>
    <row r="150" spans="2:14" ht="22.5" customHeight="1">
      <c r="B150" s="1729"/>
      <c r="C150" s="1730"/>
      <c r="D150" s="1731"/>
      <c r="E150" s="1731"/>
      <c r="F150" s="1742"/>
      <c r="G150" s="1744"/>
      <c r="H150" s="1746"/>
      <c r="I150" s="1748"/>
      <c r="J150" s="652" t="str">
        <f>IF(B149="","",IF('⑥4.実施内容（販促）'!D76="事業中止","",'⑥7.経費内訳（販促）'!F716))</f>
        <v/>
      </c>
      <c r="K150" s="664" t="str">
        <f>IF('⑥4.実施内容（販促）'!B76="","",IF('⑥4.実施内容（販促）'!D76="事業中止","",'①6.成果目標（販促）'!K150))</f>
        <v/>
      </c>
      <c r="L150" s="1283"/>
    </row>
    <row r="151" spans="2:14" ht="22.5" customHeight="1">
      <c r="B151" s="1714" t="str">
        <f>IF('⑥4.実施内容（販促）'!B77="","",'⑥4.実施内容（販促）'!B77)</f>
        <v/>
      </c>
      <c r="C151" s="1730" t="str">
        <f>IF('⑥4.実施内容（販促）'!B77="","",IF('⑥4.実施内容（販促）'!D77="事業中止","事業中止",'⑥4.実施内容（販促）'!C77))</f>
        <v/>
      </c>
      <c r="D151" s="1731" t="str">
        <f>IF('⑥4.実施内容（販促）'!B77="","",IF('⑥4.実施内容（販促）'!D77="事業中止","",'⑥4.実施内容（販促）'!E77))</f>
        <v/>
      </c>
      <c r="E151" s="1731" t="str">
        <f>IF('⑥4.実施内容（販促）'!B77="","",IF('⑥4.実施内容（販促）'!D77="事業中止","",'⑥4.実施内容（販促）'!F77))</f>
        <v/>
      </c>
      <c r="F151" s="1742" t="str">
        <f>IF('⑥4.実施内容（販促）'!B77="","",IF('⑥4.実施内容（販促）'!D77="事業中止","",'①6.成果目標（販促）'!F151))</f>
        <v/>
      </c>
      <c r="G151" s="1743"/>
      <c r="H151" s="1746" t="str">
        <f>IF('⑥4.実施内容（販促）'!B77="","",IF('⑥4.実施内容（販促）'!D77="事業中止","",'①6.成果目標（販促）'!H151))</f>
        <v/>
      </c>
      <c r="I151" s="1748" t="str">
        <f>IF('⑥4.実施内容（販促）'!B77="","",IF('⑥4.実施内容（販促）'!D77="事業中止","",'①6.成果目標（販促）'!I151))</f>
        <v/>
      </c>
      <c r="J151" s="654" t="str">
        <f>IF(B151="","",IF('⑥4.実施内容（販促）'!D77="事業中止","",'⑥7.経費内訳（販促）'!E726))</f>
        <v/>
      </c>
      <c r="K151" s="661" t="str">
        <f>IF('⑥4.実施内容（販促）'!B77="","",IF('⑥4.実施内容（販促）'!D77="事業中止","",'①6.成果目標（販促）'!K151))</f>
        <v/>
      </c>
      <c r="L151" s="1283" t="str">
        <f>IF(J152="","",((G151*1000)/J152))</f>
        <v/>
      </c>
    </row>
    <row r="152" spans="2:14" ht="22.5" customHeight="1">
      <c r="B152" s="1729"/>
      <c r="C152" s="1730"/>
      <c r="D152" s="1731"/>
      <c r="E152" s="1731"/>
      <c r="F152" s="1742"/>
      <c r="G152" s="1744"/>
      <c r="H152" s="1746"/>
      <c r="I152" s="1748"/>
      <c r="J152" s="652" t="str">
        <f>IF(B151="","",IF('⑥4.実施内容（販促）'!D77="事業中止","",'⑥7.経費内訳（販促）'!F726))</f>
        <v/>
      </c>
      <c r="K152" s="664" t="str">
        <f>IF('⑥4.実施内容（販促）'!B77="","",IF('⑥4.実施内容（販促）'!D77="事業中止","",'①6.成果目標（販促）'!K152))</f>
        <v/>
      </c>
      <c r="L152" s="1283"/>
    </row>
    <row r="153" spans="2:14" ht="22.5" customHeight="1">
      <c r="B153" s="1714" t="str">
        <f>IF('⑥4.実施内容（販促）'!B78="","",'⑥4.実施内容（販促）'!B78)</f>
        <v/>
      </c>
      <c r="C153" s="1730" t="str">
        <f>IF('⑥4.実施内容（販促）'!B78="","",IF('⑥4.実施内容（販促）'!D78="事業中止","事業中止",'⑥4.実施内容（販促）'!C78))</f>
        <v/>
      </c>
      <c r="D153" s="1731" t="str">
        <f>IF('⑥4.実施内容（販促）'!B78="","",IF('⑥4.実施内容（販促）'!D78="事業中止","",'⑥4.実施内容（販促）'!E78))</f>
        <v/>
      </c>
      <c r="E153" s="1731" t="str">
        <f>IF('⑥4.実施内容（販促）'!B78="","",IF('⑥4.実施内容（販促）'!D78="事業中止","",'⑥4.実施内容（販促）'!F78))</f>
        <v/>
      </c>
      <c r="F153" s="1742" t="str">
        <f>IF('⑥4.実施内容（販促）'!B78="","",IF('⑥4.実施内容（販促）'!D78="事業中止","",'①6.成果目標（販促）'!F153))</f>
        <v/>
      </c>
      <c r="G153" s="1743"/>
      <c r="H153" s="1746" t="str">
        <f>IF('⑥4.実施内容（販促）'!B78="","",IF('⑥4.実施内容（販促）'!D78="事業中止","",'①6.成果目標（販促）'!H153))</f>
        <v/>
      </c>
      <c r="I153" s="1748" t="str">
        <f>IF('⑥4.実施内容（販促）'!B78="","",IF('⑥4.実施内容（販促）'!D78="事業中止","",'①6.成果目標（販促）'!I153))</f>
        <v/>
      </c>
      <c r="J153" s="654" t="str">
        <f>IF(B153="","",IF('⑥4.実施内容（販促）'!D78="事業中止","",'⑥7.経費内訳（販促）'!E736))</f>
        <v/>
      </c>
      <c r="K153" s="661" t="str">
        <f>IF('⑥4.実施内容（販促）'!B78="","",IF('⑥4.実施内容（販促）'!D78="事業中止","",'①6.成果目標（販促）'!K153))</f>
        <v/>
      </c>
      <c r="L153" s="1283" t="str">
        <f>IF(J154="","",((G153*1000)/J154))</f>
        <v/>
      </c>
    </row>
    <row r="154" spans="2:14" ht="22.5" customHeight="1">
      <c r="B154" s="1729"/>
      <c r="C154" s="1730"/>
      <c r="D154" s="1731"/>
      <c r="E154" s="1731"/>
      <c r="F154" s="1742"/>
      <c r="G154" s="1744"/>
      <c r="H154" s="1746"/>
      <c r="I154" s="1748"/>
      <c r="J154" s="652" t="str">
        <f>IF(B153="","",IF('⑥4.実施内容（販促）'!D78="事業中止","",'⑥7.経費内訳（販促）'!F736))</f>
        <v/>
      </c>
      <c r="K154" s="664" t="str">
        <f>IF('⑥4.実施内容（販促）'!B78="","",IF('⑥4.実施内容（販促）'!D78="事業中止","",'①6.成果目標（販促）'!K154))</f>
        <v/>
      </c>
      <c r="L154" s="1283"/>
    </row>
    <row r="155" spans="2:14" ht="22.5" customHeight="1">
      <c r="B155" s="1714" t="str">
        <f>IF('⑥4.実施内容（販促）'!B79="","",'⑥4.実施内容（販促）'!B79)</f>
        <v/>
      </c>
      <c r="C155" s="1730" t="str">
        <f>IF('⑥4.実施内容（販促）'!B79="","",IF('⑥4.実施内容（販促）'!D79="事業中止","事業中止",'⑥4.実施内容（販促）'!C79))</f>
        <v/>
      </c>
      <c r="D155" s="1731" t="str">
        <f>IF('⑥4.実施内容（販促）'!B79="","",IF('⑥4.実施内容（販促）'!D79="事業中止","",'⑥4.実施内容（販促）'!E79))</f>
        <v/>
      </c>
      <c r="E155" s="1731" t="str">
        <f>IF('⑥4.実施内容（販促）'!B79="","",IF('⑥4.実施内容（販促）'!D79="事業中止","",'⑥4.実施内容（販促）'!F79))</f>
        <v/>
      </c>
      <c r="F155" s="1742" t="str">
        <f>IF('⑥4.実施内容（販促）'!B79="","",IF('⑥4.実施内容（販促）'!D79="事業中止","",'①6.成果目標（販促）'!F155))</f>
        <v/>
      </c>
      <c r="G155" s="1743"/>
      <c r="H155" s="1746" t="str">
        <f>IF('⑥4.実施内容（販促）'!B79="","",IF('⑥4.実施内容（販促）'!D79="事業中止","",'①6.成果目標（販促）'!H155))</f>
        <v/>
      </c>
      <c r="I155" s="1748" t="str">
        <f>IF('⑥4.実施内容（販促）'!B79="","",IF('⑥4.実施内容（販促）'!D79="事業中止","",'①6.成果目標（販促）'!I155))</f>
        <v/>
      </c>
      <c r="J155" s="654" t="str">
        <f>IF(B155="","",IF('⑥4.実施内容（販促）'!D79="事業中止","",'⑥7.経費内訳（販促）'!E746))</f>
        <v/>
      </c>
      <c r="K155" s="661" t="str">
        <f>IF('⑥4.実施内容（販促）'!B79="","",IF('⑥4.実施内容（販促）'!D79="事業中止","",'①6.成果目標（販促）'!K155))</f>
        <v/>
      </c>
      <c r="L155" s="1283" t="str">
        <f>IF(J156="","",((G155*1000)/J156))</f>
        <v/>
      </c>
    </row>
    <row r="156" spans="2:14" ht="22.5" customHeight="1">
      <c r="B156" s="1729"/>
      <c r="C156" s="1730"/>
      <c r="D156" s="1731"/>
      <c r="E156" s="1731"/>
      <c r="F156" s="1742"/>
      <c r="G156" s="1744"/>
      <c r="H156" s="1746"/>
      <c r="I156" s="1748"/>
      <c r="J156" s="652" t="str">
        <f>IF(B155="","",IF('⑥4.実施内容（販促）'!D79="事業中止","",'⑥7.経費内訳（販促）'!F746))</f>
        <v/>
      </c>
      <c r="K156" s="664" t="str">
        <f>IF('⑥4.実施内容（販促）'!B79="","",IF('⑥4.実施内容（販促）'!D79="事業中止","",'①6.成果目標（販促）'!K156))</f>
        <v/>
      </c>
      <c r="L156" s="1283"/>
    </row>
    <row r="157" spans="2:14" ht="22.5" customHeight="1">
      <c r="B157" s="1714" t="str">
        <f>IF('⑥4.実施内容（販促）'!B80="","",'⑥4.実施内容（販促）'!B80)</f>
        <v/>
      </c>
      <c r="C157" s="1730" t="str">
        <f>IF('⑥4.実施内容（販促）'!B80="","",IF('⑥4.実施内容（販促）'!D80="事業中止","事業中止",'⑥4.実施内容（販促）'!C80))</f>
        <v/>
      </c>
      <c r="D157" s="1731" t="str">
        <f>IF('⑥4.実施内容（販促）'!B80="","",IF('⑥4.実施内容（販促）'!D80="事業中止","",'⑥4.実施内容（販促）'!E80))</f>
        <v/>
      </c>
      <c r="E157" s="1731" t="str">
        <f>IF('⑥4.実施内容（販促）'!B80="","",IF('⑥4.実施内容（販促）'!D80="事業中止","",'⑥4.実施内容（販促）'!F80))</f>
        <v/>
      </c>
      <c r="F157" s="1742" t="str">
        <f>IF('⑥4.実施内容（販促）'!B80="","",IF('⑥4.実施内容（販促）'!D80="事業中止","",'①6.成果目標（販促）'!F157))</f>
        <v/>
      </c>
      <c r="G157" s="1743"/>
      <c r="H157" s="1746" t="str">
        <f>IF('⑥4.実施内容（販促）'!B80="","",IF('⑥4.実施内容（販促）'!D80="事業中止","",'①6.成果目標（販促）'!H157))</f>
        <v/>
      </c>
      <c r="I157" s="1748" t="str">
        <f>IF('⑥4.実施内容（販促）'!B80="","",IF('⑥4.実施内容（販促）'!D80="事業中止","",'①6.成果目標（販促）'!I157))</f>
        <v/>
      </c>
      <c r="J157" s="654" t="str">
        <f>IF(B157="","",IF('⑥4.実施内容（販促）'!D80="事業中止","",'⑥7.経費内訳（販促）'!E756))</f>
        <v/>
      </c>
      <c r="K157" s="661" t="str">
        <f>IF('⑥4.実施内容（販促）'!B80="","",IF('⑥4.実施内容（販促）'!D80="事業中止","",'①6.成果目標（販促）'!K157))</f>
        <v/>
      </c>
      <c r="L157" s="1283" t="str">
        <f>IF(J158="","",((G157*1000)/J158))</f>
        <v/>
      </c>
    </row>
    <row r="158" spans="2:14" ht="22.5" customHeight="1">
      <c r="B158" s="1729"/>
      <c r="C158" s="1730"/>
      <c r="D158" s="1731"/>
      <c r="E158" s="1731"/>
      <c r="F158" s="1742"/>
      <c r="G158" s="1744"/>
      <c r="H158" s="1746"/>
      <c r="I158" s="1748"/>
      <c r="J158" s="652" t="str">
        <f>IF(B157="","",IF('⑥4.実施内容（販促）'!D80="事業中止","",'⑥7.経費内訳（販促）'!F756))</f>
        <v/>
      </c>
      <c r="K158" s="664" t="str">
        <f>IF('⑥4.実施内容（販促）'!B80="","",IF('⑥4.実施内容（販促）'!D80="事業中止","",'①6.成果目標（販促）'!K158))</f>
        <v/>
      </c>
      <c r="L158" s="1283"/>
    </row>
    <row r="159" spans="2:14" ht="22.5" customHeight="1">
      <c r="B159" s="1714" t="str">
        <f>IF('⑥4.実施内容（販促）'!B81="","",'⑥4.実施内容（販促）'!B81)</f>
        <v/>
      </c>
      <c r="C159" s="1730" t="str">
        <f>IF('⑥4.実施内容（販促）'!B81="","",IF('⑥4.実施内容（販促）'!D81="事業中止","事業中止",'⑥4.実施内容（販促）'!C81))</f>
        <v/>
      </c>
      <c r="D159" s="1731" t="str">
        <f>IF('⑥4.実施内容（販促）'!B81="","",IF('⑥4.実施内容（販促）'!D81="事業中止","",'⑥4.実施内容（販促）'!E81))</f>
        <v/>
      </c>
      <c r="E159" s="1731" t="str">
        <f>IF('⑥4.実施内容（販促）'!B81="","",IF('⑥4.実施内容（販促）'!D81="事業中止","",'⑥4.実施内容（販促）'!F81))</f>
        <v/>
      </c>
      <c r="F159" s="1742" t="str">
        <f>IF('⑥4.実施内容（販促）'!B81="","",IF('⑥4.実施内容（販促）'!D81="事業中止","",'①6.成果目標（販促）'!F159))</f>
        <v/>
      </c>
      <c r="G159" s="1743"/>
      <c r="H159" s="1746" t="str">
        <f>IF('⑥4.実施内容（販促）'!B81="","",IF('⑥4.実施内容（販促）'!D81="事業中止","",'①6.成果目標（販促）'!H159))</f>
        <v/>
      </c>
      <c r="I159" s="1748" t="str">
        <f>IF('⑥4.実施内容（販促）'!B81="","",IF('⑥4.実施内容（販促）'!D81="事業中止","",'①6.成果目標（販促）'!I159))</f>
        <v/>
      </c>
      <c r="J159" s="654" t="str">
        <f>IF(B159="","",IF('⑥4.実施内容（販促）'!D81="事業中止","",'⑥7.経費内訳（販促）'!E766))</f>
        <v/>
      </c>
      <c r="K159" s="661" t="str">
        <f>IF('⑥4.実施内容（販促）'!B81="","",IF('⑥4.実施内容（販促）'!D81="事業中止","",'①6.成果目標（販促）'!K159))</f>
        <v/>
      </c>
      <c r="L159" s="1283" t="str">
        <f>IF(J160="","",((G159*1000)/J160))</f>
        <v/>
      </c>
    </row>
    <row r="160" spans="2:14" ht="22.5" customHeight="1">
      <c r="B160" s="1729"/>
      <c r="C160" s="1730"/>
      <c r="D160" s="1731"/>
      <c r="E160" s="1731"/>
      <c r="F160" s="1742"/>
      <c r="G160" s="1744"/>
      <c r="H160" s="1746"/>
      <c r="I160" s="1748"/>
      <c r="J160" s="652" t="str">
        <f>IF(B159="","",IF('⑥4.実施内容（販促）'!D81="事業中止","",'⑥7.経費内訳（販促）'!F766))</f>
        <v/>
      </c>
      <c r="K160" s="664" t="str">
        <f>IF('⑥4.実施内容（販促）'!B81="","",IF('⑥4.実施内容（販促）'!D81="事業中止","",'①6.成果目標（販促）'!K160))</f>
        <v/>
      </c>
      <c r="L160" s="1283"/>
    </row>
    <row r="161" spans="2:12" ht="22.5" customHeight="1">
      <c r="B161" s="1714" t="str">
        <f>IF('⑥4.実施内容（販促）'!B82="","",'⑥4.実施内容（販促）'!B82)</f>
        <v/>
      </c>
      <c r="C161" s="1730" t="str">
        <f>IF('⑥4.実施内容（販促）'!B82="","",IF('⑥4.実施内容（販促）'!D82="事業中止","事業中止",'⑥4.実施内容（販促）'!C82))</f>
        <v/>
      </c>
      <c r="D161" s="1731" t="str">
        <f>IF('⑥4.実施内容（販促）'!B82="","",IF('⑥4.実施内容（販促）'!D82="事業中止","",'⑥4.実施内容（販促）'!E82))</f>
        <v/>
      </c>
      <c r="E161" s="1731" t="str">
        <f>IF('⑥4.実施内容（販促）'!B82="","",IF('⑥4.実施内容（販促）'!D82="事業中止","",'⑥4.実施内容（販促）'!F82))</f>
        <v/>
      </c>
      <c r="F161" s="1742" t="str">
        <f>IF('⑥4.実施内容（販促）'!B82="","",IF('⑥4.実施内容（販促）'!D82="事業中止","",'①6.成果目標（販促）'!F161))</f>
        <v/>
      </c>
      <c r="G161" s="1743"/>
      <c r="H161" s="1746" t="str">
        <f>IF('⑥4.実施内容（販促）'!B82="","",IF('⑥4.実施内容（販促）'!D82="事業中止","",'①6.成果目標（販促）'!H161))</f>
        <v/>
      </c>
      <c r="I161" s="1748" t="str">
        <f>IF('⑥4.実施内容（販促）'!B82="","",IF('⑥4.実施内容（販促）'!D82="事業中止","",'①6.成果目標（販促）'!I161))</f>
        <v/>
      </c>
      <c r="J161" s="654" t="str">
        <f>IF(B161="","",IF('⑥4.実施内容（販促）'!D82="事業中止","",'⑥7.経費内訳（販促）'!E776))</f>
        <v/>
      </c>
      <c r="K161" s="661" t="str">
        <f>IF('⑥4.実施内容（販促）'!B82="","",IF('⑥4.実施内容（販促）'!D82="事業中止","",'①6.成果目標（販促）'!K161))</f>
        <v/>
      </c>
      <c r="L161" s="1283" t="str">
        <f>IF(J162="","",((G161*1000)/J162))</f>
        <v/>
      </c>
    </row>
    <row r="162" spans="2:12" ht="22.5" customHeight="1">
      <c r="B162" s="1729"/>
      <c r="C162" s="1730"/>
      <c r="D162" s="1731"/>
      <c r="E162" s="1731"/>
      <c r="F162" s="1742"/>
      <c r="G162" s="1744"/>
      <c r="H162" s="1746"/>
      <c r="I162" s="1748"/>
      <c r="J162" s="652" t="str">
        <f>IF(B161="","",IF('⑥4.実施内容（販促）'!D82="事業中止","",'⑥7.経費内訳（販促）'!F776))</f>
        <v/>
      </c>
      <c r="K162" s="664" t="str">
        <f>IF('⑥4.実施内容（販促）'!B82="","",IF('⑥4.実施内容（販促）'!D82="事業中止","",'①6.成果目標（販促）'!K162))</f>
        <v/>
      </c>
      <c r="L162" s="1283"/>
    </row>
    <row r="163" spans="2:12" ht="22.5" customHeight="1">
      <c r="B163" s="1714" t="str">
        <f>IF('⑥4.実施内容（販促）'!B83="","",'⑥4.実施内容（販促）'!B83)</f>
        <v/>
      </c>
      <c r="C163" s="1730" t="str">
        <f>IF('⑥4.実施内容（販促）'!B83="","",IF('⑥4.実施内容（販促）'!D83="事業中止","事業中止",'⑥4.実施内容（販促）'!C83))</f>
        <v/>
      </c>
      <c r="D163" s="1731" t="str">
        <f>IF('⑥4.実施内容（販促）'!B83="","",IF('⑥4.実施内容（販促）'!D83="事業中止","",'⑥4.実施内容（販促）'!E83))</f>
        <v/>
      </c>
      <c r="E163" s="1731" t="str">
        <f>IF('⑥4.実施内容（販促）'!B83="","",IF('⑥4.実施内容（販促）'!D83="事業中止","",'⑥4.実施内容（販促）'!F83))</f>
        <v/>
      </c>
      <c r="F163" s="1742" t="str">
        <f>IF('⑥4.実施内容（販促）'!B83="","",IF('⑥4.実施内容（販促）'!D83="事業中止","",'①6.成果目標（販促）'!F163))</f>
        <v/>
      </c>
      <c r="G163" s="1743"/>
      <c r="H163" s="1746" t="str">
        <f>IF('⑥4.実施内容（販促）'!B83="","",IF('⑥4.実施内容（販促）'!D83="事業中止","",'①6.成果目標（販促）'!H163))</f>
        <v/>
      </c>
      <c r="I163" s="1748" t="str">
        <f>IF('⑥4.実施内容（販促）'!B83="","",IF('⑥4.実施内容（販促）'!D83="事業中止","",'①6.成果目標（販促）'!I163))</f>
        <v/>
      </c>
      <c r="J163" s="654" t="str">
        <f>IF(B163="","",IF('⑥4.実施内容（販促）'!D83="事業中止","",'⑥7.経費内訳（販促）'!E786))</f>
        <v/>
      </c>
      <c r="K163" s="661" t="str">
        <f>IF('⑥4.実施内容（販促）'!B83="","",IF('⑥4.実施内容（販促）'!D83="事業中止","",'①6.成果目標（販促）'!K163))</f>
        <v/>
      </c>
      <c r="L163" s="1283" t="str">
        <f>IF(J164="","",((G163*1000)/J164))</f>
        <v/>
      </c>
    </row>
    <row r="164" spans="2:12" ht="22.5" customHeight="1">
      <c r="B164" s="1729"/>
      <c r="C164" s="1730"/>
      <c r="D164" s="1731"/>
      <c r="E164" s="1731"/>
      <c r="F164" s="1742"/>
      <c r="G164" s="1744"/>
      <c r="H164" s="1746"/>
      <c r="I164" s="1748"/>
      <c r="J164" s="652" t="str">
        <f>IF(B163="","",IF('⑥4.実施内容（販促）'!D83="事業中止","",'⑥7.経費内訳（販促）'!F786))</f>
        <v/>
      </c>
      <c r="K164" s="664" t="str">
        <f>IF('⑥4.実施内容（販促）'!B83="","",IF('⑥4.実施内容（販促）'!D83="事業中止","",'①6.成果目標（販促）'!K164))</f>
        <v/>
      </c>
      <c r="L164" s="1283"/>
    </row>
    <row r="165" spans="2:12" ht="22.5" customHeight="1">
      <c r="B165" s="1729" t="str">
        <f>IF('⑥4.実施内容（販促）'!B84="","",'⑥4.実施内容（販促）'!B84)</f>
        <v/>
      </c>
      <c r="C165" s="1730" t="str">
        <f>IF('⑥4.実施内容（販促）'!B84="","",IF('⑥4.実施内容（販促）'!D84="事業中止","事業中止",'⑥4.実施内容（販促）'!C84))</f>
        <v/>
      </c>
      <c r="D165" s="1731" t="str">
        <f>IF('⑥4.実施内容（販促）'!B84="","",IF('⑥4.実施内容（販促）'!D84="事業中止","",'⑥4.実施内容（販促）'!E84))</f>
        <v/>
      </c>
      <c r="E165" s="1731" t="str">
        <f>IF('⑥4.実施内容（販促）'!B84="","",IF('⑥4.実施内容（販促）'!D84="事業中止","",'⑥4.実施内容（販促）'!F84))</f>
        <v/>
      </c>
      <c r="F165" s="1742" t="str">
        <f>IF('⑥4.実施内容（販促）'!B84="","",IF('⑥4.実施内容（販促）'!D84="事業中止","",'①6.成果目標（販促）'!F165))</f>
        <v/>
      </c>
      <c r="G165" s="1744"/>
      <c r="H165" s="1746" t="str">
        <f>IF('⑥4.実施内容（販促）'!B84="","",IF('⑥4.実施内容（販促）'!D84="事業中止","",'①6.成果目標（販促）'!H165))</f>
        <v/>
      </c>
      <c r="I165" s="1748" t="str">
        <f>IF('⑥4.実施内容（販促）'!B84="","",IF('⑥4.実施内容（販促）'!D84="事業中止","",'①6.成果目標（販促）'!I165))</f>
        <v/>
      </c>
      <c r="J165" s="657" t="str">
        <f>IF(B165="","",IF('⑥4.実施内容（販促）'!D84="事業中止","",'⑥7.経費内訳（販促）'!E796))</f>
        <v/>
      </c>
      <c r="K165" s="662" t="str">
        <f>IF('⑥4.実施内容（販促）'!B84="","",IF('⑥4.実施内容（販促）'!D84="事業中止","",'①6.成果目標（販促）'!K165))</f>
        <v/>
      </c>
      <c r="L165" s="1283" t="str">
        <f>IF(J166="","",((G165*1000)/J166))</f>
        <v/>
      </c>
    </row>
    <row r="166" spans="2:12" ht="22.5" customHeight="1" thickBot="1">
      <c r="B166" s="1732"/>
      <c r="C166" s="1733"/>
      <c r="D166" s="1734"/>
      <c r="E166" s="1734"/>
      <c r="F166" s="1749"/>
      <c r="G166" s="1750"/>
      <c r="H166" s="1751"/>
      <c r="I166" s="1752"/>
      <c r="J166" s="659" t="str">
        <f>IF(B165="","",IF('⑥4.実施内容（販促）'!D84="事業中止","",'⑥7.経費内訳（販促）'!F796))</f>
        <v/>
      </c>
      <c r="K166" s="665" t="str">
        <f>IF('⑥4.実施内容（販促）'!B84="","",IF('⑥4.実施内容（販促）'!D84="事業中止","",'①6.成果目標（販促）'!K166))</f>
        <v/>
      </c>
      <c r="L166" s="1284"/>
    </row>
    <row r="167" spans="2:12" ht="13.5" customHeight="1">
      <c r="C167" s="139" t="s">
        <v>613</v>
      </c>
    </row>
    <row r="168" spans="2:12" ht="14.25" customHeight="1">
      <c r="C168" s="139" t="s">
        <v>614</v>
      </c>
    </row>
  </sheetData>
  <sheetProtection algorithmName="SHA-512" hashValue="isdehdL9NVPtghnJhvpwmA2Rwy729zO/aosRYOFOexcJGWgXjvdoOi4VA2Rm3G8OCh4RMeV2KYYaCmsnEAaf/w==" saltValue="ZNOx+8AM0SAlo8uE48tufA==" spinCount="100000" sheet="1" scenarios="1" formatCells="0" formatColumns="0" formatRows="0"/>
  <mergeCells count="740">
    <mergeCell ref="B165:B166"/>
    <mergeCell ref="C165:C166"/>
    <mergeCell ref="D165:D166"/>
    <mergeCell ref="E165:E166"/>
    <mergeCell ref="F165:F166"/>
    <mergeCell ref="G165:G166"/>
    <mergeCell ref="H165:H166"/>
    <mergeCell ref="I165:I166"/>
    <mergeCell ref="L165:L166"/>
    <mergeCell ref="B163:B164"/>
    <mergeCell ref="C163:C164"/>
    <mergeCell ref="D163:D164"/>
    <mergeCell ref="E163:E164"/>
    <mergeCell ref="F163:F164"/>
    <mergeCell ref="G163:G164"/>
    <mergeCell ref="H163:H164"/>
    <mergeCell ref="I163:I164"/>
    <mergeCell ref="L163:L164"/>
    <mergeCell ref="B161:B162"/>
    <mergeCell ref="C161:C162"/>
    <mergeCell ref="D161:D162"/>
    <mergeCell ref="E161:E162"/>
    <mergeCell ref="F161:F162"/>
    <mergeCell ref="G161:G162"/>
    <mergeCell ref="H161:H162"/>
    <mergeCell ref="I161:I162"/>
    <mergeCell ref="L161:L162"/>
    <mergeCell ref="B159:B160"/>
    <mergeCell ref="C159:C160"/>
    <mergeCell ref="D159:D160"/>
    <mergeCell ref="E159:E160"/>
    <mergeCell ref="F159:F160"/>
    <mergeCell ref="G159:G160"/>
    <mergeCell ref="H159:H160"/>
    <mergeCell ref="I159:I160"/>
    <mergeCell ref="L159:L160"/>
    <mergeCell ref="B157:B158"/>
    <mergeCell ref="C157:C158"/>
    <mergeCell ref="D157:D158"/>
    <mergeCell ref="E157:E158"/>
    <mergeCell ref="F157:F158"/>
    <mergeCell ref="G157:G158"/>
    <mergeCell ref="H157:H158"/>
    <mergeCell ref="I157:I158"/>
    <mergeCell ref="L157:L158"/>
    <mergeCell ref="B155:B156"/>
    <mergeCell ref="C155:C156"/>
    <mergeCell ref="D155:D156"/>
    <mergeCell ref="E155:E156"/>
    <mergeCell ref="F155:F156"/>
    <mergeCell ref="G155:G156"/>
    <mergeCell ref="H155:H156"/>
    <mergeCell ref="I155:I156"/>
    <mergeCell ref="L155:L156"/>
    <mergeCell ref="B153:B154"/>
    <mergeCell ref="C153:C154"/>
    <mergeCell ref="D153:D154"/>
    <mergeCell ref="E153:E154"/>
    <mergeCell ref="F153:F154"/>
    <mergeCell ref="G153:G154"/>
    <mergeCell ref="H153:H154"/>
    <mergeCell ref="I153:I154"/>
    <mergeCell ref="L153:L154"/>
    <mergeCell ref="B151:B152"/>
    <mergeCell ref="C151:C152"/>
    <mergeCell ref="D151:D152"/>
    <mergeCell ref="E151:E152"/>
    <mergeCell ref="F151:F152"/>
    <mergeCell ref="G151:G152"/>
    <mergeCell ref="H151:H152"/>
    <mergeCell ref="I151:I152"/>
    <mergeCell ref="L151:L152"/>
    <mergeCell ref="B149:B150"/>
    <mergeCell ref="C149:C150"/>
    <mergeCell ref="D149:D150"/>
    <mergeCell ref="E149:E150"/>
    <mergeCell ref="F149:F150"/>
    <mergeCell ref="G149:G150"/>
    <mergeCell ref="H149:H150"/>
    <mergeCell ref="I149:I150"/>
    <mergeCell ref="L149:L150"/>
    <mergeCell ref="B147:B148"/>
    <mergeCell ref="C147:C148"/>
    <mergeCell ref="D147:D148"/>
    <mergeCell ref="E147:E148"/>
    <mergeCell ref="F147:F148"/>
    <mergeCell ref="G147:G148"/>
    <mergeCell ref="H147:H148"/>
    <mergeCell ref="I147:I148"/>
    <mergeCell ref="L147:L148"/>
    <mergeCell ref="B145:B146"/>
    <mergeCell ref="C145:C146"/>
    <mergeCell ref="D145:D146"/>
    <mergeCell ref="E145:E146"/>
    <mergeCell ref="F145:F146"/>
    <mergeCell ref="G145:G146"/>
    <mergeCell ref="H145:H146"/>
    <mergeCell ref="I145:I146"/>
    <mergeCell ref="L145:L146"/>
    <mergeCell ref="B143:B144"/>
    <mergeCell ref="C143:C144"/>
    <mergeCell ref="D143:D144"/>
    <mergeCell ref="E143:E144"/>
    <mergeCell ref="F143:F144"/>
    <mergeCell ref="G143:G144"/>
    <mergeCell ref="H143:H144"/>
    <mergeCell ref="I143:I144"/>
    <mergeCell ref="L143:L144"/>
    <mergeCell ref="B141:B142"/>
    <mergeCell ref="C141:C142"/>
    <mergeCell ref="D141:D142"/>
    <mergeCell ref="E141:E142"/>
    <mergeCell ref="F141:F142"/>
    <mergeCell ref="G141:G142"/>
    <mergeCell ref="H141:H142"/>
    <mergeCell ref="I141:I142"/>
    <mergeCell ref="L141:L142"/>
    <mergeCell ref="B139:B140"/>
    <mergeCell ref="C139:C140"/>
    <mergeCell ref="D139:D140"/>
    <mergeCell ref="E139:E140"/>
    <mergeCell ref="F139:F140"/>
    <mergeCell ref="G139:G140"/>
    <mergeCell ref="H139:H140"/>
    <mergeCell ref="I139:I140"/>
    <mergeCell ref="L139:L140"/>
    <mergeCell ref="B137:B138"/>
    <mergeCell ref="C137:C138"/>
    <mergeCell ref="D137:D138"/>
    <mergeCell ref="E137:E138"/>
    <mergeCell ref="F137:F138"/>
    <mergeCell ref="G137:G138"/>
    <mergeCell ref="H137:H138"/>
    <mergeCell ref="I137:I138"/>
    <mergeCell ref="L137:L138"/>
    <mergeCell ref="B135:B136"/>
    <mergeCell ref="C135:C136"/>
    <mergeCell ref="D135:D136"/>
    <mergeCell ref="E135:E136"/>
    <mergeCell ref="F135:F136"/>
    <mergeCell ref="G135:G136"/>
    <mergeCell ref="H135:H136"/>
    <mergeCell ref="I135:I136"/>
    <mergeCell ref="L135:L136"/>
    <mergeCell ref="B133:B134"/>
    <mergeCell ref="C133:C134"/>
    <mergeCell ref="D133:D134"/>
    <mergeCell ref="E133:E134"/>
    <mergeCell ref="F133:F134"/>
    <mergeCell ref="G133:G134"/>
    <mergeCell ref="H133:H134"/>
    <mergeCell ref="I133:I134"/>
    <mergeCell ref="L133:L134"/>
    <mergeCell ref="B131:B132"/>
    <mergeCell ref="C131:C132"/>
    <mergeCell ref="D131:D132"/>
    <mergeCell ref="E131:E132"/>
    <mergeCell ref="F131:F132"/>
    <mergeCell ref="G131:G132"/>
    <mergeCell ref="H131:H132"/>
    <mergeCell ref="I131:I132"/>
    <mergeCell ref="L131:L132"/>
    <mergeCell ref="B129:B130"/>
    <mergeCell ref="C129:C130"/>
    <mergeCell ref="D129:D130"/>
    <mergeCell ref="E129:E130"/>
    <mergeCell ref="F129:F130"/>
    <mergeCell ref="G129:G130"/>
    <mergeCell ref="H129:H130"/>
    <mergeCell ref="I129:I130"/>
    <mergeCell ref="L129:L130"/>
    <mergeCell ref="B127:B128"/>
    <mergeCell ref="C127:C128"/>
    <mergeCell ref="D127:D128"/>
    <mergeCell ref="E127:E128"/>
    <mergeCell ref="F127:F128"/>
    <mergeCell ref="G127:G128"/>
    <mergeCell ref="H127:H128"/>
    <mergeCell ref="I127:I128"/>
    <mergeCell ref="L127:L128"/>
    <mergeCell ref="B125:B126"/>
    <mergeCell ref="C125:C126"/>
    <mergeCell ref="D125:D126"/>
    <mergeCell ref="E125:E126"/>
    <mergeCell ref="F125:F126"/>
    <mergeCell ref="G125:G126"/>
    <mergeCell ref="H125:H126"/>
    <mergeCell ref="I125:I126"/>
    <mergeCell ref="L125:L126"/>
    <mergeCell ref="B123:B124"/>
    <mergeCell ref="C123:C124"/>
    <mergeCell ref="D123:D124"/>
    <mergeCell ref="E123:E124"/>
    <mergeCell ref="F123:F124"/>
    <mergeCell ref="G123:G124"/>
    <mergeCell ref="H123:H124"/>
    <mergeCell ref="I123:I124"/>
    <mergeCell ref="L123:L124"/>
    <mergeCell ref="B121:B122"/>
    <mergeCell ref="C121:C122"/>
    <mergeCell ref="D121:D122"/>
    <mergeCell ref="E121:E122"/>
    <mergeCell ref="F121:F122"/>
    <mergeCell ref="G121:G122"/>
    <mergeCell ref="H121:H122"/>
    <mergeCell ref="I121:I122"/>
    <mergeCell ref="L121:L122"/>
    <mergeCell ref="B119:B120"/>
    <mergeCell ref="C119:C120"/>
    <mergeCell ref="D119:D120"/>
    <mergeCell ref="E119:E120"/>
    <mergeCell ref="F119:F120"/>
    <mergeCell ref="G119:G120"/>
    <mergeCell ref="H119:H120"/>
    <mergeCell ref="I119:I120"/>
    <mergeCell ref="L119:L120"/>
    <mergeCell ref="B117:B118"/>
    <mergeCell ref="C117:C118"/>
    <mergeCell ref="D117:D118"/>
    <mergeCell ref="E117:E118"/>
    <mergeCell ref="F117:F118"/>
    <mergeCell ref="G117:G118"/>
    <mergeCell ref="H117:H118"/>
    <mergeCell ref="I117:I118"/>
    <mergeCell ref="L117:L118"/>
    <mergeCell ref="B115:B116"/>
    <mergeCell ref="C115:C116"/>
    <mergeCell ref="D115:D116"/>
    <mergeCell ref="E115:E116"/>
    <mergeCell ref="F115:F116"/>
    <mergeCell ref="G115:G116"/>
    <mergeCell ref="H115:H116"/>
    <mergeCell ref="I115:I116"/>
    <mergeCell ref="L115:L116"/>
    <mergeCell ref="B113:B114"/>
    <mergeCell ref="C113:C114"/>
    <mergeCell ref="D113:D114"/>
    <mergeCell ref="E113:E114"/>
    <mergeCell ref="F113:F114"/>
    <mergeCell ref="G113:G114"/>
    <mergeCell ref="H113:H114"/>
    <mergeCell ref="I113:I114"/>
    <mergeCell ref="L113:L114"/>
    <mergeCell ref="B111:B112"/>
    <mergeCell ref="C111:C112"/>
    <mergeCell ref="D111:D112"/>
    <mergeCell ref="E111:E112"/>
    <mergeCell ref="F111:F112"/>
    <mergeCell ref="G111:G112"/>
    <mergeCell ref="H111:H112"/>
    <mergeCell ref="I111:I112"/>
    <mergeCell ref="L111:L112"/>
    <mergeCell ref="B109:B110"/>
    <mergeCell ref="C109:C110"/>
    <mergeCell ref="D109:D110"/>
    <mergeCell ref="E109:E110"/>
    <mergeCell ref="F109:F110"/>
    <mergeCell ref="G109:G110"/>
    <mergeCell ref="H109:H110"/>
    <mergeCell ref="I109:I110"/>
    <mergeCell ref="L109:L110"/>
    <mergeCell ref="B107:B108"/>
    <mergeCell ref="C107:C108"/>
    <mergeCell ref="D107:D108"/>
    <mergeCell ref="E107:E108"/>
    <mergeCell ref="F107:F108"/>
    <mergeCell ref="G107:G108"/>
    <mergeCell ref="H107:H108"/>
    <mergeCell ref="I107:I108"/>
    <mergeCell ref="L107:L108"/>
    <mergeCell ref="B105:B106"/>
    <mergeCell ref="C105:C106"/>
    <mergeCell ref="D105:D106"/>
    <mergeCell ref="E105:E106"/>
    <mergeCell ref="F105:F106"/>
    <mergeCell ref="G105:G106"/>
    <mergeCell ref="H105:H106"/>
    <mergeCell ref="I105:I106"/>
    <mergeCell ref="L105:L106"/>
    <mergeCell ref="B103:B104"/>
    <mergeCell ref="C103:C104"/>
    <mergeCell ref="D103:D104"/>
    <mergeCell ref="E103:E104"/>
    <mergeCell ref="F103:F104"/>
    <mergeCell ref="G103:G104"/>
    <mergeCell ref="H103:H104"/>
    <mergeCell ref="I103:I104"/>
    <mergeCell ref="L103:L104"/>
    <mergeCell ref="B101:B102"/>
    <mergeCell ref="C101:C102"/>
    <mergeCell ref="D101:D102"/>
    <mergeCell ref="E101:E102"/>
    <mergeCell ref="F101:F102"/>
    <mergeCell ref="G101:G102"/>
    <mergeCell ref="H101:H102"/>
    <mergeCell ref="I101:I102"/>
    <mergeCell ref="L101:L102"/>
    <mergeCell ref="B99:B100"/>
    <mergeCell ref="C99:C100"/>
    <mergeCell ref="D99:D100"/>
    <mergeCell ref="E99:E100"/>
    <mergeCell ref="F99:F100"/>
    <mergeCell ref="G99:G100"/>
    <mergeCell ref="H99:H100"/>
    <mergeCell ref="I99:I100"/>
    <mergeCell ref="L99:L100"/>
    <mergeCell ref="B97:B98"/>
    <mergeCell ref="C97:C98"/>
    <mergeCell ref="D97:D98"/>
    <mergeCell ref="E97:E98"/>
    <mergeCell ref="F97:F98"/>
    <mergeCell ref="G97:G98"/>
    <mergeCell ref="H97:H98"/>
    <mergeCell ref="I97:I98"/>
    <mergeCell ref="L97:L98"/>
    <mergeCell ref="B95:B96"/>
    <mergeCell ref="C95:C96"/>
    <mergeCell ref="D95:D96"/>
    <mergeCell ref="E95:E96"/>
    <mergeCell ref="F95:F96"/>
    <mergeCell ref="G95:G96"/>
    <mergeCell ref="H95:H96"/>
    <mergeCell ref="I95:I96"/>
    <mergeCell ref="L95:L96"/>
    <mergeCell ref="B93:B94"/>
    <mergeCell ref="C93:C94"/>
    <mergeCell ref="D93:D94"/>
    <mergeCell ref="E93:E94"/>
    <mergeCell ref="F93:F94"/>
    <mergeCell ref="G93:G94"/>
    <mergeCell ref="H93:H94"/>
    <mergeCell ref="I93:I94"/>
    <mergeCell ref="L93:L94"/>
    <mergeCell ref="B91:B92"/>
    <mergeCell ref="C91:C92"/>
    <mergeCell ref="D91:D92"/>
    <mergeCell ref="E91:E92"/>
    <mergeCell ref="F91:F92"/>
    <mergeCell ref="G91:G92"/>
    <mergeCell ref="H91:H92"/>
    <mergeCell ref="I91:I92"/>
    <mergeCell ref="L91:L92"/>
    <mergeCell ref="B89:B90"/>
    <mergeCell ref="C89:C90"/>
    <mergeCell ref="D89:D90"/>
    <mergeCell ref="E89:E90"/>
    <mergeCell ref="F89:F90"/>
    <mergeCell ref="G89:G90"/>
    <mergeCell ref="H89:H90"/>
    <mergeCell ref="I89:I90"/>
    <mergeCell ref="L89:L90"/>
    <mergeCell ref="B87:B88"/>
    <mergeCell ref="C87:C88"/>
    <mergeCell ref="D87:D88"/>
    <mergeCell ref="E87:E88"/>
    <mergeCell ref="F87:F88"/>
    <mergeCell ref="G87:G88"/>
    <mergeCell ref="H87:H88"/>
    <mergeCell ref="I87:I88"/>
    <mergeCell ref="L87:L88"/>
    <mergeCell ref="B85:B86"/>
    <mergeCell ref="C85:C86"/>
    <mergeCell ref="D85:D86"/>
    <mergeCell ref="E85:E86"/>
    <mergeCell ref="F85:F86"/>
    <mergeCell ref="G85:G86"/>
    <mergeCell ref="H85:H86"/>
    <mergeCell ref="I85:I86"/>
    <mergeCell ref="L85:L86"/>
    <mergeCell ref="B83:B84"/>
    <mergeCell ref="C83:C84"/>
    <mergeCell ref="D83:D84"/>
    <mergeCell ref="E83:E84"/>
    <mergeCell ref="F83:F84"/>
    <mergeCell ref="G83:G84"/>
    <mergeCell ref="H83:H84"/>
    <mergeCell ref="I83:I84"/>
    <mergeCell ref="L83:L84"/>
    <mergeCell ref="B81:B82"/>
    <mergeCell ref="C81:C82"/>
    <mergeCell ref="D81:D82"/>
    <mergeCell ref="E81:E82"/>
    <mergeCell ref="F81:F82"/>
    <mergeCell ref="G81:G82"/>
    <mergeCell ref="H81:H82"/>
    <mergeCell ref="I81:I82"/>
    <mergeCell ref="L81:L82"/>
    <mergeCell ref="B79:B80"/>
    <mergeCell ref="C79:C80"/>
    <mergeCell ref="D79:D80"/>
    <mergeCell ref="E79:E80"/>
    <mergeCell ref="F79:F80"/>
    <mergeCell ref="G79:G80"/>
    <mergeCell ref="H79:H80"/>
    <mergeCell ref="I79:I80"/>
    <mergeCell ref="L79:L80"/>
    <mergeCell ref="B77:B78"/>
    <mergeCell ref="C77:C78"/>
    <mergeCell ref="D77:D78"/>
    <mergeCell ref="E77:E78"/>
    <mergeCell ref="F77:F78"/>
    <mergeCell ref="G77:G78"/>
    <mergeCell ref="H77:H78"/>
    <mergeCell ref="I77:I78"/>
    <mergeCell ref="L77:L78"/>
    <mergeCell ref="B75:B76"/>
    <mergeCell ref="C75:C76"/>
    <mergeCell ref="D75:D76"/>
    <mergeCell ref="E75:E76"/>
    <mergeCell ref="F75:F76"/>
    <mergeCell ref="G75:G76"/>
    <mergeCell ref="H75:H76"/>
    <mergeCell ref="I75:I76"/>
    <mergeCell ref="L75:L76"/>
    <mergeCell ref="B73:B74"/>
    <mergeCell ref="C73:C74"/>
    <mergeCell ref="D73:D74"/>
    <mergeCell ref="E73:E74"/>
    <mergeCell ref="F73:F74"/>
    <mergeCell ref="G73:G74"/>
    <mergeCell ref="H73:H74"/>
    <mergeCell ref="I73:I74"/>
    <mergeCell ref="L73:L74"/>
    <mergeCell ref="B71:B72"/>
    <mergeCell ref="C71:C72"/>
    <mergeCell ref="D71:D72"/>
    <mergeCell ref="E71:E72"/>
    <mergeCell ref="F71:F72"/>
    <mergeCell ref="G71:G72"/>
    <mergeCell ref="H71:H72"/>
    <mergeCell ref="I71:I72"/>
    <mergeCell ref="L71:L72"/>
    <mergeCell ref="B69:B70"/>
    <mergeCell ref="C69:C70"/>
    <mergeCell ref="D69:D70"/>
    <mergeCell ref="E69:E70"/>
    <mergeCell ref="F69:F70"/>
    <mergeCell ref="G69:G70"/>
    <mergeCell ref="H69:H70"/>
    <mergeCell ref="I69:I70"/>
    <mergeCell ref="L69:L70"/>
    <mergeCell ref="B67:B68"/>
    <mergeCell ref="C67:C68"/>
    <mergeCell ref="D67:D68"/>
    <mergeCell ref="E67:E68"/>
    <mergeCell ref="F67:F68"/>
    <mergeCell ref="G67:G68"/>
    <mergeCell ref="H67:H68"/>
    <mergeCell ref="I67:I68"/>
    <mergeCell ref="L67:L68"/>
    <mergeCell ref="B65:B66"/>
    <mergeCell ref="C65:C66"/>
    <mergeCell ref="D65:D66"/>
    <mergeCell ref="E65:E66"/>
    <mergeCell ref="F65:F66"/>
    <mergeCell ref="G65:G66"/>
    <mergeCell ref="H65:H66"/>
    <mergeCell ref="I65:I66"/>
    <mergeCell ref="L65:L66"/>
    <mergeCell ref="B63:B64"/>
    <mergeCell ref="C63:C64"/>
    <mergeCell ref="D63:D64"/>
    <mergeCell ref="E63:E64"/>
    <mergeCell ref="F63:F64"/>
    <mergeCell ref="G63:G64"/>
    <mergeCell ref="H63:H64"/>
    <mergeCell ref="I63:I64"/>
    <mergeCell ref="L63:L64"/>
    <mergeCell ref="B61:B62"/>
    <mergeCell ref="C61:C62"/>
    <mergeCell ref="D61:D62"/>
    <mergeCell ref="E61:E62"/>
    <mergeCell ref="F61:F62"/>
    <mergeCell ref="G61:G62"/>
    <mergeCell ref="H61:H62"/>
    <mergeCell ref="I61:I62"/>
    <mergeCell ref="L61:L62"/>
    <mergeCell ref="B59:B60"/>
    <mergeCell ref="C59:C60"/>
    <mergeCell ref="D59:D60"/>
    <mergeCell ref="E59:E60"/>
    <mergeCell ref="F59:F60"/>
    <mergeCell ref="G59:G60"/>
    <mergeCell ref="H59:H60"/>
    <mergeCell ref="I59:I60"/>
    <mergeCell ref="L59:L60"/>
    <mergeCell ref="B57:B58"/>
    <mergeCell ref="C57:C58"/>
    <mergeCell ref="D57:D58"/>
    <mergeCell ref="E57:E58"/>
    <mergeCell ref="F57:F58"/>
    <mergeCell ref="G57:G58"/>
    <mergeCell ref="H57:H58"/>
    <mergeCell ref="I57:I58"/>
    <mergeCell ref="L57:L58"/>
    <mergeCell ref="B55:B56"/>
    <mergeCell ref="C55:C56"/>
    <mergeCell ref="D55:D56"/>
    <mergeCell ref="E55:E56"/>
    <mergeCell ref="F55:F56"/>
    <mergeCell ref="G55:G56"/>
    <mergeCell ref="H55:H56"/>
    <mergeCell ref="I55:I56"/>
    <mergeCell ref="L55:L56"/>
    <mergeCell ref="B53:B54"/>
    <mergeCell ref="C53:C54"/>
    <mergeCell ref="D53:D54"/>
    <mergeCell ref="E53:E54"/>
    <mergeCell ref="F53:F54"/>
    <mergeCell ref="G53:G54"/>
    <mergeCell ref="H53:H54"/>
    <mergeCell ref="I53:I54"/>
    <mergeCell ref="L53:L54"/>
    <mergeCell ref="B51:B52"/>
    <mergeCell ref="C51:C52"/>
    <mergeCell ref="D51:D52"/>
    <mergeCell ref="E51:E52"/>
    <mergeCell ref="F51:F52"/>
    <mergeCell ref="G51:G52"/>
    <mergeCell ref="H51:H52"/>
    <mergeCell ref="I51:I52"/>
    <mergeCell ref="L51:L52"/>
    <mergeCell ref="B49:B50"/>
    <mergeCell ref="C49:C50"/>
    <mergeCell ref="D49:D50"/>
    <mergeCell ref="E49:E50"/>
    <mergeCell ref="F49:F50"/>
    <mergeCell ref="G49:G50"/>
    <mergeCell ref="H49:H50"/>
    <mergeCell ref="I49:I50"/>
    <mergeCell ref="L49:L50"/>
    <mergeCell ref="B47:B48"/>
    <mergeCell ref="C47:C48"/>
    <mergeCell ref="D47:D48"/>
    <mergeCell ref="E47:E48"/>
    <mergeCell ref="F47:F48"/>
    <mergeCell ref="G47:G48"/>
    <mergeCell ref="H47:H48"/>
    <mergeCell ref="I47:I48"/>
    <mergeCell ref="L47:L48"/>
    <mergeCell ref="B45:B46"/>
    <mergeCell ref="C45:C46"/>
    <mergeCell ref="D45:D46"/>
    <mergeCell ref="E45:E46"/>
    <mergeCell ref="F45:F46"/>
    <mergeCell ref="G45:G46"/>
    <mergeCell ref="H45:H46"/>
    <mergeCell ref="I45:I46"/>
    <mergeCell ref="L45:L46"/>
    <mergeCell ref="B43:B44"/>
    <mergeCell ref="C43:C44"/>
    <mergeCell ref="D43:D44"/>
    <mergeCell ref="E43:E44"/>
    <mergeCell ref="F43:F44"/>
    <mergeCell ref="G43:G44"/>
    <mergeCell ref="H43:H44"/>
    <mergeCell ref="I43:I44"/>
    <mergeCell ref="L43:L44"/>
    <mergeCell ref="H39:H40"/>
    <mergeCell ref="I39:I40"/>
    <mergeCell ref="L39:L40"/>
    <mergeCell ref="B41:B42"/>
    <mergeCell ref="C41:C42"/>
    <mergeCell ref="D41:D42"/>
    <mergeCell ref="E41:E42"/>
    <mergeCell ref="F41:F42"/>
    <mergeCell ref="G41:G42"/>
    <mergeCell ref="H41:H42"/>
    <mergeCell ref="B39:B40"/>
    <mergeCell ref="C39:C40"/>
    <mergeCell ref="D39:D40"/>
    <mergeCell ref="E39:E40"/>
    <mergeCell ref="F39:F40"/>
    <mergeCell ref="G39:G40"/>
    <mergeCell ref="I41:I42"/>
    <mergeCell ref="L41:L42"/>
    <mergeCell ref="B37:B38"/>
    <mergeCell ref="C37:C38"/>
    <mergeCell ref="D37:D38"/>
    <mergeCell ref="E37:E38"/>
    <mergeCell ref="F37:F38"/>
    <mergeCell ref="G37:G38"/>
    <mergeCell ref="H37:H38"/>
    <mergeCell ref="I37:I38"/>
    <mergeCell ref="L37:L38"/>
    <mergeCell ref="B35:B36"/>
    <mergeCell ref="C35:C36"/>
    <mergeCell ref="D35:D36"/>
    <mergeCell ref="E35:E36"/>
    <mergeCell ref="F35:F36"/>
    <mergeCell ref="G35:G36"/>
    <mergeCell ref="H35:H36"/>
    <mergeCell ref="I35:I36"/>
    <mergeCell ref="L35:L36"/>
    <mergeCell ref="H31:H32"/>
    <mergeCell ref="I31:I32"/>
    <mergeCell ref="L31:L32"/>
    <mergeCell ref="B33:B34"/>
    <mergeCell ref="C33:C34"/>
    <mergeCell ref="D33:D34"/>
    <mergeCell ref="E33:E34"/>
    <mergeCell ref="F33:F34"/>
    <mergeCell ref="G33:G34"/>
    <mergeCell ref="H33:H34"/>
    <mergeCell ref="B31:B32"/>
    <mergeCell ref="C31:C32"/>
    <mergeCell ref="D31:D32"/>
    <mergeCell ref="E31:E32"/>
    <mergeCell ref="F31:F32"/>
    <mergeCell ref="G31:G32"/>
    <mergeCell ref="I33:I34"/>
    <mergeCell ref="L33:L34"/>
    <mergeCell ref="B29:B30"/>
    <mergeCell ref="C29:C30"/>
    <mergeCell ref="D29:D30"/>
    <mergeCell ref="E29:E30"/>
    <mergeCell ref="F29:F30"/>
    <mergeCell ref="G29:G30"/>
    <mergeCell ref="H29:H30"/>
    <mergeCell ref="I29:I30"/>
    <mergeCell ref="L29:L30"/>
    <mergeCell ref="B27:B28"/>
    <mergeCell ref="C27:C28"/>
    <mergeCell ref="D27:D28"/>
    <mergeCell ref="E27:E28"/>
    <mergeCell ref="F27:F28"/>
    <mergeCell ref="G27:G28"/>
    <mergeCell ref="H27:H28"/>
    <mergeCell ref="I27:I28"/>
    <mergeCell ref="L27:L28"/>
    <mergeCell ref="H23:H24"/>
    <mergeCell ref="I23:I24"/>
    <mergeCell ref="L23:L24"/>
    <mergeCell ref="B25:B26"/>
    <mergeCell ref="C25:C26"/>
    <mergeCell ref="D25:D26"/>
    <mergeCell ref="E25:E26"/>
    <mergeCell ref="F25:F26"/>
    <mergeCell ref="G25:G26"/>
    <mergeCell ref="H25:H26"/>
    <mergeCell ref="B23:B24"/>
    <mergeCell ref="C23:C24"/>
    <mergeCell ref="D23:D24"/>
    <mergeCell ref="E23:E24"/>
    <mergeCell ref="F23:F24"/>
    <mergeCell ref="G23:G24"/>
    <mergeCell ref="I25:I26"/>
    <mergeCell ref="L25:L26"/>
    <mergeCell ref="B21:B22"/>
    <mergeCell ref="C21:C22"/>
    <mergeCell ref="D21:D22"/>
    <mergeCell ref="E21:E22"/>
    <mergeCell ref="F21:F22"/>
    <mergeCell ref="G21:G22"/>
    <mergeCell ref="H21:H22"/>
    <mergeCell ref="I21:I22"/>
    <mergeCell ref="L21:L22"/>
    <mergeCell ref="B19:B20"/>
    <mergeCell ref="C19:C20"/>
    <mergeCell ref="D19:D20"/>
    <mergeCell ref="E19:E20"/>
    <mergeCell ref="F19:F20"/>
    <mergeCell ref="G19:G20"/>
    <mergeCell ref="H19:H20"/>
    <mergeCell ref="I19:I20"/>
    <mergeCell ref="L19:L20"/>
    <mergeCell ref="H15:H16"/>
    <mergeCell ref="I15:I16"/>
    <mergeCell ref="L15:L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L17:L18"/>
    <mergeCell ref="B13:B14"/>
    <mergeCell ref="C13:C14"/>
    <mergeCell ref="D13:D14"/>
    <mergeCell ref="E13:E14"/>
    <mergeCell ref="F13:F14"/>
    <mergeCell ref="G13:G14"/>
    <mergeCell ref="H13:H14"/>
    <mergeCell ref="I13:I14"/>
    <mergeCell ref="L13:L14"/>
    <mergeCell ref="B11:B12"/>
    <mergeCell ref="C11:C12"/>
    <mergeCell ref="D11:D12"/>
    <mergeCell ref="E11:E12"/>
    <mergeCell ref="F11:F12"/>
    <mergeCell ref="G11:G12"/>
    <mergeCell ref="H11:H12"/>
    <mergeCell ref="I11:I12"/>
    <mergeCell ref="L11:L12"/>
    <mergeCell ref="B9:B10"/>
    <mergeCell ref="C9:C10"/>
    <mergeCell ref="D9:D10"/>
    <mergeCell ref="E9:E10"/>
    <mergeCell ref="F9:F10"/>
    <mergeCell ref="G9:G10"/>
    <mergeCell ref="H9:H10"/>
    <mergeCell ref="I9:I10"/>
    <mergeCell ref="L9:L10"/>
    <mergeCell ref="B7:B8"/>
    <mergeCell ref="C7:C8"/>
    <mergeCell ref="D7:D8"/>
    <mergeCell ref="E7:E8"/>
    <mergeCell ref="F7:F8"/>
    <mergeCell ref="G7:G8"/>
    <mergeCell ref="H7:H8"/>
    <mergeCell ref="I7:I8"/>
    <mergeCell ref="L7:L8"/>
    <mergeCell ref="A5:A6"/>
    <mergeCell ref="B5:B6"/>
    <mergeCell ref="C5:C6"/>
    <mergeCell ref="D5:D6"/>
    <mergeCell ref="E5:E6"/>
    <mergeCell ref="F5:F6"/>
    <mergeCell ref="K2:L2"/>
    <mergeCell ref="B3:B4"/>
    <mergeCell ref="C3:E3"/>
    <mergeCell ref="F3:F4"/>
    <mergeCell ref="G3:G4"/>
    <mergeCell ref="H3:H4"/>
    <mergeCell ref="I3:I4"/>
    <mergeCell ref="J3:J4"/>
    <mergeCell ref="K3:K4"/>
    <mergeCell ref="L3:L4"/>
    <mergeCell ref="G5:G6"/>
    <mergeCell ref="H5:H6"/>
    <mergeCell ref="I5:I6"/>
    <mergeCell ref="L5:L6"/>
  </mergeCells>
  <phoneticPr fontId="1"/>
  <dataValidations count="1">
    <dataValidation type="whole" imeMode="off" operator="lessThan" allowBlank="1" showInputMessage="1" showErrorMessage="1" errorTitle="入力不要です。" error="[キャンセル]をクリックしてください。" sqref="H7:L166 B5:L6 B7:F166">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&amp;L様式６（別添１）</oddHeader>
    <oddFooter xml:space="preserve">&amp;C&amp;"ＭＳ 明朝,標準"&amp;10
&amp;"ＭＳ Ｐゴシック,標準"&amp;P / &amp;N </oddFooter>
  </headerFooter>
  <rowBreaks count="1" manualBreakCount="1">
    <brk id="26" max="12"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N811"/>
  <sheetViews>
    <sheetView view="pageBreakPreview" zoomScale="95" zoomScaleNormal="100" zoomScaleSheetLayoutView="95" workbookViewId="0"/>
  </sheetViews>
  <sheetFormatPr defaultRowHeight="13.5"/>
  <cols>
    <col min="1" max="1" width="1.625" style="138" customWidth="1"/>
    <col min="2" max="2" width="6.875" style="138" customWidth="1"/>
    <col min="3" max="3" width="16.125" style="138" customWidth="1"/>
    <col min="4" max="4" width="21.375" style="138" customWidth="1"/>
    <col min="5" max="8" width="17.75" style="138" customWidth="1"/>
    <col min="9" max="9" width="21.5" style="138" customWidth="1"/>
    <col min="10" max="10" width="10.125" style="138" customWidth="1"/>
    <col min="11" max="11" width="9" style="138"/>
    <col min="12" max="12" width="1.625" style="138" customWidth="1"/>
    <col min="13" max="16384" width="9" style="138"/>
  </cols>
  <sheetData>
    <row r="1" spans="2:14" ht="9" customHeight="1"/>
    <row r="2" spans="2:14" s="294" customFormat="1" ht="18.75" customHeight="1" thickBot="1">
      <c r="B2" s="290" t="s">
        <v>326</v>
      </c>
      <c r="C2" s="413"/>
      <c r="D2" s="414"/>
      <c r="E2" s="413"/>
      <c r="F2" s="413"/>
      <c r="G2" s="413"/>
      <c r="J2" s="1462" t="s">
        <v>137</v>
      </c>
      <c r="K2" s="1462"/>
    </row>
    <row r="3" spans="2:14" ht="22.5" customHeight="1">
      <c r="B3" s="1523" t="s">
        <v>252</v>
      </c>
      <c r="C3" s="1467"/>
      <c r="D3" s="1244"/>
      <c r="E3" s="1250" t="s">
        <v>253</v>
      </c>
      <c r="F3" s="1244" t="s">
        <v>254</v>
      </c>
      <c r="G3" s="1244"/>
      <c r="H3" s="1244"/>
      <c r="I3" s="1391" t="s">
        <v>141</v>
      </c>
      <c r="J3" s="1244" t="s">
        <v>255</v>
      </c>
      <c r="K3" s="1245"/>
    </row>
    <row r="4" spans="2:14" ht="22.5" customHeight="1" thickBot="1">
      <c r="B4" s="1439"/>
      <c r="C4" s="1524"/>
      <c r="D4" s="1440"/>
      <c r="E4" s="1441"/>
      <c r="F4" s="415" t="s">
        <v>256</v>
      </c>
      <c r="G4" s="377" t="s">
        <v>257</v>
      </c>
      <c r="H4" s="415" t="s">
        <v>258</v>
      </c>
      <c r="I4" s="1525"/>
      <c r="J4" s="1440"/>
      <c r="K4" s="1526"/>
    </row>
    <row r="5" spans="2:14" ht="33" customHeight="1" thickBot="1">
      <c r="B5" s="1403" t="s">
        <v>132</v>
      </c>
      <c r="C5" s="1537"/>
      <c r="D5" s="1537"/>
      <c r="E5" s="433">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433">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433">
        <f t="shared" si="0"/>
        <v>0</v>
      </c>
      <c r="H5" s="433">
        <f t="shared" si="0"/>
        <v>0</v>
      </c>
      <c r="I5" s="416"/>
      <c r="J5" s="1757"/>
      <c r="K5" s="1758"/>
      <c r="L5" s="417"/>
      <c r="M5" s="417"/>
      <c r="N5" s="376"/>
    </row>
    <row r="6" spans="2:14" ht="40.5" customHeight="1" thickTop="1">
      <c r="B6" s="435" t="str">
        <f>IF('⑥5.スケジュール(PR) '!B5="","",'⑥5.スケジュール(PR) '!B5)</f>
        <v/>
      </c>
      <c r="C6" s="1540" t="str">
        <f>IF('⑥5.スケジュール(PR) '!C5="","",'⑥5.スケジュール(PR) '!C5)</f>
        <v/>
      </c>
      <c r="D6" s="1541" t="str">
        <f>IF('⑥5.スケジュール(PR) '!D5="","",'⑥5.スケジュール(PR) '!D5)</f>
        <v/>
      </c>
      <c r="E6" s="434">
        <f>SUM(E7:E15)</f>
        <v>0</v>
      </c>
      <c r="F6" s="434">
        <f>SUM(F7:F15)</f>
        <v>0</v>
      </c>
      <c r="G6" s="434">
        <f>SUM(G7:G15)</f>
        <v>0</v>
      </c>
      <c r="H6" s="434">
        <f>SUM(H7:H15)</f>
        <v>0</v>
      </c>
      <c r="I6" s="418"/>
      <c r="J6" s="1542"/>
      <c r="K6" s="1543"/>
      <c r="L6" s="419"/>
      <c r="M6" s="146" t="s">
        <v>466</v>
      </c>
      <c r="N6" s="376"/>
    </row>
    <row r="7" spans="2:14" ht="19.5" customHeight="1">
      <c r="B7" s="1544"/>
      <c r="C7" s="260" t="s">
        <v>147</v>
      </c>
      <c r="D7" s="420"/>
      <c r="E7" s="439">
        <f>SUM(F7:H7)</f>
        <v>0</v>
      </c>
      <c r="F7" s="421"/>
      <c r="G7" s="421"/>
      <c r="H7" s="421"/>
      <c r="I7" s="1385"/>
      <c r="J7" s="1549"/>
      <c r="K7" s="1550"/>
      <c r="L7" s="419"/>
      <c r="M7" s="151" t="s">
        <v>467</v>
      </c>
      <c r="N7" s="376"/>
    </row>
    <row r="8" spans="2:14" ht="19.5" customHeight="1">
      <c r="B8" s="1545"/>
      <c r="C8" s="264" t="s">
        <v>148</v>
      </c>
      <c r="D8" s="422"/>
      <c r="E8" s="440">
        <f t="shared" ref="E8:E14" si="1">SUM(F8:H8)</f>
        <v>0</v>
      </c>
      <c r="F8" s="423"/>
      <c r="G8" s="423"/>
      <c r="H8" s="423"/>
      <c r="I8" s="1547"/>
      <c r="J8" s="1527"/>
      <c r="K8" s="1528"/>
      <c r="L8" s="424"/>
      <c r="M8" s="412"/>
      <c r="N8" s="376"/>
    </row>
    <row r="9" spans="2:14" ht="19.5" customHeight="1">
      <c r="B9" s="1545"/>
      <c r="C9" s="264" t="s">
        <v>149</v>
      </c>
      <c r="D9" s="422"/>
      <c r="E9" s="440">
        <f t="shared" si="1"/>
        <v>0</v>
      </c>
      <c r="F9" s="423"/>
      <c r="G9" s="423"/>
      <c r="H9" s="423"/>
      <c r="I9" s="1547"/>
      <c r="J9" s="1527"/>
      <c r="K9" s="1528"/>
      <c r="L9" s="424"/>
      <c r="M9" s="146" t="s">
        <v>468</v>
      </c>
      <c r="N9" s="376"/>
    </row>
    <row r="10" spans="2:14" ht="19.5" customHeight="1">
      <c r="B10" s="1545"/>
      <c r="C10" s="269" t="s">
        <v>150</v>
      </c>
      <c r="D10" s="422"/>
      <c r="E10" s="440">
        <f t="shared" si="1"/>
        <v>0</v>
      </c>
      <c r="F10" s="423"/>
      <c r="G10" s="423"/>
      <c r="H10" s="423"/>
      <c r="I10" s="1547"/>
      <c r="J10" s="1527"/>
      <c r="K10" s="1528"/>
      <c r="L10" s="424"/>
      <c r="M10" s="668" t="s">
        <v>469</v>
      </c>
      <c r="N10" s="376"/>
    </row>
    <row r="11" spans="2:14" ht="19.5" customHeight="1">
      <c r="B11" s="1545"/>
      <c r="C11" s="264" t="s">
        <v>151</v>
      </c>
      <c r="D11" s="422"/>
      <c r="E11" s="440">
        <f t="shared" si="1"/>
        <v>0</v>
      </c>
      <c r="F11" s="423"/>
      <c r="G11" s="423"/>
      <c r="H11" s="423"/>
      <c r="I11" s="1547"/>
      <c r="J11" s="1527"/>
      <c r="K11" s="1528"/>
      <c r="L11" s="419"/>
      <c r="M11" s="417"/>
      <c r="N11" s="376"/>
    </row>
    <row r="12" spans="2:14" ht="19.5" customHeight="1">
      <c r="B12" s="1545"/>
      <c r="C12" s="264" t="s">
        <v>152</v>
      </c>
      <c r="D12" s="422"/>
      <c r="E12" s="440">
        <f t="shared" si="1"/>
        <v>0</v>
      </c>
      <c r="F12" s="425"/>
      <c r="G12" s="425"/>
      <c r="H12" s="425"/>
      <c r="I12" s="1547"/>
      <c r="J12" s="1529"/>
      <c r="K12" s="1530"/>
      <c r="L12" s="419"/>
      <c r="M12" s="417"/>
      <c r="N12" s="376"/>
    </row>
    <row r="13" spans="2:14" ht="19.5" customHeight="1">
      <c r="B13" s="1545"/>
      <c r="C13" s="272" t="s">
        <v>631</v>
      </c>
      <c r="D13" s="422"/>
      <c r="E13" s="440">
        <f t="shared" si="1"/>
        <v>0</v>
      </c>
      <c r="F13" s="423"/>
      <c r="G13" s="423"/>
      <c r="H13" s="423"/>
      <c r="I13" s="1547"/>
      <c r="J13" s="1527"/>
      <c r="K13" s="1528"/>
      <c r="L13" s="419"/>
      <c r="M13" s="417"/>
      <c r="N13" s="376"/>
    </row>
    <row r="14" spans="2:14" ht="19.5" customHeight="1">
      <c r="B14" s="1545"/>
      <c r="C14" s="264" t="s">
        <v>153</v>
      </c>
      <c r="D14" s="422"/>
      <c r="E14" s="440">
        <f t="shared" si="1"/>
        <v>0</v>
      </c>
      <c r="F14" s="423"/>
      <c r="G14" s="423"/>
      <c r="H14" s="423"/>
      <c r="I14" s="1547"/>
      <c r="J14" s="1527"/>
      <c r="K14" s="1528"/>
      <c r="L14" s="419"/>
      <c r="M14" s="417"/>
      <c r="N14" s="376"/>
    </row>
    <row r="15" spans="2:14" ht="19.5" customHeight="1" thickBot="1">
      <c r="B15" s="1546"/>
      <c r="C15" s="273" t="s">
        <v>154</v>
      </c>
      <c r="D15" s="426"/>
      <c r="E15" s="441">
        <f>SUM(F15:H15)</f>
        <v>0</v>
      </c>
      <c r="F15" s="427"/>
      <c r="G15" s="427"/>
      <c r="H15" s="427"/>
      <c r="I15" s="1548"/>
      <c r="J15" s="1531"/>
      <c r="K15" s="1532"/>
      <c r="L15" s="419"/>
      <c r="M15" s="417"/>
      <c r="N15" s="376"/>
    </row>
    <row r="16" spans="2:14" ht="37.5" customHeight="1">
      <c r="B16" s="166" t="str">
        <f>IF('⑥5.スケジュール(PR) '!B6="","",'⑥5.スケジュール(PR) '!B6)</f>
        <v/>
      </c>
      <c r="C16" s="1533" t="str">
        <f>IF('⑥5.スケジュール(PR) '!C6="","",'⑥5.スケジュール(PR) '!C6)</f>
        <v/>
      </c>
      <c r="D16" s="1534" t="str">
        <f>IF('⑥5.スケジュール(PR) '!D6="","",'⑥5.スケジュール(PR) '!D6)</f>
        <v/>
      </c>
      <c r="E16" s="436">
        <f>SUM(E17:E25)</f>
        <v>0</v>
      </c>
      <c r="F16" s="436">
        <f>SUM(F17:F25)</f>
        <v>0</v>
      </c>
      <c r="G16" s="436">
        <f>SUM(G17:G25)</f>
        <v>0</v>
      </c>
      <c r="H16" s="436">
        <f>SUM(H17:H25)</f>
        <v>0</v>
      </c>
      <c r="I16" s="428"/>
      <c r="J16" s="1535"/>
      <c r="K16" s="1536"/>
      <c r="L16" s="419"/>
      <c r="M16" s="417"/>
      <c r="N16" s="376"/>
    </row>
    <row r="17" spans="2:14" ht="19.5" customHeight="1">
      <c r="B17" s="1544"/>
      <c r="C17" s="260" t="s">
        <v>147</v>
      </c>
      <c r="D17" s="420"/>
      <c r="E17" s="439">
        <f>SUM(F17:H17)</f>
        <v>0</v>
      </c>
      <c r="F17" s="421"/>
      <c r="G17" s="421"/>
      <c r="H17" s="421"/>
      <c r="I17" s="1385"/>
      <c r="J17" s="1549"/>
      <c r="K17" s="1550"/>
      <c r="L17" s="424"/>
      <c r="M17" s="412"/>
      <c r="N17" s="376"/>
    </row>
    <row r="18" spans="2:14" ht="19.5" customHeight="1">
      <c r="B18" s="1545"/>
      <c r="C18" s="264" t="s">
        <v>148</v>
      </c>
      <c r="D18" s="422"/>
      <c r="E18" s="440">
        <f t="shared" ref="E18:E24" si="2">SUM(F18:H18)</f>
        <v>0</v>
      </c>
      <c r="F18" s="423"/>
      <c r="G18" s="423"/>
      <c r="H18" s="423"/>
      <c r="I18" s="1547"/>
      <c r="J18" s="1527"/>
      <c r="K18" s="1528"/>
      <c r="L18" s="419"/>
      <c r="M18" s="417"/>
      <c r="N18" s="376"/>
    </row>
    <row r="19" spans="2:14" ht="19.5" customHeight="1">
      <c r="B19" s="1545"/>
      <c r="C19" s="264" t="s">
        <v>149</v>
      </c>
      <c r="D19" s="422"/>
      <c r="E19" s="440">
        <f t="shared" si="2"/>
        <v>0</v>
      </c>
      <c r="F19" s="423"/>
      <c r="G19" s="423"/>
      <c r="H19" s="423"/>
      <c r="I19" s="1547"/>
      <c r="J19" s="1527"/>
      <c r="K19" s="1528"/>
      <c r="L19" s="419"/>
      <c r="M19" s="417"/>
      <c r="N19" s="376"/>
    </row>
    <row r="20" spans="2:14" ht="19.5" customHeight="1">
      <c r="B20" s="1545"/>
      <c r="C20" s="269" t="s">
        <v>150</v>
      </c>
      <c r="D20" s="422"/>
      <c r="E20" s="440">
        <f t="shared" si="2"/>
        <v>0</v>
      </c>
      <c r="F20" s="423"/>
      <c r="G20" s="423"/>
      <c r="H20" s="423"/>
      <c r="I20" s="1547"/>
      <c r="J20" s="1527"/>
      <c r="K20" s="1528"/>
      <c r="L20" s="419"/>
      <c r="M20" s="417"/>
      <c r="N20" s="376"/>
    </row>
    <row r="21" spans="2:14" ht="19.5" customHeight="1">
      <c r="B21" s="1545"/>
      <c r="C21" s="264" t="s">
        <v>151</v>
      </c>
      <c r="D21" s="422"/>
      <c r="E21" s="440">
        <f t="shared" si="2"/>
        <v>0</v>
      </c>
      <c r="F21" s="423"/>
      <c r="G21" s="423"/>
      <c r="H21" s="423"/>
      <c r="I21" s="1547"/>
      <c r="J21" s="1527"/>
      <c r="K21" s="1528"/>
      <c r="L21" s="424"/>
      <c r="M21" s="412"/>
      <c r="N21" s="376"/>
    </row>
    <row r="22" spans="2:14" ht="19.5" customHeight="1">
      <c r="B22" s="1545"/>
      <c r="C22" s="264" t="s">
        <v>152</v>
      </c>
      <c r="D22" s="422"/>
      <c r="E22" s="440">
        <f t="shared" si="2"/>
        <v>0</v>
      </c>
      <c r="F22" s="425"/>
      <c r="G22" s="425"/>
      <c r="H22" s="425"/>
      <c r="I22" s="1547"/>
      <c r="J22" s="1527"/>
      <c r="K22" s="1528"/>
      <c r="L22" s="424"/>
      <c r="M22" s="412"/>
      <c r="N22" s="376"/>
    </row>
    <row r="23" spans="2:14" ht="19.5" customHeight="1">
      <c r="B23" s="1545"/>
      <c r="C23" s="272" t="s">
        <v>631</v>
      </c>
      <c r="D23" s="422"/>
      <c r="E23" s="440">
        <f t="shared" si="2"/>
        <v>0</v>
      </c>
      <c r="F23" s="423"/>
      <c r="G23" s="423"/>
      <c r="H23" s="423"/>
      <c r="I23" s="1547"/>
      <c r="J23" s="1527"/>
      <c r="K23" s="1528"/>
      <c r="L23" s="424"/>
      <c r="M23" s="412"/>
      <c r="N23" s="376"/>
    </row>
    <row r="24" spans="2:14" ht="19.5" customHeight="1">
      <c r="B24" s="1545"/>
      <c r="C24" s="264" t="s">
        <v>153</v>
      </c>
      <c r="D24" s="422"/>
      <c r="E24" s="440">
        <f t="shared" si="2"/>
        <v>0</v>
      </c>
      <c r="F24" s="423"/>
      <c r="G24" s="423"/>
      <c r="H24" s="423"/>
      <c r="I24" s="1547"/>
      <c r="J24" s="1527"/>
      <c r="K24" s="1528"/>
      <c r="L24" s="424"/>
      <c r="M24" s="412"/>
      <c r="N24" s="376"/>
    </row>
    <row r="25" spans="2:14" ht="19.5" customHeight="1" thickBot="1">
      <c r="B25" s="1546"/>
      <c r="C25" s="273" t="s">
        <v>154</v>
      </c>
      <c r="D25" s="426"/>
      <c r="E25" s="441">
        <f>SUM(F25:H25)</f>
        <v>0</v>
      </c>
      <c r="F25" s="427"/>
      <c r="G25" s="427"/>
      <c r="H25" s="427"/>
      <c r="I25" s="1548"/>
      <c r="J25" s="1551"/>
      <c r="K25" s="1552"/>
      <c r="L25" s="424"/>
      <c r="M25" s="412"/>
      <c r="N25" s="376"/>
    </row>
    <row r="26" spans="2:14" ht="37.5" customHeight="1">
      <c r="B26" s="166" t="str">
        <f>IF('⑥5.スケジュール(PR) '!B7="","",'⑥5.スケジュール(PR) '!B7)</f>
        <v/>
      </c>
      <c r="C26" s="1533" t="str">
        <f>IF('⑥5.スケジュール(PR) '!C7="","",'⑥5.スケジュール(PR) '!C7)</f>
        <v/>
      </c>
      <c r="D26" s="1534" t="str">
        <f>IF('⑥5.スケジュール(PR) '!D7="","",'⑥5.スケジュール(PR) '!D7)</f>
        <v/>
      </c>
      <c r="E26" s="436">
        <f>SUM(E27:E35)</f>
        <v>0</v>
      </c>
      <c r="F26" s="436">
        <f>SUM(F27:F35)</f>
        <v>0</v>
      </c>
      <c r="G26" s="436">
        <f>SUM(G27:G35)</f>
        <v>0</v>
      </c>
      <c r="H26" s="436">
        <f>SUM(H27:H35)</f>
        <v>0</v>
      </c>
      <c r="I26" s="429"/>
      <c r="J26" s="1553"/>
      <c r="K26" s="1554"/>
      <c r="L26" s="419"/>
      <c r="M26" s="417"/>
      <c r="N26" s="376"/>
    </row>
    <row r="27" spans="2:14" ht="19.5" customHeight="1">
      <c r="B27" s="1544"/>
      <c r="C27" s="260" t="s">
        <v>147</v>
      </c>
      <c r="D27" s="420"/>
      <c r="E27" s="439">
        <f>SUM(F27:H27)</f>
        <v>0</v>
      </c>
      <c r="F27" s="421"/>
      <c r="G27" s="421"/>
      <c r="H27" s="421"/>
      <c r="I27" s="1385"/>
      <c r="J27" s="1549"/>
      <c r="K27" s="1550"/>
      <c r="L27" s="424"/>
      <c r="M27" s="412"/>
      <c r="N27" s="376"/>
    </row>
    <row r="28" spans="2:14" ht="19.5" customHeight="1">
      <c r="B28" s="1545"/>
      <c r="C28" s="264" t="s">
        <v>148</v>
      </c>
      <c r="D28" s="422"/>
      <c r="E28" s="440">
        <f t="shared" ref="E28:E34" si="3">SUM(F28:H28)</f>
        <v>0</v>
      </c>
      <c r="F28" s="423"/>
      <c r="G28" s="423"/>
      <c r="H28" s="423"/>
      <c r="I28" s="1547"/>
      <c r="J28" s="1527"/>
      <c r="K28" s="1528"/>
      <c r="L28" s="419"/>
      <c r="M28" s="417"/>
      <c r="N28" s="376"/>
    </row>
    <row r="29" spans="2:14" ht="19.5" customHeight="1">
      <c r="B29" s="1545"/>
      <c r="C29" s="264" t="s">
        <v>149</v>
      </c>
      <c r="D29" s="422"/>
      <c r="E29" s="440">
        <f t="shared" si="3"/>
        <v>0</v>
      </c>
      <c r="F29" s="423"/>
      <c r="G29" s="423"/>
      <c r="H29" s="423"/>
      <c r="I29" s="1547"/>
      <c r="J29" s="1527"/>
      <c r="K29" s="1528"/>
      <c r="L29" s="419"/>
      <c r="M29" s="417"/>
      <c r="N29" s="376"/>
    </row>
    <row r="30" spans="2:14" ht="19.5" customHeight="1">
      <c r="B30" s="1545"/>
      <c r="C30" s="269" t="s">
        <v>150</v>
      </c>
      <c r="D30" s="422"/>
      <c r="E30" s="440">
        <f t="shared" si="3"/>
        <v>0</v>
      </c>
      <c r="F30" s="423"/>
      <c r="G30" s="423"/>
      <c r="H30" s="423"/>
      <c r="I30" s="1547"/>
      <c r="J30" s="1527"/>
      <c r="K30" s="1528"/>
      <c r="L30" s="419"/>
      <c r="M30" s="417"/>
      <c r="N30" s="376"/>
    </row>
    <row r="31" spans="2:14" ht="19.5" customHeight="1">
      <c r="B31" s="1545"/>
      <c r="C31" s="264" t="s">
        <v>151</v>
      </c>
      <c r="D31" s="422"/>
      <c r="E31" s="440">
        <f t="shared" si="3"/>
        <v>0</v>
      </c>
      <c r="F31" s="423"/>
      <c r="G31" s="423"/>
      <c r="H31" s="423"/>
      <c r="I31" s="1547"/>
      <c r="J31" s="1527"/>
      <c r="K31" s="1528"/>
      <c r="L31" s="424"/>
      <c r="M31" s="412"/>
      <c r="N31" s="376"/>
    </row>
    <row r="32" spans="2:14" ht="19.5" customHeight="1">
      <c r="B32" s="1545"/>
      <c r="C32" s="264" t="s">
        <v>152</v>
      </c>
      <c r="D32" s="422"/>
      <c r="E32" s="440">
        <f t="shared" si="3"/>
        <v>0</v>
      </c>
      <c r="F32" s="425"/>
      <c r="G32" s="425"/>
      <c r="H32" s="425"/>
      <c r="I32" s="1547"/>
      <c r="J32" s="1529"/>
      <c r="K32" s="1530"/>
      <c r="L32" s="424"/>
      <c r="M32" s="412"/>
      <c r="N32" s="376"/>
    </row>
    <row r="33" spans="2:14" ht="19.5" customHeight="1">
      <c r="B33" s="1545"/>
      <c r="C33" s="272" t="s">
        <v>631</v>
      </c>
      <c r="D33" s="422"/>
      <c r="E33" s="440">
        <f t="shared" si="3"/>
        <v>0</v>
      </c>
      <c r="F33" s="423"/>
      <c r="G33" s="423"/>
      <c r="H33" s="423"/>
      <c r="I33" s="1547"/>
      <c r="J33" s="1527"/>
      <c r="K33" s="1528"/>
      <c r="L33" s="424"/>
      <c r="M33" s="412"/>
      <c r="N33" s="376"/>
    </row>
    <row r="34" spans="2:14" ht="19.5" customHeight="1">
      <c r="B34" s="1545"/>
      <c r="C34" s="264" t="s">
        <v>153</v>
      </c>
      <c r="D34" s="422"/>
      <c r="E34" s="440">
        <f t="shared" si="3"/>
        <v>0</v>
      </c>
      <c r="F34" s="423"/>
      <c r="G34" s="423"/>
      <c r="H34" s="423"/>
      <c r="I34" s="1547"/>
      <c r="J34" s="1527"/>
      <c r="K34" s="1528"/>
      <c r="L34" s="424"/>
      <c r="M34" s="412"/>
      <c r="N34" s="376"/>
    </row>
    <row r="35" spans="2:14" ht="19.5" customHeight="1" thickBot="1">
      <c r="B35" s="1546"/>
      <c r="C35" s="273" t="s">
        <v>154</v>
      </c>
      <c r="D35" s="426"/>
      <c r="E35" s="441">
        <f>SUM(F35:H35)</f>
        <v>0</v>
      </c>
      <c r="F35" s="427"/>
      <c r="G35" s="427"/>
      <c r="H35" s="427"/>
      <c r="I35" s="1548"/>
      <c r="J35" s="1531"/>
      <c r="K35" s="1532"/>
      <c r="L35" s="424"/>
      <c r="M35" s="412"/>
      <c r="N35" s="376"/>
    </row>
    <row r="36" spans="2:14" ht="37.5" customHeight="1">
      <c r="B36" s="166" t="str">
        <f>IF('⑥5.スケジュール(PR) '!B8="","",'⑥5.スケジュール(PR) '!B8)</f>
        <v/>
      </c>
      <c r="C36" s="1533" t="str">
        <f>IF('⑥5.スケジュール(PR) '!C8="","",'⑥5.スケジュール(PR) '!C8)</f>
        <v/>
      </c>
      <c r="D36" s="1534" t="str">
        <f>IF('⑥5.スケジュール(PR) '!D8="","",'⑥5.スケジュール(PR) '!D8)</f>
        <v/>
      </c>
      <c r="E36" s="436">
        <f>SUM(E37:E45)</f>
        <v>0</v>
      </c>
      <c r="F36" s="436">
        <f>SUM(F37:F45)</f>
        <v>0</v>
      </c>
      <c r="G36" s="436">
        <f>SUM(G37:G45)</f>
        <v>0</v>
      </c>
      <c r="H36" s="436">
        <f>SUM(H37:H45)</f>
        <v>0</v>
      </c>
      <c r="I36" s="428"/>
      <c r="J36" s="1535"/>
      <c r="K36" s="1536"/>
      <c r="L36" s="419"/>
      <c r="M36" s="417"/>
      <c r="N36" s="376"/>
    </row>
    <row r="37" spans="2:14" ht="19.5" customHeight="1">
      <c r="B37" s="1544"/>
      <c r="C37" s="260" t="s">
        <v>147</v>
      </c>
      <c r="D37" s="420"/>
      <c r="E37" s="439">
        <f>SUM(F37:H37)</f>
        <v>0</v>
      </c>
      <c r="F37" s="421"/>
      <c r="G37" s="421"/>
      <c r="H37" s="421"/>
      <c r="I37" s="1385"/>
      <c r="J37" s="1549"/>
      <c r="K37" s="1550"/>
      <c r="L37" s="424"/>
      <c r="M37" s="412"/>
      <c r="N37" s="376"/>
    </row>
    <row r="38" spans="2:14" ht="19.5" customHeight="1">
      <c r="B38" s="1545"/>
      <c r="C38" s="264" t="s">
        <v>148</v>
      </c>
      <c r="D38" s="422"/>
      <c r="E38" s="440">
        <f t="shared" ref="E38:E44" si="4">SUM(F38:H38)</f>
        <v>0</v>
      </c>
      <c r="F38" s="423"/>
      <c r="G38" s="423"/>
      <c r="H38" s="423"/>
      <c r="I38" s="1547"/>
      <c r="J38" s="1527"/>
      <c r="K38" s="1528"/>
      <c r="L38" s="419"/>
      <c r="M38" s="417"/>
      <c r="N38" s="376"/>
    </row>
    <row r="39" spans="2:14" ht="19.5" customHeight="1">
      <c r="B39" s="1545"/>
      <c r="C39" s="264" t="s">
        <v>149</v>
      </c>
      <c r="D39" s="422"/>
      <c r="E39" s="440">
        <f t="shared" si="4"/>
        <v>0</v>
      </c>
      <c r="F39" s="423"/>
      <c r="G39" s="423"/>
      <c r="H39" s="423"/>
      <c r="I39" s="1547"/>
      <c r="J39" s="1527"/>
      <c r="K39" s="1528"/>
      <c r="L39" s="419"/>
      <c r="M39" s="417"/>
      <c r="N39" s="376"/>
    </row>
    <row r="40" spans="2:14" ht="19.5" customHeight="1">
      <c r="B40" s="1545"/>
      <c r="C40" s="269" t="s">
        <v>150</v>
      </c>
      <c r="D40" s="422"/>
      <c r="E40" s="440">
        <f t="shared" si="4"/>
        <v>0</v>
      </c>
      <c r="F40" s="423"/>
      <c r="G40" s="423"/>
      <c r="H40" s="423"/>
      <c r="I40" s="1547"/>
      <c r="J40" s="1527"/>
      <c r="K40" s="1528"/>
      <c r="L40" s="419"/>
      <c r="M40" s="417"/>
      <c r="N40" s="376"/>
    </row>
    <row r="41" spans="2:14" ht="19.5" customHeight="1">
      <c r="B41" s="1545"/>
      <c r="C41" s="264" t="s">
        <v>151</v>
      </c>
      <c r="D41" s="422"/>
      <c r="E41" s="440">
        <f t="shared" si="4"/>
        <v>0</v>
      </c>
      <c r="F41" s="423"/>
      <c r="G41" s="423"/>
      <c r="H41" s="423"/>
      <c r="I41" s="1547"/>
      <c r="J41" s="1527"/>
      <c r="K41" s="1528"/>
      <c r="L41" s="424"/>
      <c r="M41" s="412"/>
      <c r="N41" s="376"/>
    </row>
    <row r="42" spans="2:14" ht="19.5" customHeight="1">
      <c r="B42" s="1545"/>
      <c r="C42" s="264" t="s">
        <v>152</v>
      </c>
      <c r="D42" s="422"/>
      <c r="E42" s="440">
        <f t="shared" si="4"/>
        <v>0</v>
      </c>
      <c r="F42" s="425"/>
      <c r="G42" s="425"/>
      <c r="H42" s="425"/>
      <c r="I42" s="1547"/>
      <c r="J42" s="1527"/>
      <c r="K42" s="1528"/>
      <c r="L42" s="424"/>
      <c r="M42" s="412"/>
      <c r="N42" s="376"/>
    </row>
    <row r="43" spans="2:14" ht="19.5" customHeight="1">
      <c r="B43" s="1545"/>
      <c r="C43" s="272" t="s">
        <v>631</v>
      </c>
      <c r="D43" s="422"/>
      <c r="E43" s="440">
        <f t="shared" si="4"/>
        <v>0</v>
      </c>
      <c r="F43" s="423"/>
      <c r="G43" s="423"/>
      <c r="H43" s="423"/>
      <c r="I43" s="1547"/>
      <c r="J43" s="1527"/>
      <c r="K43" s="1528"/>
      <c r="L43" s="424"/>
      <c r="M43" s="412"/>
      <c r="N43" s="376"/>
    </row>
    <row r="44" spans="2:14" ht="19.5" customHeight="1">
      <c r="B44" s="1545"/>
      <c r="C44" s="264" t="s">
        <v>153</v>
      </c>
      <c r="D44" s="422"/>
      <c r="E44" s="440">
        <f t="shared" si="4"/>
        <v>0</v>
      </c>
      <c r="F44" s="423"/>
      <c r="G44" s="423"/>
      <c r="H44" s="423"/>
      <c r="I44" s="1547"/>
      <c r="J44" s="1527"/>
      <c r="K44" s="1528"/>
      <c r="L44" s="424"/>
      <c r="M44" s="412"/>
      <c r="N44" s="376"/>
    </row>
    <row r="45" spans="2:14" ht="19.5" customHeight="1" thickBot="1">
      <c r="B45" s="1546"/>
      <c r="C45" s="273" t="s">
        <v>154</v>
      </c>
      <c r="D45" s="426"/>
      <c r="E45" s="441">
        <f>SUM(F45:H45)</f>
        <v>0</v>
      </c>
      <c r="F45" s="427"/>
      <c r="G45" s="427"/>
      <c r="H45" s="427"/>
      <c r="I45" s="1548"/>
      <c r="J45" s="1551"/>
      <c r="K45" s="1552"/>
      <c r="L45" s="424"/>
      <c r="M45" s="412"/>
      <c r="N45" s="376"/>
    </row>
    <row r="46" spans="2:14" ht="37.5" customHeight="1">
      <c r="B46" s="437" t="str">
        <f>IF('⑥5.スケジュール(PR) '!B9="","",'⑥5.スケジュール(PR) '!B9)</f>
        <v/>
      </c>
      <c r="C46" s="1557" t="str">
        <f>IF('⑥5.スケジュール(PR) '!C9="","",'⑥5.スケジュール(PR) '!C9)</f>
        <v/>
      </c>
      <c r="D46" s="1558" t="str">
        <f>IF('⑥5.スケジュール(PR) '!D9="","",'⑥5.スケジュール(PR) '!D9)</f>
        <v/>
      </c>
      <c r="E46" s="438">
        <f>SUM(E47:E55)</f>
        <v>0</v>
      </c>
      <c r="F46" s="438">
        <f>SUM(F47:F55)</f>
        <v>0</v>
      </c>
      <c r="G46" s="438">
        <f>SUM(G47:G55)</f>
        <v>0</v>
      </c>
      <c r="H46" s="438">
        <f>SUM(H47:H55)</f>
        <v>0</v>
      </c>
      <c r="I46" s="430"/>
      <c r="J46" s="1559"/>
      <c r="K46" s="1560"/>
      <c r="L46" s="419"/>
      <c r="M46" s="417"/>
      <c r="N46" s="376"/>
    </row>
    <row r="47" spans="2:14" ht="19.5" customHeight="1">
      <c r="B47" s="1544"/>
      <c r="C47" s="260" t="s">
        <v>147</v>
      </c>
      <c r="D47" s="420"/>
      <c r="E47" s="439">
        <f>SUM(F47:H47)</f>
        <v>0</v>
      </c>
      <c r="F47" s="421"/>
      <c r="G47" s="421"/>
      <c r="H47" s="421"/>
      <c r="I47" s="1385"/>
      <c r="J47" s="1549"/>
      <c r="K47" s="1550"/>
      <c r="L47" s="424"/>
      <c r="M47" s="412"/>
      <c r="N47" s="376"/>
    </row>
    <row r="48" spans="2:14" ht="19.5" customHeight="1">
      <c r="B48" s="1545"/>
      <c r="C48" s="264" t="s">
        <v>148</v>
      </c>
      <c r="D48" s="422"/>
      <c r="E48" s="440">
        <f t="shared" ref="E48:E54" si="5">SUM(F48:H48)</f>
        <v>0</v>
      </c>
      <c r="F48" s="423"/>
      <c r="G48" s="423"/>
      <c r="H48" s="423"/>
      <c r="I48" s="1547"/>
      <c r="J48" s="1527"/>
      <c r="K48" s="1528"/>
      <c r="L48" s="419"/>
      <c r="M48" s="417"/>
      <c r="N48" s="376"/>
    </row>
    <row r="49" spans="2:14" ht="19.5" customHeight="1">
      <c r="B49" s="1545"/>
      <c r="C49" s="264" t="s">
        <v>149</v>
      </c>
      <c r="D49" s="422"/>
      <c r="E49" s="440">
        <f t="shared" si="5"/>
        <v>0</v>
      </c>
      <c r="F49" s="423"/>
      <c r="G49" s="423"/>
      <c r="H49" s="423"/>
      <c r="I49" s="1547"/>
      <c r="J49" s="1527"/>
      <c r="K49" s="1528"/>
      <c r="L49" s="419"/>
      <c r="M49" s="417"/>
      <c r="N49" s="376"/>
    </row>
    <row r="50" spans="2:14" ht="19.5" customHeight="1">
      <c r="B50" s="1545"/>
      <c r="C50" s="269" t="s">
        <v>150</v>
      </c>
      <c r="D50" s="422"/>
      <c r="E50" s="440">
        <f t="shared" si="5"/>
        <v>0</v>
      </c>
      <c r="F50" s="423"/>
      <c r="G50" s="423"/>
      <c r="H50" s="423"/>
      <c r="I50" s="1547"/>
      <c r="J50" s="1527"/>
      <c r="K50" s="1528"/>
      <c r="L50" s="419"/>
      <c r="M50" s="417"/>
      <c r="N50" s="376"/>
    </row>
    <row r="51" spans="2:14" ht="19.5" customHeight="1">
      <c r="B51" s="1545"/>
      <c r="C51" s="264" t="s">
        <v>151</v>
      </c>
      <c r="D51" s="422"/>
      <c r="E51" s="440">
        <f t="shared" si="5"/>
        <v>0</v>
      </c>
      <c r="F51" s="423"/>
      <c r="G51" s="423"/>
      <c r="H51" s="423"/>
      <c r="I51" s="1547"/>
      <c r="J51" s="1527"/>
      <c r="K51" s="1528"/>
      <c r="L51" s="424"/>
      <c r="M51" s="412"/>
      <c r="N51" s="376"/>
    </row>
    <row r="52" spans="2:14" ht="19.5" customHeight="1">
      <c r="B52" s="1545"/>
      <c r="C52" s="264" t="s">
        <v>152</v>
      </c>
      <c r="D52" s="422"/>
      <c r="E52" s="440">
        <f t="shared" si="5"/>
        <v>0</v>
      </c>
      <c r="F52" s="425"/>
      <c r="G52" s="425"/>
      <c r="H52" s="425"/>
      <c r="I52" s="1547"/>
      <c r="J52" s="1529"/>
      <c r="K52" s="1530"/>
      <c r="L52" s="424"/>
      <c r="M52" s="412"/>
      <c r="N52" s="376"/>
    </row>
    <row r="53" spans="2:14" ht="19.5" customHeight="1">
      <c r="B53" s="1545"/>
      <c r="C53" s="272" t="s">
        <v>631</v>
      </c>
      <c r="D53" s="422"/>
      <c r="E53" s="440">
        <f t="shared" si="5"/>
        <v>0</v>
      </c>
      <c r="F53" s="423"/>
      <c r="G53" s="423"/>
      <c r="H53" s="423"/>
      <c r="I53" s="1547"/>
      <c r="J53" s="1527"/>
      <c r="K53" s="1528"/>
      <c r="L53" s="424"/>
      <c r="M53" s="412"/>
      <c r="N53" s="376"/>
    </row>
    <row r="54" spans="2:14" ht="19.5" customHeight="1">
      <c r="B54" s="1545"/>
      <c r="C54" s="264" t="s">
        <v>153</v>
      </c>
      <c r="D54" s="422"/>
      <c r="E54" s="440">
        <f t="shared" si="5"/>
        <v>0</v>
      </c>
      <c r="F54" s="423"/>
      <c r="G54" s="423"/>
      <c r="H54" s="423"/>
      <c r="I54" s="1547"/>
      <c r="J54" s="1527"/>
      <c r="K54" s="1528"/>
      <c r="L54" s="424"/>
      <c r="M54" s="412"/>
      <c r="N54" s="376"/>
    </row>
    <row r="55" spans="2:14" ht="19.5" customHeight="1" thickBot="1">
      <c r="B55" s="1546"/>
      <c r="C55" s="273" t="s">
        <v>154</v>
      </c>
      <c r="D55" s="426"/>
      <c r="E55" s="441">
        <f>SUM(F55:H55)</f>
        <v>0</v>
      </c>
      <c r="F55" s="427"/>
      <c r="G55" s="427"/>
      <c r="H55" s="427"/>
      <c r="I55" s="1548"/>
      <c r="J55" s="1531"/>
      <c r="K55" s="1532"/>
      <c r="L55" s="424"/>
      <c r="M55" s="412"/>
      <c r="N55" s="376"/>
    </row>
    <row r="56" spans="2:14" ht="37.5" customHeight="1">
      <c r="B56" s="166" t="str">
        <f>IF('⑥5.スケジュール(PR) '!B10="","",'⑥5.スケジュール(PR) '!B10)</f>
        <v/>
      </c>
      <c r="C56" s="1533" t="str">
        <f>IF('⑥5.スケジュール(PR) '!C10="","",'⑥5.スケジュール(PR) '!C10)</f>
        <v/>
      </c>
      <c r="D56" s="1534" t="str">
        <f>IF('⑥5.スケジュール(PR) '!D10="","",'⑥5.スケジュール(PR) '!D10)</f>
        <v/>
      </c>
      <c r="E56" s="436">
        <f>SUM(E57:E65)</f>
        <v>0</v>
      </c>
      <c r="F56" s="436">
        <f>SUM(F57:F65)</f>
        <v>0</v>
      </c>
      <c r="G56" s="436">
        <f>SUM(G57:G65)</f>
        <v>0</v>
      </c>
      <c r="H56" s="436">
        <f>SUM(H57:H65)</f>
        <v>0</v>
      </c>
      <c r="I56" s="428"/>
      <c r="J56" s="1535"/>
      <c r="K56" s="1536"/>
      <c r="L56" s="419"/>
      <c r="M56" s="417"/>
      <c r="N56" s="376"/>
    </row>
    <row r="57" spans="2:14" ht="19.5" customHeight="1">
      <c r="B57" s="1544"/>
      <c r="C57" s="260" t="s">
        <v>147</v>
      </c>
      <c r="D57" s="420"/>
      <c r="E57" s="439">
        <f>SUM(F57:H57)</f>
        <v>0</v>
      </c>
      <c r="F57" s="421"/>
      <c r="G57" s="421"/>
      <c r="H57" s="421"/>
      <c r="I57" s="1385"/>
      <c r="J57" s="1549"/>
      <c r="K57" s="1550"/>
      <c r="L57" s="424"/>
      <c r="M57" s="412"/>
      <c r="N57" s="376"/>
    </row>
    <row r="58" spans="2:14" ht="19.5" customHeight="1">
      <c r="B58" s="1545"/>
      <c r="C58" s="264" t="s">
        <v>148</v>
      </c>
      <c r="D58" s="422"/>
      <c r="E58" s="440">
        <f t="shared" ref="E58:E64" si="6">SUM(F58:H58)</f>
        <v>0</v>
      </c>
      <c r="F58" s="423"/>
      <c r="G58" s="423"/>
      <c r="H58" s="423"/>
      <c r="I58" s="1547"/>
      <c r="J58" s="1527"/>
      <c r="K58" s="1528"/>
      <c r="L58" s="419"/>
      <c r="M58" s="417"/>
      <c r="N58" s="376"/>
    </row>
    <row r="59" spans="2:14" ht="19.5" customHeight="1">
      <c r="B59" s="1545"/>
      <c r="C59" s="264" t="s">
        <v>149</v>
      </c>
      <c r="D59" s="422"/>
      <c r="E59" s="440">
        <f t="shared" si="6"/>
        <v>0</v>
      </c>
      <c r="F59" s="423"/>
      <c r="G59" s="423"/>
      <c r="H59" s="423"/>
      <c r="I59" s="1547"/>
      <c r="J59" s="1527"/>
      <c r="K59" s="1528"/>
      <c r="L59" s="419"/>
      <c r="M59" s="417"/>
      <c r="N59" s="376"/>
    </row>
    <row r="60" spans="2:14" ht="19.5" customHeight="1">
      <c r="B60" s="1545"/>
      <c r="C60" s="269" t="s">
        <v>150</v>
      </c>
      <c r="D60" s="422"/>
      <c r="E60" s="440">
        <f t="shared" si="6"/>
        <v>0</v>
      </c>
      <c r="F60" s="423"/>
      <c r="G60" s="423"/>
      <c r="H60" s="423"/>
      <c r="I60" s="1547"/>
      <c r="J60" s="1527"/>
      <c r="K60" s="1528"/>
      <c r="L60" s="419"/>
      <c r="M60" s="417"/>
      <c r="N60" s="376"/>
    </row>
    <row r="61" spans="2:14" ht="19.5" customHeight="1">
      <c r="B61" s="1545"/>
      <c r="C61" s="264" t="s">
        <v>151</v>
      </c>
      <c r="D61" s="422"/>
      <c r="E61" s="440">
        <f t="shared" si="6"/>
        <v>0</v>
      </c>
      <c r="F61" s="423"/>
      <c r="G61" s="423"/>
      <c r="H61" s="423"/>
      <c r="I61" s="1547"/>
      <c r="J61" s="1527"/>
      <c r="K61" s="1528"/>
      <c r="L61" s="424"/>
      <c r="M61" s="412"/>
      <c r="N61" s="376"/>
    </row>
    <row r="62" spans="2:14" ht="19.5" customHeight="1">
      <c r="B62" s="1545"/>
      <c r="C62" s="264" t="s">
        <v>152</v>
      </c>
      <c r="D62" s="422"/>
      <c r="E62" s="440">
        <f t="shared" si="6"/>
        <v>0</v>
      </c>
      <c r="F62" s="425"/>
      <c r="G62" s="425"/>
      <c r="H62" s="425"/>
      <c r="I62" s="1547"/>
      <c r="J62" s="1527"/>
      <c r="K62" s="1528"/>
      <c r="L62" s="424"/>
      <c r="M62" s="412"/>
      <c r="N62" s="376"/>
    </row>
    <row r="63" spans="2:14" ht="19.5" customHeight="1">
      <c r="B63" s="1545"/>
      <c r="C63" s="272" t="s">
        <v>631</v>
      </c>
      <c r="D63" s="422"/>
      <c r="E63" s="440">
        <f t="shared" si="6"/>
        <v>0</v>
      </c>
      <c r="F63" s="423"/>
      <c r="G63" s="423"/>
      <c r="H63" s="423"/>
      <c r="I63" s="1547"/>
      <c r="J63" s="1527"/>
      <c r="K63" s="1528"/>
      <c r="L63" s="424"/>
      <c r="M63" s="412"/>
      <c r="N63" s="376"/>
    </row>
    <row r="64" spans="2:14" ht="19.5" customHeight="1">
      <c r="B64" s="1545"/>
      <c r="C64" s="264" t="s">
        <v>153</v>
      </c>
      <c r="D64" s="422"/>
      <c r="E64" s="440">
        <f t="shared" si="6"/>
        <v>0</v>
      </c>
      <c r="F64" s="423"/>
      <c r="G64" s="423"/>
      <c r="H64" s="423"/>
      <c r="I64" s="1547"/>
      <c r="J64" s="1527"/>
      <c r="K64" s="1528"/>
      <c r="L64" s="424"/>
      <c r="M64" s="412"/>
      <c r="N64" s="376"/>
    </row>
    <row r="65" spans="2:14" ht="19.5" customHeight="1" thickBot="1">
      <c r="B65" s="1546"/>
      <c r="C65" s="273" t="s">
        <v>154</v>
      </c>
      <c r="D65" s="426"/>
      <c r="E65" s="441">
        <f>SUM(F65:H65)</f>
        <v>0</v>
      </c>
      <c r="F65" s="427"/>
      <c r="G65" s="427"/>
      <c r="H65" s="427"/>
      <c r="I65" s="1548"/>
      <c r="J65" s="1551"/>
      <c r="K65" s="1552"/>
      <c r="L65" s="424"/>
      <c r="M65" s="412"/>
      <c r="N65" s="376"/>
    </row>
    <row r="66" spans="2:14" ht="37.5" customHeight="1">
      <c r="B66" s="437" t="str">
        <f>IF('⑥5.スケジュール(PR) '!B11="","",'⑥5.スケジュール(PR) '!B11)</f>
        <v/>
      </c>
      <c r="C66" s="1557" t="str">
        <f>IF('⑥5.スケジュール(PR) '!C11="","",'⑥5.スケジュール(PR) '!C11)</f>
        <v/>
      </c>
      <c r="D66" s="1558" t="str">
        <f>IF('⑥5.スケジュール(PR) '!D11="","",'⑥5.スケジュール(PR) '!D11)</f>
        <v/>
      </c>
      <c r="E66" s="438">
        <f>SUM(E67:E75)</f>
        <v>0</v>
      </c>
      <c r="F66" s="438">
        <f>SUM(F67:F75)</f>
        <v>0</v>
      </c>
      <c r="G66" s="438">
        <f>SUM(G67:G75)</f>
        <v>0</v>
      </c>
      <c r="H66" s="438">
        <f>SUM(H67:H75)</f>
        <v>0</v>
      </c>
      <c r="I66" s="430"/>
      <c r="J66" s="1559"/>
      <c r="K66" s="1560"/>
      <c r="L66" s="419"/>
      <c r="M66" s="417"/>
      <c r="N66" s="376"/>
    </row>
    <row r="67" spans="2:14" ht="19.5" customHeight="1">
      <c r="B67" s="1544"/>
      <c r="C67" s="260" t="s">
        <v>147</v>
      </c>
      <c r="D67" s="420"/>
      <c r="E67" s="439">
        <f>SUM(F67:H67)</f>
        <v>0</v>
      </c>
      <c r="F67" s="421"/>
      <c r="G67" s="421"/>
      <c r="H67" s="421"/>
      <c r="I67" s="1385"/>
      <c r="J67" s="1549"/>
      <c r="K67" s="1550"/>
      <c r="L67" s="424"/>
      <c r="M67" s="412"/>
      <c r="N67" s="376"/>
    </row>
    <row r="68" spans="2:14" ht="19.5" customHeight="1">
      <c r="B68" s="1545"/>
      <c r="C68" s="264" t="s">
        <v>148</v>
      </c>
      <c r="D68" s="422"/>
      <c r="E68" s="440">
        <f t="shared" ref="E68:E74" si="7">SUM(F68:H68)</f>
        <v>0</v>
      </c>
      <c r="F68" s="423"/>
      <c r="G68" s="423"/>
      <c r="H68" s="423"/>
      <c r="I68" s="1547"/>
      <c r="J68" s="1527"/>
      <c r="K68" s="1528"/>
      <c r="L68" s="419"/>
      <c r="M68" s="417"/>
      <c r="N68" s="376"/>
    </row>
    <row r="69" spans="2:14" ht="19.5" customHeight="1">
      <c r="B69" s="1545"/>
      <c r="C69" s="264" t="s">
        <v>149</v>
      </c>
      <c r="D69" s="422"/>
      <c r="E69" s="440">
        <f t="shared" si="7"/>
        <v>0</v>
      </c>
      <c r="F69" s="423"/>
      <c r="G69" s="423"/>
      <c r="H69" s="423"/>
      <c r="I69" s="1547"/>
      <c r="J69" s="1527"/>
      <c r="K69" s="1528"/>
      <c r="L69" s="419"/>
      <c r="M69" s="417"/>
      <c r="N69" s="376"/>
    </row>
    <row r="70" spans="2:14" ht="19.5" customHeight="1">
      <c r="B70" s="1545"/>
      <c r="C70" s="269" t="s">
        <v>150</v>
      </c>
      <c r="D70" s="422"/>
      <c r="E70" s="440">
        <f t="shared" si="7"/>
        <v>0</v>
      </c>
      <c r="F70" s="423"/>
      <c r="G70" s="423"/>
      <c r="H70" s="423"/>
      <c r="I70" s="1547"/>
      <c r="J70" s="1527"/>
      <c r="K70" s="1528"/>
      <c r="L70" s="419"/>
      <c r="M70" s="417"/>
      <c r="N70" s="376"/>
    </row>
    <row r="71" spans="2:14" ht="19.5" customHeight="1">
      <c r="B71" s="1545"/>
      <c r="C71" s="264" t="s">
        <v>151</v>
      </c>
      <c r="D71" s="422"/>
      <c r="E71" s="440">
        <f t="shared" si="7"/>
        <v>0</v>
      </c>
      <c r="F71" s="423"/>
      <c r="G71" s="423"/>
      <c r="H71" s="423"/>
      <c r="I71" s="1547"/>
      <c r="J71" s="1527"/>
      <c r="K71" s="1528"/>
      <c r="L71" s="424"/>
      <c r="M71" s="412"/>
      <c r="N71" s="376"/>
    </row>
    <row r="72" spans="2:14" ht="19.5" customHeight="1">
      <c r="B72" s="1545"/>
      <c r="C72" s="264" t="s">
        <v>152</v>
      </c>
      <c r="D72" s="422"/>
      <c r="E72" s="440">
        <f t="shared" si="7"/>
        <v>0</v>
      </c>
      <c r="F72" s="425"/>
      <c r="G72" s="425"/>
      <c r="H72" s="425"/>
      <c r="I72" s="1547"/>
      <c r="J72" s="1529"/>
      <c r="K72" s="1530"/>
      <c r="L72" s="424"/>
      <c r="M72" s="412"/>
      <c r="N72" s="376"/>
    </row>
    <row r="73" spans="2:14" ht="19.5" customHeight="1">
      <c r="B73" s="1545"/>
      <c r="C73" s="272" t="s">
        <v>631</v>
      </c>
      <c r="D73" s="422"/>
      <c r="E73" s="440">
        <f t="shared" si="7"/>
        <v>0</v>
      </c>
      <c r="F73" s="423"/>
      <c r="G73" s="423"/>
      <c r="H73" s="423"/>
      <c r="I73" s="1547"/>
      <c r="J73" s="1527"/>
      <c r="K73" s="1528"/>
      <c r="L73" s="424"/>
      <c r="M73" s="412"/>
      <c r="N73" s="376"/>
    </row>
    <row r="74" spans="2:14" ht="19.5" customHeight="1">
      <c r="B74" s="1545"/>
      <c r="C74" s="264" t="s">
        <v>153</v>
      </c>
      <c r="D74" s="422"/>
      <c r="E74" s="440">
        <f t="shared" si="7"/>
        <v>0</v>
      </c>
      <c r="F74" s="423"/>
      <c r="G74" s="423"/>
      <c r="H74" s="423"/>
      <c r="I74" s="1547"/>
      <c r="J74" s="1527"/>
      <c r="K74" s="1528"/>
      <c r="L74" s="424"/>
      <c r="M74" s="412"/>
      <c r="N74" s="376"/>
    </row>
    <row r="75" spans="2:14" ht="19.5" customHeight="1" thickBot="1">
      <c r="B75" s="1546"/>
      <c r="C75" s="273" t="s">
        <v>154</v>
      </c>
      <c r="D75" s="426"/>
      <c r="E75" s="441">
        <f>SUM(F75:H75)</f>
        <v>0</v>
      </c>
      <c r="F75" s="427"/>
      <c r="G75" s="427"/>
      <c r="H75" s="427"/>
      <c r="I75" s="1548"/>
      <c r="J75" s="1531"/>
      <c r="K75" s="1532"/>
      <c r="L75" s="424"/>
      <c r="M75" s="412"/>
      <c r="N75" s="376"/>
    </row>
    <row r="76" spans="2:14" ht="37.5" customHeight="1">
      <c r="B76" s="166" t="str">
        <f>IF('⑥5.スケジュール(PR) '!B12="","",'⑥5.スケジュール(PR) '!B12)</f>
        <v/>
      </c>
      <c r="C76" s="1533" t="str">
        <f>IF('⑥5.スケジュール(PR) '!C12="","",'⑥5.スケジュール(PR) '!C12)</f>
        <v/>
      </c>
      <c r="D76" s="1534" t="str">
        <f>IF('⑥5.スケジュール(PR) '!D12="","",'⑥5.スケジュール(PR) '!D12)</f>
        <v/>
      </c>
      <c r="E76" s="436">
        <f>SUM(E77:E85)</f>
        <v>0</v>
      </c>
      <c r="F76" s="436">
        <f>SUM(F77:F85)</f>
        <v>0</v>
      </c>
      <c r="G76" s="436">
        <f>SUM(G77:G85)</f>
        <v>0</v>
      </c>
      <c r="H76" s="436">
        <f>SUM(H77:H85)</f>
        <v>0</v>
      </c>
      <c r="I76" s="428"/>
      <c r="J76" s="1535"/>
      <c r="K76" s="1536"/>
      <c r="L76" s="419"/>
      <c r="M76" s="417"/>
      <c r="N76" s="376"/>
    </row>
    <row r="77" spans="2:14" ht="19.5" customHeight="1">
      <c r="B77" s="1544"/>
      <c r="C77" s="260" t="s">
        <v>147</v>
      </c>
      <c r="D77" s="420"/>
      <c r="E77" s="439">
        <f>SUM(F77:H77)</f>
        <v>0</v>
      </c>
      <c r="F77" s="421"/>
      <c r="G77" s="421"/>
      <c r="H77" s="421"/>
      <c r="I77" s="1385"/>
      <c r="J77" s="1549"/>
      <c r="K77" s="1550"/>
      <c r="L77" s="424"/>
      <c r="M77" s="412"/>
      <c r="N77" s="376"/>
    </row>
    <row r="78" spans="2:14" ht="19.5" customHeight="1">
      <c r="B78" s="1545"/>
      <c r="C78" s="264" t="s">
        <v>148</v>
      </c>
      <c r="D78" s="422"/>
      <c r="E78" s="440">
        <f t="shared" ref="E78:E84" si="8">SUM(F78:H78)</f>
        <v>0</v>
      </c>
      <c r="F78" s="423"/>
      <c r="G78" s="423"/>
      <c r="H78" s="423"/>
      <c r="I78" s="1547"/>
      <c r="J78" s="1527"/>
      <c r="K78" s="1528"/>
      <c r="L78" s="419"/>
      <c r="M78" s="417"/>
      <c r="N78" s="376"/>
    </row>
    <row r="79" spans="2:14" ht="19.5" customHeight="1">
      <c r="B79" s="1545"/>
      <c r="C79" s="264" t="s">
        <v>149</v>
      </c>
      <c r="D79" s="422"/>
      <c r="E79" s="440">
        <f t="shared" si="8"/>
        <v>0</v>
      </c>
      <c r="F79" s="423"/>
      <c r="G79" s="423"/>
      <c r="H79" s="423"/>
      <c r="I79" s="1547"/>
      <c r="J79" s="1527"/>
      <c r="K79" s="1528"/>
      <c r="L79" s="419"/>
      <c r="M79" s="417"/>
      <c r="N79" s="376"/>
    </row>
    <row r="80" spans="2:14" ht="19.5" customHeight="1">
      <c r="B80" s="1545"/>
      <c r="C80" s="269" t="s">
        <v>150</v>
      </c>
      <c r="D80" s="422"/>
      <c r="E80" s="440">
        <f t="shared" si="8"/>
        <v>0</v>
      </c>
      <c r="F80" s="423"/>
      <c r="G80" s="423"/>
      <c r="H80" s="423"/>
      <c r="I80" s="1547"/>
      <c r="J80" s="1527"/>
      <c r="K80" s="1528"/>
      <c r="L80" s="419"/>
      <c r="M80" s="417"/>
      <c r="N80" s="376"/>
    </row>
    <row r="81" spans="2:14" ht="19.5" customHeight="1">
      <c r="B81" s="1545"/>
      <c r="C81" s="264" t="s">
        <v>151</v>
      </c>
      <c r="D81" s="422"/>
      <c r="E81" s="440">
        <f t="shared" si="8"/>
        <v>0</v>
      </c>
      <c r="F81" s="423"/>
      <c r="G81" s="423"/>
      <c r="H81" s="423"/>
      <c r="I81" s="1547"/>
      <c r="J81" s="1527"/>
      <c r="K81" s="1528"/>
      <c r="L81" s="424"/>
      <c r="M81" s="412"/>
      <c r="N81" s="376"/>
    </row>
    <row r="82" spans="2:14" ht="19.5" customHeight="1">
      <c r="B82" s="1545"/>
      <c r="C82" s="264" t="s">
        <v>152</v>
      </c>
      <c r="D82" s="422"/>
      <c r="E82" s="440">
        <f t="shared" si="8"/>
        <v>0</v>
      </c>
      <c r="F82" s="425"/>
      <c r="G82" s="425"/>
      <c r="H82" s="425"/>
      <c r="I82" s="1547"/>
      <c r="J82" s="1527"/>
      <c r="K82" s="1528"/>
      <c r="L82" s="424"/>
      <c r="M82" s="412"/>
      <c r="N82" s="376"/>
    </row>
    <row r="83" spans="2:14" ht="19.5" customHeight="1">
      <c r="B83" s="1545"/>
      <c r="C83" s="272" t="s">
        <v>631</v>
      </c>
      <c r="D83" s="422"/>
      <c r="E83" s="440">
        <f t="shared" si="8"/>
        <v>0</v>
      </c>
      <c r="F83" s="423"/>
      <c r="G83" s="423"/>
      <c r="H83" s="423"/>
      <c r="I83" s="1547"/>
      <c r="J83" s="1527"/>
      <c r="K83" s="1528"/>
      <c r="L83" s="424"/>
      <c r="M83" s="412"/>
      <c r="N83" s="376"/>
    </row>
    <row r="84" spans="2:14" ht="19.5" customHeight="1">
      <c r="B84" s="1545"/>
      <c r="C84" s="264" t="s">
        <v>153</v>
      </c>
      <c r="D84" s="422"/>
      <c r="E84" s="440">
        <f t="shared" si="8"/>
        <v>0</v>
      </c>
      <c r="F84" s="423"/>
      <c r="G84" s="423"/>
      <c r="H84" s="423"/>
      <c r="I84" s="1547"/>
      <c r="J84" s="1527"/>
      <c r="K84" s="1528"/>
      <c r="L84" s="424"/>
      <c r="M84" s="412"/>
      <c r="N84" s="376"/>
    </row>
    <row r="85" spans="2:14" ht="19.5" customHeight="1" thickBot="1">
      <c r="B85" s="1546"/>
      <c r="C85" s="273" t="s">
        <v>154</v>
      </c>
      <c r="D85" s="426"/>
      <c r="E85" s="441">
        <f>SUM(F85:H85)</f>
        <v>0</v>
      </c>
      <c r="F85" s="427"/>
      <c r="G85" s="427"/>
      <c r="H85" s="427"/>
      <c r="I85" s="1548"/>
      <c r="J85" s="1551"/>
      <c r="K85" s="1552"/>
      <c r="L85" s="424"/>
      <c r="M85" s="412"/>
      <c r="N85" s="376"/>
    </row>
    <row r="86" spans="2:14" ht="37.5" customHeight="1">
      <c r="B86" s="437" t="str">
        <f>IF('⑥5.スケジュール(PR) '!B13="","",'⑥5.スケジュール(PR) '!B13)</f>
        <v/>
      </c>
      <c r="C86" s="1557" t="str">
        <f>IF('⑥5.スケジュール(PR) '!C13="","",'⑥5.スケジュール(PR) '!C13)</f>
        <v/>
      </c>
      <c r="D86" s="1558" t="str">
        <f>IF('⑥5.スケジュール(PR) '!D13="","",'⑥5.スケジュール(PR) '!D13)</f>
        <v/>
      </c>
      <c r="E86" s="438">
        <f>SUM(E87:E95)</f>
        <v>0</v>
      </c>
      <c r="F86" s="438">
        <f>SUM(F87:F95)</f>
        <v>0</v>
      </c>
      <c r="G86" s="438">
        <f>SUM(G87:G95)</f>
        <v>0</v>
      </c>
      <c r="H86" s="438">
        <f>SUM(H87:H95)</f>
        <v>0</v>
      </c>
      <c r="I86" s="430"/>
      <c r="J86" s="1559"/>
      <c r="K86" s="1560"/>
      <c r="L86" s="419"/>
      <c r="M86" s="417"/>
      <c r="N86" s="376"/>
    </row>
    <row r="87" spans="2:14" ht="19.5" customHeight="1">
      <c r="B87" s="1544"/>
      <c r="C87" s="260" t="s">
        <v>147</v>
      </c>
      <c r="D87" s="420"/>
      <c r="E87" s="439">
        <f>SUM(F87:H87)</f>
        <v>0</v>
      </c>
      <c r="F87" s="421"/>
      <c r="G87" s="421"/>
      <c r="H87" s="421"/>
      <c r="I87" s="1385"/>
      <c r="J87" s="1549"/>
      <c r="K87" s="1550"/>
      <c r="L87" s="424"/>
      <c r="M87" s="412"/>
      <c r="N87" s="376"/>
    </row>
    <row r="88" spans="2:14" ht="19.5" customHeight="1">
      <c r="B88" s="1545"/>
      <c r="C88" s="264" t="s">
        <v>148</v>
      </c>
      <c r="D88" s="422"/>
      <c r="E88" s="440">
        <f t="shared" ref="E88:E94" si="9">SUM(F88:H88)</f>
        <v>0</v>
      </c>
      <c r="F88" s="423"/>
      <c r="G88" s="423"/>
      <c r="H88" s="423"/>
      <c r="I88" s="1547"/>
      <c r="J88" s="1527"/>
      <c r="K88" s="1528"/>
      <c r="L88" s="419"/>
      <c r="M88" s="417"/>
      <c r="N88" s="376"/>
    </row>
    <row r="89" spans="2:14" ht="19.5" customHeight="1">
      <c r="B89" s="1545"/>
      <c r="C89" s="264" t="s">
        <v>149</v>
      </c>
      <c r="D89" s="422"/>
      <c r="E89" s="440">
        <f t="shared" si="9"/>
        <v>0</v>
      </c>
      <c r="F89" s="423"/>
      <c r="G89" s="423"/>
      <c r="H89" s="423"/>
      <c r="I89" s="1547"/>
      <c r="J89" s="1527"/>
      <c r="K89" s="1528"/>
      <c r="L89" s="419"/>
      <c r="M89" s="417"/>
      <c r="N89" s="376"/>
    </row>
    <row r="90" spans="2:14" ht="19.5" customHeight="1">
      <c r="B90" s="1545"/>
      <c r="C90" s="269" t="s">
        <v>150</v>
      </c>
      <c r="D90" s="422"/>
      <c r="E90" s="440">
        <f t="shared" si="9"/>
        <v>0</v>
      </c>
      <c r="F90" s="423"/>
      <c r="G90" s="423"/>
      <c r="H90" s="423"/>
      <c r="I90" s="1547"/>
      <c r="J90" s="1527"/>
      <c r="K90" s="1528"/>
      <c r="L90" s="419"/>
      <c r="M90" s="417"/>
      <c r="N90" s="376"/>
    </row>
    <row r="91" spans="2:14" ht="19.5" customHeight="1">
      <c r="B91" s="1545"/>
      <c r="C91" s="264" t="s">
        <v>151</v>
      </c>
      <c r="D91" s="422"/>
      <c r="E91" s="440">
        <f t="shared" si="9"/>
        <v>0</v>
      </c>
      <c r="F91" s="423"/>
      <c r="G91" s="423"/>
      <c r="H91" s="423"/>
      <c r="I91" s="1547"/>
      <c r="J91" s="1527"/>
      <c r="K91" s="1528"/>
      <c r="L91" s="424"/>
      <c r="M91" s="412"/>
      <c r="N91" s="376"/>
    </row>
    <row r="92" spans="2:14" ht="19.5" customHeight="1">
      <c r="B92" s="1545"/>
      <c r="C92" s="264" t="s">
        <v>152</v>
      </c>
      <c r="D92" s="422"/>
      <c r="E92" s="440">
        <f t="shared" si="9"/>
        <v>0</v>
      </c>
      <c r="F92" s="425"/>
      <c r="G92" s="425"/>
      <c r="H92" s="425"/>
      <c r="I92" s="1547"/>
      <c r="J92" s="1529"/>
      <c r="K92" s="1530"/>
      <c r="L92" s="424"/>
      <c r="M92" s="412"/>
      <c r="N92" s="376"/>
    </row>
    <row r="93" spans="2:14" ht="19.5" customHeight="1">
      <c r="B93" s="1545"/>
      <c r="C93" s="272" t="s">
        <v>631</v>
      </c>
      <c r="D93" s="422"/>
      <c r="E93" s="440">
        <f t="shared" si="9"/>
        <v>0</v>
      </c>
      <c r="F93" s="423"/>
      <c r="G93" s="423"/>
      <c r="H93" s="423"/>
      <c r="I93" s="1547"/>
      <c r="J93" s="1527"/>
      <c r="K93" s="1528"/>
      <c r="L93" s="424"/>
      <c r="M93" s="412"/>
      <c r="N93" s="376"/>
    </row>
    <row r="94" spans="2:14" ht="19.5" customHeight="1">
      <c r="B94" s="1545"/>
      <c r="C94" s="264" t="s">
        <v>153</v>
      </c>
      <c r="D94" s="422"/>
      <c r="E94" s="440">
        <f t="shared" si="9"/>
        <v>0</v>
      </c>
      <c r="F94" s="423"/>
      <c r="G94" s="423"/>
      <c r="H94" s="423"/>
      <c r="I94" s="1547"/>
      <c r="J94" s="1527"/>
      <c r="K94" s="1528"/>
      <c r="L94" s="424"/>
      <c r="M94" s="412"/>
      <c r="N94" s="376"/>
    </row>
    <row r="95" spans="2:14" ht="19.5" customHeight="1" thickBot="1">
      <c r="B95" s="1546"/>
      <c r="C95" s="273" t="s">
        <v>154</v>
      </c>
      <c r="D95" s="426"/>
      <c r="E95" s="441">
        <f>SUM(F95:H95)</f>
        <v>0</v>
      </c>
      <c r="F95" s="427"/>
      <c r="G95" s="427"/>
      <c r="H95" s="427"/>
      <c r="I95" s="1548"/>
      <c r="J95" s="1531"/>
      <c r="K95" s="1532"/>
      <c r="L95" s="424"/>
      <c r="M95" s="412"/>
      <c r="N95" s="376"/>
    </row>
    <row r="96" spans="2:14" ht="37.5" customHeight="1">
      <c r="B96" s="437" t="str">
        <f>IF('⑥5.スケジュール(PR) '!B14="","",'⑥5.スケジュール(PR) '!B14)</f>
        <v/>
      </c>
      <c r="C96" s="1557" t="str">
        <f>IF('⑥5.スケジュール(PR) '!C14="","",'⑥5.スケジュール(PR) '!C14)</f>
        <v/>
      </c>
      <c r="D96" s="1558" t="str">
        <f>IF('⑥5.スケジュール(PR) '!D14="","",'⑥5.スケジュール(PR) '!D14)</f>
        <v/>
      </c>
      <c r="E96" s="438">
        <f>SUM(E97:E105)</f>
        <v>0</v>
      </c>
      <c r="F96" s="438">
        <f>SUM(F97:F105)</f>
        <v>0</v>
      </c>
      <c r="G96" s="438">
        <f>SUM(G97:G105)</f>
        <v>0</v>
      </c>
      <c r="H96" s="438">
        <f>SUM(H97:H105)</f>
        <v>0</v>
      </c>
      <c r="I96" s="430"/>
      <c r="J96" s="1559"/>
      <c r="K96" s="1560"/>
      <c r="L96" s="419"/>
      <c r="M96" s="417"/>
      <c r="N96" s="376"/>
    </row>
    <row r="97" spans="2:14" ht="19.5" customHeight="1">
      <c r="B97" s="1544"/>
      <c r="C97" s="260" t="s">
        <v>147</v>
      </c>
      <c r="D97" s="420"/>
      <c r="E97" s="439">
        <f>SUM(F97:H97)</f>
        <v>0</v>
      </c>
      <c r="F97" s="421"/>
      <c r="G97" s="421"/>
      <c r="H97" s="421"/>
      <c r="I97" s="1385"/>
      <c r="J97" s="1549"/>
      <c r="K97" s="1550"/>
      <c r="L97" s="424"/>
      <c r="M97" s="412"/>
      <c r="N97" s="376"/>
    </row>
    <row r="98" spans="2:14" ht="19.5" customHeight="1">
      <c r="B98" s="1545"/>
      <c r="C98" s="264" t="s">
        <v>148</v>
      </c>
      <c r="D98" s="422"/>
      <c r="E98" s="440">
        <f t="shared" ref="E98:E104" si="10">SUM(F98:H98)</f>
        <v>0</v>
      </c>
      <c r="F98" s="423"/>
      <c r="G98" s="423"/>
      <c r="H98" s="423"/>
      <c r="I98" s="1547"/>
      <c r="J98" s="1527"/>
      <c r="K98" s="1528"/>
      <c r="L98" s="419"/>
      <c r="M98" s="417"/>
      <c r="N98" s="376"/>
    </row>
    <row r="99" spans="2:14" ht="19.5" customHeight="1">
      <c r="B99" s="1545"/>
      <c r="C99" s="264" t="s">
        <v>149</v>
      </c>
      <c r="D99" s="422"/>
      <c r="E99" s="440">
        <f t="shared" si="10"/>
        <v>0</v>
      </c>
      <c r="F99" s="423"/>
      <c r="G99" s="423"/>
      <c r="H99" s="423"/>
      <c r="I99" s="1547"/>
      <c r="J99" s="1527"/>
      <c r="K99" s="1528"/>
      <c r="L99" s="419"/>
      <c r="M99" s="417"/>
      <c r="N99" s="376"/>
    </row>
    <row r="100" spans="2:14" ht="19.5" customHeight="1">
      <c r="B100" s="1545"/>
      <c r="C100" s="269" t="s">
        <v>150</v>
      </c>
      <c r="D100" s="422"/>
      <c r="E100" s="440">
        <f t="shared" si="10"/>
        <v>0</v>
      </c>
      <c r="F100" s="423"/>
      <c r="G100" s="423"/>
      <c r="H100" s="423"/>
      <c r="I100" s="1547"/>
      <c r="J100" s="1527"/>
      <c r="K100" s="1528"/>
      <c r="L100" s="419"/>
      <c r="M100" s="417"/>
      <c r="N100" s="376"/>
    </row>
    <row r="101" spans="2:14" ht="19.5" customHeight="1">
      <c r="B101" s="1545"/>
      <c r="C101" s="264" t="s">
        <v>151</v>
      </c>
      <c r="D101" s="422"/>
      <c r="E101" s="440">
        <f t="shared" si="10"/>
        <v>0</v>
      </c>
      <c r="F101" s="423"/>
      <c r="G101" s="423"/>
      <c r="H101" s="423"/>
      <c r="I101" s="1547"/>
      <c r="J101" s="1527"/>
      <c r="K101" s="1528"/>
      <c r="L101" s="424"/>
      <c r="M101" s="412"/>
      <c r="N101" s="376"/>
    </row>
    <row r="102" spans="2:14" ht="19.5" customHeight="1">
      <c r="B102" s="1545"/>
      <c r="C102" s="264" t="s">
        <v>152</v>
      </c>
      <c r="D102" s="422"/>
      <c r="E102" s="440">
        <f t="shared" si="10"/>
        <v>0</v>
      </c>
      <c r="F102" s="425"/>
      <c r="G102" s="425"/>
      <c r="H102" s="425"/>
      <c r="I102" s="1547"/>
      <c r="J102" s="1529"/>
      <c r="K102" s="1530"/>
      <c r="L102" s="424"/>
      <c r="M102" s="412"/>
      <c r="N102" s="376"/>
    </row>
    <row r="103" spans="2:14" ht="19.5" customHeight="1">
      <c r="B103" s="1545"/>
      <c r="C103" s="272" t="s">
        <v>631</v>
      </c>
      <c r="D103" s="422"/>
      <c r="E103" s="440">
        <f t="shared" si="10"/>
        <v>0</v>
      </c>
      <c r="F103" s="423"/>
      <c r="G103" s="423"/>
      <c r="H103" s="423"/>
      <c r="I103" s="1547"/>
      <c r="J103" s="1527"/>
      <c r="K103" s="1528"/>
      <c r="L103" s="424"/>
      <c r="M103" s="412"/>
      <c r="N103" s="376"/>
    </row>
    <row r="104" spans="2:14" ht="19.5" customHeight="1">
      <c r="B104" s="1545"/>
      <c r="C104" s="264" t="s">
        <v>153</v>
      </c>
      <c r="D104" s="422"/>
      <c r="E104" s="440">
        <f t="shared" si="10"/>
        <v>0</v>
      </c>
      <c r="F104" s="423"/>
      <c r="G104" s="423"/>
      <c r="H104" s="423"/>
      <c r="I104" s="1547"/>
      <c r="J104" s="1527"/>
      <c r="K104" s="1528"/>
      <c r="L104" s="424"/>
      <c r="M104" s="412"/>
      <c r="N104" s="376"/>
    </row>
    <row r="105" spans="2:14" ht="19.5" customHeight="1" thickBot="1">
      <c r="B105" s="1546"/>
      <c r="C105" s="273" t="s">
        <v>154</v>
      </c>
      <c r="D105" s="426"/>
      <c r="E105" s="441">
        <f>SUM(F105:H105)</f>
        <v>0</v>
      </c>
      <c r="F105" s="427"/>
      <c r="G105" s="427"/>
      <c r="H105" s="427"/>
      <c r="I105" s="1548"/>
      <c r="J105" s="1531"/>
      <c r="K105" s="1532"/>
      <c r="L105" s="424"/>
      <c r="M105" s="412"/>
      <c r="N105" s="376"/>
    </row>
    <row r="106" spans="2:14" ht="37.5" customHeight="1">
      <c r="B106" s="166" t="str">
        <f>IF('①4.事業内容（PR）'!B15="","",'①4.事業内容（PR）'!B15)</f>
        <v/>
      </c>
      <c r="C106" s="1533" t="str">
        <f>IF('①4.事業内容（PR）'!C15="","",'①4.事業内容（PR）'!C15)</f>
        <v/>
      </c>
      <c r="D106" s="1534"/>
      <c r="E106" s="436">
        <f>SUM(E107:E115)</f>
        <v>0</v>
      </c>
      <c r="F106" s="436">
        <f>SUM(F107:F115)</f>
        <v>0</v>
      </c>
      <c r="G106" s="436">
        <f>SUM(G107:G115)</f>
        <v>0</v>
      </c>
      <c r="H106" s="436">
        <f>SUM(H107:H115)</f>
        <v>0</v>
      </c>
      <c r="I106" s="428"/>
      <c r="J106" s="1535"/>
      <c r="K106" s="1536"/>
      <c r="L106" s="419"/>
      <c r="M106" s="417"/>
      <c r="N106" s="376"/>
    </row>
    <row r="107" spans="2:14" ht="19.5" customHeight="1">
      <c r="B107" s="1544"/>
      <c r="C107" s="260" t="s">
        <v>147</v>
      </c>
      <c r="D107" s="420"/>
      <c r="E107" s="439">
        <f>SUM(F107:H107)</f>
        <v>0</v>
      </c>
      <c r="F107" s="421"/>
      <c r="G107" s="421"/>
      <c r="H107" s="421"/>
      <c r="I107" s="1385"/>
      <c r="J107" s="1549"/>
      <c r="K107" s="1550"/>
      <c r="L107" s="424"/>
      <c r="M107" s="412"/>
      <c r="N107" s="376"/>
    </row>
    <row r="108" spans="2:14" ht="19.5" customHeight="1">
      <c r="B108" s="1545"/>
      <c r="C108" s="264" t="s">
        <v>148</v>
      </c>
      <c r="D108" s="422"/>
      <c r="E108" s="440">
        <f t="shared" ref="E108:E114" si="11">SUM(F108:H108)</f>
        <v>0</v>
      </c>
      <c r="F108" s="423"/>
      <c r="G108" s="423"/>
      <c r="H108" s="423"/>
      <c r="I108" s="1547"/>
      <c r="J108" s="1527"/>
      <c r="K108" s="1528"/>
      <c r="L108" s="419"/>
      <c r="M108" s="417"/>
      <c r="N108" s="376"/>
    </row>
    <row r="109" spans="2:14" ht="19.5" customHeight="1">
      <c r="B109" s="1545"/>
      <c r="C109" s="264" t="s">
        <v>149</v>
      </c>
      <c r="D109" s="422"/>
      <c r="E109" s="440">
        <f t="shared" si="11"/>
        <v>0</v>
      </c>
      <c r="F109" s="423"/>
      <c r="G109" s="423"/>
      <c r="H109" s="423"/>
      <c r="I109" s="1547"/>
      <c r="J109" s="1527"/>
      <c r="K109" s="1528"/>
      <c r="L109" s="419"/>
      <c r="M109" s="417"/>
      <c r="N109" s="376"/>
    </row>
    <row r="110" spans="2:14" ht="19.5" customHeight="1">
      <c r="B110" s="1545"/>
      <c r="C110" s="269" t="s">
        <v>150</v>
      </c>
      <c r="D110" s="422"/>
      <c r="E110" s="440">
        <f t="shared" si="11"/>
        <v>0</v>
      </c>
      <c r="F110" s="423"/>
      <c r="G110" s="423"/>
      <c r="H110" s="423"/>
      <c r="I110" s="1547"/>
      <c r="J110" s="1527"/>
      <c r="K110" s="1528"/>
      <c r="L110" s="419"/>
      <c r="M110" s="417"/>
      <c r="N110" s="376"/>
    </row>
    <row r="111" spans="2:14" ht="19.5" customHeight="1">
      <c r="B111" s="1545"/>
      <c r="C111" s="264" t="s">
        <v>151</v>
      </c>
      <c r="D111" s="422"/>
      <c r="E111" s="440">
        <f t="shared" si="11"/>
        <v>0</v>
      </c>
      <c r="F111" s="423"/>
      <c r="G111" s="423"/>
      <c r="H111" s="423"/>
      <c r="I111" s="1547"/>
      <c r="J111" s="1527"/>
      <c r="K111" s="1528"/>
      <c r="L111" s="424"/>
      <c r="M111" s="412"/>
      <c r="N111" s="376"/>
    </row>
    <row r="112" spans="2:14" ht="19.5" customHeight="1">
      <c r="B112" s="1545"/>
      <c r="C112" s="264" t="s">
        <v>152</v>
      </c>
      <c r="D112" s="422"/>
      <c r="E112" s="440">
        <f t="shared" si="11"/>
        <v>0</v>
      </c>
      <c r="F112" s="425"/>
      <c r="G112" s="425"/>
      <c r="H112" s="425"/>
      <c r="I112" s="1547"/>
      <c r="J112" s="1527"/>
      <c r="K112" s="1528"/>
      <c r="L112" s="424"/>
      <c r="M112" s="412"/>
      <c r="N112" s="376"/>
    </row>
    <row r="113" spans="2:14" ht="19.5" customHeight="1">
      <c r="B113" s="1545"/>
      <c r="C113" s="272" t="s">
        <v>631</v>
      </c>
      <c r="D113" s="422"/>
      <c r="E113" s="440">
        <f t="shared" si="11"/>
        <v>0</v>
      </c>
      <c r="F113" s="423"/>
      <c r="G113" s="423"/>
      <c r="H113" s="423"/>
      <c r="I113" s="1547"/>
      <c r="J113" s="1527"/>
      <c r="K113" s="1528"/>
      <c r="L113" s="424"/>
      <c r="M113" s="412"/>
      <c r="N113" s="376"/>
    </row>
    <row r="114" spans="2:14" ht="19.5" customHeight="1">
      <c r="B114" s="1545"/>
      <c r="C114" s="264" t="s">
        <v>153</v>
      </c>
      <c r="D114" s="422"/>
      <c r="E114" s="440">
        <f t="shared" si="11"/>
        <v>0</v>
      </c>
      <c r="F114" s="423"/>
      <c r="G114" s="423"/>
      <c r="H114" s="423"/>
      <c r="I114" s="1547"/>
      <c r="J114" s="1527"/>
      <c r="K114" s="1528"/>
      <c r="L114" s="424"/>
      <c r="M114" s="412"/>
      <c r="N114" s="376"/>
    </row>
    <row r="115" spans="2:14" ht="19.5" customHeight="1" thickBot="1">
      <c r="B115" s="1546"/>
      <c r="C115" s="273" t="s">
        <v>154</v>
      </c>
      <c r="D115" s="426"/>
      <c r="E115" s="441">
        <f>SUM(F115:H115)</f>
        <v>0</v>
      </c>
      <c r="F115" s="427"/>
      <c r="G115" s="427"/>
      <c r="H115" s="427"/>
      <c r="I115" s="1548"/>
      <c r="J115" s="1551"/>
      <c r="K115" s="1552"/>
      <c r="L115" s="424"/>
      <c r="M115" s="412"/>
      <c r="N115" s="376"/>
    </row>
    <row r="116" spans="2:14" ht="37.5" customHeight="1">
      <c r="B116" s="437" t="str">
        <f>IF('①4.事業内容（PR）'!B16="","",'①4.事業内容（PR）'!B16)</f>
        <v/>
      </c>
      <c r="C116" s="1557" t="str">
        <f>IF('①4.事業内容（PR）'!C16="","",'①4.事業内容（PR）'!C16)</f>
        <v/>
      </c>
      <c r="D116" s="1558"/>
      <c r="E116" s="438">
        <f>SUM(E117:E125)</f>
        <v>0</v>
      </c>
      <c r="F116" s="438">
        <f>SUM(F117:F125)</f>
        <v>0</v>
      </c>
      <c r="G116" s="438">
        <f>SUM(G117:G125)</f>
        <v>0</v>
      </c>
      <c r="H116" s="438">
        <f>SUM(H117:H125)</f>
        <v>0</v>
      </c>
      <c r="I116" s="430"/>
      <c r="J116" s="1559"/>
      <c r="K116" s="1560"/>
      <c r="L116" s="419"/>
      <c r="M116" s="417"/>
      <c r="N116" s="376"/>
    </row>
    <row r="117" spans="2:14" ht="19.5" customHeight="1">
      <c r="B117" s="1544"/>
      <c r="C117" s="260" t="s">
        <v>147</v>
      </c>
      <c r="D117" s="420"/>
      <c r="E117" s="439">
        <f>SUM(F117:H117)</f>
        <v>0</v>
      </c>
      <c r="F117" s="421"/>
      <c r="G117" s="421"/>
      <c r="H117" s="421"/>
      <c r="I117" s="1385"/>
      <c r="J117" s="1549"/>
      <c r="K117" s="1550"/>
      <c r="L117" s="424"/>
      <c r="M117" s="412"/>
      <c r="N117" s="376"/>
    </row>
    <row r="118" spans="2:14" ht="19.5" customHeight="1">
      <c r="B118" s="1545"/>
      <c r="C118" s="264" t="s">
        <v>148</v>
      </c>
      <c r="D118" s="422"/>
      <c r="E118" s="440">
        <f t="shared" ref="E118:E124" si="12">SUM(F118:H118)</f>
        <v>0</v>
      </c>
      <c r="F118" s="423"/>
      <c r="G118" s="423"/>
      <c r="H118" s="423"/>
      <c r="I118" s="1547"/>
      <c r="J118" s="1527"/>
      <c r="K118" s="1528"/>
      <c r="L118" s="419"/>
      <c r="M118" s="417"/>
      <c r="N118" s="376"/>
    </row>
    <row r="119" spans="2:14" ht="19.5" customHeight="1">
      <c r="B119" s="1545"/>
      <c r="C119" s="264" t="s">
        <v>149</v>
      </c>
      <c r="D119" s="422"/>
      <c r="E119" s="440">
        <f t="shared" si="12"/>
        <v>0</v>
      </c>
      <c r="F119" s="423"/>
      <c r="G119" s="423"/>
      <c r="H119" s="423"/>
      <c r="I119" s="1547"/>
      <c r="J119" s="1527"/>
      <c r="K119" s="1528"/>
      <c r="L119" s="419"/>
      <c r="M119" s="417"/>
      <c r="N119" s="376"/>
    </row>
    <row r="120" spans="2:14" ht="19.5" customHeight="1">
      <c r="B120" s="1545"/>
      <c r="C120" s="269" t="s">
        <v>150</v>
      </c>
      <c r="D120" s="422"/>
      <c r="E120" s="440">
        <f t="shared" si="12"/>
        <v>0</v>
      </c>
      <c r="F120" s="423"/>
      <c r="G120" s="423"/>
      <c r="H120" s="423"/>
      <c r="I120" s="1547"/>
      <c r="J120" s="1527"/>
      <c r="K120" s="1528"/>
      <c r="L120" s="419"/>
      <c r="M120" s="417"/>
      <c r="N120" s="376"/>
    </row>
    <row r="121" spans="2:14" ht="19.5" customHeight="1">
      <c r="B121" s="1545"/>
      <c r="C121" s="264" t="s">
        <v>151</v>
      </c>
      <c r="D121" s="422"/>
      <c r="E121" s="440">
        <f t="shared" si="12"/>
        <v>0</v>
      </c>
      <c r="F121" s="423"/>
      <c r="G121" s="423"/>
      <c r="H121" s="423"/>
      <c r="I121" s="1547"/>
      <c r="J121" s="1527"/>
      <c r="K121" s="1528"/>
      <c r="L121" s="424"/>
      <c r="M121" s="412"/>
      <c r="N121" s="376"/>
    </row>
    <row r="122" spans="2:14" ht="19.5" customHeight="1">
      <c r="B122" s="1545"/>
      <c r="C122" s="264" t="s">
        <v>152</v>
      </c>
      <c r="D122" s="422"/>
      <c r="E122" s="440">
        <f t="shared" si="12"/>
        <v>0</v>
      </c>
      <c r="F122" s="425"/>
      <c r="G122" s="425"/>
      <c r="H122" s="425"/>
      <c r="I122" s="1547"/>
      <c r="J122" s="1529"/>
      <c r="K122" s="1530"/>
      <c r="L122" s="424"/>
      <c r="M122" s="412"/>
      <c r="N122" s="376"/>
    </row>
    <row r="123" spans="2:14" ht="19.5" customHeight="1">
      <c r="B123" s="1545"/>
      <c r="C123" s="272" t="s">
        <v>631</v>
      </c>
      <c r="D123" s="422"/>
      <c r="E123" s="440">
        <f t="shared" si="12"/>
        <v>0</v>
      </c>
      <c r="F123" s="423"/>
      <c r="G123" s="423"/>
      <c r="H123" s="423"/>
      <c r="I123" s="1547"/>
      <c r="J123" s="1527"/>
      <c r="K123" s="1528"/>
      <c r="L123" s="424"/>
      <c r="M123" s="412"/>
      <c r="N123" s="376"/>
    </row>
    <row r="124" spans="2:14" ht="19.5" customHeight="1">
      <c r="B124" s="1545"/>
      <c r="C124" s="264" t="s">
        <v>153</v>
      </c>
      <c r="D124" s="422"/>
      <c r="E124" s="440">
        <f t="shared" si="12"/>
        <v>0</v>
      </c>
      <c r="F124" s="423"/>
      <c r="G124" s="423"/>
      <c r="H124" s="423"/>
      <c r="I124" s="1547"/>
      <c r="J124" s="1527"/>
      <c r="K124" s="1528"/>
      <c r="L124" s="424"/>
      <c r="M124" s="412"/>
      <c r="N124" s="376"/>
    </row>
    <row r="125" spans="2:14" ht="19.5" customHeight="1" thickBot="1">
      <c r="B125" s="1546"/>
      <c r="C125" s="273" t="s">
        <v>154</v>
      </c>
      <c r="D125" s="426"/>
      <c r="E125" s="441">
        <f>SUM(F125:H125)</f>
        <v>0</v>
      </c>
      <c r="F125" s="427"/>
      <c r="G125" s="427"/>
      <c r="H125" s="427"/>
      <c r="I125" s="1548"/>
      <c r="J125" s="1531"/>
      <c r="K125" s="1532"/>
      <c r="L125" s="424"/>
      <c r="M125" s="412"/>
      <c r="N125" s="376"/>
    </row>
    <row r="126" spans="2:14" ht="37.5" customHeight="1">
      <c r="B126" s="166" t="str">
        <f>IF('①4.事業内容（PR）'!B17="","",'①4.事業内容（PR）'!B17)</f>
        <v/>
      </c>
      <c r="C126" s="1533" t="str">
        <f>IF('①4.事業内容（PR）'!C17="","",'①4.事業内容（PR）'!C17)</f>
        <v/>
      </c>
      <c r="D126" s="1534"/>
      <c r="E126" s="436">
        <f>SUM(E127:E135)</f>
        <v>0</v>
      </c>
      <c r="F126" s="436">
        <f>SUM(F127:F135)</f>
        <v>0</v>
      </c>
      <c r="G126" s="436">
        <f>SUM(G127:G135)</f>
        <v>0</v>
      </c>
      <c r="H126" s="436">
        <f>SUM(H127:H135)</f>
        <v>0</v>
      </c>
      <c r="I126" s="428"/>
      <c r="J126" s="1535"/>
      <c r="K126" s="1536"/>
      <c r="L126" s="419"/>
      <c r="M126" s="417"/>
      <c r="N126" s="376"/>
    </row>
    <row r="127" spans="2:14" ht="19.5" customHeight="1">
      <c r="B127" s="1544"/>
      <c r="C127" s="260" t="s">
        <v>147</v>
      </c>
      <c r="D127" s="420"/>
      <c r="E127" s="439">
        <f>SUM(F127:H127)</f>
        <v>0</v>
      </c>
      <c r="F127" s="421"/>
      <c r="G127" s="421"/>
      <c r="H127" s="421"/>
      <c r="I127" s="1385"/>
      <c r="J127" s="1549"/>
      <c r="K127" s="1550"/>
      <c r="L127" s="424"/>
      <c r="M127" s="412"/>
      <c r="N127" s="376"/>
    </row>
    <row r="128" spans="2:14" ht="19.5" customHeight="1">
      <c r="B128" s="1545"/>
      <c r="C128" s="264" t="s">
        <v>148</v>
      </c>
      <c r="D128" s="422"/>
      <c r="E128" s="440">
        <f t="shared" ref="E128:E134" si="13">SUM(F128:H128)</f>
        <v>0</v>
      </c>
      <c r="F128" s="423"/>
      <c r="G128" s="423"/>
      <c r="H128" s="423"/>
      <c r="I128" s="1547"/>
      <c r="J128" s="1527"/>
      <c r="K128" s="1528"/>
      <c r="L128" s="419"/>
      <c r="M128" s="417"/>
      <c r="N128" s="376"/>
    </row>
    <row r="129" spans="2:14" ht="19.5" customHeight="1">
      <c r="B129" s="1545"/>
      <c r="C129" s="264" t="s">
        <v>149</v>
      </c>
      <c r="D129" s="422"/>
      <c r="E129" s="440">
        <f t="shared" si="13"/>
        <v>0</v>
      </c>
      <c r="F129" s="423"/>
      <c r="G129" s="423"/>
      <c r="H129" s="423"/>
      <c r="I129" s="1547"/>
      <c r="J129" s="1527"/>
      <c r="K129" s="1528"/>
      <c r="L129" s="419"/>
      <c r="M129" s="417"/>
      <c r="N129" s="376"/>
    </row>
    <row r="130" spans="2:14" ht="19.5" customHeight="1">
      <c r="B130" s="1545"/>
      <c r="C130" s="269" t="s">
        <v>150</v>
      </c>
      <c r="D130" s="422"/>
      <c r="E130" s="440">
        <f t="shared" si="13"/>
        <v>0</v>
      </c>
      <c r="F130" s="423"/>
      <c r="G130" s="423"/>
      <c r="H130" s="423"/>
      <c r="I130" s="1547"/>
      <c r="J130" s="1527"/>
      <c r="K130" s="1528"/>
      <c r="L130" s="419"/>
      <c r="M130" s="417"/>
      <c r="N130" s="376"/>
    </row>
    <row r="131" spans="2:14" ht="19.5" customHeight="1">
      <c r="B131" s="1545"/>
      <c r="C131" s="264" t="s">
        <v>151</v>
      </c>
      <c r="D131" s="422"/>
      <c r="E131" s="440">
        <f t="shared" si="13"/>
        <v>0</v>
      </c>
      <c r="F131" s="423"/>
      <c r="G131" s="423"/>
      <c r="H131" s="423"/>
      <c r="I131" s="1547"/>
      <c r="J131" s="1527"/>
      <c r="K131" s="1528"/>
      <c r="L131" s="424"/>
      <c r="M131" s="412"/>
      <c r="N131" s="376"/>
    </row>
    <row r="132" spans="2:14" ht="19.5" customHeight="1">
      <c r="B132" s="1545"/>
      <c r="C132" s="264" t="s">
        <v>152</v>
      </c>
      <c r="D132" s="422"/>
      <c r="E132" s="440">
        <f t="shared" si="13"/>
        <v>0</v>
      </c>
      <c r="F132" s="425"/>
      <c r="G132" s="425"/>
      <c r="H132" s="425"/>
      <c r="I132" s="1547"/>
      <c r="J132" s="1527"/>
      <c r="K132" s="1528"/>
      <c r="L132" s="424"/>
      <c r="M132" s="412"/>
      <c r="N132" s="376"/>
    </row>
    <row r="133" spans="2:14" ht="19.5" customHeight="1">
      <c r="B133" s="1545"/>
      <c r="C133" s="272" t="s">
        <v>631</v>
      </c>
      <c r="D133" s="422"/>
      <c r="E133" s="440">
        <f t="shared" si="13"/>
        <v>0</v>
      </c>
      <c r="F133" s="423"/>
      <c r="G133" s="423"/>
      <c r="H133" s="423"/>
      <c r="I133" s="1547"/>
      <c r="J133" s="1527"/>
      <c r="K133" s="1528"/>
      <c r="L133" s="424"/>
      <c r="M133" s="412"/>
      <c r="N133" s="376"/>
    </row>
    <row r="134" spans="2:14" ht="19.5" customHeight="1">
      <c r="B134" s="1545"/>
      <c r="C134" s="264" t="s">
        <v>153</v>
      </c>
      <c r="D134" s="422"/>
      <c r="E134" s="440">
        <f t="shared" si="13"/>
        <v>0</v>
      </c>
      <c r="F134" s="423"/>
      <c r="G134" s="423"/>
      <c r="H134" s="423"/>
      <c r="I134" s="1547"/>
      <c r="J134" s="1527"/>
      <c r="K134" s="1528"/>
      <c r="L134" s="424"/>
      <c r="M134" s="412"/>
      <c r="N134" s="376"/>
    </row>
    <row r="135" spans="2:14" ht="19.5" customHeight="1" thickBot="1">
      <c r="B135" s="1546"/>
      <c r="C135" s="273" t="s">
        <v>154</v>
      </c>
      <c r="D135" s="426"/>
      <c r="E135" s="441">
        <f>SUM(F135:H135)</f>
        <v>0</v>
      </c>
      <c r="F135" s="427"/>
      <c r="G135" s="427"/>
      <c r="H135" s="427"/>
      <c r="I135" s="1548"/>
      <c r="J135" s="1551"/>
      <c r="K135" s="1552"/>
      <c r="L135" s="424"/>
      <c r="M135" s="412"/>
      <c r="N135" s="376"/>
    </row>
    <row r="136" spans="2:14" ht="40.5" customHeight="1">
      <c r="B136" s="166" t="str">
        <f>IF('①4.事業内容（PR）'!B18="","",'①4.事業内容（PR）'!B18)</f>
        <v/>
      </c>
      <c r="C136" s="1533" t="str">
        <f>IF('①4.事業内容（PR）'!C18="","",'①4.事業内容（PR）'!C18)</f>
        <v/>
      </c>
      <c r="D136" s="1534"/>
      <c r="E136" s="436">
        <f>SUM(E137:E145)</f>
        <v>0</v>
      </c>
      <c r="F136" s="436">
        <f>SUM(F137:F145)</f>
        <v>0</v>
      </c>
      <c r="G136" s="436">
        <f>SUM(G137:G145)</f>
        <v>0</v>
      </c>
      <c r="H136" s="436">
        <f>SUM(H137:H145)</f>
        <v>0</v>
      </c>
      <c r="I136" s="429"/>
      <c r="J136" s="1553"/>
      <c r="K136" s="1554"/>
      <c r="L136" s="419"/>
      <c r="M136" s="417"/>
      <c r="N136" s="376"/>
    </row>
    <row r="137" spans="2:14" ht="19.5" customHeight="1">
      <c r="B137" s="1544"/>
      <c r="C137" s="260" t="s">
        <v>147</v>
      </c>
      <c r="D137" s="420"/>
      <c r="E137" s="439">
        <f>SUM(F137:H137)</f>
        <v>0</v>
      </c>
      <c r="F137" s="421"/>
      <c r="G137" s="421"/>
      <c r="H137" s="421"/>
      <c r="I137" s="1385"/>
      <c r="J137" s="1549"/>
      <c r="K137" s="1550"/>
      <c r="L137" s="419"/>
      <c r="M137" s="417"/>
      <c r="N137" s="376"/>
    </row>
    <row r="138" spans="2:14" ht="19.5" customHeight="1">
      <c r="B138" s="1545"/>
      <c r="C138" s="264" t="s">
        <v>148</v>
      </c>
      <c r="D138" s="422"/>
      <c r="E138" s="440">
        <f t="shared" ref="E138:E144" si="14">SUM(F138:H138)</f>
        <v>0</v>
      </c>
      <c r="F138" s="423"/>
      <c r="G138" s="423"/>
      <c r="H138" s="423"/>
      <c r="I138" s="1547"/>
      <c r="J138" s="1527"/>
      <c r="K138" s="1528"/>
      <c r="L138" s="424"/>
      <c r="M138" s="412"/>
      <c r="N138" s="376"/>
    </row>
    <row r="139" spans="2:14" ht="19.5" customHeight="1">
      <c r="B139" s="1545"/>
      <c r="C139" s="264" t="s">
        <v>149</v>
      </c>
      <c r="D139" s="422"/>
      <c r="E139" s="440">
        <f t="shared" si="14"/>
        <v>0</v>
      </c>
      <c r="F139" s="423"/>
      <c r="G139" s="423"/>
      <c r="H139" s="423"/>
      <c r="I139" s="1547"/>
      <c r="J139" s="1527"/>
      <c r="K139" s="1528"/>
      <c r="L139" s="424"/>
      <c r="M139" s="412"/>
      <c r="N139" s="376"/>
    </row>
    <row r="140" spans="2:14" ht="19.5" customHeight="1">
      <c r="B140" s="1545"/>
      <c r="C140" s="269" t="s">
        <v>150</v>
      </c>
      <c r="D140" s="422"/>
      <c r="E140" s="440">
        <f t="shared" si="14"/>
        <v>0</v>
      </c>
      <c r="F140" s="423"/>
      <c r="G140" s="423"/>
      <c r="H140" s="423"/>
      <c r="I140" s="1547"/>
      <c r="J140" s="1527"/>
      <c r="K140" s="1528"/>
      <c r="L140" s="424"/>
      <c r="M140" s="412"/>
      <c r="N140" s="376"/>
    </row>
    <row r="141" spans="2:14" ht="19.5" customHeight="1">
      <c r="B141" s="1545"/>
      <c r="C141" s="264" t="s">
        <v>151</v>
      </c>
      <c r="D141" s="422"/>
      <c r="E141" s="440">
        <f t="shared" si="14"/>
        <v>0</v>
      </c>
      <c r="F141" s="423"/>
      <c r="G141" s="423"/>
      <c r="H141" s="423"/>
      <c r="I141" s="1547"/>
      <c r="J141" s="1527"/>
      <c r="K141" s="1528"/>
      <c r="L141" s="419"/>
      <c r="M141" s="417"/>
      <c r="N141" s="376"/>
    </row>
    <row r="142" spans="2:14" ht="19.5" customHeight="1">
      <c r="B142" s="1545"/>
      <c r="C142" s="264" t="s">
        <v>152</v>
      </c>
      <c r="D142" s="422"/>
      <c r="E142" s="440">
        <f t="shared" si="14"/>
        <v>0</v>
      </c>
      <c r="F142" s="425"/>
      <c r="G142" s="425"/>
      <c r="H142" s="425"/>
      <c r="I142" s="1547"/>
      <c r="J142" s="1529"/>
      <c r="K142" s="1530"/>
      <c r="L142" s="419"/>
      <c r="M142" s="417"/>
      <c r="N142" s="376"/>
    </row>
    <row r="143" spans="2:14" ht="19.5" customHeight="1">
      <c r="B143" s="1545"/>
      <c r="C143" s="272" t="s">
        <v>631</v>
      </c>
      <c r="D143" s="422"/>
      <c r="E143" s="440">
        <f t="shared" si="14"/>
        <v>0</v>
      </c>
      <c r="F143" s="423"/>
      <c r="G143" s="423"/>
      <c r="H143" s="423"/>
      <c r="I143" s="1547"/>
      <c r="J143" s="1527"/>
      <c r="K143" s="1528"/>
      <c r="L143" s="419"/>
      <c r="M143" s="417"/>
      <c r="N143" s="376"/>
    </row>
    <row r="144" spans="2:14" ht="19.5" customHeight="1">
      <c r="B144" s="1545"/>
      <c r="C144" s="264" t="s">
        <v>153</v>
      </c>
      <c r="D144" s="422"/>
      <c r="E144" s="440">
        <f t="shared" si="14"/>
        <v>0</v>
      </c>
      <c r="F144" s="423"/>
      <c r="G144" s="423"/>
      <c r="H144" s="423"/>
      <c r="I144" s="1547"/>
      <c r="J144" s="1527"/>
      <c r="K144" s="1528"/>
      <c r="L144" s="419"/>
      <c r="M144" s="417"/>
      <c r="N144" s="376"/>
    </row>
    <row r="145" spans="2:14" ht="19.5" customHeight="1" thickBot="1">
      <c r="B145" s="1546"/>
      <c r="C145" s="273" t="s">
        <v>154</v>
      </c>
      <c r="D145" s="426"/>
      <c r="E145" s="441">
        <f>SUM(F145:H145)</f>
        <v>0</v>
      </c>
      <c r="F145" s="427"/>
      <c r="G145" s="427"/>
      <c r="H145" s="427"/>
      <c r="I145" s="1548"/>
      <c r="J145" s="1531"/>
      <c r="K145" s="1532"/>
      <c r="L145" s="419"/>
      <c r="M145" s="417"/>
      <c r="N145" s="376"/>
    </row>
    <row r="146" spans="2:14" ht="37.5" customHeight="1">
      <c r="B146" s="166" t="str">
        <f>IF('①4.事業内容（PR）'!B19="","",'①4.事業内容（PR）'!B19)</f>
        <v/>
      </c>
      <c r="C146" s="1533" t="str">
        <f>IF('①4.事業内容（PR）'!C19="","",'①4.事業内容（PR）'!C19)</f>
        <v/>
      </c>
      <c r="D146" s="1534"/>
      <c r="E146" s="436">
        <f>SUM(E147:E155)</f>
        <v>0</v>
      </c>
      <c r="F146" s="436">
        <f>SUM(F147:F155)</f>
        <v>0</v>
      </c>
      <c r="G146" s="436">
        <f>SUM(G147:G155)</f>
        <v>0</v>
      </c>
      <c r="H146" s="436">
        <f>SUM(H147:H155)</f>
        <v>0</v>
      </c>
      <c r="I146" s="428"/>
      <c r="J146" s="1535"/>
      <c r="K146" s="1536"/>
      <c r="L146" s="419"/>
      <c r="M146" s="417"/>
      <c r="N146" s="376"/>
    </row>
    <row r="147" spans="2:14" ht="19.5" customHeight="1">
      <c r="B147" s="1544"/>
      <c r="C147" s="260" t="s">
        <v>147</v>
      </c>
      <c r="D147" s="420"/>
      <c r="E147" s="439">
        <f>SUM(F147:H147)</f>
        <v>0</v>
      </c>
      <c r="F147" s="421"/>
      <c r="G147" s="421"/>
      <c r="H147" s="421"/>
      <c r="I147" s="1385"/>
      <c r="J147" s="1549"/>
      <c r="K147" s="1550"/>
      <c r="L147" s="424"/>
      <c r="M147" s="412"/>
      <c r="N147" s="376"/>
    </row>
    <row r="148" spans="2:14" ht="19.5" customHeight="1">
      <c r="B148" s="1545"/>
      <c r="C148" s="264" t="s">
        <v>148</v>
      </c>
      <c r="D148" s="422"/>
      <c r="E148" s="440">
        <f t="shared" ref="E148:E154" si="15">SUM(F148:H148)</f>
        <v>0</v>
      </c>
      <c r="F148" s="423"/>
      <c r="G148" s="423"/>
      <c r="H148" s="423"/>
      <c r="I148" s="1547"/>
      <c r="J148" s="1527"/>
      <c r="K148" s="1528"/>
      <c r="L148" s="419"/>
      <c r="M148" s="417"/>
      <c r="N148" s="376"/>
    </row>
    <row r="149" spans="2:14" ht="19.5" customHeight="1">
      <c r="B149" s="1545"/>
      <c r="C149" s="264" t="s">
        <v>149</v>
      </c>
      <c r="D149" s="422"/>
      <c r="E149" s="440">
        <f t="shared" si="15"/>
        <v>0</v>
      </c>
      <c r="F149" s="423"/>
      <c r="G149" s="423"/>
      <c r="H149" s="423"/>
      <c r="I149" s="1547"/>
      <c r="J149" s="1527"/>
      <c r="K149" s="1528"/>
      <c r="L149" s="419"/>
      <c r="M149" s="417"/>
      <c r="N149" s="376"/>
    </row>
    <row r="150" spans="2:14" ht="19.5" customHeight="1">
      <c r="B150" s="1545"/>
      <c r="C150" s="269" t="s">
        <v>150</v>
      </c>
      <c r="D150" s="422"/>
      <c r="E150" s="440">
        <f t="shared" si="15"/>
        <v>0</v>
      </c>
      <c r="F150" s="423"/>
      <c r="G150" s="423"/>
      <c r="H150" s="423"/>
      <c r="I150" s="1547"/>
      <c r="J150" s="1527"/>
      <c r="K150" s="1528"/>
      <c r="L150" s="419"/>
      <c r="M150" s="417"/>
      <c r="N150" s="376"/>
    </row>
    <row r="151" spans="2:14" ht="19.5" customHeight="1">
      <c r="B151" s="1545"/>
      <c r="C151" s="264" t="s">
        <v>151</v>
      </c>
      <c r="D151" s="422"/>
      <c r="E151" s="440">
        <f t="shared" si="15"/>
        <v>0</v>
      </c>
      <c r="F151" s="423"/>
      <c r="G151" s="423"/>
      <c r="H151" s="423"/>
      <c r="I151" s="1547"/>
      <c r="J151" s="1527"/>
      <c r="K151" s="1528"/>
      <c r="L151" s="424"/>
      <c r="M151" s="412"/>
      <c r="N151" s="376"/>
    </row>
    <row r="152" spans="2:14" ht="19.5" customHeight="1">
      <c r="B152" s="1545"/>
      <c r="C152" s="264" t="s">
        <v>152</v>
      </c>
      <c r="D152" s="422"/>
      <c r="E152" s="440">
        <f t="shared" si="15"/>
        <v>0</v>
      </c>
      <c r="F152" s="425"/>
      <c r="G152" s="425"/>
      <c r="H152" s="425"/>
      <c r="I152" s="1547"/>
      <c r="J152" s="1527"/>
      <c r="K152" s="1528"/>
      <c r="L152" s="424"/>
      <c r="M152" s="412"/>
      <c r="N152" s="376"/>
    </row>
    <row r="153" spans="2:14" ht="19.5" customHeight="1">
      <c r="B153" s="1545"/>
      <c r="C153" s="272" t="s">
        <v>631</v>
      </c>
      <c r="D153" s="422"/>
      <c r="E153" s="440">
        <f t="shared" si="15"/>
        <v>0</v>
      </c>
      <c r="F153" s="423"/>
      <c r="G153" s="423"/>
      <c r="H153" s="423"/>
      <c r="I153" s="1547"/>
      <c r="J153" s="1527"/>
      <c r="K153" s="1528"/>
      <c r="L153" s="424"/>
      <c r="M153" s="412"/>
      <c r="N153" s="376"/>
    </row>
    <row r="154" spans="2:14" ht="19.5" customHeight="1">
      <c r="B154" s="1545"/>
      <c r="C154" s="264" t="s">
        <v>153</v>
      </c>
      <c r="D154" s="422"/>
      <c r="E154" s="440">
        <f t="shared" si="15"/>
        <v>0</v>
      </c>
      <c r="F154" s="423"/>
      <c r="G154" s="423"/>
      <c r="H154" s="423"/>
      <c r="I154" s="1547"/>
      <c r="J154" s="1527"/>
      <c r="K154" s="1528"/>
      <c r="L154" s="424"/>
      <c r="M154" s="412"/>
      <c r="N154" s="376"/>
    </row>
    <row r="155" spans="2:14" ht="19.5" customHeight="1" thickBot="1">
      <c r="B155" s="1546"/>
      <c r="C155" s="273" t="s">
        <v>154</v>
      </c>
      <c r="D155" s="426"/>
      <c r="E155" s="441">
        <f>SUM(F155:H155)</f>
        <v>0</v>
      </c>
      <c r="F155" s="427"/>
      <c r="G155" s="427"/>
      <c r="H155" s="427"/>
      <c r="I155" s="1548"/>
      <c r="J155" s="1551"/>
      <c r="K155" s="1552"/>
      <c r="L155" s="424"/>
      <c r="M155" s="412"/>
      <c r="N155" s="376"/>
    </row>
    <row r="156" spans="2:14" ht="37.5" customHeight="1">
      <c r="B156" s="166" t="str">
        <f>IF('①4.事業内容（PR）'!B20="","",'①4.事業内容（PR）'!B20)</f>
        <v/>
      </c>
      <c r="C156" s="1533" t="str">
        <f>IF('①4.事業内容（PR）'!C20="","",'①4.事業内容（PR）'!C20)</f>
        <v/>
      </c>
      <c r="D156" s="1534"/>
      <c r="E156" s="436">
        <f>SUM(E157:E165)</f>
        <v>0</v>
      </c>
      <c r="F156" s="436">
        <f>SUM(F157:F165)</f>
        <v>0</v>
      </c>
      <c r="G156" s="436">
        <f>SUM(G157:G165)</f>
        <v>0</v>
      </c>
      <c r="H156" s="436">
        <f>SUM(H157:H165)</f>
        <v>0</v>
      </c>
      <c r="I156" s="429"/>
      <c r="J156" s="1553"/>
      <c r="K156" s="1554"/>
      <c r="L156" s="419"/>
      <c r="M156" s="417"/>
      <c r="N156" s="376"/>
    </row>
    <row r="157" spans="2:14" ht="19.5" customHeight="1">
      <c r="B157" s="1544"/>
      <c r="C157" s="260" t="s">
        <v>147</v>
      </c>
      <c r="D157" s="420"/>
      <c r="E157" s="439">
        <f>SUM(F157:H157)</f>
        <v>0</v>
      </c>
      <c r="F157" s="421"/>
      <c r="G157" s="421"/>
      <c r="H157" s="421"/>
      <c r="I157" s="1385"/>
      <c r="J157" s="1549"/>
      <c r="K157" s="1550"/>
      <c r="L157" s="424"/>
      <c r="M157" s="412"/>
      <c r="N157" s="376"/>
    </row>
    <row r="158" spans="2:14" ht="19.5" customHeight="1">
      <c r="B158" s="1545"/>
      <c r="C158" s="264" t="s">
        <v>148</v>
      </c>
      <c r="D158" s="422"/>
      <c r="E158" s="440">
        <f t="shared" ref="E158:E164" si="16">SUM(F158:H158)</f>
        <v>0</v>
      </c>
      <c r="F158" s="423"/>
      <c r="G158" s="423"/>
      <c r="H158" s="423"/>
      <c r="I158" s="1547"/>
      <c r="J158" s="1527"/>
      <c r="K158" s="1528"/>
      <c r="L158" s="419"/>
      <c r="M158" s="417"/>
      <c r="N158" s="376"/>
    </row>
    <row r="159" spans="2:14" ht="19.5" customHeight="1">
      <c r="B159" s="1545"/>
      <c r="C159" s="264" t="s">
        <v>149</v>
      </c>
      <c r="D159" s="422"/>
      <c r="E159" s="440">
        <f t="shared" si="16"/>
        <v>0</v>
      </c>
      <c r="F159" s="423"/>
      <c r="G159" s="423"/>
      <c r="H159" s="423"/>
      <c r="I159" s="1547"/>
      <c r="J159" s="1527"/>
      <c r="K159" s="1528"/>
      <c r="L159" s="419"/>
      <c r="M159" s="417"/>
      <c r="N159" s="376"/>
    </row>
    <row r="160" spans="2:14" ht="19.5" customHeight="1">
      <c r="B160" s="1545"/>
      <c r="C160" s="269" t="s">
        <v>150</v>
      </c>
      <c r="D160" s="422"/>
      <c r="E160" s="440">
        <f t="shared" si="16"/>
        <v>0</v>
      </c>
      <c r="F160" s="423"/>
      <c r="G160" s="423"/>
      <c r="H160" s="423"/>
      <c r="I160" s="1547"/>
      <c r="J160" s="1527"/>
      <c r="K160" s="1528"/>
      <c r="L160" s="419"/>
      <c r="M160" s="417"/>
      <c r="N160" s="376"/>
    </row>
    <row r="161" spans="2:14" ht="19.5" customHeight="1">
      <c r="B161" s="1545"/>
      <c r="C161" s="264" t="s">
        <v>151</v>
      </c>
      <c r="D161" s="422"/>
      <c r="E161" s="440">
        <f t="shared" si="16"/>
        <v>0</v>
      </c>
      <c r="F161" s="423"/>
      <c r="G161" s="423"/>
      <c r="H161" s="423"/>
      <c r="I161" s="1547"/>
      <c r="J161" s="1527"/>
      <c r="K161" s="1528"/>
      <c r="L161" s="424"/>
      <c r="M161" s="412"/>
      <c r="N161" s="376"/>
    </row>
    <row r="162" spans="2:14" ht="19.5" customHeight="1">
      <c r="B162" s="1545"/>
      <c r="C162" s="264" t="s">
        <v>152</v>
      </c>
      <c r="D162" s="422"/>
      <c r="E162" s="440">
        <f t="shared" si="16"/>
        <v>0</v>
      </c>
      <c r="F162" s="425"/>
      <c r="G162" s="425"/>
      <c r="H162" s="425"/>
      <c r="I162" s="1547"/>
      <c r="J162" s="1529"/>
      <c r="K162" s="1530"/>
      <c r="L162" s="424"/>
      <c r="M162" s="412"/>
      <c r="N162" s="376"/>
    </row>
    <row r="163" spans="2:14" ht="19.5" customHeight="1">
      <c r="B163" s="1545"/>
      <c r="C163" s="272" t="s">
        <v>631</v>
      </c>
      <c r="D163" s="422"/>
      <c r="E163" s="440">
        <f t="shared" si="16"/>
        <v>0</v>
      </c>
      <c r="F163" s="423"/>
      <c r="G163" s="423"/>
      <c r="H163" s="423"/>
      <c r="I163" s="1547"/>
      <c r="J163" s="1527"/>
      <c r="K163" s="1528"/>
      <c r="L163" s="424"/>
      <c r="M163" s="412"/>
      <c r="N163" s="376"/>
    </row>
    <row r="164" spans="2:14" ht="19.5" customHeight="1">
      <c r="B164" s="1545"/>
      <c r="C164" s="264" t="s">
        <v>153</v>
      </c>
      <c r="D164" s="422"/>
      <c r="E164" s="440">
        <f t="shared" si="16"/>
        <v>0</v>
      </c>
      <c r="F164" s="423"/>
      <c r="G164" s="423"/>
      <c r="H164" s="423"/>
      <c r="I164" s="1547"/>
      <c r="J164" s="1527"/>
      <c r="K164" s="1528"/>
      <c r="L164" s="424"/>
      <c r="M164" s="412"/>
      <c r="N164" s="376"/>
    </row>
    <row r="165" spans="2:14" ht="19.5" customHeight="1" thickBot="1">
      <c r="B165" s="1546"/>
      <c r="C165" s="273" t="s">
        <v>154</v>
      </c>
      <c r="D165" s="426"/>
      <c r="E165" s="441">
        <f>SUM(F165:H165)</f>
        <v>0</v>
      </c>
      <c r="F165" s="427"/>
      <c r="G165" s="427"/>
      <c r="H165" s="427"/>
      <c r="I165" s="1548"/>
      <c r="J165" s="1531"/>
      <c r="K165" s="1532"/>
      <c r="L165" s="424"/>
      <c r="M165" s="412"/>
      <c r="N165" s="376"/>
    </row>
    <row r="166" spans="2:14" ht="37.5" customHeight="1">
      <c r="B166" s="166" t="str">
        <f>IF('①4.事業内容（PR）'!B21="","",'①4.事業内容（PR）'!B21)</f>
        <v/>
      </c>
      <c r="C166" s="1533" t="str">
        <f>IF('①4.事業内容（PR）'!C21="","",'①4.事業内容（PR）'!C21)</f>
        <v/>
      </c>
      <c r="D166" s="1534"/>
      <c r="E166" s="436">
        <f>SUM(E167:E175)</f>
        <v>0</v>
      </c>
      <c r="F166" s="436">
        <f>SUM(F167:F175)</f>
        <v>0</v>
      </c>
      <c r="G166" s="436">
        <f>SUM(G167:G175)</f>
        <v>0</v>
      </c>
      <c r="H166" s="436">
        <f>SUM(H167:H175)</f>
        <v>0</v>
      </c>
      <c r="I166" s="428"/>
      <c r="J166" s="1535"/>
      <c r="K166" s="1536"/>
      <c r="L166" s="419"/>
      <c r="M166" s="417"/>
      <c r="N166" s="376"/>
    </row>
    <row r="167" spans="2:14" ht="19.5" customHeight="1">
      <c r="B167" s="1544"/>
      <c r="C167" s="260" t="s">
        <v>147</v>
      </c>
      <c r="D167" s="420"/>
      <c r="E167" s="439">
        <f>SUM(F167:H167)</f>
        <v>0</v>
      </c>
      <c r="F167" s="421"/>
      <c r="G167" s="421"/>
      <c r="H167" s="421"/>
      <c r="I167" s="1385"/>
      <c r="J167" s="1549"/>
      <c r="K167" s="1550"/>
      <c r="L167" s="424"/>
      <c r="M167" s="412"/>
      <c r="N167" s="376"/>
    </row>
    <row r="168" spans="2:14" ht="19.5" customHeight="1">
      <c r="B168" s="1545"/>
      <c r="C168" s="264" t="s">
        <v>148</v>
      </c>
      <c r="D168" s="422"/>
      <c r="E168" s="440">
        <f t="shared" ref="E168:E174" si="17">SUM(F168:H168)</f>
        <v>0</v>
      </c>
      <c r="F168" s="423"/>
      <c r="G168" s="423"/>
      <c r="H168" s="423"/>
      <c r="I168" s="1547"/>
      <c r="J168" s="1527"/>
      <c r="K168" s="1528"/>
      <c r="L168" s="419"/>
      <c r="M168" s="417"/>
      <c r="N168" s="376"/>
    </row>
    <row r="169" spans="2:14" ht="19.5" customHeight="1">
      <c r="B169" s="1545"/>
      <c r="C169" s="264" t="s">
        <v>149</v>
      </c>
      <c r="D169" s="422"/>
      <c r="E169" s="440">
        <f t="shared" si="17"/>
        <v>0</v>
      </c>
      <c r="F169" s="423"/>
      <c r="G169" s="423"/>
      <c r="H169" s="423"/>
      <c r="I169" s="1547"/>
      <c r="J169" s="1527"/>
      <c r="K169" s="1528"/>
      <c r="L169" s="419"/>
      <c r="M169" s="417"/>
      <c r="N169" s="376"/>
    </row>
    <row r="170" spans="2:14" ht="19.5" customHeight="1">
      <c r="B170" s="1545"/>
      <c r="C170" s="269" t="s">
        <v>150</v>
      </c>
      <c r="D170" s="422"/>
      <c r="E170" s="440">
        <f t="shared" si="17"/>
        <v>0</v>
      </c>
      <c r="F170" s="423"/>
      <c r="G170" s="423"/>
      <c r="H170" s="423"/>
      <c r="I170" s="1547"/>
      <c r="J170" s="1527"/>
      <c r="K170" s="1528"/>
      <c r="L170" s="419"/>
      <c r="M170" s="417"/>
      <c r="N170" s="376"/>
    </row>
    <row r="171" spans="2:14" ht="19.5" customHeight="1">
      <c r="B171" s="1545"/>
      <c r="C171" s="264" t="s">
        <v>151</v>
      </c>
      <c r="D171" s="422"/>
      <c r="E171" s="440">
        <f t="shared" si="17"/>
        <v>0</v>
      </c>
      <c r="F171" s="423"/>
      <c r="G171" s="423"/>
      <c r="H171" s="423"/>
      <c r="I171" s="1547"/>
      <c r="J171" s="1527"/>
      <c r="K171" s="1528"/>
      <c r="L171" s="424"/>
      <c r="M171" s="412"/>
      <c r="N171" s="376"/>
    </row>
    <row r="172" spans="2:14" ht="19.5" customHeight="1">
      <c r="B172" s="1545"/>
      <c r="C172" s="264" t="s">
        <v>152</v>
      </c>
      <c r="D172" s="422"/>
      <c r="E172" s="440">
        <f t="shared" si="17"/>
        <v>0</v>
      </c>
      <c r="F172" s="425"/>
      <c r="G172" s="425"/>
      <c r="H172" s="425"/>
      <c r="I172" s="1547"/>
      <c r="J172" s="1527"/>
      <c r="K172" s="1528"/>
      <c r="L172" s="424"/>
      <c r="M172" s="412"/>
      <c r="N172" s="376"/>
    </row>
    <row r="173" spans="2:14" ht="19.5" customHeight="1">
      <c r="B173" s="1545"/>
      <c r="C173" s="272" t="s">
        <v>631</v>
      </c>
      <c r="D173" s="422"/>
      <c r="E173" s="440">
        <f t="shared" si="17"/>
        <v>0</v>
      </c>
      <c r="F173" s="423"/>
      <c r="G173" s="423"/>
      <c r="H173" s="423"/>
      <c r="I173" s="1547"/>
      <c r="J173" s="1527"/>
      <c r="K173" s="1528"/>
      <c r="L173" s="424"/>
      <c r="M173" s="412"/>
      <c r="N173" s="376"/>
    </row>
    <row r="174" spans="2:14" ht="19.5" customHeight="1">
      <c r="B174" s="1545"/>
      <c r="C174" s="264" t="s">
        <v>153</v>
      </c>
      <c r="D174" s="422"/>
      <c r="E174" s="440">
        <f t="shared" si="17"/>
        <v>0</v>
      </c>
      <c r="F174" s="423"/>
      <c r="G174" s="423"/>
      <c r="H174" s="423"/>
      <c r="I174" s="1547"/>
      <c r="J174" s="1527"/>
      <c r="K174" s="1528"/>
      <c r="L174" s="424"/>
      <c r="M174" s="412"/>
      <c r="N174" s="376"/>
    </row>
    <row r="175" spans="2:14" ht="19.5" customHeight="1" thickBot="1">
      <c r="B175" s="1546"/>
      <c r="C175" s="273" t="s">
        <v>154</v>
      </c>
      <c r="D175" s="426"/>
      <c r="E175" s="441">
        <f>SUM(F175:H175)</f>
        <v>0</v>
      </c>
      <c r="F175" s="427"/>
      <c r="G175" s="427"/>
      <c r="H175" s="427"/>
      <c r="I175" s="1548"/>
      <c r="J175" s="1551"/>
      <c r="K175" s="1552"/>
      <c r="L175" s="424"/>
      <c r="M175" s="412"/>
      <c r="N175" s="376"/>
    </row>
    <row r="176" spans="2:14" ht="37.5" customHeight="1">
      <c r="B176" s="437" t="str">
        <f>IF('①4.事業内容（PR）'!B22="","",'①4.事業内容（PR）'!B22)</f>
        <v/>
      </c>
      <c r="C176" s="1557" t="str">
        <f>IF('①4.事業内容（PR）'!C22="","",'①4.事業内容（PR）'!C22)</f>
        <v/>
      </c>
      <c r="D176" s="1558"/>
      <c r="E176" s="438">
        <f>SUM(E177:E185)</f>
        <v>0</v>
      </c>
      <c r="F176" s="438">
        <f>SUM(F177:F185)</f>
        <v>0</v>
      </c>
      <c r="G176" s="438">
        <f>SUM(G177:G185)</f>
        <v>0</v>
      </c>
      <c r="H176" s="438">
        <f>SUM(H177:H185)</f>
        <v>0</v>
      </c>
      <c r="I176" s="430"/>
      <c r="J176" s="1559"/>
      <c r="K176" s="1560"/>
      <c r="L176" s="419"/>
      <c r="M176" s="417"/>
      <c r="N176" s="376"/>
    </row>
    <row r="177" spans="2:14" ht="19.5" customHeight="1">
      <c r="B177" s="1544"/>
      <c r="C177" s="260" t="s">
        <v>147</v>
      </c>
      <c r="D177" s="420"/>
      <c r="E177" s="439">
        <f>SUM(F177:H177)</f>
        <v>0</v>
      </c>
      <c r="F177" s="421"/>
      <c r="G177" s="421"/>
      <c r="H177" s="421"/>
      <c r="I177" s="1385"/>
      <c r="J177" s="1549"/>
      <c r="K177" s="1550"/>
      <c r="L177" s="424"/>
      <c r="M177" s="412"/>
      <c r="N177" s="376"/>
    </row>
    <row r="178" spans="2:14" ht="19.5" customHeight="1">
      <c r="B178" s="1545"/>
      <c r="C178" s="264" t="s">
        <v>148</v>
      </c>
      <c r="D178" s="422"/>
      <c r="E178" s="440">
        <f t="shared" ref="E178:E184" si="18">SUM(F178:H178)</f>
        <v>0</v>
      </c>
      <c r="F178" s="423"/>
      <c r="G178" s="423"/>
      <c r="H178" s="423"/>
      <c r="I178" s="1547"/>
      <c r="J178" s="1527"/>
      <c r="K178" s="1528"/>
      <c r="L178" s="419"/>
      <c r="M178" s="417"/>
      <c r="N178" s="376"/>
    </row>
    <row r="179" spans="2:14" ht="19.5" customHeight="1">
      <c r="B179" s="1545"/>
      <c r="C179" s="264" t="s">
        <v>149</v>
      </c>
      <c r="D179" s="422"/>
      <c r="E179" s="440">
        <f t="shared" si="18"/>
        <v>0</v>
      </c>
      <c r="F179" s="423"/>
      <c r="G179" s="423"/>
      <c r="H179" s="423"/>
      <c r="I179" s="1547"/>
      <c r="J179" s="1527"/>
      <c r="K179" s="1528"/>
      <c r="L179" s="419"/>
      <c r="M179" s="417"/>
      <c r="N179" s="376"/>
    </row>
    <row r="180" spans="2:14" ht="19.5" customHeight="1">
      <c r="B180" s="1545"/>
      <c r="C180" s="269" t="s">
        <v>150</v>
      </c>
      <c r="D180" s="422"/>
      <c r="E180" s="440">
        <f t="shared" si="18"/>
        <v>0</v>
      </c>
      <c r="F180" s="423"/>
      <c r="G180" s="423"/>
      <c r="H180" s="423"/>
      <c r="I180" s="1547"/>
      <c r="J180" s="1527"/>
      <c r="K180" s="1528"/>
      <c r="L180" s="419"/>
      <c r="M180" s="417"/>
      <c r="N180" s="376"/>
    </row>
    <row r="181" spans="2:14" ht="19.5" customHeight="1">
      <c r="B181" s="1545"/>
      <c r="C181" s="264" t="s">
        <v>151</v>
      </c>
      <c r="D181" s="422"/>
      <c r="E181" s="440">
        <f t="shared" si="18"/>
        <v>0</v>
      </c>
      <c r="F181" s="423"/>
      <c r="G181" s="423"/>
      <c r="H181" s="423"/>
      <c r="I181" s="1547"/>
      <c r="J181" s="1527"/>
      <c r="K181" s="1528"/>
      <c r="L181" s="424"/>
      <c r="M181" s="412"/>
      <c r="N181" s="376"/>
    </row>
    <row r="182" spans="2:14" ht="19.5" customHeight="1">
      <c r="B182" s="1545"/>
      <c r="C182" s="264" t="s">
        <v>152</v>
      </c>
      <c r="D182" s="422"/>
      <c r="E182" s="440">
        <f t="shared" si="18"/>
        <v>0</v>
      </c>
      <c r="F182" s="425"/>
      <c r="G182" s="425"/>
      <c r="H182" s="425"/>
      <c r="I182" s="1547"/>
      <c r="J182" s="1529"/>
      <c r="K182" s="1530"/>
      <c r="L182" s="424"/>
      <c r="M182" s="412"/>
      <c r="N182" s="376"/>
    </row>
    <row r="183" spans="2:14" ht="19.5" customHeight="1">
      <c r="B183" s="1545"/>
      <c r="C183" s="272" t="s">
        <v>631</v>
      </c>
      <c r="D183" s="422"/>
      <c r="E183" s="440">
        <f t="shared" si="18"/>
        <v>0</v>
      </c>
      <c r="F183" s="423"/>
      <c r="G183" s="423"/>
      <c r="H183" s="423"/>
      <c r="I183" s="1547"/>
      <c r="J183" s="1527"/>
      <c r="K183" s="1528"/>
      <c r="L183" s="424"/>
      <c r="M183" s="412"/>
      <c r="N183" s="376"/>
    </row>
    <row r="184" spans="2:14" ht="19.5" customHeight="1">
      <c r="B184" s="1545"/>
      <c r="C184" s="264" t="s">
        <v>153</v>
      </c>
      <c r="D184" s="422"/>
      <c r="E184" s="440">
        <f t="shared" si="18"/>
        <v>0</v>
      </c>
      <c r="F184" s="423"/>
      <c r="G184" s="423"/>
      <c r="H184" s="423"/>
      <c r="I184" s="1547"/>
      <c r="J184" s="1527"/>
      <c r="K184" s="1528"/>
      <c r="L184" s="424"/>
      <c r="M184" s="412"/>
      <c r="N184" s="376"/>
    </row>
    <row r="185" spans="2:14" ht="19.5" customHeight="1" thickBot="1">
      <c r="B185" s="1546"/>
      <c r="C185" s="273" t="s">
        <v>154</v>
      </c>
      <c r="D185" s="426"/>
      <c r="E185" s="441">
        <f>SUM(F185:H185)</f>
        <v>0</v>
      </c>
      <c r="F185" s="427"/>
      <c r="G185" s="427"/>
      <c r="H185" s="427"/>
      <c r="I185" s="1548"/>
      <c r="J185" s="1531"/>
      <c r="K185" s="1532"/>
      <c r="L185" s="424"/>
      <c r="M185" s="412"/>
      <c r="N185" s="376"/>
    </row>
    <row r="186" spans="2:14" ht="37.5" customHeight="1">
      <c r="B186" s="166" t="str">
        <f>IF('①4.事業内容（PR）'!B23="","",'①4.事業内容（PR）'!B23)</f>
        <v/>
      </c>
      <c r="C186" s="1533" t="str">
        <f>IF('①4.事業内容（PR）'!C23="","",'①4.事業内容（PR）'!C23)</f>
        <v/>
      </c>
      <c r="D186" s="1534"/>
      <c r="E186" s="436">
        <f>SUM(E187:E195)</f>
        <v>0</v>
      </c>
      <c r="F186" s="436">
        <f>SUM(F187:F195)</f>
        <v>0</v>
      </c>
      <c r="G186" s="436">
        <f>SUM(G187:G195)</f>
        <v>0</v>
      </c>
      <c r="H186" s="436">
        <f>SUM(H187:H195)</f>
        <v>0</v>
      </c>
      <c r="I186" s="428"/>
      <c r="J186" s="1535"/>
      <c r="K186" s="1536"/>
      <c r="L186" s="419"/>
      <c r="M186" s="417"/>
      <c r="N186" s="376"/>
    </row>
    <row r="187" spans="2:14" ht="19.5" customHeight="1">
      <c r="B187" s="1544"/>
      <c r="C187" s="260" t="s">
        <v>147</v>
      </c>
      <c r="D187" s="420"/>
      <c r="E187" s="439">
        <f>SUM(F187:H187)</f>
        <v>0</v>
      </c>
      <c r="F187" s="421"/>
      <c r="G187" s="421"/>
      <c r="H187" s="421"/>
      <c r="I187" s="1385"/>
      <c r="J187" s="1549"/>
      <c r="K187" s="1550"/>
      <c r="L187" s="424"/>
      <c r="M187" s="412"/>
      <c r="N187" s="376"/>
    </row>
    <row r="188" spans="2:14" ht="19.5" customHeight="1">
      <c r="B188" s="1545"/>
      <c r="C188" s="264" t="s">
        <v>148</v>
      </c>
      <c r="D188" s="422"/>
      <c r="E188" s="440">
        <f t="shared" ref="E188:E194" si="19">SUM(F188:H188)</f>
        <v>0</v>
      </c>
      <c r="F188" s="423"/>
      <c r="G188" s="423"/>
      <c r="H188" s="423"/>
      <c r="I188" s="1547"/>
      <c r="J188" s="1527"/>
      <c r="K188" s="1528"/>
      <c r="L188" s="419"/>
      <c r="M188" s="417"/>
      <c r="N188" s="376"/>
    </row>
    <row r="189" spans="2:14" ht="19.5" customHeight="1">
      <c r="B189" s="1545"/>
      <c r="C189" s="264" t="s">
        <v>149</v>
      </c>
      <c r="D189" s="422"/>
      <c r="E189" s="440">
        <f t="shared" si="19"/>
        <v>0</v>
      </c>
      <c r="F189" s="423"/>
      <c r="G189" s="423"/>
      <c r="H189" s="423"/>
      <c r="I189" s="1547"/>
      <c r="J189" s="1527"/>
      <c r="K189" s="1528"/>
      <c r="L189" s="419"/>
      <c r="M189" s="417"/>
      <c r="N189" s="376"/>
    </row>
    <row r="190" spans="2:14" ht="19.5" customHeight="1">
      <c r="B190" s="1545"/>
      <c r="C190" s="269" t="s">
        <v>150</v>
      </c>
      <c r="D190" s="422"/>
      <c r="E190" s="440">
        <f t="shared" si="19"/>
        <v>0</v>
      </c>
      <c r="F190" s="423"/>
      <c r="G190" s="423"/>
      <c r="H190" s="423"/>
      <c r="I190" s="1547"/>
      <c r="J190" s="1527"/>
      <c r="K190" s="1528"/>
      <c r="L190" s="419"/>
      <c r="M190" s="417"/>
      <c r="N190" s="376"/>
    </row>
    <row r="191" spans="2:14" ht="19.5" customHeight="1">
      <c r="B191" s="1545"/>
      <c r="C191" s="264" t="s">
        <v>151</v>
      </c>
      <c r="D191" s="422"/>
      <c r="E191" s="440">
        <f t="shared" si="19"/>
        <v>0</v>
      </c>
      <c r="F191" s="423"/>
      <c r="G191" s="423"/>
      <c r="H191" s="423"/>
      <c r="I191" s="1547"/>
      <c r="J191" s="1527"/>
      <c r="K191" s="1528"/>
      <c r="L191" s="424"/>
      <c r="M191" s="412"/>
      <c r="N191" s="376"/>
    </row>
    <row r="192" spans="2:14" ht="19.5" customHeight="1">
      <c r="B192" s="1545"/>
      <c r="C192" s="264" t="s">
        <v>152</v>
      </c>
      <c r="D192" s="422"/>
      <c r="E192" s="440">
        <f t="shared" si="19"/>
        <v>0</v>
      </c>
      <c r="F192" s="425"/>
      <c r="G192" s="425"/>
      <c r="H192" s="425"/>
      <c r="I192" s="1547"/>
      <c r="J192" s="1527"/>
      <c r="K192" s="1528"/>
      <c r="L192" s="424"/>
      <c r="M192" s="412"/>
      <c r="N192" s="376"/>
    </row>
    <row r="193" spans="1:14" ht="19.5" customHeight="1">
      <c r="B193" s="1545"/>
      <c r="C193" s="272" t="s">
        <v>631</v>
      </c>
      <c r="D193" s="422"/>
      <c r="E193" s="440">
        <f t="shared" si="19"/>
        <v>0</v>
      </c>
      <c r="F193" s="423"/>
      <c r="G193" s="423"/>
      <c r="H193" s="423"/>
      <c r="I193" s="1547"/>
      <c r="J193" s="1527"/>
      <c r="K193" s="1528"/>
      <c r="L193" s="424"/>
      <c r="M193" s="412"/>
      <c r="N193" s="376"/>
    </row>
    <row r="194" spans="1:14" ht="19.5" customHeight="1">
      <c r="B194" s="1545"/>
      <c r="C194" s="264" t="s">
        <v>153</v>
      </c>
      <c r="D194" s="422"/>
      <c r="E194" s="440">
        <f t="shared" si="19"/>
        <v>0</v>
      </c>
      <c r="F194" s="423"/>
      <c r="G194" s="423"/>
      <c r="H194" s="423"/>
      <c r="I194" s="1547"/>
      <c r="J194" s="1527"/>
      <c r="K194" s="1528"/>
      <c r="L194" s="424"/>
      <c r="M194" s="412"/>
      <c r="N194" s="376"/>
    </row>
    <row r="195" spans="1:14" ht="19.5" customHeight="1" thickBot="1">
      <c r="B195" s="1546"/>
      <c r="C195" s="273" t="s">
        <v>154</v>
      </c>
      <c r="D195" s="426"/>
      <c r="E195" s="441">
        <f>SUM(F195:H195)</f>
        <v>0</v>
      </c>
      <c r="F195" s="427"/>
      <c r="G195" s="427"/>
      <c r="H195" s="427"/>
      <c r="I195" s="1548"/>
      <c r="J195" s="1551"/>
      <c r="K195" s="1552"/>
      <c r="L195" s="424"/>
      <c r="M195" s="412"/>
      <c r="N195" s="376"/>
    </row>
    <row r="196" spans="1:14" ht="37.5" customHeight="1">
      <c r="B196" s="437" t="str">
        <f>IF('①4.事業内容（PR）'!B24="","",'①4.事業内容（PR）'!B24)</f>
        <v/>
      </c>
      <c r="C196" s="1557" t="str">
        <f>IF('①4.事業内容（PR）'!C24="","",'①4.事業内容（PR）'!C24)</f>
        <v/>
      </c>
      <c r="D196" s="1558"/>
      <c r="E196" s="438">
        <f>SUM(E197:E205)</f>
        <v>0</v>
      </c>
      <c r="F196" s="438">
        <f>SUM(F197:F205)</f>
        <v>0</v>
      </c>
      <c r="G196" s="438">
        <f>SUM(G197:G205)</f>
        <v>0</v>
      </c>
      <c r="H196" s="438">
        <f>SUM(H197:H205)</f>
        <v>0</v>
      </c>
      <c r="I196" s="430"/>
      <c r="J196" s="1559"/>
      <c r="K196" s="1560"/>
      <c r="L196" s="419"/>
      <c r="M196" s="417"/>
      <c r="N196" s="376"/>
    </row>
    <row r="197" spans="1:14" ht="19.5" customHeight="1">
      <c r="B197" s="1544"/>
      <c r="C197" s="260" t="s">
        <v>147</v>
      </c>
      <c r="D197" s="420"/>
      <c r="E197" s="439">
        <f>SUM(F197:H197)</f>
        <v>0</v>
      </c>
      <c r="F197" s="421"/>
      <c r="G197" s="421"/>
      <c r="H197" s="421"/>
      <c r="I197" s="1385"/>
      <c r="J197" s="1549"/>
      <c r="K197" s="1550"/>
      <c r="L197" s="424"/>
      <c r="M197" s="412"/>
      <c r="N197" s="376"/>
    </row>
    <row r="198" spans="1:14" ht="19.5" customHeight="1">
      <c r="B198" s="1545"/>
      <c r="C198" s="264" t="s">
        <v>148</v>
      </c>
      <c r="D198" s="422"/>
      <c r="E198" s="440">
        <f t="shared" ref="E198:E204" si="20">SUM(F198:H198)</f>
        <v>0</v>
      </c>
      <c r="F198" s="423"/>
      <c r="G198" s="423"/>
      <c r="H198" s="423"/>
      <c r="I198" s="1547"/>
      <c r="J198" s="1527"/>
      <c r="K198" s="1528"/>
      <c r="L198" s="419"/>
      <c r="M198" s="417"/>
      <c r="N198" s="376"/>
    </row>
    <row r="199" spans="1:14" ht="19.5" customHeight="1">
      <c r="B199" s="1545"/>
      <c r="C199" s="264" t="s">
        <v>149</v>
      </c>
      <c r="D199" s="422"/>
      <c r="E199" s="440">
        <f t="shared" si="20"/>
        <v>0</v>
      </c>
      <c r="F199" s="423"/>
      <c r="G199" s="423"/>
      <c r="H199" s="423"/>
      <c r="I199" s="1547"/>
      <c r="J199" s="1527"/>
      <c r="K199" s="1528"/>
      <c r="L199" s="419"/>
      <c r="M199" s="417"/>
      <c r="N199" s="376"/>
    </row>
    <row r="200" spans="1:14" ht="19.5" customHeight="1">
      <c r="B200" s="1545"/>
      <c r="C200" s="269" t="s">
        <v>150</v>
      </c>
      <c r="D200" s="422"/>
      <c r="E200" s="440">
        <f t="shared" si="20"/>
        <v>0</v>
      </c>
      <c r="F200" s="423"/>
      <c r="G200" s="423"/>
      <c r="H200" s="423"/>
      <c r="I200" s="1547"/>
      <c r="J200" s="1527"/>
      <c r="K200" s="1528"/>
      <c r="L200" s="419"/>
      <c r="M200" s="417"/>
      <c r="N200" s="376"/>
    </row>
    <row r="201" spans="1:14" ht="19.5" customHeight="1">
      <c r="B201" s="1545"/>
      <c r="C201" s="264" t="s">
        <v>151</v>
      </c>
      <c r="D201" s="422"/>
      <c r="E201" s="440">
        <f t="shared" si="20"/>
        <v>0</v>
      </c>
      <c r="F201" s="423"/>
      <c r="G201" s="423"/>
      <c r="H201" s="423"/>
      <c r="I201" s="1547"/>
      <c r="J201" s="1527"/>
      <c r="K201" s="1528"/>
      <c r="L201" s="424"/>
      <c r="M201" s="412"/>
      <c r="N201" s="376"/>
    </row>
    <row r="202" spans="1:14" ht="19.5" customHeight="1">
      <c r="B202" s="1545"/>
      <c r="C202" s="264" t="s">
        <v>152</v>
      </c>
      <c r="D202" s="422"/>
      <c r="E202" s="440">
        <f t="shared" si="20"/>
        <v>0</v>
      </c>
      <c r="F202" s="425"/>
      <c r="G202" s="425"/>
      <c r="H202" s="425"/>
      <c r="I202" s="1547"/>
      <c r="J202" s="1529"/>
      <c r="K202" s="1530"/>
      <c r="L202" s="424"/>
      <c r="M202" s="412"/>
      <c r="N202" s="376"/>
    </row>
    <row r="203" spans="1:14" ht="19.5" customHeight="1">
      <c r="B203" s="1545"/>
      <c r="C203" s="272" t="s">
        <v>631</v>
      </c>
      <c r="D203" s="422"/>
      <c r="E203" s="440">
        <f t="shared" si="20"/>
        <v>0</v>
      </c>
      <c r="F203" s="423"/>
      <c r="G203" s="423"/>
      <c r="H203" s="423"/>
      <c r="I203" s="1547"/>
      <c r="J203" s="1527"/>
      <c r="K203" s="1528"/>
      <c r="L203" s="424"/>
      <c r="M203" s="412"/>
      <c r="N203" s="376"/>
    </row>
    <row r="204" spans="1:14" ht="19.5" customHeight="1">
      <c r="B204" s="1545"/>
      <c r="C204" s="264" t="s">
        <v>153</v>
      </c>
      <c r="D204" s="422"/>
      <c r="E204" s="440">
        <f t="shared" si="20"/>
        <v>0</v>
      </c>
      <c r="F204" s="423"/>
      <c r="G204" s="423"/>
      <c r="H204" s="423"/>
      <c r="I204" s="1547"/>
      <c r="J204" s="1527"/>
      <c r="K204" s="1528"/>
      <c r="L204" s="424"/>
      <c r="M204" s="412"/>
      <c r="N204" s="376"/>
    </row>
    <row r="205" spans="1:14" ht="19.5" customHeight="1" thickBot="1">
      <c r="B205" s="1546"/>
      <c r="C205" s="273" t="s">
        <v>154</v>
      </c>
      <c r="D205" s="426"/>
      <c r="E205" s="441">
        <f>SUM(F205:H205)</f>
        <v>0</v>
      </c>
      <c r="F205" s="427"/>
      <c r="G205" s="427"/>
      <c r="H205" s="427"/>
      <c r="I205" s="1548"/>
      <c r="J205" s="1531"/>
      <c r="K205" s="1532"/>
      <c r="L205" s="424"/>
      <c r="M205" s="412"/>
      <c r="N205" s="376"/>
    </row>
    <row r="206" spans="1:14" ht="40.5" hidden="1" customHeight="1">
      <c r="B206" s="166" t="str">
        <f>IF('⑥5.スケジュール(PR) '!B25="","",'⑥5.スケジュール(PR) '!B25)</f>
        <v/>
      </c>
      <c r="C206" s="1533" t="str">
        <f>IF('⑥5.スケジュール(PR) '!C25="","",'⑥5.スケジュール(PR) '!C25)</f>
        <v/>
      </c>
      <c r="D206" s="1534" t="str">
        <f>IF('⑥5.スケジュール(PR) '!D205="","",'⑥5.スケジュール(PR) '!D205)</f>
        <v/>
      </c>
      <c r="E206" s="436">
        <f>SUM(E207:E215)</f>
        <v>0</v>
      </c>
      <c r="F206" s="436">
        <f>SUM(F207:F215)</f>
        <v>0</v>
      </c>
      <c r="G206" s="436">
        <f>SUM(G207:G215)</f>
        <v>0</v>
      </c>
      <c r="H206" s="436">
        <f>SUM(H207:H215)</f>
        <v>0</v>
      </c>
      <c r="I206" s="429"/>
      <c r="J206" s="1553"/>
      <c r="K206" s="1554"/>
      <c r="L206" s="419"/>
      <c r="M206" s="146"/>
      <c r="N206" s="376"/>
    </row>
    <row r="207" spans="1:14" ht="19.5" hidden="1" customHeight="1">
      <c r="B207" s="1544"/>
      <c r="C207" s="260" t="s">
        <v>147</v>
      </c>
      <c r="D207" s="420"/>
      <c r="E207" s="439">
        <f>SUM(F207:H207)</f>
        <v>0</v>
      </c>
      <c r="F207" s="421"/>
      <c r="G207" s="421"/>
      <c r="H207" s="421"/>
      <c r="I207" s="1385"/>
      <c r="J207" s="1549"/>
      <c r="K207" s="1550"/>
      <c r="L207" s="419"/>
      <c r="M207" s="151"/>
      <c r="N207" s="376"/>
    </row>
    <row r="208" spans="1:14" ht="19.5" hidden="1" customHeight="1">
      <c r="B208" s="1545"/>
      <c r="C208" s="264" t="s">
        <v>148</v>
      </c>
      <c r="D208" s="422"/>
      <c r="E208" s="440">
        <f t="shared" ref="E208:E214" si="21">SUM(F208:H208)</f>
        <v>0</v>
      </c>
      <c r="F208" s="423"/>
      <c r="G208" s="423"/>
      <c r="H208" s="423"/>
      <c r="I208" s="1547"/>
      <c r="J208" s="1527"/>
      <c r="K208" s="1528"/>
      <c r="L208" s="424"/>
      <c r="M208" s="412"/>
      <c r="N208" s="376"/>
    </row>
    <row r="209" spans="2:14" ht="19.5" hidden="1" customHeight="1">
      <c r="B209" s="1545"/>
      <c r="C209" s="264" t="s">
        <v>149</v>
      </c>
      <c r="D209" s="422"/>
      <c r="E209" s="440">
        <f t="shared" si="21"/>
        <v>0</v>
      </c>
      <c r="F209" s="423"/>
      <c r="G209" s="423"/>
      <c r="H209" s="423"/>
      <c r="I209" s="1547"/>
      <c r="J209" s="1527"/>
      <c r="K209" s="1528"/>
      <c r="L209" s="424"/>
      <c r="M209" s="146"/>
      <c r="N209" s="376"/>
    </row>
    <row r="210" spans="2:14" ht="19.5" hidden="1" customHeight="1">
      <c r="B210" s="1545"/>
      <c r="C210" s="269" t="s">
        <v>150</v>
      </c>
      <c r="D210" s="422"/>
      <c r="E210" s="440">
        <f t="shared" si="21"/>
        <v>0</v>
      </c>
      <c r="F210" s="423"/>
      <c r="G210" s="423"/>
      <c r="H210" s="423"/>
      <c r="I210" s="1547"/>
      <c r="J210" s="1527"/>
      <c r="K210" s="1528"/>
      <c r="L210" s="424"/>
      <c r="M210" s="668"/>
      <c r="N210" s="376"/>
    </row>
    <row r="211" spans="2:14" ht="19.5" hidden="1" customHeight="1">
      <c r="B211" s="1545"/>
      <c r="C211" s="264" t="s">
        <v>151</v>
      </c>
      <c r="D211" s="422"/>
      <c r="E211" s="440">
        <f t="shared" si="21"/>
        <v>0</v>
      </c>
      <c r="F211" s="423"/>
      <c r="G211" s="423"/>
      <c r="H211" s="423"/>
      <c r="I211" s="1547"/>
      <c r="J211" s="1527"/>
      <c r="K211" s="1528"/>
      <c r="L211" s="419"/>
      <c r="M211" s="417"/>
      <c r="N211" s="376"/>
    </row>
    <row r="212" spans="2:14" ht="19.5" hidden="1" customHeight="1">
      <c r="B212" s="1545"/>
      <c r="C212" s="264" t="s">
        <v>152</v>
      </c>
      <c r="D212" s="422"/>
      <c r="E212" s="440">
        <f t="shared" si="21"/>
        <v>0</v>
      </c>
      <c r="F212" s="425"/>
      <c r="G212" s="425"/>
      <c r="H212" s="425"/>
      <c r="I212" s="1547"/>
      <c r="J212" s="1529"/>
      <c r="K212" s="1530"/>
      <c r="L212" s="419"/>
      <c r="M212" s="417"/>
      <c r="N212" s="376"/>
    </row>
    <row r="213" spans="2:14" ht="19.5" hidden="1" customHeight="1">
      <c r="B213" s="1545"/>
      <c r="C213" s="272" t="s">
        <v>631</v>
      </c>
      <c r="D213" s="422"/>
      <c r="E213" s="440">
        <f t="shared" si="21"/>
        <v>0</v>
      </c>
      <c r="F213" s="423"/>
      <c r="G213" s="423"/>
      <c r="H213" s="423"/>
      <c r="I213" s="1547"/>
      <c r="J213" s="1527"/>
      <c r="K213" s="1528"/>
      <c r="L213" s="419"/>
      <c r="M213" s="417"/>
      <c r="N213" s="376"/>
    </row>
    <row r="214" spans="2:14" ht="19.5" hidden="1" customHeight="1">
      <c r="B214" s="1545"/>
      <c r="C214" s="264" t="s">
        <v>153</v>
      </c>
      <c r="D214" s="422"/>
      <c r="E214" s="440">
        <f t="shared" si="21"/>
        <v>0</v>
      </c>
      <c r="F214" s="423"/>
      <c r="G214" s="423"/>
      <c r="H214" s="423"/>
      <c r="I214" s="1547"/>
      <c r="J214" s="1527"/>
      <c r="K214" s="1528"/>
      <c r="L214" s="419"/>
      <c r="M214" s="417"/>
      <c r="N214" s="376"/>
    </row>
    <row r="215" spans="2:14" ht="19.5" hidden="1" customHeight="1" thickBot="1">
      <c r="B215" s="1546"/>
      <c r="C215" s="273" t="s">
        <v>154</v>
      </c>
      <c r="D215" s="426"/>
      <c r="E215" s="441">
        <f>SUM(F215:H215)</f>
        <v>0</v>
      </c>
      <c r="F215" s="427"/>
      <c r="G215" s="427"/>
      <c r="H215" s="427"/>
      <c r="I215" s="1548"/>
      <c r="J215" s="1531"/>
      <c r="K215" s="1532"/>
      <c r="L215" s="419"/>
      <c r="M215" s="417"/>
      <c r="N215" s="376"/>
    </row>
    <row r="216" spans="2:14" ht="37.5" hidden="1" customHeight="1">
      <c r="B216" s="166" t="str">
        <f>IF('⑥5.スケジュール(PR) '!B26="","",'⑥5.スケジュール(PR) '!B26)</f>
        <v/>
      </c>
      <c r="C216" s="1533" t="str">
        <f>IF('⑥5.スケジュール(PR) '!C26="","",'⑥5.スケジュール(PR) '!C26)</f>
        <v/>
      </c>
      <c r="D216" s="1534" t="str">
        <f>IF('⑥5.スケジュール(PR) '!D206="","",'⑥5.スケジュール(PR) '!D206)</f>
        <v/>
      </c>
      <c r="E216" s="436">
        <f>SUM(E217:E225)</f>
        <v>0</v>
      </c>
      <c r="F216" s="436">
        <f>SUM(F217:F225)</f>
        <v>0</v>
      </c>
      <c r="G216" s="436">
        <f>SUM(G217:G225)</f>
        <v>0</v>
      </c>
      <c r="H216" s="436">
        <f>SUM(H217:H225)</f>
        <v>0</v>
      </c>
      <c r="I216" s="428"/>
      <c r="J216" s="1535"/>
      <c r="K216" s="1536"/>
      <c r="L216" s="419"/>
      <c r="M216" s="417"/>
      <c r="N216" s="376"/>
    </row>
    <row r="217" spans="2:14" ht="19.5" hidden="1" customHeight="1">
      <c r="B217" s="1544"/>
      <c r="C217" s="260" t="s">
        <v>147</v>
      </c>
      <c r="D217" s="420"/>
      <c r="E217" s="439">
        <f>SUM(F217:H217)</f>
        <v>0</v>
      </c>
      <c r="F217" s="421"/>
      <c r="G217" s="421"/>
      <c r="H217" s="421"/>
      <c r="I217" s="1385"/>
      <c r="J217" s="1549"/>
      <c r="K217" s="1550"/>
      <c r="L217" s="424"/>
      <c r="M217" s="412"/>
      <c r="N217" s="376"/>
    </row>
    <row r="218" spans="2:14" ht="19.5" hidden="1" customHeight="1">
      <c r="B218" s="1545"/>
      <c r="C218" s="264" t="s">
        <v>148</v>
      </c>
      <c r="D218" s="422"/>
      <c r="E218" s="440">
        <f t="shared" ref="E218:E224" si="22">SUM(F218:H218)</f>
        <v>0</v>
      </c>
      <c r="F218" s="423"/>
      <c r="G218" s="423"/>
      <c r="H218" s="423"/>
      <c r="I218" s="1547"/>
      <c r="J218" s="1527"/>
      <c r="K218" s="1528"/>
      <c r="L218" s="419"/>
      <c r="M218" s="417"/>
      <c r="N218" s="376"/>
    </row>
    <row r="219" spans="2:14" ht="19.5" hidden="1" customHeight="1">
      <c r="B219" s="1545"/>
      <c r="C219" s="264" t="s">
        <v>149</v>
      </c>
      <c r="D219" s="422"/>
      <c r="E219" s="440">
        <f t="shared" si="22"/>
        <v>0</v>
      </c>
      <c r="F219" s="423"/>
      <c r="G219" s="423"/>
      <c r="H219" s="423"/>
      <c r="I219" s="1547"/>
      <c r="J219" s="1527"/>
      <c r="K219" s="1528"/>
      <c r="L219" s="419"/>
      <c r="M219" s="417"/>
      <c r="N219" s="376"/>
    </row>
    <row r="220" spans="2:14" ht="19.5" hidden="1" customHeight="1">
      <c r="B220" s="1545"/>
      <c r="C220" s="269" t="s">
        <v>150</v>
      </c>
      <c r="D220" s="422"/>
      <c r="E220" s="440">
        <f t="shared" si="22"/>
        <v>0</v>
      </c>
      <c r="F220" s="423"/>
      <c r="G220" s="423"/>
      <c r="H220" s="423"/>
      <c r="I220" s="1547"/>
      <c r="J220" s="1527"/>
      <c r="K220" s="1528"/>
      <c r="L220" s="419"/>
      <c r="M220" s="417"/>
      <c r="N220" s="376"/>
    </row>
    <row r="221" spans="2:14" ht="19.5" hidden="1" customHeight="1">
      <c r="B221" s="1545"/>
      <c r="C221" s="264" t="s">
        <v>151</v>
      </c>
      <c r="D221" s="422"/>
      <c r="E221" s="440">
        <f t="shared" si="22"/>
        <v>0</v>
      </c>
      <c r="F221" s="423"/>
      <c r="G221" s="423"/>
      <c r="H221" s="423"/>
      <c r="I221" s="1547"/>
      <c r="J221" s="1527"/>
      <c r="K221" s="1528"/>
      <c r="L221" s="424"/>
      <c r="M221" s="412"/>
      <c r="N221" s="376"/>
    </row>
    <row r="222" spans="2:14" ht="19.5" hidden="1" customHeight="1">
      <c r="B222" s="1545"/>
      <c r="C222" s="264" t="s">
        <v>152</v>
      </c>
      <c r="D222" s="422"/>
      <c r="E222" s="440">
        <f t="shared" si="22"/>
        <v>0</v>
      </c>
      <c r="F222" s="425"/>
      <c r="G222" s="425"/>
      <c r="H222" s="425"/>
      <c r="I222" s="1547"/>
      <c r="J222" s="1527"/>
      <c r="K222" s="1528"/>
      <c r="L222" s="424"/>
      <c r="M222" s="412"/>
      <c r="N222" s="376"/>
    </row>
    <row r="223" spans="2:14" ht="19.5" hidden="1" customHeight="1">
      <c r="B223" s="1545"/>
      <c r="C223" s="272" t="s">
        <v>631</v>
      </c>
      <c r="D223" s="422"/>
      <c r="E223" s="440">
        <f t="shared" si="22"/>
        <v>0</v>
      </c>
      <c r="F223" s="423"/>
      <c r="G223" s="423"/>
      <c r="H223" s="423"/>
      <c r="I223" s="1547"/>
      <c r="J223" s="1527"/>
      <c r="K223" s="1528"/>
      <c r="L223" s="424"/>
      <c r="M223" s="412"/>
      <c r="N223" s="376"/>
    </row>
    <row r="224" spans="2:14" ht="19.5" hidden="1" customHeight="1">
      <c r="B224" s="1545"/>
      <c r="C224" s="264" t="s">
        <v>153</v>
      </c>
      <c r="D224" s="422"/>
      <c r="E224" s="440">
        <f t="shared" si="22"/>
        <v>0</v>
      </c>
      <c r="F224" s="423"/>
      <c r="G224" s="423"/>
      <c r="H224" s="423"/>
      <c r="I224" s="1547"/>
      <c r="J224" s="1527"/>
      <c r="K224" s="1528"/>
      <c r="L224" s="424"/>
      <c r="M224" s="412"/>
      <c r="N224" s="376"/>
    </row>
    <row r="225" spans="2:14" ht="19.5" hidden="1" customHeight="1" thickBot="1">
      <c r="B225" s="1546"/>
      <c r="C225" s="273" t="s">
        <v>154</v>
      </c>
      <c r="D225" s="426"/>
      <c r="E225" s="441">
        <f>SUM(F225:H225)</f>
        <v>0</v>
      </c>
      <c r="F225" s="427"/>
      <c r="G225" s="427"/>
      <c r="H225" s="427"/>
      <c r="I225" s="1548"/>
      <c r="J225" s="1551"/>
      <c r="K225" s="1552"/>
      <c r="L225" s="424"/>
      <c r="M225" s="412"/>
      <c r="N225" s="376"/>
    </row>
    <row r="226" spans="2:14" ht="37.5" hidden="1" customHeight="1">
      <c r="B226" s="166" t="str">
        <f>IF('⑥5.スケジュール(PR) '!B27="","",'⑥5.スケジュール(PR) '!B27)</f>
        <v/>
      </c>
      <c r="C226" s="1533" t="str">
        <f>IF('⑥5.スケジュール(PR) '!C27="","",'⑥5.スケジュール(PR) '!C27)</f>
        <v/>
      </c>
      <c r="D226" s="1534" t="str">
        <f>IF('⑥5.スケジュール(PR) '!D207="","",'⑥5.スケジュール(PR) '!D207)</f>
        <v/>
      </c>
      <c r="E226" s="436">
        <f>SUM(E227:E235)</f>
        <v>0</v>
      </c>
      <c r="F226" s="436">
        <f>SUM(F227:F235)</f>
        <v>0</v>
      </c>
      <c r="G226" s="436">
        <f>SUM(G227:G235)</f>
        <v>0</v>
      </c>
      <c r="H226" s="436">
        <f>SUM(H227:H235)</f>
        <v>0</v>
      </c>
      <c r="I226" s="429"/>
      <c r="J226" s="1553"/>
      <c r="K226" s="1554"/>
      <c r="L226" s="419"/>
      <c r="M226" s="417"/>
      <c r="N226" s="376"/>
    </row>
    <row r="227" spans="2:14" ht="19.5" hidden="1" customHeight="1">
      <c r="B227" s="1544"/>
      <c r="C227" s="260" t="s">
        <v>147</v>
      </c>
      <c r="D227" s="420"/>
      <c r="E227" s="439">
        <f>SUM(F227:H227)</f>
        <v>0</v>
      </c>
      <c r="F227" s="421"/>
      <c r="G227" s="421"/>
      <c r="H227" s="421"/>
      <c r="I227" s="1385"/>
      <c r="J227" s="1549"/>
      <c r="K227" s="1550"/>
      <c r="L227" s="424"/>
      <c r="M227" s="412"/>
      <c r="N227" s="376"/>
    </row>
    <row r="228" spans="2:14" ht="19.5" hidden="1" customHeight="1">
      <c r="B228" s="1545"/>
      <c r="C228" s="264" t="s">
        <v>148</v>
      </c>
      <c r="D228" s="422"/>
      <c r="E228" s="440">
        <f t="shared" ref="E228:E234" si="23">SUM(F228:H228)</f>
        <v>0</v>
      </c>
      <c r="F228" s="423"/>
      <c r="G228" s="423"/>
      <c r="H228" s="423"/>
      <c r="I228" s="1547"/>
      <c r="J228" s="1527"/>
      <c r="K228" s="1528"/>
      <c r="L228" s="419"/>
      <c r="M228" s="417"/>
      <c r="N228" s="376"/>
    </row>
    <row r="229" spans="2:14" ht="19.5" hidden="1" customHeight="1">
      <c r="B229" s="1545"/>
      <c r="C229" s="264" t="s">
        <v>149</v>
      </c>
      <c r="D229" s="422"/>
      <c r="E229" s="440">
        <f t="shared" si="23"/>
        <v>0</v>
      </c>
      <c r="F229" s="423"/>
      <c r="G229" s="423"/>
      <c r="H229" s="423"/>
      <c r="I229" s="1547"/>
      <c r="J229" s="1527"/>
      <c r="K229" s="1528"/>
      <c r="L229" s="419"/>
      <c r="M229" s="417"/>
      <c r="N229" s="376"/>
    </row>
    <row r="230" spans="2:14" ht="19.5" hidden="1" customHeight="1">
      <c r="B230" s="1545"/>
      <c r="C230" s="269" t="s">
        <v>150</v>
      </c>
      <c r="D230" s="422"/>
      <c r="E230" s="440">
        <f t="shared" si="23"/>
        <v>0</v>
      </c>
      <c r="F230" s="423"/>
      <c r="G230" s="423"/>
      <c r="H230" s="423"/>
      <c r="I230" s="1547"/>
      <c r="J230" s="1527"/>
      <c r="K230" s="1528"/>
      <c r="L230" s="419"/>
      <c r="M230" s="417"/>
      <c r="N230" s="376"/>
    </row>
    <row r="231" spans="2:14" ht="19.5" hidden="1" customHeight="1">
      <c r="B231" s="1545"/>
      <c r="C231" s="264" t="s">
        <v>151</v>
      </c>
      <c r="D231" s="422"/>
      <c r="E231" s="440">
        <f t="shared" si="23"/>
        <v>0</v>
      </c>
      <c r="F231" s="423"/>
      <c r="G231" s="423"/>
      <c r="H231" s="423"/>
      <c r="I231" s="1547"/>
      <c r="J231" s="1527"/>
      <c r="K231" s="1528"/>
      <c r="L231" s="424"/>
      <c r="M231" s="412"/>
      <c r="N231" s="376"/>
    </row>
    <row r="232" spans="2:14" ht="19.5" hidden="1" customHeight="1">
      <c r="B232" s="1545"/>
      <c r="C232" s="264" t="s">
        <v>152</v>
      </c>
      <c r="D232" s="422"/>
      <c r="E232" s="440">
        <f t="shared" si="23"/>
        <v>0</v>
      </c>
      <c r="F232" s="425"/>
      <c r="G232" s="425"/>
      <c r="H232" s="425"/>
      <c r="I232" s="1547"/>
      <c r="J232" s="1529"/>
      <c r="K232" s="1530"/>
      <c r="L232" s="424"/>
      <c r="M232" s="412"/>
      <c r="N232" s="376"/>
    </row>
    <row r="233" spans="2:14" ht="19.5" hidden="1" customHeight="1">
      <c r="B233" s="1545"/>
      <c r="C233" s="272" t="s">
        <v>631</v>
      </c>
      <c r="D233" s="422"/>
      <c r="E233" s="440">
        <f t="shared" si="23"/>
        <v>0</v>
      </c>
      <c r="F233" s="423"/>
      <c r="G233" s="423"/>
      <c r="H233" s="423"/>
      <c r="I233" s="1547"/>
      <c r="J233" s="1527"/>
      <c r="K233" s="1528"/>
      <c r="L233" s="424"/>
      <c r="M233" s="412"/>
      <c r="N233" s="376"/>
    </row>
    <row r="234" spans="2:14" ht="19.5" hidden="1" customHeight="1">
      <c r="B234" s="1545"/>
      <c r="C234" s="264" t="s">
        <v>153</v>
      </c>
      <c r="D234" s="422"/>
      <c r="E234" s="440">
        <f t="shared" si="23"/>
        <v>0</v>
      </c>
      <c r="F234" s="423"/>
      <c r="G234" s="423"/>
      <c r="H234" s="423"/>
      <c r="I234" s="1547"/>
      <c r="J234" s="1527"/>
      <c r="K234" s="1528"/>
      <c r="L234" s="424"/>
      <c r="M234" s="412"/>
      <c r="N234" s="376"/>
    </row>
    <row r="235" spans="2:14" ht="19.5" hidden="1" customHeight="1" thickBot="1">
      <c r="B235" s="1546"/>
      <c r="C235" s="273" t="s">
        <v>154</v>
      </c>
      <c r="D235" s="426"/>
      <c r="E235" s="441">
        <f>SUM(F235:H235)</f>
        <v>0</v>
      </c>
      <c r="F235" s="427"/>
      <c r="G235" s="427"/>
      <c r="H235" s="427"/>
      <c r="I235" s="1548"/>
      <c r="J235" s="1531"/>
      <c r="K235" s="1532"/>
      <c r="L235" s="424"/>
      <c r="M235" s="412"/>
      <c r="N235" s="376"/>
    </row>
    <row r="236" spans="2:14" ht="37.5" hidden="1" customHeight="1">
      <c r="B236" s="166" t="str">
        <f>IF('⑥5.スケジュール(PR) '!B28="","",'⑥5.スケジュール(PR) '!B28)</f>
        <v/>
      </c>
      <c r="C236" s="1533" t="str">
        <f>IF('⑥5.スケジュール(PR) '!C28="","",'⑥5.スケジュール(PR) '!C28)</f>
        <v/>
      </c>
      <c r="D236" s="1534" t="str">
        <f>IF('⑥5.スケジュール(PR) '!D208="","",'⑥5.スケジュール(PR) '!D208)</f>
        <v/>
      </c>
      <c r="E236" s="436">
        <f>SUM(E237:E245)</f>
        <v>0</v>
      </c>
      <c r="F236" s="436">
        <f>SUM(F237:F245)</f>
        <v>0</v>
      </c>
      <c r="G236" s="436">
        <f>SUM(G237:G245)</f>
        <v>0</v>
      </c>
      <c r="H236" s="436">
        <f>SUM(H237:H245)</f>
        <v>0</v>
      </c>
      <c r="I236" s="428"/>
      <c r="J236" s="1535"/>
      <c r="K236" s="1536"/>
      <c r="L236" s="419"/>
      <c r="M236" s="417"/>
      <c r="N236" s="376"/>
    </row>
    <row r="237" spans="2:14" ht="19.5" hidden="1" customHeight="1">
      <c r="B237" s="1544"/>
      <c r="C237" s="260" t="s">
        <v>147</v>
      </c>
      <c r="D237" s="420"/>
      <c r="E237" s="439">
        <f>SUM(F237:H237)</f>
        <v>0</v>
      </c>
      <c r="F237" s="421"/>
      <c r="G237" s="421"/>
      <c r="H237" s="421"/>
      <c r="I237" s="1385"/>
      <c r="J237" s="1549"/>
      <c r="K237" s="1550"/>
      <c r="L237" s="424"/>
      <c r="M237" s="412"/>
      <c r="N237" s="376"/>
    </row>
    <row r="238" spans="2:14" ht="19.5" hidden="1" customHeight="1">
      <c r="B238" s="1545"/>
      <c r="C238" s="264" t="s">
        <v>148</v>
      </c>
      <c r="D238" s="422"/>
      <c r="E238" s="440">
        <f t="shared" ref="E238:E244" si="24">SUM(F238:H238)</f>
        <v>0</v>
      </c>
      <c r="F238" s="423"/>
      <c r="G238" s="423"/>
      <c r="H238" s="423"/>
      <c r="I238" s="1547"/>
      <c r="J238" s="1527"/>
      <c r="K238" s="1528"/>
      <c r="L238" s="419"/>
      <c r="M238" s="417"/>
      <c r="N238" s="376"/>
    </row>
    <row r="239" spans="2:14" ht="19.5" hidden="1" customHeight="1">
      <c r="B239" s="1545"/>
      <c r="C239" s="264" t="s">
        <v>149</v>
      </c>
      <c r="D239" s="422"/>
      <c r="E239" s="440">
        <f t="shared" si="24"/>
        <v>0</v>
      </c>
      <c r="F239" s="423"/>
      <c r="G239" s="423"/>
      <c r="H239" s="423"/>
      <c r="I239" s="1547"/>
      <c r="J239" s="1527"/>
      <c r="K239" s="1528"/>
      <c r="L239" s="419"/>
      <c r="M239" s="417"/>
      <c r="N239" s="376"/>
    </row>
    <row r="240" spans="2:14" ht="19.5" hidden="1" customHeight="1">
      <c r="B240" s="1545"/>
      <c r="C240" s="269" t="s">
        <v>150</v>
      </c>
      <c r="D240" s="422"/>
      <c r="E240" s="440">
        <f t="shared" si="24"/>
        <v>0</v>
      </c>
      <c r="F240" s="423"/>
      <c r="G240" s="423"/>
      <c r="H240" s="423"/>
      <c r="I240" s="1547"/>
      <c r="J240" s="1527"/>
      <c r="K240" s="1528"/>
      <c r="L240" s="419"/>
      <c r="M240" s="417"/>
      <c r="N240" s="376"/>
    </row>
    <row r="241" spans="2:14" ht="19.5" hidden="1" customHeight="1">
      <c r="B241" s="1545"/>
      <c r="C241" s="264" t="s">
        <v>151</v>
      </c>
      <c r="D241" s="422"/>
      <c r="E241" s="440">
        <f t="shared" si="24"/>
        <v>0</v>
      </c>
      <c r="F241" s="423"/>
      <c r="G241" s="423"/>
      <c r="H241" s="423"/>
      <c r="I241" s="1547"/>
      <c r="J241" s="1527"/>
      <c r="K241" s="1528"/>
      <c r="L241" s="424"/>
      <c r="M241" s="412"/>
      <c r="N241" s="376"/>
    </row>
    <row r="242" spans="2:14" ht="19.5" hidden="1" customHeight="1">
      <c r="B242" s="1545"/>
      <c r="C242" s="264" t="s">
        <v>152</v>
      </c>
      <c r="D242" s="422"/>
      <c r="E242" s="440">
        <f t="shared" si="24"/>
        <v>0</v>
      </c>
      <c r="F242" s="425"/>
      <c r="G242" s="425"/>
      <c r="H242" s="425"/>
      <c r="I242" s="1547"/>
      <c r="J242" s="1527"/>
      <c r="K242" s="1528"/>
      <c r="L242" s="424"/>
      <c r="M242" s="412"/>
      <c r="N242" s="376"/>
    </row>
    <row r="243" spans="2:14" ht="19.5" hidden="1" customHeight="1">
      <c r="B243" s="1545"/>
      <c r="C243" s="272" t="s">
        <v>631</v>
      </c>
      <c r="D243" s="422"/>
      <c r="E243" s="440">
        <f t="shared" si="24"/>
        <v>0</v>
      </c>
      <c r="F243" s="423"/>
      <c r="G243" s="423"/>
      <c r="H243" s="423"/>
      <c r="I243" s="1547"/>
      <c r="J243" s="1527"/>
      <c r="K243" s="1528"/>
      <c r="L243" s="424"/>
      <c r="M243" s="412"/>
      <c r="N243" s="376"/>
    </row>
    <row r="244" spans="2:14" ht="19.5" hidden="1" customHeight="1">
      <c r="B244" s="1545"/>
      <c r="C244" s="264" t="s">
        <v>153</v>
      </c>
      <c r="D244" s="422"/>
      <c r="E244" s="440">
        <f t="shared" si="24"/>
        <v>0</v>
      </c>
      <c r="F244" s="423"/>
      <c r="G244" s="423"/>
      <c r="H244" s="423"/>
      <c r="I244" s="1547"/>
      <c r="J244" s="1527"/>
      <c r="K244" s="1528"/>
      <c r="L244" s="424"/>
      <c r="M244" s="412"/>
      <c r="N244" s="376"/>
    </row>
    <row r="245" spans="2:14" ht="19.5" hidden="1" customHeight="1" thickBot="1">
      <c r="B245" s="1546"/>
      <c r="C245" s="273" t="s">
        <v>154</v>
      </c>
      <c r="D245" s="426"/>
      <c r="E245" s="441">
        <f>SUM(F245:H245)</f>
        <v>0</v>
      </c>
      <c r="F245" s="427"/>
      <c r="G245" s="427"/>
      <c r="H245" s="427"/>
      <c r="I245" s="1548"/>
      <c r="J245" s="1551"/>
      <c r="K245" s="1552"/>
      <c r="L245" s="424"/>
      <c r="M245" s="412"/>
      <c r="N245" s="376"/>
    </row>
    <row r="246" spans="2:14" ht="37.5" hidden="1" customHeight="1">
      <c r="B246" s="437" t="str">
        <f>IF('⑥5.スケジュール(PR) '!B29="","",'⑥5.スケジュール(PR) '!B29)</f>
        <v/>
      </c>
      <c r="C246" s="1557" t="str">
        <f>IF('⑥5.スケジュール(PR) '!C29="","",'⑥5.スケジュール(PR) '!C29)</f>
        <v/>
      </c>
      <c r="D246" s="1558" t="str">
        <f>IF('⑥5.スケジュール(PR) '!D209="","",'⑥5.スケジュール(PR) '!D209)</f>
        <v/>
      </c>
      <c r="E246" s="438">
        <f>SUM(E247:E255)</f>
        <v>0</v>
      </c>
      <c r="F246" s="438">
        <f>SUM(F247:F255)</f>
        <v>0</v>
      </c>
      <c r="G246" s="438">
        <f>SUM(G247:G255)</f>
        <v>0</v>
      </c>
      <c r="H246" s="438">
        <f>SUM(H247:H255)</f>
        <v>0</v>
      </c>
      <c r="I246" s="430"/>
      <c r="J246" s="1559"/>
      <c r="K246" s="1560"/>
      <c r="L246" s="419"/>
      <c r="M246" s="417"/>
      <c r="N246" s="376"/>
    </row>
    <row r="247" spans="2:14" ht="19.5" hidden="1" customHeight="1">
      <c r="B247" s="1544"/>
      <c r="C247" s="260" t="s">
        <v>147</v>
      </c>
      <c r="D247" s="420"/>
      <c r="E247" s="439">
        <f>SUM(F247:H247)</f>
        <v>0</v>
      </c>
      <c r="F247" s="421"/>
      <c r="G247" s="421"/>
      <c r="H247" s="421"/>
      <c r="I247" s="1385"/>
      <c r="J247" s="1549"/>
      <c r="K247" s="1550"/>
      <c r="L247" s="424"/>
      <c r="M247" s="412"/>
      <c r="N247" s="376"/>
    </row>
    <row r="248" spans="2:14" ht="19.5" hidden="1" customHeight="1">
      <c r="B248" s="1545"/>
      <c r="C248" s="264" t="s">
        <v>148</v>
      </c>
      <c r="D248" s="422"/>
      <c r="E248" s="440">
        <f t="shared" ref="E248:E254" si="25">SUM(F248:H248)</f>
        <v>0</v>
      </c>
      <c r="F248" s="423"/>
      <c r="G248" s="423"/>
      <c r="H248" s="423"/>
      <c r="I248" s="1547"/>
      <c r="J248" s="1527"/>
      <c r="K248" s="1528"/>
      <c r="L248" s="419"/>
      <c r="M248" s="417"/>
      <c r="N248" s="376"/>
    </row>
    <row r="249" spans="2:14" ht="19.5" hidden="1" customHeight="1">
      <c r="B249" s="1545"/>
      <c r="C249" s="264" t="s">
        <v>149</v>
      </c>
      <c r="D249" s="422"/>
      <c r="E249" s="440">
        <f t="shared" si="25"/>
        <v>0</v>
      </c>
      <c r="F249" s="423"/>
      <c r="G249" s="423"/>
      <c r="H249" s="423"/>
      <c r="I249" s="1547"/>
      <c r="J249" s="1527"/>
      <c r="K249" s="1528"/>
      <c r="L249" s="419"/>
      <c r="M249" s="417"/>
      <c r="N249" s="376"/>
    </row>
    <row r="250" spans="2:14" ht="19.5" hidden="1" customHeight="1">
      <c r="B250" s="1545"/>
      <c r="C250" s="269" t="s">
        <v>150</v>
      </c>
      <c r="D250" s="422"/>
      <c r="E250" s="440">
        <f t="shared" si="25"/>
        <v>0</v>
      </c>
      <c r="F250" s="423"/>
      <c r="G250" s="423"/>
      <c r="H250" s="423"/>
      <c r="I250" s="1547"/>
      <c r="J250" s="1527"/>
      <c r="K250" s="1528"/>
      <c r="L250" s="419"/>
      <c r="M250" s="417"/>
      <c r="N250" s="376"/>
    </row>
    <row r="251" spans="2:14" ht="19.5" hidden="1" customHeight="1">
      <c r="B251" s="1545"/>
      <c r="C251" s="264" t="s">
        <v>151</v>
      </c>
      <c r="D251" s="422"/>
      <c r="E251" s="440">
        <f t="shared" si="25"/>
        <v>0</v>
      </c>
      <c r="F251" s="423"/>
      <c r="G251" s="423"/>
      <c r="H251" s="423"/>
      <c r="I251" s="1547"/>
      <c r="J251" s="1527"/>
      <c r="K251" s="1528"/>
      <c r="L251" s="424"/>
      <c r="M251" s="412"/>
      <c r="N251" s="376"/>
    </row>
    <row r="252" spans="2:14" ht="19.5" hidden="1" customHeight="1">
      <c r="B252" s="1545"/>
      <c r="C252" s="264" t="s">
        <v>152</v>
      </c>
      <c r="D252" s="422"/>
      <c r="E252" s="440">
        <f t="shared" si="25"/>
        <v>0</v>
      </c>
      <c r="F252" s="425"/>
      <c r="G252" s="425"/>
      <c r="H252" s="425"/>
      <c r="I252" s="1547"/>
      <c r="J252" s="1529"/>
      <c r="K252" s="1530"/>
      <c r="L252" s="424"/>
      <c r="M252" s="412"/>
      <c r="N252" s="376"/>
    </row>
    <row r="253" spans="2:14" ht="19.5" hidden="1" customHeight="1">
      <c r="B253" s="1545"/>
      <c r="C253" s="272" t="s">
        <v>631</v>
      </c>
      <c r="D253" s="422"/>
      <c r="E253" s="440">
        <f t="shared" si="25"/>
        <v>0</v>
      </c>
      <c r="F253" s="423"/>
      <c r="G253" s="423"/>
      <c r="H253" s="423"/>
      <c r="I253" s="1547"/>
      <c r="J253" s="1527"/>
      <c r="K253" s="1528"/>
      <c r="L253" s="424"/>
      <c r="M253" s="412"/>
      <c r="N253" s="376"/>
    </row>
    <row r="254" spans="2:14" ht="19.5" hidden="1" customHeight="1">
      <c r="B254" s="1545"/>
      <c r="C254" s="264" t="s">
        <v>153</v>
      </c>
      <c r="D254" s="422"/>
      <c r="E254" s="440">
        <f t="shared" si="25"/>
        <v>0</v>
      </c>
      <c r="F254" s="423"/>
      <c r="G254" s="423"/>
      <c r="H254" s="423"/>
      <c r="I254" s="1547"/>
      <c r="J254" s="1527"/>
      <c r="K254" s="1528"/>
      <c r="L254" s="424"/>
      <c r="M254" s="412"/>
      <c r="N254" s="376"/>
    </row>
    <row r="255" spans="2:14" ht="19.5" hidden="1" customHeight="1" thickBot="1">
      <c r="B255" s="1546"/>
      <c r="C255" s="273" t="s">
        <v>154</v>
      </c>
      <c r="D255" s="426"/>
      <c r="E255" s="441">
        <f>SUM(F255:H255)</f>
        <v>0</v>
      </c>
      <c r="F255" s="427"/>
      <c r="G255" s="427"/>
      <c r="H255" s="427"/>
      <c r="I255" s="1548"/>
      <c r="J255" s="1531"/>
      <c r="K255" s="1532"/>
      <c r="L255" s="424"/>
      <c r="M255" s="412"/>
      <c r="N255" s="376"/>
    </row>
    <row r="256" spans="2:14" ht="37.5" hidden="1" customHeight="1">
      <c r="B256" s="166" t="str">
        <f>IF('⑥5.スケジュール(PR) '!B30="","",'⑥5.スケジュール(PR) '!B30)</f>
        <v/>
      </c>
      <c r="C256" s="1533" t="str">
        <f>IF('⑥5.スケジュール(PR) '!C30="","",'⑥5.スケジュール(PR) '!C30)</f>
        <v/>
      </c>
      <c r="D256" s="1534" t="str">
        <f>IF('⑥5.スケジュール(PR) '!D210="","",'⑥5.スケジュール(PR) '!D210)</f>
        <v/>
      </c>
      <c r="E256" s="436">
        <f>SUM(E257:E265)</f>
        <v>0</v>
      </c>
      <c r="F256" s="436">
        <f>SUM(F257:F265)</f>
        <v>0</v>
      </c>
      <c r="G256" s="436">
        <f>SUM(G257:G265)</f>
        <v>0</v>
      </c>
      <c r="H256" s="436">
        <f>SUM(H257:H265)</f>
        <v>0</v>
      </c>
      <c r="I256" s="428"/>
      <c r="J256" s="1535"/>
      <c r="K256" s="1536"/>
      <c r="L256" s="419"/>
      <c r="M256" s="417"/>
      <c r="N256" s="376"/>
    </row>
    <row r="257" spans="2:14" ht="19.5" hidden="1" customHeight="1">
      <c r="B257" s="1544"/>
      <c r="C257" s="260" t="s">
        <v>147</v>
      </c>
      <c r="D257" s="420"/>
      <c r="E257" s="439">
        <f>SUM(F257:H257)</f>
        <v>0</v>
      </c>
      <c r="F257" s="421"/>
      <c r="G257" s="421"/>
      <c r="H257" s="421"/>
      <c r="I257" s="1385"/>
      <c r="J257" s="1549"/>
      <c r="K257" s="1550"/>
      <c r="L257" s="424"/>
      <c r="M257" s="412"/>
      <c r="N257" s="376"/>
    </row>
    <row r="258" spans="2:14" ht="19.5" hidden="1" customHeight="1">
      <c r="B258" s="1545"/>
      <c r="C258" s="264" t="s">
        <v>148</v>
      </c>
      <c r="D258" s="422"/>
      <c r="E258" s="440">
        <f t="shared" ref="E258:E264" si="26">SUM(F258:H258)</f>
        <v>0</v>
      </c>
      <c r="F258" s="423"/>
      <c r="G258" s="423"/>
      <c r="H258" s="423"/>
      <c r="I258" s="1547"/>
      <c r="J258" s="1527"/>
      <c r="K258" s="1528"/>
      <c r="L258" s="419"/>
      <c r="M258" s="417"/>
      <c r="N258" s="376"/>
    </row>
    <row r="259" spans="2:14" ht="19.5" hidden="1" customHeight="1">
      <c r="B259" s="1545"/>
      <c r="C259" s="264" t="s">
        <v>149</v>
      </c>
      <c r="D259" s="422"/>
      <c r="E259" s="440">
        <f t="shared" si="26"/>
        <v>0</v>
      </c>
      <c r="F259" s="423"/>
      <c r="G259" s="423"/>
      <c r="H259" s="423"/>
      <c r="I259" s="1547"/>
      <c r="J259" s="1527"/>
      <c r="K259" s="1528"/>
      <c r="L259" s="419"/>
      <c r="M259" s="417"/>
      <c r="N259" s="376"/>
    </row>
    <row r="260" spans="2:14" ht="19.5" hidden="1" customHeight="1">
      <c r="B260" s="1545"/>
      <c r="C260" s="269" t="s">
        <v>150</v>
      </c>
      <c r="D260" s="422"/>
      <c r="E260" s="440">
        <f t="shared" si="26"/>
        <v>0</v>
      </c>
      <c r="F260" s="423"/>
      <c r="G260" s="423"/>
      <c r="H260" s="423"/>
      <c r="I260" s="1547"/>
      <c r="J260" s="1527"/>
      <c r="K260" s="1528"/>
      <c r="L260" s="419"/>
      <c r="M260" s="417"/>
      <c r="N260" s="376"/>
    </row>
    <row r="261" spans="2:14" ht="19.5" hidden="1" customHeight="1">
      <c r="B261" s="1545"/>
      <c r="C261" s="264" t="s">
        <v>151</v>
      </c>
      <c r="D261" s="422"/>
      <c r="E261" s="440">
        <f t="shared" si="26"/>
        <v>0</v>
      </c>
      <c r="F261" s="423"/>
      <c r="G261" s="423"/>
      <c r="H261" s="423"/>
      <c r="I261" s="1547"/>
      <c r="J261" s="1527"/>
      <c r="K261" s="1528"/>
      <c r="L261" s="424"/>
      <c r="M261" s="412"/>
      <c r="N261" s="376"/>
    </row>
    <row r="262" spans="2:14" ht="19.5" hidden="1" customHeight="1">
      <c r="B262" s="1545"/>
      <c r="C262" s="264" t="s">
        <v>152</v>
      </c>
      <c r="D262" s="422"/>
      <c r="E262" s="440">
        <f t="shared" si="26"/>
        <v>0</v>
      </c>
      <c r="F262" s="425"/>
      <c r="G262" s="425"/>
      <c r="H262" s="425"/>
      <c r="I262" s="1547"/>
      <c r="J262" s="1527"/>
      <c r="K262" s="1528"/>
      <c r="L262" s="424"/>
      <c r="M262" s="412"/>
      <c r="N262" s="376"/>
    </row>
    <row r="263" spans="2:14" ht="19.5" hidden="1" customHeight="1">
      <c r="B263" s="1545"/>
      <c r="C263" s="272" t="s">
        <v>631</v>
      </c>
      <c r="D263" s="422"/>
      <c r="E263" s="440">
        <f t="shared" si="26"/>
        <v>0</v>
      </c>
      <c r="F263" s="423"/>
      <c r="G263" s="423"/>
      <c r="H263" s="423"/>
      <c r="I263" s="1547"/>
      <c r="J263" s="1527"/>
      <c r="K263" s="1528"/>
      <c r="L263" s="424"/>
      <c r="M263" s="412"/>
      <c r="N263" s="376"/>
    </row>
    <row r="264" spans="2:14" ht="19.5" hidden="1" customHeight="1">
      <c r="B264" s="1545"/>
      <c r="C264" s="264" t="s">
        <v>153</v>
      </c>
      <c r="D264" s="422"/>
      <c r="E264" s="440">
        <f t="shared" si="26"/>
        <v>0</v>
      </c>
      <c r="F264" s="423"/>
      <c r="G264" s="423"/>
      <c r="H264" s="423"/>
      <c r="I264" s="1547"/>
      <c r="J264" s="1527"/>
      <c r="K264" s="1528"/>
      <c r="L264" s="424"/>
      <c r="M264" s="412"/>
      <c r="N264" s="376"/>
    </row>
    <row r="265" spans="2:14" ht="19.5" hidden="1" customHeight="1" thickBot="1">
      <c r="B265" s="1546"/>
      <c r="C265" s="273" t="s">
        <v>154</v>
      </c>
      <c r="D265" s="426"/>
      <c r="E265" s="441">
        <f>SUM(F265:H265)</f>
        <v>0</v>
      </c>
      <c r="F265" s="427"/>
      <c r="G265" s="427"/>
      <c r="H265" s="427"/>
      <c r="I265" s="1548"/>
      <c r="J265" s="1551"/>
      <c r="K265" s="1552"/>
      <c r="L265" s="424"/>
      <c r="M265" s="412"/>
      <c r="N265" s="376"/>
    </row>
    <row r="266" spans="2:14" ht="37.5" hidden="1" customHeight="1">
      <c r="B266" s="437" t="str">
        <f>IF('⑥5.スケジュール(PR) '!B31="","",'⑥5.スケジュール(PR) '!B31)</f>
        <v/>
      </c>
      <c r="C266" s="1557" t="str">
        <f>IF('⑥5.スケジュール(PR) '!C31="","",'⑥5.スケジュール(PR) '!C31)</f>
        <v/>
      </c>
      <c r="D266" s="1558" t="str">
        <f>IF('⑥5.スケジュール(PR) '!D211="","",'⑥5.スケジュール(PR) '!D211)</f>
        <v/>
      </c>
      <c r="E266" s="438">
        <f>SUM(E267:E275)</f>
        <v>0</v>
      </c>
      <c r="F266" s="438">
        <f>SUM(F267:F275)</f>
        <v>0</v>
      </c>
      <c r="G266" s="438">
        <f>SUM(G267:G275)</f>
        <v>0</v>
      </c>
      <c r="H266" s="438">
        <f>SUM(H267:H275)</f>
        <v>0</v>
      </c>
      <c r="I266" s="430"/>
      <c r="J266" s="1559"/>
      <c r="K266" s="1560"/>
      <c r="L266" s="419"/>
      <c r="M266" s="417"/>
      <c r="N266" s="376"/>
    </row>
    <row r="267" spans="2:14" ht="19.5" hidden="1" customHeight="1">
      <c r="B267" s="1544"/>
      <c r="C267" s="260" t="s">
        <v>147</v>
      </c>
      <c r="D267" s="420"/>
      <c r="E267" s="439">
        <f>SUM(F267:H267)</f>
        <v>0</v>
      </c>
      <c r="F267" s="421"/>
      <c r="G267" s="421"/>
      <c r="H267" s="421"/>
      <c r="I267" s="1385"/>
      <c r="J267" s="1549"/>
      <c r="K267" s="1550"/>
      <c r="L267" s="424"/>
      <c r="M267" s="412"/>
      <c r="N267" s="376"/>
    </row>
    <row r="268" spans="2:14" ht="19.5" hidden="1" customHeight="1">
      <c r="B268" s="1545"/>
      <c r="C268" s="264" t="s">
        <v>148</v>
      </c>
      <c r="D268" s="422"/>
      <c r="E268" s="440">
        <f t="shared" ref="E268:E274" si="27">SUM(F268:H268)</f>
        <v>0</v>
      </c>
      <c r="F268" s="423"/>
      <c r="G268" s="423"/>
      <c r="H268" s="423"/>
      <c r="I268" s="1547"/>
      <c r="J268" s="1527"/>
      <c r="K268" s="1528"/>
      <c r="L268" s="419"/>
      <c r="M268" s="417"/>
      <c r="N268" s="376"/>
    </row>
    <row r="269" spans="2:14" ht="19.5" hidden="1" customHeight="1">
      <c r="B269" s="1545"/>
      <c r="C269" s="264" t="s">
        <v>149</v>
      </c>
      <c r="D269" s="422"/>
      <c r="E269" s="440">
        <f t="shared" si="27"/>
        <v>0</v>
      </c>
      <c r="F269" s="423"/>
      <c r="G269" s="423"/>
      <c r="H269" s="423"/>
      <c r="I269" s="1547"/>
      <c r="J269" s="1527"/>
      <c r="K269" s="1528"/>
      <c r="L269" s="419"/>
      <c r="M269" s="417"/>
      <c r="N269" s="376"/>
    </row>
    <row r="270" spans="2:14" ht="19.5" hidden="1" customHeight="1">
      <c r="B270" s="1545"/>
      <c r="C270" s="269" t="s">
        <v>150</v>
      </c>
      <c r="D270" s="422"/>
      <c r="E270" s="440">
        <f t="shared" si="27"/>
        <v>0</v>
      </c>
      <c r="F270" s="423"/>
      <c r="G270" s="423"/>
      <c r="H270" s="423"/>
      <c r="I270" s="1547"/>
      <c r="J270" s="1527"/>
      <c r="K270" s="1528"/>
      <c r="L270" s="419"/>
      <c r="M270" s="417"/>
      <c r="N270" s="376"/>
    </row>
    <row r="271" spans="2:14" ht="19.5" hidden="1" customHeight="1">
      <c r="B271" s="1545"/>
      <c r="C271" s="264" t="s">
        <v>151</v>
      </c>
      <c r="D271" s="422"/>
      <c r="E271" s="440">
        <f t="shared" si="27"/>
        <v>0</v>
      </c>
      <c r="F271" s="423"/>
      <c r="G271" s="423"/>
      <c r="H271" s="423"/>
      <c r="I271" s="1547"/>
      <c r="J271" s="1527"/>
      <c r="K271" s="1528"/>
      <c r="L271" s="424"/>
      <c r="M271" s="412"/>
      <c r="N271" s="376"/>
    </row>
    <row r="272" spans="2:14" ht="19.5" hidden="1" customHeight="1">
      <c r="B272" s="1545"/>
      <c r="C272" s="264" t="s">
        <v>152</v>
      </c>
      <c r="D272" s="422"/>
      <c r="E272" s="440">
        <f t="shared" si="27"/>
        <v>0</v>
      </c>
      <c r="F272" s="425"/>
      <c r="G272" s="425"/>
      <c r="H272" s="425"/>
      <c r="I272" s="1547"/>
      <c r="J272" s="1529"/>
      <c r="K272" s="1530"/>
      <c r="L272" s="424"/>
      <c r="M272" s="412"/>
      <c r="N272" s="376"/>
    </row>
    <row r="273" spans="2:14" ht="19.5" hidden="1" customHeight="1">
      <c r="B273" s="1545"/>
      <c r="C273" s="272" t="s">
        <v>631</v>
      </c>
      <c r="D273" s="422"/>
      <c r="E273" s="440">
        <f t="shared" si="27"/>
        <v>0</v>
      </c>
      <c r="F273" s="423"/>
      <c r="G273" s="423"/>
      <c r="H273" s="423"/>
      <c r="I273" s="1547"/>
      <c r="J273" s="1527"/>
      <c r="K273" s="1528"/>
      <c r="L273" s="424"/>
      <c r="M273" s="412"/>
      <c r="N273" s="376"/>
    </row>
    <row r="274" spans="2:14" ht="19.5" hidden="1" customHeight="1">
      <c r="B274" s="1545"/>
      <c r="C274" s="264" t="s">
        <v>153</v>
      </c>
      <c r="D274" s="422"/>
      <c r="E274" s="440">
        <f t="shared" si="27"/>
        <v>0</v>
      </c>
      <c r="F274" s="423"/>
      <c r="G274" s="423"/>
      <c r="H274" s="423"/>
      <c r="I274" s="1547"/>
      <c r="J274" s="1527"/>
      <c r="K274" s="1528"/>
      <c r="L274" s="424"/>
      <c r="M274" s="412"/>
      <c r="N274" s="376"/>
    </row>
    <row r="275" spans="2:14" ht="19.5" hidden="1" customHeight="1" thickBot="1">
      <c r="B275" s="1546"/>
      <c r="C275" s="273" t="s">
        <v>154</v>
      </c>
      <c r="D275" s="426"/>
      <c r="E275" s="441">
        <f>SUM(F275:H275)</f>
        <v>0</v>
      </c>
      <c r="F275" s="427"/>
      <c r="G275" s="427"/>
      <c r="H275" s="427"/>
      <c r="I275" s="1548"/>
      <c r="J275" s="1531"/>
      <c r="K275" s="1532"/>
      <c r="L275" s="424"/>
      <c r="M275" s="412"/>
      <c r="N275" s="376"/>
    </row>
    <row r="276" spans="2:14" ht="37.5" hidden="1" customHeight="1">
      <c r="B276" s="166" t="str">
        <f>IF('⑥5.スケジュール(PR) '!B32="","",'⑥5.スケジュール(PR) '!B32)</f>
        <v/>
      </c>
      <c r="C276" s="1533" t="str">
        <f>IF('⑥5.スケジュール(PR) '!C32="","",'⑥5.スケジュール(PR) '!C32)</f>
        <v/>
      </c>
      <c r="D276" s="1534" t="str">
        <f>IF('⑥5.スケジュール(PR) '!D212="","",'⑥5.スケジュール(PR) '!D212)</f>
        <v/>
      </c>
      <c r="E276" s="436">
        <f>SUM(E277:E285)</f>
        <v>0</v>
      </c>
      <c r="F276" s="436">
        <f>SUM(F277:F285)</f>
        <v>0</v>
      </c>
      <c r="G276" s="436">
        <f>SUM(G277:G285)</f>
        <v>0</v>
      </c>
      <c r="H276" s="436">
        <f>SUM(H277:H285)</f>
        <v>0</v>
      </c>
      <c r="I276" s="428"/>
      <c r="J276" s="1535"/>
      <c r="K276" s="1536"/>
      <c r="L276" s="419"/>
      <c r="M276" s="417"/>
      <c r="N276" s="376"/>
    </row>
    <row r="277" spans="2:14" ht="19.5" hidden="1" customHeight="1">
      <c r="B277" s="1544"/>
      <c r="C277" s="260" t="s">
        <v>147</v>
      </c>
      <c r="D277" s="420"/>
      <c r="E277" s="439">
        <f>SUM(F277:H277)</f>
        <v>0</v>
      </c>
      <c r="F277" s="421"/>
      <c r="G277" s="421"/>
      <c r="H277" s="421"/>
      <c r="I277" s="1385"/>
      <c r="J277" s="1549"/>
      <c r="K277" s="1550"/>
      <c r="L277" s="424"/>
      <c r="M277" s="412"/>
      <c r="N277" s="376"/>
    </row>
    <row r="278" spans="2:14" ht="19.5" hidden="1" customHeight="1">
      <c r="B278" s="1545"/>
      <c r="C278" s="264" t="s">
        <v>148</v>
      </c>
      <c r="D278" s="422"/>
      <c r="E278" s="440">
        <f t="shared" ref="E278:E284" si="28">SUM(F278:H278)</f>
        <v>0</v>
      </c>
      <c r="F278" s="423"/>
      <c r="G278" s="423"/>
      <c r="H278" s="423"/>
      <c r="I278" s="1547"/>
      <c r="J278" s="1527"/>
      <c r="K278" s="1528"/>
      <c r="L278" s="419"/>
      <c r="M278" s="417"/>
      <c r="N278" s="376"/>
    </row>
    <row r="279" spans="2:14" ht="19.5" hidden="1" customHeight="1">
      <c r="B279" s="1545"/>
      <c r="C279" s="264" t="s">
        <v>149</v>
      </c>
      <c r="D279" s="422"/>
      <c r="E279" s="440">
        <f t="shared" si="28"/>
        <v>0</v>
      </c>
      <c r="F279" s="423"/>
      <c r="G279" s="423"/>
      <c r="H279" s="423"/>
      <c r="I279" s="1547"/>
      <c r="J279" s="1527"/>
      <c r="K279" s="1528"/>
      <c r="L279" s="419"/>
      <c r="M279" s="417"/>
      <c r="N279" s="376"/>
    </row>
    <row r="280" spans="2:14" ht="19.5" hidden="1" customHeight="1">
      <c r="B280" s="1545"/>
      <c r="C280" s="269" t="s">
        <v>150</v>
      </c>
      <c r="D280" s="422"/>
      <c r="E280" s="440">
        <f t="shared" si="28"/>
        <v>0</v>
      </c>
      <c r="F280" s="423"/>
      <c r="G280" s="423"/>
      <c r="H280" s="423"/>
      <c r="I280" s="1547"/>
      <c r="J280" s="1527"/>
      <c r="K280" s="1528"/>
      <c r="L280" s="419"/>
      <c r="M280" s="417"/>
      <c r="N280" s="376"/>
    </row>
    <row r="281" spans="2:14" ht="19.5" hidden="1" customHeight="1">
      <c r="B281" s="1545"/>
      <c r="C281" s="264" t="s">
        <v>151</v>
      </c>
      <c r="D281" s="422"/>
      <c r="E281" s="440">
        <f t="shared" si="28"/>
        <v>0</v>
      </c>
      <c r="F281" s="423"/>
      <c r="G281" s="423"/>
      <c r="H281" s="423"/>
      <c r="I281" s="1547"/>
      <c r="J281" s="1527"/>
      <c r="K281" s="1528"/>
      <c r="L281" s="424"/>
      <c r="M281" s="412"/>
      <c r="N281" s="376"/>
    </row>
    <row r="282" spans="2:14" ht="19.5" hidden="1" customHeight="1">
      <c r="B282" s="1545"/>
      <c r="C282" s="264" t="s">
        <v>152</v>
      </c>
      <c r="D282" s="422"/>
      <c r="E282" s="440">
        <f t="shared" si="28"/>
        <v>0</v>
      </c>
      <c r="F282" s="425"/>
      <c r="G282" s="425"/>
      <c r="H282" s="425"/>
      <c r="I282" s="1547"/>
      <c r="J282" s="1527"/>
      <c r="K282" s="1528"/>
      <c r="L282" s="424"/>
      <c r="M282" s="412"/>
      <c r="N282" s="376"/>
    </row>
    <row r="283" spans="2:14" ht="19.5" hidden="1" customHeight="1">
      <c r="B283" s="1545"/>
      <c r="C283" s="272" t="s">
        <v>631</v>
      </c>
      <c r="D283" s="422"/>
      <c r="E283" s="440">
        <f t="shared" si="28"/>
        <v>0</v>
      </c>
      <c r="F283" s="423"/>
      <c r="G283" s="423"/>
      <c r="H283" s="423"/>
      <c r="I283" s="1547"/>
      <c r="J283" s="1527"/>
      <c r="K283" s="1528"/>
      <c r="L283" s="424"/>
      <c r="M283" s="412"/>
      <c r="N283" s="376"/>
    </row>
    <row r="284" spans="2:14" ht="19.5" hidden="1" customHeight="1">
      <c r="B284" s="1545"/>
      <c r="C284" s="264" t="s">
        <v>153</v>
      </c>
      <c r="D284" s="422"/>
      <c r="E284" s="440">
        <f t="shared" si="28"/>
        <v>0</v>
      </c>
      <c r="F284" s="423"/>
      <c r="G284" s="423"/>
      <c r="H284" s="423"/>
      <c r="I284" s="1547"/>
      <c r="J284" s="1527"/>
      <c r="K284" s="1528"/>
      <c r="L284" s="424"/>
      <c r="M284" s="412"/>
      <c r="N284" s="376"/>
    </row>
    <row r="285" spans="2:14" ht="19.5" hidden="1" customHeight="1" thickBot="1">
      <c r="B285" s="1546"/>
      <c r="C285" s="273" t="s">
        <v>154</v>
      </c>
      <c r="D285" s="426"/>
      <c r="E285" s="441">
        <f>SUM(F285:H285)</f>
        <v>0</v>
      </c>
      <c r="F285" s="427"/>
      <c r="G285" s="427"/>
      <c r="H285" s="427"/>
      <c r="I285" s="1548"/>
      <c r="J285" s="1551"/>
      <c r="K285" s="1552"/>
      <c r="L285" s="424"/>
      <c r="M285" s="412"/>
      <c r="N285" s="376"/>
    </row>
    <row r="286" spans="2:14" ht="37.5" hidden="1" customHeight="1">
      <c r="B286" s="437" t="str">
        <f>IF('⑥5.スケジュール(PR) '!B33="","",'⑥5.スケジュール(PR) '!B33)</f>
        <v/>
      </c>
      <c r="C286" s="1557" t="str">
        <f>IF('⑥5.スケジュール(PR) '!C33="","",'⑥5.スケジュール(PR) '!C33)</f>
        <v/>
      </c>
      <c r="D286" s="1558" t="str">
        <f>IF('⑥5.スケジュール(PR) '!D213="","",'⑥5.スケジュール(PR) '!D213)</f>
        <v/>
      </c>
      <c r="E286" s="438">
        <f>SUM(E287:E295)</f>
        <v>0</v>
      </c>
      <c r="F286" s="438">
        <f>SUM(F287:F295)</f>
        <v>0</v>
      </c>
      <c r="G286" s="438">
        <f>SUM(G287:G295)</f>
        <v>0</v>
      </c>
      <c r="H286" s="438">
        <f>SUM(H287:H295)</f>
        <v>0</v>
      </c>
      <c r="I286" s="430"/>
      <c r="J286" s="1559"/>
      <c r="K286" s="1560"/>
      <c r="L286" s="419"/>
      <c r="M286" s="417"/>
      <c r="N286" s="376"/>
    </row>
    <row r="287" spans="2:14" ht="19.5" hidden="1" customHeight="1">
      <c r="B287" s="1544"/>
      <c r="C287" s="260" t="s">
        <v>147</v>
      </c>
      <c r="D287" s="420"/>
      <c r="E287" s="439">
        <f>SUM(F287:H287)</f>
        <v>0</v>
      </c>
      <c r="F287" s="421"/>
      <c r="G287" s="421"/>
      <c r="H287" s="421"/>
      <c r="I287" s="1385"/>
      <c r="J287" s="1549"/>
      <c r="K287" s="1550"/>
      <c r="L287" s="424"/>
      <c r="M287" s="412"/>
      <c r="N287" s="376"/>
    </row>
    <row r="288" spans="2:14" ht="19.5" hidden="1" customHeight="1">
      <c r="B288" s="1545"/>
      <c r="C288" s="264" t="s">
        <v>148</v>
      </c>
      <c r="D288" s="422"/>
      <c r="E288" s="440">
        <f t="shared" ref="E288:E294" si="29">SUM(F288:H288)</f>
        <v>0</v>
      </c>
      <c r="F288" s="423"/>
      <c r="G288" s="423"/>
      <c r="H288" s="423"/>
      <c r="I288" s="1547"/>
      <c r="J288" s="1527"/>
      <c r="K288" s="1528"/>
      <c r="L288" s="419"/>
      <c r="M288" s="417"/>
      <c r="N288" s="376"/>
    </row>
    <row r="289" spans="2:14" ht="19.5" hidden="1" customHeight="1">
      <c r="B289" s="1545"/>
      <c r="C289" s="264" t="s">
        <v>149</v>
      </c>
      <c r="D289" s="422"/>
      <c r="E289" s="440">
        <f t="shared" si="29"/>
        <v>0</v>
      </c>
      <c r="F289" s="423"/>
      <c r="G289" s="423"/>
      <c r="H289" s="423"/>
      <c r="I289" s="1547"/>
      <c r="J289" s="1527"/>
      <c r="K289" s="1528"/>
      <c r="L289" s="419"/>
      <c r="M289" s="417"/>
      <c r="N289" s="376"/>
    </row>
    <row r="290" spans="2:14" ht="19.5" hidden="1" customHeight="1">
      <c r="B290" s="1545"/>
      <c r="C290" s="269" t="s">
        <v>150</v>
      </c>
      <c r="D290" s="422"/>
      <c r="E290" s="440">
        <f t="shared" si="29"/>
        <v>0</v>
      </c>
      <c r="F290" s="423"/>
      <c r="G290" s="423"/>
      <c r="H290" s="423"/>
      <c r="I290" s="1547"/>
      <c r="J290" s="1527"/>
      <c r="K290" s="1528"/>
      <c r="L290" s="419"/>
      <c r="M290" s="417"/>
      <c r="N290" s="376"/>
    </row>
    <row r="291" spans="2:14" ht="19.5" hidden="1" customHeight="1">
      <c r="B291" s="1545"/>
      <c r="C291" s="264" t="s">
        <v>151</v>
      </c>
      <c r="D291" s="422"/>
      <c r="E291" s="440">
        <f t="shared" si="29"/>
        <v>0</v>
      </c>
      <c r="F291" s="423"/>
      <c r="G291" s="423"/>
      <c r="H291" s="423"/>
      <c r="I291" s="1547"/>
      <c r="J291" s="1527"/>
      <c r="K291" s="1528"/>
      <c r="L291" s="424"/>
      <c r="M291" s="412"/>
      <c r="N291" s="376"/>
    </row>
    <row r="292" spans="2:14" ht="19.5" hidden="1" customHeight="1">
      <c r="B292" s="1545"/>
      <c r="C292" s="264" t="s">
        <v>152</v>
      </c>
      <c r="D292" s="422"/>
      <c r="E292" s="440">
        <f t="shared" si="29"/>
        <v>0</v>
      </c>
      <c r="F292" s="425"/>
      <c r="G292" s="425"/>
      <c r="H292" s="425"/>
      <c r="I292" s="1547"/>
      <c r="J292" s="1529"/>
      <c r="K292" s="1530"/>
      <c r="L292" s="424"/>
      <c r="M292" s="412"/>
      <c r="N292" s="376"/>
    </row>
    <row r="293" spans="2:14" ht="19.5" hidden="1" customHeight="1">
      <c r="B293" s="1545"/>
      <c r="C293" s="272" t="s">
        <v>631</v>
      </c>
      <c r="D293" s="422"/>
      <c r="E293" s="440">
        <f t="shared" si="29"/>
        <v>0</v>
      </c>
      <c r="F293" s="423"/>
      <c r="G293" s="423"/>
      <c r="H293" s="423"/>
      <c r="I293" s="1547"/>
      <c r="J293" s="1527"/>
      <c r="K293" s="1528"/>
      <c r="L293" s="424"/>
      <c r="M293" s="412"/>
      <c r="N293" s="376"/>
    </row>
    <row r="294" spans="2:14" ht="19.5" hidden="1" customHeight="1">
      <c r="B294" s="1545"/>
      <c r="C294" s="264" t="s">
        <v>153</v>
      </c>
      <c r="D294" s="422"/>
      <c r="E294" s="440">
        <f t="shared" si="29"/>
        <v>0</v>
      </c>
      <c r="F294" s="423"/>
      <c r="G294" s="423"/>
      <c r="H294" s="423"/>
      <c r="I294" s="1547"/>
      <c r="J294" s="1527"/>
      <c r="K294" s="1528"/>
      <c r="L294" s="424"/>
      <c r="M294" s="412"/>
      <c r="N294" s="376"/>
    </row>
    <row r="295" spans="2:14" ht="19.5" hidden="1" customHeight="1" thickBot="1">
      <c r="B295" s="1546"/>
      <c r="C295" s="273" t="s">
        <v>154</v>
      </c>
      <c r="D295" s="426"/>
      <c r="E295" s="441">
        <f>SUM(F295:H295)</f>
        <v>0</v>
      </c>
      <c r="F295" s="427"/>
      <c r="G295" s="427"/>
      <c r="H295" s="427"/>
      <c r="I295" s="1548"/>
      <c r="J295" s="1531"/>
      <c r="K295" s="1532"/>
      <c r="L295" s="424"/>
      <c r="M295" s="412"/>
      <c r="N295" s="376"/>
    </row>
    <row r="296" spans="2:14" ht="37.5" hidden="1" customHeight="1">
      <c r="B296" s="437" t="str">
        <f>IF('⑥5.スケジュール(PR) '!B34="","",'⑥5.スケジュール(PR) '!B34)</f>
        <v/>
      </c>
      <c r="C296" s="1557" t="str">
        <f>IF('⑥5.スケジュール(PR) '!C34="","",'⑥5.スケジュール(PR) '!C34)</f>
        <v/>
      </c>
      <c r="D296" s="1558" t="str">
        <f>IF('⑥5.スケジュール(PR) '!D214="","",'⑥5.スケジュール(PR) '!D214)</f>
        <v/>
      </c>
      <c r="E296" s="438">
        <f>SUM(E297:E305)</f>
        <v>0</v>
      </c>
      <c r="F296" s="438">
        <f>SUM(F297:F305)</f>
        <v>0</v>
      </c>
      <c r="G296" s="438">
        <f>SUM(G297:G305)</f>
        <v>0</v>
      </c>
      <c r="H296" s="438">
        <f>SUM(H297:H305)</f>
        <v>0</v>
      </c>
      <c r="I296" s="430"/>
      <c r="J296" s="1559"/>
      <c r="K296" s="1560"/>
      <c r="L296" s="419"/>
      <c r="M296" s="417"/>
      <c r="N296" s="376"/>
    </row>
    <row r="297" spans="2:14" ht="19.5" hidden="1" customHeight="1">
      <c r="B297" s="1544"/>
      <c r="C297" s="260" t="s">
        <v>147</v>
      </c>
      <c r="D297" s="420"/>
      <c r="E297" s="439">
        <f>SUM(F297:H297)</f>
        <v>0</v>
      </c>
      <c r="F297" s="421"/>
      <c r="G297" s="421"/>
      <c r="H297" s="421"/>
      <c r="I297" s="1385"/>
      <c r="J297" s="1549"/>
      <c r="K297" s="1550"/>
      <c r="L297" s="424"/>
      <c r="M297" s="412"/>
      <c r="N297" s="376"/>
    </row>
    <row r="298" spans="2:14" ht="19.5" hidden="1" customHeight="1">
      <c r="B298" s="1545"/>
      <c r="C298" s="264" t="s">
        <v>148</v>
      </c>
      <c r="D298" s="422"/>
      <c r="E298" s="440">
        <f t="shared" ref="E298:E304" si="30">SUM(F298:H298)</f>
        <v>0</v>
      </c>
      <c r="F298" s="423"/>
      <c r="G298" s="423"/>
      <c r="H298" s="423"/>
      <c r="I298" s="1547"/>
      <c r="J298" s="1527"/>
      <c r="K298" s="1528"/>
      <c r="L298" s="419"/>
      <c r="M298" s="417"/>
      <c r="N298" s="376"/>
    </row>
    <row r="299" spans="2:14" ht="19.5" hidden="1" customHeight="1">
      <c r="B299" s="1545"/>
      <c r="C299" s="264" t="s">
        <v>149</v>
      </c>
      <c r="D299" s="422"/>
      <c r="E299" s="440">
        <f t="shared" si="30"/>
        <v>0</v>
      </c>
      <c r="F299" s="423"/>
      <c r="G299" s="423"/>
      <c r="H299" s="423"/>
      <c r="I299" s="1547"/>
      <c r="J299" s="1527"/>
      <c r="K299" s="1528"/>
      <c r="L299" s="419"/>
      <c r="M299" s="417"/>
      <c r="N299" s="376"/>
    </row>
    <row r="300" spans="2:14" ht="19.5" hidden="1" customHeight="1">
      <c r="B300" s="1545"/>
      <c r="C300" s="269" t="s">
        <v>150</v>
      </c>
      <c r="D300" s="422"/>
      <c r="E300" s="440">
        <f t="shared" si="30"/>
        <v>0</v>
      </c>
      <c r="F300" s="423"/>
      <c r="G300" s="423"/>
      <c r="H300" s="423"/>
      <c r="I300" s="1547"/>
      <c r="J300" s="1527"/>
      <c r="K300" s="1528"/>
      <c r="L300" s="419"/>
      <c r="M300" s="417"/>
      <c r="N300" s="376"/>
    </row>
    <row r="301" spans="2:14" ht="19.5" hidden="1" customHeight="1">
      <c r="B301" s="1545"/>
      <c r="C301" s="264" t="s">
        <v>151</v>
      </c>
      <c r="D301" s="422"/>
      <c r="E301" s="440">
        <f t="shared" si="30"/>
        <v>0</v>
      </c>
      <c r="F301" s="423"/>
      <c r="G301" s="423"/>
      <c r="H301" s="423"/>
      <c r="I301" s="1547"/>
      <c r="J301" s="1527"/>
      <c r="K301" s="1528"/>
      <c r="L301" s="424"/>
      <c r="M301" s="412"/>
      <c r="N301" s="376"/>
    </row>
    <row r="302" spans="2:14" ht="19.5" hidden="1" customHeight="1">
      <c r="B302" s="1545"/>
      <c r="C302" s="264" t="s">
        <v>152</v>
      </c>
      <c r="D302" s="422"/>
      <c r="E302" s="440">
        <f t="shared" si="30"/>
        <v>0</v>
      </c>
      <c r="F302" s="425"/>
      <c r="G302" s="425"/>
      <c r="H302" s="425"/>
      <c r="I302" s="1547"/>
      <c r="J302" s="1529"/>
      <c r="K302" s="1530"/>
      <c r="L302" s="424"/>
      <c r="M302" s="412"/>
      <c r="N302" s="376"/>
    </row>
    <row r="303" spans="2:14" ht="19.5" hidden="1" customHeight="1">
      <c r="B303" s="1545"/>
      <c r="C303" s="272" t="s">
        <v>631</v>
      </c>
      <c r="D303" s="422"/>
      <c r="E303" s="440">
        <f t="shared" si="30"/>
        <v>0</v>
      </c>
      <c r="F303" s="423"/>
      <c r="G303" s="423"/>
      <c r="H303" s="423"/>
      <c r="I303" s="1547"/>
      <c r="J303" s="1527"/>
      <c r="K303" s="1528"/>
      <c r="L303" s="424"/>
      <c r="M303" s="412"/>
      <c r="N303" s="376"/>
    </row>
    <row r="304" spans="2:14" ht="19.5" hidden="1" customHeight="1">
      <c r="B304" s="1545"/>
      <c r="C304" s="264" t="s">
        <v>153</v>
      </c>
      <c r="D304" s="422"/>
      <c r="E304" s="440">
        <f t="shared" si="30"/>
        <v>0</v>
      </c>
      <c r="F304" s="423"/>
      <c r="G304" s="423"/>
      <c r="H304" s="423"/>
      <c r="I304" s="1547"/>
      <c r="J304" s="1527"/>
      <c r="K304" s="1528"/>
      <c r="L304" s="424"/>
      <c r="M304" s="412"/>
      <c r="N304" s="376"/>
    </row>
    <row r="305" spans="2:14" ht="19.5" hidden="1" customHeight="1" thickBot="1">
      <c r="B305" s="1546"/>
      <c r="C305" s="273" t="s">
        <v>154</v>
      </c>
      <c r="D305" s="426"/>
      <c r="E305" s="441">
        <f>SUM(F305:H305)</f>
        <v>0</v>
      </c>
      <c r="F305" s="427"/>
      <c r="G305" s="427"/>
      <c r="H305" s="427"/>
      <c r="I305" s="1548"/>
      <c r="J305" s="1531"/>
      <c r="K305" s="1532"/>
      <c r="L305" s="424"/>
      <c r="M305" s="412"/>
      <c r="N305" s="376"/>
    </row>
    <row r="306" spans="2:14" ht="37.5" hidden="1" customHeight="1">
      <c r="B306" s="166" t="str">
        <f>IF('①4.事業内容（PR）'!B35="","",'①4.事業内容（PR）'!B35)</f>
        <v/>
      </c>
      <c r="C306" s="1533" t="str">
        <f>IF('①4.事業内容（PR）'!C35="","",'①4.事業内容（PR）'!C35)</f>
        <v/>
      </c>
      <c r="D306" s="1534"/>
      <c r="E306" s="436">
        <f>SUM(E307:E315)</f>
        <v>0</v>
      </c>
      <c r="F306" s="436">
        <f>SUM(F307:F315)</f>
        <v>0</v>
      </c>
      <c r="G306" s="436">
        <f>SUM(G307:G315)</f>
        <v>0</v>
      </c>
      <c r="H306" s="436">
        <f>SUM(H307:H315)</f>
        <v>0</v>
      </c>
      <c r="I306" s="428"/>
      <c r="J306" s="1535"/>
      <c r="K306" s="1536"/>
      <c r="L306" s="419"/>
      <c r="M306" s="417"/>
      <c r="N306" s="376"/>
    </row>
    <row r="307" spans="2:14" ht="19.5" hidden="1" customHeight="1">
      <c r="B307" s="1544"/>
      <c r="C307" s="260" t="s">
        <v>147</v>
      </c>
      <c r="D307" s="420"/>
      <c r="E307" s="439">
        <f>SUM(F307:H307)</f>
        <v>0</v>
      </c>
      <c r="F307" s="421"/>
      <c r="G307" s="421"/>
      <c r="H307" s="421"/>
      <c r="I307" s="1385"/>
      <c r="J307" s="1549"/>
      <c r="K307" s="1550"/>
      <c r="L307" s="424"/>
      <c r="M307" s="412"/>
      <c r="N307" s="376"/>
    </row>
    <row r="308" spans="2:14" ht="19.5" hidden="1" customHeight="1">
      <c r="B308" s="1545"/>
      <c r="C308" s="264" t="s">
        <v>148</v>
      </c>
      <c r="D308" s="422"/>
      <c r="E308" s="440">
        <f t="shared" ref="E308:E314" si="31">SUM(F308:H308)</f>
        <v>0</v>
      </c>
      <c r="F308" s="423"/>
      <c r="G308" s="423"/>
      <c r="H308" s="423"/>
      <c r="I308" s="1547"/>
      <c r="J308" s="1527"/>
      <c r="K308" s="1528"/>
      <c r="L308" s="419"/>
      <c r="M308" s="417"/>
      <c r="N308" s="376"/>
    </row>
    <row r="309" spans="2:14" ht="19.5" hidden="1" customHeight="1">
      <c r="B309" s="1545"/>
      <c r="C309" s="264" t="s">
        <v>149</v>
      </c>
      <c r="D309" s="422"/>
      <c r="E309" s="440">
        <f t="shared" si="31"/>
        <v>0</v>
      </c>
      <c r="F309" s="423"/>
      <c r="G309" s="423"/>
      <c r="H309" s="423"/>
      <c r="I309" s="1547"/>
      <c r="J309" s="1527"/>
      <c r="K309" s="1528"/>
      <c r="L309" s="419"/>
      <c r="M309" s="417"/>
      <c r="N309" s="376"/>
    </row>
    <row r="310" spans="2:14" ht="19.5" hidden="1" customHeight="1">
      <c r="B310" s="1545"/>
      <c r="C310" s="269" t="s">
        <v>150</v>
      </c>
      <c r="D310" s="422"/>
      <c r="E310" s="440">
        <f t="shared" si="31"/>
        <v>0</v>
      </c>
      <c r="F310" s="423"/>
      <c r="G310" s="423"/>
      <c r="H310" s="423"/>
      <c r="I310" s="1547"/>
      <c r="J310" s="1527"/>
      <c r="K310" s="1528"/>
      <c r="L310" s="419"/>
      <c r="M310" s="417"/>
      <c r="N310" s="376"/>
    </row>
    <row r="311" spans="2:14" ht="19.5" hidden="1" customHeight="1">
      <c r="B311" s="1545"/>
      <c r="C311" s="264" t="s">
        <v>151</v>
      </c>
      <c r="D311" s="422"/>
      <c r="E311" s="440">
        <f t="shared" si="31"/>
        <v>0</v>
      </c>
      <c r="F311" s="423"/>
      <c r="G311" s="423"/>
      <c r="H311" s="423"/>
      <c r="I311" s="1547"/>
      <c r="J311" s="1527"/>
      <c r="K311" s="1528"/>
      <c r="L311" s="424"/>
      <c r="M311" s="412"/>
      <c r="N311" s="376"/>
    </row>
    <row r="312" spans="2:14" ht="19.5" hidden="1" customHeight="1">
      <c r="B312" s="1545"/>
      <c r="C312" s="264" t="s">
        <v>152</v>
      </c>
      <c r="D312" s="422"/>
      <c r="E312" s="440">
        <f t="shared" si="31"/>
        <v>0</v>
      </c>
      <c r="F312" s="425"/>
      <c r="G312" s="425"/>
      <c r="H312" s="425"/>
      <c r="I312" s="1547"/>
      <c r="J312" s="1527"/>
      <c r="K312" s="1528"/>
      <c r="L312" s="424"/>
      <c r="M312" s="412"/>
      <c r="N312" s="376"/>
    </row>
    <row r="313" spans="2:14" ht="19.5" hidden="1" customHeight="1">
      <c r="B313" s="1545"/>
      <c r="C313" s="272" t="s">
        <v>631</v>
      </c>
      <c r="D313" s="422"/>
      <c r="E313" s="440">
        <f t="shared" si="31"/>
        <v>0</v>
      </c>
      <c r="F313" s="423"/>
      <c r="G313" s="423"/>
      <c r="H313" s="423"/>
      <c r="I313" s="1547"/>
      <c r="J313" s="1527"/>
      <c r="K313" s="1528"/>
      <c r="L313" s="424"/>
      <c r="M313" s="412"/>
      <c r="N313" s="376"/>
    </row>
    <row r="314" spans="2:14" ht="19.5" hidden="1" customHeight="1">
      <c r="B314" s="1545"/>
      <c r="C314" s="264" t="s">
        <v>153</v>
      </c>
      <c r="D314" s="422"/>
      <c r="E314" s="440">
        <f t="shared" si="31"/>
        <v>0</v>
      </c>
      <c r="F314" s="423"/>
      <c r="G314" s="423"/>
      <c r="H314" s="423"/>
      <c r="I314" s="1547"/>
      <c r="J314" s="1527"/>
      <c r="K314" s="1528"/>
      <c r="L314" s="424"/>
      <c r="M314" s="412"/>
      <c r="N314" s="376"/>
    </row>
    <row r="315" spans="2:14" ht="19.5" hidden="1" customHeight="1" thickBot="1">
      <c r="B315" s="1546"/>
      <c r="C315" s="273" t="s">
        <v>154</v>
      </c>
      <c r="D315" s="426"/>
      <c r="E315" s="441">
        <f>SUM(F315:H315)</f>
        <v>0</v>
      </c>
      <c r="F315" s="427"/>
      <c r="G315" s="427"/>
      <c r="H315" s="427"/>
      <c r="I315" s="1548"/>
      <c r="J315" s="1551"/>
      <c r="K315" s="1552"/>
      <c r="L315" s="424"/>
      <c r="M315" s="412"/>
      <c r="N315" s="376"/>
    </row>
    <row r="316" spans="2:14" ht="37.5" hidden="1" customHeight="1">
      <c r="B316" s="437" t="str">
        <f>IF('①4.事業内容（PR）'!B36="","",'①4.事業内容（PR）'!B36)</f>
        <v/>
      </c>
      <c r="C316" s="1557" t="str">
        <f>IF('①4.事業内容（PR）'!C36="","",'①4.事業内容（PR）'!C36)</f>
        <v/>
      </c>
      <c r="D316" s="1558"/>
      <c r="E316" s="438">
        <f>SUM(E317:E325)</f>
        <v>0</v>
      </c>
      <c r="F316" s="438">
        <f>SUM(F317:F325)</f>
        <v>0</v>
      </c>
      <c r="G316" s="438">
        <f>SUM(G317:G325)</f>
        <v>0</v>
      </c>
      <c r="H316" s="438">
        <f>SUM(H317:H325)</f>
        <v>0</v>
      </c>
      <c r="I316" s="430"/>
      <c r="J316" s="1559"/>
      <c r="K316" s="1560"/>
      <c r="L316" s="419"/>
      <c r="M316" s="417"/>
      <c r="N316" s="376"/>
    </row>
    <row r="317" spans="2:14" ht="19.5" hidden="1" customHeight="1">
      <c r="B317" s="1544"/>
      <c r="C317" s="260" t="s">
        <v>147</v>
      </c>
      <c r="D317" s="420"/>
      <c r="E317" s="439">
        <f>SUM(F317:H317)</f>
        <v>0</v>
      </c>
      <c r="F317" s="421"/>
      <c r="G317" s="421"/>
      <c r="H317" s="421"/>
      <c r="I317" s="1385"/>
      <c r="J317" s="1549"/>
      <c r="K317" s="1550"/>
      <c r="L317" s="424"/>
      <c r="M317" s="412"/>
      <c r="N317" s="376"/>
    </row>
    <row r="318" spans="2:14" ht="19.5" hidden="1" customHeight="1">
      <c r="B318" s="1545"/>
      <c r="C318" s="264" t="s">
        <v>148</v>
      </c>
      <c r="D318" s="422"/>
      <c r="E318" s="440">
        <f t="shared" ref="E318:E324" si="32">SUM(F318:H318)</f>
        <v>0</v>
      </c>
      <c r="F318" s="423"/>
      <c r="G318" s="423"/>
      <c r="H318" s="423"/>
      <c r="I318" s="1547"/>
      <c r="J318" s="1527"/>
      <c r="K318" s="1528"/>
      <c r="L318" s="419"/>
      <c r="M318" s="417"/>
      <c r="N318" s="376"/>
    </row>
    <row r="319" spans="2:14" ht="19.5" hidden="1" customHeight="1">
      <c r="B319" s="1545"/>
      <c r="C319" s="264" t="s">
        <v>149</v>
      </c>
      <c r="D319" s="422"/>
      <c r="E319" s="440">
        <f t="shared" si="32"/>
        <v>0</v>
      </c>
      <c r="F319" s="423"/>
      <c r="G319" s="423"/>
      <c r="H319" s="423"/>
      <c r="I319" s="1547"/>
      <c r="J319" s="1527"/>
      <c r="K319" s="1528"/>
      <c r="L319" s="419"/>
      <c r="M319" s="417"/>
      <c r="N319" s="376"/>
    </row>
    <row r="320" spans="2:14" ht="19.5" hidden="1" customHeight="1">
      <c r="B320" s="1545"/>
      <c r="C320" s="269" t="s">
        <v>150</v>
      </c>
      <c r="D320" s="422"/>
      <c r="E320" s="440">
        <f t="shared" si="32"/>
        <v>0</v>
      </c>
      <c r="F320" s="423"/>
      <c r="G320" s="423"/>
      <c r="H320" s="423"/>
      <c r="I320" s="1547"/>
      <c r="J320" s="1527"/>
      <c r="K320" s="1528"/>
      <c r="L320" s="419"/>
      <c r="M320" s="417"/>
      <c r="N320" s="376"/>
    </row>
    <row r="321" spans="2:14" ht="19.5" hidden="1" customHeight="1">
      <c r="B321" s="1545"/>
      <c r="C321" s="264" t="s">
        <v>151</v>
      </c>
      <c r="D321" s="422"/>
      <c r="E321" s="440">
        <f t="shared" si="32"/>
        <v>0</v>
      </c>
      <c r="F321" s="423"/>
      <c r="G321" s="423"/>
      <c r="H321" s="423"/>
      <c r="I321" s="1547"/>
      <c r="J321" s="1527"/>
      <c r="K321" s="1528"/>
      <c r="L321" s="424"/>
      <c r="M321" s="412"/>
      <c r="N321" s="376"/>
    </row>
    <row r="322" spans="2:14" ht="19.5" hidden="1" customHeight="1">
      <c r="B322" s="1545"/>
      <c r="C322" s="264" t="s">
        <v>152</v>
      </c>
      <c r="D322" s="422"/>
      <c r="E322" s="440">
        <f t="shared" si="32"/>
        <v>0</v>
      </c>
      <c r="F322" s="425"/>
      <c r="G322" s="425"/>
      <c r="H322" s="425"/>
      <c r="I322" s="1547"/>
      <c r="J322" s="1529"/>
      <c r="K322" s="1530"/>
      <c r="L322" s="424"/>
      <c r="M322" s="412"/>
      <c r="N322" s="376"/>
    </row>
    <row r="323" spans="2:14" ht="19.5" hidden="1" customHeight="1">
      <c r="B323" s="1545"/>
      <c r="C323" s="272" t="s">
        <v>631</v>
      </c>
      <c r="D323" s="422"/>
      <c r="E323" s="440">
        <f t="shared" si="32"/>
        <v>0</v>
      </c>
      <c r="F323" s="423"/>
      <c r="G323" s="423"/>
      <c r="H323" s="423"/>
      <c r="I323" s="1547"/>
      <c r="J323" s="1527"/>
      <c r="K323" s="1528"/>
      <c r="L323" s="424"/>
      <c r="M323" s="412"/>
      <c r="N323" s="376"/>
    </row>
    <row r="324" spans="2:14" ht="19.5" hidden="1" customHeight="1">
      <c r="B324" s="1545"/>
      <c r="C324" s="264" t="s">
        <v>153</v>
      </c>
      <c r="D324" s="422"/>
      <c r="E324" s="440">
        <f t="shared" si="32"/>
        <v>0</v>
      </c>
      <c r="F324" s="423"/>
      <c r="G324" s="423"/>
      <c r="H324" s="423"/>
      <c r="I324" s="1547"/>
      <c r="J324" s="1527"/>
      <c r="K324" s="1528"/>
      <c r="L324" s="424"/>
      <c r="M324" s="412"/>
      <c r="N324" s="376"/>
    </row>
    <row r="325" spans="2:14" ht="19.5" hidden="1" customHeight="1" thickBot="1">
      <c r="B325" s="1546"/>
      <c r="C325" s="273" t="s">
        <v>154</v>
      </c>
      <c r="D325" s="426"/>
      <c r="E325" s="441">
        <f>SUM(F325:H325)</f>
        <v>0</v>
      </c>
      <c r="F325" s="427"/>
      <c r="G325" s="427"/>
      <c r="H325" s="427"/>
      <c r="I325" s="1548"/>
      <c r="J325" s="1531"/>
      <c r="K325" s="1532"/>
      <c r="L325" s="424"/>
      <c r="M325" s="412"/>
      <c r="N325" s="376"/>
    </row>
    <row r="326" spans="2:14" ht="37.5" hidden="1" customHeight="1">
      <c r="B326" s="166" t="str">
        <f>IF('①4.事業内容（PR）'!B37="","",'①4.事業内容（PR）'!B37)</f>
        <v/>
      </c>
      <c r="C326" s="1533" t="str">
        <f>IF('①4.事業内容（PR）'!C37="","",'①4.事業内容（PR）'!C37)</f>
        <v/>
      </c>
      <c r="D326" s="1534"/>
      <c r="E326" s="436">
        <f>SUM(E327:E335)</f>
        <v>0</v>
      </c>
      <c r="F326" s="436">
        <f>SUM(F327:F335)</f>
        <v>0</v>
      </c>
      <c r="G326" s="436">
        <f>SUM(G327:G335)</f>
        <v>0</v>
      </c>
      <c r="H326" s="436">
        <f>SUM(H327:H335)</f>
        <v>0</v>
      </c>
      <c r="I326" s="428"/>
      <c r="J326" s="1535"/>
      <c r="K326" s="1536"/>
      <c r="L326" s="419"/>
      <c r="M326" s="417"/>
      <c r="N326" s="376"/>
    </row>
    <row r="327" spans="2:14" ht="19.5" hidden="1" customHeight="1">
      <c r="B327" s="1544"/>
      <c r="C327" s="260" t="s">
        <v>147</v>
      </c>
      <c r="D327" s="420"/>
      <c r="E327" s="439">
        <f>SUM(F327:H327)</f>
        <v>0</v>
      </c>
      <c r="F327" s="421"/>
      <c r="G327" s="421"/>
      <c r="H327" s="421"/>
      <c r="I327" s="1385"/>
      <c r="J327" s="1549"/>
      <c r="K327" s="1550"/>
      <c r="L327" s="424"/>
      <c r="M327" s="412"/>
      <c r="N327" s="376"/>
    </row>
    <row r="328" spans="2:14" ht="19.5" hidden="1" customHeight="1">
      <c r="B328" s="1545"/>
      <c r="C328" s="264" t="s">
        <v>148</v>
      </c>
      <c r="D328" s="422"/>
      <c r="E328" s="440">
        <f t="shared" ref="E328:E334" si="33">SUM(F328:H328)</f>
        <v>0</v>
      </c>
      <c r="F328" s="423"/>
      <c r="G328" s="423"/>
      <c r="H328" s="423"/>
      <c r="I328" s="1547"/>
      <c r="J328" s="1527"/>
      <c r="K328" s="1528"/>
      <c r="L328" s="419"/>
      <c r="M328" s="417"/>
      <c r="N328" s="376"/>
    </row>
    <row r="329" spans="2:14" ht="19.5" hidden="1" customHeight="1">
      <c r="B329" s="1545"/>
      <c r="C329" s="264" t="s">
        <v>149</v>
      </c>
      <c r="D329" s="422"/>
      <c r="E329" s="440">
        <f t="shared" si="33"/>
        <v>0</v>
      </c>
      <c r="F329" s="423"/>
      <c r="G329" s="423"/>
      <c r="H329" s="423"/>
      <c r="I329" s="1547"/>
      <c r="J329" s="1527"/>
      <c r="K329" s="1528"/>
      <c r="L329" s="419"/>
      <c r="M329" s="417"/>
      <c r="N329" s="376"/>
    </row>
    <row r="330" spans="2:14" ht="19.5" hidden="1" customHeight="1">
      <c r="B330" s="1545"/>
      <c r="C330" s="269" t="s">
        <v>150</v>
      </c>
      <c r="D330" s="422"/>
      <c r="E330" s="440">
        <f t="shared" si="33"/>
        <v>0</v>
      </c>
      <c r="F330" s="423"/>
      <c r="G330" s="423"/>
      <c r="H330" s="423"/>
      <c r="I330" s="1547"/>
      <c r="J330" s="1527"/>
      <c r="K330" s="1528"/>
      <c r="L330" s="419"/>
      <c r="M330" s="417"/>
      <c r="N330" s="376"/>
    </row>
    <row r="331" spans="2:14" ht="19.5" hidden="1" customHeight="1">
      <c r="B331" s="1545"/>
      <c r="C331" s="264" t="s">
        <v>151</v>
      </c>
      <c r="D331" s="422"/>
      <c r="E331" s="440">
        <f t="shared" si="33"/>
        <v>0</v>
      </c>
      <c r="F331" s="423"/>
      <c r="G331" s="423"/>
      <c r="H331" s="423"/>
      <c r="I331" s="1547"/>
      <c r="J331" s="1527"/>
      <c r="K331" s="1528"/>
      <c r="L331" s="424"/>
      <c r="M331" s="412"/>
      <c r="N331" s="376"/>
    </row>
    <row r="332" spans="2:14" ht="19.5" hidden="1" customHeight="1">
      <c r="B332" s="1545"/>
      <c r="C332" s="264" t="s">
        <v>152</v>
      </c>
      <c r="D332" s="422"/>
      <c r="E332" s="440">
        <f t="shared" si="33"/>
        <v>0</v>
      </c>
      <c r="F332" s="425"/>
      <c r="G332" s="425"/>
      <c r="H332" s="425"/>
      <c r="I332" s="1547"/>
      <c r="J332" s="1527"/>
      <c r="K332" s="1528"/>
      <c r="L332" s="424"/>
      <c r="M332" s="412"/>
      <c r="N332" s="376"/>
    </row>
    <row r="333" spans="2:14" ht="19.5" hidden="1" customHeight="1">
      <c r="B333" s="1545"/>
      <c r="C333" s="272" t="s">
        <v>631</v>
      </c>
      <c r="D333" s="422"/>
      <c r="E333" s="440">
        <f t="shared" si="33"/>
        <v>0</v>
      </c>
      <c r="F333" s="423"/>
      <c r="G333" s="423"/>
      <c r="H333" s="423"/>
      <c r="I333" s="1547"/>
      <c r="J333" s="1527"/>
      <c r="K333" s="1528"/>
      <c r="L333" s="424"/>
      <c r="M333" s="412"/>
      <c r="N333" s="376"/>
    </row>
    <row r="334" spans="2:14" ht="19.5" hidden="1" customHeight="1">
      <c r="B334" s="1545"/>
      <c r="C334" s="264" t="s">
        <v>153</v>
      </c>
      <c r="D334" s="422"/>
      <c r="E334" s="440">
        <f t="shared" si="33"/>
        <v>0</v>
      </c>
      <c r="F334" s="423"/>
      <c r="G334" s="423"/>
      <c r="H334" s="423"/>
      <c r="I334" s="1547"/>
      <c r="J334" s="1527"/>
      <c r="K334" s="1528"/>
      <c r="L334" s="424"/>
      <c r="M334" s="412"/>
      <c r="N334" s="376"/>
    </row>
    <row r="335" spans="2:14" ht="19.5" hidden="1" customHeight="1" thickBot="1">
      <c r="B335" s="1546"/>
      <c r="C335" s="273" t="s">
        <v>154</v>
      </c>
      <c r="D335" s="426"/>
      <c r="E335" s="441">
        <f>SUM(F335:H335)</f>
        <v>0</v>
      </c>
      <c r="F335" s="427"/>
      <c r="G335" s="427"/>
      <c r="H335" s="427"/>
      <c r="I335" s="1548"/>
      <c r="J335" s="1551"/>
      <c r="K335" s="1552"/>
      <c r="L335" s="424"/>
      <c r="M335" s="412"/>
      <c r="N335" s="376"/>
    </row>
    <row r="336" spans="2:14" ht="40.5" hidden="1" customHeight="1">
      <c r="B336" s="166" t="str">
        <f>IF('①4.事業内容（PR）'!B38="","",'①4.事業内容（PR）'!B38)</f>
        <v/>
      </c>
      <c r="C336" s="1533" t="str">
        <f>IF('①4.事業内容（PR）'!C38="","",'①4.事業内容（PR）'!C38)</f>
        <v/>
      </c>
      <c r="D336" s="1534"/>
      <c r="E336" s="436">
        <f>SUM(E337:E345)</f>
        <v>0</v>
      </c>
      <c r="F336" s="436">
        <f>SUM(F337:F345)</f>
        <v>0</v>
      </c>
      <c r="G336" s="436">
        <f>SUM(G337:G345)</f>
        <v>0</v>
      </c>
      <c r="H336" s="436">
        <f>SUM(H337:H345)</f>
        <v>0</v>
      </c>
      <c r="I336" s="429"/>
      <c r="J336" s="1553"/>
      <c r="K336" s="1554"/>
      <c r="L336" s="419"/>
      <c r="M336" s="417"/>
      <c r="N336" s="376"/>
    </row>
    <row r="337" spans="2:14" ht="19.5" hidden="1" customHeight="1">
      <c r="B337" s="1544"/>
      <c r="C337" s="260" t="s">
        <v>147</v>
      </c>
      <c r="D337" s="420"/>
      <c r="E337" s="439">
        <f>SUM(F337:H337)</f>
        <v>0</v>
      </c>
      <c r="F337" s="421"/>
      <c r="G337" s="421"/>
      <c r="H337" s="421"/>
      <c r="I337" s="1385"/>
      <c r="J337" s="1549"/>
      <c r="K337" s="1550"/>
      <c r="L337" s="419"/>
      <c r="M337" s="417"/>
      <c r="N337" s="376"/>
    </row>
    <row r="338" spans="2:14" ht="19.5" hidden="1" customHeight="1">
      <c r="B338" s="1545"/>
      <c r="C338" s="264" t="s">
        <v>148</v>
      </c>
      <c r="D338" s="422"/>
      <c r="E338" s="440">
        <f t="shared" ref="E338:E344" si="34">SUM(F338:H338)</f>
        <v>0</v>
      </c>
      <c r="F338" s="423"/>
      <c r="G338" s="423"/>
      <c r="H338" s="423"/>
      <c r="I338" s="1547"/>
      <c r="J338" s="1527"/>
      <c r="K338" s="1528"/>
      <c r="L338" s="424"/>
      <c r="M338" s="412"/>
      <c r="N338" s="376"/>
    </row>
    <row r="339" spans="2:14" ht="19.5" hidden="1" customHeight="1">
      <c r="B339" s="1545"/>
      <c r="C339" s="264" t="s">
        <v>149</v>
      </c>
      <c r="D339" s="422"/>
      <c r="E339" s="440">
        <f t="shared" si="34"/>
        <v>0</v>
      </c>
      <c r="F339" s="423"/>
      <c r="G339" s="423"/>
      <c r="H339" s="423"/>
      <c r="I339" s="1547"/>
      <c r="J339" s="1527"/>
      <c r="K339" s="1528"/>
      <c r="L339" s="424"/>
      <c r="M339" s="412"/>
      <c r="N339" s="376"/>
    </row>
    <row r="340" spans="2:14" ht="19.5" hidden="1" customHeight="1">
      <c r="B340" s="1545"/>
      <c r="C340" s="269" t="s">
        <v>150</v>
      </c>
      <c r="D340" s="422"/>
      <c r="E340" s="440">
        <f t="shared" si="34"/>
        <v>0</v>
      </c>
      <c r="F340" s="423"/>
      <c r="G340" s="423"/>
      <c r="H340" s="423"/>
      <c r="I340" s="1547"/>
      <c r="J340" s="1527"/>
      <c r="K340" s="1528"/>
      <c r="L340" s="424"/>
      <c r="M340" s="412"/>
      <c r="N340" s="376"/>
    </row>
    <row r="341" spans="2:14" ht="19.5" hidden="1" customHeight="1">
      <c r="B341" s="1545"/>
      <c r="C341" s="264" t="s">
        <v>151</v>
      </c>
      <c r="D341" s="422"/>
      <c r="E341" s="440">
        <f t="shared" si="34"/>
        <v>0</v>
      </c>
      <c r="F341" s="423"/>
      <c r="G341" s="423"/>
      <c r="H341" s="423"/>
      <c r="I341" s="1547"/>
      <c r="J341" s="1527"/>
      <c r="K341" s="1528"/>
      <c r="L341" s="419"/>
      <c r="M341" s="417"/>
      <c r="N341" s="376"/>
    </row>
    <row r="342" spans="2:14" ht="19.5" hidden="1" customHeight="1">
      <c r="B342" s="1545"/>
      <c r="C342" s="264" t="s">
        <v>152</v>
      </c>
      <c r="D342" s="422"/>
      <c r="E342" s="440">
        <f t="shared" si="34"/>
        <v>0</v>
      </c>
      <c r="F342" s="425"/>
      <c r="G342" s="425"/>
      <c r="H342" s="425"/>
      <c r="I342" s="1547"/>
      <c r="J342" s="1529"/>
      <c r="K342" s="1530"/>
      <c r="L342" s="419"/>
      <c r="M342" s="417"/>
      <c r="N342" s="376"/>
    </row>
    <row r="343" spans="2:14" ht="19.5" hidden="1" customHeight="1">
      <c r="B343" s="1545"/>
      <c r="C343" s="272" t="s">
        <v>631</v>
      </c>
      <c r="D343" s="422"/>
      <c r="E343" s="440">
        <f t="shared" si="34"/>
        <v>0</v>
      </c>
      <c r="F343" s="423"/>
      <c r="G343" s="423"/>
      <c r="H343" s="423"/>
      <c r="I343" s="1547"/>
      <c r="J343" s="1527"/>
      <c r="K343" s="1528"/>
      <c r="L343" s="419"/>
      <c r="M343" s="417"/>
      <c r="N343" s="376"/>
    </row>
    <row r="344" spans="2:14" ht="19.5" hidden="1" customHeight="1">
      <c r="B344" s="1545"/>
      <c r="C344" s="264" t="s">
        <v>153</v>
      </c>
      <c r="D344" s="422"/>
      <c r="E344" s="440">
        <f t="shared" si="34"/>
        <v>0</v>
      </c>
      <c r="F344" s="423"/>
      <c r="G344" s="423"/>
      <c r="H344" s="423"/>
      <c r="I344" s="1547"/>
      <c r="J344" s="1527"/>
      <c r="K344" s="1528"/>
      <c r="L344" s="419"/>
      <c r="M344" s="417"/>
      <c r="N344" s="376"/>
    </row>
    <row r="345" spans="2:14" ht="19.5" hidden="1" customHeight="1" thickBot="1">
      <c r="B345" s="1546"/>
      <c r="C345" s="273" t="s">
        <v>154</v>
      </c>
      <c r="D345" s="426"/>
      <c r="E345" s="441">
        <f>SUM(F345:H345)</f>
        <v>0</v>
      </c>
      <c r="F345" s="427"/>
      <c r="G345" s="427"/>
      <c r="H345" s="427"/>
      <c r="I345" s="1548"/>
      <c r="J345" s="1531"/>
      <c r="K345" s="1532"/>
      <c r="L345" s="419"/>
      <c r="M345" s="417"/>
      <c r="N345" s="376"/>
    </row>
    <row r="346" spans="2:14" ht="37.5" hidden="1" customHeight="1">
      <c r="B346" s="166" t="str">
        <f>IF('①4.事業内容（PR）'!B39="","",'①4.事業内容（PR）'!B39)</f>
        <v/>
      </c>
      <c r="C346" s="1533" t="str">
        <f>IF('①4.事業内容（PR）'!C39="","",'①4.事業内容（PR）'!C39)</f>
        <v/>
      </c>
      <c r="D346" s="1534"/>
      <c r="E346" s="436">
        <f>SUM(E347:E355)</f>
        <v>0</v>
      </c>
      <c r="F346" s="436">
        <f>SUM(F347:F355)</f>
        <v>0</v>
      </c>
      <c r="G346" s="436">
        <f>SUM(G347:G355)</f>
        <v>0</v>
      </c>
      <c r="H346" s="436">
        <f>SUM(H347:H355)</f>
        <v>0</v>
      </c>
      <c r="I346" s="428"/>
      <c r="J346" s="1535"/>
      <c r="K346" s="1536"/>
      <c r="L346" s="419"/>
      <c r="M346" s="417"/>
      <c r="N346" s="376"/>
    </row>
    <row r="347" spans="2:14" ht="19.5" hidden="1" customHeight="1">
      <c r="B347" s="1544"/>
      <c r="C347" s="260" t="s">
        <v>147</v>
      </c>
      <c r="D347" s="420"/>
      <c r="E347" s="439">
        <f>SUM(F347:H347)</f>
        <v>0</v>
      </c>
      <c r="F347" s="421"/>
      <c r="G347" s="421"/>
      <c r="H347" s="421"/>
      <c r="I347" s="1385"/>
      <c r="J347" s="1549"/>
      <c r="K347" s="1550"/>
      <c r="L347" s="424"/>
      <c r="M347" s="412"/>
      <c r="N347" s="376"/>
    </row>
    <row r="348" spans="2:14" ht="19.5" hidden="1" customHeight="1">
      <c r="B348" s="1545"/>
      <c r="C348" s="264" t="s">
        <v>148</v>
      </c>
      <c r="D348" s="422"/>
      <c r="E348" s="440">
        <f t="shared" ref="E348:E354" si="35">SUM(F348:H348)</f>
        <v>0</v>
      </c>
      <c r="F348" s="423"/>
      <c r="G348" s="423"/>
      <c r="H348" s="423"/>
      <c r="I348" s="1547"/>
      <c r="J348" s="1527"/>
      <c r="K348" s="1528"/>
      <c r="L348" s="419"/>
      <c r="M348" s="417"/>
      <c r="N348" s="376"/>
    </row>
    <row r="349" spans="2:14" ht="19.5" hidden="1" customHeight="1">
      <c r="B349" s="1545"/>
      <c r="C349" s="264" t="s">
        <v>149</v>
      </c>
      <c r="D349" s="422"/>
      <c r="E349" s="440">
        <f t="shared" si="35"/>
        <v>0</v>
      </c>
      <c r="F349" s="423"/>
      <c r="G349" s="423"/>
      <c r="H349" s="423"/>
      <c r="I349" s="1547"/>
      <c r="J349" s="1527"/>
      <c r="K349" s="1528"/>
      <c r="L349" s="419"/>
      <c r="M349" s="417"/>
      <c r="N349" s="376"/>
    </row>
    <row r="350" spans="2:14" ht="19.5" hidden="1" customHeight="1">
      <c r="B350" s="1545"/>
      <c r="C350" s="269" t="s">
        <v>150</v>
      </c>
      <c r="D350" s="422"/>
      <c r="E350" s="440">
        <f t="shared" si="35"/>
        <v>0</v>
      </c>
      <c r="F350" s="423"/>
      <c r="G350" s="423"/>
      <c r="H350" s="423"/>
      <c r="I350" s="1547"/>
      <c r="J350" s="1527"/>
      <c r="K350" s="1528"/>
      <c r="L350" s="419"/>
      <c r="M350" s="417"/>
      <c r="N350" s="376"/>
    </row>
    <row r="351" spans="2:14" ht="19.5" hidden="1" customHeight="1">
      <c r="B351" s="1545"/>
      <c r="C351" s="264" t="s">
        <v>151</v>
      </c>
      <c r="D351" s="422"/>
      <c r="E351" s="440">
        <f t="shared" si="35"/>
        <v>0</v>
      </c>
      <c r="F351" s="423"/>
      <c r="G351" s="423"/>
      <c r="H351" s="423"/>
      <c r="I351" s="1547"/>
      <c r="J351" s="1527"/>
      <c r="K351" s="1528"/>
      <c r="L351" s="424"/>
      <c r="M351" s="412"/>
      <c r="N351" s="376"/>
    </row>
    <row r="352" spans="2:14" ht="19.5" hidden="1" customHeight="1">
      <c r="B352" s="1545"/>
      <c r="C352" s="264" t="s">
        <v>152</v>
      </c>
      <c r="D352" s="422"/>
      <c r="E352" s="440">
        <f t="shared" si="35"/>
        <v>0</v>
      </c>
      <c r="F352" s="425"/>
      <c r="G352" s="425"/>
      <c r="H352" s="425"/>
      <c r="I352" s="1547"/>
      <c r="J352" s="1527"/>
      <c r="K352" s="1528"/>
      <c r="L352" s="424"/>
      <c r="M352" s="412"/>
      <c r="N352" s="376"/>
    </row>
    <row r="353" spans="2:14" ht="19.5" hidden="1" customHeight="1">
      <c r="B353" s="1545"/>
      <c r="C353" s="272" t="s">
        <v>631</v>
      </c>
      <c r="D353" s="422"/>
      <c r="E353" s="440">
        <f t="shared" si="35"/>
        <v>0</v>
      </c>
      <c r="F353" s="423"/>
      <c r="G353" s="423"/>
      <c r="H353" s="423"/>
      <c r="I353" s="1547"/>
      <c r="J353" s="1527"/>
      <c r="K353" s="1528"/>
      <c r="L353" s="424"/>
      <c r="M353" s="412"/>
      <c r="N353" s="376"/>
    </row>
    <row r="354" spans="2:14" ht="19.5" hidden="1" customHeight="1">
      <c r="B354" s="1545"/>
      <c r="C354" s="264" t="s">
        <v>153</v>
      </c>
      <c r="D354" s="422"/>
      <c r="E354" s="440">
        <f t="shared" si="35"/>
        <v>0</v>
      </c>
      <c r="F354" s="423"/>
      <c r="G354" s="423"/>
      <c r="H354" s="423"/>
      <c r="I354" s="1547"/>
      <c r="J354" s="1527"/>
      <c r="K354" s="1528"/>
      <c r="L354" s="424"/>
      <c r="M354" s="412"/>
      <c r="N354" s="376"/>
    </row>
    <row r="355" spans="2:14" ht="19.5" hidden="1" customHeight="1" thickBot="1">
      <c r="B355" s="1546"/>
      <c r="C355" s="273" t="s">
        <v>154</v>
      </c>
      <c r="D355" s="426"/>
      <c r="E355" s="441">
        <f>SUM(F355:H355)</f>
        <v>0</v>
      </c>
      <c r="F355" s="427"/>
      <c r="G355" s="427"/>
      <c r="H355" s="427"/>
      <c r="I355" s="1548"/>
      <c r="J355" s="1551"/>
      <c r="K355" s="1552"/>
      <c r="L355" s="424"/>
      <c r="M355" s="412"/>
      <c r="N355" s="376"/>
    </row>
    <row r="356" spans="2:14" ht="37.5" hidden="1" customHeight="1">
      <c r="B356" s="166" t="str">
        <f>IF('①4.事業内容（PR）'!B40="","",'①4.事業内容（PR）'!B40)</f>
        <v/>
      </c>
      <c r="C356" s="1533" t="str">
        <f>IF('①4.事業内容（PR）'!C40="","",'①4.事業内容（PR）'!C40)</f>
        <v/>
      </c>
      <c r="D356" s="1534"/>
      <c r="E356" s="436">
        <f>SUM(E357:E365)</f>
        <v>0</v>
      </c>
      <c r="F356" s="436">
        <f>SUM(F357:F365)</f>
        <v>0</v>
      </c>
      <c r="G356" s="436">
        <f>SUM(G357:G365)</f>
        <v>0</v>
      </c>
      <c r="H356" s="436">
        <f>SUM(H357:H365)</f>
        <v>0</v>
      </c>
      <c r="I356" s="429"/>
      <c r="J356" s="1553"/>
      <c r="K356" s="1554"/>
      <c r="L356" s="419"/>
      <c r="M356" s="417"/>
      <c r="N356" s="376"/>
    </row>
    <row r="357" spans="2:14" ht="19.5" hidden="1" customHeight="1">
      <c r="B357" s="1544"/>
      <c r="C357" s="260" t="s">
        <v>147</v>
      </c>
      <c r="D357" s="420"/>
      <c r="E357" s="439">
        <f>SUM(F357:H357)</f>
        <v>0</v>
      </c>
      <c r="F357" s="421"/>
      <c r="G357" s="421"/>
      <c r="H357" s="421"/>
      <c r="I357" s="1385"/>
      <c r="J357" s="1549"/>
      <c r="K357" s="1550"/>
      <c r="L357" s="424"/>
      <c r="M357" s="412"/>
      <c r="N357" s="376"/>
    </row>
    <row r="358" spans="2:14" ht="19.5" hidden="1" customHeight="1">
      <c r="B358" s="1545"/>
      <c r="C358" s="264" t="s">
        <v>148</v>
      </c>
      <c r="D358" s="422"/>
      <c r="E358" s="440">
        <f t="shared" ref="E358:E364" si="36">SUM(F358:H358)</f>
        <v>0</v>
      </c>
      <c r="F358" s="423"/>
      <c r="G358" s="423"/>
      <c r="H358" s="423"/>
      <c r="I358" s="1547"/>
      <c r="J358" s="1527"/>
      <c r="K358" s="1528"/>
      <c r="L358" s="419"/>
      <c r="M358" s="417"/>
      <c r="N358" s="376"/>
    </row>
    <row r="359" spans="2:14" ht="19.5" hidden="1" customHeight="1">
      <c r="B359" s="1545"/>
      <c r="C359" s="264" t="s">
        <v>149</v>
      </c>
      <c r="D359" s="422"/>
      <c r="E359" s="440">
        <f t="shared" si="36"/>
        <v>0</v>
      </c>
      <c r="F359" s="423"/>
      <c r="G359" s="423"/>
      <c r="H359" s="423"/>
      <c r="I359" s="1547"/>
      <c r="J359" s="1527"/>
      <c r="K359" s="1528"/>
      <c r="L359" s="419"/>
      <c r="M359" s="417"/>
      <c r="N359" s="376"/>
    </row>
    <row r="360" spans="2:14" ht="19.5" hidden="1" customHeight="1">
      <c r="B360" s="1545"/>
      <c r="C360" s="269" t="s">
        <v>150</v>
      </c>
      <c r="D360" s="422"/>
      <c r="E360" s="440">
        <f t="shared" si="36"/>
        <v>0</v>
      </c>
      <c r="F360" s="423"/>
      <c r="G360" s="423"/>
      <c r="H360" s="423"/>
      <c r="I360" s="1547"/>
      <c r="J360" s="1527"/>
      <c r="K360" s="1528"/>
      <c r="L360" s="419"/>
      <c r="M360" s="417"/>
      <c r="N360" s="376"/>
    </row>
    <row r="361" spans="2:14" ht="19.5" hidden="1" customHeight="1">
      <c r="B361" s="1545"/>
      <c r="C361" s="264" t="s">
        <v>151</v>
      </c>
      <c r="D361" s="422"/>
      <c r="E361" s="440">
        <f t="shared" si="36"/>
        <v>0</v>
      </c>
      <c r="F361" s="423"/>
      <c r="G361" s="423"/>
      <c r="H361" s="423"/>
      <c r="I361" s="1547"/>
      <c r="J361" s="1527"/>
      <c r="K361" s="1528"/>
      <c r="L361" s="424"/>
      <c r="M361" s="412"/>
      <c r="N361" s="376"/>
    </row>
    <row r="362" spans="2:14" ht="19.5" hidden="1" customHeight="1">
      <c r="B362" s="1545"/>
      <c r="C362" s="264" t="s">
        <v>152</v>
      </c>
      <c r="D362" s="422"/>
      <c r="E362" s="440">
        <f t="shared" si="36"/>
        <v>0</v>
      </c>
      <c r="F362" s="425"/>
      <c r="G362" s="425"/>
      <c r="H362" s="425"/>
      <c r="I362" s="1547"/>
      <c r="J362" s="1529"/>
      <c r="K362" s="1530"/>
      <c r="L362" s="424"/>
      <c r="M362" s="412"/>
      <c r="N362" s="376"/>
    </row>
    <row r="363" spans="2:14" ht="19.5" hidden="1" customHeight="1">
      <c r="B363" s="1545"/>
      <c r="C363" s="272" t="s">
        <v>631</v>
      </c>
      <c r="D363" s="422"/>
      <c r="E363" s="440">
        <f t="shared" si="36"/>
        <v>0</v>
      </c>
      <c r="F363" s="423"/>
      <c r="G363" s="423"/>
      <c r="H363" s="423"/>
      <c r="I363" s="1547"/>
      <c r="J363" s="1527"/>
      <c r="K363" s="1528"/>
      <c r="L363" s="424"/>
      <c r="M363" s="412"/>
      <c r="N363" s="376"/>
    </row>
    <row r="364" spans="2:14" ht="19.5" hidden="1" customHeight="1">
      <c r="B364" s="1545"/>
      <c r="C364" s="264" t="s">
        <v>153</v>
      </c>
      <c r="D364" s="422"/>
      <c r="E364" s="440">
        <f t="shared" si="36"/>
        <v>0</v>
      </c>
      <c r="F364" s="423"/>
      <c r="G364" s="423"/>
      <c r="H364" s="423"/>
      <c r="I364" s="1547"/>
      <c r="J364" s="1527"/>
      <c r="K364" s="1528"/>
      <c r="L364" s="424"/>
      <c r="M364" s="412"/>
      <c r="N364" s="376"/>
    </row>
    <row r="365" spans="2:14" ht="19.5" hidden="1" customHeight="1" thickBot="1">
      <c r="B365" s="1546"/>
      <c r="C365" s="273" t="s">
        <v>154</v>
      </c>
      <c r="D365" s="426"/>
      <c r="E365" s="441">
        <f>SUM(F365:H365)</f>
        <v>0</v>
      </c>
      <c r="F365" s="427"/>
      <c r="G365" s="427"/>
      <c r="H365" s="427"/>
      <c r="I365" s="1548"/>
      <c r="J365" s="1531"/>
      <c r="K365" s="1532"/>
      <c r="L365" s="424"/>
      <c r="M365" s="412"/>
      <c r="N365" s="376"/>
    </row>
    <row r="366" spans="2:14" ht="37.5" hidden="1" customHeight="1">
      <c r="B366" s="166" t="str">
        <f>IF('①4.事業内容（PR）'!B41="","",'①4.事業内容（PR）'!B41)</f>
        <v/>
      </c>
      <c r="C366" s="1533" t="str">
        <f>IF('①4.事業内容（PR）'!C41="","",'①4.事業内容（PR）'!C41)</f>
        <v/>
      </c>
      <c r="D366" s="1534"/>
      <c r="E366" s="436">
        <f>SUM(E367:E375)</f>
        <v>0</v>
      </c>
      <c r="F366" s="436">
        <f>SUM(F367:F375)</f>
        <v>0</v>
      </c>
      <c r="G366" s="436">
        <f>SUM(G367:G375)</f>
        <v>0</v>
      </c>
      <c r="H366" s="436">
        <f>SUM(H367:H375)</f>
        <v>0</v>
      </c>
      <c r="I366" s="428"/>
      <c r="J366" s="1535"/>
      <c r="K366" s="1536"/>
      <c r="L366" s="419"/>
      <c r="M366" s="417"/>
      <c r="N366" s="376"/>
    </row>
    <row r="367" spans="2:14" ht="19.5" hidden="1" customHeight="1">
      <c r="B367" s="1544"/>
      <c r="C367" s="260" t="s">
        <v>147</v>
      </c>
      <c r="D367" s="420"/>
      <c r="E367" s="439">
        <f>SUM(F367:H367)</f>
        <v>0</v>
      </c>
      <c r="F367" s="421"/>
      <c r="G367" s="421"/>
      <c r="H367" s="421"/>
      <c r="I367" s="1385"/>
      <c r="J367" s="1549"/>
      <c r="K367" s="1550"/>
      <c r="L367" s="424"/>
      <c r="M367" s="412"/>
      <c r="N367" s="376"/>
    </row>
    <row r="368" spans="2:14" ht="19.5" hidden="1" customHeight="1">
      <c r="B368" s="1545"/>
      <c r="C368" s="264" t="s">
        <v>148</v>
      </c>
      <c r="D368" s="422"/>
      <c r="E368" s="440">
        <f t="shared" ref="E368:E374" si="37">SUM(F368:H368)</f>
        <v>0</v>
      </c>
      <c r="F368" s="423"/>
      <c r="G368" s="423"/>
      <c r="H368" s="423"/>
      <c r="I368" s="1547"/>
      <c r="J368" s="1527"/>
      <c r="K368" s="1528"/>
      <c r="L368" s="419"/>
      <c r="M368" s="417"/>
      <c r="N368" s="376"/>
    </row>
    <row r="369" spans="2:14" ht="19.5" hidden="1" customHeight="1">
      <c r="B369" s="1545"/>
      <c r="C369" s="264" t="s">
        <v>149</v>
      </c>
      <c r="D369" s="422"/>
      <c r="E369" s="440">
        <f t="shared" si="37"/>
        <v>0</v>
      </c>
      <c r="F369" s="423"/>
      <c r="G369" s="423"/>
      <c r="H369" s="423"/>
      <c r="I369" s="1547"/>
      <c r="J369" s="1527"/>
      <c r="K369" s="1528"/>
      <c r="L369" s="419"/>
      <c r="M369" s="417"/>
      <c r="N369" s="376"/>
    </row>
    <row r="370" spans="2:14" ht="19.5" hidden="1" customHeight="1">
      <c r="B370" s="1545"/>
      <c r="C370" s="269" t="s">
        <v>150</v>
      </c>
      <c r="D370" s="422"/>
      <c r="E370" s="440">
        <f t="shared" si="37"/>
        <v>0</v>
      </c>
      <c r="F370" s="423"/>
      <c r="G370" s="423"/>
      <c r="H370" s="423"/>
      <c r="I370" s="1547"/>
      <c r="J370" s="1527"/>
      <c r="K370" s="1528"/>
      <c r="L370" s="419"/>
      <c r="M370" s="417"/>
      <c r="N370" s="376"/>
    </row>
    <row r="371" spans="2:14" ht="19.5" hidden="1" customHeight="1">
      <c r="B371" s="1545"/>
      <c r="C371" s="264" t="s">
        <v>151</v>
      </c>
      <c r="D371" s="422"/>
      <c r="E371" s="440">
        <f t="shared" si="37"/>
        <v>0</v>
      </c>
      <c r="F371" s="423"/>
      <c r="G371" s="423"/>
      <c r="H371" s="423"/>
      <c r="I371" s="1547"/>
      <c r="J371" s="1527"/>
      <c r="K371" s="1528"/>
      <c r="L371" s="424"/>
      <c r="M371" s="412"/>
      <c r="N371" s="376"/>
    </row>
    <row r="372" spans="2:14" ht="19.5" hidden="1" customHeight="1">
      <c r="B372" s="1545"/>
      <c r="C372" s="264" t="s">
        <v>152</v>
      </c>
      <c r="D372" s="422"/>
      <c r="E372" s="440">
        <f t="shared" si="37"/>
        <v>0</v>
      </c>
      <c r="F372" s="425"/>
      <c r="G372" s="425"/>
      <c r="H372" s="425"/>
      <c r="I372" s="1547"/>
      <c r="J372" s="1527"/>
      <c r="K372" s="1528"/>
      <c r="L372" s="424"/>
      <c r="M372" s="412"/>
      <c r="N372" s="376"/>
    </row>
    <row r="373" spans="2:14" ht="19.5" hidden="1" customHeight="1">
      <c r="B373" s="1545"/>
      <c r="C373" s="272" t="s">
        <v>631</v>
      </c>
      <c r="D373" s="422"/>
      <c r="E373" s="440">
        <f t="shared" si="37"/>
        <v>0</v>
      </c>
      <c r="F373" s="423"/>
      <c r="G373" s="423"/>
      <c r="H373" s="423"/>
      <c r="I373" s="1547"/>
      <c r="J373" s="1527"/>
      <c r="K373" s="1528"/>
      <c r="L373" s="424"/>
      <c r="M373" s="412"/>
      <c r="N373" s="376"/>
    </row>
    <row r="374" spans="2:14" ht="19.5" hidden="1" customHeight="1">
      <c r="B374" s="1545"/>
      <c r="C374" s="264" t="s">
        <v>153</v>
      </c>
      <c r="D374" s="422"/>
      <c r="E374" s="440">
        <f t="shared" si="37"/>
        <v>0</v>
      </c>
      <c r="F374" s="423"/>
      <c r="G374" s="423"/>
      <c r="H374" s="423"/>
      <c r="I374" s="1547"/>
      <c r="J374" s="1527"/>
      <c r="K374" s="1528"/>
      <c r="L374" s="424"/>
      <c r="M374" s="412"/>
      <c r="N374" s="376"/>
    </row>
    <row r="375" spans="2:14" ht="19.5" hidden="1" customHeight="1" thickBot="1">
      <c r="B375" s="1546"/>
      <c r="C375" s="273" t="s">
        <v>154</v>
      </c>
      <c r="D375" s="426"/>
      <c r="E375" s="441">
        <f>SUM(F375:H375)</f>
        <v>0</v>
      </c>
      <c r="F375" s="427"/>
      <c r="G375" s="427"/>
      <c r="H375" s="427"/>
      <c r="I375" s="1548"/>
      <c r="J375" s="1551"/>
      <c r="K375" s="1552"/>
      <c r="L375" s="424"/>
      <c r="M375" s="412"/>
      <c r="N375" s="376"/>
    </row>
    <row r="376" spans="2:14" ht="37.5" hidden="1" customHeight="1">
      <c r="B376" s="437" t="str">
        <f>IF('①4.事業内容（PR）'!B42="","",'①4.事業内容（PR）'!B42)</f>
        <v/>
      </c>
      <c r="C376" s="1557" t="str">
        <f>IF('①4.事業内容（PR）'!C42="","",'①4.事業内容（PR）'!C42)</f>
        <v/>
      </c>
      <c r="D376" s="1558"/>
      <c r="E376" s="438">
        <f>SUM(E377:E385)</f>
        <v>0</v>
      </c>
      <c r="F376" s="438">
        <f>SUM(F377:F385)</f>
        <v>0</v>
      </c>
      <c r="G376" s="438">
        <f>SUM(G377:G385)</f>
        <v>0</v>
      </c>
      <c r="H376" s="438">
        <f>SUM(H377:H385)</f>
        <v>0</v>
      </c>
      <c r="I376" s="430"/>
      <c r="J376" s="1559"/>
      <c r="K376" s="1560"/>
      <c r="L376" s="419"/>
      <c r="M376" s="417"/>
      <c r="N376" s="376"/>
    </row>
    <row r="377" spans="2:14" ht="19.5" hidden="1" customHeight="1">
      <c r="B377" s="1544"/>
      <c r="C377" s="260" t="s">
        <v>147</v>
      </c>
      <c r="D377" s="420"/>
      <c r="E377" s="439">
        <f>SUM(F377:H377)</f>
        <v>0</v>
      </c>
      <c r="F377" s="421"/>
      <c r="G377" s="421"/>
      <c r="H377" s="421"/>
      <c r="I377" s="1385"/>
      <c r="J377" s="1549"/>
      <c r="K377" s="1550"/>
      <c r="L377" s="424"/>
      <c r="M377" s="412"/>
      <c r="N377" s="376"/>
    </row>
    <row r="378" spans="2:14" ht="19.5" hidden="1" customHeight="1">
      <c r="B378" s="1545"/>
      <c r="C378" s="264" t="s">
        <v>148</v>
      </c>
      <c r="D378" s="422"/>
      <c r="E378" s="440">
        <f t="shared" ref="E378:E384" si="38">SUM(F378:H378)</f>
        <v>0</v>
      </c>
      <c r="F378" s="423"/>
      <c r="G378" s="423"/>
      <c r="H378" s="423"/>
      <c r="I378" s="1547"/>
      <c r="J378" s="1527"/>
      <c r="K378" s="1528"/>
      <c r="L378" s="419"/>
      <c r="M378" s="417"/>
      <c r="N378" s="376"/>
    </row>
    <row r="379" spans="2:14" ht="19.5" hidden="1" customHeight="1">
      <c r="B379" s="1545"/>
      <c r="C379" s="264" t="s">
        <v>149</v>
      </c>
      <c r="D379" s="422"/>
      <c r="E379" s="440">
        <f t="shared" si="38"/>
        <v>0</v>
      </c>
      <c r="F379" s="423"/>
      <c r="G379" s="423"/>
      <c r="H379" s="423"/>
      <c r="I379" s="1547"/>
      <c r="J379" s="1527"/>
      <c r="K379" s="1528"/>
      <c r="L379" s="419"/>
      <c r="M379" s="417"/>
      <c r="N379" s="376"/>
    </row>
    <row r="380" spans="2:14" ht="19.5" hidden="1" customHeight="1">
      <c r="B380" s="1545"/>
      <c r="C380" s="269" t="s">
        <v>150</v>
      </c>
      <c r="D380" s="422"/>
      <c r="E380" s="440">
        <f t="shared" si="38"/>
        <v>0</v>
      </c>
      <c r="F380" s="423"/>
      <c r="G380" s="423"/>
      <c r="H380" s="423"/>
      <c r="I380" s="1547"/>
      <c r="J380" s="1527"/>
      <c r="K380" s="1528"/>
      <c r="L380" s="419"/>
      <c r="M380" s="417"/>
      <c r="N380" s="376"/>
    </row>
    <row r="381" spans="2:14" ht="19.5" hidden="1" customHeight="1">
      <c r="B381" s="1545"/>
      <c r="C381" s="264" t="s">
        <v>151</v>
      </c>
      <c r="D381" s="422"/>
      <c r="E381" s="440">
        <f t="shared" si="38"/>
        <v>0</v>
      </c>
      <c r="F381" s="423"/>
      <c r="G381" s="423"/>
      <c r="H381" s="423"/>
      <c r="I381" s="1547"/>
      <c r="J381" s="1527"/>
      <c r="K381" s="1528"/>
      <c r="L381" s="424"/>
      <c r="M381" s="412"/>
      <c r="N381" s="376"/>
    </row>
    <row r="382" spans="2:14" ht="19.5" hidden="1" customHeight="1">
      <c r="B382" s="1545"/>
      <c r="C382" s="264" t="s">
        <v>152</v>
      </c>
      <c r="D382" s="422"/>
      <c r="E382" s="440">
        <f t="shared" si="38"/>
        <v>0</v>
      </c>
      <c r="F382" s="425"/>
      <c r="G382" s="425"/>
      <c r="H382" s="425"/>
      <c r="I382" s="1547"/>
      <c r="J382" s="1529"/>
      <c r="K382" s="1530"/>
      <c r="L382" s="424"/>
      <c r="M382" s="412"/>
      <c r="N382" s="376"/>
    </row>
    <row r="383" spans="2:14" ht="19.5" hidden="1" customHeight="1">
      <c r="B383" s="1545"/>
      <c r="C383" s="272" t="s">
        <v>631</v>
      </c>
      <c r="D383" s="422"/>
      <c r="E383" s="440">
        <f t="shared" si="38"/>
        <v>0</v>
      </c>
      <c r="F383" s="423"/>
      <c r="G383" s="423"/>
      <c r="H383" s="423"/>
      <c r="I383" s="1547"/>
      <c r="J383" s="1527"/>
      <c r="K383" s="1528"/>
      <c r="L383" s="424"/>
      <c r="M383" s="412"/>
      <c r="N383" s="376"/>
    </row>
    <row r="384" spans="2:14" ht="19.5" hidden="1" customHeight="1">
      <c r="B384" s="1545"/>
      <c r="C384" s="264" t="s">
        <v>153</v>
      </c>
      <c r="D384" s="422"/>
      <c r="E384" s="440">
        <f t="shared" si="38"/>
        <v>0</v>
      </c>
      <c r="F384" s="423"/>
      <c r="G384" s="423"/>
      <c r="H384" s="423"/>
      <c r="I384" s="1547"/>
      <c r="J384" s="1527"/>
      <c r="K384" s="1528"/>
      <c r="L384" s="424"/>
      <c r="M384" s="412"/>
      <c r="N384" s="376"/>
    </row>
    <row r="385" spans="2:14" ht="19.5" hidden="1" customHeight="1" thickBot="1">
      <c r="B385" s="1546"/>
      <c r="C385" s="273" t="s">
        <v>154</v>
      </c>
      <c r="D385" s="426"/>
      <c r="E385" s="441">
        <f>SUM(F385:H385)</f>
        <v>0</v>
      </c>
      <c r="F385" s="427"/>
      <c r="G385" s="427"/>
      <c r="H385" s="427"/>
      <c r="I385" s="1548"/>
      <c r="J385" s="1531"/>
      <c r="K385" s="1532"/>
      <c r="L385" s="424"/>
      <c r="M385" s="412"/>
      <c r="N385" s="376"/>
    </row>
    <row r="386" spans="2:14" ht="37.5" hidden="1" customHeight="1">
      <c r="B386" s="166" t="str">
        <f>IF('①4.事業内容（PR）'!B43="","",'①4.事業内容（PR）'!B43)</f>
        <v/>
      </c>
      <c r="C386" s="1533" t="str">
        <f>IF('①4.事業内容（PR）'!C43="","",'①4.事業内容（PR）'!C43)</f>
        <v/>
      </c>
      <c r="D386" s="1534"/>
      <c r="E386" s="436">
        <f>SUM(E387:E395)</f>
        <v>0</v>
      </c>
      <c r="F386" s="436">
        <f>SUM(F387:F395)</f>
        <v>0</v>
      </c>
      <c r="G386" s="436">
        <f>SUM(G387:G395)</f>
        <v>0</v>
      </c>
      <c r="H386" s="436">
        <f>SUM(H387:H395)</f>
        <v>0</v>
      </c>
      <c r="I386" s="428"/>
      <c r="J386" s="1535"/>
      <c r="K386" s="1536"/>
      <c r="L386" s="419"/>
      <c r="M386" s="417"/>
      <c r="N386" s="376"/>
    </row>
    <row r="387" spans="2:14" ht="19.5" hidden="1" customHeight="1">
      <c r="B387" s="1544"/>
      <c r="C387" s="260" t="s">
        <v>147</v>
      </c>
      <c r="D387" s="420"/>
      <c r="E387" s="439">
        <f>SUM(F387:H387)</f>
        <v>0</v>
      </c>
      <c r="F387" s="421"/>
      <c r="G387" s="421"/>
      <c r="H387" s="421"/>
      <c r="I387" s="1385"/>
      <c r="J387" s="1549"/>
      <c r="K387" s="1550"/>
      <c r="L387" s="424"/>
      <c r="M387" s="412"/>
      <c r="N387" s="376"/>
    </row>
    <row r="388" spans="2:14" ht="19.5" hidden="1" customHeight="1">
      <c r="B388" s="1545"/>
      <c r="C388" s="264" t="s">
        <v>148</v>
      </c>
      <c r="D388" s="422"/>
      <c r="E388" s="440">
        <f t="shared" ref="E388:E394" si="39">SUM(F388:H388)</f>
        <v>0</v>
      </c>
      <c r="F388" s="423"/>
      <c r="G388" s="423"/>
      <c r="H388" s="423"/>
      <c r="I388" s="1547"/>
      <c r="J388" s="1527"/>
      <c r="K388" s="1528"/>
      <c r="L388" s="419"/>
      <c r="M388" s="417"/>
      <c r="N388" s="376"/>
    </row>
    <row r="389" spans="2:14" ht="19.5" hidden="1" customHeight="1">
      <c r="B389" s="1545"/>
      <c r="C389" s="264" t="s">
        <v>149</v>
      </c>
      <c r="D389" s="422"/>
      <c r="E389" s="440">
        <f t="shared" si="39"/>
        <v>0</v>
      </c>
      <c r="F389" s="423"/>
      <c r="G389" s="423"/>
      <c r="H389" s="423"/>
      <c r="I389" s="1547"/>
      <c r="J389" s="1527"/>
      <c r="K389" s="1528"/>
      <c r="L389" s="419"/>
      <c r="M389" s="417"/>
      <c r="N389" s="376"/>
    </row>
    <row r="390" spans="2:14" ht="19.5" hidden="1" customHeight="1">
      <c r="B390" s="1545"/>
      <c r="C390" s="269" t="s">
        <v>150</v>
      </c>
      <c r="D390" s="422"/>
      <c r="E390" s="440">
        <f t="shared" si="39"/>
        <v>0</v>
      </c>
      <c r="F390" s="423"/>
      <c r="G390" s="423"/>
      <c r="H390" s="423"/>
      <c r="I390" s="1547"/>
      <c r="J390" s="1527"/>
      <c r="K390" s="1528"/>
      <c r="L390" s="419"/>
      <c r="M390" s="417"/>
      <c r="N390" s="376"/>
    </row>
    <row r="391" spans="2:14" ht="19.5" hidden="1" customHeight="1">
      <c r="B391" s="1545"/>
      <c r="C391" s="264" t="s">
        <v>151</v>
      </c>
      <c r="D391" s="422"/>
      <c r="E391" s="440">
        <f t="shared" si="39"/>
        <v>0</v>
      </c>
      <c r="F391" s="423"/>
      <c r="G391" s="423"/>
      <c r="H391" s="423"/>
      <c r="I391" s="1547"/>
      <c r="J391" s="1527"/>
      <c r="K391" s="1528"/>
      <c r="L391" s="424"/>
      <c r="M391" s="412"/>
      <c r="N391" s="376"/>
    </row>
    <row r="392" spans="2:14" ht="19.5" hidden="1" customHeight="1">
      <c r="B392" s="1545"/>
      <c r="C392" s="264" t="s">
        <v>152</v>
      </c>
      <c r="D392" s="422"/>
      <c r="E392" s="440">
        <f t="shared" si="39"/>
        <v>0</v>
      </c>
      <c r="F392" s="425"/>
      <c r="G392" s="425"/>
      <c r="H392" s="425"/>
      <c r="I392" s="1547"/>
      <c r="J392" s="1527"/>
      <c r="K392" s="1528"/>
      <c r="L392" s="424"/>
      <c r="M392" s="412"/>
      <c r="N392" s="376"/>
    </row>
    <row r="393" spans="2:14" ht="19.5" hidden="1" customHeight="1">
      <c r="B393" s="1545"/>
      <c r="C393" s="272" t="s">
        <v>631</v>
      </c>
      <c r="D393" s="422"/>
      <c r="E393" s="440">
        <f t="shared" si="39"/>
        <v>0</v>
      </c>
      <c r="F393" s="423"/>
      <c r="G393" s="423"/>
      <c r="H393" s="423"/>
      <c r="I393" s="1547"/>
      <c r="J393" s="1527"/>
      <c r="K393" s="1528"/>
      <c r="L393" s="424"/>
      <c r="M393" s="412"/>
      <c r="N393" s="376"/>
    </row>
    <row r="394" spans="2:14" ht="19.5" hidden="1" customHeight="1">
      <c r="B394" s="1545"/>
      <c r="C394" s="264" t="s">
        <v>153</v>
      </c>
      <c r="D394" s="422"/>
      <c r="E394" s="440">
        <f t="shared" si="39"/>
        <v>0</v>
      </c>
      <c r="F394" s="423"/>
      <c r="G394" s="423"/>
      <c r="H394" s="423"/>
      <c r="I394" s="1547"/>
      <c r="J394" s="1527"/>
      <c r="K394" s="1528"/>
      <c r="L394" s="424"/>
      <c r="M394" s="412"/>
      <c r="N394" s="376"/>
    </row>
    <row r="395" spans="2:14" ht="19.5" hidden="1" customHeight="1" thickBot="1">
      <c r="B395" s="1546"/>
      <c r="C395" s="273" t="s">
        <v>154</v>
      </c>
      <c r="D395" s="426"/>
      <c r="E395" s="441">
        <f>SUM(F395:H395)</f>
        <v>0</v>
      </c>
      <c r="F395" s="427"/>
      <c r="G395" s="427"/>
      <c r="H395" s="427"/>
      <c r="I395" s="1548"/>
      <c r="J395" s="1551"/>
      <c r="K395" s="1552"/>
      <c r="L395" s="424"/>
      <c r="M395" s="412"/>
      <c r="N395" s="376"/>
    </row>
    <row r="396" spans="2:14" ht="37.5" hidden="1" customHeight="1">
      <c r="B396" s="437" t="str">
        <f>IF('①4.事業内容（PR）'!B44="","",'①4.事業内容（PR）'!B44)</f>
        <v/>
      </c>
      <c r="C396" s="1557" t="str">
        <f>IF('①4.事業内容（PR）'!C44="","",'①4.事業内容（PR）'!C44)</f>
        <v/>
      </c>
      <c r="D396" s="1558"/>
      <c r="E396" s="438">
        <f>SUM(E397:E405)</f>
        <v>0</v>
      </c>
      <c r="F396" s="438">
        <f>SUM(F397:F405)</f>
        <v>0</v>
      </c>
      <c r="G396" s="438">
        <f>SUM(G397:G405)</f>
        <v>0</v>
      </c>
      <c r="H396" s="438">
        <f>SUM(H397:H405)</f>
        <v>0</v>
      </c>
      <c r="I396" s="430"/>
      <c r="J396" s="1559"/>
      <c r="K396" s="1560"/>
      <c r="L396" s="419"/>
      <c r="M396" s="417"/>
      <c r="N396" s="376"/>
    </row>
    <row r="397" spans="2:14" ht="19.5" hidden="1" customHeight="1">
      <c r="B397" s="1544"/>
      <c r="C397" s="260" t="s">
        <v>147</v>
      </c>
      <c r="D397" s="420"/>
      <c r="E397" s="439">
        <f>SUM(F397:H397)</f>
        <v>0</v>
      </c>
      <c r="F397" s="421"/>
      <c r="G397" s="421"/>
      <c r="H397" s="421"/>
      <c r="I397" s="1385"/>
      <c r="J397" s="1549"/>
      <c r="K397" s="1550"/>
      <c r="L397" s="424"/>
      <c r="M397" s="412"/>
      <c r="N397" s="376"/>
    </row>
    <row r="398" spans="2:14" ht="19.5" hidden="1" customHeight="1">
      <c r="B398" s="1545"/>
      <c r="C398" s="264" t="s">
        <v>148</v>
      </c>
      <c r="D398" s="422"/>
      <c r="E398" s="440">
        <f t="shared" ref="E398:E404" si="40">SUM(F398:H398)</f>
        <v>0</v>
      </c>
      <c r="F398" s="423"/>
      <c r="G398" s="423"/>
      <c r="H398" s="423"/>
      <c r="I398" s="1547"/>
      <c r="J398" s="1527"/>
      <c r="K398" s="1528"/>
      <c r="L398" s="419"/>
      <c r="M398" s="417"/>
      <c r="N398" s="376"/>
    </row>
    <row r="399" spans="2:14" ht="19.5" hidden="1" customHeight="1">
      <c r="B399" s="1545"/>
      <c r="C399" s="264" t="s">
        <v>149</v>
      </c>
      <c r="D399" s="422"/>
      <c r="E399" s="440">
        <f t="shared" si="40"/>
        <v>0</v>
      </c>
      <c r="F399" s="423"/>
      <c r="G399" s="423"/>
      <c r="H399" s="423"/>
      <c r="I399" s="1547"/>
      <c r="J399" s="1527"/>
      <c r="K399" s="1528"/>
      <c r="L399" s="419"/>
      <c r="M399" s="417"/>
      <c r="N399" s="376"/>
    </row>
    <row r="400" spans="2:14" ht="19.5" hidden="1" customHeight="1">
      <c r="B400" s="1545"/>
      <c r="C400" s="269" t="s">
        <v>150</v>
      </c>
      <c r="D400" s="422"/>
      <c r="E400" s="440">
        <f t="shared" si="40"/>
        <v>0</v>
      </c>
      <c r="F400" s="423"/>
      <c r="G400" s="423"/>
      <c r="H400" s="423"/>
      <c r="I400" s="1547"/>
      <c r="J400" s="1527"/>
      <c r="K400" s="1528"/>
      <c r="L400" s="419"/>
      <c r="M400" s="417"/>
      <c r="N400" s="376"/>
    </row>
    <row r="401" spans="2:14" ht="19.5" hidden="1" customHeight="1">
      <c r="B401" s="1545"/>
      <c r="C401" s="264" t="s">
        <v>151</v>
      </c>
      <c r="D401" s="422"/>
      <c r="E401" s="440">
        <f t="shared" si="40"/>
        <v>0</v>
      </c>
      <c r="F401" s="423"/>
      <c r="G401" s="423"/>
      <c r="H401" s="423"/>
      <c r="I401" s="1547"/>
      <c r="J401" s="1527"/>
      <c r="K401" s="1528"/>
      <c r="L401" s="424"/>
      <c r="M401" s="412"/>
      <c r="N401" s="376"/>
    </row>
    <row r="402" spans="2:14" ht="19.5" hidden="1" customHeight="1">
      <c r="B402" s="1545"/>
      <c r="C402" s="264" t="s">
        <v>152</v>
      </c>
      <c r="D402" s="422"/>
      <c r="E402" s="440">
        <f t="shared" si="40"/>
        <v>0</v>
      </c>
      <c r="F402" s="425"/>
      <c r="G402" s="425"/>
      <c r="H402" s="425"/>
      <c r="I402" s="1547"/>
      <c r="J402" s="1529"/>
      <c r="K402" s="1530"/>
      <c r="L402" s="424"/>
      <c r="M402" s="412"/>
      <c r="N402" s="376"/>
    </row>
    <row r="403" spans="2:14" ht="19.5" hidden="1" customHeight="1">
      <c r="B403" s="1545"/>
      <c r="C403" s="272" t="s">
        <v>631</v>
      </c>
      <c r="D403" s="422"/>
      <c r="E403" s="440">
        <f t="shared" si="40"/>
        <v>0</v>
      </c>
      <c r="F403" s="423"/>
      <c r="G403" s="423"/>
      <c r="H403" s="423"/>
      <c r="I403" s="1547"/>
      <c r="J403" s="1527"/>
      <c r="K403" s="1528"/>
      <c r="L403" s="424"/>
      <c r="M403" s="412"/>
      <c r="N403" s="376"/>
    </row>
    <row r="404" spans="2:14" ht="19.5" hidden="1" customHeight="1">
      <c r="B404" s="1545"/>
      <c r="C404" s="264" t="s">
        <v>153</v>
      </c>
      <c r="D404" s="422"/>
      <c r="E404" s="440">
        <f t="shared" si="40"/>
        <v>0</v>
      </c>
      <c r="F404" s="423"/>
      <c r="G404" s="423"/>
      <c r="H404" s="423"/>
      <c r="I404" s="1547"/>
      <c r="J404" s="1527"/>
      <c r="K404" s="1528"/>
      <c r="L404" s="424"/>
      <c r="M404" s="412"/>
      <c r="N404" s="376"/>
    </row>
    <row r="405" spans="2:14" ht="19.5" hidden="1" customHeight="1" thickBot="1">
      <c r="B405" s="1546"/>
      <c r="C405" s="273" t="s">
        <v>154</v>
      </c>
      <c r="D405" s="426"/>
      <c r="E405" s="441">
        <f>SUM(F405:H405)</f>
        <v>0</v>
      </c>
      <c r="F405" s="427"/>
      <c r="G405" s="427"/>
      <c r="H405" s="427"/>
      <c r="I405" s="1548"/>
      <c r="J405" s="1531"/>
      <c r="K405" s="1532"/>
      <c r="L405" s="424"/>
      <c r="M405" s="412"/>
      <c r="N405" s="376"/>
    </row>
    <row r="406" spans="2:14" ht="40.5" hidden="1" customHeight="1">
      <c r="B406" s="166" t="str">
        <f>IF('⑥5.スケジュール(PR) '!B45="","",'⑥5.スケジュール(PR) '!B45)</f>
        <v/>
      </c>
      <c r="C406" s="1533" t="str">
        <f>IF('⑥5.スケジュール(PR) '!C45="","",'⑥5.スケジュール(PR) '!C45)</f>
        <v/>
      </c>
      <c r="D406" s="1534" t="str">
        <f>IF('⑥5.スケジュール(PR) '!D405="","",'⑥5.スケジュール(PR) '!D405)</f>
        <v/>
      </c>
      <c r="E406" s="436">
        <f>SUM(E407:E415)</f>
        <v>0</v>
      </c>
      <c r="F406" s="436">
        <f>SUM(F407:F415)</f>
        <v>0</v>
      </c>
      <c r="G406" s="436">
        <f>SUM(G407:G415)</f>
        <v>0</v>
      </c>
      <c r="H406" s="436">
        <f>SUM(H407:H415)</f>
        <v>0</v>
      </c>
      <c r="I406" s="429"/>
      <c r="J406" s="1553"/>
      <c r="K406" s="1554"/>
      <c r="L406" s="419"/>
      <c r="M406" s="146"/>
      <c r="N406" s="376"/>
    </row>
    <row r="407" spans="2:14" ht="19.5" hidden="1" customHeight="1">
      <c r="B407" s="1544"/>
      <c r="C407" s="260" t="s">
        <v>147</v>
      </c>
      <c r="D407" s="420"/>
      <c r="E407" s="439">
        <f>SUM(F407:H407)</f>
        <v>0</v>
      </c>
      <c r="F407" s="421"/>
      <c r="G407" s="421"/>
      <c r="H407" s="421"/>
      <c r="I407" s="1385"/>
      <c r="J407" s="1549"/>
      <c r="K407" s="1550"/>
      <c r="L407" s="419"/>
      <c r="M407" s="151"/>
      <c r="N407" s="376"/>
    </row>
    <row r="408" spans="2:14" ht="19.5" hidden="1" customHeight="1">
      <c r="B408" s="1545"/>
      <c r="C408" s="264" t="s">
        <v>148</v>
      </c>
      <c r="D408" s="422"/>
      <c r="E408" s="440">
        <f t="shared" ref="E408:E414" si="41">SUM(F408:H408)</f>
        <v>0</v>
      </c>
      <c r="F408" s="423"/>
      <c r="G408" s="423"/>
      <c r="H408" s="423"/>
      <c r="I408" s="1547"/>
      <c r="J408" s="1527"/>
      <c r="K408" s="1528"/>
      <c r="L408" s="424"/>
      <c r="M408" s="412"/>
      <c r="N408" s="376"/>
    </row>
    <row r="409" spans="2:14" ht="19.5" hidden="1" customHeight="1">
      <c r="B409" s="1545"/>
      <c r="C409" s="264" t="s">
        <v>149</v>
      </c>
      <c r="D409" s="422"/>
      <c r="E409" s="440">
        <f t="shared" si="41"/>
        <v>0</v>
      </c>
      <c r="F409" s="423"/>
      <c r="G409" s="423"/>
      <c r="H409" s="423"/>
      <c r="I409" s="1547"/>
      <c r="J409" s="1527"/>
      <c r="K409" s="1528"/>
      <c r="L409" s="424"/>
      <c r="M409" s="146"/>
      <c r="N409" s="376"/>
    </row>
    <row r="410" spans="2:14" ht="19.5" hidden="1" customHeight="1">
      <c r="B410" s="1545"/>
      <c r="C410" s="269" t="s">
        <v>150</v>
      </c>
      <c r="D410" s="422"/>
      <c r="E410" s="440">
        <f t="shared" si="41"/>
        <v>0</v>
      </c>
      <c r="F410" s="423"/>
      <c r="G410" s="423"/>
      <c r="H410" s="423"/>
      <c r="I410" s="1547"/>
      <c r="J410" s="1527"/>
      <c r="K410" s="1528"/>
      <c r="L410" s="424"/>
      <c r="M410" s="668"/>
      <c r="N410" s="376"/>
    </row>
    <row r="411" spans="2:14" ht="19.5" hidden="1" customHeight="1">
      <c r="B411" s="1545"/>
      <c r="C411" s="264" t="s">
        <v>151</v>
      </c>
      <c r="D411" s="422"/>
      <c r="E411" s="440">
        <f t="shared" si="41"/>
        <v>0</v>
      </c>
      <c r="F411" s="423"/>
      <c r="G411" s="423"/>
      <c r="H411" s="423"/>
      <c r="I411" s="1547"/>
      <c r="J411" s="1527"/>
      <c r="K411" s="1528"/>
      <c r="L411" s="419"/>
      <c r="M411" s="417"/>
      <c r="N411" s="376"/>
    </row>
    <row r="412" spans="2:14" ht="19.5" hidden="1" customHeight="1">
      <c r="B412" s="1545"/>
      <c r="C412" s="264" t="s">
        <v>152</v>
      </c>
      <c r="D412" s="422"/>
      <c r="E412" s="440">
        <f t="shared" si="41"/>
        <v>0</v>
      </c>
      <c r="F412" s="425"/>
      <c r="G412" s="425"/>
      <c r="H412" s="425"/>
      <c r="I412" s="1547"/>
      <c r="J412" s="1529"/>
      <c r="K412" s="1530"/>
      <c r="L412" s="419"/>
      <c r="M412" s="417"/>
      <c r="N412" s="376"/>
    </row>
    <row r="413" spans="2:14" ht="19.5" hidden="1" customHeight="1">
      <c r="B413" s="1545"/>
      <c r="C413" s="272" t="s">
        <v>631</v>
      </c>
      <c r="D413" s="422"/>
      <c r="E413" s="440">
        <f t="shared" si="41"/>
        <v>0</v>
      </c>
      <c r="F413" s="423"/>
      <c r="G413" s="423"/>
      <c r="H413" s="423"/>
      <c r="I413" s="1547"/>
      <c r="J413" s="1527"/>
      <c r="K413" s="1528"/>
      <c r="L413" s="419"/>
      <c r="M413" s="417"/>
      <c r="N413" s="376"/>
    </row>
    <row r="414" spans="2:14" ht="19.5" hidden="1" customHeight="1">
      <c r="B414" s="1545"/>
      <c r="C414" s="264" t="s">
        <v>153</v>
      </c>
      <c r="D414" s="422"/>
      <c r="E414" s="440">
        <f t="shared" si="41"/>
        <v>0</v>
      </c>
      <c r="F414" s="423"/>
      <c r="G414" s="423"/>
      <c r="H414" s="423"/>
      <c r="I414" s="1547"/>
      <c r="J414" s="1527"/>
      <c r="K414" s="1528"/>
      <c r="L414" s="419"/>
      <c r="M414" s="417"/>
      <c r="N414" s="376"/>
    </row>
    <row r="415" spans="2:14" ht="19.5" hidden="1" customHeight="1" thickBot="1">
      <c r="B415" s="1546"/>
      <c r="C415" s="273" t="s">
        <v>154</v>
      </c>
      <c r="D415" s="426"/>
      <c r="E415" s="441">
        <f>SUM(F415:H415)</f>
        <v>0</v>
      </c>
      <c r="F415" s="427"/>
      <c r="G415" s="427"/>
      <c r="H415" s="427"/>
      <c r="I415" s="1548"/>
      <c r="J415" s="1531"/>
      <c r="K415" s="1532"/>
      <c r="L415" s="419"/>
      <c r="M415" s="417"/>
      <c r="N415" s="376"/>
    </row>
    <row r="416" spans="2:14" ht="37.5" hidden="1" customHeight="1">
      <c r="B416" s="166" t="str">
        <f>IF('⑥5.スケジュール(PR) '!B46="","",'⑥5.スケジュール(PR) '!B46)</f>
        <v/>
      </c>
      <c r="C416" s="1533" t="str">
        <f>IF('⑥5.スケジュール(PR) '!C46="","",'⑥5.スケジュール(PR) '!C46)</f>
        <v/>
      </c>
      <c r="D416" s="1534" t="str">
        <f>IF('⑥5.スケジュール(PR) '!D406="","",'⑥5.スケジュール(PR) '!D406)</f>
        <v/>
      </c>
      <c r="E416" s="436">
        <f>SUM(E417:E425)</f>
        <v>0</v>
      </c>
      <c r="F416" s="436">
        <f>SUM(F417:F425)</f>
        <v>0</v>
      </c>
      <c r="G416" s="436">
        <f>SUM(G417:G425)</f>
        <v>0</v>
      </c>
      <c r="H416" s="436">
        <f>SUM(H417:H425)</f>
        <v>0</v>
      </c>
      <c r="I416" s="428"/>
      <c r="J416" s="1535"/>
      <c r="K416" s="1536"/>
      <c r="L416" s="419"/>
      <c r="M416" s="417"/>
      <c r="N416" s="376"/>
    </row>
    <row r="417" spans="2:14" ht="19.5" hidden="1" customHeight="1">
      <c r="B417" s="1544"/>
      <c r="C417" s="260" t="s">
        <v>147</v>
      </c>
      <c r="D417" s="420"/>
      <c r="E417" s="439">
        <f>SUM(F417:H417)</f>
        <v>0</v>
      </c>
      <c r="F417" s="421"/>
      <c r="G417" s="421"/>
      <c r="H417" s="421"/>
      <c r="I417" s="1385"/>
      <c r="J417" s="1549"/>
      <c r="K417" s="1550"/>
      <c r="L417" s="424"/>
      <c r="M417" s="412"/>
      <c r="N417" s="376"/>
    </row>
    <row r="418" spans="2:14" ht="19.5" hidden="1" customHeight="1">
      <c r="B418" s="1545"/>
      <c r="C418" s="264" t="s">
        <v>148</v>
      </c>
      <c r="D418" s="422"/>
      <c r="E418" s="440">
        <f t="shared" ref="E418:E424" si="42">SUM(F418:H418)</f>
        <v>0</v>
      </c>
      <c r="F418" s="423"/>
      <c r="G418" s="423"/>
      <c r="H418" s="423"/>
      <c r="I418" s="1547"/>
      <c r="J418" s="1527"/>
      <c r="K418" s="1528"/>
      <c r="L418" s="419"/>
      <c r="M418" s="417"/>
      <c r="N418" s="376"/>
    </row>
    <row r="419" spans="2:14" ht="19.5" hidden="1" customHeight="1">
      <c r="B419" s="1545"/>
      <c r="C419" s="264" t="s">
        <v>149</v>
      </c>
      <c r="D419" s="422"/>
      <c r="E419" s="440">
        <f t="shared" si="42"/>
        <v>0</v>
      </c>
      <c r="F419" s="423"/>
      <c r="G419" s="423"/>
      <c r="H419" s="423"/>
      <c r="I419" s="1547"/>
      <c r="J419" s="1527"/>
      <c r="K419" s="1528"/>
      <c r="L419" s="419"/>
      <c r="M419" s="417"/>
      <c r="N419" s="376"/>
    </row>
    <row r="420" spans="2:14" ht="19.5" hidden="1" customHeight="1">
      <c r="B420" s="1545"/>
      <c r="C420" s="269" t="s">
        <v>150</v>
      </c>
      <c r="D420" s="422"/>
      <c r="E420" s="440">
        <f t="shared" si="42"/>
        <v>0</v>
      </c>
      <c r="F420" s="423"/>
      <c r="G420" s="423"/>
      <c r="H420" s="423"/>
      <c r="I420" s="1547"/>
      <c r="J420" s="1527"/>
      <c r="K420" s="1528"/>
      <c r="L420" s="419"/>
      <c r="M420" s="417"/>
      <c r="N420" s="376"/>
    </row>
    <row r="421" spans="2:14" ht="19.5" hidden="1" customHeight="1">
      <c r="B421" s="1545"/>
      <c r="C421" s="264" t="s">
        <v>151</v>
      </c>
      <c r="D421" s="422"/>
      <c r="E421" s="440">
        <f t="shared" si="42"/>
        <v>0</v>
      </c>
      <c r="F421" s="423"/>
      <c r="G421" s="423"/>
      <c r="H421" s="423"/>
      <c r="I421" s="1547"/>
      <c r="J421" s="1527"/>
      <c r="K421" s="1528"/>
      <c r="L421" s="424"/>
      <c r="M421" s="412"/>
      <c r="N421" s="376"/>
    </row>
    <row r="422" spans="2:14" ht="19.5" hidden="1" customHeight="1">
      <c r="B422" s="1545"/>
      <c r="C422" s="264" t="s">
        <v>152</v>
      </c>
      <c r="D422" s="422"/>
      <c r="E422" s="440">
        <f t="shared" si="42"/>
        <v>0</v>
      </c>
      <c r="F422" s="425"/>
      <c r="G422" s="425"/>
      <c r="H422" s="425"/>
      <c r="I422" s="1547"/>
      <c r="J422" s="1527"/>
      <c r="K422" s="1528"/>
      <c r="L422" s="424"/>
      <c r="M422" s="412"/>
      <c r="N422" s="376"/>
    </row>
    <row r="423" spans="2:14" ht="19.5" hidden="1" customHeight="1">
      <c r="B423" s="1545"/>
      <c r="C423" s="272" t="s">
        <v>631</v>
      </c>
      <c r="D423" s="422"/>
      <c r="E423" s="440">
        <f t="shared" si="42"/>
        <v>0</v>
      </c>
      <c r="F423" s="423"/>
      <c r="G423" s="423"/>
      <c r="H423" s="423"/>
      <c r="I423" s="1547"/>
      <c r="J423" s="1527"/>
      <c r="K423" s="1528"/>
      <c r="L423" s="424"/>
      <c r="M423" s="412"/>
      <c r="N423" s="376"/>
    </row>
    <row r="424" spans="2:14" ht="19.5" hidden="1" customHeight="1">
      <c r="B424" s="1545"/>
      <c r="C424" s="264" t="s">
        <v>153</v>
      </c>
      <c r="D424" s="422"/>
      <c r="E424" s="440">
        <f t="shared" si="42"/>
        <v>0</v>
      </c>
      <c r="F424" s="423"/>
      <c r="G424" s="423"/>
      <c r="H424" s="423"/>
      <c r="I424" s="1547"/>
      <c r="J424" s="1527"/>
      <c r="K424" s="1528"/>
      <c r="L424" s="424"/>
      <c r="M424" s="412"/>
      <c r="N424" s="376"/>
    </row>
    <row r="425" spans="2:14" ht="19.5" hidden="1" customHeight="1" thickBot="1">
      <c r="B425" s="1546"/>
      <c r="C425" s="273" t="s">
        <v>154</v>
      </c>
      <c r="D425" s="426"/>
      <c r="E425" s="441">
        <f>SUM(F425:H425)</f>
        <v>0</v>
      </c>
      <c r="F425" s="427"/>
      <c r="G425" s="427"/>
      <c r="H425" s="427"/>
      <c r="I425" s="1548"/>
      <c r="J425" s="1551"/>
      <c r="K425" s="1552"/>
      <c r="L425" s="424"/>
      <c r="M425" s="412"/>
      <c r="N425" s="376"/>
    </row>
    <row r="426" spans="2:14" ht="37.5" hidden="1" customHeight="1">
      <c r="B426" s="166" t="str">
        <f>IF('⑥5.スケジュール(PR) '!B47="","",'⑥5.スケジュール(PR) '!B47)</f>
        <v/>
      </c>
      <c r="C426" s="1533" t="str">
        <f>IF('⑥5.スケジュール(PR) '!C47="","",'⑥5.スケジュール(PR) '!C47)</f>
        <v/>
      </c>
      <c r="D426" s="1534" t="str">
        <f>IF('⑥5.スケジュール(PR) '!D407="","",'⑥5.スケジュール(PR) '!D407)</f>
        <v/>
      </c>
      <c r="E426" s="436">
        <f>SUM(E427:E435)</f>
        <v>0</v>
      </c>
      <c r="F426" s="436">
        <f>SUM(F427:F435)</f>
        <v>0</v>
      </c>
      <c r="G426" s="436">
        <f>SUM(G427:G435)</f>
        <v>0</v>
      </c>
      <c r="H426" s="436">
        <f>SUM(H427:H435)</f>
        <v>0</v>
      </c>
      <c r="I426" s="429"/>
      <c r="J426" s="1553"/>
      <c r="K426" s="1554"/>
      <c r="L426" s="419"/>
      <c r="M426" s="417"/>
      <c r="N426" s="376"/>
    </row>
    <row r="427" spans="2:14" ht="19.5" hidden="1" customHeight="1">
      <c r="B427" s="1544"/>
      <c r="C427" s="260" t="s">
        <v>147</v>
      </c>
      <c r="D427" s="420"/>
      <c r="E427" s="439">
        <f>SUM(F427:H427)</f>
        <v>0</v>
      </c>
      <c r="F427" s="421"/>
      <c r="G427" s="421"/>
      <c r="H427" s="421"/>
      <c r="I427" s="1385"/>
      <c r="J427" s="1549"/>
      <c r="K427" s="1550"/>
      <c r="L427" s="424"/>
      <c r="M427" s="412"/>
      <c r="N427" s="376"/>
    </row>
    <row r="428" spans="2:14" ht="19.5" hidden="1" customHeight="1">
      <c r="B428" s="1545"/>
      <c r="C428" s="264" t="s">
        <v>148</v>
      </c>
      <c r="D428" s="422"/>
      <c r="E428" s="440">
        <f t="shared" ref="E428:E434" si="43">SUM(F428:H428)</f>
        <v>0</v>
      </c>
      <c r="F428" s="423"/>
      <c r="G428" s="423"/>
      <c r="H428" s="423"/>
      <c r="I428" s="1547"/>
      <c r="J428" s="1527"/>
      <c r="K428" s="1528"/>
      <c r="L428" s="419"/>
      <c r="M428" s="417"/>
      <c r="N428" s="376"/>
    </row>
    <row r="429" spans="2:14" ht="19.5" hidden="1" customHeight="1">
      <c r="B429" s="1545"/>
      <c r="C429" s="264" t="s">
        <v>149</v>
      </c>
      <c r="D429" s="422"/>
      <c r="E429" s="440">
        <f t="shared" si="43"/>
        <v>0</v>
      </c>
      <c r="F429" s="423"/>
      <c r="G429" s="423"/>
      <c r="H429" s="423"/>
      <c r="I429" s="1547"/>
      <c r="J429" s="1527"/>
      <c r="K429" s="1528"/>
      <c r="L429" s="419"/>
      <c r="M429" s="417"/>
      <c r="N429" s="376"/>
    </row>
    <row r="430" spans="2:14" ht="19.5" hidden="1" customHeight="1">
      <c r="B430" s="1545"/>
      <c r="C430" s="269" t="s">
        <v>150</v>
      </c>
      <c r="D430" s="422"/>
      <c r="E430" s="440">
        <f t="shared" si="43"/>
        <v>0</v>
      </c>
      <c r="F430" s="423"/>
      <c r="G430" s="423"/>
      <c r="H430" s="423"/>
      <c r="I430" s="1547"/>
      <c r="J430" s="1527"/>
      <c r="K430" s="1528"/>
      <c r="L430" s="419"/>
      <c r="M430" s="417"/>
      <c r="N430" s="376"/>
    </row>
    <row r="431" spans="2:14" ht="19.5" hidden="1" customHeight="1">
      <c r="B431" s="1545"/>
      <c r="C431" s="264" t="s">
        <v>151</v>
      </c>
      <c r="D431" s="422"/>
      <c r="E431" s="440">
        <f t="shared" si="43"/>
        <v>0</v>
      </c>
      <c r="F431" s="423"/>
      <c r="G431" s="423"/>
      <c r="H431" s="423"/>
      <c r="I431" s="1547"/>
      <c r="J431" s="1527"/>
      <c r="K431" s="1528"/>
      <c r="L431" s="424"/>
      <c r="M431" s="412"/>
      <c r="N431" s="376"/>
    </row>
    <row r="432" spans="2:14" ht="19.5" hidden="1" customHeight="1">
      <c r="B432" s="1545"/>
      <c r="C432" s="264" t="s">
        <v>152</v>
      </c>
      <c r="D432" s="422"/>
      <c r="E432" s="440">
        <f t="shared" si="43"/>
        <v>0</v>
      </c>
      <c r="F432" s="425"/>
      <c r="G432" s="425"/>
      <c r="H432" s="425"/>
      <c r="I432" s="1547"/>
      <c r="J432" s="1529"/>
      <c r="K432" s="1530"/>
      <c r="L432" s="424"/>
      <c r="M432" s="412"/>
      <c r="N432" s="376"/>
    </row>
    <row r="433" spans="2:14" ht="19.5" hidden="1" customHeight="1">
      <c r="B433" s="1545"/>
      <c r="C433" s="272" t="s">
        <v>631</v>
      </c>
      <c r="D433" s="422"/>
      <c r="E433" s="440">
        <f t="shared" si="43"/>
        <v>0</v>
      </c>
      <c r="F433" s="423"/>
      <c r="G433" s="423"/>
      <c r="H433" s="423"/>
      <c r="I433" s="1547"/>
      <c r="J433" s="1527"/>
      <c r="K433" s="1528"/>
      <c r="L433" s="424"/>
      <c r="M433" s="412"/>
      <c r="N433" s="376"/>
    </row>
    <row r="434" spans="2:14" ht="19.5" hidden="1" customHeight="1">
      <c r="B434" s="1545"/>
      <c r="C434" s="264" t="s">
        <v>153</v>
      </c>
      <c r="D434" s="422"/>
      <c r="E434" s="440">
        <f t="shared" si="43"/>
        <v>0</v>
      </c>
      <c r="F434" s="423"/>
      <c r="G434" s="423"/>
      <c r="H434" s="423"/>
      <c r="I434" s="1547"/>
      <c r="J434" s="1527"/>
      <c r="K434" s="1528"/>
      <c r="L434" s="424"/>
      <c r="M434" s="412"/>
      <c r="N434" s="376"/>
    </row>
    <row r="435" spans="2:14" ht="19.5" hidden="1" customHeight="1" thickBot="1">
      <c r="B435" s="1546"/>
      <c r="C435" s="273" t="s">
        <v>154</v>
      </c>
      <c r="D435" s="426"/>
      <c r="E435" s="441">
        <f>SUM(F435:H435)</f>
        <v>0</v>
      </c>
      <c r="F435" s="427"/>
      <c r="G435" s="427"/>
      <c r="H435" s="427"/>
      <c r="I435" s="1548"/>
      <c r="J435" s="1531"/>
      <c r="K435" s="1532"/>
      <c r="L435" s="424"/>
      <c r="M435" s="412"/>
      <c r="N435" s="376"/>
    </row>
    <row r="436" spans="2:14" ht="37.5" hidden="1" customHeight="1">
      <c r="B436" s="166" t="str">
        <f>IF('⑥5.スケジュール(PR) '!B48="","",'⑥5.スケジュール(PR) '!B48)</f>
        <v/>
      </c>
      <c r="C436" s="1533" t="str">
        <f>IF('⑥5.スケジュール(PR) '!C48="","",'⑥5.スケジュール(PR) '!C48)</f>
        <v/>
      </c>
      <c r="D436" s="1534" t="str">
        <f>IF('⑥5.スケジュール(PR) '!D408="","",'⑥5.スケジュール(PR) '!D408)</f>
        <v/>
      </c>
      <c r="E436" s="436">
        <f>SUM(E437:E445)</f>
        <v>0</v>
      </c>
      <c r="F436" s="436">
        <f>SUM(F437:F445)</f>
        <v>0</v>
      </c>
      <c r="G436" s="436">
        <f>SUM(G437:G445)</f>
        <v>0</v>
      </c>
      <c r="H436" s="436">
        <f>SUM(H437:H445)</f>
        <v>0</v>
      </c>
      <c r="I436" s="428"/>
      <c r="J436" s="1535"/>
      <c r="K436" s="1536"/>
      <c r="L436" s="419"/>
      <c r="M436" s="417"/>
      <c r="N436" s="376"/>
    </row>
    <row r="437" spans="2:14" ht="19.5" hidden="1" customHeight="1">
      <c r="B437" s="1544"/>
      <c r="C437" s="260" t="s">
        <v>147</v>
      </c>
      <c r="D437" s="420"/>
      <c r="E437" s="439">
        <f>SUM(F437:H437)</f>
        <v>0</v>
      </c>
      <c r="F437" s="421"/>
      <c r="G437" s="421"/>
      <c r="H437" s="421"/>
      <c r="I437" s="1385"/>
      <c r="J437" s="1549"/>
      <c r="K437" s="1550"/>
      <c r="L437" s="424"/>
      <c r="M437" s="412"/>
      <c r="N437" s="376"/>
    </row>
    <row r="438" spans="2:14" ht="19.5" hidden="1" customHeight="1">
      <c r="B438" s="1545"/>
      <c r="C438" s="264" t="s">
        <v>148</v>
      </c>
      <c r="D438" s="422"/>
      <c r="E438" s="440">
        <f t="shared" ref="E438:E444" si="44">SUM(F438:H438)</f>
        <v>0</v>
      </c>
      <c r="F438" s="423"/>
      <c r="G438" s="423"/>
      <c r="H438" s="423"/>
      <c r="I438" s="1547"/>
      <c r="J438" s="1527"/>
      <c r="K438" s="1528"/>
      <c r="L438" s="419"/>
      <c r="M438" s="417"/>
      <c r="N438" s="376"/>
    </row>
    <row r="439" spans="2:14" ht="19.5" hidden="1" customHeight="1">
      <c r="B439" s="1545"/>
      <c r="C439" s="264" t="s">
        <v>149</v>
      </c>
      <c r="D439" s="422"/>
      <c r="E439" s="440">
        <f t="shared" si="44"/>
        <v>0</v>
      </c>
      <c r="F439" s="423"/>
      <c r="G439" s="423"/>
      <c r="H439" s="423"/>
      <c r="I439" s="1547"/>
      <c r="J439" s="1527"/>
      <c r="K439" s="1528"/>
      <c r="L439" s="419"/>
      <c r="M439" s="417"/>
      <c r="N439" s="376"/>
    </row>
    <row r="440" spans="2:14" ht="19.5" hidden="1" customHeight="1">
      <c r="B440" s="1545"/>
      <c r="C440" s="269" t="s">
        <v>150</v>
      </c>
      <c r="D440" s="422"/>
      <c r="E440" s="440">
        <f t="shared" si="44"/>
        <v>0</v>
      </c>
      <c r="F440" s="423"/>
      <c r="G440" s="423"/>
      <c r="H440" s="423"/>
      <c r="I440" s="1547"/>
      <c r="J440" s="1527"/>
      <c r="K440" s="1528"/>
      <c r="L440" s="419"/>
      <c r="M440" s="417"/>
      <c r="N440" s="376"/>
    </row>
    <row r="441" spans="2:14" ht="19.5" hidden="1" customHeight="1">
      <c r="B441" s="1545"/>
      <c r="C441" s="264" t="s">
        <v>151</v>
      </c>
      <c r="D441" s="422"/>
      <c r="E441" s="440">
        <f t="shared" si="44"/>
        <v>0</v>
      </c>
      <c r="F441" s="423"/>
      <c r="G441" s="423"/>
      <c r="H441" s="423"/>
      <c r="I441" s="1547"/>
      <c r="J441" s="1527"/>
      <c r="K441" s="1528"/>
      <c r="L441" s="424"/>
      <c r="M441" s="412"/>
      <c r="N441" s="376"/>
    </row>
    <row r="442" spans="2:14" ht="19.5" hidden="1" customHeight="1">
      <c r="B442" s="1545"/>
      <c r="C442" s="264" t="s">
        <v>152</v>
      </c>
      <c r="D442" s="422"/>
      <c r="E442" s="440">
        <f t="shared" si="44"/>
        <v>0</v>
      </c>
      <c r="F442" s="425"/>
      <c r="G442" s="425"/>
      <c r="H442" s="425"/>
      <c r="I442" s="1547"/>
      <c r="J442" s="1527"/>
      <c r="K442" s="1528"/>
      <c r="L442" s="424"/>
      <c r="M442" s="412"/>
      <c r="N442" s="376"/>
    </row>
    <row r="443" spans="2:14" ht="19.5" hidden="1" customHeight="1">
      <c r="B443" s="1545"/>
      <c r="C443" s="272" t="s">
        <v>631</v>
      </c>
      <c r="D443" s="422"/>
      <c r="E443" s="440">
        <f t="shared" si="44"/>
        <v>0</v>
      </c>
      <c r="F443" s="423"/>
      <c r="G443" s="423"/>
      <c r="H443" s="423"/>
      <c r="I443" s="1547"/>
      <c r="J443" s="1527"/>
      <c r="K443" s="1528"/>
      <c r="L443" s="424"/>
      <c r="M443" s="412"/>
      <c r="N443" s="376"/>
    </row>
    <row r="444" spans="2:14" ht="19.5" hidden="1" customHeight="1">
      <c r="B444" s="1545"/>
      <c r="C444" s="264" t="s">
        <v>153</v>
      </c>
      <c r="D444" s="422"/>
      <c r="E444" s="440">
        <f t="shared" si="44"/>
        <v>0</v>
      </c>
      <c r="F444" s="423"/>
      <c r="G444" s="423"/>
      <c r="H444" s="423"/>
      <c r="I444" s="1547"/>
      <c r="J444" s="1527"/>
      <c r="K444" s="1528"/>
      <c r="L444" s="424"/>
      <c r="M444" s="412"/>
      <c r="N444" s="376"/>
    </row>
    <row r="445" spans="2:14" ht="19.5" hidden="1" customHeight="1" thickBot="1">
      <c r="B445" s="1546"/>
      <c r="C445" s="273" t="s">
        <v>154</v>
      </c>
      <c r="D445" s="426"/>
      <c r="E445" s="441">
        <f>SUM(F445:H445)</f>
        <v>0</v>
      </c>
      <c r="F445" s="427"/>
      <c r="G445" s="427"/>
      <c r="H445" s="427"/>
      <c r="I445" s="1548"/>
      <c r="J445" s="1551"/>
      <c r="K445" s="1552"/>
      <c r="L445" s="424"/>
      <c r="M445" s="412"/>
      <c r="N445" s="376"/>
    </row>
    <row r="446" spans="2:14" ht="37.5" hidden="1" customHeight="1">
      <c r="B446" s="437" t="str">
        <f>IF('⑥5.スケジュール(PR) '!B49="","",'⑥5.スケジュール(PR) '!B49)</f>
        <v/>
      </c>
      <c r="C446" s="1557" t="str">
        <f>IF('⑥5.スケジュール(PR) '!C49="","",'⑥5.スケジュール(PR) '!C49)</f>
        <v/>
      </c>
      <c r="D446" s="1558" t="str">
        <f>IF('⑥5.スケジュール(PR) '!D409="","",'⑥5.スケジュール(PR) '!D409)</f>
        <v/>
      </c>
      <c r="E446" s="438">
        <f>SUM(E447:E455)</f>
        <v>0</v>
      </c>
      <c r="F446" s="438">
        <f>SUM(F447:F455)</f>
        <v>0</v>
      </c>
      <c r="G446" s="438">
        <f>SUM(G447:G455)</f>
        <v>0</v>
      </c>
      <c r="H446" s="438">
        <f>SUM(H447:H455)</f>
        <v>0</v>
      </c>
      <c r="I446" s="430"/>
      <c r="J446" s="1559"/>
      <c r="K446" s="1560"/>
      <c r="L446" s="419"/>
      <c r="M446" s="417"/>
      <c r="N446" s="376"/>
    </row>
    <row r="447" spans="2:14" ht="19.5" hidden="1" customHeight="1">
      <c r="B447" s="1544"/>
      <c r="C447" s="260" t="s">
        <v>147</v>
      </c>
      <c r="D447" s="420"/>
      <c r="E447" s="439">
        <f>SUM(F447:H447)</f>
        <v>0</v>
      </c>
      <c r="F447" s="421"/>
      <c r="G447" s="421"/>
      <c r="H447" s="421"/>
      <c r="I447" s="1385"/>
      <c r="J447" s="1549"/>
      <c r="K447" s="1550"/>
      <c r="L447" s="424"/>
      <c r="M447" s="412"/>
      <c r="N447" s="376"/>
    </row>
    <row r="448" spans="2:14" ht="19.5" hidden="1" customHeight="1">
      <c r="B448" s="1545"/>
      <c r="C448" s="264" t="s">
        <v>148</v>
      </c>
      <c r="D448" s="422"/>
      <c r="E448" s="440">
        <f t="shared" ref="E448:E454" si="45">SUM(F448:H448)</f>
        <v>0</v>
      </c>
      <c r="F448" s="423"/>
      <c r="G448" s="423"/>
      <c r="H448" s="423"/>
      <c r="I448" s="1547"/>
      <c r="J448" s="1527"/>
      <c r="K448" s="1528"/>
      <c r="L448" s="419"/>
      <c r="M448" s="417"/>
      <c r="N448" s="376"/>
    </row>
    <row r="449" spans="2:14" ht="19.5" hidden="1" customHeight="1">
      <c r="B449" s="1545"/>
      <c r="C449" s="264" t="s">
        <v>149</v>
      </c>
      <c r="D449" s="422"/>
      <c r="E449" s="440">
        <f t="shared" si="45"/>
        <v>0</v>
      </c>
      <c r="F449" s="423"/>
      <c r="G449" s="423"/>
      <c r="H449" s="423"/>
      <c r="I449" s="1547"/>
      <c r="J449" s="1527"/>
      <c r="K449" s="1528"/>
      <c r="L449" s="419"/>
      <c r="M449" s="417"/>
      <c r="N449" s="376"/>
    </row>
    <row r="450" spans="2:14" ht="19.5" hidden="1" customHeight="1">
      <c r="B450" s="1545"/>
      <c r="C450" s="269" t="s">
        <v>150</v>
      </c>
      <c r="D450" s="422"/>
      <c r="E450" s="440">
        <f t="shared" si="45"/>
        <v>0</v>
      </c>
      <c r="F450" s="423"/>
      <c r="G450" s="423"/>
      <c r="H450" s="423"/>
      <c r="I450" s="1547"/>
      <c r="J450" s="1527"/>
      <c r="K450" s="1528"/>
      <c r="L450" s="419"/>
      <c r="M450" s="417"/>
      <c r="N450" s="376"/>
    </row>
    <row r="451" spans="2:14" ht="19.5" hidden="1" customHeight="1">
      <c r="B451" s="1545"/>
      <c r="C451" s="264" t="s">
        <v>151</v>
      </c>
      <c r="D451" s="422"/>
      <c r="E451" s="440">
        <f t="shared" si="45"/>
        <v>0</v>
      </c>
      <c r="F451" s="423"/>
      <c r="G451" s="423"/>
      <c r="H451" s="423"/>
      <c r="I451" s="1547"/>
      <c r="J451" s="1527"/>
      <c r="K451" s="1528"/>
      <c r="L451" s="424"/>
      <c r="M451" s="412"/>
      <c r="N451" s="376"/>
    </row>
    <row r="452" spans="2:14" ht="19.5" hidden="1" customHeight="1">
      <c r="B452" s="1545"/>
      <c r="C452" s="264" t="s">
        <v>152</v>
      </c>
      <c r="D452" s="422"/>
      <c r="E452" s="440">
        <f t="shared" si="45"/>
        <v>0</v>
      </c>
      <c r="F452" s="425"/>
      <c r="G452" s="425"/>
      <c r="H452" s="425"/>
      <c r="I452" s="1547"/>
      <c r="J452" s="1529"/>
      <c r="K452" s="1530"/>
      <c r="L452" s="424"/>
      <c r="M452" s="412"/>
      <c r="N452" s="376"/>
    </row>
    <row r="453" spans="2:14" ht="19.5" hidden="1" customHeight="1">
      <c r="B453" s="1545"/>
      <c r="C453" s="272" t="s">
        <v>631</v>
      </c>
      <c r="D453" s="422"/>
      <c r="E453" s="440">
        <f t="shared" si="45"/>
        <v>0</v>
      </c>
      <c r="F453" s="423"/>
      <c r="G453" s="423"/>
      <c r="H453" s="423"/>
      <c r="I453" s="1547"/>
      <c r="J453" s="1527"/>
      <c r="K453" s="1528"/>
      <c r="L453" s="424"/>
      <c r="M453" s="412"/>
      <c r="N453" s="376"/>
    </row>
    <row r="454" spans="2:14" ht="19.5" hidden="1" customHeight="1">
      <c r="B454" s="1545"/>
      <c r="C454" s="264" t="s">
        <v>153</v>
      </c>
      <c r="D454" s="422"/>
      <c r="E454" s="440">
        <f t="shared" si="45"/>
        <v>0</v>
      </c>
      <c r="F454" s="423"/>
      <c r="G454" s="423"/>
      <c r="H454" s="423"/>
      <c r="I454" s="1547"/>
      <c r="J454" s="1527"/>
      <c r="K454" s="1528"/>
      <c r="L454" s="424"/>
      <c r="M454" s="412"/>
      <c r="N454" s="376"/>
    </row>
    <row r="455" spans="2:14" ht="19.5" hidden="1" customHeight="1" thickBot="1">
      <c r="B455" s="1546"/>
      <c r="C455" s="273" t="s">
        <v>154</v>
      </c>
      <c r="D455" s="426"/>
      <c r="E455" s="441">
        <f>SUM(F455:H455)</f>
        <v>0</v>
      </c>
      <c r="F455" s="427"/>
      <c r="G455" s="427"/>
      <c r="H455" s="427"/>
      <c r="I455" s="1548"/>
      <c r="J455" s="1531"/>
      <c r="K455" s="1532"/>
      <c r="L455" s="424"/>
      <c r="M455" s="412"/>
      <c r="N455" s="376"/>
    </row>
    <row r="456" spans="2:14" ht="37.5" hidden="1" customHeight="1">
      <c r="B456" s="166" t="str">
        <f>IF('⑥5.スケジュール(PR) '!B50="","",'⑥5.スケジュール(PR) '!B50)</f>
        <v/>
      </c>
      <c r="C456" s="1533" t="str">
        <f>IF('⑥5.スケジュール(PR) '!C50="","",'⑥5.スケジュール(PR) '!C50)</f>
        <v/>
      </c>
      <c r="D456" s="1534" t="str">
        <f>IF('⑥5.スケジュール(PR) '!D410="","",'⑥5.スケジュール(PR) '!D410)</f>
        <v/>
      </c>
      <c r="E456" s="436">
        <f>SUM(E457:E465)</f>
        <v>0</v>
      </c>
      <c r="F456" s="436">
        <f>SUM(F457:F465)</f>
        <v>0</v>
      </c>
      <c r="G456" s="436">
        <f>SUM(G457:G465)</f>
        <v>0</v>
      </c>
      <c r="H456" s="436">
        <f>SUM(H457:H465)</f>
        <v>0</v>
      </c>
      <c r="I456" s="428"/>
      <c r="J456" s="1535"/>
      <c r="K456" s="1536"/>
      <c r="L456" s="419"/>
      <c r="M456" s="417"/>
      <c r="N456" s="376"/>
    </row>
    <row r="457" spans="2:14" ht="19.5" hidden="1" customHeight="1">
      <c r="B457" s="1544"/>
      <c r="C457" s="260" t="s">
        <v>147</v>
      </c>
      <c r="D457" s="420"/>
      <c r="E457" s="439">
        <f>SUM(F457:H457)</f>
        <v>0</v>
      </c>
      <c r="F457" s="421"/>
      <c r="G457" s="421"/>
      <c r="H457" s="421"/>
      <c r="I457" s="1385"/>
      <c r="J457" s="1549"/>
      <c r="K457" s="1550"/>
      <c r="L457" s="424"/>
      <c r="M457" s="412"/>
      <c r="N457" s="376"/>
    </row>
    <row r="458" spans="2:14" ht="19.5" hidden="1" customHeight="1">
      <c r="B458" s="1545"/>
      <c r="C458" s="264" t="s">
        <v>148</v>
      </c>
      <c r="D458" s="422"/>
      <c r="E458" s="440">
        <f t="shared" ref="E458:E464" si="46">SUM(F458:H458)</f>
        <v>0</v>
      </c>
      <c r="F458" s="423"/>
      <c r="G458" s="423"/>
      <c r="H458" s="423"/>
      <c r="I458" s="1547"/>
      <c r="J458" s="1527"/>
      <c r="K458" s="1528"/>
      <c r="L458" s="419"/>
      <c r="M458" s="417"/>
      <c r="N458" s="376"/>
    </row>
    <row r="459" spans="2:14" ht="19.5" hidden="1" customHeight="1">
      <c r="B459" s="1545"/>
      <c r="C459" s="264" t="s">
        <v>149</v>
      </c>
      <c r="D459" s="422"/>
      <c r="E459" s="440">
        <f t="shared" si="46"/>
        <v>0</v>
      </c>
      <c r="F459" s="423"/>
      <c r="G459" s="423"/>
      <c r="H459" s="423"/>
      <c r="I459" s="1547"/>
      <c r="J459" s="1527"/>
      <c r="K459" s="1528"/>
      <c r="L459" s="419"/>
      <c r="M459" s="417"/>
      <c r="N459" s="376"/>
    </row>
    <row r="460" spans="2:14" ht="19.5" hidden="1" customHeight="1">
      <c r="B460" s="1545"/>
      <c r="C460" s="269" t="s">
        <v>150</v>
      </c>
      <c r="D460" s="422"/>
      <c r="E460" s="440">
        <f t="shared" si="46"/>
        <v>0</v>
      </c>
      <c r="F460" s="423"/>
      <c r="G460" s="423"/>
      <c r="H460" s="423"/>
      <c r="I460" s="1547"/>
      <c r="J460" s="1527"/>
      <c r="K460" s="1528"/>
      <c r="L460" s="419"/>
      <c r="M460" s="417"/>
      <c r="N460" s="376"/>
    </row>
    <row r="461" spans="2:14" ht="19.5" hidden="1" customHeight="1">
      <c r="B461" s="1545"/>
      <c r="C461" s="264" t="s">
        <v>151</v>
      </c>
      <c r="D461" s="422"/>
      <c r="E461" s="440">
        <f t="shared" si="46"/>
        <v>0</v>
      </c>
      <c r="F461" s="423"/>
      <c r="G461" s="423"/>
      <c r="H461" s="423"/>
      <c r="I461" s="1547"/>
      <c r="J461" s="1527"/>
      <c r="K461" s="1528"/>
      <c r="L461" s="424"/>
      <c r="M461" s="412"/>
      <c r="N461" s="376"/>
    </row>
    <row r="462" spans="2:14" ht="19.5" hidden="1" customHeight="1">
      <c r="B462" s="1545"/>
      <c r="C462" s="264" t="s">
        <v>152</v>
      </c>
      <c r="D462" s="422"/>
      <c r="E462" s="440">
        <f t="shared" si="46"/>
        <v>0</v>
      </c>
      <c r="F462" s="425"/>
      <c r="G462" s="425"/>
      <c r="H462" s="425"/>
      <c r="I462" s="1547"/>
      <c r="J462" s="1527"/>
      <c r="K462" s="1528"/>
      <c r="L462" s="424"/>
      <c r="M462" s="412"/>
      <c r="N462" s="376"/>
    </row>
    <row r="463" spans="2:14" ht="19.5" hidden="1" customHeight="1">
      <c r="B463" s="1545"/>
      <c r="C463" s="272" t="s">
        <v>631</v>
      </c>
      <c r="D463" s="422"/>
      <c r="E463" s="440">
        <f t="shared" si="46"/>
        <v>0</v>
      </c>
      <c r="F463" s="423"/>
      <c r="G463" s="423"/>
      <c r="H463" s="423"/>
      <c r="I463" s="1547"/>
      <c r="J463" s="1527"/>
      <c r="K463" s="1528"/>
      <c r="L463" s="424"/>
      <c r="M463" s="412"/>
      <c r="N463" s="376"/>
    </row>
    <row r="464" spans="2:14" ht="19.5" hidden="1" customHeight="1">
      <c r="B464" s="1545"/>
      <c r="C464" s="264" t="s">
        <v>153</v>
      </c>
      <c r="D464" s="422"/>
      <c r="E464" s="440">
        <f t="shared" si="46"/>
        <v>0</v>
      </c>
      <c r="F464" s="423"/>
      <c r="G464" s="423"/>
      <c r="H464" s="423"/>
      <c r="I464" s="1547"/>
      <c r="J464" s="1527"/>
      <c r="K464" s="1528"/>
      <c r="L464" s="424"/>
      <c r="M464" s="412"/>
      <c r="N464" s="376"/>
    </row>
    <row r="465" spans="2:14" ht="19.5" hidden="1" customHeight="1" thickBot="1">
      <c r="B465" s="1546"/>
      <c r="C465" s="273" t="s">
        <v>154</v>
      </c>
      <c r="D465" s="426"/>
      <c r="E465" s="441">
        <f>SUM(F465:H465)</f>
        <v>0</v>
      </c>
      <c r="F465" s="427"/>
      <c r="G465" s="427"/>
      <c r="H465" s="427"/>
      <c r="I465" s="1548"/>
      <c r="J465" s="1551"/>
      <c r="K465" s="1552"/>
      <c r="L465" s="424"/>
      <c r="M465" s="412"/>
      <c r="N465" s="376"/>
    </row>
    <row r="466" spans="2:14" ht="37.5" hidden="1" customHeight="1">
      <c r="B466" s="437" t="str">
        <f>IF('⑥5.スケジュール(PR) '!B51="","",'⑥5.スケジュール(PR) '!B51)</f>
        <v/>
      </c>
      <c r="C466" s="1557" t="str">
        <f>IF('⑥5.スケジュール(PR) '!C51="","",'⑥5.スケジュール(PR) '!C51)</f>
        <v/>
      </c>
      <c r="D466" s="1558" t="str">
        <f>IF('⑥5.スケジュール(PR) '!D411="","",'⑥5.スケジュール(PR) '!D411)</f>
        <v/>
      </c>
      <c r="E466" s="438">
        <f>SUM(E467:E475)</f>
        <v>0</v>
      </c>
      <c r="F466" s="438">
        <f>SUM(F467:F475)</f>
        <v>0</v>
      </c>
      <c r="G466" s="438">
        <f>SUM(G467:G475)</f>
        <v>0</v>
      </c>
      <c r="H466" s="438">
        <f>SUM(H467:H475)</f>
        <v>0</v>
      </c>
      <c r="I466" s="430"/>
      <c r="J466" s="1559"/>
      <c r="K466" s="1560"/>
      <c r="L466" s="419"/>
      <c r="M466" s="417"/>
      <c r="N466" s="376"/>
    </row>
    <row r="467" spans="2:14" ht="19.5" hidden="1" customHeight="1">
      <c r="B467" s="1544"/>
      <c r="C467" s="260" t="s">
        <v>147</v>
      </c>
      <c r="D467" s="420"/>
      <c r="E467" s="439">
        <f>SUM(F467:H467)</f>
        <v>0</v>
      </c>
      <c r="F467" s="421"/>
      <c r="G467" s="421"/>
      <c r="H467" s="421"/>
      <c r="I467" s="1385"/>
      <c r="J467" s="1549"/>
      <c r="K467" s="1550"/>
      <c r="L467" s="424"/>
      <c r="M467" s="412"/>
      <c r="N467" s="376"/>
    </row>
    <row r="468" spans="2:14" ht="19.5" hidden="1" customHeight="1">
      <c r="B468" s="1545"/>
      <c r="C468" s="264" t="s">
        <v>148</v>
      </c>
      <c r="D468" s="422"/>
      <c r="E468" s="440">
        <f t="shared" ref="E468:E474" si="47">SUM(F468:H468)</f>
        <v>0</v>
      </c>
      <c r="F468" s="423"/>
      <c r="G468" s="423"/>
      <c r="H468" s="423"/>
      <c r="I468" s="1547"/>
      <c r="J468" s="1527"/>
      <c r="K468" s="1528"/>
      <c r="L468" s="419"/>
      <c r="M468" s="417"/>
      <c r="N468" s="376"/>
    </row>
    <row r="469" spans="2:14" ht="19.5" hidden="1" customHeight="1">
      <c r="B469" s="1545"/>
      <c r="C469" s="264" t="s">
        <v>149</v>
      </c>
      <c r="D469" s="422"/>
      <c r="E469" s="440">
        <f t="shared" si="47"/>
        <v>0</v>
      </c>
      <c r="F469" s="423"/>
      <c r="G469" s="423"/>
      <c r="H469" s="423"/>
      <c r="I469" s="1547"/>
      <c r="J469" s="1527"/>
      <c r="K469" s="1528"/>
      <c r="L469" s="419"/>
      <c r="M469" s="417"/>
      <c r="N469" s="376"/>
    </row>
    <row r="470" spans="2:14" ht="19.5" hidden="1" customHeight="1">
      <c r="B470" s="1545"/>
      <c r="C470" s="269" t="s">
        <v>150</v>
      </c>
      <c r="D470" s="422"/>
      <c r="E470" s="440">
        <f t="shared" si="47"/>
        <v>0</v>
      </c>
      <c r="F470" s="423"/>
      <c r="G470" s="423"/>
      <c r="H470" s="423"/>
      <c r="I470" s="1547"/>
      <c r="J470" s="1527"/>
      <c r="K470" s="1528"/>
      <c r="L470" s="419"/>
      <c r="M470" s="417"/>
      <c r="N470" s="376"/>
    </row>
    <row r="471" spans="2:14" ht="19.5" hidden="1" customHeight="1">
      <c r="B471" s="1545"/>
      <c r="C471" s="264" t="s">
        <v>151</v>
      </c>
      <c r="D471" s="422"/>
      <c r="E471" s="440">
        <f t="shared" si="47"/>
        <v>0</v>
      </c>
      <c r="F471" s="423"/>
      <c r="G471" s="423"/>
      <c r="H471" s="423"/>
      <c r="I471" s="1547"/>
      <c r="J471" s="1527"/>
      <c r="K471" s="1528"/>
      <c r="L471" s="424"/>
      <c r="M471" s="412"/>
      <c r="N471" s="376"/>
    </row>
    <row r="472" spans="2:14" ht="19.5" hidden="1" customHeight="1">
      <c r="B472" s="1545"/>
      <c r="C472" s="264" t="s">
        <v>152</v>
      </c>
      <c r="D472" s="422"/>
      <c r="E472" s="440">
        <f t="shared" si="47"/>
        <v>0</v>
      </c>
      <c r="F472" s="425"/>
      <c r="G472" s="425"/>
      <c r="H472" s="425"/>
      <c r="I472" s="1547"/>
      <c r="J472" s="1529"/>
      <c r="K472" s="1530"/>
      <c r="L472" s="424"/>
      <c r="M472" s="412"/>
      <c r="N472" s="376"/>
    </row>
    <row r="473" spans="2:14" ht="19.5" hidden="1" customHeight="1">
      <c r="B473" s="1545"/>
      <c r="C473" s="272" t="s">
        <v>631</v>
      </c>
      <c r="D473" s="422"/>
      <c r="E473" s="440">
        <f t="shared" si="47"/>
        <v>0</v>
      </c>
      <c r="F473" s="423"/>
      <c r="G473" s="423"/>
      <c r="H473" s="423"/>
      <c r="I473" s="1547"/>
      <c r="J473" s="1527"/>
      <c r="K473" s="1528"/>
      <c r="L473" s="424"/>
      <c r="M473" s="412"/>
      <c r="N473" s="376"/>
    </row>
    <row r="474" spans="2:14" ht="19.5" hidden="1" customHeight="1">
      <c r="B474" s="1545"/>
      <c r="C474" s="264" t="s">
        <v>153</v>
      </c>
      <c r="D474" s="422"/>
      <c r="E474" s="440">
        <f t="shared" si="47"/>
        <v>0</v>
      </c>
      <c r="F474" s="423"/>
      <c r="G474" s="423"/>
      <c r="H474" s="423"/>
      <c r="I474" s="1547"/>
      <c r="J474" s="1527"/>
      <c r="K474" s="1528"/>
      <c r="L474" s="424"/>
      <c r="M474" s="412"/>
      <c r="N474" s="376"/>
    </row>
    <row r="475" spans="2:14" ht="19.5" hidden="1" customHeight="1" thickBot="1">
      <c r="B475" s="1546"/>
      <c r="C475" s="273" t="s">
        <v>154</v>
      </c>
      <c r="D475" s="426"/>
      <c r="E475" s="441">
        <f>SUM(F475:H475)</f>
        <v>0</v>
      </c>
      <c r="F475" s="427"/>
      <c r="G475" s="427"/>
      <c r="H475" s="427"/>
      <c r="I475" s="1548"/>
      <c r="J475" s="1531"/>
      <c r="K475" s="1532"/>
      <c r="L475" s="424"/>
      <c r="M475" s="412"/>
      <c r="N475" s="376"/>
    </row>
    <row r="476" spans="2:14" ht="37.5" hidden="1" customHeight="1">
      <c r="B476" s="166" t="str">
        <f>IF('⑥5.スケジュール(PR) '!B52="","",'⑥5.スケジュール(PR) '!B52)</f>
        <v/>
      </c>
      <c r="C476" s="1533" t="str">
        <f>IF('⑥5.スケジュール(PR) '!C52="","",'⑥5.スケジュール(PR) '!C52)</f>
        <v/>
      </c>
      <c r="D476" s="1534" t="str">
        <f>IF('⑥5.スケジュール(PR) '!D412="","",'⑥5.スケジュール(PR) '!D412)</f>
        <v/>
      </c>
      <c r="E476" s="436">
        <f>SUM(E477:E485)</f>
        <v>0</v>
      </c>
      <c r="F476" s="436">
        <f>SUM(F477:F485)</f>
        <v>0</v>
      </c>
      <c r="G476" s="436">
        <f>SUM(G477:G485)</f>
        <v>0</v>
      </c>
      <c r="H476" s="436">
        <f>SUM(H477:H485)</f>
        <v>0</v>
      </c>
      <c r="I476" s="428"/>
      <c r="J476" s="1535"/>
      <c r="K476" s="1536"/>
      <c r="L476" s="419"/>
      <c r="M476" s="417"/>
      <c r="N476" s="376"/>
    </row>
    <row r="477" spans="2:14" ht="19.5" hidden="1" customHeight="1">
      <c r="B477" s="1544"/>
      <c r="C477" s="260" t="s">
        <v>147</v>
      </c>
      <c r="D477" s="420"/>
      <c r="E477" s="439">
        <f>SUM(F477:H477)</f>
        <v>0</v>
      </c>
      <c r="F477" s="421"/>
      <c r="G477" s="421"/>
      <c r="H477" s="421"/>
      <c r="I477" s="1385"/>
      <c r="J477" s="1549"/>
      <c r="K477" s="1550"/>
      <c r="L477" s="424"/>
      <c r="M477" s="412"/>
      <c r="N477" s="376"/>
    </row>
    <row r="478" spans="2:14" ht="19.5" hidden="1" customHeight="1">
      <c r="B478" s="1545"/>
      <c r="C478" s="264" t="s">
        <v>148</v>
      </c>
      <c r="D478" s="422"/>
      <c r="E478" s="440">
        <f t="shared" ref="E478:E484" si="48">SUM(F478:H478)</f>
        <v>0</v>
      </c>
      <c r="F478" s="423"/>
      <c r="G478" s="423"/>
      <c r="H478" s="423"/>
      <c r="I478" s="1547"/>
      <c r="J478" s="1527"/>
      <c r="K478" s="1528"/>
      <c r="L478" s="419"/>
      <c r="M478" s="417"/>
      <c r="N478" s="376"/>
    </row>
    <row r="479" spans="2:14" ht="19.5" hidden="1" customHeight="1">
      <c r="B479" s="1545"/>
      <c r="C479" s="264" t="s">
        <v>149</v>
      </c>
      <c r="D479" s="422"/>
      <c r="E479" s="440">
        <f t="shared" si="48"/>
        <v>0</v>
      </c>
      <c r="F479" s="423"/>
      <c r="G479" s="423"/>
      <c r="H479" s="423"/>
      <c r="I479" s="1547"/>
      <c r="J479" s="1527"/>
      <c r="K479" s="1528"/>
      <c r="L479" s="419"/>
      <c r="M479" s="417"/>
      <c r="N479" s="376"/>
    </row>
    <row r="480" spans="2:14" ht="19.5" hidden="1" customHeight="1">
      <c r="B480" s="1545"/>
      <c r="C480" s="269" t="s">
        <v>150</v>
      </c>
      <c r="D480" s="422"/>
      <c r="E480" s="440">
        <f t="shared" si="48"/>
        <v>0</v>
      </c>
      <c r="F480" s="423"/>
      <c r="G480" s="423"/>
      <c r="H480" s="423"/>
      <c r="I480" s="1547"/>
      <c r="J480" s="1527"/>
      <c r="K480" s="1528"/>
      <c r="L480" s="419"/>
      <c r="M480" s="417"/>
      <c r="N480" s="376"/>
    </row>
    <row r="481" spans="2:14" ht="19.5" hidden="1" customHeight="1">
      <c r="B481" s="1545"/>
      <c r="C481" s="264" t="s">
        <v>151</v>
      </c>
      <c r="D481" s="422"/>
      <c r="E481" s="440">
        <f t="shared" si="48"/>
        <v>0</v>
      </c>
      <c r="F481" s="423"/>
      <c r="G481" s="423"/>
      <c r="H481" s="423"/>
      <c r="I481" s="1547"/>
      <c r="J481" s="1527"/>
      <c r="K481" s="1528"/>
      <c r="L481" s="424"/>
      <c r="M481" s="412"/>
      <c r="N481" s="376"/>
    </row>
    <row r="482" spans="2:14" ht="19.5" hidden="1" customHeight="1">
      <c r="B482" s="1545"/>
      <c r="C482" s="264" t="s">
        <v>152</v>
      </c>
      <c r="D482" s="422"/>
      <c r="E482" s="440">
        <f t="shared" si="48"/>
        <v>0</v>
      </c>
      <c r="F482" s="425"/>
      <c r="G482" s="425"/>
      <c r="H482" s="425"/>
      <c r="I482" s="1547"/>
      <c r="J482" s="1527"/>
      <c r="K482" s="1528"/>
      <c r="L482" s="424"/>
      <c r="M482" s="412"/>
      <c r="N482" s="376"/>
    </row>
    <row r="483" spans="2:14" ht="19.5" hidden="1" customHeight="1">
      <c r="B483" s="1545"/>
      <c r="C483" s="272" t="s">
        <v>631</v>
      </c>
      <c r="D483" s="422"/>
      <c r="E483" s="440">
        <f t="shared" si="48"/>
        <v>0</v>
      </c>
      <c r="F483" s="423"/>
      <c r="G483" s="423"/>
      <c r="H483" s="423"/>
      <c r="I483" s="1547"/>
      <c r="J483" s="1527"/>
      <c r="K483" s="1528"/>
      <c r="L483" s="424"/>
      <c r="M483" s="412"/>
      <c r="N483" s="376"/>
    </row>
    <row r="484" spans="2:14" ht="19.5" hidden="1" customHeight="1">
      <c r="B484" s="1545"/>
      <c r="C484" s="264" t="s">
        <v>153</v>
      </c>
      <c r="D484" s="422"/>
      <c r="E484" s="440">
        <f t="shared" si="48"/>
        <v>0</v>
      </c>
      <c r="F484" s="423"/>
      <c r="G484" s="423"/>
      <c r="H484" s="423"/>
      <c r="I484" s="1547"/>
      <c r="J484" s="1527"/>
      <c r="K484" s="1528"/>
      <c r="L484" s="424"/>
      <c r="M484" s="412"/>
      <c r="N484" s="376"/>
    </row>
    <row r="485" spans="2:14" ht="19.5" hidden="1" customHeight="1" thickBot="1">
      <c r="B485" s="1546"/>
      <c r="C485" s="273" t="s">
        <v>154</v>
      </c>
      <c r="D485" s="426"/>
      <c r="E485" s="441">
        <f>SUM(F485:H485)</f>
        <v>0</v>
      </c>
      <c r="F485" s="427"/>
      <c r="G485" s="427"/>
      <c r="H485" s="427"/>
      <c r="I485" s="1548"/>
      <c r="J485" s="1551"/>
      <c r="K485" s="1552"/>
      <c r="L485" s="424"/>
      <c r="M485" s="412"/>
      <c r="N485" s="376"/>
    </row>
    <row r="486" spans="2:14" ht="37.5" hidden="1" customHeight="1">
      <c r="B486" s="437" t="str">
        <f>IF('⑥5.スケジュール(PR) '!B53="","",'⑥5.スケジュール(PR) '!B53)</f>
        <v/>
      </c>
      <c r="C486" s="1557" t="str">
        <f>IF('⑥5.スケジュール(PR) '!C53="","",'⑥5.スケジュール(PR) '!C53)</f>
        <v/>
      </c>
      <c r="D486" s="1558" t="str">
        <f>IF('⑥5.スケジュール(PR) '!D413="","",'⑥5.スケジュール(PR) '!D413)</f>
        <v/>
      </c>
      <c r="E486" s="438">
        <f>SUM(E487:E495)</f>
        <v>0</v>
      </c>
      <c r="F486" s="438">
        <f>SUM(F487:F495)</f>
        <v>0</v>
      </c>
      <c r="G486" s="438">
        <f>SUM(G487:G495)</f>
        <v>0</v>
      </c>
      <c r="H486" s="438">
        <f>SUM(H487:H495)</f>
        <v>0</v>
      </c>
      <c r="I486" s="430"/>
      <c r="J486" s="1559"/>
      <c r="K486" s="1560"/>
      <c r="L486" s="419"/>
      <c r="M486" s="417"/>
      <c r="N486" s="376"/>
    </row>
    <row r="487" spans="2:14" ht="19.5" hidden="1" customHeight="1">
      <c r="B487" s="1544"/>
      <c r="C487" s="260" t="s">
        <v>147</v>
      </c>
      <c r="D487" s="420"/>
      <c r="E487" s="439">
        <f>SUM(F487:H487)</f>
        <v>0</v>
      </c>
      <c r="F487" s="421"/>
      <c r="G487" s="421"/>
      <c r="H487" s="421"/>
      <c r="I487" s="1385"/>
      <c r="J487" s="1549"/>
      <c r="K487" s="1550"/>
      <c r="L487" s="424"/>
      <c r="M487" s="412"/>
      <c r="N487" s="376"/>
    </row>
    <row r="488" spans="2:14" ht="19.5" hidden="1" customHeight="1">
      <c r="B488" s="1545"/>
      <c r="C488" s="264" t="s">
        <v>148</v>
      </c>
      <c r="D488" s="422"/>
      <c r="E488" s="440">
        <f t="shared" ref="E488:E494" si="49">SUM(F488:H488)</f>
        <v>0</v>
      </c>
      <c r="F488" s="423"/>
      <c r="G488" s="423"/>
      <c r="H488" s="423"/>
      <c r="I488" s="1547"/>
      <c r="J488" s="1527"/>
      <c r="K488" s="1528"/>
      <c r="L488" s="419"/>
      <c r="M488" s="417"/>
      <c r="N488" s="376"/>
    </row>
    <row r="489" spans="2:14" ht="19.5" hidden="1" customHeight="1">
      <c r="B489" s="1545"/>
      <c r="C489" s="264" t="s">
        <v>149</v>
      </c>
      <c r="D489" s="422"/>
      <c r="E489" s="440">
        <f t="shared" si="49"/>
        <v>0</v>
      </c>
      <c r="F489" s="423"/>
      <c r="G489" s="423"/>
      <c r="H489" s="423"/>
      <c r="I489" s="1547"/>
      <c r="J489" s="1527"/>
      <c r="K489" s="1528"/>
      <c r="L489" s="419"/>
      <c r="M489" s="417"/>
      <c r="N489" s="376"/>
    </row>
    <row r="490" spans="2:14" ht="19.5" hidden="1" customHeight="1">
      <c r="B490" s="1545"/>
      <c r="C490" s="269" t="s">
        <v>150</v>
      </c>
      <c r="D490" s="422"/>
      <c r="E490" s="440">
        <f t="shared" si="49"/>
        <v>0</v>
      </c>
      <c r="F490" s="423"/>
      <c r="G490" s="423"/>
      <c r="H490" s="423"/>
      <c r="I490" s="1547"/>
      <c r="J490" s="1527"/>
      <c r="K490" s="1528"/>
      <c r="L490" s="419"/>
      <c r="M490" s="417"/>
      <c r="N490" s="376"/>
    </row>
    <row r="491" spans="2:14" ht="19.5" hidden="1" customHeight="1">
      <c r="B491" s="1545"/>
      <c r="C491" s="264" t="s">
        <v>151</v>
      </c>
      <c r="D491" s="422"/>
      <c r="E491" s="440">
        <f t="shared" si="49"/>
        <v>0</v>
      </c>
      <c r="F491" s="423"/>
      <c r="G491" s="423"/>
      <c r="H491" s="423"/>
      <c r="I491" s="1547"/>
      <c r="J491" s="1527"/>
      <c r="K491" s="1528"/>
      <c r="L491" s="424"/>
      <c r="M491" s="412"/>
      <c r="N491" s="376"/>
    </row>
    <row r="492" spans="2:14" ht="19.5" hidden="1" customHeight="1">
      <c r="B492" s="1545"/>
      <c r="C492" s="264" t="s">
        <v>152</v>
      </c>
      <c r="D492" s="422"/>
      <c r="E492" s="440">
        <f t="shared" si="49"/>
        <v>0</v>
      </c>
      <c r="F492" s="425"/>
      <c r="G492" s="425"/>
      <c r="H492" s="425"/>
      <c r="I492" s="1547"/>
      <c r="J492" s="1529"/>
      <c r="K492" s="1530"/>
      <c r="L492" s="424"/>
      <c r="M492" s="412"/>
      <c r="N492" s="376"/>
    </row>
    <row r="493" spans="2:14" ht="19.5" hidden="1" customHeight="1">
      <c r="B493" s="1545"/>
      <c r="C493" s="272" t="s">
        <v>631</v>
      </c>
      <c r="D493" s="422"/>
      <c r="E493" s="440">
        <f t="shared" si="49"/>
        <v>0</v>
      </c>
      <c r="F493" s="423"/>
      <c r="G493" s="423"/>
      <c r="H493" s="423"/>
      <c r="I493" s="1547"/>
      <c r="J493" s="1527"/>
      <c r="K493" s="1528"/>
      <c r="L493" s="424"/>
      <c r="M493" s="412"/>
      <c r="N493" s="376"/>
    </row>
    <row r="494" spans="2:14" ht="19.5" hidden="1" customHeight="1">
      <c r="B494" s="1545"/>
      <c r="C494" s="264" t="s">
        <v>153</v>
      </c>
      <c r="D494" s="422"/>
      <c r="E494" s="440">
        <f t="shared" si="49"/>
        <v>0</v>
      </c>
      <c r="F494" s="423"/>
      <c r="G494" s="423"/>
      <c r="H494" s="423"/>
      <c r="I494" s="1547"/>
      <c r="J494" s="1527"/>
      <c r="K494" s="1528"/>
      <c r="L494" s="424"/>
      <c r="M494" s="412"/>
      <c r="N494" s="376"/>
    </row>
    <row r="495" spans="2:14" ht="19.5" hidden="1" customHeight="1" thickBot="1">
      <c r="B495" s="1546"/>
      <c r="C495" s="273" t="s">
        <v>154</v>
      </c>
      <c r="D495" s="426"/>
      <c r="E495" s="441">
        <f>SUM(F495:H495)</f>
        <v>0</v>
      </c>
      <c r="F495" s="427"/>
      <c r="G495" s="427"/>
      <c r="H495" s="427"/>
      <c r="I495" s="1548"/>
      <c r="J495" s="1531"/>
      <c r="K495" s="1532"/>
      <c r="L495" s="424"/>
      <c r="M495" s="412"/>
      <c r="N495" s="376"/>
    </row>
    <row r="496" spans="2:14" ht="37.5" hidden="1" customHeight="1">
      <c r="B496" s="437" t="str">
        <f>IF('⑥5.スケジュール(PR) '!B54="","",'⑥5.スケジュール(PR) '!B54)</f>
        <v/>
      </c>
      <c r="C496" s="1557" t="str">
        <f>IF('⑥5.スケジュール(PR) '!C54="","",'⑥5.スケジュール(PR) '!C54)</f>
        <v/>
      </c>
      <c r="D496" s="1558" t="str">
        <f>IF('⑥5.スケジュール(PR) '!D414="","",'⑥5.スケジュール(PR) '!D414)</f>
        <v/>
      </c>
      <c r="E496" s="438">
        <f>SUM(E497:E505)</f>
        <v>0</v>
      </c>
      <c r="F496" s="438">
        <f>SUM(F497:F505)</f>
        <v>0</v>
      </c>
      <c r="G496" s="438">
        <f>SUM(G497:G505)</f>
        <v>0</v>
      </c>
      <c r="H496" s="438">
        <f>SUM(H497:H505)</f>
        <v>0</v>
      </c>
      <c r="I496" s="430"/>
      <c r="J496" s="1559"/>
      <c r="K496" s="1560"/>
      <c r="L496" s="419"/>
      <c r="M496" s="417"/>
      <c r="N496" s="376"/>
    </row>
    <row r="497" spans="2:14" ht="19.5" hidden="1" customHeight="1">
      <c r="B497" s="1544"/>
      <c r="C497" s="260" t="s">
        <v>147</v>
      </c>
      <c r="D497" s="420"/>
      <c r="E497" s="439">
        <f>SUM(F497:H497)</f>
        <v>0</v>
      </c>
      <c r="F497" s="421"/>
      <c r="G497" s="421"/>
      <c r="H497" s="421"/>
      <c r="I497" s="1385"/>
      <c r="J497" s="1549"/>
      <c r="K497" s="1550"/>
      <c r="L497" s="424"/>
      <c r="M497" s="412"/>
      <c r="N497" s="376"/>
    </row>
    <row r="498" spans="2:14" ht="19.5" hidden="1" customHeight="1">
      <c r="B498" s="1545"/>
      <c r="C498" s="264" t="s">
        <v>148</v>
      </c>
      <c r="D498" s="422"/>
      <c r="E498" s="440">
        <f t="shared" ref="E498:E504" si="50">SUM(F498:H498)</f>
        <v>0</v>
      </c>
      <c r="F498" s="423"/>
      <c r="G498" s="423"/>
      <c r="H498" s="423"/>
      <c r="I498" s="1547"/>
      <c r="J498" s="1527"/>
      <c r="K498" s="1528"/>
      <c r="L498" s="419"/>
      <c r="M498" s="417"/>
      <c r="N498" s="376"/>
    </row>
    <row r="499" spans="2:14" ht="19.5" hidden="1" customHeight="1">
      <c r="B499" s="1545"/>
      <c r="C499" s="264" t="s">
        <v>149</v>
      </c>
      <c r="D499" s="422"/>
      <c r="E499" s="440">
        <f t="shared" si="50"/>
        <v>0</v>
      </c>
      <c r="F499" s="423"/>
      <c r="G499" s="423"/>
      <c r="H499" s="423"/>
      <c r="I499" s="1547"/>
      <c r="J499" s="1527"/>
      <c r="K499" s="1528"/>
      <c r="L499" s="419"/>
      <c r="M499" s="417"/>
      <c r="N499" s="376"/>
    </row>
    <row r="500" spans="2:14" ht="19.5" hidden="1" customHeight="1">
      <c r="B500" s="1545"/>
      <c r="C500" s="269" t="s">
        <v>150</v>
      </c>
      <c r="D500" s="422"/>
      <c r="E500" s="440">
        <f t="shared" si="50"/>
        <v>0</v>
      </c>
      <c r="F500" s="423"/>
      <c r="G500" s="423"/>
      <c r="H500" s="423"/>
      <c r="I500" s="1547"/>
      <c r="J500" s="1527"/>
      <c r="K500" s="1528"/>
      <c r="L500" s="419"/>
      <c r="M500" s="417"/>
      <c r="N500" s="376"/>
    </row>
    <row r="501" spans="2:14" ht="19.5" hidden="1" customHeight="1">
      <c r="B501" s="1545"/>
      <c r="C501" s="264" t="s">
        <v>151</v>
      </c>
      <c r="D501" s="422"/>
      <c r="E501" s="440">
        <f t="shared" si="50"/>
        <v>0</v>
      </c>
      <c r="F501" s="423"/>
      <c r="G501" s="423"/>
      <c r="H501" s="423"/>
      <c r="I501" s="1547"/>
      <c r="J501" s="1527"/>
      <c r="K501" s="1528"/>
      <c r="L501" s="424"/>
      <c r="M501" s="412"/>
      <c r="N501" s="376"/>
    </row>
    <row r="502" spans="2:14" ht="19.5" hidden="1" customHeight="1">
      <c r="B502" s="1545"/>
      <c r="C502" s="264" t="s">
        <v>152</v>
      </c>
      <c r="D502" s="422"/>
      <c r="E502" s="440">
        <f t="shared" si="50"/>
        <v>0</v>
      </c>
      <c r="F502" s="425"/>
      <c r="G502" s="425"/>
      <c r="H502" s="425"/>
      <c r="I502" s="1547"/>
      <c r="J502" s="1529"/>
      <c r="K502" s="1530"/>
      <c r="L502" s="424"/>
      <c r="M502" s="412"/>
      <c r="N502" s="376"/>
    </row>
    <row r="503" spans="2:14" ht="19.5" hidden="1" customHeight="1">
      <c r="B503" s="1545"/>
      <c r="C503" s="272" t="s">
        <v>631</v>
      </c>
      <c r="D503" s="422"/>
      <c r="E503" s="440">
        <f t="shared" si="50"/>
        <v>0</v>
      </c>
      <c r="F503" s="423"/>
      <c r="G503" s="423"/>
      <c r="H503" s="423"/>
      <c r="I503" s="1547"/>
      <c r="J503" s="1527"/>
      <c r="K503" s="1528"/>
      <c r="L503" s="424"/>
      <c r="M503" s="412"/>
      <c r="N503" s="376"/>
    </row>
    <row r="504" spans="2:14" ht="19.5" hidden="1" customHeight="1">
      <c r="B504" s="1545"/>
      <c r="C504" s="264" t="s">
        <v>153</v>
      </c>
      <c r="D504" s="422"/>
      <c r="E504" s="440">
        <f t="shared" si="50"/>
        <v>0</v>
      </c>
      <c r="F504" s="423"/>
      <c r="G504" s="423"/>
      <c r="H504" s="423"/>
      <c r="I504" s="1547"/>
      <c r="J504" s="1527"/>
      <c r="K504" s="1528"/>
      <c r="L504" s="424"/>
      <c r="M504" s="412"/>
      <c r="N504" s="376"/>
    </row>
    <row r="505" spans="2:14" ht="19.5" hidden="1" customHeight="1" thickBot="1">
      <c r="B505" s="1546"/>
      <c r="C505" s="273" t="s">
        <v>154</v>
      </c>
      <c r="D505" s="426"/>
      <c r="E505" s="441">
        <f>SUM(F505:H505)</f>
        <v>0</v>
      </c>
      <c r="F505" s="427"/>
      <c r="G505" s="427"/>
      <c r="H505" s="427"/>
      <c r="I505" s="1548"/>
      <c r="J505" s="1531"/>
      <c r="K505" s="1532"/>
      <c r="L505" s="424"/>
      <c r="M505" s="412"/>
      <c r="N505" s="376"/>
    </row>
    <row r="506" spans="2:14" ht="37.5" hidden="1" customHeight="1">
      <c r="B506" s="166" t="str">
        <f>IF('①4.事業内容（PR）'!B55="","",'①4.事業内容（PR）'!B55)</f>
        <v/>
      </c>
      <c r="C506" s="1533" t="str">
        <f>IF('①4.事業内容（PR）'!C55="","",'①4.事業内容（PR）'!C55)</f>
        <v/>
      </c>
      <c r="D506" s="1534"/>
      <c r="E506" s="436">
        <f>SUM(E507:E515)</f>
        <v>0</v>
      </c>
      <c r="F506" s="436">
        <f>SUM(F507:F515)</f>
        <v>0</v>
      </c>
      <c r="G506" s="436">
        <f>SUM(G507:G515)</f>
        <v>0</v>
      </c>
      <c r="H506" s="436">
        <f>SUM(H507:H515)</f>
        <v>0</v>
      </c>
      <c r="I506" s="428"/>
      <c r="J506" s="1535"/>
      <c r="K506" s="1536"/>
      <c r="L506" s="419"/>
      <c r="M506" s="417"/>
      <c r="N506" s="376"/>
    </row>
    <row r="507" spans="2:14" ht="19.5" hidden="1" customHeight="1">
      <c r="B507" s="1544"/>
      <c r="C507" s="260" t="s">
        <v>147</v>
      </c>
      <c r="D507" s="420"/>
      <c r="E507" s="439">
        <f>SUM(F507:H507)</f>
        <v>0</v>
      </c>
      <c r="F507" s="421"/>
      <c r="G507" s="421"/>
      <c r="H507" s="421"/>
      <c r="I507" s="1385"/>
      <c r="J507" s="1549"/>
      <c r="K507" s="1550"/>
      <c r="L507" s="424"/>
      <c r="M507" s="412"/>
      <c r="N507" s="376"/>
    </row>
    <row r="508" spans="2:14" ht="19.5" hidden="1" customHeight="1">
      <c r="B508" s="1545"/>
      <c r="C508" s="264" t="s">
        <v>148</v>
      </c>
      <c r="D508" s="422"/>
      <c r="E508" s="440">
        <f t="shared" ref="E508:E514" si="51">SUM(F508:H508)</f>
        <v>0</v>
      </c>
      <c r="F508" s="423"/>
      <c r="G508" s="423"/>
      <c r="H508" s="423"/>
      <c r="I508" s="1547"/>
      <c r="J508" s="1527"/>
      <c r="K508" s="1528"/>
      <c r="L508" s="419"/>
      <c r="M508" s="417"/>
      <c r="N508" s="376"/>
    </row>
    <row r="509" spans="2:14" ht="19.5" hidden="1" customHeight="1">
      <c r="B509" s="1545"/>
      <c r="C509" s="264" t="s">
        <v>149</v>
      </c>
      <c r="D509" s="422"/>
      <c r="E509" s="440">
        <f t="shared" si="51"/>
        <v>0</v>
      </c>
      <c r="F509" s="423"/>
      <c r="G509" s="423"/>
      <c r="H509" s="423"/>
      <c r="I509" s="1547"/>
      <c r="J509" s="1527"/>
      <c r="K509" s="1528"/>
      <c r="L509" s="419"/>
      <c r="M509" s="417"/>
      <c r="N509" s="376"/>
    </row>
    <row r="510" spans="2:14" ht="19.5" hidden="1" customHeight="1">
      <c r="B510" s="1545"/>
      <c r="C510" s="269" t="s">
        <v>150</v>
      </c>
      <c r="D510" s="422"/>
      <c r="E510" s="440">
        <f t="shared" si="51"/>
        <v>0</v>
      </c>
      <c r="F510" s="423"/>
      <c r="G510" s="423"/>
      <c r="H510" s="423"/>
      <c r="I510" s="1547"/>
      <c r="J510" s="1527"/>
      <c r="K510" s="1528"/>
      <c r="L510" s="419"/>
      <c r="M510" s="417"/>
      <c r="N510" s="376"/>
    </row>
    <row r="511" spans="2:14" ht="19.5" hidden="1" customHeight="1">
      <c r="B511" s="1545"/>
      <c r="C511" s="264" t="s">
        <v>151</v>
      </c>
      <c r="D511" s="422"/>
      <c r="E511" s="440">
        <f t="shared" si="51"/>
        <v>0</v>
      </c>
      <c r="F511" s="423"/>
      <c r="G511" s="423"/>
      <c r="H511" s="423"/>
      <c r="I511" s="1547"/>
      <c r="J511" s="1527"/>
      <c r="K511" s="1528"/>
      <c r="L511" s="424"/>
      <c r="M511" s="412"/>
      <c r="N511" s="376"/>
    </row>
    <row r="512" spans="2:14" ht="19.5" hidden="1" customHeight="1">
      <c r="B512" s="1545"/>
      <c r="C512" s="264" t="s">
        <v>152</v>
      </c>
      <c r="D512" s="422"/>
      <c r="E512" s="440">
        <f t="shared" si="51"/>
        <v>0</v>
      </c>
      <c r="F512" s="425"/>
      <c r="G512" s="425"/>
      <c r="H512" s="425"/>
      <c r="I512" s="1547"/>
      <c r="J512" s="1527"/>
      <c r="K512" s="1528"/>
      <c r="L512" s="424"/>
      <c r="M512" s="412"/>
      <c r="N512" s="376"/>
    </row>
    <row r="513" spans="2:14" ht="19.5" hidden="1" customHeight="1">
      <c r="B513" s="1545"/>
      <c r="C513" s="272" t="s">
        <v>631</v>
      </c>
      <c r="D513" s="422"/>
      <c r="E513" s="440">
        <f t="shared" si="51"/>
        <v>0</v>
      </c>
      <c r="F513" s="423"/>
      <c r="G513" s="423"/>
      <c r="H513" s="423"/>
      <c r="I513" s="1547"/>
      <c r="J513" s="1527"/>
      <c r="K513" s="1528"/>
      <c r="L513" s="424"/>
      <c r="M513" s="412"/>
      <c r="N513" s="376"/>
    </row>
    <row r="514" spans="2:14" ht="19.5" hidden="1" customHeight="1">
      <c r="B514" s="1545"/>
      <c r="C514" s="264" t="s">
        <v>153</v>
      </c>
      <c r="D514" s="422"/>
      <c r="E514" s="440">
        <f t="shared" si="51"/>
        <v>0</v>
      </c>
      <c r="F514" s="423"/>
      <c r="G514" s="423"/>
      <c r="H514" s="423"/>
      <c r="I514" s="1547"/>
      <c r="J514" s="1527"/>
      <c r="K514" s="1528"/>
      <c r="L514" s="424"/>
      <c r="M514" s="412"/>
      <c r="N514" s="376"/>
    </row>
    <row r="515" spans="2:14" ht="19.5" hidden="1" customHeight="1" thickBot="1">
      <c r="B515" s="1546"/>
      <c r="C515" s="273" t="s">
        <v>154</v>
      </c>
      <c r="D515" s="426"/>
      <c r="E515" s="441">
        <f>SUM(F515:H515)</f>
        <v>0</v>
      </c>
      <c r="F515" s="427"/>
      <c r="G515" s="427"/>
      <c r="H515" s="427"/>
      <c r="I515" s="1548"/>
      <c r="J515" s="1551"/>
      <c r="K515" s="1552"/>
      <c r="L515" s="424"/>
      <c r="M515" s="412"/>
      <c r="N515" s="376"/>
    </row>
    <row r="516" spans="2:14" ht="37.5" hidden="1" customHeight="1">
      <c r="B516" s="437" t="str">
        <f>IF('①4.事業内容（PR）'!B56="","",'①4.事業内容（PR）'!B56)</f>
        <v/>
      </c>
      <c r="C516" s="1557" t="str">
        <f>IF('①4.事業内容（PR）'!C56="","",'①4.事業内容（PR）'!C56)</f>
        <v/>
      </c>
      <c r="D516" s="1558"/>
      <c r="E516" s="438">
        <f>SUM(E517:E525)</f>
        <v>0</v>
      </c>
      <c r="F516" s="438">
        <f>SUM(F517:F525)</f>
        <v>0</v>
      </c>
      <c r="G516" s="438">
        <f>SUM(G517:G525)</f>
        <v>0</v>
      </c>
      <c r="H516" s="438">
        <f>SUM(H517:H525)</f>
        <v>0</v>
      </c>
      <c r="I516" s="430"/>
      <c r="J516" s="1559"/>
      <c r="K516" s="1560"/>
      <c r="L516" s="419"/>
      <c r="M516" s="417"/>
      <c r="N516" s="376"/>
    </row>
    <row r="517" spans="2:14" ht="19.5" hidden="1" customHeight="1">
      <c r="B517" s="1544"/>
      <c r="C517" s="260" t="s">
        <v>147</v>
      </c>
      <c r="D517" s="420"/>
      <c r="E517" s="439">
        <f>SUM(F517:H517)</f>
        <v>0</v>
      </c>
      <c r="F517" s="421"/>
      <c r="G517" s="421"/>
      <c r="H517" s="421"/>
      <c r="I517" s="1385"/>
      <c r="J517" s="1549"/>
      <c r="K517" s="1550"/>
      <c r="L517" s="424"/>
      <c r="M517" s="412"/>
      <c r="N517" s="376"/>
    </row>
    <row r="518" spans="2:14" ht="19.5" hidden="1" customHeight="1">
      <c r="B518" s="1545"/>
      <c r="C518" s="264" t="s">
        <v>148</v>
      </c>
      <c r="D518" s="422"/>
      <c r="E518" s="440">
        <f t="shared" ref="E518:E524" si="52">SUM(F518:H518)</f>
        <v>0</v>
      </c>
      <c r="F518" s="423"/>
      <c r="G518" s="423"/>
      <c r="H518" s="423"/>
      <c r="I518" s="1547"/>
      <c r="J518" s="1527"/>
      <c r="K518" s="1528"/>
      <c r="L518" s="419"/>
      <c r="M518" s="417"/>
      <c r="N518" s="376"/>
    </row>
    <row r="519" spans="2:14" ht="19.5" hidden="1" customHeight="1">
      <c r="B519" s="1545"/>
      <c r="C519" s="264" t="s">
        <v>149</v>
      </c>
      <c r="D519" s="422"/>
      <c r="E519" s="440">
        <f t="shared" si="52"/>
        <v>0</v>
      </c>
      <c r="F519" s="423"/>
      <c r="G519" s="423"/>
      <c r="H519" s="423"/>
      <c r="I519" s="1547"/>
      <c r="J519" s="1527"/>
      <c r="K519" s="1528"/>
      <c r="L519" s="419"/>
      <c r="M519" s="417"/>
      <c r="N519" s="376"/>
    </row>
    <row r="520" spans="2:14" ht="19.5" hidden="1" customHeight="1">
      <c r="B520" s="1545"/>
      <c r="C520" s="269" t="s">
        <v>150</v>
      </c>
      <c r="D520" s="422"/>
      <c r="E520" s="440">
        <f t="shared" si="52"/>
        <v>0</v>
      </c>
      <c r="F520" s="423"/>
      <c r="G520" s="423"/>
      <c r="H520" s="423"/>
      <c r="I520" s="1547"/>
      <c r="J520" s="1527"/>
      <c r="K520" s="1528"/>
      <c r="L520" s="419"/>
      <c r="M520" s="417"/>
      <c r="N520" s="376"/>
    </row>
    <row r="521" spans="2:14" ht="19.5" hidden="1" customHeight="1">
      <c r="B521" s="1545"/>
      <c r="C521" s="264" t="s">
        <v>151</v>
      </c>
      <c r="D521" s="422"/>
      <c r="E521" s="440">
        <f t="shared" si="52"/>
        <v>0</v>
      </c>
      <c r="F521" s="423"/>
      <c r="G521" s="423"/>
      <c r="H521" s="423"/>
      <c r="I521" s="1547"/>
      <c r="J521" s="1527"/>
      <c r="K521" s="1528"/>
      <c r="L521" s="424"/>
      <c r="M521" s="412"/>
      <c r="N521" s="376"/>
    </row>
    <row r="522" spans="2:14" ht="19.5" hidden="1" customHeight="1">
      <c r="B522" s="1545"/>
      <c r="C522" s="264" t="s">
        <v>152</v>
      </c>
      <c r="D522" s="422"/>
      <c r="E522" s="440">
        <f t="shared" si="52"/>
        <v>0</v>
      </c>
      <c r="F522" s="425"/>
      <c r="G522" s="425"/>
      <c r="H522" s="425"/>
      <c r="I522" s="1547"/>
      <c r="J522" s="1529"/>
      <c r="K522" s="1530"/>
      <c r="L522" s="424"/>
      <c r="M522" s="412"/>
      <c r="N522" s="376"/>
    </row>
    <row r="523" spans="2:14" ht="19.5" hidden="1" customHeight="1">
      <c r="B523" s="1545"/>
      <c r="C523" s="272" t="s">
        <v>631</v>
      </c>
      <c r="D523" s="422"/>
      <c r="E523" s="440">
        <f t="shared" si="52"/>
        <v>0</v>
      </c>
      <c r="F523" s="423"/>
      <c r="G523" s="423"/>
      <c r="H523" s="423"/>
      <c r="I523" s="1547"/>
      <c r="J523" s="1527"/>
      <c r="K523" s="1528"/>
      <c r="L523" s="424"/>
      <c r="M523" s="412"/>
      <c r="N523" s="376"/>
    </row>
    <row r="524" spans="2:14" ht="19.5" hidden="1" customHeight="1">
      <c r="B524" s="1545"/>
      <c r="C524" s="264" t="s">
        <v>153</v>
      </c>
      <c r="D524" s="422"/>
      <c r="E524" s="440">
        <f t="shared" si="52"/>
        <v>0</v>
      </c>
      <c r="F524" s="423"/>
      <c r="G524" s="423"/>
      <c r="H524" s="423"/>
      <c r="I524" s="1547"/>
      <c r="J524" s="1527"/>
      <c r="K524" s="1528"/>
      <c r="L524" s="424"/>
      <c r="M524" s="412"/>
      <c r="N524" s="376"/>
    </row>
    <row r="525" spans="2:14" ht="19.5" hidden="1" customHeight="1" thickBot="1">
      <c r="B525" s="1546"/>
      <c r="C525" s="273" t="s">
        <v>154</v>
      </c>
      <c r="D525" s="426"/>
      <c r="E525" s="441">
        <f>SUM(F525:H525)</f>
        <v>0</v>
      </c>
      <c r="F525" s="427"/>
      <c r="G525" s="427"/>
      <c r="H525" s="427"/>
      <c r="I525" s="1548"/>
      <c r="J525" s="1531"/>
      <c r="K525" s="1532"/>
      <c r="L525" s="424"/>
      <c r="M525" s="412"/>
      <c r="N525" s="376"/>
    </row>
    <row r="526" spans="2:14" ht="37.5" hidden="1" customHeight="1">
      <c r="B526" s="166" t="str">
        <f>IF('①4.事業内容（PR）'!B57="","",'①4.事業内容（PR）'!B57)</f>
        <v/>
      </c>
      <c r="C526" s="1533" t="str">
        <f>IF('①4.事業内容（PR）'!C57="","",'①4.事業内容（PR）'!C57)</f>
        <v/>
      </c>
      <c r="D526" s="1534"/>
      <c r="E526" s="436">
        <f>SUM(E527:E535)</f>
        <v>0</v>
      </c>
      <c r="F526" s="436">
        <f>SUM(F527:F535)</f>
        <v>0</v>
      </c>
      <c r="G526" s="436">
        <f>SUM(G527:G535)</f>
        <v>0</v>
      </c>
      <c r="H526" s="436">
        <f>SUM(H527:H535)</f>
        <v>0</v>
      </c>
      <c r="I526" s="428"/>
      <c r="J526" s="1535"/>
      <c r="K526" s="1536"/>
      <c r="L526" s="419"/>
      <c r="M526" s="417"/>
      <c r="N526" s="376"/>
    </row>
    <row r="527" spans="2:14" ht="19.5" hidden="1" customHeight="1">
      <c r="B527" s="1544"/>
      <c r="C527" s="260" t="s">
        <v>147</v>
      </c>
      <c r="D527" s="420"/>
      <c r="E527" s="439">
        <f>SUM(F527:H527)</f>
        <v>0</v>
      </c>
      <c r="F527" s="421"/>
      <c r="G527" s="421"/>
      <c r="H527" s="421"/>
      <c r="I527" s="1385"/>
      <c r="J527" s="1549"/>
      <c r="K527" s="1550"/>
      <c r="L527" s="424"/>
      <c r="M527" s="412"/>
      <c r="N527" s="376"/>
    </row>
    <row r="528" spans="2:14" ht="19.5" hidden="1" customHeight="1">
      <c r="B528" s="1545"/>
      <c r="C528" s="264" t="s">
        <v>148</v>
      </c>
      <c r="D528" s="422"/>
      <c r="E528" s="440">
        <f t="shared" ref="E528:E534" si="53">SUM(F528:H528)</f>
        <v>0</v>
      </c>
      <c r="F528" s="423"/>
      <c r="G528" s="423"/>
      <c r="H528" s="423"/>
      <c r="I528" s="1547"/>
      <c r="J528" s="1527"/>
      <c r="K528" s="1528"/>
      <c r="L528" s="419"/>
      <c r="M528" s="417"/>
      <c r="N528" s="376"/>
    </row>
    <row r="529" spans="2:14" ht="19.5" hidden="1" customHeight="1">
      <c r="B529" s="1545"/>
      <c r="C529" s="264" t="s">
        <v>149</v>
      </c>
      <c r="D529" s="422"/>
      <c r="E529" s="440">
        <f t="shared" si="53"/>
        <v>0</v>
      </c>
      <c r="F529" s="423"/>
      <c r="G529" s="423"/>
      <c r="H529" s="423"/>
      <c r="I529" s="1547"/>
      <c r="J529" s="1527"/>
      <c r="K529" s="1528"/>
      <c r="L529" s="419"/>
      <c r="M529" s="417"/>
      <c r="N529" s="376"/>
    </row>
    <row r="530" spans="2:14" ht="19.5" hidden="1" customHeight="1">
      <c r="B530" s="1545"/>
      <c r="C530" s="269" t="s">
        <v>150</v>
      </c>
      <c r="D530" s="422"/>
      <c r="E530" s="440">
        <f t="shared" si="53"/>
        <v>0</v>
      </c>
      <c r="F530" s="423"/>
      <c r="G530" s="423"/>
      <c r="H530" s="423"/>
      <c r="I530" s="1547"/>
      <c r="J530" s="1527"/>
      <c r="K530" s="1528"/>
      <c r="L530" s="419"/>
      <c r="M530" s="417"/>
      <c r="N530" s="376"/>
    </row>
    <row r="531" spans="2:14" ht="19.5" hidden="1" customHeight="1">
      <c r="B531" s="1545"/>
      <c r="C531" s="264" t="s">
        <v>151</v>
      </c>
      <c r="D531" s="422"/>
      <c r="E531" s="440">
        <f t="shared" si="53"/>
        <v>0</v>
      </c>
      <c r="F531" s="423"/>
      <c r="G531" s="423"/>
      <c r="H531" s="423"/>
      <c r="I531" s="1547"/>
      <c r="J531" s="1527"/>
      <c r="K531" s="1528"/>
      <c r="L531" s="424"/>
      <c r="M531" s="412"/>
      <c r="N531" s="376"/>
    </row>
    <row r="532" spans="2:14" ht="19.5" hidden="1" customHeight="1">
      <c r="B532" s="1545"/>
      <c r="C532" s="264" t="s">
        <v>152</v>
      </c>
      <c r="D532" s="422"/>
      <c r="E532" s="440">
        <f t="shared" si="53"/>
        <v>0</v>
      </c>
      <c r="F532" s="425"/>
      <c r="G532" s="425"/>
      <c r="H532" s="425"/>
      <c r="I532" s="1547"/>
      <c r="J532" s="1527"/>
      <c r="K532" s="1528"/>
      <c r="L532" s="424"/>
      <c r="M532" s="412"/>
      <c r="N532" s="376"/>
    </row>
    <row r="533" spans="2:14" ht="19.5" hidden="1" customHeight="1">
      <c r="B533" s="1545"/>
      <c r="C533" s="272" t="s">
        <v>631</v>
      </c>
      <c r="D533" s="422"/>
      <c r="E533" s="440">
        <f t="shared" si="53"/>
        <v>0</v>
      </c>
      <c r="F533" s="423"/>
      <c r="G533" s="423"/>
      <c r="H533" s="423"/>
      <c r="I533" s="1547"/>
      <c r="J533" s="1527"/>
      <c r="K533" s="1528"/>
      <c r="L533" s="424"/>
      <c r="M533" s="412"/>
      <c r="N533" s="376"/>
    </row>
    <row r="534" spans="2:14" ht="19.5" hidden="1" customHeight="1">
      <c r="B534" s="1545"/>
      <c r="C534" s="264" t="s">
        <v>153</v>
      </c>
      <c r="D534" s="422"/>
      <c r="E534" s="440">
        <f t="shared" si="53"/>
        <v>0</v>
      </c>
      <c r="F534" s="423"/>
      <c r="G534" s="423"/>
      <c r="H534" s="423"/>
      <c r="I534" s="1547"/>
      <c r="J534" s="1527"/>
      <c r="K534" s="1528"/>
      <c r="L534" s="424"/>
      <c r="M534" s="412"/>
      <c r="N534" s="376"/>
    </row>
    <row r="535" spans="2:14" ht="19.5" hidden="1" customHeight="1" thickBot="1">
      <c r="B535" s="1546"/>
      <c r="C535" s="273" t="s">
        <v>154</v>
      </c>
      <c r="D535" s="426"/>
      <c r="E535" s="441">
        <f>SUM(F535:H535)</f>
        <v>0</v>
      </c>
      <c r="F535" s="427"/>
      <c r="G535" s="427"/>
      <c r="H535" s="427"/>
      <c r="I535" s="1548"/>
      <c r="J535" s="1551"/>
      <c r="K535" s="1552"/>
      <c r="L535" s="424"/>
      <c r="M535" s="412"/>
      <c r="N535" s="376"/>
    </row>
    <row r="536" spans="2:14" ht="40.5" hidden="1" customHeight="1">
      <c r="B536" s="166" t="str">
        <f>IF('①4.事業内容（PR）'!B58="","",'①4.事業内容（PR）'!B58)</f>
        <v/>
      </c>
      <c r="C536" s="1533" t="str">
        <f>IF('①4.事業内容（PR）'!C58="","",'①4.事業内容（PR）'!C58)</f>
        <v/>
      </c>
      <c r="D536" s="1534"/>
      <c r="E536" s="436">
        <f>SUM(E537:E545)</f>
        <v>0</v>
      </c>
      <c r="F536" s="436">
        <f>SUM(F537:F545)</f>
        <v>0</v>
      </c>
      <c r="G536" s="436">
        <f>SUM(G537:G545)</f>
        <v>0</v>
      </c>
      <c r="H536" s="436">
        <f>SUM(H537:H545)</f>
        <v>0</v>
      </c>
      <c r="I536" s="429"/>
      <c r="J536" s="1553"/>
      <c r="K536" s="1554"/>
      <c r="L536" s="419"/>
      <c r="M536" s="417"/>
      <c r="N536" s="376"/>
    </row>
    <row r="537" spans="2:14" ht="19.5" hidden="1" customHeight="1">
      <c r="B537" s="1544"/>
      <c r="C537" s="260" t="s">
        <v>147</v>
      </c>
      <c r="D537" s="420"/>
      <c r="E537" s="439">
        <f>SUM(F537:H537)</f>
        <v>0</v>
      </c>
      <c r="F537" s="421"/>
      <c r="G537" s="421"/>
      <c r="H537" s="421"/>
      <c r="I537" s="1385"/>
      <c r="J537" s="1549"/>
      <c r="K537" s="1550"/>
      <c r="L537" s="419"/>
      <c r="M537" s="417"/>
      <c r="N537" s="376"/>
    </row>
    <row r="538" spans="2:14" ht="19.5" hidden="1" customHeight="1">
      <c r="B538" s="1545"/>
      <c r="C538" s="264" t="s">
        <v>148</v>
      </c>
      <c r="D538" s="422"/>
      <c r="E538" s="440">
        <f t="shared" ref="E538:E544" si="54">SUM(F538:H538)</f>
        <v>0</v>
      </c>
      <c r="F538" s="423"/>
      <c r="G538" s="423"/>
      <c r="H538" s="423"/>
      <c r="I538" s="1547"/>
      <c r="J538" s="1527"/>
      <c r="K538" s="1528"/>
      <c r="L538" s="424"/>
      <c r="M538" s="412"/>
      <c r="N538" s="376"/>
    </row>
    <row r="539" spans="2:14" ht="19.5" hidden="1" customHeight="1">
      <c r="B539" s="1545"/>
      <c r="C539" s="264" t="s">
        <v>149</v>
      </c>
      <c r="D539" s="422"/>
      <c r="E539" s="440">
        <f t="shared" si="54"/>
        <v>0</v>
      </c>
      <c r="F539" s="423"/>
      <c r="G539" s="423"/>
      <c r="H539" s="423"/>
      <c r="I539" s="1547"/>
      <c r="J539" s="1527"/>
      <c r="K539" s="1528"/>
      <c r="L539" s="424"/>
      <c r="M539" s="412"/>
      <c r="N539" s="376"/>
    </row>
    <row r="540" spans="2:14" ht="19.5" hidden="1" customHeight="1">
      <c r="B540" s="1545"/>
      <c r="C540" s="269" t="s">
        <v>150</v>
      </c>
      <c r="D540" s="422"/>
      <c r="E540" s="440">
        <f t="shared" si="54"/>
        <v>0</v>
      </c>
      <c r="F540" s="423"/>
      <c r="G540" s="423"/>
      <c r="H540" s="423"/>
      <c r="I540" s="1547"/>
      <c r="J540" s="1527"/>
      <c r="K540" s="1528"/>
      <c r="L540" s="424"/>
      <c r="M540" s="412"/>
      <c r="N540" s="376"/>
    </row>
    <row r="541" spans="2:14" ht="19.5" hidden="1" customHeight="1">
      <c r="B541" s="1545"/>
      <c r="C541" s="264" t="s">
        <v>151</v>
      </c>
      <c r="D541" s="422"/>
      <c r="E541" s="440">
        <f t="shared" si="54"/>
        <v>0</v>
      </c>
      <c r="F541" s="423"/>
      <c r="G541" s="423"/>
      <c r="H541" s="423"/>
      <c r="I541" s="1547"/>
      <c r="J541" s="1527"/>
      <c r="K541" s="1528"/>
      <c r="L541" s="419"/>
      <c r="M541" s="417"/>
      <c r="N541" s="376"/>
    </row>
    <row r="542" spans="2:14" ht="19.5" hidden="1" customHeight="1">
      <c r="B542" s="1545"/>
      <c r="C542" s="264" t="s">
        <v>152</v>
      </c>
      <c r="D542" s="422"/>
      <c r="E542" s="440">
        <f t="shared" si="54"/>
        <v>0</v>
      </c>
      <c r="F542" s="425"/>
      <c r="G542" s="425"/>
      <c r="H542" s="425"/>
      <c r="I542" s="1547"/>
      <c r="J542" s="1529"/>
      <c r="K542" s="1530"/>
      <c r="L542" s="419"/>
      <c r="M542" s="417"/>
      <c r="N542" s="376"/>
    </row>
    <row r="543" spans="2:14" ht="19.5" hidden="1" customHeight="1">
      <c r="B543" s="1545"/>
      <c r="C543" s="272" t="s">
        <v>631</v>
      </c>
      <c r="D543" s="422"/>
      <c r="E543" s="440">
        <f t="shared" si="54"/>
        <v>0</v>
      </c>
      <c r="F543" s="423"/>
      <c r="G543" s="423"/>
      <c r="H543" s="423"/>
      <c r="I543" s="1547"/>
      <c r="J543" s="1527"/>
      <c r="K543" s="1528"/>
      <c r="L543" s="419"/>
      <c r="M543" s="417"/>
      <c r="N543" s="376"/>
    </row>
    <row r="544" spans="2:14" ht="19.5" hidden="1" customHeight="1">
      <c r="B544" s="1545"/>
      <c r="C544" s="264" t="s">
        <v>153</v>
      </c>
      <c r="D544" s="422"/>
      <c r="E544" s="440">
        <f t="shared" si="54"/>
        <v>0</v>
      </c>
      <c r="F544" s="423"/>
      <c r="G544" s="423"/>
      <c r="H544" s="423"/>
      <c r="I544" s="1547"/>
      <c r="J544" s="1527"/>
      <c r="K544" s="1528"/>
      <c r="L544" s="419"/>
      <c r="M544" s="417"/>
      <c r="N544" s="376"/>
    </row>
    <row r="545" spans="2:14" ht="19.5" hidden="1" customHeight="1" thickBot="1">
      <c r="B545" s="1546"/>
      <c r="C545" s="273" t="s">
        <v>154</v>
      </c>
      <c r="D545" s="426"/>
      <c r="E545" s="441">
        <f>SUM(F545:H545)</f>
        <v>0</v>
      </c>
      <c r="F545" s="427"/>
      <c r="G545" s="427"/>
      <c r="H545" s="427"/>
      <c r="I545" s="1548"/>
      <c r="J545" s="1531"/>
      <c r="K545" s="1532"/>
      <c r="L545" s="419"/>
      <c r="M545" s="417"/>
      <c r="N545" s="376"/>
    </row>
    <row r="546" spans="2:14" ht="37.5" hidden="1" customHeight="1">
      <c r="B546" s="166" t="str">
        <f>IF('①4.事業内容（PR）'!B59="","",'①4.事業内容（PR）'!B59)</f>
        <v/>
      </c>
      <c r="C546" s="1533" t="str">
        <f>IF('①4.事業内容（PR）'!C59="","",'①4.事業内容（PR）'!C59)</f>
        <v/>
      </c>
      <c r="D546" s="1534"/>
      <c r="E546" s="436">
        <f>SUM(E547:E555)</f>
        <v>0</v>
      </c>
      <c r="F546" s="436">
        <f>SUM(F547:F555)</f>
        <v>0</v>
      </c>
      <c r="G546" s="436">
        <f>SUM(G547:G555)</f>
        <v>0</v>
      </c>
      <c r="H546" s="436">
        <f>SUM(H547:H555)</f>
        <v>0</v>
      </c>
      <c r="I546" s="428"/>
      <c r="J546" s="1535"/>
      <c r="K546" s="1536"/>
      <c r="L546" s="419"/>
      <c r="M546" s="417"/>
      <c r="N546" s="376"/>
    </row>
    <row r="547" spans="2:14" ht="19.5" hidden="1" customHeight="1">
      <c r="B547" s="1544"/>
      <c r="C547" s="260" t="s">
        <v>147</v>
      </c>
      <c r="D547" s="420"/>
      <c r="E547" s="439">
        <f>SUM(F547:H547)</f>
        <v>0</v>
      </c>
      <c r="F547" s="421"/>
      <c r="G547" s="421"/>
      <c r="H547" s="421"/>
      <c r="I547" s="1385"/>
      <c r="J547" s="1549"/>
      <c r="K547" s="1550"/>
      <c r="L547" s="424"/>
      <c r="M547" s="412"/>
      <c r="N547" s="376"/>
    </row>
    <row r="548" spans="2:14" ht="19.5" hidden="1" customHeight="1">
      <c r="B548" s="1545"/>
      <c r="C548" s="264" t="s">
        <v>148</v>
      </c>
      <c r="D548" s="422"/>
      <c r="E548" s="440">
        <f t="shared" ref="E548:E554" si="55">SUM(F548:H548)</f>
        <v>0</v>
      </c>
      <c r="F548" s="423"/>
      <c r="G548" s="423"/>
      <c r="H548" s="423"/>
      <c r="I548" s="1547"/>
      <c r="J548" s="1527"/>
      <c r="K548" s="1528"/>
      <c r="L548" s="419"/>
      <c r="M548" s="417"/>
      <c r="N548" s="376"/>
    </row>
    <row r="549" spans="2:14" ht="19.5" hidden="1" customHeight="1">
      <c r="B549" s="1545"/>
      <c r="C549" s="264" t="s">
        <v>149</v>
      </c>
      <c r="D549" s="422"/>
      <c r="E549" s="440">
        <f t="shared" si="55"/>
        <v>0</v>
      </c>
      <c r="F549" s="423"/>
      <c r="G549" s="423"/>
      <c r="H549" s="423"/>
      <c r="I549" s="1547"/>
      <c r="J549" s="1527"/>
      <c r="K549" s="1528"/>
      <c r="L549" s="419"/>
      <c r="M549" s="417"/>
      <c r="N549" s="376"/>
    </row>
    <row r="550" spans="2:14" ht="19.5" hidden="1" customHeight="1">
      <c r="B550" s="1545"/>
      <c r="C550" s="269" t="s">
        <v>150</v>
      </c>
      <c r="D550" s="422"/>
      <c r="E550" s="440">
        <f t="shared" si="55"/>
        <v>0</v>
      </c>
      <c r="F550" s="423"/>
      <c r="G550" s="423"/>
      <c r="H550" s="423"/>
      <c r="I550" s="1547"/>
      <c r="J550" s="1527"/>
      <c r="K550" s="1528"/>
      <c r="L550" s="419"/>
      <c r="M550" s="417"/>
      <c r="N550" s="376"/>
    </row>
    <row r="551" spans="2:14" ht="19.5" hidden="1" customHeight="1">
      <c r="B551" s="1545"/>
      <c r="C551" s="264" t="s">
        <v>151</v>
      </c>
      <c r="D551" s="422"/>
      <c r="E551" s="440">
        <f t="shared" si="55"/>
        <v>0</v>
      </c>
      <c r="F551" s="423"/>
      <c r="G551" s="423"/>
      <c r="H551" s="423"/>
      <c r="I551" s="1547"/>
      <c r="J551" s="1527"/>
      <c r="K551" s="1528"/>
      <c r="L551" s="424"/>
      <c r="M551" s="412"/>
      <c r="N551" s="376"/>
    </row>
    <row r="552" spans="2:14" ht="19.5" hidden="1" customHeight="1">
      <c r="B552" s="1545"/>
      <c r="C552" s="264" t="s">
        <v>152</v>
      </c>
      <c r="D552" s="422"/>
      <c r="E552" s="440">
        <f t="shared" si="55"/>
        <v>0</v>
      </c>
      <c r="F552" s="425"/>
      <c r="G552" s="425"/>
      <c r="H552" s="425"/>
      <c r="I552" s="1547"/>
      <c r="J552" s="1527"/>
      <c r="K552" s="1528"/>
      <c r="L552" s="424"/>
      <c r="M552" s="412"/>
      <c r="N552" s="376"/>
    </row>
    <row r="553" spans="2:14" ht="19.5" hidden="1" customHeight="1">
      <c r="B553" s="1545"/>
      <c r="C553" s="272" t="s">
        <v>631</v>
      </c>
      <c r="D553" s="422"/>
      <c r="E553" s="440">
        <f t="shared" si="55"/>
        <v>0</v>
      </c>
      <c r="F553" s="423"/>
      <c r="G553" s="423"/>
      <c r="H553" s="423"/>
      <c r="I553" s="1547"/>
      <c r="J553" s="1527"/>
      <c r="K553" s="1528"/>
      <c r="L553" s="424"/>
      <c r="M553" s="412"/>
      <c r="N553" s="376"/>
    </row>
    <row r="554" spans="2:14" ht="19.5" hidden="1" customHeight="1">
      <c r="B554" s="1545"/>
      <c r="C554" s="264" t="s">
        <v>153</v>
      </c>
      <c r="D554" s="422"/>
      <c r="E554" s="440">
        <f t="shared" si="55"/>
        <v>0</v>
      </c>
      <c r="F554" s="423"/>
      <c r="G554" s="423"/>
      <c r="H554" s="423"/>
      <c r="I554" s="1547"/>
      <c r="J554" s="1527"/>
      <c r="K554" s="1528"/>
      <c r="L554" s="424"/>
      <c r="M554" s="412"/>
      <c r="N554" s="376"/>
    </row>
    <row r="555" spans="2:14" ht="19.5" hidden="1" customHeight="1" thickBot="1">
      <c r="B555" s="1546"/>
      <c r="C555" s="273" t="s">
        <v>154</v>
      </c>
      <c r="D555" s="426"/>
      <c r="E555" s="441">
        <f>SUM(F555:H555)</f>
        <v>0</v>
      </c>
      <c r="F555" s="427"/>
      <c r="G555" s="427"/>
      <c r="H555" s="427"/>
      <c r="I555" s="1548"/>
      <c r="J555" s="1551"/>
      <c r="K555" s="1552"/>
      <c r="L555" s="424"/>
      <c r="M555" s="412"/>
      <c r="N555" s="376"/>
    </row>
    <row r="556" spans="2:14" ht="37.5" hidden="1" customHeight="1">
      <c r="B556" s="166" t="str">
        <f>IF('①4.事業内容（PR）'!B60="","",'①4.事業内容（PR）'!B60)</f>
        <v/>
      </c>
      <c r="C556" s="1533" t="str">
        <f>IF('①4.事業内容（PR）'!C60="","",'①4.事業内容（PR）'!C60)</f>
        <v/>
      </c>
      <c r="D556" s="1534"/>
      <c r="E556" s="436">
        <f>SUM(E557:E565)</f>
        <v>0</v>
      </c>
      <c r="F556" s="436">
        <f>SUM(F557:F565)</f>
        <v>0</v>
      </c>
      <c r="G556" s="436">
        <f>SUM(G557:G565)</f>
        <v>0</v>
      </c>
      <c r="H556" s="436">
        <f>SUM(H557:H565)</f>
        <v>0</v>
      </c>
      <c r="I556" s="429"/>
      <c r="J556" s="1553"/>
      <c r="K556" s="1554"/>
      <c r="L556" s="419"/>
      <c r="M556" s="417"/>
      <c r="N556" s="376"/>
    </row>
    <row r="557" spans="2:14" ht="19.5" hidden="1" customHeight="1">
      <c r="B557" s="1544"/>
      <c r="C557" s="260" t="s">
        <v>147</v>
      </c>
      <c r="D557" s="420"/>
      <c r="E557" s="439">
        <f>SUM(F557:H557)</f>
        <v>0</v>
      </c>
      <c r="F557" s="421"/>
      <c r="G557" s="421"/>
      <c r="H557" s="421"/>
      <c r="I557" s="1385"/>
      <c r="J557" s="1549"/>
      <c r="K557" s="1550"/>
      <c r="L557" s="424"/>
      <c r="M557" s="412"/>
      <c r="N557" s="376"/>
    </row>
    <row r="558" spans="2:14" ht="19.5" hidden="1" customHeight="1">
      <c r="B558" s="1545"/>
      <c r="C558" s="264" t="s">
        <v>148</v>
      </c>
      <c r="D558" s="422"/>
      <c r="E558" s="440">
        <f t="shared" ref="E558:E564" si="56">SUM(F558:H558)</f>
        <v>0</v>
      </c>
      <c r="F558" s="423"/>
      <c r="G558" s="423"/>
      <c r="H558" s="423"/>
      <c r="I558" s="1547"/>
      <c r="J558" s="1527"/>
      <c r="K558" s="1528"/>
      <c r="L558" s="419"/>
      <c r="M558" s="417"/>
      <c r="N558" s="376"/>
    </row>
    <row r="559" spans="2:14" ht="19.5" hidden="1" customHeight="1">
      <c r="B559" s="1545"/>
      <c r="C559" s="264" t="s">
        <v>149</v>
      </c>
      <c r="D559" s="422"/>
      <c r="E559" s="440">
        <f t="shared" si="56"/>
        <v>0</v>
      </c>
      <c r="F559" s="423"/>
      <c r="G559" s="423"/>
      <c r="H559" s="423"/>
      <c r="I559" s="1547"/>
      <c r="J559" s="1527"/>
      <c r="K559" s="1528"/>
      <c r="L559" s="419"/>
      <c r="M559" s="417"/>
      <c r="N559" s="376"/>
    </row>
    <row r="560" spans="2:14" ht="19.5" hidden="1" customHeight="1">
      <c r="B560" s="1545"/>
      <c r="C560" s="269" t="s">
        <v>150</v>
      </c>
      <c r="D560" s="422"/>
      <c r="E560" s="440">
        <f t="shared" si="56"/>
        <v>0</v>
      </c>
      <c r="F560" s="423"/>
      <c r="G560" s="423"/>
      <c r="H560" s="423"/>
      <c r="I560" s="1547"/>
      <c r="J560" s="1527"/>
      <c r="K560" s="1528"/>
      <c r="L560" s="419"/>
      <c r="M560" s="417"/>
      <c r="N560" s="376"/>
    </row>
    <row r="561" spans="2:14" ht="19.5" hidden="1" customHeight="1">
      <c r="B561" s="1545"/>
      <c r="C561" s="264" t="s">
        <v>151</v>
      </c>
      <c r="D561" s="422"/>
      <c r="E561" s="440">
        <f t="shared" si="56"/>
        <v>0</v>
      </c>
      <c r="F561" s="423"/>
      <c r="G561" s="423"/>
      <c r="H561" s="423"/>
      <c r="I561" s="1547"/>
      <c r="J561" s="1527"/>
      <c r="K561" s="1528"/>
      <c r="L561" s="424"/>
      <c r="M561" s="412"/>
      <c r="N561" s="376"/>
    </row>
    <row r="562" spans="2:14" ht="19.5" hidden="1" customHeight="1">
      <c r="B562" s="1545"/>
      <c r="C562" s="264" t="s">
        <v>152</v>
      </c>
      <c r="D562" s="422"/>
      <c r="E562" s="440">
        <f t="shared" si="56"/>
        <v>0</v>
      </c>
      <c r="F562" s="425"/>
      <c r="G562" s="425"/>
      <c r="H562" s="425"/>
      <c r="I562" s="1547"/>
      <c r="J562" s="1529"/>
      <c r="K562" s="1530"/>
      <c r="L562" s="424"/>
      <c r="M562" s="412"/>
      <c r="N562" s="376"/>
    </row>
    <row r="563" spans="2:14" ht="19.5" hidden="1" customHeight="1">
      <c r="B563" s="1545"/>
      <c r="C563" s="272" t="s">
        <v>631</v>
      </c>
      <c r="D563" s="422"/>
      <c r="E563" s="440">
        <f t="shared" si="56"/>
        <v>0</v>
      </c>
      <c r="F563" s="423"/>
      <c r="G563" s="423"/>
      <c r="H563" s="423"/>
      <c r="I563" s="1547"/>
      <c r="J563" s="1527"/>
      <c r="K563" s="1528"/>
      <c r="L563" s="424"/>
      <c r="M563" s="412"/>
      <c r="N563" s="376"/>
    </row>
    <row r="564" spans="2:14" ht="19.5" hidden="1" customHeight="1">
      <c r="B564" s="1545"/>
      <c r="C564" s="264" t="s">
        <v>153</v>
      </c>
      <c r="D564" s="422"/>
      <c r="E564" s="440">
        <f t="shared" si="56"/>
        <v>0</v>
      </c>
      <c r="F564" s="423"/>
      <c r="G564" s="423"/>
      <c r="H564" s="423"/>
      <c r="I564" s="1547"/>
      <c r="J564" s="1527"/>
      <c r="K564" s="1528"/>
      <c r="L564" s="424"/>
      <c r="M564" s="412"/>
      <c r="N564" s="376"/>
    </row>
    <row r="565" spans="2:14" ht="19.5" hidden="1" customHeight="1" thickBot="1">
      <c r="B565" s="1546"/>
      <c r="C565" s="273" t="s">
        <v>154</v>
      </c>
      <c r="D565" s="426"/>
      <c r="E565" s="441">
        <f>SUM(F565:H565)</f>
        <v>0</v>
      </c>
      <c r="F565" s="427"/>
      <c r="G565" s="427"/>
      <c r="H565" s="427"/>
      <c r="I565" s="1548"/>
      <c r="J565" s="1531"/>
      <c r="K565" s="1532"/>
      <c r="L565" s="424"/>
      <c r="M565" s="412"/>
      <c r="N565" s="376"/>
    </row>
    <row r="566" spans="2:14" ht="37.5" hidden="1" customHeight="1">
      <c r="B566" s="166" t="str">
        <f>IF('①4.事業内容（PR）'!B61="","",'①4.事業内容（PR）'!B61)</f>
        <v/>
      </c>
      <c r="C566" s="1533" t="str">
        <f>IF('①4.事業内容（PR）'!C61="","",'①4.事業内容（PR）'!C61)</f>
        <v/>
      </c>
      <c r="D566" s="1534"/>
      <c r="E566" s="436">
        <f>SUM(E567:E575)</f>
        <v>0</v>
      </c>
      <c r="F566" s="436">
        <f>SUM(F567:F575)</f>
        <v>0</v>
      </c>
      <c r="G566" s="436">
        <f>SUM(G567:G575)</f>
        <v>0</v>
      </c>
      <c r="H566" s="436">
        <f>SUM(H567:H575)</f>
        <v>0</v>
      </c>
      <c r="I566" s="428"/>
      <c r="J566" s="1535"/>
      <c r="K566" s="1536"/>
      <c r="L566" s="419"/>
      <c r="M566" s="417"/>
      <c r="N566" s="376"/>
    </row>
    <row r="567" spans="2:14" ht="19.5" hidden="1" customHeight="1">
      <c r="B567" s="1544"/>
      <c r="C567" s="260" t="s">
        <v>147</v>
      </c>
      <c r="D567" s="420"/>
      <c r="E567" s="439">
        <f>SUM(F567:H567)</f>
        <v>0</v>
      </c>
      <c r="F567" s="421"/>
      <c r="G567" s="421"/>
      <c r="H567" s="421"/>
      <c r="I567" s="1385"/>
      <c r="J567" s="1549"/>
      <c r="K567" s="1550"/>
      <c r="L567" s="424"/>
      <c r="M567" s="412"/>
      <c r="N567" s="376"/>
    </row>
    <row r="568" spans="2:14" ht="19.5" hidden="1" customHeight="1">
      <c r="B568" s="1545"/>
      <c r="C568" s="264" t="s">
        <v>148</v>
      </c>
      <c r="D568" s="422"/>
      <c r="E568" s="440">
        <f t="shared" ref="E568:E574" si="57">SUM(F568:H568)</f>
        <v>0</v>
      </c>
      <c r="F568" s="423"/>
      <c r="G568" s="423"/>
      <c r="H568" s="423"/>
      <c r="I568" s="1547"/>
      <c r="J568" s="1527"/>
      <c r="K568" s="1528"/>
      <c r="L568" s="419"/>
      <c r="M568" s="417"/>
      <c r="N568" s="376"/>
    </row>
    <row r="569" spans="2:14" ht="19.5" hidden="1" customHeight="1">
      <c r="B569" s="1545"/>
      <c r="C569" s="264" t="s">
        <v>149</v>
      </c>
      <c r="D569" s="422"/>
      <c r="E569" s="440">
        <f t="shared" si="57"/>
        <v>0</v>
      </c>
      <c r="F569" s="423"/>
      <c r="G569" s="423"/>
      <c r="H569" s="423"/>
      <c r="I569" s="1547"/>
      <c r="J569" s="1527"/>
      <c r="K569" s="1528"/>
      <c r="L569" s="419"/>
      <c r="M569" s="417"/>
      <c r="N569" s="376"/>
    </row>
    <row r="570" spans="2:14" ht="19.5" hidden="1" customHeight="1">
      <c r="B570" s="1545"/>
      <c r="C570" s="269" t="s">
        <v>150</v>
      </c>
      <c r="D570" s="422"/>
      <c r="E570" s="440">
        <f t="shared" si="57"/>
        <v>0</v>
      </c>
      <c r="F570" s="423"/>
      <c r="G570" s="423"/>
      <c r="H570" s="423"/>
      <c r="I570" s="1547"/>
      <c r="J570" s="1527"/>
      <c r="K570" s="1528"/>
      <c r="L570" s="419"/>
      <c r="M570" s="417"/>
      <c r="N570" s="376"/>
    </row>
    <row r="571" spans="2:14" ht="19.5" hidden="1" customHeight="1">
      <c r="B571" s="1545"/>
      <c r="C571" s="264" t="s">
        <v>151</v>
      </c>
      <c r="D571" s="422"/>
      <c r="E571" s="440">
        <f t="shared" si="57"/>
        <v>0</v>
      </c>
      <c r="F571" s="423"/>
      <c r="G571" s="423"/>
      <c r="H571" s="423"/>
      <c r="I571" s="1547"/>
      <c r="J571" s="1527"/>
      <c r="K571" s="1528"/>
      <c r="L571" s="424"/>
      <c r="M571" s="412"/>
      <c r="N571" s="376"/>
    </row>
    <row r="572" spans="2:14" ht="19.5" hidden="1" customHeight="1">
      <c r="B572" s="1545"/>
      <c r="C572" s="264" t="s">
        <v>152</v>
      </c>
      <c r="D572" s="422"/>
      <c r="E572" s="440">
        <f t="shared" si="57"/>
        <v>0</v>
      </c>
      <c r="F572" s="425"/>
      <c r="G572" s="425"/>
      <c r="H572" s="425"/>
      <c r="I572" s="1547"/>
      <c r="J572" s="1527"/>
      <c r="K572" s="1528"/>
      <c r="L572" s="424"/>
      <c r="M572" s="412"/>
      <c r="N572" s="376"/>
    </row>
    <row r="573" spans="2:14" ht="19.5" hidden="1" customHeight="1">
      <c r="B573" s="1545"/>
      <c r="C573" s="272" t="s">
        <v>631</v>
      </c>
      <c r="D573" s="422"/>
      <c r="E573" s="440">
        <f t="shared" si="57"/>
        <v>0</v>
      </c>
      <c r="F573" s="423"/>
      <c r="G573" s="423"/>
      <c r="H573" s="423"/>
      <c r="I573" s="1547"/>
      <c r="J573" s="1527"/>
      <c r="K573" s="1528"/>
      <c r="L573" s="424"/>
      <c r="M573" s="412"/>
      <c r="N573" s="376"/>
    </row>
    <row r="574" spans="2:14" ht="19.5" hidden="1" customHeight="1">
      <c r="B574" s="1545"/>
      <c r="C574" s="264" t="s">
        <v>153</v>
      </c>
      <c r="D574" s="422"/>
      <c r="E574" s="440">
        <f t="shared" si="57"/>
        <v>0</v>
      </c>
      <c r="F574" s="423"/>
      <c r="G574" s="423"/>
      <c r="H574" s="423"/>
      <c r="I574" s="1547"/>
      <c r="J574" s="1527"/>
      <c r="K574" s="1528"/>
      <c r="L574" s="424"/>
      <c r="M574" s="412"/>
      <c r="N574" s="376"/>
    </row>
    <row r="575" spans="2:14" ht="19.5" hidden="1" customHeight="1" thickBot="1">
      <c r="B575" s="1546"/>
      <c r="C575" s="273" t="s">
        <v>154</v>
      </c>
      <c r="D575" s="426"/>
      <c r="E575" s="441">
        <f>SUM(F575:H575)</f>
        <v>0</v>
      </c>
      <c r="F575" s="427"/>
      <c r="G575" s="427"/>
      <c r="H575" s="427"/>
      <c r="I575" s="1548"/>
      <c r="J575" s="1551"/>
      <c r="K575" s="1552"/>
      <c r="L575" s="424"/>
      <c r="M575" s="412"/>
      <c r="N575" s="376"/>
    </row>
    <row r="576" spans="2:14" ht="37.5" hidden="1" customHeight="1">
      <c r="B576" s="437" t="str">
        <f>IF('①4.事業内容（PR）'!B62="","",'①4.事業内容（PR）'!B62)</f>
        <v/>
      </c>
      <c r="C576" s="1557" t="str">
        <f>IF('①4.事業内容（PR）'!C62="","",'①4.事業内容（PR）'!C62)</f>
        <v/>
      </c>
      <c r="D576" s="1558"/>
      <c r="E576" s="438">
        <f>SUM(E577:E585)</f>
        <v>0</v>
      </c>
      <c r="F576" s="438">
        <f>SUM(F577:F585)</f>
        <v>0</v>
      </c>
      <c r="G576" s="438">
        <f>SUM(G577:G585)</f>
        <v>0</v>
      </c>
      <c r="H576" s="438">
        <f>SUM(H577:H585)</f>
        <v>0</v>
      </c>
      <c r="I576" s="430"/>
      <c r="J576" s="1559"/>
      <c r="K576" s="1560"/>
      <c r="L576" s="419"/>
      <c r="M576" s="417"/>
      <c r="N576" s="376"/>
    </row>
    <row r="577" spans="2:14" ht="19.5" hidden="1" customHeight="1">
      <c r="B577" s="1544"/>
      <c r="C577" s="260" t="s">
        <v>147</v>
      </c>
      <c r="D577" s="420"/>
      <c r="E577" s="439">
        <f>SUM(F577:H577)</f>
        <v>0</v>
      </c>
      <c r="F577" s="421"/>
      <c r="G577" s="421"/>
      <c r="H577" s="421"/>
      <c r="I577" s="1385"/>
      <c r="J577" s="1549"/>
      <c r="K577" s="1550"/>
      <c r="L577" s="424"/>
      <c r="M577" s="412"/>
      <c r="N577" s="376"/>
    </row>
    <row r="578" spans="2:14" ht="19.5" hidden="1" customHeight="1">
      <c r="B578" s="1545"/>
      <c r="C578" s="264" t="s">
        <v>148</v>
      </c>
      <c r="D578" s="422"/>
      <c r="E578" s="440">
        <f t="shared" ref="E578:E584" si="58">SUM(F578:H578)</f>
        <v>0</v>
      </c>
      <c r="F578" s="423"/>
      <c r="G578" s="423"/>
      <c r="H578" s="423"/>
      <c r="I578" s="1547"/>
      <c r="J578" s="1527"/>
      <c r="K578" s="1528"/>
      <c r="L578" s="419"/>
      <c r="M578" s="417"/>
      <c r="N578" s="376"/>
    </row>
    <row r="579" spans="2:14" ht="19.5" hidden="1" customHeight="1">
      <c r="B579" s="1545"/>
      <c r="C579" s="264" t="s">
        <v>149</v>
      </c>
      <c r="D579" s="422"/>
      <c r="E579" s="440">
        <f t="shared" si="58"/>
        <v>0</v>
      </c>
      <c r="F579" s="423"/>
      <c r="G579" s="423"/>
      <c r="H579" s="423"/>
      <c r="I579" s="1547"/>
      <c r="J579" s="1527"/>
      <c r="K579" s="1528"/>
      <c r="L579" s="419"/>
      <c r="M579" s="417"/>
      <c r="N579" s="376"/>
    </row>
    <row r="580" spans="2:14" ht="19.5" hidden="1" customHeight="1">
      <c r="B580" s="1545"/>
      <c r="C580" s="269" t="s">
        <v>150</v>
      </c>
      <c r="D580" s="422"/>
      <c r="E580" s="440">
        <f t="shared" si="58"/>
        <v>0</v>
      </c>
      <c r="F580" s="423"/>
      <c r="G580" s="423"/>
      <c r="H580" s="423"/>
      <c r="I580" s="1547"/>
      <c r="J580" s="1527"/>
      <c r="K580" s="1528"/>
      <c r="L580" s="419"/>
      <c r="M580" s="417"/>
      <c r="N580" s="376"/>
    </row>
    <row r="581" spans="2:14" ht="19.5" hidden="1" customHeight="1">
      <c r="B581" s="1545"/>
      <c r="C581" s="264" t="s">
        <v>151</v>
      </c>
      <c r="D581" s="422"/>
      <c r="E581" s="440">
        <f t="shared" si="58"/>
        <v>0</v>
      </c>
      <c r="F581" s="423"/>
      <c r="G581" s="423"/>
      <c r="H581" s="423"/>
      <c r="I581" s="1547"/>
      <c r="J581" s="1527"/>
      <c r="K581" s="1528"/>
      <c r="L581" s="424"/>
      <c r="M581" s="412"/>
      <c r="N581" s="376"/>
    </row>
    <row r="582" spans="2:14" ht="19.5" hidden="1" customHeight="1">
      <c r="B582" s="1545"/>
      <c r="C582" s="264" t="s">
        <v>152</v>
      </c>
      <c r="D582" s="422"/>
      <c r="E582" s="440">
        <f t="shared" si="58"/>
        <v>0</v>
      </c>
      <c r="F582" s="425"/>
      <c r="G582" s="425"/>
      <c r="H582" s="425"/>
      <c r="I582" s="1547"/>
      <c r="J582" s="1529"/>
      <c r="K582" s="1530"/>
      <c r="L582" s="424"/>
      <c r="M582" s="412"/>
      <c r="N582" s="376"/>
    </row>
    <row r="583" spans="2:14" ht="19.5" hidden="1" customHeight="1">
      <c r="B583" s="1545"/>
      <c r="C583" s="272" t="s">
        <v>631</v>
      </c>
      <c r="D583" s="422"/>
      <c r="E583" s="440">
        <f t="shared" si="58"/>
        <v>0</v>
      </c>
      <c r="F583" s="423"/>
      <c r="G583" s="423"/>
      <c r="H583" s="423"/>
      <c r="I583" s="1547"/>
      <c r="J583" s="1527"/>
      <c r="K583" s="1528"/>
      <c r="L583" s="424"/>
      <c r="M583" s="412"/>
      <c r="N583" s="376"/>
    </row>
    <row r="584" spans="2:14" ht="19.5" hidden="1" customHeight="1">
      <c r="B584" s="1545"/>
      <c r="C584" s="264" t="s">
        <v>153</v>
      </c>
      <c r="D584" s="422"/>
      <c r="E584" s="440">
        <f t="shared" si="58"/>
        <v>0</v>
      </c>
      <c r="F584" s="423"/>
      <c r="G584" s="423"/>
      <c r="H584" s="423"/>
      <c r="I584" s="1547"/>
      <c r="J584" s="1527"/>
      <c r="K584" s="1528"/>
      <c r="L584" s="424"/>
      <c r="M584" s="412"/>
      <c r="N584" s="376"/>
    </row>
    <row r="585" spans="2:14" ht="19.5" hidden="1" customHeight="1" thickBot="1">
      <c r="B585" s="1546"/>
      <c r="C585" s="273" t="s">
        <v>154</v>
      </c>
      <c r="D585" s="426"/>
      <c r="E585" s="441">
        <f>SUM(F585:H585)</f>
        <v>0</v>
      </c>
      <c r="F585" s="427"/>
      <c r="G585" s="427"/>
      <c r="H585" s="427"/>
      <c r="I585" s="1548"/>
      <c r="J585" s="1531"/>
      <c r="K585" s="1532"/>
      <c r="L585" s="424"/>
      <c r="M585" s="412"/>
      <c r="N585" s="376"/>
    </row>
    <row r="586" spans="2:14" ht="37.5" hidden="1" customHeight="1">
      <c r="B586" s="166" t="str">
        <f>IF('①4.事業内容（PR）'!B63="","",'①4.事業内容（PR）'!B63)</f>
        <v/>
      </c>
      <c r="C586" s="1533" t="str">
        <f>IF('①4.事業内容（PR）'!C63="","",'①4.事業内容（PR）'!C63)</f>
        <v/>
      </c>
      <c r="D586" s="1534"/>
      <c r="E586" s="436">
        <f>SUM(E587:E595)</f>
        <v>0</v>
      </c>
      <c r="F586" s="436">
        <f>SUM(F587:F595)</f>
        <v>0</v>
      </c>
      <c r="G586" s="436">
        <f>SUM(G587:G595)</f>
        <v>0</v>
      </c>
      <c r="H586" s="436">
        <f>SUM(H587:H595)</f>
        <v>0</v>
      </c>
      <c r="I586" s="428"/>
      <c r="J586" s="1535"/>
      <c r="K586" s="1536"/>
      <c r="L586" s="419"/>
      <c r="M586" s="417"/>
      <c r="N586" s="376"/>
    </row>
    <row r="587" spans="2:14" ht="19.5" hidden="1" customHeight="1">
      <c r="B587" s="1544"/>
      <c r="C587" s="260" t="s">
        <v>147</v>
      </c>
      <c r="D587" s="420"/>
      <c r="E587" s="439">
        <f>SUM(F587:H587)</f>
        <v>0</v>
      </c>
      <c r="F587" s="421"/>
      <c r="G587" s="421"/>
      <c r="H587" s="421"/>
      <c r="I587" s="1385"/>
      <c r="J587" s="1549"/>
      <c r="K587" s="1550"/>
      <c r="L587" s="424"/>
      <c r="M587" s="412"/>
      <c r="N587" s="376"/>
    </row>
    <row r="588" spans="2:14" ht="19.5" hidden="1" customHeight="1">
      <c r="B588" s="1545"/>
      <c r="C588" s="264" t="s">
        <v>148</v>
      </c>
      <c r="D588" s="422"/>
      <c r="E588" s="440">
        <f t="shared" ref="E588:E594" si="59">SUM(F588:H588)</f>
        <v>0</v>
      </c>
      <c r="F588" s="423"/>
      <c r="G588" s="423"/>
      <c r="H588" s="423"/>
      <c r="I588" s="1547"/>
      <c r="J588" s="1527"/>
      <c r="K588" s="1528"/>
      <c r="L588" s="419"/>
      <c r="M588" s="417"/>
      <c r="N588" s="376"/>
    </row>
    <row r="589" spans="2:14" ht="19.5" hidden="1" customHeight="1">
      <c r="B589" s="1545"/>
      <c r="C589" s="264" t="s">
        <v>149</v>
      </c>
      <c r="D589" s="422"/>
      <c r="E589" s="440">
        <f t="shared" si="59"/>
        <v>0</v>
      </c>
      <c r="F589" s="423"/>
      <c r="G589" s="423"/>
      <c r="H589" s="423"/>
      <c r="I589" s="1547"/>
      <c r="J589" s="1527"/>
      <c r="K589" s="1528"/>
      <c r="L589" s="419"/>
      <c r="M589" s="417"/>
      <c r="N589" s="376"/>
    </row>
    <row r="590" spans="2:14" ht="19.5" hidden="1" customHeight="1">
      <c r="B590" s="1545"/>
      <c r="C590" s="269" t="s">
        <v>150</v>
      </c>
      <c r="D590" s="422"/>
      <c r="E590" s="440">
        <f t="shared" si="59"/>
        <v>0</v>
      </c>
      <c r="F590" s="423"/>
      <c r="G590" s="423"/>
      <c r="H590" s="423"/>
      <c r="I590" s="1547"/>
      <c r="J590" s="1527"/>
      <c r="K590" s="1528"/>
      <c r="L590" s="419"/>
      <c r="M590" s="417"/>
      <c r="N590" s="376"/>
    </row>
    <row r="591" spans="2:14" ht="19.5" hidden="1" customHeight="1">
      <c r="B591" s="1545"/>
      <c r="C591" s="264" t="s">
        <v>151</v>
      </c>
      <c r="D591" s="422"/>
      <c r="E591" s="440">
        <f t="shared" si="59"/>
        <v>0</v>
      </c>
      <c r="F591" s="423"/>
      <c r="G591" s="423"/>
      <c r="H591" s="423"/>
      <c r="I591" s="1547"/>
      <c r="J591" s="1527"/>
      <c r="K591" s="1528"/>
      <c r="L591" s="424"/>
      <c r="M591" s="412"/>
      <c r="N591" s="376"/>
    </row>
    <row r="592" spans="2:14" ht="19.5" hidden="1" customHeight="1">
      <c r="B592" s="1545"/>
      <c r="C592" s="264" t="s">
        <v>152</v>
      </c>
      <c r="D592" s="422"/>
      <c r="E592" s="440">
        <f t="shared" si="59"/>
        <v>0</v>
      </c>
      <c r="F592" s="425"/>
      <c r="G592" s="425"/>
      <c r="H592" s="425"/>
      <c r="I592" s="1547"/>
      <c r="J592" s="1527"/>
      <c r="K592" s="1528"/>
      <c r="L592" s="424"/>
      <c r="M592" s="412"/>
      <c r="N592" s="376"/>
    </row>
    <row r="593" spans="2:14" ht="19.5" hidden="1" customHeight="1">
      <c r="B593" s="1545"/>
      <c r="C593" s="272" t="s">
        <v>631</v>
      </c>
      <c r="D593" s="422"/>
      <c r="E593" s="440">
        <f t="shared" si="59"/>
        <v>0</v>
      </c>
      <c r="F593" s="423"/>
      <c r="G593" s="423"/>
      <c r="H593" s="423"/>
      <c r="I593" s="1547"/>
      <c r="J593" s="1527"/>
      <c r="K593" s="1528"/>
      <c r="L593" s="424"/>
      <c r="M593" s="412"/>
      <c r="N593" s="376"/>
    </row>
    <row r="594" spans="2:14" ht="19.5" hidden="1" customHeight="1">
      <c r="B594" s="1545"/>
      <c r="C594" s="264" t="s">
        <v>153</v>
      </c>
      <c r="D594" s="422"/>
      <c r="E594" s="440">
        <f t="shared" si="59"/>
        <v>0</v>
      </c>
      <c r="F594" s="423"/>
      <c r="G594" s="423"/>
      <c r="H594" s="423"/>
      <c r="I594" s="1547"/>
      <c r="J594" s="1527"/>
      <c r="K594" s="1528"/>
      <c r="L594" s="424"/>
      <c r="M594" s="412"/>
      <c r="N594" s="376"/>
    </row>
    <row r="595" spans="2:14" ht="19.5" hidden="1" customHeight="1" thickBot="1">
      <c r="B595" s="1545"/>
      <c r="C595" s="273" t="s">
        <v>154</v>
      </c>
      <c r="D595" s="431"/>
      <c r="E595" s="442">
        <f>SUM(F595:H595)</f>
        <v>0</v>
      </c>
      <c r="F595" s="432"/>
      <c r="G595" s="432"/>
      <c r="H595" s="432"/>
      <c r="I595" s="1547"/>
      <c r="J595" s="1555"/>
      <c r="K595" s="1556"/>
      <c r="L595" s="424"/>
      <c r="M595" s="412"/>
      <c r="N595" s="376"/>
    </row>
    <row r="596" spans="2:14" ht="37.5" hidden="1" customHeight="1">
      <c r="B596" s="437" t="str">
        <f>IF('①4.事業内容（PR）'!B64="","",'①4.事業内容（PR）'!B64)</f>
        <v/>
      </c>
      <c r="C596" s="1557" t="str">
        <f>IF('①4.事業内容（PR）'!C64="","",'①4.事業内容（PR）'!C64)</f>
        <v/>
      </c>
      <c r="D596" s="1558"/>
      <c r="E596" s="438">
        <f>SUM(E597:E605)</f>
        <v>0</v>
      </c>
      <c r="F596" s="438">
        <f>SUM(F597:F605)</f>
        <v>0</v>
      </c>
      <c r="G596" s="438">
        <f>SUM(G597:G605)</f>
        <v>0</v>
      </c>
      <c r="H596" s="438">
        <f>SUM(H597:H605)</f>
        <v>0</v>
      </c>
      <c r="I596" s="430"/>
      <c r="J596" s="1559"/>
      <c r="K596" s="1560"/>
      <c r="L596" s="419"/>
      <c r="M596" s="417"/>
      <c r="N596" s="376"/>
    </row>
    <row r="597" spans="2:14" ht="19.5" hidden="1" customHeight="1">
      <c r="B597" s="1544"/>
      <c r="C597" s="260" t="s">
        <v>147</v>
      </c>
      <c r="D597" s="420"/>
      <c r="E597" s="439">
        <f>SUM(F597:H597)</f>
        <v>0</v>
      </c>
      <c r="F597" s="421"/>
      <c r="G597" s="421"/>
      <c r="H597" s="421"/>
      <c r="I597" s="1385"/>
      <c r="J597" s="1549"/>
      <c r="K597" s="1550"/>
      <c r="L597" s="424"/>
      <c r="M597" s="412"/>
      <c r="N597" s="376"/>
    </row>
    <row r="598" spans="2:14" ht="19.5" hidden="1" customHeight="1">
      <c r="B598" s="1545"/>
      <c r="C598" s="264" t="s">
        <v>148</v>
      </c>
      <c r="D598" s="422"/>
      <c r="E598" s="440">
        <f t="shared" ref="E598:E604" si="60">SUM(F598:H598)</f>
        <v>0</v>
      </c>
      <c r="F598" s="423"/>
      <c r="G598" s="423"/>
      <c r="H598" s="423"/>
      <c r="I598" s="1547"/>
      <c r="J598" s="1527"/>
      <c r="K598" s="1528"/>
      <c r="L598" s="419"/>
      <c r="M598" s="417"/>
      <c r="N598" s="376"/>
    </row>
    <row r="599" spans="2:14" ht="19.5" hidden="1" customHeight="1">
      <c r="B599" s="1545"/>
      <c r="C599" s="264" t="s">
        <v>149</v>
      </c>
      <c r="D599" s="422"/>
      <c r="E599" s="440">
        <f t="shared" si="60"/>
        <v>0</v>
      </c>
      <c r="F599" s="423"/>
      <c r="G599" s="423"/>
      <c r="H599" s="423"/>
      <c r="I599" s="1547"/>
      <c r="J599" s="1527"/>
      <c r="K599" s="1528"/>
      <c r="L599" s="419"/>
      <c r="M599" s="417"/>
      <c r="N599" s="376"/>
    </row>
    <row r="600" spans="2:14" ht="19.5" hidden="1" customHeight="1">
      <c r="B600" s="1545"/>
      <c r="C600" s="269" t="s">
        <v>150</v>
      </c>
      <c r="D600" s="422"/>
      <c r="E600" s="440">
        <f t="shared" si="60"/>
        <v>0</v>
      </c>
      <c r="F600" s="423"/>
      <c r="G600" s="423"/>
      <c r="H600" s="423"/>
      <c r="I600" s="1547"/>
      <c r="J600" s="1527"/>
      <c r="K600" s="1528"/>
      <c r="L600" s="419"/>
      <c r="M600" s="417"/>
      <c r="N600" s="376"/>
    </row>
    <row r="601" spans="2:14" ht="19.5" hidden="1" customHeight="1">
      <c r="B601" s="1545"/>
      <c r="C601" s="264" t="s">
        <v>151</v>
      </c>
      <c r="D601" s="422"/>
      <c r="E601" s="440">
        <f t="shared" si="60"/>
        <v>0</v>
      </c>
      <c r="F601" s="423"/>
      <c r="G601" s="423"/>
      <c r="H601" s="423"/>
      <c r="I601" s="1547"/>
      <c r="J601" s="1527"/>
      <c r="K601" s="1528"/>
      <c r="L601" s="424"/>
      <c r="M601" s="412"/>
      <c r="N601" s="376"/>
    </row>
    <row r="602" spans="2:14" ht="19.5" hidden="1" customHeight="1">
      <c r="B602" s="1545"/>
      <c r="C602" s="264" t="s">
        <v>152</v>
      </c>
      <c r="D602" s="422"/>
      <c r="E602" s="440">
        <f t="shared" si="60"/>
        <v>0</v>
      </c>
      <c r="F602" s="425"/>
      <c r="G602" s="425"/>
      <c r="H602" s="425"/>
      <c r="I602" s="1547"/>
      <c r="J602" s="1529"/>
      <c r="K602" s="1530"/>
      <c r="L602" s="424"/>
      <c r="M602" s="412"/>
      <c r="N602" s="376"/>
    </row>
    <row r="603" spans="2:14" ht="19.5" hidden="1" customHeight="1">
      <c r="B603" s="1545"/>
      <c r="C603" s="272" t="s">
        <v>631</v>
      </c>
      <c r="D603" s="422"/>
      <c r="E603" s="440">
        <f t="shared" si="60"/>
        <v>0</v>
      </c>
      <c r="F603" s="423"/>
      <c r="G603" s="423"/>
      <c r="H603" s="423"/>
      <c r="I603" s="1547"/>
      <c r="J603" s="1527"/>
      <c r="K603" s="1528"/>
      <c r="L603" s="424"/>
      <c r="M603" s="412"/>
      <c r="N603" s="376"/>
    </row>
    <row r="604" spans="2:14" ht="19.5" hidden="1" customHeight="1">
      <c r="B604" s="1545"/>
      <c r="C604" s="264" t="s">
        <v>153</v>
      </c>
      <c r="D604" s="422"/>
      <c r="E604" s="440">
        <f t="shared" si="60"/>
        <v>0</v>
      </c>
      <c r="F604" s="423"/>
      <c r="G604" s="423"/>
      <c r="H604" s="423"/>
      <c r="I604" s="1547"/>
      <c r="J604" s="1527"/>
      <c r="K604" s="1528"/>
      <c r="L604" s="424"/>
      <c r="M604" s="412"/>
      <c r="N604" s="376"/>
    </row>
    <row r="605" spans="2:14" ht="19.5" hidden="1" customHeight="1" thickBot="1">
      <c r="B605" s="1546"/>
      <c r="C605" s="273" t="s">
        <v>154</v>
      </c>
      <c r="D605" s="426"/>
      <c r="E605" s="441">
        <f>SUM(F605:H605)</f>
        <v>0</v>
      </c>
      <c r="F605" s="427"/>
      <c r="G605" s="427"/>
      <c r="H605" s="427"/>
      <c r="I605" s="1548"/>
      <c r="J605" s="1531"/>
      <c r="K605" s="1532"/>
      <c r="L605" s="424"/>
      <c r="M605" s="412"/>
      <c r="N605" s="376"/>
    </row>
    <row r="606" spans="2:14" ht="40.5" hidden="1" customHeight="1">
      <c r="B606" s="166" t="str">
        <f>IF('⑥5.スケジュール(PR) '!B65="","",'⑥5.スケジュール(PR) '!B65)</f>
        <v/>
      </c>
      <c r="C606" s="1533" t="str">
        <f>IF('⑥5.スケジュール(PR) '!C65="","",'⑥5.スケジュール(PR) '!C65)</f>
        <v/>
      </c>
      <c r="D606" s="1534" t="str">
        <f>IF('⑥5.スケジュール(PR) '!D605="","",'⑥5.スケジュール(PR) '!D605)</f>
        <v/>
      </c>
      <c r="E606" s="436">
        <f>SUM(E607:E615)</f>
        <v>0</v>
      </c>
      <c r="F606" s="436">
        <f>SUM(F607:F615)</f>
        <v>0</v>
      </c>
      <c r="G606" s="436">
        <f>SUM(G607:G615)</f>
        <v>0</v>
      </c>
      <c r="H606" s="436">
        <f>SUM(H607:H615)</f>
        <v>0</v>
      </c>
      <c r="I606" s="429"/>
      <c r="J606" s="1553"/>
      <c r="K606" s="1554"/>
      <c r="L606" s="419"/>
      <c r="M606" s="146"/>
      <c r="N606" s="376"/>
    </row>
    <row r="607" spans="2:14" ht="19.5" hidden="1" customHeight="1">
      <c r="B607" s="1544"/>
      <c r="C607" s="260" t="s">
        <v>147</v>
      </c>
      <c r="D607" s="420"/>
      <c r="E607" s="439">
        <f>SUM(F607:H607)</f>
        <v>0</v>
      </c>
      <c r="F607" s="421"/>
      <c r="G607" s="421"/>
      <c r="H607" s="421"/>
      <c r="I607" s="1385"/>
      <c r="J607" s="1549"/>
      <c r="K607" s="1550"/>
      <c r="L607" s="419"/>
      <c r="M607" s="151"/>
      <c r="N607" s="376"/>
    </row>
    <row r="608" spans="2:14" ht="19.5" hidden="1" customHeight="1">
      <c r="B608" s="1545"/>
      <c r="C608" s="264" t="s">
        <v>148</v>
      </c>
      <c r="D608" s="422"/>
      <c r="E608" s="440">
        <f t="shared" ref="E608:E614" si="61">SUM(F608:H608)</f>
        <v>0</v>
      </c>
      <c r="F608" s="423"/>
      <c r="G608" s="423"/>
      <c r="H608" s="423"/>
      <c r="I608" s="1547"/>
      <c r="J608" s="1527"/>
      <c r="K608" s="1528"/>
      <c r="L608" s="424"/>
      <c r="M608" s="412"/>
      <c r="N608" s="376"/>
    </row>
    <row r="609" spans="2:14" ht="19.5" hidden="1" customHeight="1">
      <c r="B609" s="1545"/>
      <c r="C609" s="264" t="s">
        <v>149</v>
      </c>
      <c r="D609" s="422"/>
      <c r="E609" s="440">
        <f t="shared" si="61"/>
        <v>0</v>
      </c>
      <c r="F609" s="423"/>
      <c r="G609" s="423"/>
      <c r="H609" s="423"/>
      <c r="I609" s="1547"/>
      <c r="J609" s="1527"/>
      <c r="K609" s="1528"/>
      <c r="L609" s="424"/>
      <c r="M609" s="146"/>
      <c r="N609" s="376"/>
    </row>
    <row r="610" spans="2:14" ht="19.5" hidden="1" customHeight="1">
      <c r="B610" s="1545"/>
      <c r="C610" s="269" t="s">
        <v>150</v>
      </c>
      <c r="D610" s="422"/>
      <c r="E610" s="440">
        <f t="shared" si="61"/>
        <v>0</v>
      </c>
      <c r="F610" s="423"/>
      <c r="G610" s="423"/>
      <c r="H610" s="423"/>
      <c r="I610" s="1547"/>
      <c r="J610" s="1527"/>
      <c r="K610" s="1528"/>
      <c r="L610" s="424"/>
      <c r="M610" s="668"/>
      <c r="N610" s="376"/>
    </row>
    <row r="611" spans="2:14" ht="19.5" hidden="1" customHeight="1">
      <c r="B611" s="1545"/>
      <c r="C611" s="264" t="s">
        <v>151</v>
      </c>
      <c r="D611" s="422"/>
      <c r="E611" s="440">
        <f t="shared" si="61"/>
        <v>0</v>
      </c>
      <c r="F611" s="423"/>
      <c r="G611" s="423"/>
      <c r="H611" s="423"/>
      <c r="I611" s="1547"/>
      <c r="J611" s="1527"/>
      <c r="K611" s="1528"/>
      <c r="L611" s="419"/>
      <c r="M611" s="417"/>
      <c r="N611" s="376"/>
    </row>
    <row r="612" spans="2:14" ht="19.5" hidden="1" customHeight="1">
      <c r="B612" s="1545"/>
      <c r="C612" s="264" t="s">
        <v>152</v>
      </c>
      <c r="D612" s="422"/>
      <c r="E612" s="440">
        <f t="shared" si="61"/>
        <v>0</v>
      </c>
      <c r="F612" s="425"/>
      <c r="G612" s="425"/>
      <c r="H612" s="425"/>
      <c r="I612" s="1547"/>
      <c r="J612" s="1529"/>
      <c r="K612" s="1530"/>
      <c r="L612" s="419"/>
      <c r="M612" s="417"/>
      <c r="N612" s="376"/>
    </row>
    <row r="613" spans="2:14" ht="19.5" hidden="1" customHeight="1">
      <c r="B613" s="1545"/>
      <c r="C613" s="272" t="s">
        <v>631</v>
      </c>
      <c r="D613" s="422"/>
      <c r="E613" s="440">
        <f t="shared" si="61"/>
        <v>0</v>
      </c>
      <c r="F613" s="423"/>
      <c r="G613" s="423"/>
      <c r="H613" s="423"/>
      <c r="I613" s="1547"/>
      <c r="J613" s="1527"/>
      <c r="K613" s="1528"/>
      <c r="L613" s="419"/>
      <c r="M613" s="417"/>
      <c r="N613" s="376"/>
    </row>
    <row r="614" spans="2:14" ht="19.5" hidden="1" customHeight="1">
      <c r="B614" s="1545"/>
      <c r="C614" s="264" t="s">
        <v>153</v>
      </c>
      <c r="D614" s="422"/>
      <c r="E614" s="440">
        <f t="shared" si="61"/>
        <v>0</v>
      </c>
      <c r="F614" s="423"/>
      <c r="G614" s="423"/>
      <c r="H614" s="423"/>
      <c r="I614" s="1547"/>
      <c r="J614" s="1527"/>
      <c r="K614" s="1528"/>
      <c r="L614" s="419"/>
      <c r="M614" s="417"/>
      <c r="N614" s="376"/>
    </row>
    <row r="615" spans="2:14" ht="19.5" hidden="1" customHeight="1" thickBot="1">
      <c r="B615" s="1546"/>
      <c r="C615" s="273" t="s">
        <v>154</v>
      </c>
      <c r="D615" s="426"/>
      <c r="E615" s="441">
        <f>SUM(F615:H615)</f>
        <v>0</v>
      </c>
      <c r="F615" s="427"/>
      <c r="G615" s="427"/>
      <c r="H615" s="427"/>
      <c r="I615" s="1548"/>
      <c r="J615" s="1531"/>
      <c r="K615" s="1532"/>
      <c r="L615" s="419"/>
      <c r="M615" s="417"/>
      <c r="N615" s="376"/>
    </row>
    <row r="616" spans="2:14" ht="37.5" hidden="1" customHeight="1">
      <c r="B616" s="166" t="str">
        <f>IF('⑥5.スケジュール(PR) '!B66="","",'⑥5.スケジュール(PR) '!B66)</f>
        <v/>
      </c>
      <c r="C616" s="1533" t="str">
        <f>IF('⑥5.スケジュール(PR) '!C66="","",'⑥5.スケジュール(PR) '!C66)</f>
        <v/>
      </c>
      <c r="D616" s="1534" t="str">
        <f>IF('⑥5.スケジュール(PR) '!D606="","",'⑥5.スケジュール(PR) '!D606)</f>
        <v/>
      </c>
      <c r="E616" s="436">
        <f>SUM(E617:E625)</f>
        <v>0</v>
      </c>
      <c r="F616" s="436">
        <f>SUM(F617:F625)</f>
        <v>0</v>
      </c>
      <c r="G616" s="436">
        <f>SUM(G617:G625)</f>
        <v>0</v>
      </c>
      <c r="H616" s="436">
        <f>SUM(H617:H625)</f>
        <v>0</v>
      </c>
      <c r="I616" s="428"/>
      <c r="J616" s="1535"/>
      <c r="K616" s="1536"/>
      <c r="L616" s="419"/>
      <c r="M616" s="417"/>
      <c r="N616" s="376"/>
    </row>
    <row r="617" spans="2:14" ht="19.5" hidden="1" customHeight="1">
      <c r="B617" s="1544"/>
      <c r="C617" s="260" t="s">
        <v>147</v>
      </c>
      <c r="D617" s="420"/>
      <c r="E617" s="439">
        <f>SUM(F617:H617)</f>
        <v>0</v>
      </c>
      <c r="F617" s="421"/>
      <c r="G617" s="421"/>
      <c r="H617" s="421"/>
      <c r="I617" s="1385"/>
      <c r="J617" s="1549"/>
      <c r="K617" s="1550"/>
      <c r="L617" s="424"/>
      <c r="M617" s="412"/>
      <c r="N617" s="376"/>
    </row>
    <row r="618" spans="2:14" ht="19.5" hidden="1" customHeight="1">
      <c r="B618" s="1545"/>
      <c r="C618" s="264" t="s">
        <v>148</v>
      </c>
      <c r="D618" s="422"/>
      <c r="E618" s="440">
        <f t="shared" ref="E618:E624" si="62">SUM(F618:H618)</f>
        <v>0</v>
      </c>
      <c r="F618" s="423"/>
      <c r="G618" s="423"/>
      <c r="H618" s="423"/>
      <c r="I618" s="1547"/>
      <c r="J618" s="1527"/>
      <c r="K618" s="1528"/>
      <c r="L618" s="419"/>
      <c r="M618" s="417"/>
      <c r="N618" s="376"/>
    </row>
    <row r="619" spans="2:14" ht="19.5" hidden="1" customHeight="1">
      <c r="B619" s="1545"/>
      <c r="C619" s="264" t="s">
        <v>149</v>
      </c>
      <c r="D619" s="422"/>
      <c r="E619" s="440">
        <f t="shared" si="62"/>
        <v>0</v>
      </c>
      <c r="F619" s="423"/>
      <c r="G619" s="423"/>
      <c r="H619" s="423"/>
      <c r="I619" s="1547"/>
      <c r="J619" s="1527"/>
      <c r="K619" s="1528"/>
      <c r="L619" s="419"/>
      <c r="M619" s="417"/>
      <c r="N619" s="376"/>
    </row>
    <row r="620" spans="2:14" ht="19.5" hidden="1" customHeight="1">
      <c r="B620" s="1545"/>
      <c r="C620" s="269" t="s">
        <v>150</v>
      </c>
      <c r="D620" s="422"/>
      <c r="E620" s="440">
        <f t="shared" si="62"/>
        <v>0</v>
      </c>
      <c r="F620" s="423"/>
      <c r="G620" s="423"/>
      <c r="H620" s="423"/>
      <c r="I620" s="1547"/>
      <c r="J620" s="1527"/>
      <c r="K620" s="1528"/>
      <c r="L620" s="419"/>
      <c r="M620" s="417"/>
      <c r="N620" s="376"/>
    </row>
    <row r="621" spans="2:14" ht="19.5" hidden="1" customHeight="1">
      <c r="B621" s="1545"/>
      <c r="C621" s="264" t="s">
        <v>151</v>
      </c>
      <c r="D621" s="422"/>
      <c r="E621" s="440">
        <f t="shared" si="62"/>
        <v>0</v>
      </c>
      <c r="F621" s="423"/>
      <c r="G621" s="423"/>
      <c r="H621" s="423"/>
      <c r="I621" s="1547"/>
      <c r="J621" s="1527"/>
      <c r="K621" s="1528"/>
      <c r="L621" s="424"/>
      <c r="M621" s="412"/>
      <c r="N621" s="376"/>
    </row>
    <row r="622" spans="2:14" ht="19.5" hidden="1" customHeight="1">
      <c r="B622" s="1545"/>
      <c r="C622" s="264" t="s">
        <v>152</v>
      </c>
      <c r="D622" s="422"/>
      <c r="E622" s="440">
        <f t="shared" si="62"/>
        <v>0</v>
      </c>
      <c r="F622" s="425"/>
      <c r="G622" s="425"/>
      <c r="H622" s="425"/>
      <c r="I622" s="1547"/>
      <c r="J622" s="1527"/>
      <c r="K622" s="1528"/>
      <c r="L622" s="424"/>
      <c r="M622" s="412"/>
      <c r="N622" s="376"/>
    </row>
    <row r="623" spans="2:14" ht="19.5" hidden="1" customHeight="1">
      <c r="B623" s="1545"/>
      <c r="C623" s="272" t="s">
        <v>631</v>
      </c>
      <c r="D623" s="422"/>
      <c r="E623" s="440">
        <f t="shared" si="62"/>
        <v>0</v>
      </c>
      <c r="F623" s="423"/>
      <c r="G623" s="423"/>
      <c r="H623" s="423"/>
      <c r="I623" s="1547"/>
      <c r="J623" s="1527"/>
      <c r="K623" s="1528"/>
      <c r="L623" s="424"/>
      <c r="M623" s="412"/>
      <c r="N623" s="376"/>
    </row>
    <row r="624" spans="2:14" ht="19.5" hidden="1" customHeight="1">
      <c r="B624" s="1545"/>
      <c r="C624" s="264" t="s">
        <v>153</v>
      </c>
      <c r="D624" s="422"/>
      <c r="E624" s="440">
        <f t="shared" si="62"/>
        <v>0</v>
      </c>
      <c r="F624" s="423"/>
      <c r="G624" s="423"/>
      <c r="H624" s="423"/>
      <c r="I624" s="1547"/>
      <c r="J624" s="1527"/>
      <c r="K624" s="1528"/>
      <c r="L624" s="424"/>
      <c r="M624" s="412"/>
      <c r="N624" s="376"/>
    </row>
    <row r="625" spans="2:14" ht="19.5" hidden="1" customHeight="1" thickBot="1">
      <c r="B625" s="1546"/>
      <c r="C625" s="273" t="s">
        <v>154</v>
      </c>
      <c r="D625" s="426"/>
      <c r="E625" s="441">
        <f>SUM(F625:H625)</f>
        <v>0</v>
      </c>
      <c r="F625" s="427"/>
      <c r="G625" s="427"/>
      <c r="H625" s="427"/>
      <c r="I625" s="1548"/>
      <c r="J625" s="1551"/>
      <c r="K625" s="1552"/>
      <c r="L625" s="424"/>
      <c r="M625" s="412"/>
      <c r="N625" s="376"/>
    </row>
    <row r="626" spans="2:14" ht="37.5" hidden="1" customHeight="1">
      <c r="B626" s="166" t="str">
        <f>IF('⑥5.スケジュール(PR) '!B67="","",'⑥5.スケジュール(PR) '!B67)</f>
        <v/>
      </c>
      <c r="C626" s="1533" t="str">
        <f>IF('⑥5.スケジュール(PR) '!C67="","",'⑥5.スケジュール(PR) '!C67)</f>
        <v/>
      </c>
      <c r="D626" s="1534" t="str">
        <f>IF('⑥5.スケジュール(PR) '!D607="","",'⑥5.スケジュール(PR) '!D607)</f>
        <v/>
      </c>
      <c r="E626" s="436">
        <f>SUM(E627:E635)</f>
        <v>0</v>
      </c>
      <c r="F626" s="436">
        <f>SUM(F627:F635)</f>
        <v>0</v>
      </c>
      <c r="G626" s="436">
        <f>SUM(G627:G635)</f>
        <v>0</v>
      </c>
      <c r="H626" s="436">
        <f>SUM(H627:H635)</f>
        <v>0</v>
      </c>
      <c r="I626" s="429"/>
      <c r="J626" s="1553"/>
      <c r="K626" s="1554"/>
      <c r="L626" s="419"/>
      <c r="M626" s="417"/>
      <c r="N626" s="376"/>
    </row>
    <row r="627" spans="2:14" ht="19.5" hidden="1" customHeight="1">
      <c r="B627" s="1544"/>
      <c r="C627" s="260" t="s">
        <v>147</v>
      </c>
      <c r="D627" s="420"/>
      <c r="E627" s="439">
        <f>SUM(F627:H627)</f>
        <v>0</v>
      </c>
      <c r="F627" s="421"/>
      <c r="G627" s="421"/>
      <c r="H627" s="421"/>
      <c r="I627" s="1385"/>
      <c r="J627" s="1549"/>
      <c r="K627" s="1550"/>
      <c r="L627" s="424"/>
      <c r="M627" s="412"/>
      <c r="N627" s="376"/>
    </row>
    <row r="628" spans="2:14" ht="19.5" hidden="1" customHeight="1">
      <c r="B628" s="1545"/>
      <c r="C628" s="264" t="s">
        <v>148</v>
      </c>
      <c r="D628" s="422"/>
      <c r="E628" s="440">
        <f t="shared" ref="E628:E634" si="63">SUM(F628:H628)</f>
        <v>0</v>
      </c>
      <c r="F628" s="423"/>
      <c r="G628" s="423"/>
      <c r="H628" s="423"/>
      <c r="I628" s="1547"/>
      <c r="J628" s="1527"/>
      <c r="K628" s="1528"/>
      <c r="L628" s="419"/>
      <c r="M628" s="417"/>
      <c r="N628" s="376"/>
    </row>
    <row r="629" spans="2:14" ht="19.5" hidden="1" customHeight="1">
      <c r="B629" s="1545"/>
      <c r="C629" s="264" t="s">
        <v>149</v>
      </c>
      <c r="D629" s="422"/>
      <c r="E629" s="440">
        <f t="shared" si="63"/>
        <v>0</v>
      </c>
      <c r="F629" s="423"/>
      <c r="G629" s="423"/>
      <c r="H629" s="423"/>
      <c r="I629" s="1547"/>
      <c r="J629" s="1527"/>
      <c r="K629" s="1528"/>
      <c r="L629" s="419"/>
      <c r="M629" s="417"/>
      <c r="N629" s="376"/>
    </row>
    <row r="630" spans="2:14" ht="19.5" hidden="1" customHeight="1">
      <c r="B630" s="1545"/>
      <c r="C630" s="269" t="s">
        <v>150</v>
      </c>
      <c r="D630" s="422"/>
      <c r="E630" s="440">
        <f t="shared" si="63"/>
        <v>0</v>
      </c>
      <c r="F630" s="423"/>
      <c r="G630" s="423"/>
      <c r="H630" s="423"/>
      <c r="I630" s="1547"/>
      <c r="J630" s="1527"/>
      <c r="K630" s="1528"/>
      <c r="L630" s="419"/>
      <c r="M630" s="417"/>
      <c r="N630" s="376"/>
    </row>
    <row r="631" spans="2:14" ht="19.5" hidden="1" customHeight="1">
      <c r="B631" s="1545"/>
      <c r="C631" s="264" t="s">
        <v>151</v>
      </c>
      <c r="D631" s="422"/>
      <c r="E631" s="440">
        <f t="shared" si="63"/>
        <v>0</v>
      </c>
      <c r="F631" s="423"/>
      <c r="G631" s="423"/>
      <c r="H631" s="423"/>
      <c r="I631" s="1547"/>
      <c r="J631" s="1527"/>
      <c r="K631" s="1528"/>
      <c r="L631" s="424"/>
      <c r="M631" s="412"/>
      <c r="N631" s="376"/>
    </row>
    <row r="632" spans="2:14" ht="19.5" hidden="1" customHeight="1">
      <c r="B632" s="1545"/>
      <c r="C632" s="264" t="s">
        <v>152</v>
      </c>
      <c r="D632" s="422"/>
      <c r="E632" s="440">
        <f t="shared" si="63"/>
        <v>0</v>
      </c>
      <c r="F632" s="425"/>
      <c r="G632" s="425"/>
      <c r="H632" s="425"/>
      <c r="I632" s="1547"/>
      <c r="J632" s="1529"/>
      <c r="K632" s="1530"/>
      <c r="L632" s="424"/>
      <c r="M632" s="412"/>
      <c r="N632" s="376"/>
    </row>
    <row r="633" spans="2:14" ht="19.5" hidden="1" customHeight="1">
      <c r="B633" s="1545"/>
      <c r="C633" s="272" t="s">
        <v>631</v>
      </c>
      <c r="D633" s="422"/>
      <c r="E633" s="440">
        <f t="shared" si="63"/>
        <v>0</v>
      </c>
      <c r="F633" s="423"/>
      <c r="G633" s="423"/>
      <c r="H633" s="423"/>
      <c r="I633" s="1547"/>
      <c r="J633" s="1527"/>
      <c r="K633" s="1528"/>
      <c r="L633" s="424"/>
      <c r="M633" s="412"/>
      <c r="N633" s="376"/>
    </row>
    <row r="634" spans="2:14" ht="19.5" hidden="1" customHeight="1">
      <c r="B634" s="1545"/>
      <c r="C634" s="264" t="s">
        <v>153</v>
      </c>
      <c r="D634" s="422"/>
      <c r="E634" s="440">
        <f t="shared" si="63"/>
        <v>0</v>
      </c>
      <c r="F634" s="423"/>
      <c r="G634" s="423"/>
      <c r="H634" s="423"/>
      <c r="I634" s="1547"/>
      <c r="J634" s="1527"/>
      <c r="K634" s="1528"/>
      <c r="L634" s="424"/>
      <c r="M634" s="412"/>
      <c r="N634" s="376"/>
    </row>
    <row r="635" spans="2:14" ht="19.5" hidden="1" customHeight="1" thickBot="1">
      <c r="B635" s="1546"/>
      <c r="C635" s="273" t="s">
        <v>154</v>
      </c>
      <c r="D635" s="426"/>
      <c r="E635" s="441">
        <f>SUM(F635:H635)</f>
        <v>0</v>
      </c>
      <c r="F635" s="427"/>
      <c r="G635" s="427"/>
      <c r="H635" s="427"/>
      <c r="I635" s="1548"/>
      <c r="J635" s="1531"/>
      <c r="K635" s="1532"/>
      <c r="L635" s="424"/>
      <c r="M635" s="412"/>
      <c r="N635" s="376"/>
    </row>
    <row r="636" spans="2:14" ht="37.5" hidden="1" customHeight="1">
      <c r="B636" s="166" t="str">
        <f>IF('⑥5.スケジュール(PR) '!B68="","",'⑥5.スケジュール(PR) '!B68)</f>
        <v/>
      </c>
      <c r="C636" s="1533" t="str">
        <f>IF('⑥5.スケジュール(PR) '!C68="","",'⑥5.スケジュール(PR) '!C68)</f>
        <v/>
      </c>
      <c r="D636" s="1534" t="str">
        <f>IF('⑥5.スケジュール(PR) '!D608="","",'⑥5.スケジュール(PR) '!D608)</f>
        <v/>
      </c>
      <c r="E636" s="436">
        <f>SUM(E637:E645)</f>
        <v>0</v>
      </c>
      <c r="F636" s="436">
        <f>SUM(F637:F645)</f>
        <v>0</v>
      </c>
      <c r="G636" s="436">
        <f>SUM(G637:G645)</f>
        <v>0</v>
      </c>
      <c r="H636" s="436">
        <f>SUM(H637:H645)</f>
        <v>0</v>
      </c>
      <c r="I636" s="428"/>
      <c r="J636" s="1535"/>
      <c r="K636" s="1536"/>
      <c r="L636" s="419"/>
      <c r="M636" s="417"/>
      <c r="N636" s="376"/>
    </row>
    <row r="637" spans="2:14" ht="19.5" hidden="1" customHeight="1">
      <c r="B637" s="1544"/>
      <c r="C637" s="260" t="s">
        <v>147</v>
      </c>
      <c r="D637" s="420"/>
      <c r="E637" s="439">
        <f>SUM(F637:H637)</f>
        <v>0</v>
      </c>
      <c r="F637" s="421"/>
      <c r="G637" s="421"/>
      <c r="H637" s="421"/>
      <c r="I637" s="1385"/>
      <c r="J637" s="1549"/>
      <c r="K637" s="1550"/>
      <c r="L637" s="424"/>
      <c r="M637" s="412"/>
      <c r="N637" s="376"/>
    </row>
    <row r="638" spans="2:14" ht="19.5" hidden="1" customHeight="1">
      <c r="B638" s="1545"/>
      <c r="C638" s="264" t="s">
        <v>148</v>
      </c>
      <c r="D638" s="422"/>
      <c r="E638" s="440">
        <f t="shared" ref="E638:E644" si="64">SUM(F638:H638)</f>
        <v>0</v>
      </c>
      <c r="F638" s="423"/>
      <c r="G638" s="423"/>
      <c r="H638" s="423"/>
      <c r="I638" s="1547"/>
      <c r="J638" s="1527"/>
      <c r="K638" s="1528"/>
      <c r="L638" s="419"/>
      <c r="M638" s="417"/>
      <c r="N638" s="376"/>
    </row>
    <row r="639" spans="2:14" ht="19.5" hidden="1" customHeight="1">
      <c r="B639" s="1545"/>
      <c r="C639" s="264" t="s">
        <v>149</v>
      </c>
      <c r="D639" s="422"/>
      <c r="E639" s="440">
        <f t="shared" si="64"/>
        <v>0</v>
      </c>
      <c r="F639" s="423"/>
      <c r="G639" s="423"/>
      <c r="H639" s="423"/>
      <c r="I639" s="1547"/>
      <c r="J639" s="1527"/>
      <c r="K639" s="1528"/>
      <c r="L639" s="419"/>
      <c r="M639" s="417"/>
      <c r="N639" s="376"/>
    </row>
    <row r="640" spans="2:14" ht="19.5" hidden="1" customHeight="1">
      <c r="B640" s="1545"/>
      <c r="C640" s="269" t="s">
        <v>150</v>
      </c>
      <c r="D640" s="422"/>
      <c r="E640" s="440">
        <f t="shared" si="64"/>
        <v>0</v>
      </c>
      <c r="F640" s="423"/>
      <c r="G640" s="423"/>
      <c r="H640" s="423"/>
      <c r="I640" s="1547"/>
      <c r="J640" s="1527"/>
      <c r="K640" s="1528"/>
      <c r="L640" s="419"/>
      <c r="M640" s="417"/>
      <c r="N640" s="376"/>
    </row>
    <row r="641" spans="2:14" ht="19.5" hidden="1" customHeight="1">
      <c r="B641" s="1545"/>
      <c r="C641" s="264" t="s">
        <v>151</v>
      </c>
      <c r="D641" s="422"/>
      <c r="E641" s="440">
        <f t="shared" si="64"/>
        <v>0</v>
      </c>
      <c r="F641" s="423"/>
      <c r="G641" s="423"/>
      <c r="H641" s="423"/>
      <c r="I641" s="1547"/>
      <c r="J641" s="1527"/>
      <c r="K641" s="1528"/>
      <c r="L641" s="424"/>
      <c r="M641" s="412"/>
      <c r="N641" s="376"/>
    </row>
    <row r="642" spans="2:14" ht="19.5" hidden="1" customHeight="1">
      <c r="B642" s="1545"/>
      <c r="C642" s="264" t="s">
        <v>152</v>
      </c>
      <c r="D642" s="422"/>
      <c r="E642" s="440">
        <f t="shared" si="64"/>
        <v>0</v>
      </c>
      <c r="F642" s="425"/>
      <c r="G642" s="425"/>
      <c r="H642" s="425"/>
      <c r="I642" s="1547"/>
      <c r="J642" s="1527"/>
      <c r="K642" s="1528"/>
      <c r="L642" s="424"/>
      <c r="M642" s="412"/>
      <c r="N642" s="376"/>
    </row>
    <row r="643" spans="2:14" ht="19.5" hidden="1" customHeight="1">
      <c r="B643" s="1545"/>
      <c r="C643" s="272" t="s">
        <v>631</v>
      </c>
      <c r="D643" s="422"/>
      <c r="E643" s="440">
        <f t="shared" si="64"/>
        <v>0</v>
      </c>
      <c r="F643" s="423"/>
      <c r="G643" s="423"/>
      <c r="H643" s="423"/>
      <c r="I643" s="1547"/>
      <c r="J643" s="1527"/>
      <c r="K643" s="1528"/>
      <c r="L643" s="424"/>
      <c r="M643" s="412"/>
      <c r="N643" s="376"/>
    </row>
    <row r="644" spans="2:14" ht="19.5" hidden="1" customHeight="1">
      <c r="B644" s="1545"/>
      <c r="C644" s="264" t="s">
        <v>153</v>
      </c>
      <c r="D644" s="422"/>
      <c r="E644" s="440">
        <f t="shared" si="64"/>
        <v>0</v>
      </c>
      <c r="F644" s="423"/>
      <c r="G644" s="423"/>
      <c r="H644" s="423"/>
      <c r="I644" s="1547"/>
      <c r="J644" s="1527"/>
      <c r="K644" s="1528"/>
      <c r="L644" s="424"/>
      <c r="M644" s="412"/>
      <c r="N644" s="376"/>
    </row>
    <row r="645" spans="2:14" ht="19.5" hidden="1" customHeight="1" thickBot="1">
      <c r="B645" s="1546"/>
      <c r="C645" s="273" t="s">
        <v>154</v>
      </c>
      <c r="D645" s="426"/>
      <c r="E645" s="441">
        <f>SUM(F645:H645)</f>
        <v>0</v>
      </c>
      <c r="F645" s="427"/>
      <c r="G645" s="427"/>
      <c r="H645" s="427"/>
      <c r="I645" s="1548"/>
      <c r="J645" s="1551"/>
      <c r="K645" s="1552"/>
      <c r="L645" s="424"/>
      <c r="M645" s="412"/>
      <c r="N645" s="376"/>
    </row>
    <row r="646" spans="2:14" ht="37.5" hidden="1" customHeight="1">
      <c r="B646" s="437" t="str">
        <f>IF('⑥5.スケジュール(PR) '!B69="","",'⑥5.スケジュール(PR) '!B69)</f>
        <v/>
      </c>
      <c r="C646" s="1557" t="str">
        <f>IF('⑥5.スケジュール(PR) '!C69="","",'⑥5.スケジュール(PR) '!C69)</f>
        <v/>
      </c>
      <c r="D646" s="1558" t="str">
        <f>IF('⑥5.スケジュール(PR) '!D609="","",'⑥5.スケジュール(PR) '!D609)</f>
        <v/>
      </c>
      <c r="E646" s="438">
        <f>SUM(E647:E655)</f>
        <v>0</v>
      </c>
      <c r="F646" s="438">
        <f>SUM(F647:F655)</f>
        <v>0</v>
      </c>
      <c r="G646" s="438">
        <f>SUM(G647:G655)</f>
        <v>0</v>
      </c>
      <c r="H646" s="438">
        <f>SUM(H647:H655)</f>
        <v>0</v>
      </c>
      <c r="I646" s="430"/>
      <c r="J646" s="1559"/>
      <c r="K646" s="1560"/>
      <c r="L646" s="419"/>
      <c r="M646" s="417"/>
      <c r="N646" s="376"/>
    </row>
    <row r="647" spans="2:14" ht="19.5" hidden="1" customHeight="1">
      <c r="B647" s="1544"/>
      <c r="C647" s="260" t="s">
        <v>147</v>
      </c>
      <c r="D647" s="420"/>
      <c r="E647" s="439">
        <f>SUM(F647:H647)</f>
        <v>0</v>
      </c>
      <c r="F647" s="421"/>
      <c r="G647" s="421"/>
      <c r="H647" s="421"/>
      <c r="I647" s="1385"/>
      <c r="J647" s="1549"/>
      <c r="K647" s="1550"/>
      <c r="L647" s="424"/>
      <c r="M647" s="412"/>
      <c r="N647" s="376"/>
    </row>
    <row r="648" spans="2:14" ht="19.5" hidden="1" customHeight="1">
      <c r="B648" s="1545"/>
      <c r="C648" s="264" t="s">
        <v>148</v>
      </c>
      <c r="D648" s="422"/>
      <c r="E648" s="440">
        <f t="shared" ref="E648:E654" si="65">SUM(F648:H648)</f>
        <v>0</v>
      </c>
      <c r="F648" s="423"/>
      <c r="G648" s="423"/>
      <c r="H648" s="423"/>
      <c r="I648" s="1547"/>
      <c r="J648" s="1527"/>
      <c r="K648" s="1528"/>
      <c r="L648" s="419"/>
      <c r="M648" s="417"/>
      <c r="N648" s="376"/>
    </row>
    <row r="649" spans="2:14" ht="19.5" hidden="1" customHeight="1">
      <c r="B649" s="1545"/>
      <c r="C649" s="264" t="s">
        <v>149</v>
      </c>
      <c r="D649" s="422"/>
      <c r="E649" s="440">
        <f t="shared" si="65"/>
        <v>0</v>
      </c>
      <c r="F649" s="423"/>
      <c r="G649" s="423"/>
      <c r="H649" s="423"/>
      <c r="I649" s="1547"/>
      <c r="J649" s="1527"/>
      <c r="K649" s="1528"/>
      <c r="L649" s="419"/>
      <c r="M649" s="417"/>
      <c r="N649" s="376"/>
    </row>
    <row r="650" spans="2:14" ht="19.5" hidden="1" customHeight="1">
      <c r="B650" s="1545"/>
      <c r="C650" s="269" t="s">
        <v>150</v>
      </c>
      <c r="D650" s="422"/>
      <c r="E650" s="440">
        <f t="shared" si="65"/>
        <v>0</v>
      </c>
      <c r="F650" s="423"/>
      <c r="G650" s="423"/>
      <c r="H650" s="423"/>
      <c r="I650" s="1547"/>
      <c r="J650" s="1527"/>
      <c r="K650" s="1528"/>
      <c r="L650" s="419"/>
      <c r="M650" s="417"/>
      <c r="N650" s="376"/>
    </row>
    <row r="651" spans="2:14" ht="19.5" hidden="1" customHeight="1">
      <c r="B651" s="1545"/>
      <c r="C651" s="264" t="s">
        <v>151</v>
      </c>
      <c r="D651" s="422"/>
      <c r="E651" s="440">
        <f t="shared" si="65"/>
        <v>0</v>
      </c>
      <c r="F651" s="423"/>
      <c r="G651" s="423"/>
      <c r="H651" s="423"/>
      <c r="I651" s="1547"/>
      <c r="J651" s="1527"/>
      <c r="K651" s="1528"/>
      <c r="L651" s="424"/>
      <c r="M651" s="412"/>
      <c r="N651" s="376"/>
    </row>
    <row r="652" spans="2:14" ht="19.5" hidden="1" customHeight="1">
      <c r="B652" s="1545"/>
      <c r="C652" s="264" t="s">
        <v>152</v>
      </c>
      <c r="D652" s="422"/>
      <c r="E652" s="440">
        <f t="shared" si="65"/>
        <v>0</v>
      </c>
      <c r="F652" s="425"/>
      <c r="G652" s="425"/>
      <c r="H652" s="425"/>
      <c r="I652" s="1547"/>
      <c r="J652" s="1529"/>
      <c r="K652" s="1530"/>
      <c r="L652" s="424"/>
      <c r="M652" s="412"/>
      <c r="N652" s="376"/>
    </row>
    <row r="653" spans="2:14" ht="19.5" hidden="1" customHeight="1">
      <c r="B653" s="1545"/>
      <c r="C653" s="272" t="s">
        <v>631</v>
      </c>
      <c r="D653" s="422"/>
      <c r="E653" s="440">
        <f t="shared" si="65"/>
        <v>0</v>
      </c>
      <c r="F653" s="423"/>
      <c r="G653" s="423"/>
      <c r="H653" s="423"/>
      <c r="I653" s="1547"/>
      <c r="J653" s="1527"/>
      <c r="K653" s="1528"/>
      <c r="L653" s="424"/>
      <c r="M653" s="412"/>
      <c r="N653" s="376"/>
    </row>
    <row r="654" spans="2:14" ht="19.5" hidden="1" customHeight="1">
      <c r="B654" s="1545"/>
      <c r="C654" s="264" t="s">
        <v>153</v>
      </c>
      <c r="D654" s="422"/>
      <c r="E654" s="440">
        <f t="shared" si="65"/>
        <v>0</v>
      </c>
      <c r="F654" s="423"/>
      <c r="G654" s="423"/>
      <c r="H654" s="423"/>
      <c r="I654" s="1547"/>
      <c r="J654" s="1527"/>
      <c r="K654" s="1528"/>
      <c r="L654" s="424"/>
      <c r="M654" s="412"/>
      <c r="N654" s="376"/>
    </row>
    <row r="655" spans="2:14" ht="19.5" hidden="1" customHeight="1" thickBot="1">
      <c r="B655" s="1546"/>
      <c r="C655" s="273" t="s">
        <v>154</v>
      </c>
      <c r="D655" s="426"/>
      <c r="E655" s="441">
        <f>SUM(F655:H655)</f>
        <v>0</v>
      </c>
      <c r="F655" s="427"/>
      <c r="G655" s="427"/>
      <c r="H655" s="427"/>
      <c r="I655" s="1548"/>
      <c r="J655" s="1531"/>
      <c r="K655" s="1532"/>
      <c r="L655" s="424"/>
      <c r="M655" s="412"/>
      <c r="N655" s="376"/>
    </row>
    <row r="656" spans="2:14" ht="37.5" hidden="1" customHeight="1">
      <c r="B656" s="166" t="str">
        <f>IF('⑥5.スケジュール(PR) '!B70="","",'⑥5.スケジュール(PR) '!B70)</f>
        <v/>
      </c>
      <c r="C656" s="1533" t="str">
        <f>IF('⑥5.スケジュール(PR) '!C70="","",'⑥5.スケジュール(PR) '!C70)</f>
        <v/>
      </c>
      <c r="D656" s="1534" t="str">
        <f>IF('⑥5.スケジュール(PR) '!D610="","",'⑥5.スケジュール(PR) '!D610)</f>
        <v/>
      </c>
      <c r="E656" s="436">
        <f>SUM(E657:E665)</f>
        <v>0</v>
      </c>
      <c r="F656" s="436">
        <f>SUM(F657:F665)</f>
        <v>0</v>
      </c>
      <c r="G656" s="436">
        <f>SUM(G657:G665)</f>
        <v>0</v>
      </c>
      <c r="H656" s="436">
        <f>SUM(H657:H665)</f>
        <v>0</v>
      </c>
      <c r="I656" s="428"/>
      <c r="J656" s="1535"/>
      <c r="K656" s="1536"/>
      <c r="L656" s="419"/>
      <c r="M656" s="417"/>
      <c r="N656" s="376"/>
    </row>
    <row r="657" spans="2:14" ht="19.5" hidden="1" customHeight="1">
      <c r="B657" s="1544"/>
      <c r="C657" s="260" t="s">
        <v>147</v>
      </c>
      <c r="D657" s="420"/>
      <c r="E657" s="439">
        <f>SUM(F657:H657)</f>
        <v>0</v>
      </c>
      <c r="F657" s="421"/>
      <c r="G657" s="421"/>
      <c r="H657" s="421"/>
      <c r="I657" s="1385"/>
      <c r="J657" s="1549"/>
      <c r="K657" s="1550"/>
      <c r="L657" s="424"/>
      <c r="M657" s="412"/>
      <c r="N657" s="376"/>
    </row>
    <row r="658" spans="2:14" ht="19.5" hidden="1" customHeight="1">
      <c r="B658" s="1545"/>
      <c r="C658" s="264" t="s">
        <v>148</v>
      </c>
      <c r="D658" s="422"/>
      <c r="E658" s="440">
        <f t="shared" ref="E658:E664" si="66">SUM(F658:H658)</f>
        <v>0</v>
      </c>
      <c r="F658" s="423"/>
      <c r="G658" s="423"/>
      <c r="H658" s="423"/>
      <c r="I658" s="1547"/>
      <c r="J658" s="1527"/>
      <c r="K658" s="1528"/>
      <c r="L658" s="419"/>
      <c r="M658" s="417"/>
      <c r="N658" s="376"/>
    </row>
    <row r="659" spans="2:14" ht="19.5" hidden="1" customHeight="1">
      <c r="B659" s="1545"/>
      <c r="C659" s="264" t="s">
        <v>149</v>
      </c>
      <c r="D659" s="422"/>
      <c r="E659" s="440">
        <f t="shared" si="66"/>
        <v>0</v>
      </c>
      <c r="F659" s="423"/>
      <c r="G659" s="423"/>
      <c r="H659" s="423"/>
      <c r="I659" s="1547"/>
      <c r="J659" s="1527"/>
      <c r="K659" s="1528"/>
      <c r="L659" s="419"/>
      <c r="M659" s="417"/>
      <c r="N659" s="376"/>
    </row>
    <row r="660" spans="2:14" ht="19.5" hidden="1" customHeight="1">
      <c r="B660" s="1545"/>
      <c r="C660" s="269" t="s">
        <v>150</v>
      </c>
      <c r="D660" s="422"/>
      <c r="E660" s="440">
        <f t="shared" si="66"/>
        <v>0</v>
      </c>
      <c r="F660" s="423"/>
      <c r="G660" s="423"/>
      <c r="H660" s="423"/>
      <c r="I660" s="1547"/>
      <c r="J660" s="1527"/>
      <c r="K660" s="1528"/>
      <c r="L660" s="419"/>
      <c r="M660" s="417"/>
      <c r="N660" s="376"/>
    </row>
    <row r="661" spans="2:14" ht="19.5" hidden="1" customHeight="1">
      <c r="B661" s="1545"/>
      <c r="C661" s="264" t="s">
        <v>151</v>
      </c>
      <c r="D661" s="422"/>
      <c r="E661" s="440">
        <f t="shared" si="66"/>
        <v>0</v>
      </c>
      <c r="F661" s="423"/>
      <c r="G661" s="423"/>
      <c r="H661" s="423"/>
      <c r="I661" s="1547"/>
      <c r="J661" s="1527"/>
      <c r="K661" s="1528"/>
      <c r="L661" s="424"/>
      <c r="M661" s="412"/>
      <c r="N661" s="376"/>
    </row>
    <row r="662" spans="2:14" ht="19.5" hidden="1" customHeight="1">
      <c r="B662" s="1545"/>
      <c r="C662" s="264" t="s">
        <v>152</v>
      </c>
      <c r="D662" s="422"/>
      <c r="E662" s="440">
        <f t="shared" si="66"/>
        <v>0</v>
      </c>
      <c r="F662" s="425"/>
      <c r="G662" s="425"/>
      <c r="H662" s="425"/>
      <c r="I662" s="1547"/>
      <c r="J662" s="1527"/>
      <c r="K662" s="1528"/>
      <c r="L662" s="424"/>
      <c r="M662" s="412"/>
      <c r="N662" s="376"/>
    </row>
    <row r="663" spans="2:14" ht="19.5" hidden="1" customHeight="1">
      <c r="B663" s="1545"/>
      <c r="C663" s="272" t="s">
        <v>631</v>
      </c>
      <c r="D663" s="422"/>
      <c r="E663" s="440">
        <f t="shared" si="66"/>
        <v>0</v>
      </c>
      <c r="F663" s="423"/>
      <c r="G663" s="423"/>
      <c r="H663" s="423"/>
      <c r="I663" s="1547"/>
      <c r="J663" s="1527"/>
      <c r="K663" s="1528"/>
      <c r="L663" s="424"/>
      <c r="M663" s="412"/>
      <c r="N663" s="376"/>
    </row>
    <row r="664" spans="2:14" ht="19.5" hidden="1" customHeight="1">
      <c r="B664" s="1545"/>
      <c r="C664" s="264" t="s">
        <v>153</v>
      </c>
      <c r="D664" s="422"/>
      <c r="E664" s="440">
        <f t="shared" si="66"/>
        <v>0</v>
      </c>
      <c r="F664" s="423"/>
      <c r="G664" s="423"/>
      <c r="H664" s="423"/>
      <c r="I664" s="1547"/>
      <c r="J664" s="1527"/>
      <c r="K664" s="1528"/>
      <c r="L664" s="424"/>
      <c r="M664" s="412"/>
      <c r="N664" s="376"/>
    </row>
    <row r="665" spans="2:14" ht="19.5" hidden="1" customHeight="1" thickBot="1">
      <c r="B665" s="1546"/>
      <c r="C665" s="273" t="s">
        <v>154</v>
      </c>
      <c r="D665" s="426"/>
      <c r="E665" s="441">
        <f>SUM(F665:H665)</f>
        <v>0</v>
      </c>
      <c r="F665" s="427"/>
      <c r="G665" s="427"/>
      <c r="H665" s="427"/>
      <c r="I665" s="1548"/>
      <c r="J665" s="1551"/>
      <c r="K665" s="1552"/>
      <c r="L665" s="424"/>
      <c r="M665" s="412"/>
      <c r="N665" s="376"/>
    </row>
    <row r="666" spans="2:14" ht="37.5" hidden="1" customHeight="1">
      <c r="B666" s="437" t="str">
        <f>IF('⑥5.スケジュール(PR) '!B71="","",'⑥5.スケジュール(PR) '!B71)</f>
        <v/>
      </c>
      <c r="C666" s="1557" t="str">
        <f>IF('⑥5.スケジュール(PR) '!C71="","",'⑥5.スケジュール(PR) '!C71)</f>
        <v/>
      </c>
      <c r="D666" s="1558" t="str">
        <f>IF('⑥5.スケジュール(PR) '!D611="","",'⑥5.スケジュール(PR) '!D611)</f>
        <v/>
      </c>
      <c r="E666" s="438">
        <f>SUM(E667:E675)</f>
        <v>0</v>
      </c>
      <c r="F666" s="438">
        <f>SUM(F667:F675)</f>
        <v>0</v>
      </c>
      <c r="G666" s="438">
        <f>SUM(G667:G675)</f>
        <v>0</v>
      </c>
      <c r="H666" s="438">
        <f>SUM(H667:H675)</f>
        <v>0</v>
      </c>
      <c r="I666" s="430"/>
      <c r="J666" s="1559"/>
      <c r="K666" s="1560"/>
      <c r="L666" s="419"/>
      <c r="M666" s="417"/>
      <c r="N666" s="376"/>
    </row>
    <row r="667" spans="2:14" ht="19.5" hidden="1" customHeight="1">
      <c r="B667" s="1544"/>
      <c r="C667" s="260" t="s">
        <v>147</v>
      </c>
      <c r="D667" s="420"/>
      <c r="E667" s="439">
        <f>SUM(F667:H667)</f>
        <v>0</v>
      </c>
      <c r="F667" s="421"/>
      <c r="G667" s="421"/>
      <c r="H667" s="421"/>
      <c r="I667" s="1385"/>
      <c r="J667" s="1549"/>
      <c r="K667" s="1550"/>
      <c r="L667" s="424"/>
      <c r="M667" s="412"/>
      <c r="N667" s="376"/>
    </row>
    <row r="668" spans="2:14" ht="19.5" hidden="1" customHeight="1">
      <c r="B668" s="1545"/>
      <c r="C668" s="264" t="s">
        <v>148</v>
      </c>
      <c r="D668" s="422"/>
      <c r="E668" s="440">
        <f t="shared" ref="E668:E674" si="67">SUM(F668:H668)</f>
        <v>0</v>
      </c>
      <c r="F668" s="423"/>
      <c r="G668" s="423"/>
      <c r="H668" s="423"/>
      <c r="I668" s="1547"/>
      <c r="J668" s="1527"/>
      <c r="K668" s="1528"/>
      <c r="L668" s="419"/>
      <c r="M668" s="417"/>
      <c r="N668" s="376"/>
    </row>
    <row r="669" spans="2:14" ht="19.5" hidden="1" customHeight="1">
      <c r="B669" s="1545"/>
      <c r="C669" s="264" t="s">
        <v>149</v>
      </c>
      <c r="D669" s="422"/>
      <c r="E669" s="440">
        <f t="shared" si="67"/>
        <v>0</v>
      </c>
      <c r="F669" s="423"/>
      <c r="G669" s="423"/>
      <c r="H669" s="423"/>
      <c r="I669" s="1547"/>
      <c r="J669" s="1527"/>
      <c r="K669" s="1528"/>
      <c r="L669" s="419"/>
      <c r="M669" s="417"/>
      <c r="N669" s="376"/>
    </row>
    <row r="670" spans="2:14" ht="19.5" hidden="1" customHeight="1">
      <c r="B670" s="1545"/>
      <c r="C670" s="269" t="s">
        <v>150</v>
      </c>
      <c r="D670" s="422"/>
      <c r="E670" s="440">
        <f t="shared" si="67"/>
        <v>0</v>
      </c>
      <c r="F670" s="423"/>
      <c r="G670" s="423"/>
      <c r="H670" s="423"/>
      <c r="I670" s="1547"/>
      <c r="J670" s="1527"/>
      <c r="K670" s="1528"/>
      <c r="L670" s="419"/>
      <c r="M670" s="417"/>
      <c r="N670" s="376"/>
    </row>
    <row r="671" spans="2:14" ht="19.5" hidden="1" customHeight="1">
      <c r="B671" s="1545"/>
      <c r="C671" s="264" t="s">
        <v>151</v>
      </c>
      <c r="D671" s="422"/>
      <c r="E671" s="440">
        <f t="shared" si="67"/>
        <v>0</v>
      </c>
      <c r="F671" s="423"/>
      <c r="G671" s="423"/>
      <c r="H671" s="423"/>
      <c r="I671" s="1547"/>
      <c r="J671" s="1527"/>
      <c r="K671" s="1528"/>
      <c r="L671" s="424"/>
      <c r="M671" s="412"/>
      <c r="N671" s="376"/>
    </row>
    <row r="672" spans="2:14" ht="19.5" hidden="1" customHeight="1">
      <c r="B672" s="1545"/>
      <c r="C672" s="264" t="s">
        <v>152</v>
      </c>
      <c r="D672" s="422"/>
      <c r="E672" s="440">
        <f t="shared" si="67"/>
        <v>0</v>
      </c>
      <c r="F672" s="425"/>
      <c r="G672" s="425"/>
      <c r="H672" s="425"/>
      <c r="I672" s="1547"/>
      <c r="J672" s="1529"/>
      <c r="K672" s="1530"/>
      <c r="L672" s="424"/>
      <c r="M672" s="412"/>
      <c r="N672" s="376"/>
    </row>
    <row r="673" spans="2:14" ht="19.5" hidden="1" customHeight="1">
      <c r="B673" s="1545"/>
      <c r="C673" s="272" t="s">
        <v>631</v>
      </c>
      <c r="D673" s="422"/>
      <c r="E673" s="440">
        <f t="shared" si="67"/>
        <v>0</v>
      </c>
      <c r="F673" s="423"/>
      <c r="G673" s="423"/>
      <c r="H673" s="423"/>
      <c r="I673" s="1547"/>
      <c r="J673" s="1527"/>
      <c r="K673" s="1528"/>
      <c r="L673" s="424"/>
      <c r="M673" s="412"/>
      <c r="N673" s="376"/>
    </row>
    <row r="674" spans="2:14" ht="19.5" hidden="1" customHeight="1">
      <c r="B674" s="1545"/>
      <c r="C674" s="264" t="s">
        <v>153</v>
      </c>
      <c r="D674" s="422"/>
      <c r="E674" s="440">
        <f t="shared" si="67"/>
        <v>0</v>
      </c>
      <c r="F674" s="423"/>
      <c r="G674" s="423"/>
      <c r="H674" s="423"/>
      <c r="I674" s="1547"/>
      <c r="J674" s="1527"/>
      <c r="K674" s="1528"/>
      <c r="L674" s="424"/>
      <c r="M674" s="412"/>
      <c r="N674" s="376"/>
    </row>
    <row r="675" spans="2:14" ht="19.5" hidden="1" customHeight="1" thickBot="1">
      <c r="B675" s="1546"/>
      <c r="C675" s="273" t="s">
        <v>154</v>
      </c>
      <c r="D675" s="426"/>
      <c r="E675" s="441">
        <f>SUM(F675:H675)</f>
        <v>0</v>
      </c>
      <c r="F675" s="427"/>
      <c r="G675" s="427"/>
      <c r="H675" s="427"/>
      <c r="I675" s="1548"/>
      <c r="J675" s="1531"/>
      <c r="K675" s="1532"/>
      <c r="L675" s="424"/>
      <c r="M675" s="412"/>
      <c r="N675" s="376"/>
    </row>
    <row r="676" spans="2:14" ht="37.5" hidden="1" customHeight="1">
      <c r="B676" s="166" t="str">
        <f>IF('⑥5.スケジュール(PR) '!B72="","",'⑥5.スケジュール(PR) '!B72)</f>
        <v/>
      </c>
      <c r="C676" s="1533" t="str">
        <f>IF('⑥5.スケジュール(PR) '!C72="","",'⑥5.スケジュール(PR) '!C72)</f>
        <v/>
      </c>
      <c r="D676" s="1534" t="str">
        <f>IF('⑥5.スケジュール(PR) '!D612="","",'⑥5.スケジュール(PR) '!D612)</f>
        <v/>
      </c>
      <c r="E676" s="436">
        <f>SUM(E677:E685)</f>
        <v>0</v>
      </c>
      <c r="F676" s="436">
        <f>SUM(F677:F685)</f>
        <v>0</v>
      </c>
      <c r="G676" s="436">
        <f>SUM(G677:G685)</f>
        <v>0</v>
      </c>
      <c r="H676" s="436">
        <f>SUM(H677:H685)</f>
        <v>0</v>
      </c>
      <c r="I676" s="428"/>
      <c r="J676" s="1535"/>
      <c r="K676" s="1536"/>
      <c r="L676" s="419"/>
      <c r="M676" s="417"/>
      <c r="N676" s="376"/>
    </row>
    <row r="677" spans="2:14" ht="19.5" hidden="1" customHeight="1">
      <c r="B677" s="1544"/>
      <c r="C677" s="260" t="s">
        <v>147</v>
      </c>
      <c r="D677" s="420"/>
      <c r="E677" s="439">
        <f>SUM(F677:H677)</f>
        <v>0</v>
      </c>
      <c r="F677" s="421"/>
      <c r="G677" s="421"/>
      <c r="H677" s="421"/>
      <c r="I677" s="1385"/>
      <c r="J677" s="1549"/>
      <c r="K677" s="1550"/>
      <c r="L677" s="424"/>
      <c r="M677" s="412"/>
      <c r="N677" s="376"/>
    </row>
    <row r="678" spans="2:14" ht="19.5" hidden="1" customHeight="1">
      <c r="B678" s="1545"/>
      <c r="C678" s="264" t="s">
        <v>148</v>
      </c>
      <c r="D678" s="422"/>
      <c r="E678" s="440">
        <f t="shared" ref="E678:E684" si="68">SUM(F678:H678)</f>
        <v>0</v>
      </c>
      <c r="F678" s="423"/>
      <c r="G678" s="423"/>
      <c r="H678" s="423"/>
      <c r="I678" s="1547"/>
      <c r="J678" s="1527"/>
      <c r="K678" s="1528"/>
      <c r="L678" s="419"/>
      <c r="M678" s="417"/>
      <c r="N678" s="376"/>
    </row>
    <row r="679" spans="2:14" ht="19.5" hidden="1" customHeight="1">
      <c r="B679" s="1545"/>
      <c r="C679" s="264" t="s">
        <v>149</v>
      </c>
      <c r="D679" s="422"/>
      <c r="E679" s="440">
        <f t="shared" si="68"/>
        <v>0</v>
      </c>
      <c r="F679" s="423"/>
      <c r="G679" s="423"/>
      <c r="H679" s="423"/>
      <c r="I679" s="1547"/>
      <c r="J679" s="1527"/>
      <c r="K679" s="1528"/>
      <c r="L679" s="419"/>
      <c r="M679" s="417"/>
      <c r="N679" s="376"/>
    </row>
    <row r="680" spans="2:14" ht="19.5" hidden="1" customHeight="1">
      <c r="B680" s="1545"/>
      <c r="C680" s="269" t="s">
        <v>150</v>
      </c>
      <c r="D680" s="422"/>
      <c r="E680" s="440">
        <f t="shared" si="68"/>
        <v>0</v>
      </c>
      <c r="F680" s="423"/>
      <c r="G680" s="423"/>
      <c r="H680" s="423"/>
      <c r="I680" s="1547"/>
      <c r="J680" s="1527"/>
      <c r="K680" s="1528"/>
      <c r="L680" s="419"/>
      <c r="M680" s="417"/>
      <c r="N680" s="376"/>
    </row>
    <row r="681" spans="2:14" ht="19.5" hidden="1" customHeight="1">
      <c r="B681" s="1545"/>
      <c r="C681" s="264" t="s">
        <v>151</v>
      </c>
      <c r="D681" s="422"/>
      <c r="E681" s="440">
        <f t="shared" si="68"/>
        <v>0</v>
      </c>
      <c r="F681" s="423"/>
      <c r="G681" s="423"/>
      <c r="H681" s="423"/>
      <c r="I681" s="1547"/>
      <c r="J681" s="1527"/>
      <c r="K681" s="1528"/>
      <c r="L681" s="424"/>
      <c r="M681" s="412"/>
      <c r="N681" s="376"/>
    </row>
    <row r="682" spans="2:14" ht="19.5" hidden="1" customHeight="1">
      <c r="B682" s="1545"/>
      <c r="C682" s="264" t="s">
        <v>152</v>
      </c>
      <c r="D682" s="422"/>
      <c r="E682" s="440">
        <f t="shared" si="68"/>
        <v>0</v>
      </c>
      <c r="F682" s="425"/>
      <c r="G682" s="425"/>
      <c r="H682" s="425"/>
      <c r="I682" s="1547"/>
      <c r="J682" s="1527"/>
      <c r="K682" s="1528"/>
      <c r="L682" s="424"/>
      <c r="M682" s="412"/>
      <c r="N682" s="376"/>
    </row>
    <row r="683" spans="2:14" ht="19.5" hidden="1" customHeight="1">
      <c r="B683" s="1545"/>
      <c r="C683" s="272" t="s">
        <v>631</v>
      </c>
      <c r="D683" s="422"/>
      <c r="E683" s="440">
        <f t="shared" si="68"/>
        <v>0</v>
      </c>
      <c r="F683" s="423"/>
      <c r="G683" s="423"/>
      <c r="H683" s="423"/>
      <c r="I683" s="1547"/>
      <c r="J683" s="1527"/>
      <c r="K683" s="1528"/>
      <c r="L683" s="424"/>
      <c r="M683" s="412"/>
      <c r="N683" s="376"/>
    </row>
    <row r="684" spans="2:14" ht="19.5" hidden="1" customHeight="1">
      <c r="B684" s="1545"/>
      <c r="C684" s="264" t="s">
        <v>153</v>
      </c>
      <c r="D684" s="422"/>
      <c r="E684" s="440">
        <f t="shared" si="68"/>
        <v>0</v>
      </c>
      <c r="F684" s="423"/>
      <c r="G684" s="423"/>
      <c r="H684" s="423"/>
      <c r="I684" s="1547"/>
      <c r="J684" s="1527"/>
      <c r="K684" s="1528"/>
      <c r="L684" s="424"/>
      <c r="M684" s="412"/>
      <c r="N684" s="376"/>
    </row>
    <row r="685" spans="2:14" ht="19.5" hidden="1" customHeight="1" thickBot="1">
      <c r="B685" s="1546"/>
      <c r="C685" s="273" t="s">
        <v>154</v>
      </c>
      <c r="D685" s="426"/>
      <c r="E685" s="441">
        <f>SUM(F685:H685)</f>
        <v>0</v>
      </c>
      <c r="F685" s="427"/>
      <c r="G685" s="427"/>
      <c r="H685" s="427"/>
      <c r="I685" s="1548"/>
      <c r="J685" s="1551"/>
      <c r="K685" s="1552"/>
      <c r="L685" s="424"/>
      <c r="M685" s="412"/>
      <c r="N685" s="376"/>
    </row>
    <row r="686" spans="2:14" ht="37.5" hidden="1" customHeight="1">
      <c r="B686" s="437" t="str">
        <f>IF('⑥5.スケジュール(PR) '!B73="","",'⑥5.スケジュール(PR) '!B73)</f>
        <v/>
      </c>
      <c r="C686" s="1557" t="str">
        <f>IF('⑥5.スケジュール(PR) '!C73="","",'⑥5.スケジュール(PR) '!C73)</f>
        <v/>
      </c>
      <c r="D686" s="1558" t="str">
        <f>IF('⑥5.スケジュール(PR) '!D613="","",'⑥5.スケジュール(PR) '!D613)</f>
        <v/>
      </c>
      <c r="E686" s="438">
        <f>SUM(E687:E695)</f>
        <v>0</v>
      </c>
      <c r="F686" s="438">
        <f>SUM(F687:F695)</f>
        <v>0</v>
      </c>
      <c r="G686" s="438">
        <f>SUM(G687:G695)</f>
        <v>0</v>
      </c>
      <c r="H686" s="438">
        <f>SUM(H687:H695)</f>
        <v>0</v>
      </c>
      <c r="I686" s="430"/>
      <c r="J686" s="1559"/>
      <c r="K686" s="1560"/>
      <c r="L686" s="419"/>
      <c r="M686" s="417"/>
      <c r="N686" s="376"/>
    </row>
    <row r="687" spans="2:14" ht="19.5" hidden="1" customHeight="1">
      <c r="B687" s="1544"/>
      <c r="C687" s="260" t="s">
        <v>147</v>
      </c>
      <c r="D687" s="420"/>
      <c r="E687" s="439">
        <f>SUM(F687:H687)</f>
        <v>0</v>
      </c>
      <c r="F687" s="421"/>
      <c r="G687" s="421"/>
      <c r="H687" s="421"/>
      <c r="I687" s="1385"/>
      <c r="J687" s="1549"/>
      <c r="K687" s="1550"/>
      <c r="L687" s="424"/>
      <c r="M687" s="412"/>
      <c r="N687" s="376"/>
    </row>
    <row r="688" spans="2:14" ht="19.5" hidden="1" customHeight="1">
      <c r="B688" s="1545"/>
      <c r="C688" s="264" t="s">
        <v>148</v>
      </c>
      <c r="D688" s="422"/>
      <c r="E688" s="440">
        <f t="shared" ref="E688:E694" si="69">SUM(F688:H688)</f>
        <v>0</v>
      </c>
      <c r="F688" s="423"/>
      <c r="G688" s="423"/>
      <c r="H688" s="423"/>
      <c r="I688" s="1547"/>
      <c r="J688" s="1527"/>
      <c r="K688" s="1528"/>
      <c r="L688" s="419"/>
      <c r="M688" s="417"/>
      <c r="N688" s="376"/>
    </row>
    <row r="689" spans="2:14" ht="19.5" hidden="1" customHeight="1">
      <c r="B689" s="1545"/>
      <c r="C689" s="264" t="s">
        <v>149</v>
      </c>
      <c r="D689" s="422"/>
      <c r="E689" s="440">
        <f t="shared" si="69"/>
        <v>0</v>
      </c>
      <c r="F689" s="423"/>
      <c r="G689" s="423"/>
      <c r="H689" s="423"/>
      <c r="I689" s="1547"/>
      <c r="J689" s="1527"/>
      <c r="K689" s="1528"/>
      <c r="L689" s="419"/>
      <c r="M689" s="417"/>
      <c r="N689" s="376"/>
    </row>
    <row r="690" spans="2:14" ht="19.5" hidden="1" customHeight="1">
      <c r="B690" s="1545"/>
      <c r="C690" s="269" t="s">
        <v>150</v>
      </c>
      <c r="D690" s="422"/>
      <c r="E690" s="440">
        <f t="shared" si="69"/>
        <v>0</v>
      </c>
      <c r="F690" s="423"/>
      <c r="G690" s="423"/>
      <c r="H690" s="423"/>
      <c r="I690" s="1547"/>
      <c r="J690" s="1527"/>
      <c r="K690" s="1528"/>
      <c r="L690" s="419"/>
      <c r="M690" s="417"/>
      <c r="N690" s="376"/>
    </row>
    <row r="691" spans="2:14" ht="19.5" hidden="1" customHeight="1">
      <c r="B691" s="1545"/>
      <c r="C691" s="264" t="s">
        <v>151</v>
      </c>
      <c r="D691" s="422"/>
      <c r="E691" s="440">
        <f t="shared" si="69"/>
        <v>0</v>
      </c>
      <c r="F691" s="423"/>
      <c r="G691" s="423"/>
      <c r="H691" s="423"/>
      <c r="I691" s="1547"/>
      <c r="J691" s="1527"/>
      <c r="K691" s="1528"/>
      <c r="L691" s="424"/>
      <c r="M691" s="412"/>
      <c r="N691" s="376"/>
    </row>
    <row r="692" spans="2:14" ht="19.5" hidden="1" customHeight="1">
      <c r="B692" s="1545"/>
      <c r="C692" s="264" t="s">
        <v>152</v>
      </c>
      <c r="D692" s="422"/>
      <c r="E692" s="440">
        <f t="shared" si="69"/>
        <v>0</v>
      </c>
      <c r="F692" s="425"/>
      <c r="G692" s="425"/>
      <c r="H692" s="425"/>
      <c r="I692" s="1547"/>
      <c r="J692" s="1529"/>
      <c r="K692" s="1530"/>
      <c r="L692" s="424"/>
      <c r="M692" s="412"/>
      <c r="N692" s="376"/>
    </row>
    <row r="693" spans="2:14" ht="19.5" hidden="1" customHeight="1">
      <c r="B693" s="1545"/>
      <c r="C693" s="272" t="s">
        <v>631</v>
      </c>
      <c r="D693" s="422"/>
      <c r="E693" s="440">
        <f t="shared" si="69"/>
        <v>0</v>
      </c>
      <c r="F693" s="423"/>
      <c r="G693" s="423"/>
      <c r="H693" s="423"/>
      <c r="I693" s="1547"/>
      <c r="J693" s="1527"/>
      <c r="K693" s="1528"/>
      <c r="L693" s="424"/>
      <c r="M693" s="412"/>
      <c r="N693" s="376"/>
    </row>
    <row r="694" spans="2:14" ht="19.5" hidden="1" customHeight="1">
      <c r="B694" s="1545"/>
      <c r="C694" s="264" t="s">
        <v>153</v>
      </c>
      <c r="D694" s="422"/>
      <c r="E694" s="440">
        <f t="shared" si="69"/>
        <v>0</v>
      </c>
      <c r="F694" s="423"/>
      <c r="G694" s="423"/>
      <c r="H694" s="423"/>
      <c r="I694" s="1547"/>
      <c r="J694" s="1527"/>
      <c r="K694" s="1528"/>
      <c r="L694" s="424"/>
      <c r="M694" s="412"/>
      <c r="N694" s="376"/>
    </row>
    <row r="695" spans="2:14" ht="19.5" hidden="1" customHeight="1" thickBot="1">
      <c r="B695" s="1546"/>
      <c r="C695" s="273" t="s">
        <v>154</v>
      </c>
      <c r="D695" s="426"/>
      <c r="E695" s="441">
        <f>SUM(F695:H695)</f>
        <v>0</v>
      </c>
      <c r="F695" s="427"/>
      <c r="G695" s="427"/>
      <c r="H695" s="427"/>
      <c r="I695" s="1548"/>
      <c r="J695" s="1531"/>
      <c r="K695" s="1532"/>
      <c r="L695" s="424"/>
      <c r="M695" s="412"/>
      <c r="N695" s="376"/>
    </row>
    <row r="696" spans="2:14" ht="37.5" hidden="1" customHeight="1">
      <c r="B696" s="437" t="str">
        <f>IF('⑥5.スケジュール(PR) '!B74="","",'⑥5.スケジュール(PR) '!B74)</f>
        <v/>
      </c>
      <c r="C696" s="1557" t="str">
        <f>IF('⑥5.スケジュール(PR) '!C74="","",'⑥5.スケジュール(PR) '!C74)</f>
        <v/>
      </c>
      <c r="D696" s="1558" t="str">
        <f>IF('⑥5.スケジュール(PR) '!D614="","",'⑥5.スケジュール(PR) '!D614)</f>
        <v/>
      </c>
      <c r="E696" s="438">
        <f>SUM(E697:E705)</f>
        <v>0</v>
      </c>
      <c r="F696" s="438">
        <f>SUM(F697:F705)</f>
        <v>0</v>
      </c>
      <c r="G696" s="438">
        <f>SUM(G697:G705)</f>
        <v>0</v>
      </c>
      <c r="H696" s="438">
        <f>SUM(H697:H705)</f>
        <v>0</v>
      </c>
      <c r="I696" s="430"/>
      <c r="J696" s="1559"/>
      <c r="K696" s="1560"/>
      <c r="L696" s="419"/>
      <c r="M696" s="417"/>
      <c r="N696" s="376"/>
    </row>
    <row r="697" spans="2:14" ht="19.5" hidden="1" customHeight="1">
      <c r="B697" s="1544"/>
      <c r="C697" s="260" t="s">
        <v>147</v>
      </c>
      <c r="D697" s="420"/>
      <c r="E697" s="439">
        <f>SUM(F697:H697)</f>
        <v>0</v>
      </c>
      <c r="F697" s="421"/>
      <c r="G697" s="421"/>
      <c r="H697" s="421"/>
      <c r="I697" s="1385"/>
      <c r="J697" s="1549"/>
      <c r="K697" s="1550"/>
      <c r="L697" s="424"/>
      <c r="M697" s="412"/>
      <c r="N697" s="376"/>
    </row>
    <row r="698" spans="2:14" ht="19.5" hidden="1" customHeight="1">
      <c r="B698" s="1545"/>
      <c r="C698" s="264" t="s">
        <v>148</v>
      </c>
      <c r="D698" s="422"/>
      <c r="E698" s="440">
        <f t="shared" ref="E698:E704" si="70">SUM(F698:H698)</f>
        <v>0</v>
      </c>
      <c r="F698" s="423"/>
      <c r="G698" s="423"/>
      <c r="H698" s="423"/>
      <c r="I698" s="1547"/>
      <c r="J698" s="1527"/>
      <c r="K698" s="1528"/>
      <c r="L698" s="419"/>
      <c r="M698" s="417"/>
      <c r="N698" s="376"/>
    </row>
    <row r="699" spans="2:14" ht="19.5" hidden="1" customHeight="1">
      <c r="B699" s="1545"/>
      <c r="C699" s="264" t="s">
        <v>149</v>
      </c>
      <c r="D699" s="422"/>
      <c r="E699" s="440">
        <f t="shared" si="70"/>
        <v>0</v>
      </c>
      <c r="F699" s="423"/>
      <c r="G699" s="423"/>
      <c r="H699" s="423"/>
      <c r="I699" s="1547"/>
      <c r="J699" s="1527"/>
      <c r="K699" s="1528"/>
      <c r="L699" s="419"/>
      <c r="M699" s="417"/>
      <c r="N699" s="376"/>
    </row>
    <row r="700" spans="2:14" ht="19.5" hidden="1" customHeight="1">
      <c r="B700" s="1545"/>
      <c r="C700" s="269" t="s">
        <v>150</v>
      </c>
      <c r="D700" s="422"/>
      <c r="E700" s="440">
        <f t="shared" si="70"/>
        <v>0</v>
      </c>
      <c r="F700" s="423"/>
      <c r="G700" s="423"/>
      <c r="H700" s="423"/>
      <c r="I700" s="1547"/>
      <c r="J700" s="1527"/>
      <c r="K700" s="1528"/>
      <c r="L700" s="419"/>
      <c r="M700" s="417"/>
      <c r="N700" s="376"/>
    </row>
    <row r="701" spans="2:14" ht="19.5" hidden="1" customHeight="1">
      <c r="B701" s="1545"/>
      <c r="C701" s="264" t="s">
        <v>151</v>
      </c>
      <c r="D701" s="422"/>
      <c r="E701" s="440">
        <f t="shared" si="70"/>
        <v>0</v>
      </c>
      <c r="F701" s="423"/>
      <c r="G701" s="423"/>
      <c r="H701" s="423"/>
      <c r="I701" s="1547"/>
      <c r="J701" s="1527"/>
      <c r="K701" s="1528"/>
      <c r="L701" s="424"/>
      <c r="M701" s="412"/>
      <c r="N701" s="376"/>
    </row>
    <row r="702" spans="2:14" ht="19.5" hidden="1" customHeight="1">
      <c r="B702" s="1545"/>
      <c r="C702" s="264" t="s">
        <v>152</v>
      </c>
      <c r="D702" s="422"/>
      <c r="E702" s="440">
        <f t="shared" si="70"/>
        <v>0</v>
      </c>
      <c r="F702" s="425"/>
      <c r="G702" s="425"/>
      <c r="H702" s="425"/>
      <c r="I702" s="1547"/>
      <c r="J702" s="1529"/>
      <c r="K702" s="1530"/>
      <c r="L702" s="424"/>
      <c r="M702" s="412"/>
      <c r="N702" s="376"/>
    </row>
    <row r="703" spans="2:14" ht="19.5" hidden="1" customHeight="1">
      <c r="B703" s="1545"/>
      <c r="C703" s="272" t="s">
        <v>631</v>
      </c>
      <c r="D703" s="422"/>
      <c r="E703" s="440">
        <f t="shared" si="70"/>
        <v>0</v>
      </c>
      <c r="F703" s="423"/>
      <c r="G703" s="423"/>
      <c r="H703" s="423"/>
      <c r="I703" s="1547"/>
      <c r="J703" s="1527"/>
      <c r="K703" s="1528"/>
      <c r="L703" s="424"/>
      <c r="M703" s="412"/>
      <c r="N703" s="376"/>
    </row>
    <row r="704" spans="2:14" ht="19.5" hidden="1" customHeight="1">
      <c r="B704" s="1545"/>
      <c r="C704" s="264" t="s">
        <v>153</v>
      </c>
      <c r="D704" s="422"/>
      <c r="E704" s="440">
        <f t="shared" si="70"/>
        <v>0</v>
      </c>
      <c r="F704" s="423"/>
      <c r="G704" s="423"/>
      <c r="H704" s="423"/>
      <c r="I704" s="1547"/>
      <c r="J704" s="1527"/>
      <c r="K704" s="1528"/>
      <c r="L704" s="424"/>
      <c r="M704" s="412"/>
      <c r="N704" s="376"/>
    </row>
    <row r="705" spans="2:14" ht="19.5" hidden="1" customHeight="1" thickBot="1">
      <c r="B705" s="1546"/>
      <c r="C705" s="273" t="s">
        <v>154</v>
      </c>
      <c r="D705" s="426"/>
      <c r="E705" s="441">
        <f>SUM(F705:H705)</f>
        <v>0</v>
      </c>
      <c r="F705" s="427"/>
      <c r="G705" s="427"/>
      <c r="H705" s="427"/>
      <c r="I705" s="1548"/>
      <c r="J705" s="1531"/>
      <c r="K705" s="1532"/>
      <c r="L705" s="424"/>
      <c r="M705" s="412"/>
      <c r="N705" s="376"/>
    </row>
    <row r="706" spans="2:14" ht="37.5" hidden="1" customHeight="1">
      <c r="B706" s="166" t="str">
        <f>IF('①4.事業内容（PR）'!B75="","",'①4.事業内容（PR）'!B75)</f>
        <v/>
      </c>
      <c r="C706" s="1533" t="str">
        <f>IF('①4.事業内容（PR）'!C75="","",'①4.事業内容（PR）'!C75)</f>
        <v/>
      </c>
      <c r="D706" s="1534"/>
      <c r="E706" s="436">
        <f>SUM(E707:E715)</f>
        <v>0</v>
      </c>
      <c r="F706" s="436">
        <f>SUM(F707:F715)</f>
        <v>0</v>
      </c>
      <c r="G706" s="436">
        <f>SUM(G707:G715)</f>
        <v>0</v>
      </c>
      <c r="H706" s="436">
        <f>SUM(H707:H715)</f>
        <v>0</v>
      </c>
      <c r="I706" s="428"/>
      <c r="J706" s="1535"/>
      <c r="K706" s="1536"/>
      <c r="L706" s="419"/>
      <c r="M706" s="417"/>
      <c r="N706" s="376"/>
    </row>
    <row r="707" spans="2:14" ht="19.5" hidden="1" customHeight="1">
      <c r="B707" s="1544"/>
      <c r="C707" s="260" t="s">
        <v>147</v>
      </c>
      <c r="D707" s="420"/>
      <c r="E707" s="439">
        <f>SUM(F707:H707)</f>
        <v>0</v>
      </c>
      <c r="F707" s="421"/>
      <c r="G707" s="421"/>
      <c r="H707" s="421"/>
      <c r="I707" s="1385"/>
      <c r="J707" s="1549"/>
      <c r="K707" s="1550"/>
      <c r="L707" s="424"/>
      <c r="M707" s="412"/>
      <c r="N707" s="376"/>
    </row>
    <row r="708" spans="2:14" ht="19.5" hidden="1" customHeight="1">
      <c r="B708" s="1545"/>
      <c r="C708" s="264" t="s">
        <v>148</v>
      </c>
      <c r="D708" s="422"/>
      <c r="E708" s="440">
        <f t="shared" ref="E708:E714" si="71">SUM(F708:H708)</f>
        <v>0</v>
      </c>
      <c r="F708" s="423"/>
      <c r="G708" s="423"/>
      <c r="H708" s="423"/>
      <c r="I708" s="1547"/>
      <c r="J708" s="1527"/>
      <c r="K708" s="1528"/>
      <c r="L708" s="419"/>
      <c r="M708" s="417"/>
      <c r="N708" s="376"/>
    </row>
    <row r="709" spans="2:14" ht="19.5" hidden="1" customHeight="1">
      <c r="B709" s="1545"/>
      <c r="C709" s="264" t="s">
        <v>149</v>
      </c>
      <c r="D709" s="422"/>
      <c r="E709" s="440">
        <f t="shared" si="71"/>
        <v>0</v>
      </c>
      <c r="F709" s="423"/>
      <c r="G709" s="423"/>
      <c r="H709" s="423"/>
      <c r="I709" s="1547"/>
      <c r="J709" s="1527"/>
      <c r="K709" s="1528"/>
      <c r="L709" s="419"/>
      <c r="M709" s="417"/>
      <c r="N709" s="376"/>
    </row>
    <row r="710" spans="2:14" ht="19.5" hidden="1" customHeight="1">
      <c r="B710" s="1545"/>
      <c r="C710" s="269" t="s">
        <v>150</v>
      </c>
      <c r="D710" s="422"/>
      <c r="E710" s="440">
        <f t="shared" si="71"/>
        <v>0</v>
      </c>
      <c r="F710" s="423"/>
      <c r="G710" s="423"/>
      <c r="H710" s="423"/>
      <c r="I710" s="1547"/>
      <c r="J710" s="1527"/>
      <c r="K710" s="1528"/>
      <c r="L710" s="419"/>
      <c r="M710" s="417"/>
      <c r="N710" s="376"/>
    </row>
    <row r="711" spans="2:14" ht="19.5" hidden="1" customHeight="1">
      <c r="B711" s="1545"/>
      <c r="C711" s="264" t="s">
        <v>151</v>
      </c>
      <c r="D711" s="422"/>
      <c r="E711" s="440">
        <f t="shared" si="71"/>
        <v>0</v>
      </c>
      <c r="F711" s="423"/>
      <c r="G711" s="423"/>
      <c r="H711" s="423"/>
      <c r="I711" s="1547"/>
      <c r="J711" s="1527"/>
      <c r="K711" s="1528"/>
      <c r="L711" s="424"/>
      <c r="M711" s="412"/>
      <c r="N711" s="376"/>
    </row>
    <row r="712" spans="2:14" ht="19.5" hidden="1" customHeight="1">
      <c r="B712" s="1545"/>
      <c r="C712" s="264" t="s">
        <v>152</v>
      </c>
      <c r="D712" s="422"/>
      <c r="E712" s="440">
        <f t="shared" si="71"/>
        <v>0</v>
      </c>
      <c r="F712" s="425"/>
      <c r="G712" s="425"/>
      <c r="H712" s="425"/>
      <c r="I712" s="1547"/>
      <c r="J712" s="1527"/>
      <c r="K712" s="1528"/>
      <c r="L712" s="424"/>
      <c r="M712" s="412"/>
      <c r="N712" s="376"/>
    </row>
    <row r="713" spans="2:14" ht="19.5" hidden="1" customHeight="1">
      <c r="B713" s="1545"/>
      <c r="C713" s="272" t="s">
        <v>631</v>
      </c>
      <c r="D713" s="422"/>
      <c r="E713" s="440">
        <f t="shared" si="71"/>
        <v>0</v>
      </c>
      <c r="F713" s="423"/>
      <c r="G713" s="423"/>
      <c r="H713" s="423"/>
      <c r="I713" s="1547"/>
      <c r="J713" s="1527"/>
      <c r="K713" s="1528"/>
      <c r="L713" s="424"/>
      <c r="M713" s="412"/>
      <c r="N713" s="376"/>
    </row>
    <row r="714" spans="2:14" ht="19.5" hidden="1" customHeight="1">
      <c r="B714" s="1545"/>
      <c r="C714" s="264" t="s">
        <v>153</v>
      </c>
      <c r="D714" s="422"/>
      <c r="E714" s="440">
        <f t="shared" si="71"/>
        <v>0</v>
      </c>
      <c r="F714" s="423"/>
      <c r="G714" s="423"/>
      <c r="H714" s="423"/>
      <c r="I714" s="1547"/>
      <c r="J714" s="1527"/>
      <c r="K714" s="1528"/>
      <c r="L714" s="424"/>
      <c r="M714" s="412"/>
      <c r="N714" s="376"/>
    </row>
    <row r="715" spans="2:14" ht="19.5" hidden="1" customHeight="1" thickBot="1">
      <c r="B715" s="1546"/>
      <c r="C715" s="273" t="s">
        <v>154</v>
      </c>
      <c r="D715" s="426"/>
      <c r="E715" s="441">
        <f>SUM(F715:H715)</f>
        <v>0</v>
      </c>
      <c r="F715" s="427"/>
      <c r="G715" s="427"/>
      <c r="H715" s="427"/>
      <c r="I715" s="1548"/>
      <c r="J715" s="1551"/>
      <c r="K715" s="1552"/>
      <c r="L715" s="424"/>
      <c r="M715" s="412"/>
      <c r="N715" s="376"/>
    </row>
    <row r="716" spans="2:14" ht="37.5" hidden="1" customHeight="1">
      <c r="B716" s="437" t="str">
        <f>IF('①4.事業内容（PR）'!B76="","",'①4.事業内容（PR）'!B76)</f>
        <v/>
      </c>
      <c r="C716" s="1557" t="str">
        <f>IF('①4.事業内容（PR）'!C76="","",'①4.事業内容（PR）'!C76)</f>
        <v/>
      </c>
      <c r="D716" s="1558"/>
      <c r="E716" s="438">
        <f>SUM(E717:E725)</f>
        <v>0</v>
      </c>
      <c r="F716" s="438">
        <f>SUM(F717:F725)</f>
        <v>0</v>
      </c>
      <c r="G716" s="438">
        <f>SUM(G717:G725)</f>
        <v>0</v>
      </c>
      <c r="H716" s="438">
        <f>SUM(H717:H725)</f>
        <v>0</v>
      </c>
      <c r="I716" s="430"/>
      <c r="J716" s="1559"/>
      <c r="K716" s="1560"/>
      <c r="L716" s="419"/>
      <c r="M716" s="417"/>
      <c r="N716" s="376"/>
    </row>
    <row r="717" spans="2:14" ht="19.5" hidden="1" customHeight="1">
      <c r="B717" s="1544"/>
      <c r="C717" s="260" t="s">
        <v>147</v>
      </c>
      <c r="D717" s="420"/>
      <c r="E717" s="439">
        <f>SUM(F717:H717)</f>
        <v>0</v>
      </c>
      <c r="F717" s="421"/>
      <c r="G717" s="421"/>
      <c r="H717" s="421"/>
      <c r="I717" s="1385"/>
      <c r="J717" s="1549"/>
      <c r="K717" s="1550"/>
      <c r="L717" s="424"/>
      <c r="M717" s="412"/>
      <c r="N717" s="376"/>
    </row>
    <row r="718" spans="2:14" ht="19.5" hidden="1" customHeight="1">
      <c r="B718" s="1545"/>
      <c r="C718" s="264" t="s">
        <v>148</v>
      </c>
      <c r="D718" s="422"/>
      <c r="E718" s="440">
        <f t="shared" ref="E718:E724" si="72">SUM(F718:H718)</f>
        <v>0</v>
      </c>
      <c r="F718" s="423"/>
      <c r="G718" s="423"/>
      <c r="H718" s="423"/>
      <c r="I718" s="1547"/>
      <c r="J718" s="1527"/>
      <c r="K718" s="1528"/>
      <c r="L718" s="419"/>
      <c r="M718" s="417"/>
      <c r="N718" s="376"/>
    </row>
    <row r="719" spans="2:14" ht="19.5" hidden="1" customHeight="1">
      <c r="B719" s="1545"/>
      <c r="C719" s="264" t="s">
        <v>149</v>
      </c>
      <c r="D719" s="422"/>
      <c r="E719" s="440">
        <f t="shared" si="72"/>
        <v>0</v>
      </c>
      <c r="F719" s="423"/>
      <c r="G719" s="423"/>
      <c r="H719" s="423"/>
      <c r="I719" s="1547"/>
      <c r="J719" s="1527"/>
      <c r="K719" s="1528"/>
      <c r="L719" s="419"/>
      <c r="M719" s="417"/>
      <c r="N719" s="376"/>
    </row>
    <row r="720" spans="2:14" ht="19.5" hidden="1" customHeight="1">
      <c r="B720" s="1545"/>
      <c r="C720" s="269" t="s">
        <v>150</v>
      </c>
      <c r="D720" s="422"/>
      <c r="E720" s="440">
        <f t="shared" si="72"/>
        <v>0</v>
      </c>
      <c r="F720" s="423"/>
      <c r="G720" s="423"/>
      <c r="H720" s="423"/>
      <c r="I720" s="1547"/>
      <c r="J720" s="1527"/>
      <c r="K720" s="1528"/>
      <c r="L720" s="419"/>
      <c r="M720" s="417"/>
      <c r="N720" s="376"/>
    </row>
    <row r="721" spans="2:14" ht="19.5" hidden="1" customHeight="1">
      <c r="B721" s="1545"/>
      <c r="C721" s="264" t="s">
        <v>151</v>
      </c>
      <c r="D721" s="422"/>
      <c r="E721" s="440">
        <f t="shared" si="72"/>
        <v>0</v>
      </c>
      <c r="F721" s="423"/>
      <c r="G721" s="423"/>
      <c r="H721" s="423"/>
      <c r="I721" s="1547"/>
      <c r="J721" s="1527"/>
      <c r="K721" s="1528"/>
      <c r="L721" s="424"/>
      <c r="M721" s="412"/>
      <c r="N721" s="376"/>
    </row>
    <row r="722" spans="2:14" ht="19.5" hidden="1" customHeight="1">
      <c r="B722" s="1545"/>
      <c r="C722" s="264" t="s">
        <v>152</v>
      </c>
      <c r="D722" s="422"/>
      <c r="E722" s="440">
        <f t="shared" si="72"/>
        <v>0</v>
      </c>
      <c r="F722" s="425"/>
      <c r="G722" s="425"/>
      <c r="H722" s="425"/>
      <c r="I722" s="1547"/>
      <c r="J722" s="1529"/>
      <c r="K722" s="1530"/>
      <c r="L722" s="424"/>
      <c r="M722" s="412"/>
      <c r="N722" s="376"/>
    </row>
    <row r="723" spans="2:14" ht="19.5" hidden="1" customHeight="1">
      <c r="B723" s="1545"/>
      <c r="C723" s="272" t="s">
        <v>631</v>
      </c>
      <c r="D723" s="422"/>
      <c r="E723" s="440">
        <f t="shared" si="72"/>
        <v>0</v>
      </c>
      <c r="F723" s="423"/>
      <c r="G723" s="423"/>
      <c r="H723" s="423"/>
      <c r="I723" s="1547"/>
      <c r="J723" s="1527"/>
      <c r="K723" s="1528"/>
      <c r="L723" s="424"/>
      <c r="M723" s="412"/>
      <c r="N723" s="376"/>
    </row>
    <row r="724" spans="2:14" ht="19.5" hidden="1" customHeight="1">
      <c r="B724" s="1545"/>
      <c r="C724" s="264" t="s">
        <v>153</v>
      </c>
      <c r="D724" s="422"/>
      <c r="E724" s="440">
        <f t="shared" si="72"/>
        <v>0</v>
      </c>
      <c r="F724" s="423"/>
      <c r="G724" s="423"/>
      <c r="H724" s="423"/>
      <c r="I724" s="1547"/>
      <c r="J724" s="1527"/>
      <c r="K724" s="1528"/>
      <c r="L724" s="424"/>
      <c r="M724" s="412"/>
      <c r="N724" s="376"/>
    </row>
    <row r="725" spans="2:14" ht="19.5" hidden="1" customHeight="1" thickBot="1">
      <c r="B725" s="1546"/>
      <c r="C725" s="273" t="s">
        <v>154</v>
      </c>
      <c r="D725" s="426"/>
      <c r="E725" s="441">
        <f>SUM(F725:H725)</f>
        <v>0</v>
      </c>
      <c r="F725" s="427"/>
      <c r="G725" s="427"/>
      <c r="H725" s="427"/>
      <c r="I725" s="1548"/>
      <c r="J725" s="1531"/>
      <c r="K725" s="1532"/>
      <c r="L725" s="424"/>
      <c r="M725" s="412"/>
      <c r="N725" s="376"/>
    </row>
    <row r="726" spans="2:14" ht="37.5" hidden="1" customHeight="1">
      <c r="B726" s="166" t="str">
        <f>IF('①4.事業内容（PR）'!B77="","",'①4.事業内容（PR）'!B77)</f>
        <v/>
      </c>
      <c r="C726" s="1533" t="str">
        <f>IF('①4.事業内容（PR）'!C77="","",'①4.事業内容（PR）'!C77)</f>
        <v/>
      </c>
      <c r="D726" s="1534"/>
      <c r="E726" s="436">
        <f>SUM(E727:E735)</f>
        <v>0</v>
      </c>
      <c r="F726" s="436">
        <f>SUM(F727:F735)</f>
        <v>0</v>
      </c>
      <c r="G726" s="436">
        <f>SUM(G727:G735)</f>
        <v>0</v>
      </c>
      <c r="H726" s="436">
        <f>SUM(H727:H735)</f>
        <v>0</v>
      </c>
      <c r="I726" s="428"/>
      <c r="J726" s="1535"/>
      <c r="K726" s="1536"/>
      <c r="L726" s="419"/>
      <c r="M726" s="417"/>
      <c r="N726" s="376"/>
    </row>
    <row r="727" spans="2:14" ht="19.5" hidden="1" customHeight="1">
      <c r="B727" s="1544"/>
      <c r="C727" s="260" t="s">
        <v>147</v>
      </c>
      <c r="D727" s="420"/>
      <c r="E727" s="439">
        <f>SUM(F727:H727)</f>
        <v>0</v>
      </c>
      <c r="F727" s="421"/>
      <c r="G727" s="421"/>
      <c r="H727" s="421"/>
      <c r="I727" s="1385"/>
      <c r="J727" s="1549"/>
      <c r="K727" s="1550"/>
      <c r="L727" s="424"/>
      <c r="M727" s="412"/>
      <c r="N727" s="376"/>
    </row>
    <row r="728" spans="2:14" ht="19.5" hidden="1" customHeight="1">
      <c r="B728" s="1545"/>
      <c r="C728" s="264" t="s">
        <v>148</v>
      </c>
      <c r="D728" s="422"/>
      <c r="E728" s="440">
        <f t="shared" ref="E728:E734" si="73">SUM(F728:H728)</f>
        <v>0</v>
      </c>
      <c r="F728" s="423"/>
      <c r="G728" s="423"/>
      <c r="H728" s="423"/>
      <c r="I728" s="1547"/>
      <c r="J728" s="1527"/>
      <c r="K728" s="1528"/>
      <c r="L728" s="419"/>
      <c r="M728" s="417"/>
      <c r="N728" s="376"/>
    </row>
    <row r="729" spans="2:14" ht="19.5" hidden="1" customHeight="1">
      <c r="B729" s="1545"/>
      <c r="C729" s="264" t="s">
        <v>149</v>
      </c>
      <c r="D729" s="422"/>
      <c r="E729" s="440">
        <f t="shared" si="73"/>
        <v>0</v>
      </c>
      <c r="F729" s="423"/>
      <c r="G729" s="423"/>
      <c r="H729" s="423"/>
      <c r="I729" s="1547"/>
      <c r="J729" s="1527"/>
      <c r="K729" s="1528"/>
      <c r="L729" s="419"/>
      <c r="M729" s="417"/>
      <c r="N729" s="376"/>
    </row>
    <row r="730" spans="2:14" ht="19.5" hidden="1" customHeight="1">
      <c r="B730" s="1545"/>
      <c r="C730" s="269" t="s">
        <v>150</v>
      </c>
      <c r="D730" s="422"/>
      <c r="E730" s="440">
        <f t="shared" si="73"/>
        <v>0</v>
      </c>
      <c r="F730" s="423"/>
      <c r="G730" s="423"/>
      <c r="H730" s="423"/>
      <c r="I730" s="1547"/>
      <c r="J730" s="1527"/>
      <c r="K730" s="1528"/>
      <c r="L730" s="419"/>
      <c r="M730" s="417"/>
      <c r="N730" s="376"/>
    </row>
    <row r="731" spans="2:14" ht="19.5" hidden="1" customHeight="1">
      <c r="B731" s="1545"/>
      <c r="C731" s="264" t="s">
        <v>151</v>
      </c>
      <c r="D731" s="422"/>
      <c r="E731" s="440">
        <f t="shared" si="73"/>
        <v>0</v>
      </c>
      <c r="F731" s="423"/>
      <c r="G731" s="423"/>
      <c r="H731" s="423"/>
      <c r="I731" s="1547"/>
      <c r="J731" s="1527"/>
      <c r="K731" s="1528"/>
      <c r="L731" s="424"/>
      <c r="M731" s="412"/>
      <c r="N731" s="376"/>
    </row>
    <row r="732" spans="2:14" ht="19.5" hidden="1" customHeight="1">
      <c r="B732" s="1545"/>
      <c r="C732" s="264" t="s">
        <v>152</v>
      </c>
      <c r="D732" s="422"/>
      <c r="E732" s="440">
        <f t="shared" si="73"/>
        <v>0</v>
      </c>
      <c r="F732" s="425"/>
      <c r="G732" s="425"/>
      <c r="H732" s="425"/>
      <c r="I732" s="1547"/>
      <c r="J732" s="1527"/>
      <c r="K732" s="1528"/>
      <c r="L732" s="424"/>
      <c r="M732" s="412"/>
      <c r="N732" s="376"/>
    </row>
    <row r="733" spans="2:14" ht="19.5" hidden="1" customHeight="1">
      <c r="B733" s="1545"/>
      <c r="C733" s="272" t="s">
        <v>631</v>
      </c>
      <c r="D733" s="422"/>
      <c r="E733" s="440">
        <f t="shared" si="73"/>
        <v>0</v>
      </c>
      <c r="F733" s="423"/>
      <c r="G733" s="423"/>
      <c r="H733" s="423"/>
      <c r="I733" s="1547"/>
      <c r="J733" s="1527"/>
      <c r="K733" s="1528"/>
      <c r="L733" s="424"/>
      <c r="M733" s="412"/>
      <c r="N733" s="376"/>
    </row>
    <row r="734" spans="2:14" ht="19.5" hidden="1" customHeight="1">
      <c r="B734" s="1545"/>
      <c r="C734" s="264" t="s">
        <v>153</v>
      </c>
      <c r="D734" s="422"/>
      <c r="E734" s="440">
        <f t="shared" si="73"/>
        <v>0</v>
      </c>
      <c r="F734" s="423"/>
      <c r="G734" s="423"/>
      <c r="H734" s="423"/>
      <c r="I734" s="1547"/>
      <c r="J734" s="1527"/>
      <c r="K734" s="1528"/>
      <c r="L734" s="424"/>
      <c r="M734" s="412"/>
      <c r="N734" s="376"/>
    </row>
    <row r="735" spans="2:14" ht="19.5" hidden="1" customHeight="1" thickBot="1">
      <c r="B735" s="1546"/>
      <c r="C735" s="273" t="s">
        <v>154</v>
      </c>
      <c r="D735" s="426"/>
      <c r="E735" s="441">
        <f>SUM(F735:H735)</f>
        <v>0</v>
      </c>
      <c r="F735" s="427"/>
      <c r="G735" s="427"/>
      <c r="H735" s="427"/>
      <c r="I735" s="1548"/>
      <c r="J735" s="1551"/>
      <c r="K735" s="1552"/>
      <c r="L735" s="424"/>
      <c r="M735" s="412"/>
      <c r="N735" s="376"/>
    </row>
    <row r="736" spans="2:14" ht="40.5" hidden="1" customHeight="1">
      <c r="B736" s="166" t="str">
        <f>IF('①4.事業内容（PR）'!B78="","",'①4.事業内容（PR）'!B78)</f>
        <v/>
      </c>
      <c r="C736" s="1533" t="str">
        <f>IF('①4.事業内容（PR）'!C78="","",'①4.事業内容（PR）'!C78)</f>
        <v/>
      </c>
      <c r="D736" s="1534"/>
      <c r="E736" s="436">
        <f>SUM(E737:E745)</f>
        <v>0</v>
      </c>
      <c r="F736" s="436">
        <f>SUM(F737:F745)</f>
        <v>0</v>
      </c>
      <c r="G736" s="436">
        <f>SUM(G737:G745)</f>
        <v>0</v>
      </c>
      <c r="H736" s="436">
        <f>SUM(H737:H745)</f>
        <v>0</v>
      </c>
      <c r="I736" s="429"/>
      <c r="J736" s="1553"/>
      <c r="K736" s="1554"/>
      <c r="L736" s="419"/>
      <c r="M736" s="417"/>
      <c r="N736" s="376"/>
    </row>
    <row r="737" spans="2:14" ht="19.5" hidden="1" customHeight="1">
      <c r="B737" s="1544"/>
      <c r="C737" s="260" t="s">
        <v>147</v>
      </c>
      <c r="D737" s="420"/>
      <c r="E737" s="439">
        <f>SUM(F737:H737)</f>
        <v>0</v>
      </c>
      <c r="F737" s="421"/>
      <c r="G737" s="421"/>
      <c r="H737" s="421"/>
      <c r="I737" s="1385"/>
      <c r="J737" s="1549"/>
      <c r="K737" s="1550"/>
      <c r="L737" s="419"/>
      <c r="M737" s="417"/>
      <c r="N737" s="376"/>
    </row>
    <row r="738" spans="2:14" ht="19.5" hidden="1" customHeight="1">
      <c r="B738" s="1545"/>
      <c r="C738" s="264" t="s">
        <v>148</v>
      </c>
      <c r="D738" s="422"/>
      <c r="E738" s="440">
        <f t="shared" ref="E738:E744" si="74">SUM(F738:H738)</f>
        <v>0</v>
      </c>
      <c r="F738" s="423"/>
      <c r="G738" s="423"/>
      <c r="H738" s="423"/>
      <c r="I738" s="1547"/>
      <c r="J738" s="1527"/>
      <c r="K738" s="1528"/>
      <c r="L738" s="424"/>
      <c r="M738" s="412"/>
      <c r="N738" s="376"/>
    </row>
    <row r="739" spans="2:14" ht="19.5" hidden="1" customHeight="1">
      <c r="B739" s="1545"/>
      <c r="C739" s="264" t="s">
        <v>149</v>
      </c>
      <c r="D739" s="422"/>
      <c r="E739" s="440">
        <f t="shared" si="74"/>
        <v>0</v>
      </c>
      <c r="F739" s="423"/>
      <c r="G739" s="423"/>
      <c r="H739" s="423"/>
      <c r="I739" s="1547"/>
      <c r="J739" s="1527"/>
      <c r="K739" s="1528"/>
      <c r="L739" s="424"/>
      <c r="M739" s="412"/>
      <c r="N739" s="376"/>
    </row>
    <row r="740" spans="2:14" ht="19.5" hidden="1" customHeight="1">
      <c r="B740" s="1545"/>
      <c r="C740" s="269" t="s">
        <v>150</v>
      </c>
      <c r="D740" s="422"/>
      <c r="E740" s="440">
        <f t="shared" si="74"/>
        <v>0</v>
      </c>
      <c r="F740" s="423"/>
      <c r="G740" s="423"/>
      <c r="H740" s="423"/>
      <c r="I740" s="1547"/>
      <c r="J740" s="1527"/>
      <c r="K740" s="1528"/>
      <c r="L740" s="424"/>
      <c r="M740" s="412"/>
      <c r="N740" s="376"/>
    </row>
    <row r="741" spans="2:14" ht="19.5" hidden="1" customHeight="1">
      <c r="B741" s="1545"/>
      <c r="C741" s="264" t="s">
        <v>151</v>
      </c>
      <c r="D741" s="422"/>
      <c r="E741" s="440">
        <f t="shared" si="74"/>
        <v>0</v>
      </c>
      <c r="F741" s="423"/>
      <c r="G741" s="423"/>
      <c r="H741" s="423"/>
      <c r="I741" s="1547"/>
      <c r="J741" s="1527"/>
      <c r="K741" s="1528"/>
      <c r="L741" s="419"/>
      <c r="M741" s="417"/>
      <c r="N741" s="376"/>
    </row>
    <row r="742" spans="2:14" ht="19.5" hidden="1" customHeight="1">
      <c r="B742" s="1545"/>
      <c r="C742" s="264" t="s">
        <v>152</v>
      </c>
      <c r="D742" s="422"/>
      <c r="E742" s="440">
        <f t="shared" si="74"/>
        <v>0</v>
      </c>
      <c r="F742" s="425"/>
      <c r="G742" s="425"/>
      <c r="H742" s="425"/>
      <c r="I742" s="1547"/>
      <c r="J742" s="1529"/>
      <c r="K742" s="1530"/>
      <c r="L742" s="419"/>
      <c r="M742" s="417"/>
      <c r="N742" s="376"/>
    </row>
    <row r="743" spans="2:14" ht="19.5" hidden="1" customHeight="1">
      <c r="B743" s="1545"/>
      <c r="C743" s="272" t="s">
        <v>631</v>
      </c>
      <c r="D743" s="422"/>
      <c r="E743" s="440">
        <f t="shared" si="74"/>
        <v>0</v>
      </c>
      <c r="F743" s="423"/>
      <c r="G743" s="423"/>
      <c r="H743" s="423"/>
      <c r="I743" s="1547"/>
      <c r="J743" s="1527"/>
      <c r="K743" s="1528"/>
      <c r="L743" s="419"/>
      <c r="M743" s="417"/>
      <c r="N743" s="376"/>
    </row>
    <row r="744" spans="2:14" ht="19.5" hidden="1" customHeight="1">
      <c r="B744" s="1545"/>
      <c r="C744" s="264" t="s">
        <v>153</v>
      </c>
      <c r="D744" s="422"/>
      <c r="E744" s="440">
        <f t="shared" si="74"/>
        <v>0</v>
      </c>
      <c r="F744" s="423"/>
      <c r="G744" s="423"/>
      <c r="H744" s="423"/>
      <c r="I744" s="1547"/>
      <c r="J744" s="1527"/>
      <c r="K744" s="1528"/>
      <c r="L744" s="419"/>
      <c r="M744" s="417"/>
      <c r="N744" s="376"/>
    </row>
    <row r="745" spans="2:14" ht="19.5" hidden="1" customHeight="1" thickBot="1">
      <c r="B745" s="1546"/>
      <c r="C745" s="273" t="s">
        <v>154</v>
      </c>
      <c r="D745" s="426"/>
      <c r="E745" s="441">
        <f>SUM(F745:H745)</f>
        <v>0</v>
      </c>
      <c r="F745" s="427"/>
      <c r="G745" s="427"/>
      <c r="H745" s="427"/>
      <c r="I745" s="1548"/>
      <c r="J745" s="1531"/>
      <c r="K745" s="1532"/>
      <c r="L745" s="419"/>
      <c r="M745" s="417"/>
      <c r="N745" s="376"/>
    </row>
    <row r="746" spans="2:14" ht="37.5" hidden="1" customHeight="1">
      <c r="B746" s="166" t="str">
        <f>IF('①4.事業内容（PR）'!B79="","",'①4.事業内容（PR）'!B79)</f>
        <v/>
      </c>
      <c r="C746" s="1533" t="str">
        <f>IF('①4.事業内容（PR）'!C79="","",'①4.事業内容（PR）'!C79)</f>
        <v/>
      </c>
      <c r="D746" s="1534"/>
      <c r="E746" s="436">
        <f>SUM(E747:E755)</f>
        <v>0</v>
      </c>
      <c r="F746" s="436">
        <f>SUM(F747:F755)</f>
        <v>0</v>
      </c>
      <c r="G746" s="436">
        <f>SUM(G747:G755)</f>
        <v>0</v>
      </c>
      <c r="H746" s="436">
        <f>SUM(H747:H755)</f>
        <v>0</v>
      </c>
      <c r="I746" s="428"/>
      <c r="J746" s="1535"/>
      <c r="K746" s="1536"/>
      <c r="L746" s="419"/>
      <c r="M746" s="417"/>
      <c r="N746" s="376"/>
    </row>
    <row r="747" spans="2:14" ht="19.5" hidden="1" customHeight="1">
      <c r="B747" s="1544"/>
      <c r="C747" s="260" t="s">
        <v>147</v>
      </c>
      <c r="D747" s="420"/>
      <c r="E747" s="439">
        <f>SUM(F747:H747)</f>
        <v>0</v>
      </c>
      <c r="F747" s="421"/>
      <c r="G747" s="421"/>
      <c r="H747" s="421"/>
      <c r="I747" s="1385"/>
      <c r="J747" s="1549"/>
      <c r="K747" s="1550"/>
      <c r="L747" s="424"/>
      <c r="M747" s="412"/>
      <c r="N747" s="376"/>
    </row>
    <row r="748" spans="2:14" ht="19.5" hidden="1" customHeight="1">
      <c r="B748" s="1545"/>
      <c r="C748" s="264" t="s">
        <v>148</v>
      </c>
      <c r="D748" s="422"/>
      <c r="E748" s="440">
        <f t="shared" ref="E748:E754" si="75">SUM(F748:H748)</f>
        <v>0</v>
      </c>
      <c r="F748" s="423"/>
      <c r="G748" s="423"/>
      <c r="H748" s="423"/>
      <c r="I748" s="1547"/>
      <c r="J748" s="1527"/>
      <c r="K748" s="1528"/>
      <c r="L748" s="419"/>
      <c r="M748" s="417"/>
      <c r="N748" s="376"/>
    </row>
    <row r="749" spans="2:14" ht="19.5" hidden="1" customHeight="1">
      <c r="B749" s="1545"/>
      <c r="C749" s="264" t="s">
        <v>149</v>
      </c>
      <c r="D749" s="422"/>
      <c r="E749" s="440">
        <f t="shared" si="75"/>
        <v>0</v>
      </c>
      <c r="F749" s="423"/>
      <c r="G749" s="423"/>
      <c r="H749" s="423"/>
      <c r="I749" s="1547"/>
      <c r="J749" s="1527"/>
      <c r="K749" s="1528"/>
      <c r="L749" s="419"/>
      <c r="M749" s="417"/>
      <c r="N749" s="376"/>
    </row>
    <row r="750" spans="2:14" ht="19.5" hidden="1" customHeight="1">
      <c r="B750" s="1545"/>
      <c r="C750" s="269" t="s">
        <v>150</v>
      </c>
      <c r="D750" s="422"/>
      <c r="E750" s="440">
        <f t="shared" si="75"/>
        <v>0</v>
      </c>
      <c r="F750" s="423"/>
      <c r="G750" s="423"/>
      <c r="H750" s="423"/>
      <c r="I750" s="1547"/>
      <c r="J750" s="1527"/>
      <c r="K750" s="1528"/>
      <c r="L750" s="419"/>
      <c r="M750" s="417"/>
      <c r="N750" s="376"/>
    </row>
    <row r="751" spans="2:14" ht="19.5" hidden="1" customHeight="1">
      <c r="B751" s="1545"/>
      <c r="C751" s="264" t="s">
        <v>151</v>
      </c>
      <c r="D751" s="422"/>
      <c r="E751" s="440">
        <f t="shared" si="75"/>
        <v>0</v>
      </c>
      <c r="F751" s="423"/>
      <c r="G751" s="423"/>
      <c r="H751" s="423"/>
      <c r="I751" s="1547"/>
      <c r="J751" s="1527"/>
      <c r="K751" s="1528"/>
      <c r="L751" s="424"/>
      <c r="M751" s="412"/>
      <c r="N751" s="376"/>
    </row>
    <row r="752" spans="2:14" ht="19.5" hidden="1" customHeight="1">
      <c r="B752" s="1545"/>
      <c r="C752" s="264" t="s">
        <v>152</v>
      </c>
      <c r="D752" s="422"/>
      <c r="E752" s="440">
        <f t="shared" si="75"/>
        <v>0</v>
      </c>
      <c r="F752" s="425"/>
      <c r="G752" s="425"/>
      <c r="H752" s="425"/>
      <c r="I752" s="1547"/>
      <c r="J752" s="1527"/>
      <c r="K752" s="1528"/>
      <c r="L752" s="424"/>
      <c r="M752" s="412"/>
      <c r="N752" s="376"/>
    </row>
    <row r="753" spans="2:14" ht="19.5" hidden="1" customHeight="1">
      <c r="B753" s="1545"/>
      <c r="C753" s="272" t="s">
        <v>631</v>
      </c>
      <c r="D753" s="422"/>
      <c r="E753" s="440">
        <f t="shared" si="75"/>
        <v>0</v>
      </c>
      <c r="F753" s="423"/>
      <c r="G753" s="423"/>
      <c r="H753" s="423"/>
      <c r="I753" s="1547"/>
      <c r="J753" s="1527"/>
      <c r="K753" s="1528"/>
      <c r="L753" s="424"/>
      <c r="M753" s="412"/>
      <c r="N753" s="376"/>
    </row>
    <row r="754" spans="2:14" ht="19.5" hidden="1" customHeight="1">
      <c r="B754" s="1545"/>
      <c r="C754" s="264" t="s">
        <v>153</v>
      </c>
      <c r="D754" s="422"/>
      <c r="E754" s="440">
        <f t="shared" si="75"/>
        <v>0</v>
      </c>
      <c r="F754" s="423"/>
      <c r="G754" s="423"/>
      <c r="H754" s="423"/>
      <c r="I754" s="1547"/>
      <c r="J754" s="1527"/>
      <c r="K754" s="1528"/>
      <c r="L754" s="424"/>
      <c r="M754" s="412"/>
      <c r="N754" s="376"/>
    </row>
    <row r="755" spans="2:14" ht="19.5" hidden="1" customHeight="1" thickBot="1">
      <c r="B755" s="1546"/>
      <c r="C755" s="273" t="s">
        <v>154</v>
      </c>
      <c r="D755" s="426"/>
      <c r="E755" s="441">
        <f>SUM(F755:H755)</f>
        <v>0</v>
      </c>
      <c r="F755" s="427"/>
      <c r="G755" s="427"/>
      <c r="H755" s="427"/>
      <c r="I755" s="1548"/>
      <c r="J755" s="1551"/>
      <c r="K755" s="1552"/>
      <c r="L755" s="424"/>
      <c r="M755" s="412"/>
      <c r="N755" s="376"/>
    </row>
    <row r="756" spans="2:14" ht="37.5" hidden="1" customHeight="1">
      <c r="B756" s="166" t="str">
        <f>IF('①4.事業内容（PR）'!B80="","",'①4.事業内容（PR）'!B80)</f>
        <v/>
      </c>
      <c r="C756" s="1533" t="str">
        <f>IF('①4.事業内容（PR）'!C80="","",'①4.事業内容（PR）'!C80)</f>
        <v/>
      </c>
      <c r="D756" s="1534"/>
      <c r="E756" s="436">
        <f>SUM(E757:E765)</f>
        <v>0</v>
      </c>
      <c r="F756" s="436">
        <f>SUM(F757:F765)</f>
        <v>0</v>
      </c>
      <c r="G756" s="436">
        <f>SUM(G757:G765)</f>
        <v>0</v>
      </c>
      <c r="H756" s="436">
        <f>SUM(H757:H765)</f>
        <v>0</v>
      </c>
      <c r="I756" s="429"/>
      <c r="J756" s="1553"/>
      <c r="K756" s="1554"/>
      <c r="L756" s="419"/>
      <c r="M756" s="417"/>
      <c r="N756" s="376"/>
    </row>
    <row r="757" spans="2:14" ht="19.5" hidden="1" customHeight="1">
      <c r="B757" s="1544"/>
      <c r="C757" s="260" t="s">
        <v>147</v>
      </c>
      <c r="D757" s="420"/>
      <c r="E757" s="439">
        <f>SUM(F757:H757)</f>
        <v>0</v>
      </c>
      <c r="F757" s="421"/>
      <c r="G757" s="421"/>
      <c r="H757" s="421"/>
      <c r="I757" s="1385"/>
      <c r="J757" s="1549"/>
      <c r="K757" s="1550"/>
      <c r="L757" s="424"/>
      <c r="M757" s="412"/>
      <c r="N757" s="376"/>
    </row>
    <row r="758" spans="2:14" ht="19.5" hidden="1" customHeight="1">
      <c r="B758" s="1545"/>
      <c r="C758" s="264" t="s">
        <v>148</v>
      </c>
      <c r="D758" s="422"/>
      <c r="E758" s="440">
        <f t="shared" ref="E758:E764" si="76">SUM(F758:H758)</f>
        <v>0</v>
      </c>
      <c r="F758" s="423"/>
      <c r="G758" s="423"/>
      <c r="H758" s="423"/>
      <c r="I758" s="1547"/>
      <c r="J758" s="1527"/>
      <c r="K758" s="1528"/>
      <c r="L758" s="419"/>
      <c r="M758" s="417"/>
      <c r="N758" s="376"/>
    </row>
    <row r="759" spans="2:14" ht="19.5" hidden="1" customHeight="1">
      <c r="B759" s="1545"/>
      <c r="C759" s="264" t="s">
        <v>149</v>
      </c>
      <c r="D759" s="422"/>
      <c r="E759" s="440">
        <f t="shared" si="76"/>
        <v>0</v>
      </c>
      <c r="F759" s="423"/>
      <c r="G759" s="423"/>
      <c r="H759" s="423"/>
      <c r="I759" s="1547"/>
      <c r="J759" s="1527"/>
      <c r="K759" s="1528"/>
      <c r="L759" s="419"/>
      <c r="M759" s="417"/>
      <c r="N759" s="376"/>
    </row>
    <row r="760" spans="2:14" ht="19.5" hidden="1" customHeight="1">
      <c r="B760" s="1545"/>
      <c r="C760" s="269" t="s">
        <v>150</v>
      </c>
      <c r="D760" s="422"/>
      <c r="E760" s="440">
        <f t="shared" si="76"/>
        <v>0</v>
      </c>
      <c r="F760" s="423"/>
      <c r="G760" s="423"/>
      <c r="H760" s="423"/>
      <c r="I760" s="1547"/>
      <c r="J760" s="1527"/>
      <c r="K760" s="1528"/>
      <c r="L760" s="419"/>
      <c r="M760" s="417"/>
      <c r="N760" s="376"/>
    </row>
    <row r="761" spans="2:14" ht="19.5" hidden="1" customHeight="1">
      <c r="B761" s="1545"/>
      <c r="C761" s="264" t="s">
        <v>151</v>
      </c>
      <c r="D761" s="422"/>
      <c r="E761" s="440">
        <f t="shared" si="76"/>
        <v>0</v>
      </c>
      <c r="F761" s="423"/>
      <c r="G761" s="423"/>
      <c r="H761" s="423"/>
      <c r="I761" s="1547"/>
      <c r="J761" s="1527"/>
      <c r="K761" s="1528"/>
      <c r="L761" s="424"/>
      <c r="M761" s="412"/>
      <c r="N761" s="376"/>
    </row>
    <row r="762" spans="2:14" ht="19.5" hidden="1" customHeight="1">
      <c r="B762" s="1545"/>
      <c r="C762" s="264" t="s">
        <v>152</v>
      </c>
      <c r="D762" s="422"/>
      <c r="E762" s="440">
        <f t="shared" si="76"/>
        <v>0</v>
      </c>
      <c r="F762" s="425"/>
      <c r="G762" s="425"/>
      <c r="H762" s="425"/>
      <c r="I762" s="1547"/>
      <c r="J762" s="1529"/>
      <c r="K762" s="1530"/>
      <c r="L762" s="424"/>
      <c r="M762" s="412"/>
      <c r="N762" s="376"/>
    </row>
    <row r="763" spans="2:14" ht="19.5" hidden="1" customHeight="1">
      <c r="B763" s="1545"/>
      <c r="C763" s="272" t="s">
        <v>631</v>
      </c>
      <c r="D763" s="422"/>
      <c r="E763" s="440">
        <f t="shared" si="76"/>
        <v>0</v>
      </c>
      <c r="F763" s="423"/>
      <c r="G763" s="423"/>
      <c r="H763" s="423"/>
      <c r="I763" s="1547"/>
      <c r="J763" s="1527"/>
      <c r="K763" s="1528"/>
      <c r="L763" s="424"/>
      <c r="M763" s="412"/>
      <c r="N763" s="376"/>
    </row>
    <row r="764" spans="2:14" ht="19.5" hidden="1" customHeight="1">
      <c r="B764" s="1545"/>
      <c r="C764" s="264" t="s">
        <v>153</v>
      </c>
      <c r="D764" s="422"/>
      <c r="E764" s="440">
        <f t="shared" si="76"/>
        <v>0</v>
      </c>
      <c r="F764" s="423"/>
      <c r="G764" s="423"/>
      <c r="H764" s="423"/>
      <c r="I764" s="1547"/>
      <c r="J764" s="1527"/>
      <c r="K764" s="1528"/>
      <c r="L764" s="424"/>
      <c r="M764" s="412"/>
      <c r="N764" s="376"/>
    </row>
    <row r="765" spans="2:14" ht="19.5" hidden="1" customHeight="1" thickBot="1">
      <c r="B765" s="1546"/>
      <c r="C765" s="273" t="s">
        <v>154</v>
      </c>
      <c r="D765" s="426"/>
      <c r="E765" s="441">
        <f>SUM(F765:H765)</f>
        <v>0</v>
      </c>
      <c r="F765" s="427"/>
      <c r="G765" s="427"/>
      <c r="H765" s="427"/>
      <c r="I765" s="1548"/>
      <c r="J765" s="1531"/>
      <c r="K765" s="1532"/>
      <c r="L765" s="424"/>
      <c r="M765" s="412"/>
      <c r="N765" s="376"/>
    </row>
    <row r="766" spans="2:14" ht="37.5" hidden="1" customHeight="1">
      <c r="B766" s="166" t="str">
        <f>IF('①4.事業内容（PR）'!B81="","",'①4.事業内容（PR）'!B81)</f>
        <v/>
      </c>
      <c r="C766" s="1533" t="str">
        <f>IF('①4.事業内容（PR）'!C81="","",'①4.事業内容（PR）'!C81)</f>
        <v/>
      </c>
      <c r="D766" s="1534"/>
      <c r="E766" s="436">
        <f>SUM(E767:E775)</f>
        <v>0</v>
      </c>
      <c r="F766" s="436">
        <f>SUM(F767:F775)</f>
        <v>0</v>
      </c>
      <c r="G766" s="436">
        <f>SUM(G767:G775)</f>
        <v>0</v>
      </c>
      <c r="H766" s="436">
        <f>SUM(H767:H775)</f>
        <v>0</v>
      </c>
      <c r="I766" s="428"/>
      <c r="J766" s="1535"/>
      <c r="K766" s="1536"/>
      <c r="L766" s="419"/>
      <c r="M766" s="417"/>
      <c r="N766" s="376"/>
    </row>
    <row r="767" spans="2:14" ht="19.5" hidden="1" customHeight="1">
      <c r="B767" s="1544"/>
      <c r="C767" s="260" t="s">
        <v>147</v>
      </c>
      <c r="D767" s="420"/>
      <c r="E767" s="439">
        <f>SUM(F767:H767)</f>
        <v>0</v>
      </c>
      <c r="F767" s="421"/>
      <c r="G767" s="421"/>
      <c r="H767" s="421"/>
      <c r="I767" s="1385"/>
      <c r="J767" s="1549"/>
      <c r="K767" s="1550"/>
      <c r="L767" s="424"/>
      <c r="M767" s="412"/>
      <c r="N767" s="376"/>
    </row>
    <row r="768" spans="2:14" ht="19.5" hidden="1" customHeight="1">
      <c r="B768" s="1545"/>
      <c r="C768" s="264" t="s">
        <v>148</v>
      </c>
      <c r="D768" s="422"/>
      <c r="E768" s="440">
        <f t="shared" ref="E768:E774" si="77">SUM(F768:H768)</f>
        <v>0</v>
      </c>
      <c r="F768" s="423"/>
      <c r="G768" s="423"/>
      <c r="H768" s="423"/>
      <c r="I768" s="1547"/>
      <c r="J768" s="1527"/>
      <c r="K768" s="1528"/>
      <c r="L768" s="419"/>
      <c r="M768" s="417"/>
      <c r="N768" s="376"/>
    </row>
    <row r="769" spans="2:14" ht="19.5" hidden="1" customHeight="1">
      <c r="B769" s="1545"/>
      <c r="C769" s="264" t="s">
        <v>149</v>
      </c>
      <c r="D769" s="422"/>
      <c r="E769" s="440">
        <f t="shared" si="77"/>
        <v>0</v>
      </c>
      <c r="F769" s="423"/>
      <c r="G769" s="423"/>
      <c r="H769" s="423"/>
      <c r="I769" s="1547"/>
      <c r="J769" s="1527"/>
      <c r="K769" s="1528"/>
      <c r="L769" s="419"/>
      <c r="M769" s="417"/>
      <c r="N769" s="376"/>
    </row>
    <row r="770" spans="2:14" ht="19.5" hidden="1" customHeight="1">
      <c r="B770" s="1545"/>
      <c r="C770" s="269" t="s">
        <v>150</v>
      </c>
      <c r="D770" s="422"/>
      <c r="E770" s="440">
        <f t="shared" si="77"/>
        <v>0</v>
      </c>
      <c r="F770" s="423"/>
      <c r="G770" s="423"/>
      <c r="H770" s="423"/>
      <c r="I770" s="1547"/>
      <c r="J770" s="1527"/>
      <c r="K770" s="1528"/>
      <c r="L770" s="419"/>
      <c r="M770" s="417"/>
      <c r="N770" s="376"/>
    </row>
    <row r="771" spans="2:14" ht="19.5" hidden="1" customHeight="1">
      <c r="B771" s="1545"/>
      <c r="C771" s="264" t="s">
        <v>151</v>
      </c>
      <c r="D771" s="422"/>
      <c r="E771" s="440">
        <f t="shared" si="77"/>
        <v>0</v>
      </c>
      <c r="F771" s="423"/>
      <c r="G771" s="423"/>
      <c r="H771" s="423"/>
      <c r="I771" s="1547"/>
      <c r="J771" s="1527"/>
      <c r="K771" s="1528"/>
      <c r="L771" s="424"/>
      <c r="M771" s="412"/>
      <c r="N771" s="376"/>
    </row>
    <row r="772" spans="2:14" ht="19.5" hidden="1" customHeight="1">
      <c r="B772" s="1545"/>
      <c r="C772" s="264" t="s">
        <v>152</v>
      </c>
      <c r="D772" s="422"/>
      <c r="E772" s="440">
        <f t="shared" si="77"/>
        <v>0</v>
      </c>
      <c r="F772" s="425"/>
      <c r="G772" s="425"/>
      <c r="H772" s="425"/>
      <c r="I772" s="1547"/>
      <c r="J772" s="1527"/>
      <c r="K772" s="1528"/>
      <c r="L772" s="424"/>
      <c r="M772" s="412"/>
      <c r="N772" s="376"/>
    </row>
    <row r="773" spans="2:14" ht="19.5" hidden="1" customHeight="1">
      <c r="B773" s="1545"/>
      <c r="C773" s="272" t="s">
        <v>631</v>
      </c>
      <c r="D773" s="422"/>
      <c r="E773" s="440">
        <f t="shared" si="77"/>
        <v>0</v>
      </c>
      <c r="F773" s="423"/>
      <c r="G773" s="423"/>
      <c r="H773" s="423"/>
      <c r="I773" s="1547"/>
      <c r="J773" s="1527"/>
      <c r="K773" s="1528"/>
      <c r="L773" s="424"/>
      <c r="M773" s="412"/>
      <c r="N773" s="376"/>
    </row>
    <row r="774" spans="2:14" ht="19.5" hidden="1" customHeight="1">
      <c r="B774" s="1545"/>
      <c r="C774" s="264" t="s">
        <v>153</v>
      </c>
      <c r="D774" s="422"/>
      <c r="E774" s="440">
        <f t="shared" si="77"/>
        <v>0</v>
      </c>
      <c r="F774" s="423"/>
      <c r="G774" s="423"/>
      <c r="H774" s="423"/>
      <c r="I774" s="1547"/>
      <c r="J774" s="1527"/>
      <c r="K774" s="1528"/>
      <c r="L774" s="424"/>
      <c r="M774" s="412"/>
      <c r="N774" s="376"/>
    </row>
    <row r="775" spans="2:14" ht="19.5" hidden="1" customHeight="1" thickBot="1">
      <c r="B775" s="1546"/>
      <c r="C775" s="273" t="s">
        <v>154</v>
      </c>
      <c r="D775" s="426"/>
      <c r="E775" s="441">
        <f>SUM(F775:H775)</f>
        <v>0</v>
      </c>
      <c r="F775" s="427"/>
      <c r="G775" s="427"/>
      <c r="H775" s="427"/>
      <c r="I775" s="1548"/>
      <c r="J775" s="1551"/>
      <c r="K775" s="1552"/>
      <c r="L775" s="424"/>
      <c r="M775" s="412"/>
      <c r="N775" s="376"/>
    </row>
    <row r="776" spans="2:14" ht="37.5" hidden="1" customHeight="1">
      <c r="B776" s="437" t="str">
        <f>IF('①4.事業内容（PR）'!B82="","",'①4.事業内容（PR）'!B82)</f>
        <v/>
      </c>
      <c r="C776" s="1557" t="str">
        <f>IF('①4.事業内容（PR）'!C82="","",'①4.事業内容（PR）'!C82)</f>
        <v/>
      </c>
      <c r="D776" s="1558"/>
      <c r="E776" s="438">
        <f>SUM(E777:E785)</f>
        <v>0</v>
      </c>
      <c r="F776" s="438">
        <f>SUM(F777:F785)</f>
        <v>0</v>
      </c>
      <c r="G776" s="438">
        <f>SUM(G777:G785)</f>
        <v>0</v>
      </c>
      <c r="H776" s="438">
        <f>SUM(H777:H785)</f>
        <v>0</v>
      </c>
      <c r="I776" s="430"/>
      <c r="J776" s="1559"/>
      <c r="K776" s="1560"/>
      <c r="L776" s="419"/>
      <c r="M776" s="417"/>
      <c r="N776" s="376"/>
    </row>
    <row r="777" spans="2:14" ht="19.5" hidden="1" customHeight="1">
      <c r="B777" s="1544"/>
      <c r="C777" s="260" t="s">
        <v>147</v>
      </c>
      <c r="D777" s="420"/>
      <c r="E777" s="439">
        <f>SUM(F777:H777)</f>
        <v>0</v>
      </c>
      <c r="F777" s="421"/>
      <c r="G777" s="421"/>
      <c r="H777" s="421"/>
      <c r="I777" s="1385"/>
      <c r="J777" s="1549"/>
      <c r="K777" s="1550"/>
      <c r="L777" s="424"/>
      <c r="M777" s="412"/>
      <c r="N777" s="376"/>
    </row>
    <row r="778" spans="2:14" ht="19.5" hidden="1" customHeight="1">
      <c r="B778" s="1545"/>
      <c r="C778" s="264" t="s">
        <v>148</v>
      </c>
      <c r="D778" s="422"/>
      <c r="E778" s="440">
        <f t="shared" ref="E778:E784" si="78">SUM(F778:H778)</f>
        <v>0</v>
      </c>
      <c r="F778" s="423"/>
      <c r="G778" s="423"/>
      <c r="H778" s="423"/>
      <c r="I778" s="1547"/>
      <c r="J778" s="1527"/>
      <c r="K778" s="1528"/>
      <c r="L778" s="419"/>
      <c r="M778" s="417"/>
      <c r="N778" s="376"/>
    </row>
    <row r="779" spans="2:14" ht="19.5" hidden="1" customHeight="1">
      <c r="B779" s="1545"/>
      <c r="C779" s="264" t="s">
        <v>149</v>
      </c>
      <c r="D779" s="422"/>
      <c r="E779" s="440">
        <f t="shared" si="78"/>
        <v>0</v>
      </c>
      <c r="F779" s="423"/>
      <c r="G779" s="423"/>
      <c r="H779" s="423"/>
      <c r="I779" s="1547"/>
      <c r="J779" s="1527"/>
      <c r="K779" s="1528"/>
      <c r="L779" s="419"/>
      <c r="M779" s="417"/>
      <c r="N779" s="376"/>
    </row>
    <row r="780" spans="2:14" ht="19.5" hidden="1" customHeight="1">
      <c r="B780" s="1545"/>
      <c r="C780" s="269" t="s">
        <v>150</v>
      </c>
      <c r="D780" s="422"/>
      <c r="E780" s="440">
        <f t="shared" si="78"/>
        <v>0</v>
      </c>
      <c r="F780" s="423"/>
      <c r="G780" s="423"/>
      <c r="H780" s="423"/>
      <c r="I780" s="1547"/>
      <c r="J780" s="1527"/>
      <c r="K780" s="1528"/>
      <c r="L780" s="419"/>
      <c r="M780" s="417"/>
      <c r="N780" s="376"/>
    </row>
    <row r="781" spans="2:14" ht="19.5" hidden="1" customHeight="1">
      <c r="B781" s="1545"/>
      <c r="C781" s="264" t="s">
        <v>151</v>
      </c>
      <c r="D781" s="422"/>
      <c r="E781" s="440">
        <f t="shared" si="78"/>
        <v>0</v>
      </c>
      <c r="F781" s="423"/>
      <c r="G781" s="423"/>
      <c r="H781" s="423"/>
      <c r="I781" s="1547"/>
      <c r="J781" s="1527"/>
      <c r="K781" s="1528"/>
      <c r="L781" s="424"/>
      <c r="M781" s="412"/>
      <c r="N781" s="376"/>
    </row>
    <row r="782" spans="2:14" ht="19.5" hidden="1" customHeight="1">
      <c r="B782" s="1545"/>
      <c r="C782" s="264" t="s">
        <v>152</v>
      </c>
      <c r="D782" s="422"/>
      <c r="E782" s="440">
        <f t="shared" si="78"/>
        <v>0</v>
      </c>
      <c r="F782" s="425"/>
      <c r="G782" s="425"/>
      <c r="H782" s="425"/>
      <c r="I782" s="1547"/>
      <c r="J782" s="1529"/>
      <c r="K782" s="1530"/>
      <c r="L782" s="424"/>
      <c r="M782" s="412"/>
      <c r="N782" s="376"/>
    </row>
    <row r="783" spans="2:14" ht="19.5" hidden="1" customHeight="1">
      <c r="B783" s="1545"/>
      <c r="C783" s="272" t="s">
        <v>631</v>
      </c>
      <c r="D783" s="422"/>
      <c r="E783" s="440">
        <f t="shared" si="78"/>
        <v>0</v>
      </c>
      <c r="F783" s="423"/>
      <c r="G783" s="423"/>
      <c r="H783" s="423"/>
      <c r="I783" s="1547"/>
      <c r="J783" s="1527"/>
      <c r="K783" s="1528"/>
      <c r="L783" s="424"/>
      <c r="M783" s="412"/>
      <c r="N783" s="376"/>
    </row>
    <row r="784" spans="2:14" ht="19.5" hidden="1" customHeight="1">
      <c r="B784" s="1545"/>
      <c r="C784" s="264" t="s">
        <v>153</v>
      </c>
      <c r="D784" s="422"/>
      <c r="E784" s="440">
        <f t="shared" si="78"/>
        <v>0</v>
      </c>
      <c r="F784" s="423"/>
      <c r="G784" s="423"/>
      <c r="H784" s="423"/>
      <c r="I784" s="1547"/>
      <c r="J784" s="1527"/>
      <c r="K784" s="1528"/>
      <c r="L784" s="424"/>
      <c r="M784" s="412"/>
      <c r="N784" s="376"/>
    </row>
    <row r="785" spans="2:14" ht="19.5" hidden="1" customHeight="1" thickBot="1">
      <c r="B785" s="1546"/>
      <c r="C785" s="273" t="s">
        <v>154</v>
      </c>
      <c r="D785" s="426"/>
      <c r="E785" s="441">
        <f>SUM(F785:H785)</f>
        <v>0</v>
      </c>
      <c r="F785" s="427"/>
      <c r="G785" s="427"/>
      <c r="H785" s="427"/>
      <c r="I785" s="1548"/>
      <c r="J785" s="1531"/>
      <c r="K785" s="1532"/>
      <c r="L785" s="424"/>
      <c r="M785" s="412"/>
      <c r="N785" s="376"/>
    </row>
    <row r="786" spans="2:14" ht="37.5" hidden="1" customHeight="1">
      <c r="B786" s="166" t="str">
        <f>IF('①4.事業内容（PR）'!B83="","",'①4.事業内容（PR）'!B83)</f>
        <v/>
      </c>
      <c r="C786" s="1533" t="str">
        <f>IF('①4.事業内容（PR）'!C83="","",'①4.事業内容（PR）'!C83)</f>
        <v/>
      </c>
      <c r="D786" s="1534"/>
      <c r="E786" s="436">
        <f>SUM(E787:E795)</f>
        <v>0</v>
      </c>
      <c r="F786" s="436">
        <f>SUM(F787:F795)</f>
        <v>0</v>
      </c>
      <c r="G786" s="436">
        <f>SUM(G787:G795)</f>
        <v>0</v>
      </c>
      <c r="H786" s="436">
        <f>SUM(H787:H795)</f>
        <v>0</v>
      </c>
      <c r="I786" s="428"/>
      <c r="J786" s="1535"/>
      <c r="K786" s="1536"/>
      <c r="L786" s="419"/>
      <c r="M786" s="417"/>
      <c r="N786" s="376"/>
    </row>
    <row r="787" spans="2:14" ht="19.5" hidden="1" customHeight="1">
      <c r="B787" s="1544"/>
      <c r="C787" s="260" t="s">
        <v>147</v>
      </c>
      <c r="D787" s="420"/>
      <c r="E787" s="439">
        <f>SUM(F787:H787)</f>
        <v>0</v>
      </c>
      <c r="F787" s="421"/>
      <c r="G787" s="421"/>
      <c r="H787" s="421"/>
      <c r="I787" s="1385"/>
      <c r="J787" s="1549"/>
      <c r="K787" s="1550"/>
      <c r="L787" s="424"/>
      <c r="M787" s="412"/>
      <c r="N787" s="376"/>
    </row>
    <row r="788" spans="2:14" ht="19.5" hidden="1" customHeight="1">
      <c r="B788" s="1545"/>
      <c r="C788" s="264" t="s">
        <v>148</v>
      </c>
      <c r="D788" s="422"/>
      <c r="E788" s="440">
        <f t="shared" ref="E788:E794" si="79">SUM(F788:H788)</f>
        <v>0</v>
      </c>
      <c r="F788" s="423"/>
      <c r="G788" s="423"/>
      <c r="H788" s="423"/>
      <c r="I788" s="1547"/>
      <c r="J788" s="1527"/>
      <c r="K788" s="1528"/>
      <c r="L788" s="419"/>
      <c r="M788" s="417"/>
      <c r="N788" s="376"/>
    </row>
    <row r="789" spans="2:14" ht="19.5" hidden="1" customHeight="1">
      <c r="B789" s="1545"/>
      <c r="C789" s="264" t="s">
        <v>149</v>
      </c>
      <c r="D789" s="422"/>
      <c r="E789" s="440">
        <f t="shared" si="79"/>
        <v>0</v>
      </c>
      <c r="F789" s="423"/>
      <c r="G789" s="423"/>
      <c r="H789" s="423"/>
      <c r="I789" s="1547"/>
      <c r="J789" s="1527"/>
      <c r="K789" s="1528"/>
      <c r="L789" s="419"/>
      <c r="M789" s="417"/>
      <c r="N789" s="376"/>
    </row>
    <row r="790" spans="2:14" ht="19.5" hidden="1" customHeight="1">
      <c r="B790" s="1545"/>
      <c r="C790" s="269" t="s">
        <v>150</v>
      </c>
      <c r="D790" s="422"/>
      <c r="E790" s="440">
        <f t="shared" si="79"/>
        <v>0</v>
      </c>
      <c r="F790" s="423"/>
      <c r="G790" s="423"/>
      <c r="H790" s="423"/>
      <c r="I790" s="1547"/>
      <c r="J790" s="1527"/>
      <c r="K790" s="1528"/>
      <c r="L790" s="419"/>
      <c r="M790" s="417"/>
      <c r="N790" s="376"/>
    </row>
    <row r="791" spans="2:14" ht="19.5" hidden="1" customHeight="1">
      <c r="B791" s="1545"/>
      <c r="C791" s="264" t="s">
        <v>151</v>
      </c>
      <c r="D791" s="422"/>
      <c r="E791" s="440">
        <f t="shared" si="79"/>
        <v>0</v>
      </c>
      <c r="F791" s="423"/>
      <c r="G791" s="423"/>
      <c r="H791" s="423"/>
      <c r="I791" s="1547"/>
      <c r="J791" s="1527"/>
      <c r="K791" s="1528"/>
      <c r="L791" s="424"/>
      <c r="M791" s="412"/>
      <c r="N791" s="376"/>
    </row>
    <row r="792" spans="2:14" ht="19.5" hidden="1" customHeight="1">
      <c r="B792" s="1545"/>
      <c r="C792" s="264" t="s">
        <v>152</v>
      </c>
      <c r="D792" s="422"/>
      <c r="E792" s="440">
        <f t="shared" si="79"/>
        <v>0</v>
      </c>
      <c r="F792" s="425"/>
      <c r="G792" s="425"/>
      <c r="H792" s="425"/>
      <c r="I792" s="1547"/>
      <c r="J792" s="1527"/>
      <c r="K792" s="1528"/>
      <c r="L792" s="424"/>
      <c r="M792" s="412"/>
      <c r="N792" s="376"/>
    </row>
    <row r="793" spans="2:14" ht="19.5" hidden="1" customHeight="1">
      <c r="B793" s="1545"/>
      <c r="C793" s="272" t="s">
        <v>631</v>
      </c>
      <c r="D793" s="422"/>
      <c r="E793" s="440">
        <f t="shared" si="79"/>
        <v>0</v>
      </c>
      <c r="F793" s="423"/>
      <c r="G793" s="423"/>
      <c r="H793" s="423"/>
      <c r="I793" s="1547"/>
      <c r="J793" s="1527"/>
      <c r="K793" s="1528"/>
      <c r="L793" s="424"/>
      <c r="M793" s="412"/>
      <c r="N793" s="376"/>
    </row>
    <row r="794" spans="2:14" ht="19.5" hidden="1" customHeight="1">
      <c r="B794" s="1545"/>
      <c r="C794" s="264" t="s">
        <v>153</v>
      </c>
      <c r="D794" s="422"/>
      <c r="E794" s="440">
        <f t="shared" si="79"/>
        <v>0</v>
      </c>
      <c r="F794" s="423"/>
      <c r="G794" s="423"/>
      <c r="H794" s="423"/>
      <c r="I794" s="1547"/>
      <c r="J794" s="1527"/>
      <c r="K794" s="1528"/>
      <c r="L794" s="424"/>
      <c r="M794" s="412"/>
      <c r="N794" s="376"/>
    </row>
    <row r="795" spans="2:14" ht="19.5" hidden="1" customHeight="1" thickBot="1">
      <c r="B795" s="1546"/>
      <c r="C795" s="273" t="s">
        <v>154</v>
      </c>
      <c r="D795" s="426"/>
      <c r="E795" s="441">
        <f>SUM(F795:H795)</f>
        <v>0</v>
      </c>
      <c r="F795" s="427"/>
      <c r="G795" s="427"/>
      <c r="H795" s="427"/>
      <c r="I795" s="1548"/>
      <c r="J795" s="1551"/>
      <c r="K795" s="1552"/>
      <c r="L795" s="424"/>
      <c r="M795" s="412"/>
      <c r="N795" s="376"/>
    </row>
    <row r="796" spans="2:14" ht="37.5" hidden="1" customHeight="1">
      <c r="B796" s="437" t="str">
        <f>IF('①4.事業内容（PR）'!B84="","",'①4.事業内容（PR）'!B84)</f>
        <v/>
      </c>
      <c r="C796" s="1557" t="str">
        <f>IF('①4.事業内容（PR）'!C84="","",'①4.事業内容（PR）'!C84)</f>
        <v/>
      </c>
      <c r="D796" s="1558"/>
      <c r="E796" s="438">
        <f>SUM(E797:E805)</f>
        <v>0</v>
      </c>
      <c r="F796" s="438">
        <f>SUM(F797:F805)</f>
        <v>0</v>
      </c>
      <c r="G796" s="438">
        <f>SUM(G797:G805)</f>
        <v>0</v>
      </c>
      <c r="H796" s="438">
        <f>SUM(H797:H805)</f>
        <v>0</v>
      </c>
      <c r="I796" s="430"/>
      <c r="J796" s="1559"/>
      <c r="K796" s="1560"/>
      <c r="L796" s="419"/>
      <c r="M796" s="417"/>
      <c r="N796" s="376"/>
    </row>
    <row r="797" spans="2:14" ht="19.5" hidden="1" customHeight="1">
      <c r="B797" s="1544"/>
      <c r="C797" s="260" t="s">
        <v>147</v>
      </c>
      <c r="D797" s="420"/>
      <c r="E797" s="439">
        <f>SUM(F797:H797)</f>
        <v>0</v>
      </c>
      <c r="F797" s="421"/>
      <c r="G797" s="421"/>
      <c r="H797" s="421"/>
      <c r="I797" s="1385"/>
      <c r="J797" s="1549"/>
      <c r="K797" s="1550"/>
      <c r="L797" s="424"/>
      <c r="M797" s="412"/>
      <c r="N797" s="376"/>
    </row>
    <row r="798" spans="2:14" ht="19.5" hidden="1" customHeight="1">
      <c r="B798" s="1545"/>
      <c r="C798" s="264" t="s">
        <v>148</v>
      </c>
      <c r="D798" s="422"/>
      <c r="E798" s="440">
        <f t="shared" ref="E798:E804" si="80">SUM(F798:H798)</f>
        <v>0</v>
      </c>
      <c r="F798" s="423"/>
      <c r="G798" s="423"/>
      <c r="H798" s="423"/>
      <c r="I798" s="1547"/>
      <c r="J798" s="1527"/>
      <c r="K798" s="1528"/>
      <c r="L798" s="419"/>
      <c r="M798" s="417"/>
      <c r="N798" s="376"/>
    </row>
    <row r="799" spans="2:14" ht="19.5" hidden="1" customHeight="1">
      <c r="B799" s="1545"/>
      <c r="C799" s="264" t="s">
        <v>149</v>
      </c>
      <c r="D799" s="422"/>
      <c r="E799" s="440">
        <f t="shared" si="80"/>
        <v>0</v>
      </c>
      <c r="F799" s="423"/>
      <c r="G799" s="423"/>
      <c r="H799" s="423"/>
      <c r="I799" s="1547"/>
      <c r="J799" s="1527"/>
      <c r="K799" s="1528"/>
      <c r="L799" s="419"/>
      <c r="M799" s="417"/>
      <c r="N799" s="376"/>
    </row>
    <row r="800" spans="2:14" ht="19.5" hidden="1" customHeight="1">
      <c r="B800" s="1545"/>
      <c r="C800" s="269" t="s">
        <v>150</v>
      </c>
      <c r="D800" s="422"/>
      <c r="E800" s="440">
        <f t="shared" si="80"/>
        <v>0</v>
      </c>
      <c r="F800" s="423"/>
      <c r="G800" s="423"/>
      <c r="H800" s="423"/>
      <c r="I800" s="1547"/>
      <c r="J800" s="1527"/>
      <c r="K800" s="1528"/>
      <c r="L800" s="419"/>
      <c r="M800" s="417"/>
      <c r="N800" s="376"/>
    </row>
    <row r="801" spans="2:14" ht="19.5" hidden="1" customHeight="1">
      <c r="B801" s="1545"/>
      <c r="C801" s="264" t="s">
        <v>151</v>
      </c>
      <c r="D801" s="422"/>
      <c r="E801" s="440">
        <f t="shared" si="80"/>
        <v>0</v>
      </c>
      <c r="F801" s="423"/>
      <c r="G801" s="423"/>
      <c r="H801" s="423"/>
      <c r="I801" s="1547"/>
      <c r="J801" s="1527"/>
      <c r="K801" s="1528"/>
      <c r="L801" s="424"/>
      <c r="M801" s="412"/>
      <c r="N801" s="376"/>
    </row>
    <row r="802" spans="2:14" ht="19.5" hidden="1" customHeight="1">
      <c r="B802" s="1545"/>
      <c r="C802" s="264" t="s">
        <v>152</v>
      </c>
      <c r="D802" s="422"/>
      <c r="E802" s="440">
        <f t="shared" si="80"/>
        <v>0</v>
      </c>
      <c r="F802" s="425"/>
      <c r="G802" s="425"/>
      <c r="H802" s="425"/>
      <c r="I802" s="1547"/>
      <c r="J802" s="1529"/>
      <c r="K802" s="1530"/>
      <c r="L802" s="424"/>
      <c r="M802" s="412"/>
      <c r="N802" s="376"/>
    </row>
    <row r="803" spans="2:14" ht="19.5" hidden="1" customHeight="1">
      <c r="B803" s="1545"/>
      <c r="C803" s="272" t="s">
        <v>631</v>
      </c>
      <c r="D803" s="422"/>
      <c r="E803" s="440">
        <f t="shared" si="80"/>
        <v>0</v>
      </c>
      <c r="F803" s="423"/>
      <c r="G803" s="423"/>
      <c r="H803" s="423"/>
      <c r="I803" s="1547"/>
      <c r="J803" s="1527"/>
      <c r="K803" s="1528"/>
      <c r="L803" s="424"/>
      <c r="M803" s="412"/>
      <c r="N803" s="376"/>
    </row>
    <row r="804" spans="2:14" ht="19.5" hidden="1" customHeight="1">
      <c r="B804" s="1545"/>
      <c r="C804" s="264" t="s">
        <v>153</v>
      </c>
      <c r="D804" s="422"/>
      <c r="E804" s="440">
        <f t="shared" si="80"/>
        <v>0</v>
      </c>
      <c r="F804" s="423"/>
      <c r="G804" s="423"/>
      <c r="H804" s="423"/>
      <c r="I804" s="1547"/>
      <c r="J804" s="1527"/>
      <c r="K804" s="1528"/>
      <c r="L804" s="424"/>
      <c r="M804" s="412"/>
      <c r="N804" s="376"/>
    </row>
    <row r="805" spans="2:14" ht="19.5" hidden="1" customHeight="1" thickBot="1">
      <c r="B805" s="1546"/>
      <c r="C805" s="273" t="s">
        <v>154</v>
      </c>
      <c r="D805" s="426"/>
      <c r="E805" s="441">
        <f>SUM(F805:H805)</f>
        <v>0</v>
      </c>
      <c r="F805" s="427"/>
      <c r="G805" s="427"/>
      <c r="H805" s="427"/>
      <c r="I805" s="1548"/>
      <c r="J805" s="1531"/>
      <c r="K805" s="1532"/>
      <c r="L805" s="424"/>
      <c r="M805" s="412"/>
      <c r="N805" s="376"/>
    </row>
    <row r="806" spans="2:14">
      <c r="B806" s="229" t="s">
        <v>455</v>
      </c>
      <c r="C806" s="178" t="s">
        <v>459</v>
      </c>
    </row>
    <row r="807" spans="2:14">
      <c r="B807" s="229" t="s">
        <v>456</v>
      </c>
      <c r="C807" s="178" t="s">
        <v>460</v>
      </c>
    </row>
    <row r="808" spans="2:14" ht="14.25">
      <c r="B808" s="139"/>
      <c r="C808" s="178" t="s">
        <v>461</v>
      </c>
    </row>
    <row r="809" spans="2:14" s="139" customFormat="1" ht="14.25">
      <c r="B809" s="229" t="s">
        <v>457</v>
      </c>
      <c r="C809" s="322" t="s">
        <v>630</v>
      </c>
    </row>
    <row r="810" spans="2:14">
      <c r="B810" s="161" t="s">
        <v>626</v>
      </c>
      <c r="C810" s="178" t="s">
        <v>462</v>
      </c>
    </row>
    <row r="811" spans="2:14" ht="14.25">
      <c r="B811" s="139"/>
      <c r="C811" s="178" t="s">
        <v>463</v>
      </c>
    </row>
  </sheetData>
  <sheetProtection algorithmName="SHA-512" hashValue="19fdXyi6w9myF89EnRrkYWi437TDJf5zt2dtCqyqORcNfjPcD5hh5KQPkvaieqYh9nVKvvO9JIkN6X96PwgQpw==" saltValue="i8pJmI0xXjmF+cfzsygqhA==" spinCount="100000" sheet="1" scenarios="1" formatCells="0" formatColumns="0" formatRows="0"/>
  <dataConsolidate/>
  <mergeCells count="1048">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C196:D196"/>
    <mergeCell ref="J196:K196"/>
    <mergeCell ref="B197:B205"/>
    <mergeCell ref="I197:I205"/>
    <mergeCell ref="J197:K197"/>
    <mergeCell ref="J198:K198"/>
    <mergeCell ref="J199:K199"/>
    <mergeCell ref="J200:K200"/>
    <mergeCell ref="J201:K201"/>
    <mergeCell ref="J202:K202"/>
    <mergeCell ref="J203:K203"/>
    <mergeCell ref="J204:K204"/>
    <mergeCell ref="J205:K205"/>
    <mergeCell ref="C186:D186"/>
    <mergeCell ref="J186:K186"/>
    <mergeCell ref="B187:B195"/>
    <mergeCell ref="I187:I195"/>
    <mergeCell ref="J187:K187"/>
    <mergeCell ref="J188:K188"/>
    <mergeCell ref="J189:K189"/>
    <mergeCell ref="J190:K190"/>
    <mergeCell ref="J191:K191"/>
    <mergeCell ref="J192:K192"/>
    <mergeCell ref="J193:K193"/>
    <mergeCell ref="J194:K194"/>
    <mergeCell ref="J195:K195"/>
    <mergeCell ref="C176:D176"/>
    <mergeCell ref="J176:K176"/>
    <mergeCell ref="B177:B185"/>
    <mergeCell ref="I177:I185"/>
    <mergeCell ref="J177:K177"/>
    <mergeCell ref="J178:K178"/>
    <mergeCell ref="J179:K179"/>
    <mergeCell ref="J180:K180"/>
    <mergeCell ref="J181:K181"/>
    <mergeCell ref="J182:K182"/>
    <mergeCell ref="J183:K183"/>
    <mergeCell ref="J184:K184"/>
    <mergeCell ref="J185:K185"/>
    <mergeCell ref="C166:D166"/>
    <mergeCell ref="J166:K166"/>
    <mergeCell ref="B167:B175"/>
    <mergeCell ref="I167:I175"/>
    <mergeCell ref="J167:K167"/>
    <mergeCell ref="J168:K168"/>
    <mergeCell ref="J169:K169"/>
    <mergeCell ref="J170:K170"/>
    <mergeCell ref="J171:K171"/>
    <mergeCell ref="J172:K172"/>
    <mergeCell ref="J173:K173"/>
    <mergeCell ref="J174:K174"/>
    <mergeCell ref="J175:K175"/>
    <mergeCell ref="C156:D156"/>
    <mergeCell ref="J156:K156"/>
    <mergeCell ref="B157:B165"/>
    <mergeCell ref="I157:I165"/>
    <mergeCell ref="J157:K157"/>
    <mergeCell ref="J158:K158"/>
    <mergeCell ref="J159:K159"/>
    <mergeCell ref="J160:K160"/>
    <mergeCell ref="J161:K161"/>
    <mergeCell ref="J162:K162"/>
    <mergeCell ref="J163:K163"/>
    <mergeCell ref="J164:K164"/>
    <mergeCell ref="J165:K165"/>
    <mergeCell ref="C146:D146"/>
    <mergeCell ref="J146:K146"/>
    <mergeCell ref="B147:B155"/>
    <mergeCell ref="I147:I155"/>
    <mergeCell ref="J147:K147"/>
    <mergeCell ref="J148:K148"/>
    <mergeCell ref="J149:K149"/>
    <mergeCell ref="J150:K150"/>
    <mergeCell ref="J151:K151"/>
    <mergeCell ref="J152:K152"/>
    <mergeCell ref="J153:K153"/>
    <mergeCell ref="J154:K154"/>
    <mergeCell ref="J155:K155"/>
    <mergeCell ref="C136:D136"/>
    <mergeCell ref="J136:K136"/>
    <mergeCell ref="B137:B145"/>
    <mergeCell ref="I137:I145"/>
    <mergeCell ref="J137:K137"/>
    <mergeCell ref="J138:K138"/>
    <mergeCell ref="J139:K139"/>
    <mergeCell ref="J140:K140"/>
    <mergeCell ref="J141:K141"/>
    <mergeCell ref="J142:K142"/>
    <mergeCell ref="J143:K143"/>
    <mergeCell ref="J144:K144"/>
    <mergeCell ref="J145:K145"/>
    <mergeCell ref="C126:D126"/>
    <mergeCell ref="J126:K126"/>
    <mergeCell ref="B127:B135"/>
    <mergeCell ref="I127:I135"/>
    <mergeCell ref="J127:K127"/>
    <mergeCell ref="J128:K128"/>
    <mergeCell ref="J129:K129"/>
    <mergeCell ref="J130:K130"/>
    <mergeCell ref="J131:K131"/>
    <mergeCell ref="J132:K132"/>
    <mergeCell ref="J133:K133"/>
    <mergeCell ref="J134:K134"/>
    <mergeCell ref="J135:K135"/>
    <mergeCell ref="J2:K2"/>
    <mergeCell ref="B3:D4"/>
    <mergeCell ref="E3:E4"/>
    <mergeCell ref="F3:H3"/>
    <mergeCell ref="I3:I4"/>
    <mergeCell ref="J3:K4"/>
    <mergeCell ref="C106:D106"/>
    <mergeCell ref="J106:K106"/>
    <mergeCell ref="B107:B115"/>
    <mergeCell ref="I107:I115"/>
    <mergeCell ref="J107:K107"/>
    <mergeCell ref="J108:K108"/>
    <mergeCell ref="J109:K109"/>
    <mergeCell ref="J110:K110"/>
    <mergeCell ref="J111:K111"/>
    <mergeCell ref="J112:K112"/>
    <mergeCell ref="J113:K113"/>
    <mergeCell ref="J114:K114"/>
    <mergeCell ref="J115:K115"/>
    <mergeCell ref="B5:D5"/>
    <mergeCell ref="J5:K5"/>
    <mergeCell ref="C6:D6"/>
    <mergeCell ref="J6:K6"/>
    <mergeCell ref="B7:B15"/>
    <mergeCell ref="I7:I15"/>
    <mergeCell ref="J7:K7"/>
    <mergeCell ref="J8:K8"/>
    <mergeCell ref="J9:K9"/>
    <mergeCell ref="J10:K10"/>
    <mergeCell ref="J11:K11"/>
    <mergeCell ref="J12:K12"/>
    <mergeCell ref="J13:K13"/>
    <mergeCell ref="C116:D116"/>
    <mergeCell ref="J116:K116"/>
    <mergeCell ref="B117:B125"/>
    <mergeCell ref="I117:I125"/>
    <mergeCell ref="J117:K117"/>
    <mergeCell ref="J118:K118"/>
    <mergeCell ref="J119:K119"/>
    <mergeCell ref="J120:K120"/>
    <mergeCell ref="J121:K121"/>
    <mergeCell ref="J122:K122"/>
    <mergeCell ref="J123:K123"/>
    <mergeCell ref="J124:K124"/>
    <mergeCell ref="J125:K125"/>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27:K27"/>
    <mergeCell ref="J28:K28"/>
    <mergeCell ref="J29:K29"/>
    <mergeCell ref="J30:K30"/>
    <mergeCell ref="J14:K14"/>
    <mergeCell ref="J15:K15"/>
    <mergeCell ref="C16:D16"/>
    <mergeCell ref="J16:K16"/>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J54:K54"/>
    <mergeCell ref="J55:K55"/>
    <mergeCell ref="B27:B35"/>
    <mergeCell ref="I27:I35"/>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84">
    <dataValidation allowBlank="1" showInputMessage="1" showErrorMessage="1" promptTitle="金額単位は「円」です。" prompt="間違いはありませんか？" sqref="F7 F17 F27 F37 F47 F57 F67 F77 F87 F97 F107 F117 F127 F137 F147 F157 F167 F177 F187 F197 F207 F217 F227 F237 F247 F257 F267 F277 F287 F297 F307 F317 F327 F337 F347 F357 F367 F377 F387 F397 F407 F417 F427 F437 F447 F457 F467 F477 F487 F497 F507 F517 F527 F537 F547 F557 F567 F577 F587 F597 F607 F617 F627 F637 F647 F657 F667 F677 F687 F697 F707 F717 F727 F737 F747 F757 F767 F777 F787 F797"/>
    <dataValidation allowBlank="1" showInputMessage="1" showErrorMessage="1" promptTitle="その他を計上する場合" prompt="内容を「D615セル」に入力してください。" sqref="F615:H615"/>
    <dataValidation allowBlank="1" showInputMessage="1" showErrorMessage="1" promptTitle="その他を計上する場合" prompt="内容を「D625セル」に入力してください。" sqref="F625:H625"/>
    <dataValidation allowBlank="1" showInputMessage="1" showErrorMessage="1" promptTitle="その他を計上する場合" prompt="内容を「D635セル」に入力してください。" sqref="F635:H635"/>
    <dataValidation allowBlank="1" showInputMessage="1" showErrorMessage="1" promptTitle="その他を計上する場合" prompt="内容を「D645セル」に入力してください。" sqref="F645:H645"/>
    <dataValidation allowBlank="1" showInputMessage="1" showErrorMessage="1" promptTitle="その他を計上する場合" prompt="内容を「D655セル」に入力してください。" sqref="F655:H655"/>
    <dataValidation allowBlank="1" showInputMessage="1" showErrorMessage="1" promptTitle="その他を計上する場合" prompt="内容を「D665セル」に入力してください。" sqref="F665:H665"/>
    <dataValidation allowBlank="1" showInputMessage="1" showErrorMessage="1" promptTitle="その他を計上する場合" prompt="内容を「D705セル」に入力してください。" sqref="F705:H705"/>
    <dataValidation allowBlank="1" showInputMessage="1" showErrorMessage="1" promptTitle="その他を計上する場合" prompt="内容を「D695セル」に入力してください。" sqref="F695:H695"/>
    <dataValidation allowBlank="1" showInputMessage="1" showErrorMessage="1" promptTitle="その他を計上する場合" prompt="内容を「D685セル」に入力してください。" sqref="F685:H685"/>
    <dataValidation allowBlank="1" showInputMessage="1" showErrorMessage="1" promptTitle="その他を計上する場合" prompt="内容を「D675セル」に入力してください。" sqref="F675:H675"/>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107:D114 I6:K6 C177:C182 C187:C192 C167:C172 D187:D194 C157:C162 D177:D184 C147:C152 D167:D174 C137:C142 D157:D164 C127:C132 D147:D154 C117:C122 D137:D144 C107:C112 D127:D134 C104:C105 D117:D124 C7:C12 C14:C15 C17:C22 C24:C25 C27:C32 C34:C35 C37:C42 C44:C45 C47:C52 C54:C55 C57:C62 C64:C65 C67:C72 C74:C75 C77:C82 C84:C85 C87:C92 C94:C95 C97:C102 B107:B115 C114:C115 B117:B125 C124:C125 B127:B135 C134:C135 B137:B145 C144:C145 B147:B155 C154:C155 B157:B165 C164:C165 B167:B175 C174:C175 B177:B185 C184:C185 B187:B195 C194:C195 D197:D205 C204:C205 C197:C202 B197:B205 I606:K606 I206:K206 I406:K406">
      <formula1>100000000000</formula1>
    </dataValidation>
    <dataValidation allowBlank="1" showInputMessage="1" showErrorMessage="1" promptTitle="その他を計上する場合" prompt="内容を「D745セル」に入力してください。" sqref="F745:H745"/>
    <dataValidation allowBlank="1" showInputMessage="1" showErrorMessage="1" promptTitle="その他を計上する場合" prompt="内容を「D755セル」に入力してください。" sqref="F755:H755"/>
    <dataValidation allowBlank="1" showInputMessage="1" showErrorMessage="1" promptTitle="その他を計上する場合" prompt="内容を「D765セル」に入力してください。" sqref="F765:H765"/>
    <dataValidation allowBlank="1" showInputMessage="1" showErrorMessage="1" promptTitle="その他を計上する場合" prompt="内容を「D775セル」に入力してください。" sqref="F775:H775"/>
    <dataValidation allowBlank="1" showInputMessage="1" showErrorMessage="1" promptTitle="その他を計上する場合" prompt="内容を「D785セル」に入力してください。" sqref="F785:H785"/>
    <dataValidation allowBlank="1" showInputMessage="1" showErrorMessage="1" promptTitle="その他を計上する場合" prompt="内容を「D795セル」に入力してください。" sqref="F795:H795"/>
    <dataValidation allowBlank="1" showInputMessage="1" showErrorMessage="1" promptTitle="その他を計上する場合" prompt="内容を「D805セル」に入力してください。" sqref="F805:H805"/>
    <dataValidation allowBlank="1" showInputMessage="1" showErrorMessage="1" promptTitle="その他を計上する場合" prompt="内容を「D715セル」に入力してください。" sqref="F715:H715"/>
    <dataValidation allowBlank="1" showInputMessage="1" showErrorMessage="1" promptTitle="その他を計上する場合" prompt="内容を「D725セル」に入力してください。" sqref="F725:H725"/>
    <dataValidation allowBlank="1" showInputMessage="1" showErrorMessage="1" promptTitle="その他を計上する場合" prompt="内容を「D735セル」に入力してください。" sqref="F735:H735"/>
    <dataValidation type="whole" imeMode="off" operator="lessThan" allowBlank="1" showInputMessage="1" showErrorMessage="1" errorTitle="入力不要です。" error="[キャンセル]をクリックしてください。" sqref="E607:E805 B16:H16 B26:H26 B36:H36 B46:H46 B56:H56 B66:H66 B76:H76 B86:H86 B96:H96 B106:H106 B116:H116 B126:H126 B136:H136 B146:H146 B156:H156 B166:H166 B176:H176 B186:H186 B196:H196 E7:E205 E216:H216 E226:H226 E236:H236 E246:H246 E256:H256 E266:H266 E276:H276 E286:H286 E296:H296 E306:H306 E316:H316 E326:H326 E336:H336 E346:H346 E356:H356 E366:H366 E376:H376 E386:H386 E396:H396 E406:H406 E207:E405 E416:H416 E426:H426 E436:H436 E446:H446 E456:H456 E466:H466 E476:H476 E486:H486 E496:H496 E506:H506 E516:H516 E526:H526 E536:H536 E546:H546 E556:H556 E566:H566 E576:H576 E586:H586 E596:H596 E606:H606 E407:E605 E616:H616 E626:H626 E636:H636 E646:H646 E656:H656 E666:H666 E676:H676 E686:H686 E696:H696 E706:H706 E716:H716 E726:H726 E736:H736 E746:H746 E756:H756 E766:H766 E776:H776 E786:H786 E796:H796 E6:H6 B5:D6 E206:H206">
      <formula1>0</formula1>
    </dataValidation>
    <dataValidation imeMode="off" operator="lessThan" allowBlank="1" showInputMessage="1" showErrorMessage="1" errorTitle="入力不要です。" error="[キャンセル]をクリックしてください。" sqref="E5:H5"/>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115セル」に入力してください。" sqref="F115:H115"/>
    <dataValidation allowBlank="1" showInputMessage="1" showErrorMessage="1" promptTitle="その他を計上する場合" prompt="内容を「D125セル」に入力してください。" sqref="F125:H125"/>
    <dataValidation allowBlank="1" showInputMessage="1" showErrorMessage="1" promptTitle="その他を計上する場合" prompt="内容を「D135セル」に入力してください。" sqref="F135:H135"/>
    <dataValidation allowBlank="1" showInputMessage="1" showErrorMessage="1" promptTitle="その他を計上する場合" prompt="内容を「D145セル」に入力してください。" sqref="F145:H145"/>
    <dataValidation allowBlank="1" showInputMessage="1" showErrorMessage="1" promptTitle="その他を計上する場合" prompt="内容を「D155セル」に入力してください。" sqref="F155:H155"/>
    <dataValidation allowBlank="1" showInputMessage="1" showErrorMessage="1" promptTitle="その他を計上する場合" prompt="内容を「D165セル」に入力してください。" sqref="F165:H165"/>
    <dataValidation allowBlank="1" showInputMessage="1" showErrorMessage="1" promptTitle="その他を計上する場合" prompt="内容を「D175セル」に入力してください。" sqref="F175:H175"/>
    <dataValidation allowBlank="1" showInputMessage="1" showErrorMessage="1" promptTitle="その他を計上する場合" prompt="内容を「D185セル」に入力してください。" sqref="F185:H185"/>
    <dataValidation allowBlank="1" showInputMessage="1" showErrorMessage="1" promptTitle="その他を計上する場合" prompt="内容を「D195セル」に入力してください。" sqref="F195:H195"/>
    <dataValidation allowBlank="1" showInputMessage="1" showErrorMessage="1" promptTitle="その他を計上する場合" prompt="内容を「D205セル」に入力してください。" sqref="F205:H205"/>
    <dataValidation allowBlank="1" showInputMessage="1" showErrorMessage="1" promptTitle="その他を計上する場合" prompt="内容を「D215セル」に入力してください。" sqref="F215:H215"/>
    <dataValidation allowBlank="1" showInputMessage="1" showErrorMessage="1" promptTitle="その他を計上する場合" prompt="内容を「D225セル」に入力してください。" sqref="F225:H225"/>
    <dataValidation allowBlank="1" showInputMessage="1" showErrorMessage="1" promptTitle="その他を計上する場合" prompt="内容を「D235セル」に入力してください。" sqref="F235:H235"/>
    <dataValidation allowBlank="1" showInputMessage="1" showErrorMessage="1" promptTitle="その他を計上する場合" prompt="内容を「D245セル」に入力してください。" sqref="F245:H245"/>
    <dataValidation allowBlank="1" showInputMessage="1" showErrorMessage="1" promptTitle="その他を計上する場合" prompt="内容を「D255セル」に入力してください。" sqref="F255:H255"/>
    <dataValidation allowBlank="1" showInputMessage="1" showErrorMessage="1" promptTitle="その他を計上する場合" prompt="内容を「D265セル」に入力してください。" sqref="F265:H265"/>
    <dataValidation allowBlank="1" showInputMessage="1" showErrorMessage="1" promptTitle="その他を計上する場合" prompt="内容を「D275セル」に入力してください。" sqref="F275:H275"/>
    <dataValidation allowBlank="1" showInputMessage="1" showErrorMessage="1" promptTitle="その他を計上する場合" prompt="内容を「D285セル」に入力してください。" sqref="F285:H285"/>
    <dataValidation allowBlank="1" showInputMessage="1" showErrorMessage="1" promptTitle="その他を計上する場合" prompt="内容を「D295セル」に入力してください。" sqref="F295:H295"/>
    <dataValidation allowBlank="1" showInputMessage="1" showErrorMessage="1" promptTitle="その他を計上する場合" prompt="内容を「D305セル」に入力してください。" sqref="F305:H305"/>
    <dataValidation allowBlank="1" showInputMessage="1" showErrorMessage="1" promptTitle="その他を計上する場合" prompt="内容を「D315セル」に入力してください。" sqref="F315:H315"/>
    <dataValidation allowBlank="1" showInputMessage="1" showErrorMessage="1" promptTitle="その他を計上する場合" prompt="内容を「D325セル」に入力してください。" sqref="F325:H325"/>
    <dataValidation allowBlank="1" showInputMessage="1" showErrorMessage="1" promptTitle="その他を計上する場合" prompt="内容を「D335セル」に入力してください。" sqref="F335:H335"/>
    <dataValidation allowBlank="1" showInputMessage="1" showErrorMessage="1" promptTitle="その他を計上する場合" prompt="内容を「D345セル」に入力してください。" sqref="F345:H345"/>
    <dataValidation allowBlank="1" showInputMessage="1" showErrorMessage="1" promptTitle="その他を計上する場合" prompt="内容を「D355セル」に入力してください。" sqref="F355:H355"/>
    <dataValidation allowBlank="1" showInputMessage="1" showErrorMessage="1" promptTitle="その他を計上する場合" prompt="内容を「D365セル」に入力してください。" sqref="F365:H365"/>
    <dataValidation allowBlank="1" showInputMessage="1" showErrorMessage="1" promptTitle="その他を計上する場合" prompt="内容を「D375セル」に入力してください。" sqref="F375:H375"/>
    <dataValidation allowBlank="1" showInputMessage="1" showErrorMessage="1" promptTitle="その他を計上する場合" prompt="内容を「D385セル」に入力してください。" sqref="F385:H385"/>
    <dataValidation allowBlank="1" showInputMessage="1" showErrorMessage="1" promptTitle="その他を計上する場合" prompt="内容を「D395セル」に入力してください。" sqref="F395:H395"/>
    <dataValidation allowBlank="1" showInputMessage="1" showErrorMessage="1" promptTitle="その他を計上する場合" prompt="内容を「D405セル」に入力してください。" sqref="F405:H405"/>
    <dataValidation allowBlank="1" showInputMessage="1" showErrorMessage="1" promptTitle="その他を計上する場合" prompt="内容を「D415セル」に入力してください。" sqref="F415:H415"/>
    <dataValidation allowBlank="1" showInputMessage="1" showErrorMessage="1" promptTitle="その他を計上する場合" prompt="内容を「D425セル」に入力してください。" sqref="F425:H425"/>
    <dataValidation allowBlank="1" showInputMessage="1" showErrorMessage="1" promptTitle="その他を計上する場合" prompt="内容を「D435セル」に入力してください。" sqref="F435:H435"/>
    <dataValidation allowBlank="1" showInputMessage="1" showErrorMessage="1" promptTitle="その他を計上する場合" prompt="内容を「D445セル」に入力してください。" sqref="F445:H445"/>
    <dataValidation allowBlank="1" showInputMessage="1" showErrorMessage="1" promptTitle="その他を計上する場合" prompt="内容を「D455セル」に入力してください。" sqref="F455:H455"/>
    <dataValidation allowBlank="1" showInputMessage="1" showErrorMessage="1" promptTitle="その他を計上する場合" prompt="内容を「D465セル」に入力してください。" sqref="F465:H465"/>
    <dataValidation allowBlank="1" showInputMessage="1" showErrorMessage="1" promptTitle="その他を計上する場合" prompt="内容を「D475セル」に入力してください。" sqref="F475:H475"/>
    <dataValidation allowBlank="1" showInputMessage="1" showErrorMessage="1" promptTitle="その他を計上する場合" prompt="内容を「D485セル」に入力してください。" sqref="F485:H485"/>
    <dataValidation allowBlank="1" showInputMessage="1" showErrorMessage="1" promptTitle="その他を計上する場合" prompt="内容を「D495セル」に入力してください。" sqref="F495:H495"/>
    <dataValidation allowBlank="1" showInputMessage="1" showErrorMessage="1" promptTitle="その他を計上する場合" prompt="内容を「D505セル」に入力してください。" sqref="F505:H505"/>
    <dataValidation allowBlank="1" showInputMessage="1" showErrorMessage="1" promptTitle="その他を計上する場合" prompt="内容を「D515セル」に入力してください。" sqref="F515:H515"/>
    <dataValidation allowBlank="1" showInputMessage="1" showErrorMessage="1" promptTitle="その他を計上する場合" prompt="内容を「D525セル」に入力してください。" sqref="F525:H525"/>
    <dataValidation allowBlank="1" showInputMessage="1" showErrorMessage="1" promptTitle="その他を計上する場合" prompt="内容を「D535セル」に入力してください。" sqref="F535:H535"/>
    <dataValidation allowBlank="1" showInputMessage="1" showErrorMessage="1" promptTitle="その他を計上する場合" prompt="内容を「D545セル」に入力してください。" sqref="F545:H545"/>
    <dataValidation allowBlank="1" showInputMessage="1" showErrorMessage="1" promptTitle="その他を計上する場合" prompt="内容を「D555セル」に入力してください。" sqref="F555:H555"/>
    <dataValidation allowBlank="1" showInputMessage="1" showErrorMessage="1" promptTitle="その他を計上する場合" prompt="内容を「D565セル」に入力してください。" sqref="F565:H565"/>
    <dataValidation allowBlank="1" showInputMessage="1" showErrorMessage="1" promptTitle="その他を計上する場合" prompt="内容を「D575セル」に入力してください。" sqref="F575:H575"/>
    <dataValidation allowBlank="1" showInputMessage="1" showErrorMessage="1" promptTitle="その他を計上する場合" prompt="内容を「D585セル」に入力してください。" sqref="F585:H585"/>
    <dataValidation allowBlank="1" showInputMessage="1" showErrorMessage="1" promptTitle="その他を計上する場合" prompt="内容を「D595セル」に入力してください。" sqref="F595:H595"/>
    <dataValidation allowBlank="1" showInputMessage="1" showErrorMessage="1" promptTitle="その他を計上する場合" prompt="内容を「D605セル」に入力してください。" sqref="F605:H605"/>
  </dataValidations>
  <pageMargins left="0.59055118110236227" right="0.39370078740157483" top="0.78740157480314965" bottom="0.35433070866141736" header="0.31496062992125984" footer="0.15748031496062992"/>
  <pageSetup paperSize="9" scale="79" fitToHeight="0" orientation="landscape" r:id="rId1"/>
  <headerFooter>
    <oddHeader>&amp;L様式６（別添１）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7C80"/>
    <pageSetUpPr fitToPage="1"/>
  </sheetPr>
  <dimension ref="A1:N811"/>
  <sheetViews>
    <sheetView view="pageBreakPreview" zoomScale="95" zoomScaleNormal="100" zoomScaleSheetLayoutView="95" workbookViewId="0">
      <selection activeCell="C6" sqref="C6:D6"/>
    </sheetView>
  </sheetViews>
  <sheetFormatPr defaultRowHeight="13.5"/>
  <cols>
    <col min="1" max="1" width="1.625" style="138" customWidth="1"/>
    <col min="2" max="2" width="6.875" style="138" customWidth="1"/>
    <col min="3" max="3" width="16.125" style="138" customWidth="1"/>
    <col min="4" max="4" width="21.375" style="138" customWidth="1"/>
    <col min="5" max="8" width="17.75" style="138" customWidth="1"/>
    <col min="9" max="9" width="21.5" style="138" customWidth="1"/>
    <col min="10" max="10" width="10.125" style="138" customWidth="1"/>
    <col min="11" max="11" width="9" style="138"/>
    <col min="12" max="12" width="1.625" style="138" customWidth="1"/>
    <col min="13" max="16384" width="9" style="138"/>
  </cols>
  <sheetData>
    <row r="1" spans="2:14" ht="9" customHeight="1"/>
    <row r="2" spans="2:14" s="294" customFormat="1" ht="18.75" customHeight="1" thickBot="1">
      <c r="B2" s="290" t="s">
        <v>327</v>
      </c>
      <c r="C2" s="413"/>
      <c r="D2" s="414"/>
      <c r="E2" s="413"/>
      <c r="F2" s="413"/>
      <c r="G2" s="413"/>
      <c r="J2" s="1462" t="s">
        <v>137</v>
      </c>
      <c r="K2" s="1462"/>
    </row>
    <row r="3" spans="2:14" ht="22.5" customHeight="1">
      <c r="B3" s="1523" t="s">
        <v>252</v>
      </c>
      <c r="C3" s="1467"/>
      <c r="D3" s="1244"/>
      <c r="E3" s="1250" t="s">
        <v>253</v>
      </c>
      <c r="F3" s="1244" t="s">
        <v>254</v>
      </c>
      <c r="G3" s="1244"/>
      <c r="H3" s="1244"/>
      <c r="I3" s="1391" t="s">
        <v>141</v>
      </c>
      <c r="J3" s="1244" t="s">
        <v>255</v>
      </c>
      <c r="K3" s="1245"/>
    </row>
    <row r="4" spans="2:14" ht="22.5" customHeight="1" thickBot="1">
      <c r="B4" s="1439"/>
      <c r="C4" s="1524"/>
      <c r="D4" s="1440"/>
      <c r="E4" s="1441"/>
      <c r="F4" s="415" t="s">
        <v>256</v>
      </c>
      <c r="G4" s="377" t="s">
        <v>257</v>
      </c>
      <c r="H4" s="415" t="s">
        <v>258</v>
      </c>
      <c r="I4" s="1525"/>
      <c r="J4" s="1440"/>
      <c r="K4" s="1526"/>
    </row>
    <row r="5" spans="2:14" ht="33" customHeight="1" thickBot="1">
      <c r="B5" s="1403" t="s">
        <v>156</v>
      </c>
      <c r="C5" s="1537"/>
      <c r="D5" s="1537"/>
      <c r="E5" s="433">
        <f>SUM(E6,E16,E26,E36,E46,E56,E66,E76,E86,E96,E106,E116,E126,E136,E146,E156,E166,E176,E186,E196,E206,E216,E226,E236,E246,E256,E266,E276,E286,E296,E306,E316,E326,E336,E346,E356,E366,E376,E386,E396,E406,E416,E426,E436,E446,E456,E466,E476,E486,E496,E506,E516,E526,E536,E546,E556,E566,E576,E586,E596,E606,E616,E626,E636,E646,E656,E666,E676,E686,E696,E706,E716,E726,E736,E746,E756,E766,E776,E786,E796)</f>
        <v>0</v>
      </c>
      <c r="F5" s="433">
        <f t="shared" ref="F5:H5" si="0">SUM(F6,F16,F26,F36,F46,F56,F66,F76,F86,F96,F106,F116,F126,F136,F146,F156,F166,F176,F186,F196,F206,F216,F226,F236,F246,F256,F266,F276,F286,F296,F306,F316,F326,F336,F346,F356,F366,F376,F386,F396,F406,F416,F426,F436,F446,F456,F466,F476,F486,F496,F506,F516,F526,F536,F546,F556,F566,F576,F586,F596,F606,F616,F626,F636,F646,F656,F666,F676,F686,F696,F706,F716,F726,F736,F746,F756,F766,F776,F786,F796)</f>
        <v>0</v>
      </c>
      <c r="G5" s="433">
        <f t="shared" si="0"/>
        <v>0</v>
      </c>
      <c r="H5" s="433">
        <f t="shared" si="0"/>
        <v>0</v>
      </c>
      <c r="I5" s="416"/>
      <c r="J5" s="1757"/>
      <c r="K5" s="1758"/>
      <c r="L5" s="417"/>
      <c r="M5" s="417"/>
      <c r="N5" s="376"/>
    </row>
    <row r="6" spans="2:14" ht="40.5" customHeight="1" thickTop="1">
      <c r="B6" s="435" t="str">
        <f>IF('⑥5.スケジュール(販促) '!B5="","",'⑥5.スケジュール(販促) '!B5)</f>
        <v/>
      </c>
      <c r="C6" s="1540" t="str">
        <f>IF('⑥5.スケジュール(販促) '!C5="","",'⑥5.スケジュール(販促) '!C5)</f>
        <v/>
      </c>
      <c r="D6" s="1541" t="str">
        <f>IF('⑥5.スケジュール(PR) '!D5="","",'⑥5.スケジュール(PR) '!D5)</f>
        <v/>
      </c>
      <c r="E6" s="434">
        <f>SUM(E7:E15)</f>
        <v>0</v>
      </c>
      <c r="F6" s="434">
        <f>SUM(F7:F15)</f>
        <v>0</v>
      </c>
      <c r="G6" s="434">
        <f>SUM(G7:G15)</f>
        <v>0</v>
      </c>
      <c r="H6" s="434">
        <f>SUM(H7:H15)</f>
        <v>0</v>
      </c>
      <c r="I6" s="418"/>
      <c r="J6" s="1542"/>
      <c r="K6" s="1543"/>
      <c r="L6" s="419"/>
      <c r="M6" s="146" t="s">
        <v>466</v>
      </c>
      <c r="N6" s="376"/>
    </row>
    <row r="7" spans="2:14" ht="19.5" customHeight="1">
      <c r="B7" s="1544"/>
      <c r="C7" s="260" t="s">
        <v>147</v>
      </c>
      <c r="D7" s="420"/>
      <c r="E7" s="439">
        <f>SUM(F7:H7)</f>
        <v>0</v>
      </c>
      <c r="F7" s="421"/>
      <c r="G7" s="421"/>
      <c r="H7" s="421"/>
      <c r="I7" s="1385"/>
      <c r="J7" s="1549"/>
      <c r="K7" s="1550"/>
      <c r="L7" s="419"/>
      <c r="M7" s="151" t="s">
        <v>467</v>
      </c>
      <c r="N7" s="376"/>
    </row>
    <row r="8" spans="2:14" ht="19.5" customHeight="1">
      <c r="B8" s="1545"/>
      <c r="C8" s="264" t="s">
        <v>148</v>
      </c>
      <c r="D8" s="422"/>
      <c r="E8" s="440">
        <f t="shared" ref="E8:E14" si="1">SUM(F8:H8)</f>
        <v>0</v>
      </c>
      <c r="F8" s="423"/>
      <c r="G8" s="423"/>
      <c r="H8" s="423"/>
      <c r="I8" s="1547"/>
      <c r="J8" s="1527"/>
      <c r="K8" s="1528"/>
      <c r="L8" s="424"/>
      <c r="M8" s="412"/>
      <c r="N8" s="376"/>
    </row>
    <row r="9" spans="2:14" ht="19.5" customHeight="1">
      <c r="B9" s="1545"/>
      <c r="C9" s="264" t="s">
        <v>149</v>
      </c>
      <c r="D9" s="422"/>
      <c r="E9" s="440">
        <f t="shared" si="1"/>
        <v>0</v>
      </c>
      <c r="F9" s="423"/>
      <c r="G9" s="423"/>
      <c r="H9" s="423"/>
      <c r="I9" s="1547"/>
      <c r="J9" s="1527"/>
      <c r="K9" s="1528"/>
      <c r="L9" s="424"/>
      <c r="M9" s="146" t="s">
        <v>468</v>
      </c>
      <c r="N9" s="376"/>
    </row>
    <row r="10" spans="2:14" ht="19.5" customHeight="1">
      <c r="B10" s="1545"/>
      <c r="C10" s="269" t="s">
        <v>150</v>
      </c>
      <c r="D10" s="422"/>
      <c r="E10" s="440">
        <f t="shared" si="1"/>
        <v>0</v>
      </c>
      <c r="F10" s="423"/>
      <c r="G10" s="423"/>
      <c r="H10" s="423"/>
      <c r="I10" s="1547"/>
      <c r="J10" s="1527"/>
      <c r="K10" s="1528"/>
      <c r="L10" s="424"/>
      <c r="M10" s="668" t="s">
        <v>469</v>
      </c>
      <c r="N10" s="376"/>
    </row>
    <row r="11" spans="2:14" ht="19.5" customHeight="1">
      <c r="B11" s="1545"/>
      <c r="C11" s="264" t="s">
        <v>151</v>
      </c>
      <c r="D11" s="422"/>
      <c r="E11" s="440">
        <f t="shared" si="1"/>
        <v>0</v>
      </c>
      <c r="F11" s="423"/>
      <c r="G11" s="423"/>
      <c r="H11" s="423"/>
      <c r="I11" s="1547"/>
      <c r="J11" s="1527"/>
      <c r="K11" s="1528"/>
      <c r="L11" s="419"/>
      <c r="M11" s="417"/>
      <c r="N11" s="376"/>
    </row>
    <row r="12" spans="2:14" ht="19.5" customHeight="1">
      <c r="B12" s="1545"/>
      <c r="C12" s="264" t="s">
        <v>152</v>
      </c>
      <c r="D12" s="422"/>
      <c r="E12" s="440">
        <f t="shared" si="1"/>
        <v>0</v>
      </c>
      <c r="F12" s="425"/>
      <c r="G12" s="425"/>
      <c r="H12" s="425"/>
      <c r="I12" s="1547"/>
      <c r="J12" s="1529"/>
      <c r="K12" s="1530"/>
      <c r="L12" s="419"/>
      <c r="M12" s="417"/>
      <c r="N12" s="376"/>
    </row>
    <row r="13" spans="2:14" ht="19.5" customHeight="1">
      <c r="B13" s="1545"/>
      <c r="C13" s="272" t="s">
        <v>631</v>
      </c>
      <c r="D13" s="422"/>
      <c r="E13" s="440">
        <f t="shared" si="1"/>
        <v>0</v>
      </c>
      <c r="F13" s="423"/>
      <c r="G13" s="423"/>
      <c r="H13" s="423"/>
      <c r="I13" s="1547"/>
      <c r="J13" s="1527"/>
      <c r="K13" s="1528"/>
      <c r="L13" s="419"/>
      <c r="M13" s="417"/>
      <c r="N13" s="376"/>
    </row>
    <row r="14" spans="2:14" ht="19.5" customHeight="1">
      <c r="B14" s="1545"/>
      <c r="C14" s="264" t="s">
        <v>153</v>
      </c>
      <c r="D14" s="422"/>
      <c r="E14" s="440">
        <f t="shared" si="1"/>
        <v>0</v>
      </c>
      <c r="F14" s="423"/>
      <c r="G14" s="423"/>
      <c r="H14" s="423"/>
      <c r="I14" s="1547"/>
      <c r="J14" s="1527"/>
      <c r="K14" s="1528"/>
      <c r="L14" s="419"/>
      <c r="M14" s="417"/>
      <c r="N14" s="376"/>
    </row>
    <row r="15" spans="2:14" ht="19.5" customHeight="1" thickBot="1">
      <c r="B15" s="1546"/>
      <c r="C15" s="273" t="s">
        <v>154</v>
      </c>
      <c r="D15" s="426"/>
      <c r="E15" s="441">
        <f>SUM(F15:H15)</f>
        <v>0</v>
      </c>
      <c r="F15" s="427"/>
      <c r="G15" s="427"/>
      <c r="H15" s="427"/>
      <c r="I15" s="1548"/>
      <c r="J15" s="1531"/>
      <c r="K15" s="1532"/>
      <c r="L15" s="419"/>
      <c r="M15" s="417"/>
      <c r="N15" s="376"/>
    </row>
    <row r="16" spans="2:14" ht="37.5" customHeight="1">
      <c r="B16" s="166" t="str">
        <f>IF('⑥5.スケジュール(販促) '!B6="","",'⑥5.スケジュール(販促) '!B6)</f>
        <v/>
      </c>
      <c r="C16" s="1533" t="str">
        <f>IF('⑥5.スケジュール(販促) '!C6="","",'⑥5.スケジュール(販促) '!C6)</f>
        <v/>
      </c>
      <c r="D16" s="1534" t="str">
        <f>IF('⑥5.スケジュール(PR) '!D6="","",'⑥5.スケジュール(PR) '!D6)</f>
        <v/>
      </c>
      <c r="E16" s="436">
        <f>SUM(E17:E25)</f>
        <v>0</v>
      </c>
      <c r="F16" s="436">
        <f>SUM(F17:F25)</f>
        <v>0</v>
      </c>
      <c r="G16" s="436">
        <f>SUM(G17:G25)</f>
        <v>0</v>
      </c>
      <c r="H16" s="436">
        <f>SUM(H17:H25)</f>
        <v>0</v>
      </c>
      <c r="I16" s="428"/>
      <c r="J16" s="1535"/>
      <c r="K16" s="1536"/>
      <c r="L16" s="419"/>
      <c r="M16" s="417"/>
      <c r="N16" s="376"/>
    </row>
    <row r="17" spans="2:14" ht="19.5" customHeight="1">
      <c r="B17" s="1544"/>
      <c r="C17" s="260" t="s">
        <v>147</v>
      </c>
      <c r="D17" s="420"/>
      <c r="E17" s="439">
        <f>SUM(F17:H17)</f>
        <v>0</v>
      </c>
      <c r="F17" s="421"/>
      <c r="G17" s="421"/>
      <c r="H17" s="421"/>
      <c r="I17" s="1385"/>
      <c r="J17" s="1549"/>
      <c r="K17" s="1550"/>
      <c r="L17" s="424"/>
      <c r="M17" s="412"/>
      <c r="N17" s="376"/>
    </row>
    <row r="18" spans="2:14" ht="19.5" customHeight="1">
      <c r="B18" s="1545"/>
      <c r="C18" s="264" t="s">
        <v>148</v>
      </c>
      <c r="D18" s="422"/>
      <c r="E18" s="440">
        <f t="shared" ref="E18:E24" si="2">SUM(F18:H18)</f>
        <v>0</v>
      </c>
      <c r="F18" s="423"/>
      <c r="G18" s="423"/>
      <c r="H18" s="423"/>
      <c r="I18" s="1547"/>
      <c r="J18" s="1527"/>
      <c r="K18" s="1528"/>
      <c r="L18" s="419"/>
      <c r="M18" s="417"/>
      <c r="N18" s="376"/>
    </row>
    <row r="19" spans="2:14" ht="19.5" customHeight="1">
      <c r="B19" s="1545"/>
      <c r="C19" s="264" t="s">
        <v>149</v>
      </c>
      <c r="D19" s="422"/>
      <c r="E19" s="440">
        <f t="shared" si="2"/>
        <v>0</v>
      </c>
      <c r="F19" s="423"/>
      <c r="G19" s="423"/>
      <c r="H19" s="423"/>
      <c r="I19" s="1547"/>
      <c r="J19" s="1527"/>
      <c r="K19" s="1528"/>
      <c r="L19" s="419"/>
      <c r="M19" s="417"/>
      <c r="N19" s="376"/>
    </row>
    <row r="20" spans="2:14" ht="19.5" customHeight="1">
      <c r="B20" s="1545"/>
      <c r="C20" s="269" t="s">
        <v>150</v>
      </c>
      <c r="D20" s="422"/>
      <c r="E20" s="440">
        <f t="shared" si="2"/>
        <v>0</v>
      </c>
      <c r="F20" s="423"/>
      <c r="G20" s="423"/>
      <c r="H20" s="423"/>
      <c r="I20" s="1547"/>
      <c r="J20" s="1527"/>
      <c r="K20" s="1528"/>
      <c r="L20" s="419"/>
      <c r="M20" s="417"/>
      <c r="N20" s="376"/>
    </row>
    <row r="21" spans="2:14" ht="19.5" customHeight="1">
      <c r="B21" s="1545"/>
      <c r="C21" s="264" t="s">
        <v>151</v>
      </c>
      <c r="D21" s="422"/>
      <c r="E21" s="440">
        <f t="shared" si="2"/>
        <v>0</v>
      </c>
      <c r="F21" s="423"/>
      <c r="G21" s="423"/>
      <c r="H21" s="423"/>
      <c r="I21" s="1547"/>
      <c r="J21" s="1527"/>
      <c r="K21" s="1528"/>
      <c r="L21" s="424"/>
      <c r="M21" s="412"/>
      <c r="N21" s="376"/>
    </row>
    <row r="22" spans="2:14" ht="19.5" customHeight="1">
      <c r="B22" s="1545"/>
      <c r="C22" s="264" t="s">
        <v>152</v>
      </c>
      <c r="D22" s="422"/>
      <c r="E22" s="440">
        <f t="shared" si="2"/>
        <v>0</v>
      </c>
      <c r="F22" s="425"/>
      <c r="G22" s="425"/>
      <c r="H22" s="425"/>
      <c r="I22" s="1547"/>
      <c r="J22" s="1527"/>
      <c r="K22" s="1528"/>
      <c r="L22" s="424"/>
      <c r="M22" s="412"/>
      <c r="N22" s="376"/>
    </row>
    <row r="23" spans="2:14" ht="19.5" customHeight="1">
      <c r="B23" s="1545"/>
      <c r="C23" s="272" t="s">
        <v>631</v>
      </c>
      <c r="D23" s="422"/>
      <c r="E23" s="440">
        <f t="shared" si="2"/>
        <v>0</v>
      </c>
      <c r="F23" s="423"/>
      <c r="G23" s="423"/>
      <c r="H23" s="423"/>
      <c r="I23" s="1547"/>
      <c r="J23" s="1527"/>
      <c r="K23" s="1528"/>
      <c r="L23" s="424"/>
      <c r="M23" s="412"/>
      <c r="N23" s="376"/>
    </row>
    <row r="24" spans="2:14" ht="19.5" customHeight="1">
      <c r="B24" s="1545"/>
      <c r="C24" s="264" t="s">
        <v>153</v>
      </c>
      <c r="D24" s="422"/>
      <c r="E24" s="440">
        <f t="shared" si="2"/>
        <v>0</v>
      </c>
      <c r="F24" s="423"/>
      <c r="G24" s="423"/>
      <c r="H24" s="423"/>
      <c r="I24" s="1547"/>
      <c r="J24" s="1527"/>
      <c r="K24" s="1528"/>
      <c r="L24" s="424"/>
      <c r="M24" s="412"/>
      <c r="N24" s="376"/>
    </row>
    <row r="25" spans="2:14" ht="19.5" customHeight="1" thickBot="1">
      <c r="B25" s="1546"/>
      <c r="C25" s="273" t="s">
        <v>154</v>
      </c>
      <c r="D25" s="426"/>
      <c r="E25" s="441">
        <f>SUM(F25:H25)</f>
        <v>0</v>
      </c>
      <c r="F25" s="427"/>
      <c r="G25" s="427"/>
      <c r="H25" s="427"/>
      <c r="I25" s="1548"/>
      <c r="J25" s="1551"/>
      <c r="K25" s="1552"/>
      <c r="L25" s="424"/>
      <c r="M25" s="412"/>
      <c r="N25" s="376"/>
    </row>
    <row r="26" spans="2:14" ht="37.5" customHeight="1">
      <c r="B26" s="166" t="str">
        <f>IF('⑥5.スケジュール(販促) '!B7="","",'⑥5.スケジュール(販促) '!B7)</f>
        <v/>
      </c>
      <c r="C26" s="1533" t="str">
        <f>IF('⑥5.スケジュール(販促) '!C7="","",'⑥5.スケジュール(販促) '!C7)</f>
        <v/>
      </c>
      <c r="D26" s="1534" t="str">
        <f>IF('⑥5.スケジュール(PR) '!D7="","",'⑥5.スケジュール(PR) '!D7)</f>
        <v/>
      </c>
      <c r="E26" s="436">
        <f>SUM(E27:E35)</f>
        <v>0</v>
      </c>
      <c r="F26" s="436">
        <f>SUM(F27:F35)</f>
        <v>0</v>
      </c>
      <c r="G26" s="436">
        <f>SUM(G27:G35)</f>
        <v>0</v>
      </c>
      <c r="H26" s="436">
        <f>SUM(H27:H35)</f>
        <v>0</v>
      </c>
      <c r="I26" s="429"/>
      <c r="J26" s="1553"/>
      <c r="K26" s="1554"/>
      <c r="L26" s="419"/>
      <c r="M26" s="417"/>
      <c r="N26" s="376"/>
    </row>
    <row r="27" spans="2:14" ht="19.5" customHeight="1">
      <c r="B27" s="1544"/>
      <c r="C27" s="260" t="s">
        <v>147</v>
      </c>
      <c r="D27" s="420"/>
      <c r="E27" s="439">
        <f>SUM(F27:H27)</f>
        <v>0</v>
      </c>
      <c r="F27" s="421"/>
      <c r="G27" s="421"/>
      <c r="H27" s="421"/>
      <c r="I27" s="1385"/>
      <c r="J27" s="1549"/>
      <c r="K27" s="1550"/>
      <c r="L27" s="424"/>
      <c r="M27" s="412"/>
      <c r="N27" s="376"/>
    </row>
    <row r="28" spans="2:14" ht="19.5" customHeight="1">
      <c r="B28" s="1545"/>
      <c r="C28" s="264" t="s">
        <v>148</v>
      </c>
      <c r="D28" s="422"/>
      <c r="E28" s="440">
        <f t="shared" ref="E28:E34" si="3">SUM(F28:H28)</f>
        <v>0</v>
      </c>
      <c r="F28" s="423"/>
      <c r="G28" s="423"/>
      <c r="H28" s="423"/>
      <c r="I28" s="1547"/>
      <c r="J28" s="1527"/>
      <c r="K28" s="1528"/>
      <c r="L28" s="419"/>
      <c r="M28" s="417"/>
      <c r="N28" s="376"/>
    </row>
    <row r="29" spans="2:14" ht="19.5" customHeight="1">
      <c r="B29" s="1545"/>
      <c r="C29" s="264" t="s">
        <v>149</v>
      </c>
      <c r="D29" s="422"/>
      <c r="E29" s="440">
        <f t="shared" si="3"/>
        <v>0</v>
      </c>
      <c r="F29" s="423"/>
      <c r="G29" s="423"/>
      <c r="H29" s="423"/>
      <c r="I29" s="1547"/>
      <c r="J29" s="1527"/>
      <c r="K29" s="1528"/>
      <c r="L29" s="419"/>
      <c r="M29" s="417"/>
      <c r="N29" s="376"/>
    </row>
    <row r="30" spans="2:14" ht="19.5" customHeight="1">
      <c r="B30" s="1545"/>
      <c r="C30" s="269" t="s">
        <v>150</v>
      </c>
      <c r="D30" s="422"/>
      <c r="E30" s="440">
        <f t="shared" si="3"/>
        <v>0</v>
      </c>
      <c r="F30" s="423"/>
      <c r="G30" s="423"/>
      <c r="H30" s="423"/>
      <c r="I30" s="1547"/>
      <c r="J30" s="1527"/>
      <c r="K30" s="1528"/>
      <c r="L30" s="419"/>
      <c r="M30" s="417"/>
      <c r="N30" s="376"/>
    </row>
    <row r="31" spans="2:14" ht="19.5" customHeight="1">
      <c r="B31" s="1545"/>
      <c r="C31" s="264" t="s">
        <v>151</v>
      </c>
      <c r="D31" s="422"/>
      <c r="E31" s="440">
        <f t="shared" si="3"/>
        <v>0</v>
      </c>
      <c r="F31" s="423"/>
      <c r="G31" s="423"/>
      <c r="H31" s="423"/>
      <c r="I31" s="1547"/>
      <c r="J31" s="1527"/>
      <c r="K31" s="1528"/>
      <c r="L31" s="424"/>
      <c r="M31" s="412"/>
      <c r="N31" s="376"/>
    </row>
    <row r="32" spans="2:14" ht="19.5" customHeight="1">
      <c r="B32" s="1545"/>
      <c r="C32" s="264" t="s">
        <v>152</v>
      </c>
      <c r="D32" s="422"/>
      <c r="E32" s="440">
        <f t="shared" si="3"/>
        <v>0</v>
      </c>
      <c r="F32" s="425"/>
      <c r="G32" s="425"/>
      <c r="H32" s="425"/>
      <c r="I32" s="1547"/>
      <c r="J32" s="1529"/>
      <c r="K32" s="1530"/>
      <c r="L32" s="424"/>
      <c r="M32" s="412"/>
      <c r="N32" s="376"/>
    </row>
    <row r="33" spans="2:14" ht="19.5" customHeight="1">
      <c r="B33" s="1545"/>
      <c r="C33" s="272" t="s">
        <v>631</v>
      </c>
      <c r="D33" s="422"/>
      <c r="E33" s="440">
        <f t="shared" si="3"/>
        <v>0</v>
      </c>
      <c r="F33" s="423"/>
      <c r="G33" s="423"/>
      <c r="H33" s="423"/>
      <c r="I33" s="1547"/>
      <c r="J33" s="1527"/>
      <c r="K33" s="1528"/>
      <c r="L33" s="424"/>
      <c r="M33" s="412"/>
      <c r="N33" s="376"/>
    </row>
    <row r="34" spans="2:14" ht="19.5" customHeight="1">
      <c r="B34" s="1545"/>
      <c r="C34" s="264" t="s">
        <v>153</v>
      </c>
      <c r="D34" s="422"/>
      <c r="E34" s="440">
        <f t="shared" si="3"/>
        <v>0</v>
      </c>
      <c r="F34" s="423"/>
      <c r="G34" s="423"/>
      <c r="H34" s="423"/>
      <c r="I34" s="1547"/>
      <c r="J34" s="1527"/>
      <c r="K34" s="1528"/>
      <c r="L34" s="424"/>
      <c r="M34" s="412"/>
      <c r="N34" s="376"/>
    </row>
    <row r="35" spans="2:14" ht="19.5" customHeight="1" thickBot="1">
      <c r="B35" s="1546"/>
      <c r="C35" s="273" t="s">
        <v>154</v>
      </c>
      <c r="D35" s="426"/>
      <c r="E35" s="441">
        <f>SUM(F35:H35)</f>
        <v>0</v>
      </c>
      <c r="F35" s="427"/>
      <c r="G35" s="427"/>
      <c r="H35" s="427"/>
      <c r="I35" s="1548"/>
      <c r="J35" s="1531"/>
      <c r="K35" s="1532"/>
      <c r="L35" s="424"/>
      <c r="M35" s="412"/>
      <c r="N35" s="376"/>
    </row>
    <row r="36" spans="2:14" ht="37.5" customHeight="1">
      <c r="B36" s="166" t="str">
        <f>IF('⑥5.スケジュール(販促) '!B8="","",'⑥5.スケジュール(販促) '!B8)</f>
        <v/>
      </c>
      <c r="C36" s="1533" t="str">
        <f>IF('⑥5.スケジュール(販促) '!C8="","",'⑥5.スケジュール(販促) '!C8)</f>
        <v/>
      </c>
      <c r="D36" s="1534" t="str">
        <f>IF('⑥5.スケジュール(PR) '!D8="","",'⑥5.スケジュール(PR) '!D8)</f>
        <v/>
      </c>
      <c r="E36" s="436">
        <f>SUM(E37:E45)</f>
        <v>0</v>
      </c>
      <c r="F36" s="436">
        <f>SUM(F37:F45)</f>
        <v>0</v>
      </c>
      <c r="G36" s="436">
        <f>SUM(G37:G45)</f>
        <v>0</v>
      </c>
      <c r="H36" s="436">
        <f>SUM(H37:H45)</f>
        <v>0</v>
      </c>
      <c r="I36" s="428"/>
      <c r="J36" s="1535"/>
      <c r="K36" s="1536"/>
      <c r="L36" s="419"/>
      <c r="M36" s="417"/>
      <c r="N36" s="376"/>
    </row>
    <row r="37" spans="2:14" ht="19.5" customHeight="1">
      <c r="B37" s="1544"/>
      <c r="C37" s="260" t="s">
        <v>147</v>
      </c>
      <c r="D37" s="420"/>
      <c r="E37" s="439">
        <f>SUM(F37:H37)</f>
        <v>0</v>
      </c>
      <c r="F37" s="421"/>
      <c r="G37" s="421"/>
      <c r="H37" s="421"/>
      <c r="I37" s="1385"/>
      <c r="J37" s="1549"/>
      <c r="K37" s="1550"/>
      <c r="L37" s="424"/>
      <c r="M37" s="412"/>
      <c r="N37" s="376"/>
    </row>
    <row r="38" spans="2:14" ht="19.5" customHeight="1">
      <c r="B38" s="1545"/>
      <c r="C38" s="264" t="s">
        <v>148</v>
      </c>
      <c r="D38" s="422"/>
      <c r="E38" s="440">
        <f t="shared" ref="E38:E44" si="4">SUM(F38:H38)</f>
        <v>0</v>
      </c>
      <c r="F38" s="423"/>
      <c r="G38" s="423"/>
      <c r="H38" s="423"/>
      <c r="I38" s="1547"/>
      <c r="J38" s="1527"/>
      <c r="K38" s="1528"/>
      <c r="L38" s="419"/>
      <c r="M38" s="417"/>
      <c r="N38" s="376"/>
    </row>
    <row r="39" spans="2:14" ht="19.5" customHeight="1">
      <c r="B39" s="1545"/>
      <c r="C39" s="264" t="s">
        <v>149</v>
      </c>
      <c r="D39" s="422"/>
      <c r="E39" s="440">
        <f t="shared" si="4"/>
        <v>0</v>
      </c>
      <c r="F39" s="423"/>
      <c r="G39" s="423"/>
      <c r="H39" s="423"/>
      <c r="I39" s="1547"/>
      <c r="J39" s="1527"/>
      <c r="K39" s="1528"/>
      <c r="L39" s="419"/>
      <c r="M39" s="417"/>
      <c r="N39" s="376"/>
    </row>
    <row r="40" spans="2:14" ht="19.5" customHeight="1">
      <c r="B40" s="1545"/>
      <c r="C40" s="269" t="s">
        <v>150</v>
      </c>
      <c r="D40" s="422"/>
      <c r="E40" s="440">
        <f t="shared" si="4"/>
        <v>0</v>
      </c>
      <c r="F40" s="423"/>
      <c r="G40" s="423"/>
      <c r="H40" s="423"/>
      <c r="I40" s="1547"/>
      <c r="J40" s="1527"/>
      <c r="K40" s="1528"/>
      <c r="L40" s="419"/>
      <c r="M40" s="417"/>
      <c r="N40" s="376"/>
    </row>
    <row r="41" spans="2:14" ht="19.5" customHeight="1">
      <c r="B41" s="1545"/>
      <c r="C41" s="264" t="s">
        <v>151</v>
      </c>
      <c r="D41" s="422"/>
      <c r="E41" s="440">
        <f t="shared" si="4"/>
        <v>0</v>
      </c>
      <c r="F41" s="423"/>
      <c r="G41" s="423"/>
      <c r="H41" s="423"/>
      <c r="I41" s="1547"/>
      <c r="J41" s="1527"/>
      <c r="K41" s="1528"/>
      <c r="L41" s="424"/>
      <c r="M41" s="412"/>
      <c r="N41" s="376"/>
    </row>
    <row r="42" spans="2:14" ht="19.5" customHeight="1">
      <c r="B42" s="1545"/>
      <c r="C42" s="264" t="s">
        <v>152</v>
      </c>
      <c r="D42" s="422"/>
      <c r="E42" s="440">
        <f t="shared" si="4"/>
        <v>0</v>
      </c>
      <c r="F42" s="425"/>
      <c r="G42" s="425"/>
      <c r="H42" s="425"/>
      <c r="I42" s="1547"/>
      <c r="J42" s="1527"/>
      <c r="K42" s="1528"/>
      <c r="L42" s="424"/>
      <c r="M42" s="412"/>
      <c r="N42" s="376"/>
    </row>
    <row r="43" spans="2:14" ht="19.5" customHeight="1">
      <c r="B43" s="1545"/>
      <c r="C43" s="272" t="s">
        <v>631</v>
      </c>
      <c r="D43" s="422"/>
      <c r="E43" s="440">
        <f t="shared" si="4"/>
        <v>0</v>
      </c>
      <c r="F43" s="423"/>
      <c r="G43" s="423"/>
      <c r="H43" s="423"/>
      <c r="I43" s="1547"/>
      <c r="J43" s="1527"/>
      <c r="K43" s="1528"/>
      <c r="L43" s="424"/>
      <c r="M43" s="412"/>
      <c r="N43" s="376"/>
    </row>
    <row r="44" spans="2:14" ht="19.5" customHeight="1">
      <c r="B44" s="1545"/>
      <c r="C44" s="264" t="s">
        <v>153</v>
      </c>
      <c r="D44" s="422"/>
      <c r="E44" s="440">
        <f t="shared" si="4"/>
        <v>0</v>
      </c>
      <c r="F44" s="423"/>
      <c r="G44" s="423"/>
      <c r="H44" s="423"/>
      <c r="I44" s="1547"/>
      <c r="J44" s="1527"/>
      <c r="K44" s="1528"/>
      <c r="L44" s="424"/>
      <c r="M44" s="412"/>
      <c r="N44" s="376"/>
    </row>
    <row r="45" spans="2:14" ht="19.5" customHeight="1" thickBot="1">
      <c r="B45" s="1546"/>
      <c r="C45" s="273" t="s">
        <v>154</v>
      </c>
      <c r="D45" s="426"/>
      <c r="E45" s="441">
        <f>SUM(F45:H45)</f>
        <v>0</v>
      </c>
      <c r="F45" s="427"/>
      <c r="G45" s="427"/>
      <c r="H45" s="427"/>
      <c r="I45" s="1548"/>
      <c r="J45" s="1551"/>
      <c r="K45" s="1552"/>
      <c r="L45" s="424"/>
      <c r="M45" s="412"/>
      <c r="N45" s="376"/>
    </row>
    <row r="46" spans="2:14" ht="37.5" customHeight="1">
      <c r="B46" s="437" t="str">
        <f>IF('⑥5.スケジュール(販促) '!B9="","",'⑥5.スケジュール(販促) '!B9)</f>
        <v/>
      </c>
      <c r="C46" s="1557" t="str">
        <f>IF('⑥5.スケジュール(販促) '!C9="","",'⑥5.スケジュール(販促) '!C9)</f>
        <v/>
      </c>
      <c r="D46" s="1558" t="str">
        <f>IF('⑥5.スケジュール(PR) '!D9="","",'⑥5.スケジュール(PR) '!D9)</f>
        <v/>
      </c>
      <c r="E46" s="438">
        <f>SUM(E47:E55)</f>
        <v>0</v>
      </c>
      <c r="F46" s="438">
        <f>SUM(F47:F55)</f>
        <v>0</v>
      </c>
      <c r="G46" s="438">
        <f>SUM(G47:G55)</f>
        <v>0</v>
      </c>
      <c r="H46" s="438">
        <f>SUM(H47:H55)</f>
        <v>0</v>
      </c>
      <c r="I46" s="430"/>
      <c r="J46" s="1559"/>
      <c r="K46" s="1560"/>
      <c r="L46" s="419"/>
      <c r="M46" s="417"/>
      <c r="N46" s="376"/>
    </row>
    <row r="47" spans="2:14" ht="19.5" customHeight="1">
      <c r="B47" s="1544"/>
      <c r="C47" s="260" t="s">
        <v>147</v>
      </c>
      <c r="D47" s="420"/>
      <c r="E47" s="439">
        <f>SUM(F47:H47)</f>
        <v>0</v>
      </c>
      <c r="F47" s="421"/>
      <c r="G47" s="421"/>
      <c r="H47" s="421"/>
      <c r="I47" s="1385"/>
      <c r="J47" s="1549"/>
      <c r="K47" s="1550"/>
      <c r="L47" s="424"/>
      <c r="M47" s="412"/>
      <c r="N47" s="376"/>
    </row>
    <row r="48" spans="2:14" ht="19.5" customHeight="1">
      <c r="B48" s="1545"/>
      <c r="C48" s="264" t="s">
        <v>148</v>
      </c>
      <c r="D48" s="422"/>
      <c r="E48" s="440">
        <f t="shared" ref="E48:E54" si="5">SUM(F48:H48)</f>
        <v>0</v>
      </c>
      <c r="F48" s="423"/>
      <c r="G48" s="423"/>
      <c r="H48" s="423"/>
      <c r="I48" s="1547"/>
      <c r="J48" s="1527"/>
      <c r="K48" s="1528"/>
      <c r="L48" s="419"/>
      <c r="M48" s="417"/>
      <c r="N48" s="376"/>
    </row>
    <row r="49" spans="2:14" ht="19.5" customHeight="1">
      <c r="B49" s="1545"/>
      <c r="C49" s="264" t="s">
        <v>149</v>
      </c>
      <c r="D49" s="422"/>
      <c r="E49" s="440">
        <f t="shared" si="5"/>
        <v>0</v>
      </c>
      <c r="F49" s="423"/>
      <c r="G49" s="423"/>
      <c r="H49" s="423"/>
      <c r="I49" s="1547"/>
      <c r="J49" s="1527"/>
      <c r="K49" s="1528"/>
      <c r="L49" s="419"/>
      <c r="M49" s="417"/>
      <c r="N49" s="376"/>
    </row>
    <row r="50" spans="2:14" ht="19.5" customHeight="1">
      <c r="B50" s="1545"/>
      <c r="C50" s="269" t="s">
        <v>150</v>
      </c>
      <c r="D50" s="422"/>
      <c r="E50" s="440">
        <f t="shared" si="5"/>
        <v>0</v>
      </c>
      <c r="F50" s="423"/>
      <c r="G50" s="423"/>
      <c r="H50" s="423"/>
      <c r="I50" s="1547"/>
      <c r="J50" s="1527"/>
      <c r="K50" s="1528"/>
      <c r="L50" s="419"/>
      <c r="M50" s="417"/>
      <c r="N50" s="376"/>
    </row>
    <row r="51" spans="2:14" ht="19.5" customHeight="1">
      <c r="B51" s="1545"/>
      <c r="C51" s="264" t="s">
        <v>151</v>
      </c>
      <c r="D51" s="422"/>
      <c r="E51" s="440">
        <f t="shared" si="5"/>
        <v>0</v>
      </c>
      <c r="F51" s="423"/>
      <c r="G51" s="423"/>
      <c r="H51" s="423"/>
      <c r="I51" s="1547"/>
      <c r="J51" s="1527"/>
      <c r="K51" s="1528"/>
      <c r="L51" s="424"/>
      <c r="M51" s="412"/>
      <c r="N51" s="376"/>
    </row>
    <row r="52" spans="2:14" ht="19.5" customHeight="1">
      <c r="B52" s="1545"/>
      <c r="C52" s="264" t="s">
        <v>152</v>
      </c>
      <c r="D52" s="422"/>
      <c r="E52" s="440">
        <f t="shared" si="5"/>
        <v>0</v>
      </c>
      <c r="F52" s="425"/>
      <c r="G52" s="425"/>
      <c r="H52" s="425"/>
      <c r="I52" s="1547"/>
      <c r="J52" s="1529"/>
      <c r="K52" s="1530"/>
      <c r="L52" s="424"/>
      <c r="M52" s="412"/>
      <c r="N52" s="376"/>
    </row>
    <row r="53" spans="2:14" ht="19.5" customHeight="1">
      <c r="B53" s="1545"/>
      <c r="C53" s="272" t="s">
        <v>631</v>
      </c>
      <c r="D53" s="422"/>
      <c r="E53" s="440">
        <f t="shared" si="5"/>
        <v>0</v>
      </c>
      <c r="F53" s="423"/>
      <c r="G53" s="423"/>
      <c r="H53" s="423"/>
      <c r="I53" s="1547"/>
      <c r="J53" s="1527"/>
      <c r="K53" s="1528"/>
      <c r="L53" s="424"/>
      <c r="M53" s="412"/>
      <c r="N53" s="376"/>
    </row>
    <row r="54" spans="2:14" ht="19.5" customHeight="1">
      <c r="B54" s="1545"/>
      <c r="C54" s="264" t="s">
        <v>153</v>
      </c>
      <c r="D54" s="422"/>
      <c r="E54" s="440">
        <f t="shared" si="5"/>
        <v>0</v>
      </c>
      <c r="F54" s="423"/>
      <c r="G54" s="423"/>
      <c r="H54" s="423"/>
      <c r="I54" s="1547"/>
      <c r="J54" s="1527"/>
      <c r="K54" s="1528"/>
      <c r="L54" s="424"/>
      <c r="M54" s="412"/>
      <c r="N54" s="376"/>
    </row>
    <row r="55" spans="2:14" ht="19.5" customHeight="1" thickBot="1">
      <c r="B55" s="1546"/>
      <c r="C55" s="273" t="s">
        <v>154</v>
      </c>
      <c r="D55" s="426"/>
      <c r="E55" s="441">
        <f>SUM(F55:H55)</f>
        <v>0</v>
      </c>
      <c r="F55" s="427"/>
      <c r="G55" s="427"/>
      <c r="H55" s="427"/>
      <c r="I55" s="1548"/>
      <c r="J55" s="1531"/>
      <c r="K55" s="1532"/>
      <c r="L55" s="424"/>
      <c r="M55" s="412"/>
      <c r="N55" s="376"/>
    </row>
    <row r="56" spans="2:14" ht="37.5" customHeight="1">
      <c r="B56" s="166" t="str">
        <f>IF('⑥5.スケジュール(販促) '!B10="","",'⑥5.スケジュール(販促) '!B10)</f>
        <v/>
      </c>
      <c r="C56" s="1533" t="str">
        <f>IF('⑥5.スケジュール(販促) '!C10="","",'⑥5.スケジュール(販促) '!C10)</f>
        <v/>
      </c>
      <c r="D56" s="1534" t="str">
        <f>IF('⑥5.スケジュール(PR) '!D10="","",'⑥5.スケジュール(PR) '!D10)</f>
        <v/>
      </c>
      <c r="E56" s="436">
        <f>SUM(E57:E65)</f>
        <v>0</v>
      </c>
      <c r="F56" s="436">
        <f>SUM(F57:F65)</f>
        <v>0</v>
      </c>
      <c r="G56" s="436">
        <f>SUM(G57:G65)</f>
        <v>0</v>
      </c>
      <c r="H56" s="436">
        <f>SUM(H57:H65)</f>
        <v>0</v>
      </c>
      <c r="I56" s="428"/>
      <c r="J56" s="1535"/>
      <c r="K56" s="1536"/>
      <c r="L56" s="419"/>
      <c r="M56" s="417"/>
      <c r="N56" s="376"/>
    </row>
    <row r="57" spans="2:14" ht="19.5" customHeight="1">
      <c r="B57" s="1544"/>
      <c r="C57" s="260" t="s">
        <v>147</v>
      </c>
      <c r="D57" s="420"/>
      <c r="E57" s="439">
        <f>SUM(F57:H57)</f>
        <v>0</v>
      </c>
      <c r="F57" s="421"/>
      <c r="G57" s="421"/>
      <c r="H57" s="421"/>
      <c r="I57" s="1385"/>
      <c r="J57" s="1549"/>
      <c r="K57" s="1550"/>
      <c r="L57" s="424"/>
      <c r="M57" s="412"/>
      <c r="N57" s="376"/>
    </row>
    <row r="58" spans="2:14" ht="19.5" customHeight="1">
      <c r="B58" s="1545"/>
      <c r="C58" s="264" t="s">
        <v>148</v>
      </c>
      <c r="D58" s="422"/>
      <c r="E58" s="440">
        <f t="shared" ref="E58:E64" si="6">SUM(F58:H58)</f>
        <v>0</v>
      </c>
      <c r="F58" s="423"/>
      <c r="G58" s="423"/>
      <c r="H58" s="423"/>
      <c r="I58" s="1547"/>
      <c r="J58" s="1527"/>
      <c r="K58" s="1528"/>
      <c r="L58" s="419"/>
      <c r="M58" s="417"/>
      <c r="N58" s="376"/>
    </row>
    <row r="59" spans="2:14" ht="19.5" customHeight="1">
      <c r="B59" s="1545"/>
      <c r="C59" s="264" t="s">
        <v>149</v>
      </c>
      <c r="D59" s="422"/>
      <c r="E59" s="440">
        <f t="shared" si="6"/>
        <v>0</v>
      </c>
      <c r="F59" s="423"/>
      <c r="G59" s="423"/>
      <c r="H59" s="423"/>
      <c r="I59" s="1547"/>
      <c r="J59" s="1527"/>
      <c r="K59" s="1528"/>
      <c r="L59" s="419"/>
      <c r="M59" s="417"/>
      <c r="N59" s="376"/>
    </row>
    <row r="60" spans="2:14" ht="19.5" customHeight="1">
      <c r="B60" s="1545"/>
      <c r="C60" s="269" t="s">
        <v>150</v>
      </c>
      <c r="D60" s="422"/>
      <c r="E60" s="440">
        <f t="shared" si="6"/>
        <v>0</v>
      </c>
      <c r="F60" s="423"/>
      <c r="G60" s="423"/>
      <c r="H60" s="423"/>
      <c r="I60" s="1547"/>
      <c r="J60" s="1527"/>
      <c r="K60" s="1528"/>
      <c r="L60" s="419"/>
      <c r="M60" s="417"/>
      <c r="N60" s="376"/>
    </row>
    <row r="61" spans="2:14" ht="19.5" customHeight="1">
      <c r="B61" s="1545"/>
      <c r="C61" s="264" t="s">
        <v>151</v>
      </c>
      <c r="D61" s="422"/>
      <c r="E61" s="440">
        <f t="shared" si="6"/>
        <v>0</v>
      </c>
      <c r="F61" s="423"/>
      <c r="G61" s="423"/>
      <c r="H61" s="423"/>
      <c r="I61" s="1547"/>
      <c r="J61" s="1527"/>
      <c r="K61" s="1528"/>
      <c r="L61" s="424"/>
      <c r="M61" s="412"/>
      <c r="N61" s="376"/>
    </row>
    <row r="62" spans="2:14" ht="19.5" customHeight="1">
      <c r="B62" s="1545"/>
      <c r="C62" s="264" t="s">
        <v>152</v>
      </c>
      <c r="D62" s="422"/>
      <c r="E62" s="440">
        <f t="shared" si="6"/>
        <v>0</v>
      </c>
      <c r="F62" s="425"/>
      <c r="G62" s="425"/>
      <c r="H62" s="425"/>
      <c r="I62" s="1547"/>
      <c r="J62" s="1527"/>
      <c r="K62" s="1528"/>
      <c r="L62" s="424"/>
      <c r="M62" s="412"/>
      <c r="N62" s="376"/>
    </row>
    <row r="63" spans="2:14" ht="19.5" customHeight="1">
      <c r="B63" s="1545"/>
      <c r="C63" s="272" t="s">
        <v>631</v>
      </c>
      <c r="D63" s="422"/>
      <c r="E63" s="440">
        <f t="shared" si="6"/>
        <v>0</v>
      </c>
      <c r="F63" s="423"/>
      <c r="G63" s="423"/>
      <c r="H63" s="423"/>
      <c r="I63" s="1547"/>
      <c r="J63" s="1527"/>
      <c r="K63" s="1528"/>
      <c r="L63" s="424"/>
      <c r="M63" s="412"/>
      <c r="N63" s="376"/>
    </row>
    <row r="64" spans="2:14" ht="19.5" customHeight="1">
      <c r="B64" s="1545"/>
      <c r="C64" s="264" t="s">
        <v>153</v>
      </c>
      <c r="D64" s="422"/>
      <c r="E64" s="440">
        <f t="shared" si="6"/>
        <v>0</v>
      </c>
      <c r="F64" s="423"/>
      <c r="G64" s="423"/>
      <c r="H64" s="423"/>
      <c r="I64" s="1547"/>
      <c r="J64" s="1527"/>
      <c r="K64" s="1528"/>
      <c r="L64" s="424"/>
      <c r="M64" s="412"/>
      <c r="N64" s="376"/>
    </row>
    <row r="65" spans="2:14" ht="19.5" customHeight="1" thickBot="1">
      <c r="B65" s="1546"/>
      <c r="C65" s="273" t="s">
        <v>154</v>
      </c>
      <c r="D65" s="426"/>
      <c r="E65" s="441">
        <f>SUM(F65:H65)</f>
        <v>0</v>
      </c>
      <c r="F65" s="427"/>
      <c r="G65" s="427"/>
      <c r="H65" s="427"/>
      <c r="I65" s="1548"/>
      <c r="J65" s="1551"/>
      <c r="K65" s="1552"/>
      <c r="L65" s="424"/>
      <c r="M65" s="412"/>
      <c r="N65" s="376"/>
    </row>
    <row r="66" spans="2:14" ht="37.5" customHeight="1">
      <c r="B66" s="437" t="str">
        <f>IF('⑥5.スケジュール(販促) '!B11="","",'⑥5.スケジュール(販促) '!B11)</f>
        <v/>
      </c>
      <c r="C66" s="1557" t="str">
        <f>IF('⑥5.スケジュール(販促) '!C11="","",'⑥5.スケジュール(販促) '!C11)</f>
        <v/>
      </c>
      <c r="D66" s="1558" t="str">
        <f>IF('⑥5.スケジュール(PR) '!D11="","",'⑥5.スケジュール(PR) '!D11)</f>
        <v/>
      </c>
      <c r="E66" s="438">
        <f>SUM(E67:E75)</f>
        <v>0</v>
      </c>
      <c r="F66" s="438">
        <f>SUM(F67:F75)</f>
        <v>0</v>
      </c>
      <c r="G66" s="438">
        <f>SUM(G67:G75)</f>
        <v>0</v>
      </c>
      <c r="H66" s="438">
        <f>SUM(H67:H75)</f>
        <v>0</v>
      </c>
      <c r="I66" s="430"/>
      <c r="J66" s="1559"/>
      <c r="K66" s="1560"/>
      <c r="L66" s="419"/>
      <c r="M66" s="417"/>
      <c r="N66" s="376"/>
    </row>
    <row r="67" spans="2:14" ht="19.5" customHeight="1">
      <c r="B67" s="1544"/>
      <c r="C67" s="260" t="s">
        <v>147</v>
      </c>
      <c r="D67" s="420"/>
      <c r="E67" s="439">
        <f>SUM(F67:H67)</f>
        <v>0</v>
      </c>
      <c r="F67" s="421"/>
      <c r="G67" s="421"/>
      <c r="H67" s="421"/>
      <c r="I67" s="1385"/>
      <c r="J67" s="1549"/>
      <c r="K67" s="1550"/>
      <c r="L67" s="424"/>
      <c r="M67" s="412"/>
      <c r="N67" s="376"/>
    </row>
    <row r="68" spans="2:14" ht="19.5" customHeight="1">
      <c r="B68" s="1545"/>
      <c r="C68" s="264" t="s">
        <v>148</v>
      </c>
      <c r="D68" s="422"/>
      <c r="E68" s="440">
        <f t="shared" ref="E68:E74" si="7">SUM(F68:H68)</f>
        <v>0</v>
      </c>
      <c r="F68" s="423"/>
      <c r="G68" s="423"/>
      <c r="H68" s="423"/>
      <c r="I68" s="1547"/>
      <c r="J68" s="1527"/>
      <c r="K68" s="1528"/>
      <c r="L68" s="419"/>
      <c r="M68" s="417"/>
      <c r="N68" s="376"/>
    </row>
    <row r="69" spans="2:14" ht="19.5" customHeight="1">
      <c r="B69" s="1545"/>
      <c r="C69" s="264" t="s">
        <v>149</v>
      </c>
      <c r="D69" s="422"/>
      <c r="E69" s="440">
        <f t="shared" si="7"/>
        <v>0</v>
      </c>
      <c r="F69" s="423"/>
      <c r="G69" s="423"/>
      <c r="H69" s="423"/>
      <c r="I69" s="1547"/>
      <c r="J69" s="1527"/>
      <c r="K69" s="1528"/>
      <c r="L69" s="419"/>
      <c r="M69" s="417"/>
      <c r="N69" s="376"/>
    </row>
    <row r="70" spans="2:14" ht="19.5" customHeight="1">
      <c r="B70" s="1545"/>
      <c r="C70" s="269" t="s">
        <v>150</v>
      </c>
      <c r="D70" s="422"/>
      <c r="E70" s="440">
        <f t="shared" si="7"/>
        <v>0</v>
      </c>
      <c r="F70" s="423"/>
      <c r="G70" s="423"/>
      <c r="H70" s="423"/>
      <c r="I70" s="1547"/>
      <c r="J70" s="1527"/>
      <c r="K70" s="1528"/>
      <c r="L70" s="419"/>
      <c r="M70" s="417"/>
      <c r="N70" s="376"/>
    </row>
    <row r="71" spans="2:14" ht="19.5" customHeight="1">
      <c r="B71" s="1545"/>
      <c r="C71" s="264" t="s">
        <v>151</v>
      </c>
      <c r="D71" s="422"/>
      <c r="E71" s="440">
        <f t="shared" si="7"/>
        <v>0</v>
      </c>
      <c r="F71" s="423"/>
      <c r="G71" s="423"/>
      <c r="H71" s="423"/>
      <c r="I71" s="1547"/>
      <c r="J71" s="1527"/>
      <c r="K71" s="1528"/>
      <c r="L71" s="424"/>
      <c r="M71" s="412"/>
      <c r="N71" s="376"/>
    </row>
    <row r="72" spans="2:14" ht="19.5" customHeight="1">
      <c r="B72" s="1545"/>
      <c r="C72" s="264" t="s">
        <v>152</v>
      </c>
      <c r="D72" s="422"/>
      <c r="E72" s="440">
        <f t="shared" si="7"/>
        <v>0</v>
      </c>
      <c r="F72" s="425"/>
      <c r="G72" s="425"/>
      <c r="H72" s="425"/>
      <c r="I72" s="1547"/>
      <c r="J72" s="1529"/>
      <c r="K72" s="1530"/>
      <c r="L72" s="424"/>
      <c r="M72" s="412"/>
      <c r="N72" s="376"/>
    </row>
    <row r="73" spans="2:14" ht="19.5" customHeight="1">
      <c r="B73" s="1545"/>
      <c r="C73" s="272" t="s">
        <v>631</v>
      </c>
      <c r="D73" s="422"/>
      <c r="E73" s="440">
        <f t="shared" si="7"/>
        <v>0</v>
      </c>
      <c r="F73" s="423"/>
      <c r="G73" s="423"/>
      <c r="H73" s="423"/>
      <c r="I73" s="1547"/>
      <c r="J73" s="1527"/>
      <c r="K73" s="1528"/>
      <c r="L73" s="424"/>
      <c r="M73" s="412"/>
      <c r="N73" s="376"/>
    </row>
    <row r="74" spans="2:14" ht="19.5" customHeight="1">
      <c r="B74" s="1545"/>
      <c r="C74" s="264" t="s">
        <v>153</v>
      </c>
      <c r="D74" s="422"/>
      <c r="E74" s="440">
        <f t="shared" si="7"/>
        <v>0</v>
      </c>
      <c r="F74" s="423"/>
      <c r="G74" s="423"/>
      <c r="H74" s="423"/>
      <c r="I74" s="1547"/>
      <c r="J74" s="1527"/>
      <c r="K74" s="1528"/>
      <c r="L74" s="424"/>
      <c r="M74" s="412"/>
      <c r="N74" s="376"/>
    </row>
    <row r="75" spans="2:14" ht="19.5" customHeight="1" thickBot="1">
      <c r="B75" s="1546"/>
      <c r="C75" s="273" t="s">
        <v>154</v>
      </c>
      <c r="D75" s="426"/>
      <c r="E75" s="441">
        <f>SUM(F75:H75)</f>
        <v>0</v>
      </c>
      <c r="F75" s="427"/>
      <c r="G75" s="427"/>
      <c r="H75" s="427"/>
      <c r="I75" s="1548"/>
      <c r="J75" s="1531"/>
      <c r="K75" s="1532"/>
      <c r="L75" s="424"/>
      <c r="M75" s="412"/>
      <c r="N75" s="376"/>
    </row>
    <row r="76" spans="2:14" ht="37.5" customHeight="1">
      <c r="B76" s="166" t="str">
        <f>IF('⑥5.スケジュール(販促) '!B12="","",'⑥5.スケジュール(販促) '!B12)</f>
        <v/>
      </c>
      <c r="C76" s="1533" t="str">
        <f>IF('⑥5.スケジュール(販促) '!C12="","",'⑥5.スケジュール(販促) '!C12)</f>
        <v/>
      </c>
      <c r="D76" s="1534" t="str">
        <f>IF('⑥5.スケジュール(PR) '!D12="","",'⑥5.スケジュール(PR) '!D12)</f>
        <v/>
      </c>
      <c r="E76" s="436">
        <f>SUM(E77:E85)</f>
        <v>0</v>
      </c>
      <c r="F76" s="436">
        <f>SUM(F77:F85)</f>
        <v>0</v>
      </c>
      <c r="G76" s="436">
        <f>SUM(G77:G85)</f>
        <v>0</v>
      </c>
      <c r="H76" s="436">
        <f>SUM(H77:H85)</f>
        <v>0</v>
      </c>
      <c r="I76" s="428"/>
      <c r="J76" s="1535"/>
      <c r="K76" s="1536"/>
      <c r="L76" s="419"/>
      <c r="M76" s="417"/>
      <c r="N76" s="376"/>
    </row>
    <row r="77" spans="2:14" ht="19.5" customHeight="1">
      <c r="B77" s="1544"/>
      <c r="C77" s="260" t="s">
        <v>147</v>
      </c>
      <c r="D77" s="420"/>
      <c r="E77" s="439">
        <f>SUM(F77:H77)</f>
        <v>0</v>
      </c>
      <c r="F77" s="421"/>
      <c r="G77" s="421"/>
      <c r="H77" s="421"/>
      <c r="I77" s="1385"/>
      <c r="J77" s="1549"/>
      <c r="K77" s="1550"/>
      <c r="L77" s="424"/>
      <c r="M77" s="412"/>
      <c r="N77" s="376"/>
    </row>
    <row r="78" spans="2:14" ht="19.5" customHeight="1">
      <c r="B78" s="1545"/>
      <c r="C78" s="264" t="s">
        <v>148</v>
      </c>
      <c r="D78" s="422"/>
      <c r="E78" s="440">
        <f t="shared" ref="E78:E84" si="8">SUM(F78:H78)</f>
        <v>0</v>
      </c>
      <c r="F78" s="423"/>
      <c r="G78" s="423"/>
      <c r="H78" s="423"/>
      <c r="I78" s="1547"/>
      <c r="J78" s="1527"/>
      <c r="K78" s="1528"/>
      <c r="L78" s="419"/>
      <c r="M78" s="417"/>
      <c r="N78" s="376"/>
    </row>
    <row r="79" spans="2:14" ht="19.5" customHeight="1">
      <c r="B79" s="1545"/>
      <c r="C79" s="264" t="s">
        <v>149</v>
      </c>
      <c r="D79" s="422"/>
      <c r="E79" s="440">
        <f t="shared" si="8"/>
        <v>0</v>
      </c>
      <c r="F79" s="423"/>
      <c r="G79" s="423"/>
      <c r="H79" s="423"/>
      <c r="I79" s="1547"/>
      <c r="J79" s="1527"/>
      <c r="K79" s="1528"/>
      <c r="L79" s="419"/>
      <c r="M79" s="417"/>
      <c r="N79" s="376"/>
    </row>
    <row r="80" spans="2:14" ht="19.5" customHeight="1">
      <c r="B80" s="1545"/>
      <c r="C80" s="269" t="s">
        <v>150</v>
      </c>
      <c r="D80" s="422"/>
      <c r="E80" s="440">
        <f t="shared" si="8"/>
        <v>0</v>
      </c>
      <c r="F80" s="423"/>
      <c r="G80" s="423"/>
      <c r="H80" s="423"/>
      <c r="I80" s="1547"/>
      <c r="J80" s="1527"/>
      <c r="K80" s="1528"/>
      <c r="L80" s="419"/>
      <c r="M80" s="417"/>
      <c r="N80" s="376"/>
    </row>
    <row r="81" spans="2:14" ht="19.5" customHeight="1">
      <c r="B81" s="1545"/>
      <c r="C81" s="264" t="s">
        <v>151</v>
      </c>
      <c r="D81" s="422"/>
      <c r="E81" s="440">
        <f t="shared" si="8"/>
        <v>0</v>
      </c>
      <c r="F81" s="423"/>
      <c r="G81" s="423"/>
      <c r="H81" s="423"/>
      <c r="I81" s="1547"/>
      <c r="J81" s="1527"/>
      <c r="K81" s="1528"/>
      <c r="L81" s="424"/>
      <c r="M81" s="412"/>
      <c r="N81" s="376"/>
    </row>
    <row r="82" spans="2:14" ht="19.5" customHeight="1">
      <c r="B82" s="1545"/>
      <c r="C82" s="264" t="s">
        <v>152</v>
      </c>
      <c r="D82" s="422"/>
      <c r="E82" s="440">
        <f t="shared" si="8"/>
        <v>0</v>
      </c>
      <c r="F82" s="425"/>
      <c r="G82" s="425"/>
      <c r="H82" s="425"/>
      <c r="I82" s="1547"/>
      <c r="J82" s="1527"/>
      <c r="K82" s="1528"/>
      <c r="L82" s="424"/>
      <c r="M82" s="412"/>
      <c r="N82" s="376"/>
    </row>
    <row r="83" spans="2:14" ht="19.5" customHeight="1">
      <c r="B83" s="1545"/>
      <c r="C83" s="272" t="s">
        <v>631</v>
      </c>
      <c r="D83" s="422"/>
      <c r="E83" s="440">
        <f t="shared" si="8"/>
        <v>0</v>
      </c>
      <c r="F83" s="423"/>
      <c r="G83" s="423"/>
      <c r="H83" s="423"/>
      <c r="I83" s="1547"/>
      <c r="J83" s="1527"/>
      <c r="K83" s="1528"/>
      <c r="L83" s="424"/>
      <c r="M83" s="412"/>
      <c r="N83" s="376"/>
    </row>
    <row r="84" spans="2:14" ht="19.5" customHeight="1">
      <c r="B84" s="1545"/>
      <c r="C84" s="264" t="s">
        <v>153</v>
      </c>
      <c r="D84" s="422"/>
      <c r="E84" s="440">
        <f t="shared" si="8"/>
        <v>0</v>
      </c>
      <c r="F84" s="423"/>
      <c r="G84" s="423"/>
      <c r="H84" s="423"/>
      <c r="I84" s="1547"/>
      <c r="J84" s="1527"/>
      <c r="K84" s="1528"/>
      <c r="L84" s="424"/>
      <c r="M84" s="412"/>
      <c r="N84" s="376"/>
    </row>
    <row r="85" spans="2:14" ht="19.5" customHeight="1" thickBot="1">
      <c r="B85" s="1546"/>
      <c r="C85" s="273" t="s">
        <v>154</v>
      </c>
      <c r="D85" s="426"/>
      <c r="E85" s="441">
        <f>SUM(F85:H85)</f>
        <v>0</v>
      </c>
      <c r="F85" s="427"/>
      <c r="G85" s="427"/>
      <c r="H85" s="427"/>
      <c r="I85" s="1548"/>
      <c r="J85" s="1551"/>
      <c r="K85" s="1552"/>
      <c r="L85" s="424"/>
      <c r="M85" s="412"/>
      <c r="N85" s="376"/>
    </row>
    <row r="86" spans="2:14" ht="37.5" customHeight="1">
      <c r="B86" s="437" t="str">
        <f>IF('⑥5.スケジュール(販促) '!B13="","",'⑥5.スケジュール(販促) '!B13)</f>
        <v/>
      </c>
      <c r="C86" s="1557" t="str">
        <f>IF('⑥5.スケジュール(販促) '!C13="","",'⑥5.スケジュール(販促) '!C13)</f>
        <v/>
      </c>
      <c r="D86" s="1558" t="str">
        <f>IF('⑥5.スケジュール(PR) '!D13="","",'⑥5.スケジュール(PR) '!D13)</f>
        <v/>
      </c>
      <c r="E86" s="438">
        <f>SUM(E87:E95)</f>
        <v>0</v>
      </c>
      <c r="F86" s="438">
        <f>SUM(F87:F95)</f>
        <v>0</v>
      </c>
      <c r="G86" s="438">
        <f>SUM(G87:G95)</f>
        <v>0</v>
      </c>
      <c r="H86" s="438">
        <f>SUM(H87:H95)</f>
        <v>0</v>
      </c>
      <c r="I86" s="430"/>
      <c r="J86" s="1559"/>
      <c r="K86" s="1560"/>
      <c r="L86" s="419"/>
      <c r="M86" s="417"/>
      <c r="N86" s="376"/>
    </row>
    <row r="87" spans="2:14" ht="19.5" customHeight="1">
      <c r="B87" s="1544"/>
      <c r="C87" s="260" t="s">
        <v>147</v>
      </c>
      <c r="D87" s="420"/>
      <c r="E87" s="439">
        <f>SUM(F87:H87)</f>
        <v>0</v>
      </c>
      <c r="F87" s="421"/>
      <c r="G87" s="421"/>
      <c r="H87" s="421"/>
      <c r="I87" s="1385"/>
      <c r="J87" s="1549"/>
      <c r="K87" s="1550"/>
      <c r="L87" s="424"/>
      <c r="M87" s="412"/>
      <c r="N87" s="376"/>
    </row>
    <row r="88" spans="2:14" ht="19.5" customHeight="1">
      <c r="B88" s="1545"/>
      <c r="C88" s="264" t="s">
        <v>148</v>
      </c>
      <c r="D88" s="422"/>
      <c r="E88" s="440">
        <f t="shared" ref="E88:E94" si="9">SUM(F88:H88)</f>
        <v>0</v>
      </c>
      <c r="F88" s="423"/>
      <c r="G88" s="423"/>
      <c r="H88" s="423"/>
      <c r="I88" s="1547"/>
      <c r="J88" s="1527"/>
      <c r="K88" s="1528"/>
      <c r="L88" s="419"/>
      <c r="M88" s="417"/>
      <c r="N88" s="376"/>
    </row>
    <row r="89" spans="2:14" ht="19.5" customHeight="1">
      <c r="B89" s="1545"/>
      <c r="C89" s="264" t="s">
        <v>149</v>
      </c>
      <c r="D89" s="422"/>
      <c r="E89" s="440">
        <f t="shared" si="9"/>
        <v>0</v>
      </c>
      <c r="F89" s="423"/>
      <c r="G89" s="423"/>
      <c r="H89" s="423"/>
      <c r="I89" s="1547"/>
      <c r="J89" s="1527"/>
      <c r="K89" s="1528"/>
      <c r="L89" s="419"/>
      <c r="M89" s="417"/>
      <c r="N89" s="376"/>
    </row>
    <row r="90" spans="2:14" ht="19.5" customHeight="1">
      <c r="B90" s="1545"/>
      <c r="C90" s="269" t="s">
        <v>150</v>
      </c>
      <c r="D90" s="422"/>
      <c r="E90" s="440">
        <f t="shared" si="9"/>
        <v>0</v>
      </c>
      <c r="F90" s="423"/>
      <c r="G90" s="423"/>
      <c r="H90" s="423"/>
      <c r="I90" s="1547"/>
      <c r="J90" s="1527"/>
      <c r="K90" s="1528"/>
      <c r="L90" s="419"/>
      <c r="M90" s="417"/>
      <c r="N90" s="376"/>
    </row>
    <row r="91" spans="2:14" ht="19.5" customHeight="1">
      <c r="B91" s="1545"/>
      <c r="C91" s="264" t="s">
        <v>151</v>
      </c>
      <c r="D91" s="422"/>
      <c r="E91" s="440">
        <f t="shared" si="9"/>
        <v>0</v>
      </c>
      <c r="F91" s="423"/>
      <c r="G91" s="423"/>
      <c r="H91" s="423"/>
      <c r="I91" s="1547"/>
      <c r="J91" s="1527"/>
      <c r="K91" s="1528"/>
      <c r="L91" s="424"/>
      <c r="M91" s="412"/>
      <c r="N91" s="376"/>
    </row>
    <row r="92" spans="2:14" ht="19.5" customHeight="1">
      <c r="B92" s="1545"/>
      <c r="C92" s="264" t="s">
        <v>152</v>
      </c>
      <c r="D92" s="422"/>
      <c r="E92" s="440">
        <f t="shared" si="9"/>
        <v>0</v>
      </c>
      <c r="F92" s="425"/>
      <c r="G92" s="425"/>
      <c r="H92" s="425"/>
      <c r="I92" s="1547"/>
      <c r="J92" s="1529"/>
      <c r="K92" s="1530"/>
      <c r="L92" s="424"/>
      <c r="M92" s="412"/>
      <c r="N92" s="376"/>
    </row>
    <row r="93" spans="2:14" ht="19.5" customHeight="1">
      <c r="B93" s="1545"/>
      <c r="C93" s="272" t="s">
        <v>631</v>
      </c>
      <c r="D93" s="422"/>
      <c r="E93" s="440">
        <f t="shared" si="9"/>
        <v>0</v>
      </c>
      <c r="F93" s="423"/>
      <c r="G93" s="423"/>
      <c r="H93" s="423"/>
      <c r="I93" s="1547"/>
      <c r="J93" s="1527"/>
      <c r="K93" s="1528"/>
      <c r="L93" s="424"/>
      <c r="M93" s="412"/>
      <c r="N93" s="376"/>
    </row>
    <row r="94" spans="2:14" ht="19.5" customHeight="1">
      <c r="B94" s="1545"/>
      <c r="C94" s="264" t="s">
        <v>153</v>
      </c>
      <c r="D94" s="422"/>
      <c r="E94" s="440">
        <f t="shared" si="9"/>
        <v>0</v>
      </c>
      <c r="F94" s="423"/>
      <c r="G94" s="423"/>
      <c r="H94" s="423"/>
      <c r="I94" s="1547"/>
      <c r="J94" s="1527"/>
      <c r="K94" s="1528"/>
      <c r="L94" s="424"/>
      <c r="M94" s="412"/>
      <c r="N94" s="376"/>
    </row>
    <row r="95" spans="2:14" ht="19.5" customHeight="1" thickBot="1">
      <c r="B95" s="1546"/>
      <c r="C95" s="273" t="s">
        <v>154</v>
      </c>
      <c r="D95" s="426"/>
      <c r="E95" s="441">
        <f>SUM(F95:H95)</f>
        <v>0</v>
      </c>
      <c r="F95" s="427"/>
      <c r="G95" s="427"/>
      <c r="H95" s="427"/>
      <c r="I95" s="1548"/>
      <c r="J95" s="1531"/>
      <c r="K95" s="1532"/>
      <c r="L95" s="424"/>
      <c r="M95" s="412"/>
      <c r="N95" s="376"/>
    </row>
    <row r="96" spans="2:14" ht="37.5" customHeight="1">
      <c r="B96" s="437" t="str">
        <f>IF('⑥5.スケジュール(販促) '!B14="","",'⑥5.スケジュール(販促) '!B14)</f>
        <v/>
      </c>
      <c r="C96" s="1557" t="str">
        <f>IF('⑥5.スケジュール(販促) '!C14="","",'⑥5.スケジュール(販促) '!C14)</f>
        <v/>
      </c>
      <c r="D96" s="1558" t="str">
        <f>IF('⑥5.スケジュール(PR) '!D14="","",'⑥5.スケジュール(PR) '!D14)</f>
        <v/>
      </c>
      <c r="E96" s="438">
        <f>SUM(E97:E105)</f>
        <v>0</v>
      </c>
      <c r="F96" s="438">
        <f>SUM(F97:F105)</f>
        <v>0</v>
      </c>
      <c r="G96" s="438">
        <f>SUM(G97:G105)</f>
        <v>0</v>
      </c>
      <c r="H96" s="438">
        <f>SUM(H97:H105)</f>
        <v>0</v>
      </c>
      <c r="I96" s="430"/>
      <c r="J96" s="1559"/>
      <c r="K96" s="1560"/>
      <c r="L96" s="419"/>
      <c r="M96" s="417"/>
      <c r="N96" s="376"/>
    </row>
    <row r="97" spans="2:14" ht="19.5" customHeight="1">
      <c r="B97" s="1544"/>
      <c r="C97" s="260" t="s">
        <v>147</v>
      </c>
      <c r="D97" s="420"/>
      <c r="E97" s="439">
        <f>SUM(F97:H97)</f>
        <v>0</v>
      </c>
      <c r="F97" s="421"/>
      <c r="G97" s="421"/>
      <c r="H97" s="421"/>
      <c r="I97" s="1385"/>
      <c r="J97" s="1549"/>
      <c r="K97" s="1550"/>
      <c r="L97" s="424"/>
      <c r="M97" s="412"/>
      <c r="N97" s="376"/>
    </row>
    <row r="98" spans="2:14" ht="19.5" customHeight="1">
      <c r="B98" s="1545"/>
      <c r="C98" s="264" t="s">
        <v>148</v>
      </c>
      <c r="D98" s="422"/>
      <c r="E98" s="440">
        <f t="shared" ref="E98:E104" si="10">SUM(F98:H98)</f>
        <v>0</v>
      </c>
      <c r="F98" s="423"/>
      <c r="G98" s="423"/>
      <c r="H98" s="423"/>
      <c r="I98" s="1547"/>
      <c r="J98" s="1527"/>
      <c r="K98" s="1528"/>
      <c r="L98" s="419"/>
      <c r="M98" s="417"/>
      <c r="N98" s="376"/>
    </row>
    <row r="99" spans="2:14" ht="19.5" customHeight="1">
      <c r="B99" s="1545"/>
      <c r="C99" s="264" t="s">
        <v>149</v>
      </c>
      <c r="D99" s="422"/>
      <c r="E99" s="440">
        <f t="shared" si="10"/>
        <v>0</v>
      </c>
      <c r="F99" s="423"/>
      <c r="G99" s="423"/>
      <c r="H99" s="423"/>
      <c r="I99" s="1547"/>
      <c r="J99" s="1527"/>
      <c r="K99" s="1528"/>
      <c r="L99" s="419"/>
      <c r="M99" s="417"/>
      <c r="N99" s="376"/>
    </row>
    <row r="100" spans="2:14" ht="19.5" customHeight="1">
      <c r="B100" s="1545"/>
      <c r="C100" s="269" t="s">
        <v>150</v>
      </c>
      <c r="D100" s="422"/>
      <c r="E100" s="440">
        <f t="shared" si="10"/>
        <v>0</v>
      </c>
      <c r="F100" s="423"/>
      <c r="G100" s="423"/>
      <c r="H100" s="423"/>
      <c r="I100" s="1547"/>
      <c r="J100" s="1527"/>
      <c r="K100" s="1528"/>
      <c r="L100" s="419"/>
      <c r="M100" s="417"/>
      <c r="N100" s="376"/>
    </row>
    <row r="101" spans="2:14" ht="19.5" customHeight="1">
      <c r="B101" s="1545"/>
      <c r="C101" s="264" t="s">
        <v>151</v>
      </c>
      <c r="D101" s="422"/>
      <c r="E101" s="440">
        <f t="shared" si="10"/>
        <v>0</v>
      </c>
      <c r="F101" s="423"/>
      <c r="G101" s="423"/>
      <c r="H101" s="423"/>
      <c r="I101" s="1547"/>
      <c r="J101" s="1527"/>
      <c r="K101" s="1528"/>
      <c r="L101" s="424"/>
      <c r="M101" s="412"/>
      <c r="N101" s="376"/>
    </row>
    <row r="102" spans="2:14" ht="19.5" customHeight="1">
      <c r="B102" s="1545"/>
      <c r="C102" s="264" t="s">
        <v>152</v>
      </c>
      <c r="D102" s="422"/>
      <c r="E102" s="440">
        <f t="shared" si="10"/>
        <v>0</v>
      </c>
      <c r="F102" s="425"/>
      <c r="G102" s="425"/>
      <c r="H102" s="425"/>
      <c r="I102" s="1547"/>
      <c r="J102" s="1529"/>
      <c r="K102" s="1530"/>
      <c r="L102" s="424"/>
      <c r="M102" s="412"/>
      <c r="N102" s="376"/>
    </row>
    <row r="103" spans="2:14" ht="19.5" customHeight="1">
      <c r="B103" s="1545"/>
      <c r="C103" s="272" t="s">
        <v>631</v>
      </c>
      <c r="D103" s="422"/>
      <c r="E103" s="440">
        <f t="shared" si="10"/>
        <v>0</v>
      </c>
      <c r="F103" s="423"/>
      <c r="G103" s="423"/>
      <c r="H103" s="423"/>
      <c r="I103" s="1547"/>
      <c r="J103" s="1527"/>
      <c r="K103" s="1528"/>
      <c r="L103" s="424"/>
      <c r="M103" s="412"/>
      <c r="N103" s="376"/>
    </row>
    <row r="104" spans="2:14" ht="19.5" customHeight="1">
      <c r="B104" s="1545"/>
      <c r="C104" s="264" t="s">
        <v>153</v>
      </c>
      <c r="D104" s="422"/>
      <c r="E104" s="440">
        <f t="shared" si="10"/>
        <v>0</v>
      </c>
      <c r="F104" s="423"/>
      <c r="G104" s="423"/>
      <c r="H104" s="423"/>
      <c r="I104" s="1547"/>
      <c r="J104" s="1527"/>
      <c r="K104" s="1528"/>
      <c r="L104" s="424"/>
      <c r="M104" s="412"/>
      <c r="N104" s="376"/>
    </row>
    <row r="105" spans="2:14" ht="19.5" customHeight="1" thickBot="1">
      <c r="B105" s="1546"/>
      <c r="C105" s="273" t="s">
        <v>154</v>
      </c>
      <c r="D105" s="426"/>
      <c r="E105" s="441">
        <f>SUM(F105:H105)</f>
        <v>0</v>
      </c>
      <c r="F105" s="427"/>
      <c r="G105" s="427"/>
      <c r="H105" s="427"/>
      <c r="I105" s="1548"/>
      <c r="J105" s="1531"/>
      <c r="K105" s="1532"/>
      <c r="L105" s="424"/>
      <c r="M105" s="412"/>
      <c r="N105" s="376"/>
    </row>
    <row r="106" spans="2:14" ht="37.5" customHeight="1">
      <c r="B106" s="166" t="str">
        <f>IF('①4.事業内容（販促）'!B15="","",'①4.事業内容（販促）'!B15)</f>
        <v/>
      </c>
      <c r="C106" s="1533" t="str">
        <f>IF('①4.事業内容（販促）'!C15="","",'①4.事業内容（販促）'!C15)</f>
        <v/>
      </c>
      <c r="D106" s="1534"/>
      <c r="E106" s="436">
        <f>SUM(E107:E115)</f>
        <v>0</v>
      </c>
      <c r="F106" s="436">
        <f>SUM(F107:F115)</f>
        <v>0</v>
      </c>
      <c r="G106" s="436">
        <f>SUM(G107:G115)</f>
        <v>0</v>
      </c>
      <c r="H106" s="436">
        <f>SUM(H107:H115)</f>
        <v>0</v>
      </c>
      <c r="I106" s="428"/>
      <c r="J106" s="1535"/>
      <c r="K106" s="1536"/>
      <c r="L106" s="419"/>
      <c r="M106" s="417"/>
      <c r="N106" s="376"/>
    </row>
    <row r="107" spans="2:14" ht="19.5" customHeight="1">
      <c r="B107" s="1544"/>
      <c r="C107" s="260" t="s">
        <v>147</v>
      </c>
      <c r="D107" s="420"/>
      <c r="E107" s="439">
        <f>SUM(F107:H107)</f>
        <v>0</v>
      </c>
      <c r="F107" s="421"/>
      <c r="G107" s="421"/>
      <c r="H107" s="421"/>
      <c r="I107" s="1385"/>
      <c r="J107" s="1549"/>
      <c r="K107" s="1550"/>
      <c r="L107" s="424"/>
      <c r="M107" s="412"/>
      <c r="N107" s="376"/>
    </row>
    <row r="108" spans="2:14" ht="19.5" customHeight="1">
      <c r="B108" s="1545"/>
      <c r="C108" s="264" t="s">
        <v>148</v>
      </c>
      <c r="D108" s="422"/>
      <c r="E108" s="440">
        <f t="shared" ref="E108:E114" si="11">SUM(F108:H108)</f>
        <v>0</v>
      </c>
      <c r="F108" s="423"/>
      <c r="G108" s="423"/>
      <c r="H108" s="423"/>
      <c r="I108" s="1547"/>
      <c r="J108" s="1527"/>
      <c r="K108" s="1528"/>
      <c r="L108" s="419"/>
      <c r="M108" s="417"/>
      <c r="N108" s="376"/>
    </row>
    <row r="109" spans="2:14" ht="19.5" customHeight="1">
      <c r="B109" s="1545"/>
      <c r="C109" s="264" t="s">
        <v>149</v>
      </c>
      <c r="D109" s="422"/>
      <c r="E109" s="440">
        <f t="shared" si="11"/>
        <v>0</v>
      </c>
      <c r="F109" s="423"/>
      <c r="G109" s="423"/>
      <c r="H109" s="423"/>
      <c r="I109" s="1547"/>
      <c r="J109" s="1527"/>
      <c r="K109" s="1528"/>
      <c r="L109" s="419"/>
      <c r="M109" s="417"/>
      <c r="N109" s="376"/>
    </row>
    <row r="110" spans="2:14" ht="19.5" customHeight="1">
      <c r="B110" s="1545"/>
      <c r="C110" s="269" t="s">
        <v>150</v>
      </c>
      <c r="D110" s="422"/>
      <c r="E110" s="440">
        <f t="shared" si="11"/>
        <v>0</v>
      </c>
      <c r="F110" s="423"/>
      <c r="G110" s="423"/>
      <c r="H110" s="423"/>
      <c r="I110" s="1547"/>
      <c r="J110" s="1527"/>
      <c r="K110" s="1528"/>
      <c r="L110" s="419"/>
      <c r="M110" s="417"/>
      <c r="N110" s="376"/>
    </row>
    <row r="111" spans="2:14" ht="19.5" customHeight="1">
      <c r="B111" s="1545"/>
      <c r="C111" s="264" t="s">
        <v>151</v>
      </c>
      <c r="D111" s="422"/>
      <c r="E111" s="440">
        <f t="shared" si="11"/>
        <v>0</v>
      </c>
      <c r="F111" s="423"/>
      <c r="G111" s="423"/>
      <c r="H111" s="423"/>
      <c r="I111" s="1547"/>
      <c r="J111" s="1527"/>
      <c r="K111" s="1528"/>
      <c r="L111" s="424"/>
      <c r="M111" s="412"/>
      <c r="N111" s="376"/>
    </row>
    <row r="112" spans="2:14" ht="19.5" customHeight="1">
      <c r="B112" s="1545"/>
      <c r="C112" s="264" t="s">
        <v>152</v>
      </c>
      <c r="D112" s="422"/>
      <c r="E112" s="440">
        <f t="shared" si="11"/>
        <v>0</v>
      </c>
      <c r="F112" s="425"/>
      <c r="G112" s="425"/>
      <c r="H112" s="425"/>
      <c r="I112" s="1547"/>
      <c r="J112" s="1527"/>
      <c r="K112" s="1528"/>
      <c r="L112" s="424"/>
      <c r="M112" s="412"/>
      <c r="N112" s="376"/>
    </row>
    <row r="113" spans="2:14" ht="19.5" customHeight="1">
      <c r="B113" s="1545"/>
      <c r="C113" s="272" t="s">
        <v>631</v>
      </c>
      <c r="D113" s="422"/>
      <c r="E113" s="440">
        <f t="shared" si="11"/>
        <v>0</v>
      </c>
      <c r="F113" s="423"/>
      <c r="G113" s="423"/>
      <c r="H113" s="423"/>
      <c r="I113" s="1547"/>
      <c r="J113" s="1527"/>
      <c r="K113" s="1528"/>
      <c r="L113" s="424"/>
      <c r="M113" s="412"/>
      <c r="N113" s="376"/>
    </row>
    <row r="114" spans="2:14" ht="19.5" customHeight="1">
      <c r="B114" s="1545"/>
      <c r="C114" s="264" t="s">
        <v>153</v>
      </c>
      <c r="D114" s="422"/>
      <c r="E114" s="440">
        <f t="shared" si="11"/>
        <v>0</v>
      </c>
      <c r="F114" s="423"/>
      <c r="G114" s="423"/>
      <c r="H114" s="423"/>
      <c r="I114" s="1547"/>
      <c r="J114" s="1527"/>
      <c r="K114" s="1528"/>
      <c r="L114" s="424"/>
      <c r="M114" s="412"/>
      <c r="N114" s="376"/>
    </row>
    <row r="115" spans="2:14" ht="19.5" customHeight="1" thickBot="1">
      <c r="B115" s="1546"/>
      <c r="C115" s="273" t="s">
        <v>154</v>
      </c>
      <c r="D115" s="426"/>
      <c r="E115" s="441">
        <f>SUM(F115:H115)</f>
        <v>0</v>
      </c>
      <c r="F115" s="427"/>
      <c r="G115" s="427"/>
      <c r="H115" s="427"/>
      <c r="I115" s="1548"/>
      <c r="J115" s="1551"/>
      <c r="K115" s="1552"/>
      <c r="L115" s="424"/>
      <c r="M115" s="412"/>
      <c r="N115" s="376"/>
    </row>
    <row r="116" spans="2:14" ht="37.5" customHeight="1">
      <c r="B116" s="437" t="str">
        <f>IF('①4.事業内容（販促）'!B16="","",'①4.事業内容（販促）'!B16)</f>
        <v/>
      </c>
      <c r="C116" s="1557" t="str">
        <f>IF('①4.事業内容（販促）'!C16="","",'①4.事業内容（販促）'!C16)</f>
        <v/>
      </c>
      <c r="D116" s="1558"/>
      <c r="E116" s="438">
        <f>SUM(E117:E125)</f>
        <v>0</v>
      </c>
      <c r="F116" s="438">
        <f>SUM(F117:F125)</f>
        <v>0</v>
      </c>
      <c r="G116" s="438">
        <f>SUM(G117:G125)</f>
        <v>0</v>
      </c>
      <c r="H116" s="438">
        <f>SUM(H117:H125)</f>
        <v>0</v>
      </c>
      <c r="I116" s="430"/>
      <c r="J116" s="1559"/>
      <c r="K116" s="1560"/>
      <c r="L116" s="419"/>
      <c r="M116" s="417"/>
      <c r="N116" s="376"/>
    </row>
    <row r="117" spans="2:14" ht="19.5" customHeight="1">
      <c r="B117" s="1544"/>
      <c r="C117" s="260" t="s">
        <v>147</v>
      </c>
      <c r="D117" s="420"/>
      <c r="E117" s="439">
        <f>SUM(F117:H117)</f>
        <v>0</v>
      </c>
      <c r="F117" s="421"/>
      <c r="G117" s="421"/>
      <c r="H117" s="421"/>
      <c r="I117" s="1385"/>
      <c r="J117" s="1549"/>
      <c r="K117" s="1550"/>
      <c r="L117" s="424"/>
      <c r="M117" s="412"/>
      <c r="N117" s="376"/>
    </row>
    <row r="118" spans="2:14" ht="19.5" customHeight="1">
      <c r="B118" s="1545"/>
      <c r="C118" s="264" t="s">
        <v>148</v>
      </c>
      <c r="D118" s="422"/>
      <c r="E118" s="440">
        <f t="shared" ref="E118:E124" si="12">SUM(F118:H118)</f>
        <v>0</v>
      </c>
      <c r="F118" s="423"/>
      <c r="G118" s="423"/>
      <c r="H118" s="423"/>
      <c r="I118" s="1547"/>
      <c r="J118" s="1527"/>
      <c r="K118" s="1528"/>
      <c r="L118" s="419"/>
      <c r="M118" s="417"/>
      <c r="N118" s="376"/>
    </row>
    <row r="119" spans="2:14" ht="19.5" customHeight="1">
      <c r="B119" s="1545"/>
      <c r="C119" s="264" t="s">
        <v>149</v>
      </c>
      <c r="D119" s="422"/>
      <c r="E119" s="440">
        <f t="shared" si="12"/>
        <v>0</v>
      </c>
      <c r="F119" s="423"/>
      <c r="G119" s="423"/>
      <c r="H119" s="423"/>
      <c r="I119" s="1547"/>
      <c r="J119" s="1527"/>
      <c r="K119" s="1528"/>
      <c r="L119" s="419"/>
      <c r="M119" s="417"/>
      <c r="N119" s="376"/>
    </row>
    <row r="120" spans="2:14" ht="19.5" customHeight="1">
      <c r="B120" s="1545"/>
      <c r="C120" s="269" t="s">
        <v>150</v>
      </c>
      <c r="D120" s="422"/>
      <c r="E120" s="440">
        <f t="shared" si="12"/>
        <v>0</v>
      </c>
      <c r="F120" s="423"/>
      <c r="G120" s="423"/>
      <c r="H120" s="423"/>
      <c r="I120" s="1547"/>
      <c r="J120" s="1527"/>
      <c r="K120" s="1528"/>
      <c r="L120" s="419"/>
      <c r="M120" s="417"/>
      <c r="N120" s="376"/>
    </row>
    <row r="121" spans="2:14" ht="19.5" customHeight="1">
      <c r="B121" s="1545"/>
      <c r="C121" s="264" t="s">
        <v>151</v>
      </c>
      <c r="D121" s="422"/>
      <c r="E121" s="440">
        <f t="shared" si="12"/>
        <v>0</v>
      </c>
      <c r="F121" s="423"/>
      <c r="G121" s="423"/>
      <c r="H121" s="423"/>
      <c r="I121" s="1547"/>
      <c r="J121" s="1527"/>
      <c r="K121" s="1528"/>
      <c r="L121" s="424"/>
      <c r="M121" s="412"/>
      <c r="N121" s="376"/>
    </row>
    <row r="122" spans="2:14" ht="19.5" customHeight="1">
      <c r="B122" s="1545"/>
      <c r="C122" s="264" t="s">
        <v>152</v>
      </c>
      <c r="D122" s="422"/>
      <c r="E122" s="440">
        <f t="shared" si="12"/>
        <v>0</v>
      </c>
      <c r="F122" s="425"/>
      <c r="G122" s="425"/>
      <c r="H122" s="425"/>
      <c r="I122" s="1547"/>
      <c r="J122" s="1529"/>
      <c r="K122" s="1530"/>
      <c r="L122" s="424"/>
      <c r="M122" s="412"/>
      <c r="N122" s="376"/>
    </row>
    <row r="123" spans="2:14" ht="19.5" customHeight="1">
      <c r="B123" s="1545"/>
      <c r="C123" s="272" t="s">
        <v>631</v>
      </c>
      <c r="D123" s="422"/>
      <c r="E123" s="440">
        <f t="shared" si="12"/>
        <v>0</v>
      </c>
      <c r="F123" s="423"/>
      <c r="G123" s="423"/>
      <c r="H123" s="423"/>
      <c r="I123" s="1547"/>
      <c r="J123" s="1527"/>
      <c r="K123" s="1528"/>
      <c r="L123" s="424"/>
      <c r="M123" s="412"/>
      <c r="N123" s="376"/>
    </row>
    <row r="124" spans="2:14" ht="19.5" customHeight="1">
      <c r="B124" s="1545"/>
      <c r="C124" s="264" t="s">
        <v>153</v>
      </c>
      <c r="D124" s="422"/>
      <c r="E124" s="440">
        <f t="shared" si="12"/>
        <v>0</v>
      </c>
      <c r="F124" s="423"/>
      <c r="G124" s="423"/>
      <c r="H124" s="423"/>
      <c r="I124" s="1547"/>
      <c r="J124" s="1527"/>
      <c r="K124" s="1528"/>
      <c r="L124" s="424"/>
      <c r="M124" s="412"/>
      <c r="N124" s="376"/>
    </row>
    <row r="125" spans="2:14" ht="19.5" customHeight="1" thickBot="1">
      <c r="B125" s="1546"/>
      <c r="C125" s="273" t="s">
        <v>154</v>
      </c>
      <c r="D125" s="426"/>
      <c r="E125" s="441">
        <f>SUM(F125:H125)</f>
        <v>0</v>
      </c>
      <c r="F125" s="427"/>
      <c r="G125" s="427"/>
      <c r="H125" s="427"/>
      <c r="I125" s="1548"/>
      <c r="J125" s="1531"/>
      <c r="K125" s="1532"/>
      <c r="L125" s="424"/>
      <c r="M125" s="412"/>
      <c r="N125" s="376"/>
    </row>
    <row r="126" spans="2:14" ht="37.5" customHeight="1">
      <c r="B126" s="166" t="str">
        <f>IF('①4.事業内容（販促）'!B17="","",'①4.事業内容（販促）'!B17)</f>
        <v/>
      </c>
      <c r="C126" s="1533" t="str">
        <f>IF('①4.事業内容（販促）'!C17="","",'①4.事業内容（販促）'!C17)</f>
        <v/>
      </c>
      <c r="D126" s="1534"/>
      <c r="E126" s="436">
        <f>SUM(E127:E135)</f>
        <v>0</v>
      </c>
      <c r="F126" s="436">
        <f>SUM(F127:F135)</f>
        <v>0</v>
      </c>
      <c r="G126" s="436">
        <f>SUM(G127:G135)</f>
        <v>0</v>
      </c>
      <c r="H126" s="436">
        <f>SUM(H127:H135)</f>
        <v>0</v>
      </c>
      <c r="I126" s="428"/>
      <c r="J126" s="1535"/>
      <c r="K126" s="1536"/>
      <c r="L126" s="419"/>
      <c r="M126" s="417"/>
      <c r="N126" s="376"/>
    </row>
    <row r="127" spans="2:14" ht="19.5" customHeight="1">
      <c r="B127" s="1544"/>
      <c r="C127" s="260" t="s">
        <v>147</v>
      </c>
      <c r="D127" s="420"/>
      <c r="E127" s="439">
        <f>SUM(F127:H127)</f>
        <v>0</v>
      </c>
      <c r="F127" s="421"/>
      <c r="G127" s="421"/>
      <c r="H127" s="421"/>
      <c r="I127" s="1385"/>
      <c r="J127" s="1549"/>
      <c r="K127" s="1550"/>
      <c r="L127" s="424"/>
      <c r="M127" s="412"/>
      <c r="N127" s="376"/>
    </row>
    <row r="128" spans="2:14" ht="19.5" customHeight="1">
      <c r="B128" s="1545"/>
      <c r="C128" s="264" t="s">
        <v>148</v>
      </c>
      <c r="D128" s="422"/>
      <c r="E128" s="440">
        <f t="shared" ref="E128:E134" si="13">SUM(F128:H128)</f>
        <v>0</v>
      </c>
      <c r="F128" s="423"/>
      <c r="G128" s="423"/>
      <c r="H128" s="423"/>
      <c r="I128" s="1547"/>
      <c r="J128" s="1527"/>
      <c r="K128" s="1528"/>
      <c r="L128" s="419"/>
      <c r="M128" s="417"/>
      <c r="N128" s="376"/>
    </row>
    <row r="129" spans="2:14" ht="19.5" customHeight="1">
      <c r="B129" s="1545"/>
      <c r="C129" s="264" t="s">
        <v>149</v>
      </c>
      <c r="D129" s="422"/>
      <c r="E129" s="440">
        <f t="shared" si="13"/>
        <v>0</v>
      </c>
      <c r="F129" s="423"/>
      <c r="G129" s="423"/>
      <c r="H129" s="423"/>
      <c r="I129" s="1547"/>
      <c r="J129" s="1527"/>
      <c r="K129" s="1528"/>
      <c r="L129" s="419"/>
      <c r="M129" s="417"/>
      <c r="N129" s="376"/>
    </row>
    <row r="130" spans="2:14" ht="19.5" customHeight="1">
      <c r="B130" s="1545"/>
      <c r="C130" s="269" t="s">
        <v>150</v>
      </c>
      <c r="D130" s="422"/>
      <c r="E130" s="440">
        <f t="shared" si="13"/>
        <v>0</v>
      </c>
      <c r="F130" s="423"/>
      <c r="G130" s="423"/>
      <c r="H130" s="423"/>
      <c r="I130" s="1547"/>
      <c r="J130" s="1527"/>
      <c r="K130" s="1528"/>
      <c r="L130" s="419"/>
      <c r="M130" s="417"/>
      <c r="N130" s="376"/>
    </row>
    <row r="131" spans="2:14" ht="19.5" customHeight="1">
      <c r="B131" s="1545"/>
      <c r="C131" s="264" t="s">
        <v>151</v>
      </c>
      <c r="D131" s="422"/>
      <c r="E131" s="440">
        <f t="shared" si="13"/>
        <v>0</v>
      </c>
      <c r="F131" s="423"/>
      <c r="G131" s="423"/>
      <c r="H131" s="423"/>
      <c r="I131" s="1547"/>
      <c r="J131" s="1527"/>
      <c r="K131" s="1528"/>
      <c r="L131" s="424"/>
      <c r="M131" s="412"/>
      <c r="N131" s="376"/>
    </row>
    <row r="132" spans="2:14" ht="19.5" customHeight="1">
      <c r="B132" s="1545"/>
      <c r="C132" s="264" t="s">
        <v>152</v>
      </c>
      <c r="D132" s="422"/>
      <c r="E132" s="440">
        <f t="shared" si="13"/>
        <v>0</v>
      </c>
      <c r="F132" s="425"/>
      <c r="G132" s="425"/>
      <c r="H132" s="425"/>
      <c r="I132" s="1547"/>
      <c r="J132" s="1527"/>
      <c r="K132" s="1528"/>
      <c r="L132" s="424"/>
      <c r="M132" s="412"/>
      <c r="N132" s="376"/>
    </row>
    <row r="133" spans="2:14" ht="19.5" customHeight="1">
      <c r="B133" s="1545"/>
      <c r="C133" s="272" t="s">
        <v>631</v>
      </c>
      <c r="D133" s="422"/>
      <c r="E133" s="440">
        <f t="shared" si="13"/>
        <v>0</v>
      </c>
      <c r="F133" s="423"/>
      <c r="G133" s="423"/>
      <c r="H133" s="423"/>
      <c r="I133" s="1547"/>
      <c r="J133" s="1527"/>
      <c r="K133" s="1528"/>
      <c r="L133" s="424"/>
      <c r="M133" s="412"/>
      <c r="N133" s="376"/>
    </row>
    <row r="134" spans="2:14" ht="19.5" customHeight="1">
      <c r="B134" s="1545"/>
      <c r="C134" s="264" t="s">
        <v>153</v>
      </c>
      <c r="D134" s="422"/>
      <c r="E134" s="440">
        <f t="shared" si="13"/>
        <v>0</v>
      </c>
      <c r="F134" s="423"/>
      <c r="G134" s="423"/>
      <c r="H134" s="423"/>
      <c r="I134" s="1547"/>
      <c r="J134" s="1527"/>
      <c r="K134" s="1528"/>
      <c r="L134" s="424"/>
      <c r="M134" s="412"/>
      <c r="N134" s="376"/>
    </row>
    <row r="135" spans="2:14" ht="19.5" customHeight="1" thickBot="1">
      <c r="B135" s="1546"/>
      <c r="C135" s="273" t="s">
        <v>154</v>
      </c>
      <c r="D135" s="426"/>
      <c r="E135" s="441">
        <f>SUM(F135:H135)</f>
        <v>0</v>
      </c>
      <c r="F135" s="427"/>
      <c r="G135" s="427"/>
      <c r="H135" s="427"/>
      <c r="I135" s="1548"/>
      <c r="J135" s="1551"/>
      <c r="K135" s="1552"/>
      <c r="L135" s="424"/>
      <c r="M135" s="412"/>
      <c r="N135" s="376"/>
    </row>
    <row r="136" spans="2:14" ht="40.5" customHeight="1">
      <c r="B136" s="166" t="str">
        <f>IF('①4.事業内容（販促）'!B18="","",'①4.事業内容（販促）'!B18)</f>
        <v/>
      </c>
      <c r="C136" s="1533" t="str">
        <f>IF('①4.事業内容（販促）'!C18="","",'①4.事業内容（販促）'!C18)</f>
        <v/>
      </c>
      <c r="D136" s="1534"/>
      <c r="E136" s="436">
        <f>SUM(E137:E145)</f>
        <v>0</v>
      </c>
      <c r="F136" s="436">
        <f>SUM(F137:F145)</f>
        <v>0</v>
      </c>
      <c r="G136" s="436">
        <f>SUM(G137:G145)</f>
        <v>0</v>
      </c>
      <c r="H136" s="436">
        <f>SUM(H137:H145)</f>
        <v>0</v>
      </c>
      <c r="I136" s="429"/>
      <c r="J136" s="1553"/>
      <c r="K136" s="1554"/>
      <c r="L136" s="419"/>
      <c r="M136" s="417"/>
      <c r="N136" s="376"/>
    </row>
    <row r="137" spans="2:14" ht="19.5" customHeight="1">
      <c r="B137" s="1544"/>
      <c r="C137" s="260" t="s">
        <v>147</v>
      </c>
      <c r="D137" s="420"/>
      <c r="E137" s="439">
        <f>SUM(F137:H137)</f>
        <v>0</v>
      </c>
      <c r="F137" s="421"/>
      <c r="G137" s="421"/>
      <c r="H137" s="421"/>
      <c r="I137" s="1385"/>
      <c r="J137" s="1549"/>
      <c r="K137" s="1550"/>
      <c r="L137" s="419"/>
      <c r="M137" s="417"/>
      <c r="N137" s="376"/>
    </row>
    <row r="138" spans="2:14" ht="19.5" customHeight="1">
      <c r="B138" s="1545"/>
      <c r="C138" s="264" t="s">
        <v>148</v>
      </c>
      <c r="D138" s="422"/>
      <c r="E138" s="440">
        <f t="shared" ref="E138:E144" si="14">SUM(F138:H138)</f>
        <v>0</v>
      </c>
      <c r="F138" s="423"/>
      <c r="G138" s="423"/>
      <c r="H138" s="423"/>
      <c r="I138" s="1547"/>
      <c r="J138" s="1527"/>
      <c r="K138" s="1528"/>
      <c r="L138" s="424"/>
      <c r="M138" s="412"/>
      <c r="N138" s="376"/>
    </row>
    <row r="139" spans="2:14" ht="19.5" customHeight="1">
      <c r="B139" s="1545"/>
      <c r="C139" s="264" t="s">
        <v>149</v>
      </c>
      <c r="D139" s="422"/>
      <c r="E139" s="440">
        <f t="shared" si="14"/>
        <v>0</v>
      </c>
      <c r="F139" s="423"/>
      <c r="G139" s="423"/>
      <c r="H139" s="423"/>
      <c r="I139" s="1547"/>
      <c r="J139" s="1527"/>
      <c r="K139" s="1528"/>
      <c r="L139" s="424"/>
      <c r="M139" s="412"/>
      <c r="N139" s="376"/>
    </row>
    <row r="140" spans="2:14" ht="19.5" customHeight="1">
      <c r="B140" s="1545"/>
      <c r="C140" s="269" t="s">
        <v>150</v>
      </c>
      <c r="D140" s="422"/>
      <c r="E140" s="440">
        <f t="shared" si="14"/>
        <v>0</v>
      </c>
      <c r="F140" s="423"/>
      <c r="G140" s="423"/>
      <c r="H140" s="423"/>
      <c r="I140" s="1547"/>
      <c r="J140" s="1527"/>
      <c r="K140" s="1528"/>
      <c r="L140" s="424"/>
      <c r="M140" s="412"/>
      <c r="N140" s="376"/>
    </row>
    <row r="141" spans="2:14" ht="19.5" customHeight="1">
      <c r="B141" s="1545"/>
      <c r="C141" s="264" t="s">
        <v>151</v>
      </c>
      <c r="D141" s="422"/>
      <c r="E141" s="440">
        <f t="shared" si="14"/>
        <v>0</v>
      </c>
      <c r="F141" s="423"/>
      <c r="G141" s="423"/>
      <c r="H141" s="423"/>
      <c r="I141" s="1547"/>
      <c r="J141" s="1527"/>
      <c r="K141" s="1528"/>
      <c r="L141" s="419"/>
      <c r="M141" s="417"/>
      <c r="N141" s="376"/>
    </row>
    <row r="142" spans="2:14" ht="19.5" customHeight="1">
      <c r="B142" s="1545"/>
      <c r="C142" s="264" t="s">
        <v>152</v>
      </c>
      <c r="D142" s="422"/>
      <c r="E142" s="440">
        <f t="shared" si="14"/>
        <v>0</v>
      </c>
      <c r="F142" s="425"/>
      <c r="G142" s="425"/>
      <c r="H142" s="425"/>
      <c r="I142" s="1547"/>
      <c r="J142" s="1529"/>
      <c r="K142" s="1530"/>
      <c r="L142" s="419"/>
      <c r="M142" s="417"/>
      <c r="N142" s="376"/>
    </row>
    <row r="143" spans="2:14" ht="19.5" customHeight="1">
      <c r="B143" s="1545"/>
      <c r="C143" s="272" t="s">
        <v>631</v>
      </c>
      <c r="D143" s="422"/>
      <c r="E143" s="440">
        <f t="shared" si="14"/>
        <v>0</v>
      </c>
      <c r="F143" s="423"/>
      <c r="G143" s="423"/>
      <c r="H143" s="423"/>
      <c r="I143" s="1547"/>
      <c r="J143" s="1527"/>
      <c r="K143" s="1528"/>
      <c r="L143" s="419"/>
      <c r="M143" s="417"/>
      <c r="N143" s="376"/>
    </row>
    <row r="144" spans="2:14" ht="19.5" customHeight="1">
      <c r="B144" s="1545"/>
      <c r="C144" s="264" t="s">
        <v>153</v>
      </c>
      <c r="D144" s="422"/>
      <c r="E144" s="440">
        <f t="shared" si="14"/>
        <v>0</v>
      </c>
      <c r="F144" s="423"/>
      <c r="G144" s="423"/>
      <c r="H144" s="423"/>
      <c r="I144" s="1547"/>
      <c r="J144" s="1527"/>
      <c r="K144" s="1528"/>
      <c r="L144" s="419"/>
      <c r="M144" s="417"/>
      <c r="N144" s="376"/>
    </row>
    <row r="145" spans="2:14" ht="19.5" customHeight="1" thickBot="1">
      <c r="B145" s="1546"/>
      <c r="C145" s="273" t="s">
        <v>154</v>
      </c>
      <c r="D145" s="426"/>
      <c r="E145" s="441">
        <f>SUM(F145:H145)</f>
        <v>0</v>
      </c>
      <c r="F145" s="427"/>
      <c r="G145" s="427"/>
      <c r="H145" s="427"/>
      <c r="I145" s="1548"/>
      <c r="J145" s="1531"/>
      <c r="K145" s="1532"/>
      <c r="L145" s="419"/>
      <c r="M145" s="417"/>
      <c r="N145" s="376"/>
    </row>
    <row r="146" spans="2:14" ht="37.5" customHeight="1">
      <c r="B146" s="166" t="str">
        <f>IF('①4.事業内容（販促）'!B19="","",'①4.事業内容（販促）'!B19)</f>
        <v/>
      </c>
      <c r="C146" s="1533" t="str">
        <f>IF('①4.事業内容（販促）'!C19="","",'①4.事業内容（販促）'!C19)</f>
        <v/>
      </c>
      <c r="D146" s="1534"/>
      <c r="E146" s="436">
        <f>SUM(E147:E155)</f>
        <v>0</v>
      </c>
      <c r="F146" s="436">
        <f>SUM(F147:F155)</f>
        <v>0</v>
      </c>
      <c r="G146" s="436">
        <f>SUM(G147:G155)</f>
        <v>0</v>
      </c>
      <c r="H146" s="436">
        <f>SUM(H147:H155)</f>
        <v>0</v>
      </c>
      <c r="I146" s="428"/>
      <c r="J146" s="1535"/>
      <c r="K146" s="1536"/>
      <c r="L146" s="419"/>
      <c r="M146" s="417"/>
      <c r="N146" s="376"/>
    </row>
    <row r="147" spans="2:14" ht="19.5" customHeight="1">
      <c r="B147" s="1544"/>
      <c r="C147" s="260" t="s">
        <v>147</v>
      </c>
      <c r="D147" s="420"/>
      <c r="E147" s="439">
        <f>SUM(F147:H147)</f>
        <v>0</v>
      </c>
      <c r="F147" s="421"/>
      <c r="G147" s="421"/>
      <c r="H147" s="421"/>
      <c r="I147" s="1385"/>
      <c r="J147" s="1549"/>
      <c r="K147" s="1550"/>
      <c r="L147" s="424"/>
      <c r="M147" s="412"/>
      <c r="N147" s="376"/>
    </row>
    <row r="148" spans="2:14" ht="19.5" customHeight="1">
      <c r="B148" s="1545"/>
      <c r="C148" s="264" t="s">
        <v>148</v>
      </c>
      <c r="D148" s="422"/>
      <c r="E148" s="440">
        <f t="shared" ref="E148:E154" si="15">SUM(F148:H148)</f>
        <v>0</v>
      </c>
      <c r="F148" s="423"/>
      <c r="G148" s="423"/>
      <c r="H148" s="423"/>
      <c r="I148" s="1547"/>
      <c r="J148" s="1527"/>
      <c r="K148" s="1528"/>
      <c r="L148" s="419"/>
      <c r="M148" s="417"/>
      <c r="N148" s="376"/>
    </row>
    <row r="149" spans="2:14" ht="19.5" customHeight="1">
      <c r="B149" s="1545"/>
      <c r="C149" s="264" t="s">
        <v>149</v>
      </c>
      <c r="D149" s="422"/>
      <c r="E149" s="440">
        <f t="shared" si="15"/>
        <v>0</v>
      </c>
      <c r="F149" s="423"/>
      <c r="G149" s="423"/>
      <c r="H149" s="423"/>
      <c r="I149" s="1547"/>
      <c r="J149" s="1527"/>
      <c r="K149" s="1528"/>
      <c r="L149" s="419"/>
      <c r="M149" s="417"/>
      <c r="N149" s="376"/>
    </row>
    <row r="150" spans="2:14" ht="19.5" customHeight="1">
      <c r="B150" s="1545"/>
      <c r="C150" s="269" t="s">
        <v>150</v>
      </c>
      <c r="D150" s="422"/>
      <c r="E150" s="440">
        <f t="shared" si="15"/>
        <v>0</v>
      </c>
      <c r="F150" s="423"/>
      <c r="G150" s="423"/>
      <c r="H150" s="423"/>
      <c r="I150" s="1547"/>
      <c r="J150" s="1527"/>
      <c r="K150" s="1528"/>
      <c r="L150" s="419"/>
      <c r="M150" s="417"/>
      <c r="N150" s="376"/>
    </row>
    <row r="151" spans="2:14" ht="19.5" customHeight="1">
      <c r="B151" s="1545"/>
      <c r="C151" s="264" t="s">
        <v>151</v>
      </c>
      <c r="D151" s="422"/>
      <c r="E151" s="440">
        <f t="shared" si="15"/>
        <v>0</v>
      </c>
      <c r="F151" s="423"/>
      <c r="G151" s="423"/>
      <c r="H151" s="423"/>
      <c r="I151" s="1547"/>
      <c r="J151" s="1527"/>
      <c r="K151" s="1528"/>
      <c r="L151" s="424"/>
      <c r="M151" s="412"/>
      <c r="N151" s="376"/>
    </row>
    <row r="152" spans="2:14" ht="19.5" customHeight="1">
      <c r="B152" s="1545"/>
      <c r="C152" s="264" t="s">
        <v>152</v>
      </c>
      <c r="D152" s="422"/>
      <c r="E152" s="440">
        <f t="shared" si="15"/>
        <v>0</v>
      </c>
      <c r="F152" s="425"/>
      <c r="G152" s="425"/>
      <c r="H152" s="425"/>
      <c r="I152" s="1547"/>
      <c r="J152" s="1527"/>
      <c r="K152" s="1528"/>
      <c r="L152" s="424"/>
      <c r="M152" s="412"/>
      <c r="N152" s="376"/>
    </row>
    <row r="153" spans="2:14" ht="19.5" customHeight="1">
      <c r="B153" s="1545"/>
      <c r="C153" s="272" t="s">
        <v>631</v>
      </c>
      <c r="D153" s="422"/>
      <c r="E153" s="440">
        <f t="shared" si="15"/>
        <v>0</v>
      </c>
      <c r="F153" s="423"/>
      <c r="G153" s="423"/>
      <c r="H153" s="423"/>
      <c r="I153" s="1547"/>
      <c r="J153" s="1527"/>
      <c r="K153" s="1528"/>
      <c r="L153" s="424"/>
      <c r="M153" s="412"/>
      <c r="N153" s="376"/>
    </row>
    <row r="154" spans="2:14" ht="19.5" customHeight="1">
      <c r="B154" s="1545"/>
      <c r="C154" s="264" t="s">
        <v>153</v>
      </c>
      <c r="D154" s="422"/>
      <c r="E154" s="440">
        <f t="shared" si="15"/>
        <v>0</v>
      </c>
      <c r="F154" s="423"/>
      <c r="G154" s="423"/>
      <c r="H154" s="423"/>
      <c r="I154" s="1547"/>
      <c r="J154" s="1527"/>
      <c r="K154" s="1528"/>
      <c r="L154" s="424"/>
      <c r="M154" s="412"/>
      <c r="N154" s="376"/>
    </row>
    <row r="155" spans="2:14" ht="19.5" customHeight="1" thickBot="1">
      <c r="B155" s="1546"/>
      <c r="C155" s="273" t="s">
        <v>154</v>
      </c>
      <c r="D155" s="426"/>
      <c r="E155" s="441">
        <f>SUM(F155:H155)</f>
        <v>0</v>
      </c>
      <c r="F155" s="427"/>
      <c r="G155" s="427"/>
      <c r="H155" s="427"/>
      <c r="I155" s="1548"/>
      <c r="J155" s="1551"/>
      <c r="K155" s="1552"/>
      <c r="L155" s="424"/>
      <c r="M155" s="412"/>
      <c r="N155" s="376"/>
    </row>
    <row r="156" spans="2:14" ht="37.5" customHeight="1">
      <c r="B156" s="166" t="str">
        <f>IF('①4.事業内容（販促）'!B20="","",'①4.事業内容（販促）'!B20)</f>
        <v/>
      </c>
      <c r="C156" s="1533" t="str">
        <f>IF('①4.事業内容（販促）'!C20="","",'①4.事業内容（販促）'!C20)</f>
        <v/>
      </c>
      <c r="D156" s="1534"/>
      <c r="E156" s="436">
        <f>SUM(E157:E165)</f>
        <v>0</v>
      </c>
      <c r="F156" s="436">
        <f>SUM(F157:F165)</f>
        <v>0</v>
      </c>
      <c r="G156" s="436">
        <f>SUM(G157:G165)</f>
        <v>0</v>
      </c>
      <c r="H156" s="436">
        <f>SUM(H157:H165)</f>
        <v>0</v>
      </c>
      <c r="I156" s="429"/>
      <c r="J156" s="1553"/>
      <c r="K156" s="1554"/>
      <c r="L156" s="419"/>
      <c r="M156" s="417"/>
      <c r="N156" s="376"/>
    </row>
    <row r="157" spans="2:14" ht="19.5" customHeight="1">
      <c r="B157" s="1544"/>
      <c r="C157" s="260" t="s">
        <v>147</v>
      </c>
      <c r="D157" s="420"/>
      <c r="E157" s="439">
        <f>SUM(F157:H157)</f>
        <v>0</v>
      </c>
      <c r="F157" s="421"/>
      <c r="G157" s="421"/>
      <c r="H157" s="421"/>
      <c r="I157" s="1385"/>
      <c r="J157" s="1549"/>
      <c r="K157" s="1550"/>
      <c r="L157" s="424"/>
      <c r="M157" s="412"/>
      <c r="N157" s="376"/>
    </row>
    <row r="158" spans="2:14" ht="19.5" customHeight="1">
      <c r="B158" s="1545"/>
      <c r="C158" s="264" t="s">
        <v>148</v>
      </c>
      <c r="D158" s="422"/>
      <c r="E158" s="440">
        <f t="shared" ref="E158:E164" si="16">SUM(F158:H158)</f>
        <v>0</v>
      </c>
      <c r="F158" s="423"/>
      <c r="G158" s="423"/>
      <c r="H158" s="423"/>
      <c r="I158" s="1547"/>
      <c r="J158" s="1527"/>
      <c r="K158" s="1528"/>
      <c r="L158" s="419"/>
      <c r="M158" s="417"/>
      <c r="N158" s="376"/>
    </row>
    <row r="159" spans="2:14" ht="19.5" customHeight="1">
      <c r="B159" s="1545"/>
      <c r="C159" s="264" t="s">
        <v>149</v>
      </c>
      <c r="D159" s="422"/>
      <c r="E159" s="440">
        <f t="shared" si="16"/>
        <v>0</v>
      </c>
      <c r="F159" s="423"/>
      <c r="G159" s="423"/>
      <c r="H159" s="423"/>
      <c r="I159" s="1547"/>
      <c r="J159" s="1527"/>
      <c r="K159" s="1528"/>
      <c r="L159" s="419"/>
      <c r="M159" s="417"/>
      <c r="N159" s="376"/>
    </row>
    <row r="160" spans="2:14" ht="19.5" customHeight="1">
      <c r="B160" s="1545"/>
      <c r="C160" s="269" t="s">
        <v>150</v>
      </c>
      <c r="D160" s="422"/>
      <c r="E160" s="440">
        <f t="shared" si="16"/>
        <v>0</v>
      </c>
      <c r="F160" s="423"/>
      <c r="G160" s="423"/>
      <c r="H160" s="423"/>
      <c r="I160" s="1547"/>
      <c r="J160" s="1527"/>
      <c r="K160" s="1528"/>
      <c r="L160" s="419"/>
      <c r="M160" s="417"/>
      <c r="N160" s="376"/>
    </row>
    <row r="161" spans="2:14" ht="19.5" customHeight="1">
      <c r="B161" s="1545"/>
      <c r="C161" s="264" t="s">
        <v>151</v>
      </c>
      <c r="D161" s="422"/>
      <c r="E161" s="440">
        <f t="shared" si="16"/>
        <v>0</v>
      </c>
      <c r="F161" s="423"/>
      <c r="G161" s="423"/>
      <c r="H161" s="423"/>
      <c r="I161" s="1547"/>
      <c r="J161" s="1527"/>
      <c r="K161" s="1528"/>
      <c r="L161" s="424"/>
      <c r="M161" s="412"/>
      <c r="N161" s="376"/>
    </row>
    <row r="162" spans="2:14" ht="19.5" customHeight="1">
      <c r="B162" s="1545"/>
      <c r="C162" s="264" t="s">
        <v>152</v>
      </c>
      <c r="D162" s="422"/>
      <c r="E162" s="440">
        <f t="shared" si="16"/>
        <v>0</v>
      </c>
      <c r="F162" s="425"/>
      <c r="G162" s="425"/>
      <c r="H162" s="425"/>
      <c r="I162" s="1547"/>
      <c r="J162" s="1529"/>
      <c r="K162" s="1530"/>
      <c r="L162" s="424"/>
      <c r="M162" s="412"/>
      <c r="N162" s="376"/>
    </row>
    <row r="163" spans="2:14" ht="19.5" customHeight="1">
      <c r="B163" s="1545"/>
      <c r="C163" s="272" t="s">
        <v>631</v>
      </c>
      <c r="D163" s="422"/>
      <c r="E163" s="440">
        <f t="shared" si="16"/>
        <v>0</v>
      </c>
      <c r="F163" s="423"/>
      <c r="G163" s="423"/>
      <c r="H163" s="423"/>
      <c r="I163" s="1547"/>
      <c r="J163" s="1527"/>
      <c r="K163" s="1528"/>
      <c r="L163" s="424"/>
      <c r="M163" s="412"/>
      <c r="N163" s="376"/>
    </row>
    <row r="164" spans="2:14" ht="19.5" customHeight="1">
      <c r="B164" s="1545"/>
      <c r="C164" s="264" t="s">
        <v>153</v>
      </c>
      <c r="D164" s="422"/>
      <c r="E164" s="440">
        <f t="shared" si="16"/>
        <v>0</v>
      </c>
      <c r="F164" s="423"/>
      <c r="G164" s="423"/>
      <c r="H164" s="423"/>
      <c r="I164" s="1547"/>
      <c r="J164" s="1527"/>
      <c r="K164" s="1528"/>
      <c r="L164" s="424"/>
      <c r="M164" s="412"/>
      <c r="N164" s="376"/>
    </row>
    <row r="165" spans="2:14" ht="19.5" customHeight="1" thickBot="1">
      <c r="B165" s="1546"/>
      <c r="C165" s="273" t="s">
        <v>154</v>
      </c>
      <c r="D165" s="426"/>
      <c r="E165" s="441">
        <f>SUM(F165:H165)</f>
        <v>0</v>
      </c>
      <c r="F165" s="427"/>
      <c r="G165" s="427"/>
      <c r="H165" s="427"/>
      <c r="I165" s="1548"/>
      <c r="J165" s="1531"/>
      <c r="K165" s="1532"/>
      <c r="L165" s="424"/>
      <c r="M165" s="412"/>
      <c r="N165" s="376"/>
    </row>
    <row r="166" spans="2:14" ht="37.5" customHeight="1">
      <c r="B166" s="166" t="str">
        <f>IF('①4.事業内容（販促）'!B21="","",'①4.事業内容（販促）'!B21)</f>
        <v/>
      </c>
      <c r="C166" s="1533" t="str">
        <f>IF('①4.事業内容（販促）'!C21="","",'①4.事業内容（販促）'!C21)</f>
        <v/>
      </c>
      <c r="D166" s="1534"/>
      <c r="E166" s="436">
        <f>SUM(E167:E175)</f>
        <v>0</v>
      </c>
      <c r="F166" s="436">
        <f>SUM(F167:F175)</f>
        <v>0</v>
      </c>
      <c r="G166" s="436">
        <f>SUM(G167:G175)</f>
        <v>0</v>
      </c>
      <c r="H166" s="436">
        <f>SUM(H167:H175)</f>
        <v>0</v>
      </c>
      <c r="I166" s="428"/>
      <c r="J166" s="1535"/>
      <c r="K166" s="1536"/>
      <c r="L166" s="419"/>
      <c r="M166" s="417"/>
      <c r="N166" s="376"/>
    </row>
    <row r="167" spans="2:14" ht="19.5" customHeight="1">
      <c r="B167" s="1544"/>
      <c r="C167" s="260" t="s">
        <v>147</v>
      </c>
      <c r="D167" s="420"/>
      <c r="E167" s="439">
        <f>SUM(F167:H167)</f>
        <v>0</v>
      </c>
      <c r="F167" s="421"/>
      <c r="G167" s="421"/>
      <c r="H167" s="421"/>
      <c r="I167" s="1385"/>
      <c r="J167" s="1549"/>
      <c r="K167" s="1550"/>
      <c r="L167" s="424"/>
      <c r="M167" s="412"/>
      <c r="N167" s="376"/>
    </row>
    <row r="168" spans="2:14" ht="19.5" customHeight="1">
      <c r="B168" s="1545"/>
      <c r="C168" s="264" t="s">
        <v>148</v>
      </c>
      <c r="D168" s="422"/>
      <c r="E168" s="440">
        <f t="shared" ref="E168:E174" si="17">SUM(F168:H168)</f>
        <v>0</v>
      </c>
      <c r="F168" s="423"/>
      <c r="G168" s="423"/>
      <c r="H168" s="423"/>
      <c r="I168" s="1547"/>
      <c r="J168" s="1527"/>
      <c r="K168" s="1528"/>
      <c r="L168" s="419"/>
      <c r="M168" s="417"/>
      <c r="N168" s="376"/>
    </row>
    <row r="169" spans="2:14" ht="19.5" customHeight="1">
      <c r="B169" s="1545"/>
      <c r="C169" s="264" t="s">
        <v>149</v>
      </c>
      <c r="D169" s="422"/>
      <c r="E169" s="440">
        <f t="shared" si="17"/>
        <v>0</v>
      </c>
      <c r="F169" s="423"/>
      <c r="G169" s="423"/>
      <c r="H169" s="423"/>
      <c r="I169" s="1547"/>
      <c r="J169" s="1527"/>
      <c r="K169" s="1528"/>
      <c r="L169" s="419"/>
      <c r="M169" s="417"/>
      <c r="N169" s="376"/>
    </row>
    <row r="170" spans="2:14" ht="19.5" customHeight="1">
      <c r="B170" s="1545"/>
      <c r="C170" s="269" t="s">
        <v>150</v>
      </c>
      <c r="D170" s="422"/>
      <c r="E170" s="440">
        <f t="shared" si="17"/>
        <v>0</v>
      </c>
      <c r="F170" s="423"/>
      <c r="G170" s="423"/>
      <c r="H170" s="423"/>
      <c r="I170" s="1547"/>
      <c r="J170" s="1527"/>
      <c r="K170" s="1528"/>
      <c r="L170" s="419"/>
      <c r="M170" s="417"/>
      <c r="N170" s="376"/>
    </row>
    <row r="171" spans="2:14" ht="19.5" customHeight="1">
      <c r="B171" s="1545"/>
      <c r="C171" s="264" t="s">
        <v>151</v>
      </c>
      <c r="D171" s="422"/>
      <c r="E171" s="440">
        <f t="shared" si="17"/>
        <v>0</v>
      </c>
      <c r="F171" s="423"/>
      <c r="G171" s="423"/>
      <c r="H171" s="423"/>
      <c r="I171" s="1547"/>
      <c r="J171" s="1527"/>
      <c r="K171" s="1528"/>
      <c r="L171" s="424"/>
      <c r="M171" s="412"/>
      <c r="N171" s="376"/>
    </row>
    <row r="172" spans="2:14" ht="19.5" customHeight="1">
      <c r="B172" s="1545"/>
      <c r="C172" s="264" t="s">
        <v>152</v>
      </c>
      <c r="D172" s="422"/>
      <c r="E172" s="440">
        <f t="shared" si="17"/>
        <v>0</v>
      </c>
      <c r="F172" s="425"/>
      <c r="G172" s="425"/>
      <c r="H172" s="425"/>
      <c r="I172" s="1547"/>
      <c r="J172" s="1527"/>
      <c r="K172" s="1528"/>
      <c r="L172" s="424"/>
      <c r="M172" s="412"/>
      <c r="N172" s="376"/>
    </row>
    <row r="173" spans="2:14" ht="19.5" customHeight="1">
      <c r="B173" s="1545"/>
      <c r="C173" s="272" t="s">
        <v>631</v>
      </c>
      <c r="D173" s="422"/>
      <c r="E173" s="440">
        <f t="shared" si="17"/>
        <v>0</v>
      </c>
      <c r="F173" s="423"/>
      <c r="G173" s="423"/>
      <c r="H173" s="423"/>
      <c r="I173" s="1547"/>
      <c r="J173" s="1527"/>
      <c r="K173" s="1528"/>
      <c r="L173" s="424"/>
      <c r="M173" s="412"/>
      <c r="N173" s="376"/>
    </row>
    <row r="174" spans="2:14" ht="19.5" customHeight="1">
      <c r="B174" s="1545"/>
      <c r="C174" s="264" t="s">
        <v>153</v>
      </c>
      <c r="D174" s="422"/>
      <c r="E174" s="440">
        <f t="shared" si="17"/>
        <v>0</v>
      </c>
      <c r="F174" s="423"/>
      <c r="G174" s="423"/>
      <c r="H174" s="423"/>
      <c r="I174" s="1547"/>
      <c r="J174" s="1527"/>
      <c r="K174" s="1528"/>
      <c r="L174" s="424"/>
      <c r="M174" s="412"/>
      <c r="N174" s="376"/>
    </row>
    <row r="175" spans="2:14" ht="19.5" customHeight="1" thickBot="1">
      <c r="B175" s="1546"/>
      <c r="C175" s="273" t="s">
        <v>154</v>
      </c>
      <c r="D175" s="426"/>
      <c r="E175" s="441">
        <f>SUM(F175:H175)</f>
        <v>0</v>
      </c>
      <c r="F175" s="427"/>
      <c r="G175" s="427"/>
      <c r="H175" s="427"/>
      <c r="I175" s="1548"/>
      <c r="J175" s="1551"/>
      <c r="K175" s="1552"/>
      <c r="L175" s="424"/>
      <c r="M175" s="412"/>
      <c r="N175" s="376"/>
    </row>
    <row r="176" spans="2:14" ht="37.5" customHeight="1">
      <c r="B176" s="437" t="str">
        <f>IF('①4.事業内容（販促）'!B22="","",'①4.事業内容（販促）'!B22)</f>
        <v/>
      </c>
      <c r="C176" s="1557" t="str">
        <f>IF('①4.事業内容（販促）'!C22="","",'①4.事業内容（販促）'!C22)</f>
        <v/>
      </c>
      <c r="D176" s="1558"/>
      <c r="E176" s="438">
        <f>SUM(E177:E185)</f>
        <v>0</v>
      </c>
      <c r="F176" s="438">
        <f>SUM(F177:F185)</f>
        <v>0</v>
      </c>
      <c r="G176" s="438">
        <f>SUM(G177:G185)</f>
        <v>0</v>
      </c>
      <c r="H176" s="438">
        <f>SUM(H177:H185)</f>
        <v>0</v>
      </c>
      <c r="I176" s="430"/>
      <c r="J176" s="1559"/>
      <c r="K176" s="1560"/>
      <c r="L176" s="419"/>
      <c r="M176" s="417"/>
      <c r="N176" s="376"/>
    </row>
    <row r="177" spans="2:14" ht="19.5" customHeight="1">
      <c r="B177" s="1544"/>
      <c r="C177" s="260" t="s">
        <v>147</v>
      </c>
      <c r="D177" s="420"/>
      <c r="E177" s="439">
        <f>SUM(F177:H177)</f>
        <v>0</v>
      </c>
      <c r="F177" s="421"/>
      <c r="G177" s="421"/>
      <c r="H177" s="421"/>
      <c r="I177" s="1385"/>
      <c r="J177" s="1549"/>
      <c r="K177" s="1550"/>
      <c r="L177" s="424"/>
      <c r="M177" s="412"/>
      <c r="N177" s="376"/>
    </row>
    <row r="178" spans="2:14" ht="19.5" customHeight="1">
      <c r="B178" s="1545"/>
      <c r="C178" s="264" t="s">
        <v>148</v>
      </c>
      <c r="D178" s="422"/>
      <c r="E178" s="440">
        <f t="shared" ref="E178:E184" si="18">SUM(F178:H178)</f>
        <v>0</v>
      </c>
      <c r="F178" s="423"/>
      <c r="G178" s="423"/>
      <c r="H178" s="423"/>
      <c r="I178" s="1547"/>
      <c r="J178" s="1527"/>
      <c r="K178" s="1528"/>
      <c r="L178" s="419"/>
      <c r="M178" s="417"/>
      <c r="N178" s="376"/>
    </row>
    <row r="179" spans="2:14" ht="19.5" customHeight="1">
      <c r="B179" s="1545"/>
      <c r="C179" s="264" t="s">
        <v>149</v>
      </c>
      <c r="D179" s="422"/>
      <c r="E179" s="440">
        <f t="shared" si="18"/>
        <v>0</v>
      </c>
      <c r="F179" s="423"/>
      <c r="G179" s="423"/>
      <c r="H179" s="423"/>
      <c r="I179" s="1547"/>
      <c r="J179" s="1527"/>
      <c r="K179" s="1528"/>
      <c r="L179" s="419"/>
      <c r="M179" s="417"/>
      <c r="N179" s="376"/>
    </row>
    <row r="180" spans="2:14" ht="19.5" customHeight="1">
      <c r="B180" s="1545"/>
      <c r="C180" s="269" t="s">
        <v>150</v>
      </c>
      <c r="D180" s="422"/>
      <c r="E180" s="440">
        <f t="shared" si="18"/>
        <v>0</v>
      </c>
      <c r="F180" s="423"/>
      <c r="G180" s="423"/>
      <c r="H180" s="423"/>
      <c r="I180" s="1547"/>
      <c r="J180" s="1527"/>
      <c r="K180" s="1528"/>
      <c r="L180" s="419"/>
      <c r="M180" s="417"/>
      <c r="N180" s="376"/>
    </row>
    <row r="181" spans="2:14" ht="19.5" customHeight="1">
      <c r="B181" s="1545"/>
      <c r="C181" s="264" t="s">
        <v>151</v>
      </c>
      <c r="D181" s="422"/>
      <c r="E181" s="440">
        <f t="shared" si="18"/>
        <v>0</v>
      </c>
      <c r="F181" s="423"/>
      <c r="G181" s="423"/>
      <c r="H181" s="423"/>
      <c r="I181" s="1547"/>
      <c r="J181" s="1527"/>
      <c r="K181" s="1528"/>
      <c r="L181" s="424"/>
      <c r="M181" s="412"/>
      <c r="N181" s="376"/>
    </row>
    <row r="182" spans="2:14" ht="19.5" customHeight="1">
      <c r="B182" s="1545"/>
      <c r="C182" s="264" t="s">
        <v>152</v>
      </c>
      <c r="D182" s="422"/>
      <c r="E182" s="440">
        <f t="shared" si="18"/>
        <v>0</v>
      </c>
      <c r="F182" s="425"/>
      <c r="G182" s="425"/>
      <c r="H182" s="425"/>
      <c r="I182" s="1547"/>
      <c r="J182" s="1529"/>
      <c r="K182" s="1530"/>
      <c r="L182" s="424"/>
      <c r="M182" s="412"/>
      <c r="N182" s="376"/>
    </row>
    <row r="183" spans="2:14" ht="19.5" customHeight="1">
      <c r="B183" s="1545"/>
      <c r="C183" s="272" t="s">
        <v>631</v>
      </c>
      <c r="D183" s="422"/>
      <c r="E183" s="440">
        <f t="shared" si="18"/>
        <v>0</v>
      </c>
      <c r="F183" s="423"/>
      <c r="G183" s="423"/>
      <c r="H183" s="423"/>
      <c r="I183" s="1547"/>
      <c r="J183" s="1527"/>
      <c r="K183" s="1528"/>
      <c r="L183" s="424"/>
      <c r="M183" s="412"/>
      <c r="N183" s="376"/>
    </row>
    <row r="184" spans="2:14" ht="19.5" customHeight="1">
      <c r="B184" s="1545"/>
      <c r="C184" s="264" t="s">
        <v>153</v>
      </c>
      <c r="D184" s="422"/>
      <c r="E184" s="440">
        <f t="shared" si="18"/>
        <v>0</v>
      </c>
      <c r="F184" s="423"/>
      <c r="G184" s="423"/>
      <c r="H184" s="423"/>
      <c r="I184" s="1547"/>
      <c r="J184" s="1527"/>
      <c r="K184" s="1528"/>
      <c r="L184" s="424"/>
      <c r="M184" s="412"/>
      <c r="N184" s="376"/>
    </row>
    <row r="185" spans="2:14" ht="19.5" customHeight="1" thickBot="1">
      <c r="B185" s="1546"/>
      <c r="C185" s="273" t="s">
        <v>154</v>
      </c>
      <c r="D185" s="426"/>
      <c r="E185" s="441">
        <f>SUM(F185:H185)</f>
        <v>0</v>
      </c>
      <c r="F185" s="427"/>
      <c r="G185" s="427"/>
      <c r="H185" s="427"/>
      <c r="I185" s="1548"/>
      <c r="J185" s="1531"/>
      <c r="K185" s="1532"/>
      <c r="L185" s="424"/>
      <c r="M185" s="412"/>
      <c r="N185" s="376"/>
    </row>
    <row r="186" spans="2:14" ht="37.5" customHeight="1">
      <c r="B186" s="166" t="str">
        <f>IF('①4.事業内容（販促）'!B23="","",'①4.事業内容（販促）'!B23)</f>
        <v/>
      </c>
      <c r="C186" s="1533" t="str">
        <f>IF('①4.事業内容（販促）'!C23="","",'①4.事業内容（販促）'!C23)</f>
        <v/>
      </c>
      <c r="D186" s="1534"/>
      <c r="E186" s="436">
        <f>SUM(E187:E195)</f>
        <v>0</v>
      </c>
      <c r="F186" s="436">
        <f>SUM(F187:F195)</f>
        <v>0</v>
      </c>
      <c r="G186" s="436">
        <f>SUM(G187:G195)</f>
        <v>0</v>
      </c>
      <c r="H186" s="436">
        <f>SUM(H187:H195)</f>
        <v>0</v>
      </c>
      <c r="I186" s="428"/>
      <c r="J186" s="1535"/>
      <c r="K186" s="1536"/>
      <c r="L186" s="419"/>
      <c r="M186" s="417"/>
      <c r="N186" s="376"/>
    </row>
    <row r="187" spans="2:14" ht="19.5" customHeight="1">
      <c r="B187" s="1544"/>
      <c r="C187" s="260" t="s">
        <v>147</v>
      </c>
      <c r="D187" s="420"/>
      <c r="E187" s="439">
        <f>SUM(F187:H187)</f>
        <v>0</v>
      </c>
      <c r="F187" s="421"/>
      <c r="G187" s="421"/>
      <c r="H187" s="421"/>
      <c r="I187" s="1385"/>
      <c r="J187" s="1549"/>
      <c r="K187" s="1550"/>
      <c r="L187" s="424"/>
      <c r="M187" s="412"/>
      <c r="N187" s="376"/>
    </row>
    <row r="188" spans="2:14" ht="19.5" customHeight="1">
      <c r="B188" s="1545"/>
      <c r="C188" s="264" t="s">
        <v>148</v>
      </c>
      <c r="D188" s="422"/>
      <c r="E188" s="440">
        <f t="shared" ref="E188:E194" si="19">SUM(F188:H188)</f>
        <v>0</v>
      </c>
      <c r="F188" s="423"/>
      <c r="G188" s="423"/>
      <c r="H188" s="423"/>
      <c r="I188" s="1547"/>
      <c r="J188" s="1527"/>
      <c r="K188" s="1528"/>
      <c r="L188" s="419"/>
      <c r="M188" s="417"/>
      <c r="N188" s="376"/>
    </row>
    <row r="189" spans="2:14" ht="19.5" customHeight="1">
      <c r="B189" s="1545"/>
      <c r="C189" s="264" t="s">
        <v>149</v>
      </c>
      <c r="D189" s="422"/>
      <c r="E189" s="440">
        <f t="shared" si="19"/>
        <v>0</v>
      </c>
      <c r="F189" s="423"/>
      <c r="G189" s="423"/>
      <c r="H189" s="423"/>
      <c r="I189" s="1547"/>
      <c r="J189" s="1527"/>
      <c r="K189" s="1528"/>
      <c r="L189" s="419"/>
      <c r="M189" s="417"/>
      <c r="N189" s="376"/>
    </row>
    <row r="190" spans="2:14" ht="19.5" customHeight="1">
      <c r="B190" s="1545"/>
      <c r="C190" s="269" t="s">
        <v>150</v>
      </c>
      <c r="D190" s="422"/>
      <c r="E190" s="440">
        <f t="shared" si="19"/>
        <v>0</v>
      </c>
      <c r="F190" s="423"/>
      <c r="G190" s="423"/>
      <c r="H190" s="423"/>
      <c r="I190" s="1547"/>
      <c r="J190" s="1527"/>
      <c r="K190" s="1528"/>
      <c r="L190" s="419"/>
      <c r="M190" s="417"/>
      <c r="N190" s="376"/>
    </row>
    <row r="191" spans="2:14" ht="19.5" customHeight="1">
      <c r="B191" s="1545"/>
      <c r="C191" s="264" t="s">
        <v>151</v>
      </c>
      <c r="D191" s="422"/>
      <c r="E191" s="440">
        <f t="shared" si="19"/>
        <v>0</v>
      </c>
      <c r="F191" s="423"/>
      <c r="G191" s="423"/>
      <c r="H191" s="423"/>
      <c r="I191" s="1547"/>
      <c r="J191" s="1527"/>
      <c r="K191" s="1528"/>
      <c r="L191" s="424"/>
      <c r="M191" s="412"/>
      <c r="N191" s="376"/>
    </row>
    <row r="192" spans="2:14" ht="19.5" customHeight="1">
      <c r="B192" s="1545"/>
      <c r="C192" s="264" t="s">
        <v>152</v>
      </c>
      <c r="D192" s="422"/>
      <c r="E192" s="440">
        <f t="shared" si="19"/>
        <v>0</v>
      </c>
      <c r="F192" s="425"/>
      <c r="G192" s="425"/>
      <c r="H192" s="425"/>
      <c r="I192" s="1547"/>
      <c r="J192" s="1527"/>
      <c r="K192" s="1528"/>
      <c r="L192" s="424"/>
      <c r="M192" s="412"/>
      <c r="N192" s="376"/>
    </row>
    <row r="193" spans="1:14" ht="19.5" customHeight="1">
      <c r="B193" s="1545"/>
      <c r="C193" s="272" t="s">
        <v>631</v>
      </c>
      <c r="D193" s="422"/>
      <c r="E193" s="440">
        <f t="shared" si="19"/>
        <v>0</v>
      </c>
      <c r="F193" s="423"/>
      <c r="G193" s="423"/>
      <c r="H193" s="423"/>
      <c r="I193" s="1547"/>
      <c r="J193" s="1527"/>
      <c r="K193" s="1528"/>
      <c r="L193" s="424"/>
      <c r="M193" s="412"/>
      <c r="N193" s="376"/>
    </row>
    <row r="194" spans="1:14" ht="19.5" customHeight="1">
      <c r="B194" s="1545"/>
      <c r="C194" s="264" t="s">
        <v>153</v>
      </c>
      <c r="D194" s="422"/>
      <c r="E194" s="440">
        <f t="shared" si="19"/>
        <v>0</v>
      </c>
      <c r="F194" s="423"/>
      <c r="G194" s="423"/>
      <c r="H194" s="423"/>
      <c r="I194" s="1547"/>
      <c r="J194" s="1527"/>
      <c r="K194" s="1528"/>
      <c r="L194" s="424"/>
      <c r="M194" s="412"/>
      <c r="N194" s="376"/>
    </row>
    <row r="195" spans="1:14" ht="19.5" customHeight="1" thickBot="1">
      <c r="B195" s="1546"/>
      <c r="C195" s="273" t="s">
        <v>154</v>
      </c>
      <c r="D195" s="426"/>
      <c r="E195" s="441">
        <f>SUM(F195:H195)</f>
        <v>0</v>
      </c>
      <c r="F195" s="427"/>
      <c r="G195" s="427"/>
      <c r="H195" s="427"/>
      <c r="I195" s="1548"/>
      <c r="J195" s="1551"/>
      <c r="K195" s="1552"/>
      <c r="L195" s="424"/>
      <c r="M195" s="412"/>
      <c r="N195" s="376"/>
    </row>
    <row r="196" spans="1:14" ht="37.5" customHeight="1">
      <c r="B196" s="437" t="str">
        <f>IF('①4.事業内容（販促）'!B24="","",'①4.事業内容（販促）'!B24)</f>
        <v/>
      </c>
      <c r="C196" s="1557" t="str">
        <f>IF('①4.事業内容（販促）'!C24="","",'①4.事業内容（販促）'!C24)</f>
        <v/>
      </c>
      <c r="D196" s="1558"/>
      <c r="E196" s="438">
        <f>SUM(E197:E205)</f>
        <v>0</v>
      </c>
      <c r="F196" s="438">
        <f>SUM(F197:F205)</f>
        <v>0</v>
      </c>
      <c r="G196" s="438">
        <f>SUM(G197:G205)</f>
        <v>0</v>
      </c>
      <c r="H196" s="438">
        <f>SUM(H197:H205)</f>
        <v>0</v>
      </c>
      <c r="I196" s="430"/>
      <c r="J196" s="1559"/>
      <c r="K196" s="1560"/>
      <c r="L196" s="419"/>
      <c r="M196" s="417"/>
      <c r="N196" s="376"/>
    </row>
    <row r="197" spans="1:14" ht="19.5" customHeight="1">
      <c r="B197" s="1544"/>
      <c r="C197" s="260" t="s">
        <v>147</v>
      </c>
      <c r="D197" s="420"/>
      <c r="E197" s="439">
        <f>SUM(F197:H197)</f>
        <v>0</v>
      </c>
      <c r="F197" s="421"/>
      <c r="G197" s="421"/>
      <c r="H197" s="421"/>
      <c r="I197" s="1385"/>
      <c r="J197" s="1549"/>
      <c r="K197" s="1550"/>
      <c r="L197" s="424"/>
      <c r="M197" s="412"/>
      <c r="N197" s="376"/>
    </row>
    <row r="198" spans="1:14" ht="19.5" customHeight="1">
      <c r="B198" s="1545"/>
      <c r="C198" s="264" t="s">
        <v>148</v>
      </c>
      <c r="D198" s="422"/>
      <c r="E198" s="440">
        <f t="shared" ref="E198:E204" si="20">SUM(F198:H198)</f>
        <v>0</v>
      </c>
      <c r="F198" s="423"/>
      <c r="G198" s="423"/>
      <c r="H198" s="423"/>
      <c r="I198" s="1547"/>
      <c r="J198" s="1527"/>
      <c r="K198" s="1528"/>
      <c r="L198" s="419"/>
      <c r="M198" s="417"/>
      <c r="N198" s="376"/>
    </row>
    <row r="199" spans="1:14" ht="19.5" customHeight="1">
      <c r="B199" s="1545"/>
      <c r="C199" s="264" t="s">
        <v>149</v>
      </c>
      <c r="D199" s="422"/>
      <c r="E199" s="440">
        <f t="shared" si="20"/>
        <v>0</v>
      </c>
      <c r="F199" s="423"/>
      <c r="G199" s="423"/>
      <c r="H199" s="423"/>
      <c r="I199" s="1547"/>
      <c r="J199" s="1527"/>
      <c r="K199" s="1528"/>
      <c r="L199" s="419"/>
      <c r="M199" s="417"/>
      <c r="N199" s="376"/>
    </row>
    <row r="200" spans="1:14" ht="19.5" customHeight="1">
      <c r="B200" s="1545"/>
      <c r="C200" s="269" t="s">
        <v>150</v>
      </c>
      <c r="D200" s="422"/>
      <c r="E200" s="440">
        <f t="shared" si="20"/>
        <v>0</v>
      </c>
      <c r="F200" s="423"/>
      <c r="G200" s="423"/>
      <c r="H200" s="423"/>
      <c r="I200" s="1547"/>
      <c r="J200" s="1527"/>
      <c r="K200" s="1528"/>
      <c r="L200" s="419"/>
      <c r="M200" s="417"/>
      <c r="N200" s="376"/>
    </row>
    <row r="201" spans="1:14" ht="19.5" customHeight="1">
      <c r="B201" s="1545"/>
      <c r="C201" s="264" t="s">
        <v>151</v>
      </c>
      <c r="D201" s="422"/>
      <c r="E201" s="440">
        <f t="shared" si="20"/>
        <v>0</v>
      </c>
      <c r="F201" s="423"/>
      <c r="G201" s="423"/>
      <c r="H201" s="423"/>
      <c r="I201" s="1547"/>
      <c r="J201" s="1527"/>
      <c r="K201" s="1528"/>
      <c r="L201" s="424"/>
      <c r="M201" s="412"/>
      <c r="N201" s="376"/>
    </row>
    <row r="202" spans="1:14" ht="19.5" customHeight="1">
      <c r="B202" s="1545"/>
      <c r="C202" s="264" t="s">
        <v>152</v>
      </c>
      <c r="D202" s="422"/>
      <c r="E202" s="440">
        <f t="shared" si="20"/>
        <v>0</v>
      </c>
      <c r="F202" s="425"/>
      <c r="G202" s="425"/>
      <c r="H202" s="425"/>
      <c r="I202" s="1547"/>
      <c r="J202" s="1529"/>
      <c r="K202" s="1530"/>
      <c r="L202" s="424"/>
      <c r="M202" s="412"/>
      <c r="N202" s="376"/>
    </row>
    <row r="203" spans="1:14" ht="19.5" customHeight="1">
      <c r="B203" s="1545"/>
      <c r="C203" s="272" t="s">
        <v>631</v>
      </c>
      <c r="D203" s="422"/>
      <c r="E203" s="440">
        <f t="shared" si="20"/>
        <v>0</v>
      </c>
      <c r="F203" s="423"/>
      <c r="G203" s="423"/>
      <c r="H203" s="423"/>
      <c r="I203" s="1547"/>
      <c r="J203" s="1527"/>
      <c r="K203" s="1528"/>
      <c r="L203" s="424"/>
      <c r="M203" s="412"/>
      <c r="N203" s="376"/>
    </row>
    <row r="204" spans="1:14" ht="19.5" customHeight="1">
      <c r="B204" s="1545"/>
      <c r="C204" s="264" t="s">
        <v>153</v>
      </c>
      <c r="D204" s="422"/>
      <c r="E204" s="440">
        <f t="shared" si="20"/>
        <v>0</v>
      </c>
      <c r="F204" s="423"/>
      <c r="G204" s="423"/>
      <c r="H204" s="423"/>
      <c r="I204" s="1547"/>
      <c r="J204" s="1527"/>
      <c r="K204" s="1528"/>
      <c r="L204" s="424"/>
      <c r="M204" s="412"/>
      <c r="N204" s="376"/>
    </row>
    <row r="205" spans="1:14" ht="19.5" customHeight="1" thickBot="1">
      <c r="B205" s="1546"/>
      <c r="C205" s="273" t="s">
        <v>154</v>
      </c>
      <c r="D205" s="426"/>
      <c r="E205" s="441">
        <f>SUM(F205:H205)</f>
        <v>0</v>
      </c>
      <c r="F205" s="427"/>
      <c r="G205" s="427"/>
      <c r="H205" s="427"/>
      <c r="I205" s="1548"/>
      <c r="J205" s="1531"/>
      <c r="K205" s="1532"/>
      <c r="L205" s="424"/>
      <c r="M205" s="412"/>
      <c r="N205" s="376"/>
    </row>
    <row r="206" spans="1:14" ht="40.5" customHeight="1">
      <c r="B206" s="166" t="str">
        <f>IF('⑥5.スケジュール(販促) '!B25="","",'⑥5.スケジュール(販促) '!B25)</f>
        <v/>
      </c>
      <c r="C206" s="1533" t="str">
        <f>IF('⑥5.スケジュール(販促) '!C25="","",'⑥5.スケジュール(販促) '!C25)</f>
        <v/>
      </c>
      <c r="D206" s="1534" t="str">
        <f>IF('⑥5.スケジュール(PR) '!D205="","",'⑥5.スケジュール(PR) '!D205)</f>
        <v/>
      </c>
      <c r="E206" s="436">
        <f>SUM(E207:E215)</f>
        <v>0</v>
      </c>
      <c r="F206" s="436">
        <f>SUM(F207:F215)</f>
        <v>0</v>
      </c>
      <c r="G206" s="436">
        <f>SUM(G207:G215)</f>
        <v>0</v>
      </c>
      <c r="H206" s="436">
        <f>SUM(H207:H215)</f>
        <v>0</v>
      </c>
      <c r="I206" s="429"/>
      <c r="J206" s="1553"/>
      <c r="K206" s="1554"/>
      <c r="L206" s="419"/>
      <c r="M206" s="146"/>
      <c r="N206" s="376"/>
    </row>
    <row r="207" spans="1:14" ht="19.5" customHeight="1">
      <c r="B207" s="1544"/>
      <c r="C207" s="260" t="s">
        <v>589</v>
      </c>
      <c r="D207" s="420"/>
      <c r="E207" s="439">
        <f>SUM(F207:H207)</f>
        <v>0</v>
      </c>
      <c r="F207" s="421"/>
      <c r="G207" s="421"/>
      <c r="H207" s="421"/>
      <c r="I207" s="1385"/>
      <c r="J207" s="1549"/>
      <c r="K207" s="1550"/>
      <c r="L207" s="419"/>
      <c r="M207" s="151"/>
      <c r="N207" s="376"/>
    </row>
    <row r="208" spans="1:14" ht="19.5" customHeight="1">
      <c r="B208" s="1545"/>
      <c r="C208" s="264" t="s">
        <v>590</v>
      </c>
      <c r="D208" s="422"/>
      <c r="E208" s="440">
        <f t="shared" ref="E208:E214" si="21">SUM(F208:H208)</f>
        <v>0</v>
      </c>
      <c r="F208" s="423"/>
      <c r="G208" s="423"/>
      <c r="H208" s="423"/>
      <c r="I208" s="1547"/>
      <c r="J208" s="1527"/>
      <c r="K208" s="1528"/>
      <c r="L208" s="424"/>
      <c r="M208" s="412"/>
      <c r="N208" s="376"/>
    </row>
    <row r="209" spans="2:14" ht="19.5" customHeight="1">
      <c r="B209" s="1545"/>
      <c r="C209" s="264" t="s">
        <v>591</v>
      </c>
      <c r="D209" s="422"/>
      <c r="E209" s="440">
        <f t="shared" si="21"/>
        <v>0</v>
      </c>
      <c r="F209" s="423"/>
      <c r="G209" s="423"/>
      <c r="H209" s="423"/>
      <c r="I209" s="1547"/>
      <c r="J209" s="1527"/>
      <c r="K209" s="1528"/>
      <c r="L209" s="424"/>
      <c r="M209" s="146"/>
      <c r="N209" s="376"/>
    </row>
    <row r="210" spans="2:14" ht="19.5" customHeight="1">
      <c r="B210" s="1545"/>
      <c r="C210" s="269" t="s">
        <v>592</v>
      </c>
      <c r="D210" s="422"/>
      <c r="E210" s="440">
        <f t="shared" si="21"/>
        <v>0</v>
      </c>
      <c r="F210" s="423"/>
      <c r="G210" s="423"/>
      <c r="H210" s="423"/>
      <c r="I210" s="1547"/>
      <c r="J210" s="1527"/>
      <c r="K210" s="1528"/>
      <c r="L210" s="424"/>
      <c r="M210" s="668"/>
      <c r="N210" s="376"/>
    </row>
    <row r="211" spans="2:14" ht="19.5" customHeight="1">
      <c r="B211" s="1545"/>
      <c r="C211" s="264" t="s">
        <v>593</v>
      </c>
      <c r="D211" s="422"/>
      <c r="E211" s="440">
        <f t="shared" si="21"/>
        <v>0</v>
      </c>
      <c r="F211" s="423"/>
      <c r="G211" s="423"/>
      <c r="H211" s="423"/>
      <c r="I211" s="1547"/>
      <c r="J211" s="1527"/>
      <c r="K211" s="1528"/>
      <c r="L211" s="419"/>
      <c r="M211" s="417"/>
      <c r="N211" s="376"/>
    </row>
    <row r="212" spans="2:14" ht="19.5" customHeight="1">
      <c r="B212" s="1545"/>
      <c r="C212" s="264" t="s">
        <v>594</v>
      </c>
      <c r="D212" s="422"/>
      <c r="E212" s="440">
        <f t="shared" si="21"/>
        <v>0</v>
      </c>
      <c r="F212" s="425"/>
      <c r="G212" s="425"/>
      <c r="H212" s="425"/>
      <c r="I212" s="1547"/>
      <c r="J212" s="1529"/>
      <c r="K212" s="1530"/>
      <c r="L212" s="419"/>
      <c r="M212" s="417"/>
      <c r="N212" s="376"/>
    </row>
    <row r="213" spans="2:14" ht="19.5" customHeight="1">
      <c r="B213" s="1545"/>
      <c r="C213" s="272" t="s">
        <v>631</v>
      </c>
      <c r="D213" s="422"/>
      <c r="E213" s="440">
        <f t="shared" si="21"/>
        <v>0</v>
      </c>
      <c r="F213" s="423"/>
      <c r="G213" s="423"/>
      <c r="H213" s="423"/>
      <c r="I213" s="1547"/>
      <c r="J213" s="1527"/>
      <c r="K213" s="1528"/>
      <c r="L213" s="419"/>
      <c r="M213" s="417"/>
      <c r="N213" s="376"/>
    </row>
    <row r="214" spans="2:14" ht="19.5" customHeight="1">
      <c r="B214" s="1545"/>
      <c r="C214" s="264" t="s">
        <v>595</v>
      </c>
      <c r="D214" s="422"/>
      <c r="E214" s="440">
        <f t="shared" si="21"/>
        <v>0</v>
      </c>
      <c r="F214" s="423"/>
      <c r="G214" s="423"/>
      <c r="H214" s="423"/>
      <c r="I214" s="1547"/>
      <c r="J214" s="1527"/>
      <c r="K214" s="1528"/>
      <c r="L214" s="419"/>
      <c r="M214" s="417"/>
      <c r="N214" s="376"/>
    </row>
    <row r="215" spans="2:14" ht="19.5" customHeight="1" thickBot="1">
      <c r="B215" s="1546"/>
      <c r="C215" s="273" t="s">
        <v>596</v>
      </c>
      <c r="D215" s="426"/>
      <c r="E215" s="441">
        <f>SUM(F215:H215)</f>
        <v>0</v>
      </c>
      <c r="F215" s="427"/>
      <c r="G215" s="427"/>
      <c r="H215" s="427"/>
      <c r="I215" s="1548"/>
      <c r="J215" s="1531"/>
      <c r="K215" s="1532"/>
      <c r="L215" s="419"/>
      <c r="M215" s="417"/>
      <c r="N215" s="376"/>
    </row>
    <row r="216" spans="2:14" ht="37.5" customHeight="1">
      <c r="B216" s="166" t="str">
        <f>IF('⑥5.スケジュール(販促) '!B26="","",'⑥5.スケジュール(販促) '!B26)</f>
        <v/>
      </c>
      <c r="C216" s="1533" t="str">
        <f>IF('⑥5.スケジュール(販促) '!C26="","",'⑥5.スケジュール(販促) '!C26)</f>
        <v/>
      </c>
      <c r="D216" s="1534" t="str">
        <f>IF('⑥5.スケジュール(PR) '!D206="","",'⑥5.スケジュール(PR) '!D206)</f>
        <v/>
      </c>
      <c r="E216" s="436">
        <f>SUM(E217:E225)</f>
        <v>0</v>
      </c>
      <c r="F216" s="436">
        <f>SUM(F217:F225)</f>
        <v>0</v>
      </c>
      <c r="G216" s="436">
        <f>SUM(G217:G225)</f>
        <v>0</v>
      </c>
      <c r="H216" s="436">
        <f>SUM(H217:H225)</f>
        <v>0</v>
      </c>
      <c r="I216" s="428"/>
      <c r="J216" s="1535"/>
      <c r="K216" s="1536"/>
      <c r="L216" s="419"/>
      <c r="M216" s="417"/>
      <c r="N216" s="376"/>
    </row>
    <row r="217" spans="2:14" ht="19.5" customHeight="1">
      <c r="B217" s="1544"/>
      <c r="C217" s="260" t="s">
        <v>589</v>
      </c>
      <c r="D217" s="420"/>
      <c r="E217" s="439">
        <f>SUM(F217:H217)</f>
        <v>0</v>
      </c>
      <c r="F217" s="421"/>
      <c r="G217" s="421"/>
      <c r="H217" s="421"/>
      <c r="I217" s="1385"/>
      <c r="J217" s="1549"/>
      <c r="K217" s="1550"/>
      <c r="L217" s="424"/>
      <c r="M217" s="412"/>
      <c r="N217" s="376"/>
    </row>
    <row r="218" spans="2:14" ht="19.5" customHeight="1">
      <c r="B218" s="1545"/>
      <c r="C218" s="264" t="s">
        <v>590</v>
      </c>
      <c r="D218" s="422"/>
      <c r="E218" s="440">
        <f t="shared" ref="E218:E224" si="22">SUM(F218:H218)</f>
        <v>0</v>
      </c>
      <c r="F218" s="423"/>
      <c r="G218" s="423"/>
      <c r="H218" s="423"/>
      <c r="I218" s="1547"/>
      <c r="J218" s="1527"/>
      <c r="K218" s="1528"/>
      <c r="L218" s="419"/>
      <c r="M218" s="417"/>
      <c r="N218" s="376"/>
    </row>
    <row r="219" spans="2:14" ht="19.5" customHeight="1">
      <c r="B219" s="1545"/>
      <c r="C219" s="264" t="s">
        <v>591</v>
      </c>
      <c r="D219" s="422"/>
      <c r="E219" s="440">
        <f t="shared" si="22"/>
        <v>0</v>
      </c>
      <c r="F219" s="423"/>
      <c r="G219" s="423"/>
      <c r="H219" s="423"/>
      <c r="I219" s="1547"/>
      <c r="J219" s="1527"/>
      <c r="K219" s="1528"/>
      <c r="L219" s="419"/>
      <c r="M219" s="417"/>
      <c r="N219" s="376"/>
    </row>
    <row r="220" spans="2:14" ht="19.5" customHeight="1">
      <c r="B220" s="1545"/>
      <c r="C220" s="269" t="s">
        <v>592</v>
      </c>
      <c r="D220" s="422"/>
      <c r="E220" s="440">
        <f t="shared" si="22"/>
        <v>0</v>
      </c>
      <c r="F220" s="423"/>
      <c r="G220" s="423"/>
      <c r="H220" s="423"/>
      <c r="I220" s="1547"/>
      <c r="J220" s="1527"/>
      <c r="K220" s="1528"/>
      <c r="L220" s="419"/>
      <c r="M220" s="417"/>
      <c r="N220" s="376"/>
    </row>
    <row r="221" spans="2:14" ht="19.5" customHeight="1">
      <c r="B221" s="1545"/>
      <c r="C221" s="264" t="s">
        <v>593</v>
      </c>
      <c r="D221" s="422"/>
      <c r="E221" s="440">
        <f t="shared" si="22"/>
        <v>0</v>
      </c>
      <c r="F221" s="423"/>
      <c r="G221" s="423"/>
      <c r="H221" s="423"/>
      <c r="I221" s="1547"/>
      <c r="J221" s="1527"/>
      <c r="K221" s="1528"/>
      <c r="L221" s="424"/>
      <c r="M221" s="412"/>
      <c r="N221" s="376"/>
    </row>
    <row r="222" spans="2:14" ht="19.5" customHeight="1">
      <c r="B222" s="1545"/>
      <c r="C222" s="264" t="s">
        <v>594</v>
      </c>
      <c r="D222" s="422"/>
      <c r="E222" s="440">
        <f t="shared" si="22"/>
        <v>0</v>
      </c>
      <c r="F222" s="425"/>
      <c r="G222" s="425"/>
      <c r="H222" s="425"/>
      <c r="I222" s="1547"/>
      <c r="J222" s="1527"/>
      <c r="K222" s="1528"/>
      <c r="L222" s="424"/>
      <c r="M222" s="412"/>
      <c r="N222" s="376"/>
    </row>
    <row r="223" spans="2:14" ht="19.5" customHeight="1">
      <c r="B223" s="1545"/>
      <c r="C223" s="272" t="s">
        <v>631</v>
      </c>
      <c r="D223" s="422"/>
      <c r="E223" s="440">
        <f t="shared" si="22"/>
        <v>0</v>
      </c>
      <c r="F223" s="423"/>
      <c r="G223" s="423"/>
      <c r="H223" s="423"/>
      <c r="I223" s="1547"/>
      <c r="J223" s="1527"/>
      <c r="K223" s="1528"/>
      <c r="L223" s="424"/>
      <c r="M223" s="412"/>
      <c r="N223" s="376"/>
    </row>
    <row r="224" spans="2:14" ht="19.5" customHeight="1">
      <c r="B224" s="1545"/>
      <c r="C224" s="264" t="s">
        <v>595</v>
      </c>
      <c r="D224" s="422"/>
      <c r="E224" s="440">
        <f t="shared" si="22"/>
        <v>0</v>
      </c>
      <c r="F224" s="423"/>
      <c r="G224" s="423"/>
      <c r="H224" s="423"/>
      <c r="I224" s="1547"/>
      <c r="J224" s="1527"/>
      <c r="K224" s="1528"/>
      <c r="L224" s="424"/>
      <c r="M224" s="412"/>
      <c r="N224" s="376"/>
    </row>
    <row r="225" spans="2:14" ht="19.5" customHeight="1" thickBot="1">
      <c r="B225" s="1546"/>
      <c r="C225" s="273" t="s">
        <v>596</v>
      </c>
      <c r="D225" s="426"/>
      <c r="E225" s="441">
        <f>SUM(F225:H225)</f>
        <v>0</v>
      </c>
      <c r="F225" s="427"/>
      <c r="G225" s="427"/>
      <c r="H225" s="427"/>
      <c r="I225" s="1548"/>
      <c r="J225" s="1551"/>
      <c r="K225" s="1552"/>
      <c r="L225" s="424"/>
      <c r="M225" s="412"/>
      <c r="N225" s="376"/>
    </row>
    <row r="226" spans="2:14" ht="37.5" customHeight="1">
      <c r="B226" s="166" t="str">
        <f>IF('⑥5.スケジュール(販促) '!B27="","",'⑥5.スケジュール(販促) '!B27)</f>
        <v/>
      </c>
      <c r="C226" s="1533" t="str">
        <f>IF('⑥5.スケジュール(販促) '!C27="","",'⑥5.スケジュール(販促) '!C27)</f>
        <v/>
      </c>
      <c r="D226" s="1534" t="str">
        <f>IF('⑥5.スケジュール(PR) '!D207="","",'⑥5.スケジュール(PR) '!D207)</f>
        <v/>
      </c>
      <c r="E226" s="436">
        <f>SUM(E227:E235)</f>
        <v>0</v>
      </c>
      <c r="F226" s="436">
        <f>SUM(F227:F235)</f>
        <v>0</v>
      </c>
      <c r="G226" s="436">
        <f>SUM(G227:G235)</f>
        <v>0</v>
      </c>
      <c r="H226" s="436">
        <f>SUM(H227:H235)</f>
        <v>0</v>
      </c>
      <c r="I226" s="429"/>
      <c r="J226" s="1553"/>
      <c r="K226" s="1554"/>
      <c r="L226" s="419"/>
      <c r="M226" s="417"/>
      <c r="N226" s="376"/>
    </row>
    <row r="227" spans="2:14" ht="19.5" customHeight="1">
      <c r="B227" s="1544"/>
      <c r="C227" s="260" t="s">
        <v>589</v>
      </c>
      <c r="D227" s="420"/>
      <c r="E227" s="439">
        <f>SUM(F227:H227)</f>
        <v>0</v>
      </c>
      <c r="F227" s="421"/>
      <c r="G227" s="421"/>
      <c r="H227" s="421"/>
      <c r="I227" s="1385"/>
      <c r="J227" s="1549"/>
      <c r="K227" s="1550"/>
      <c r="L227" s="424"/>
      <c r="M227" s="412"/>
      <c r="N227" s="376"/>
    </row>
    <row r="228" spans="2:14" ht="19.5" customHeight="1">
      <c r="B228" s="1545"/>
      <c r="C228" s="264" t="s">
        <v>590</v>
      </c>
      <c r="D228" s="422"/>
      <c r="E228" s="440">
        <f t="shared" ref="E228:E234" si="23">SUM(F228:H228)</f>
        <v>0</v>
      </c>
      <c r="F228" s="423"/>
      <c r="G228" s="423"/>
      <c r="H228" s="423"/>
      <c r="I228" s="1547"/>
      <c r="J228" s="1527"/>
      <c r="K228" s="1528"/>
      <c r="L228" s="419"/>
      <c r="M228" s="417"/>
      <c r="N228" s="376"/>
    </row>
    <row r="229" spans="2:14" ht="19.5" customHeight="1">
      <c r="B229" s="1545"/>
      <c r="C229" s="264" t="s">
        <v>591</v>
      </c>
      <c r="D229" s="422"/>
      <c r="E229" s="440">
        <f t="shared" si="23"/>
        <v>0</v>
      </c>
      <c r="F229" s="423"/>
      <c r="G229" s="423"/>
      <c r="H229" s="423"/>
      <c r="I229" s="1547"/>
      <c r="J229" s="1527"/>
      <c r="K229" s="1528"/>
      <c r="L229" s="419"/>
      <c r="M229" s="417"/>
      <c r="N229" s="376"/>
    </row>
    <row r="230" spans="2:14" ht="19.5" customHeight="1">
      <c r="B230" s="1545"/>
      <c r="C230" s="269" t="s">
        <v>592</v>
      </c>
      <c r="D230" s="422"/>
      <c r="E230" s="440">
        <f t="shared" si="23"/>
        <v>0</v>
      </c>
      <c r="F230" s="423"/>
      <c r="G230" s="423"/>
      <c r="H230" s="423"/>
      <c r="I230" s="1547"/>
      <c r="J230" s="1527"/>
      <c r="K230" s="1528"/>
      <c r="L230" s="419"/>
      <c r="M230" s="417"/>
      <c r="N230" s="376"/>
    </row>
    <row r="231" spans="2:14" ht="19.5" customHeight="1">
      <c r="B231" s="1545"/>
      <c r="C231" s="264" t="s">
        <v>593</v>
      </c>
      <c r="D231" s="422"/>
      <c r="E231" s="440">
        <f t="shared" si="23"/>
        <v>0</v>
      </c>
      <c r="F231" s="423"/>
      <c r="G231" s="423"/>
      <c r="H231" s="423"/>
      <c r="I231" s="1547"/>
      <c r="J231" s="1527"/>
      <c r="K231" s="1528"/>
      <c r="L231" s="424"/>
      <c r="M231" s="412"/>
      <c r="N231" s="376"/>
    </row>
    <row r="232" spans="2:14" ht="19.5" customHeight="1">
      <c r="B232" s="1545"/>
      <c r="C232" s="264" t="s">
        <v>594</v>
      </c>
      <c r="D232" s="422"/>
      <c r="E232" s="440">
        <f t="shared" si="23"/>
        <v>0</v>
      </c>
      <c r="F232" s="425"/>
      <c r="G232" s="425"/>
      <c r="H232" s="425"/>
      <c r="I232" s="1547"/>
      <c r="J232" s="1529"/>
      <c r="K232" s="1530"/>
      <c r="L232" s="424"/>
      <c r="M232" s="412"/>
      <c r="N232" s="376"/>
    </row>
    <row r="233" spans="2:14" ht="19.5" customHeight="1">
      <c r="B233" s="1545"/>
      <c r="C233" s="272" t="s">
        <v>631</v>
      </c>
      <c r="D233" s="422"/>
      <c r="E233" s="440">
        <f t="shared" si="23"/>
        <v>0</v>
      </c>
      <c r="F233" s="423"/>
      <c r="G233" s="423"/>
      <c r="H233" s="423"/>
      <c r="I233" s="1547"/>
      <c r="J233" s="1527"/>
      <c r="K233" s="1528"/>
      <c r="L233" s="424"/>
      <c r="M233" s="412"/>
      <c r="N233" s="376"/>
    </row>
    <row r="234" spans="2:14" ht="19.5" customHeight="1">
      <c r="B234" s="1545"/>
      <c r="C234" s="264" t="s">
        <v>595</v>
      </c>
      <c r="D234" s="422"/>
      <c r="E234" s="440">
        <f t="shared" si="23"/>
        <v>0</v>
      </c>
      <c r="F234" s="423"/>
      <c r="G234" s="423"/>
      <c r="H234" s="423"/>
      <c r="I234" s="1547"/>
      <c r="J234" s="1527"/>
      <c r="K234" s="1528"/>
      <c r="L234" s="424"/>
      <c r="M234" s="412"/>
      <c r="N234" s="376"/>
    </row>
    <row r="235" spans="2:14" ht="19.5" customHeight="1" thickBot="1">
      <c r="B235" s="1546"/>
      <c r="C235" s="273" t="s">
        <v>596</v>
      </c>
      <c r="D235" s="426"/>
      <c r="E235" s="441">
        <f>SUM(F235:H235)</f>
        <v>0</v>
      </c>
      <c r="F235" s="427"/>
      <c r="G235" s="427"/>
      <c r="H235" s="427"/>
      <c r="I235" s="1548"/>
      <c r="J235" s="1531"/>
      <c r="K235" s="1532"/>
      <c r="L235" s="424"/>
      <c r="M235" s="412"/>
      <c r="N235" s="376"/>
    </row>
    <row r="236" spans="2:14" ht="37.5" customHeight="1">
      <c r="B236" s="166" t="str">
        <f>IF('⑥5.スケジュール(販促) '!B28="","",'⑥5.スケジュール(販促) '!B28)</f>
        <v/>
      </c>
      <c r="C236" s="1533" t="str">
        <f>IF('⑥5.スケジュール(販促) '!C28="","",'⑥5.スケジュール(販促) '!C28)</f>
        <v/>
      </c>
      <c r="D236" s="1534" t="str">
        <f>IF('⑥5.スケジュール(PR) '!D208="","",'⑥5.スケジュール(PR) '!D208)</f>
        <v/>
      </c>
      <c r="E236" s="436">
        <f>SUM(E237:E245)</f>
        <v>0</v>
      </c>
      <c r="F236" s="436">
        <f>SUM(F237:F245)</f>
        <v>0</v>
      </c>
      <c r="G236" s="436">
        <f>SUM(G237:G245)</f>
        <v>0</v>
      </c>
      <c r="H236" s="436">
        <f>SUM(H237:H245)</f>
        <v>0</v>
      </c>
      <c r="I236" s="428"/>
      <c r="J236" s="1535"/>
      <c r="K236" s="1536"/>
      <c r="L236" s="419"/>
      <c r="M236" s="417"/>
      <c r="N236" s="376"/>
    </row>
    <row r="237" spans="2:14" ht="19.5" customHeight="1">
      <c r="B237" s="1544"/>
      <c r="C237" s="260" t="s">
        <v>589</v>
      </c>
      <c r="D237" s="420"/>
      <c r="E237" s="439">
        <f>SUM(F237:H237)</f>
        <v>0</v>
      </c>
      <c r="F237" s="421"/>
      <c r="G237" s="421"/>
      <c r="H237" s="421"/>
      <c r="I237" s="1385"/>
      <c r="J237" s="1549"/>
      <c r="K237" s="1550"/>
      <c r="L237" s="424"/>
      <c r="M237" s="412"/>
      <c r="N237" s="376"/>
    </row>
    <row r="238" spans="2:14" ht="19.5" customHeight="1">
      <c r="B238" s="1545"/>
      <c r="C238" s="264" t="s">
        <v>590</v>
      </c>
      <c r="D238" s="422"/>
      <c r="E238" s="440">
        <f t="shared" ref="E238:E244" si="24">SUM(F238:H238)</f>
        <v>0</v>
      </c>
      <c r="F238" s="423"/>
      <c r="G238" s="423"/>
      <c r="H238" s="423"/>
      <c r="I238" s="1547"/>
      <c r="J238" s="1527"/>
      <c r="K238" s="1528"/>
      <c r="L238" s="419"/>
      <c r="M238" s="417"/>
      <c r="N238" s="376"/>
    </row>
    <row r="239" spans="2:14" ht="19.5" customHeight="1">
      <c r="B239" s="1545"/>
      <c r="C239" s="264" t="s">
        <v>591</v>
      </c>
      <c r="D239" s="422"/>
      <c r="E239" s="440">
        <f t="shared" si="24"/>
        <v>0</v>
      </c>
      <c r="F239" s="423"/>
      <c r="G239" s="423"/>
      <c r="H239" s="423"/>
      <c r="I239" s="1547"/>
      <c r="J239" s="1527"/>
      <c r="K239" s="1528"/>
      <c r="L239" s="419"/>
      <c r="M239" s="417"/>
      <c r="N239" s="376"/>
    </row>
    <row r="240" spans="2:14" ht="19.5" customHeight="1">
      <c r="B240" s="1545"/>
      <c r="C240" s="269" t="s">
        <v>592</v>
      </c>
      <c r="D240" s="422"/>
      <c r="E240" s="440">
        <f t="shared" si="24"/>
        <v>0</v>
      </c>
      <c r="F240" s="423"/>
      <c r="G240" s="423"/>
      <c r="H240" s="423"/>
      <c r="I240" s="1547"/>
      <c r="J240" s="1527"/>
      <c r="K240" s="1528"/>
      <c r="L240" s="419"/>
      <c r="M240" s="417"/>
      <c r="N240" s="376"/>
    </row>
    <row r="241" spans="2:14" ht="19.5" customHeight="1">
      <c r="B241" s="1545"/>
      <c r="C241" s="264" t="s">
        <v>593</v>
      </c>
      <c r="D241" s="422"/>
      <c r="E241" s="440">
        <f t="shared" si="24"/>
        <v>0</v>
      </c>
      <c r="F241" s="423"/>
      <c r="G241" s="423"/>
      <c r="H241" s="423"/>
      <c r="I241" s="1547"/>
      <c r="J241" s="1527"/>
      <c r="K241" s="1528"/>
      <c r="L241" s="424"/>
      <c r="M241" s="412"/>
      <c r="N241" s="376"/>
    </row>
    <row r="242" spans="2:14" ht="19.5" customHeight="1">
      <c r="B242" s="1545"/>
      <c r="C242" s="264" t="s">
        <v>594</v>
      </c>
      <c r="D242" s="422"/>
      <c r="E242" s="440">
        <f t="shared" si="24"/>
        <v>0</v>
      </c>
      <c r="F242" s="425"/>
      <c r="G242" s="425"/>
      <c r="H242" s="425"/>
      <c r="I242" s="1547"/>
      <c r="J242" s="1527"/>
      <c r="K242" s="1528"/>
      <c r="L242" s="424"/>
      <c r="M242" s="412"/>
      <c r="N242" s="376"/>
    </row>
    <row r="243" spans="2:14" ht="19.5" customHeight="1">
      <c r="B243" s="1545"/>
      <c r="C243" s="272" t="s">
        <v>631</v>
      </c>
      <c r="D243" s="422"/>
      <c r="E243" s="440">
        <f t="shared" si="24"/>
        <v>0</v>
      </c>
      <c r="F243" s="423"/>
      <c r="G243" s="423"/>
      <c r="H243" s="423"/>
      <c r="I243" s="1547"/>
      <c r="J243" s="1527"/>
      <c r="K243" s="1528"/>
      <c r="L243" s="424"/>
      <c r="M243" s="412"/>
      <c r="N243" s="376"/>
    </row>
    <row r="244" spans="2:14" ht="19.5" customHeight="1">
      <c r="B244" s="1545"/>
      <c r="C244" s="264" t="s">
        <v>595</v>
      </c>
      <c r="D244" s="422"/>
      <c r="E244" s="440">
        <f t="shared" si="24"/>
        <v>0</v>
      </c>
      <c r="F244" s="423"/>
      <c r="G244" s="423"/>
      <c r="H244" s="423"/>
      <c r="I244" s="1547"/>
      <c r="J244" s="1527"/>
      <c r="K244" s="1528"/>
      <c r="L244" s="424"/>
      <c r="M244" s="412"/>
      <c r="N244" s="376"/>
    </row>
    <row r="245" spans="2:14" ht="19.5" customHeight="1" thickBot="1">
      <c r="B245" s="1546"/>
      <c r="C245" s="273" t="s">
        <v>596</v>
      </c>
      <c r="D245" s="426"/>
      <c r="E245" s="441">
        <f>SUM(F245:H245)</f>
        <v>0</v>
      </c>
      <c r="F245" s="427"/>
      <c r="G245" s="427"/>
      <c r="H245" s="427"/>
      <c r="I245" s="1548"/>
      <c r="J245" s="1551"/>
      <c r="K245" s="1552"/>
      <c r="L245" s="424"/>
      <c r="M245" s="412"/>
      <c r="N245" s="376"/>
    </row>
    <row r="246" spans="2:14" ht="37.5" customHeight="1">
      <c r="B246" s="437" t="str">
        <f>IF('⑥5.スケジュール(販促) '!B29="","",'⑥5.スケジュール(販促) '!B29)</f>
        <v/>
      </c>
      <c r="C246" s="1557" t="str">
        <f>IF('⑥5.スケジュール(販促) '!C29="","",'⑥5.スケジュール(販促) '!C29)</f>
        <v/>
      </c>
      <c r="D246" s="1558" t="str">
        <f>IF('⑥5.スケジュール(PR) '!D209="","",'⑥5.スケジュール(PR) '!D209)</f>
        <v/>
      </c>
      <c r="E246" s="438">
        <f>SUM(E247:E255)</f>
        <v>0</v>
      </c>
      <c r="F246" s="438">
        <f>SUM(F247:F255)</f>
        <v>0</v>
      </c>
      <c r="G246" s="438">
        <f>SUM(G247:G255)</f>
        <v>0</v>
      </c>
      <c r="H246" s="438">
        <f>SUM(H247:H255)</f>
        <v>0</v>
      </c>
      <c r="I246" s="430"/>
      <c r="J246" s="1559"/>
      <c r="K246" s="1560"/>
      <c r="L246" s="419"/>
      <c r="M246" s="417"/>
      <c r="N246" s="376"/>
    </row>
    <row r="247" spans="2:14" ht="19.5" customHeight="1">
      <c r="B247" s="1544"/>
      <c r="C247" s="260" t="s">
        <v>589</v>
      </c>
      <c r="D247" s="420"/>
      <c r="E247" s="439">
        <f>SUM(F247:H247)</f>
        <v>0</v>
      </c>
      <c r="F247" s="421"/>
      <c r="G247" s="421"/>
      <c r="H247" s="421"/>
      <c r="I247" s="1385"/>
      <c r="J247" s="1549"/>
      <c r="K247" s="1550"/>
      <c r="L247" s="424"/>
      <c r="M247" s="412"/>
      <c r="N247" s="376"/>
    </row>
    <row r="248" spans="2:14" ht="19.5" customHeight="1">
      <c r="B248" s="1545"/>
      <c r="C248" s="264" t="s">
        <v>590</v>
      </c>
      <c r="D248" s="422"/>
      <c r="E248" s="440">
        <f t="shared" ref="E248:E254" si="25">SUM(F248:H248)</f>
        <v>0</v>
      </c>
      <c r="F248" s="423"/>
      <c r="G248" s="423"/>
      <c r="H248" s="423"/>
      <c r="I248" s="1547"/>
      <c r="J248" s="1527"/>
      <c r="K248" s="1528"/>
      <c r="L248" s="419"/>
      <c r="M248" s="417"/>
      <c r="N248" s="376"/>
    </row>
    <row r="249" spans="2:14" ht="19.5" customHeight="1">
      <c r="B249" s="1545"/>
      <c r="C249" s="264" t="s">
        <v>591</v>
      </c>
      <c r="D249" s="422"/>
      <c r="E249" s="440">
        <f t="shared" si="25"/>
        <v>0</v>
      </c>
      <c r="F249" s="423"/>
      <c r="G249" s="423"/>
      <c r="H249" s="423"/>
      <c r="I249" s="1547"/>
      <c r="J249" s="1527"/>
      <c r="K249" s="1528"/>
      <c r="L249" s="419"/>
      <c r="M249" s="417"/>
      <c r="N249" s="376"/>
    </row>
    <row r="250" spans="2:14" ht="19.5" customHeight="1">
      <c r="B250" s="1545"/>
      <c r="C250" s="269" t="s">
        <v>592</v>
      </c>
      <c r="D250" s="422"/>
      <c r="E250" s="440">
        <f t="shared" si="25"/>
        <v>0</v>
      </c>
      <c r="F250" s="423"/>
      <c r="G250" s="423"/>
      <c r="H250" s="423"/>
      <c r="I250" s="1547"/>
      <c r="J250" s="1527"/>
      <c r="K250" s="1528"/>
      <c r="L250" s="419"/>
      <c r="M250" s="417"/>
      <c r="N250" s="376"/>
    </row>
    <row r="251" spans="2:14" ht="19.5" customHeight="1">
      <c r="B251" s="1545"/>
      <c r="C251" s="264" t="s">
        <v>593</v>
      </c>
      <c r="D251" s="422"/>
      <c r="E251" s="440">
        <f t="shared" si="25"/>
        <v>0</v>
      </c>
      <c r="F251" s="423"/>
      <c r="G251" s="423"/>
      <c r="H251" s="423"/>
      <c r="I251" s="1547"/>
      <c r="J251" s="1527"/>
      <c r="K251" s="1528"/>
      <c r="L251" s="424"/>
      <c r="M251" s="412"/>
      <c r="N251" s="376"/>
    </row>
    <row r="252" spans="2:14" ht="19.5" customHeight="1">
      <c r="B252" s="1545"/>
      <c r="C252" s="264" t="s">
        <v>594</v>
      </c>
      <c r="D252" s="422"/>
      <c r="E252" s="440">
        <f t="shared" si="25"/>
        <v>0</v>
      </c>
      <c r="F252" s="425"/>
      <c r="G252" s="425"/>
      <c r="H252" s="425"/>
      <c r="I252" s="1547"/>
      <c r="J252" s="1529"/>
      <c r="K252" s="1530"/>
      <c r="L252" s="424"/>
      <c r="M252" s="412"/>
      <c r="N252" s="376"/>
    </row>
    <row r="253" spans="2:14" ht="19.5" customHeight="1">
      <c r="B253" s="1545"/>
      <c r="C253" s="272" t="s">
        <v>631</v>
      </c>
      <c r="D253" s="422"/>
      <c r="E253" s="440">
        <f t="shared" si="25"/>
        <v>0</v>
      </c>
      <c r="F253" s="423"/>
      <c r="G253" s="423"/>
      <c r="H253" s="423"/>
      <c r="I253" s="1547"/>
      <c r="J253" s="1527"/>
      <c r="K253" s="1528"/>
      <c r="L253" s="424"/>
      <c r="M253" s="412"/>
      <c r="N253" s="376"/>
    </row>
    <row r="254" spans="2:14" ht="19.5" customHeight="1">
      <c r="B254" s="1545"/>
      <c r="C254" s="264" t="s">
        <v>595</v>
      </c>
      <c r="D254" s="422"/>
      <c r="E254" s="440">
        <f t="shared" si="25"/>
        <v>0</v>
      </c>
      <c r="F254" s="423"/>
      <c r="G254" s="423"/>
      <c r="H254" s="423"/>
      <c r="I254" s="1547"/>
      <c r="J254" s="1527"/>
      <c r="K254" s="1528"/>
      <c r="L254" s="424"/>
      <c r="M254" s="412"/>
      <c r="N254" s="376"/>
    </row>
    <row r="255" spans="2:14" ht="19.5" customHeight="1" thickBot="1">
      <c r="B255" s="1546"/>
      <c r="C255" s="273" t="s">
        <v>596</v>
      </c>
      <c r="D255" s="426"/>
      <c r="E255" s="441">
        <f>SUM(F255:H255)</f>
        <v>0</v>
      </c>
      <c r="F255" s="427"/>
      <c r="G255" s="427"/>
      <c r="H255" s="427"/>
      <c r="I255" s="1548"/>
      <c r="J255" s="1531"/>
      <c r="K255" s="1532"/>
      <c r="L255" s="424"/>
      <c r="M255" s="412"/>
      <c r="N255" s="376"/>
    </row>
    <row r="256" spans="2:14" ht="37.5" customHeight="1">
      <c r="B256" s="166" t="str">
        <f>IF('⑥5.スケジュール(販促) '!B30="","",'⑥5.スケジュール(販促) '!B30)</f>
        <v/>
      </c>
      <c r="C256" s="1533" t="str">
        <f>IF('⑥5.スケジュール(販促) '!C30="","",'⑥5.スケジュール(販促) '!C30)</f>
        <v/>
      </c>
      <c r="D256" s="1534" t="str">
        <f>IF('⑥5.スケジュール(PR) '!D210="","",'⑥5.スケジュール(PR) '!D210)</f>
        <v/>
      </c>
      <c r="E256" s="436">
        <f>SUM(E257:E265)</f>
        <v>0</v>
      </c>
      <c r="F256" s="436">
        <f>SUM(F257:F265)</f>
        <v>0</v>
      </c>
      <c r="G256" s="436">
        <f>SUM(G257:G265)</f>
        <v>0</v>
      </c>
      <c r="H256" s="436">
        <f>SUM(H257:H265)</f>
        <v>0</v>
      </c>
      <c r="I256" s="428"/>
      <c r="J256" s="1535"/>
      <c r="K256" s="1536"/>
      <c r="L256" s="419"/>
      <c r="M256" s="417"/>
      <c r="N256" s="376"/>
    </row>
    <row r="257" spans="2:14" ht="19.5" customHeight="1">
      <c r="B257" s="1544"/>
      <c r="C257" s="260" t="s">
        <v>589</v>
      </c>
      <c r="D257" s="420"/>
      <c r="E257" s="439">
        <f>SUM(F257:H257)</f>
        <v>0</v>
      </c>
      <c r="F257" s="421"/>
      <c r="G257" s="421"/>
      <c r="H257" s="421"/>
      <c r="I257" s="1385"/>
      <c r="J257" s="1549"/>
      <c r="K257" s="1550"/>
      <c r="L257" s="424"/>
      <c r="M257" s="412"/>
      <c r="N257" s="376"/>
    </row>
    <row r="258" spans="2:14" ht="19.5" customHeight="1">
      <c r="B258" s="1545"/>
      <c r="C258" s="264" t="s">
        <v>590</v>
      </c>
      <c r="D258" s="422"/>
      <c r="E258" s="440">
        <f t="shared" ref="E258:E264" si="26">SUM(F258:H258)</f>
        <v>0</v>
      </c>
      <c r="F258" s="423"/>
      <c r="G258" s="423"/>
      <c r="H258" s="423"/>
      <c r="I258" s="1547"/>
      <c r="J258" s="1527"/>
      <c r="K258" s="1528"/>
      <c r="L258" s="419"/>
      <c r="M258" s="417"/>
      <c r="N258" s="376"/>
    </row>
    <row r="259" spans="2:14" ht="19.5" customHeight="1">
      <c r="B259" s="1545"/>
      <c r="C259" s="264" t="s">
        <v>591</v>
      </c>
      <c r="D259" s="422"/>
      <c r="E259" s="440">
        <f t="shared" si="26"/>
        <v>0</v>
      </c>
      <c r="F259" s="423"/>
      <c r="G259" s="423"/>
      <c r="H259" s="423"/>
      <c r="I259" s="1547"/>
      <c r="J259" s="1527"/>
      <c r="K259" s="1528"/>
      <c r="L259" s="419"/>
      <c r="M259" s="417"/>
      <c r="N259" s="376"/>
    </row>
    <row r="260" spans="2:14" ht="19.5" customHeight="1">
      <c r="B260" s="1545"/>
      <c r="C260" s="269" t="s">
        <v>592</v>
      </c>
      <c r="D260" s="422"/>
      <c r="E260" s="440">
        <f t="shared" si="26"/>
        <v>0</v>
      </c>
      <c r="F260" s="423"/>
      <c r="G260" s="423"/>
      <c r="H260" s="423"/>
      <c r="I260" s="1547"/>
      <c r="J260" s="1527"/>
      <c r="K260" s="1528"/>
      <c r="L260" s="419"/>
      <c r="M260" s="417"/>
      <c r="N260" s="376"/>
    </row>
    <row r="261" spans="2:14" ht="19.5" customHeight="1">
      <c r="B261" s="1545"/>
      <c r="C261" s="264" t="s">
        <v>593</v>
      </c>
      <c r="D261" s="422"/>
      <c r="E261" s="440">
        <f t="shared" si="26"/>
        <v>0</v>
      </c>
      <c r="F261" s="423"/>
      <c r="G261" s="423"/>
      <c r="H261" s="423"/>
      <c r="I261" s="1547"/>
      <c r="J261" s="1527"/>
      <c r="K261" s="1528"/>
      <c r="L261" s="424"/>
      <c r="M261" s="412"/>
      <c r="N261" s="376"/>
    </row>
    <row r="262" spans="2:14" ht="19.5" customHeight="1">
      <c r="B262" s="1545"/>
      <c r="C262" s="264" t="s">
        <v>594</v>
      </c>
      <c r="D262" s="422"/>
      <c r="E262" s="440">
        <f t="shared" si="26"/>
        <v>0</v>
      </c>
      <c r="F262" s="425"/>
      <c r="G262" s="425"/>
      <c r="H262" s="425"/>
      <c r="I262" s="1547"/>
      <c r="J262" s="1527"/>
      <c r="K262" s="1528"/>
      <c r="L262" s="424"/>
      <c r="M262" s="412"/>
      <c r="N262" s="376"/>
    </row>
    <row r="263" spans="2:14" ht="19.5" customHeight="1">
      <c r="B263" s="1545"/>
      <c r="C263" s="272" t="s">
        <v>631</v>
      </c>
      <c r="D263" s="422"/>
      <c r="E263" s="440">
        <f t="shared" si="26"/>
        <v>0</v>
      </c>
      <c r="F263" s="423"/>
      <c r="G263" s="423"/>
      <c r="H263" s="423"/>
      <c r="I263" s="1547"/>
      <c r="J263" s="1527"/>
      <c r="K263" s="1528"/>
      <c r="L263" s="424"/>
      <c r="M263" s="412"/>
      <c r="N263" s="376"/>
    </row>
    <row r="264" spans="2:14" ht="19.5" customHeight="1">
      <c r="B264" s="1545"/>
      <c r="C264" s="264" t="s">
        <v>595</v>
      </c>
      <c r="D264" s="422"/>
      <c r="E264" s="440">
        <f t="shared" si="26"/>
        <v>0</v>
      </c>
      <c r="F264" s="423"/>
      <c r="G264" s="423"/>
      <c r="H264" s="423"/>
      <c r="I264" s="1547"/>
      <c r="J264" s="1527"/>
      <c r="K264" s="1528"/>
      <c r="L264" s="424"/>
      <c r="M264" s="412"/>
      <c r="N264" s="376"/>
    </row>
    <row r="265" spans="2:14" ht="19.5" customHeight="1" thickBot="1">
      <c r="B265" s="1546"/>
      <c r="C265" s="273" t="s">
        <v>596</v>
      </c>
      <c r="D265" s="426"/>
      <c r="E265" s="441">
        <f>SUM(F265:H265)</f>
        <v>0</v>
      </c>
      <c r="F265" s="427"/>
      <c r="G265" s="427"/>
      <c r="H265" s="427"/>
      <c r="I265" s="1548"/>
      <c r="J265" s="1551"/>
      <c r="K265" s="1552"/>
      <c r="L265" s="424"/>
      <c r="M265" s="412"/>
      <c r="N265" s="376"/>
    </row>
    <row r="266" spans="2:14" ht="37.5" customHeight="1">
      <c r="B266" s="437" t="str">
        <f>IF('⑥5.スケジュール(販促) '!B31="","",'⑥5.スケジュール(販促) '!B31)</f>
        <v/>
      </c>
      <c r="C266" s="1557" t="str">
        <f>IF('⑥5.スケジュール(販促) '!C31="","",'⑥5.スケジュール(販促) '!C31)</f>
        <v/>
      </c>
      <c r="D266" s="1558" t="str">
        <f>IF('⑥5.スケジュール(PR) '!D211="","",'⑥5.スケジュール(PR) '!D211)</f>
        <v/>
      </c>
      <c r="E266" s="438">
        <f>SUM(E267:E275)</f>
        <v>0</v>
      </c>
      <c r="F266" s="438">
        <f>SUM(F267:F275)</f>
        <v>0</v>
      </c>
      <c r="G266" s="438">
        <f>SUM(G267:G275)</f>
        <v>0</v>
      </c>
      <c r="H266" s="438">
        <f>SUM(H267:H275)</f>
        <v>0</v>
      </c>
      <c r="I266" s="430"/>
      <c r="J266" s="1559"/>
      <c r="K266" s="1560"/>
      <c r="L266" s="419"/>
      <c r="M266" s="417"/>
      <c r="N266" s="376"/>
    </row>
    <row r="267" spans="2:14" ht="19.5" customHeight="1">
      <c r="B267" s="1544"/>
      <c r="C267" s="260" t="s">
        <v>589</v>
      </c>
      <c r="D267" s="420"/>
      <c r="E267" s="439">
        <f>SUM(F267:H267)</f>
        <v>0</v>
      </c>
      <c r="F267" s="421"/>
      <c r="G267" s="421"/>
      <c r="H267" s="421"/>
      <c r="I267" s="1385"/>
      <c r="J267" s="1549"/>
      <c r="K267" s="1550"/>
      <c r="L267" s="424"/>
      <c r="M267" s="412"/>
      <c r="N267" s="376"/>
    </row>
    <row r="268" spans="2:14" ht="19.5" customHeight="1">
      <c r="B268" s="1545"/>
      <c r="C268" s="264" t="s">
        <v>590</v>
      </c>
      <c r="D268" s="422"/>
      <c r="E268" s="440">
        <f t="shared" ref="E268:E274" si="27">SUM(F268:H268)</f>
        <v>0</v>
      </c>
      <c r="F268" s="423"/>
      <c r="G268" s="423"/>
      <c r="H268" s="423"/>
      <c r="I268" s="1547"/>
      <c r="J268" s="1527"/>
      <c r="K268" s="1528"/>
      <c r="L268" s="419"/>
      <c r="M268" s="417"/>
      <c r="N268" s="376"/>
    </row>
    <row r="269" spans="2:14" ht="19.5" customHeight="1">
      <c r="B269" s="1545"/>
      <c r="C269" s="264" t="s">
        <v>591</v>
      </c>
      <c r="D269" s="422"/>
      <c r="E269" s="440">
        <f t="shared" si="27"/>
        <v>0</v>
      </c>
      <c r="F269" s="423"/>
      <c r="G269" s="423"/>
      <c r="H269" s="423"/>
      <c r="I269" s="1547"/>
      <c r="J269" s="1527"/>
      <c r="K269" s="1528"/>
      <c r="L269" s="419"/>
      <c r="M269" s="417"/>
      <c r="N269" s="376"/>
    </row>
    <row r="270" spans="2:14" ht="19.5" customHeight="1">
      <c r="B270" s="1545"/>
      <c r="C270" s="269" t="s">
        <v>592</v>
      </c>
      <c r="D270" s="422"/>
      <c r="E270" s="440">
        <f t="shared" si="27"/>
        <v>0</v>
      </c>
      <c r="F270" s="423"/>
      <c r="G270" s="423"/>
      <c r="H270" s="423"/>
      <c r="I270" s="1547"/>
      <c r="J270" s="1527"/>
      <c r="K270" s="1528"/>
      <c r="L270" s="419"/>
      <c r="M270" s="417"/>
      <c r="N270" s="376"/>
    </row>
    <row r="271" spans="2:14" ht="19.5" customHeight="1">
      <c r="B271" s="1545"/>
      <c r="C271" s="264" t="s">
        <v>593</v>
      </c>
      <c r="D271" s="422"/>
      <c r="E271" s="440">
        <f t="shared" si="27"/>
        <v>0</v>
      </c>
      <c r="F271" s="423"/>
      <c r="G271" s="423"/>
      <c r="H271" s="423"/>
      <c r="I271" s="1547"/>
      <c r="J271" s="1527"/>
      <c r="K271" s="1528"/>
      <c r="L271" s="424"/>
      <c r="M271" s="412"/>
      <c r="N271" s="376"/>
    </row>
    <row r="272" spans="2:14" ht="19.5" customHeight="1">
      <c r="B272" s="1545"/>
      <c r="C272" s="264" t="s">
        <v>594</v>
      </c>
      <c r="D272" s="422"/>
      <c r="E272" s="440">
        <f t="shared" si="27"/>
        <v>0</v>
      </c>
      <c r="F272" s="425"/>
      <c r="G272" s="425"/>
      <c r="H272" s="425"/>
      <c r="I272" s="1547"/>
      <c r="J272" s="1529"/>
      <c r="K272" s="1530"/>
      <c r="L272" s="424"/>
      <c r="M272" s="412"/>
      <c r="N272" s="376"/>
    </row>
    <row r="273" spans="2:14" ht="19.5" customHeight="1">
      <c r="B273" s="1545"/>
      <c r="C273" s="272" t="s">
        <v>631</v>
      </c>
      <c r="D273" s="422"/>
      <c r="E273" s="440">
        <f t="shared" si="27"/>
        <v>0</v>
      </c>
      <c r="F273" s="423"/>
      <c r="G273" s="423"/>
      <c r="H273" s="423"/>
      <c r="I273" s="1547"/>
      <c r="J273" s="1527"/>
      <c r="K273" s="1528"/>
      <c r="L273" s="424"/>
      <c r="M273" s="412"/>
      <c r="N273" s="376"/>
    </row>
    <row r="274" spans="2:14" ht="19.5" customHeight="1">
      <c r="B274" s="1545"/>
      <c r="C274" s="264" t="s">
        <v>595</v>
      </c>
      <c r="D274" s="422"/>
      <c r="E274" s="440">
        <f t="shared" si="27"/>
        <v>0</v>
      </c>
      <c r="F274" s="423"/>
      <c r="G274" s="423"/>
      <c r="H274" s="423"/>
      <c r="I274" s="1547"/>
      <c r="J274" s="1527"/>
      <c r="K274" s="1528"/>
      <c r="L274" s="424"/>
      <c r="M274" s="412"/>
      <c r="N274" s="376"/>
    </row>
    <row r="275" spans="2:14" ht="19.5" customHeight="1" thickBot="1">
      <c r="B275" s="1546"/>
      <c r="C275" s="273" t="s">
        <v>596</v>
      </c>
      <c r="D275" s="426"/>
      <c r="E275" s="441">
        <f>SUM(F275:H275)</f>
        <v>0</v>
      </c>
      <c r="F275" s="427"/>
      <c r="G275" s="427"/>
      <c r="H275" s="427"/>
      <c r="I275" s="1548"/>
      <c r="J275" s="1531"/>
      <c r="K275" s="1532"/>
      <c r="L275" s="424"/>
      <c r="M275" s="412"/>
      <c r="N275" s="376"/>
    </row>
    <row r="276" spans="2:14" ht="37.5" customHeight="1">
      <c r="B276" s="166" t="str">
        <f>IF('⑥5.スケジュール(販促) '!B32="","",'⑥5.スケジュール(販促) '!B32)</f>
        <v/>
      </c>
      <c r="C276" s="1533" t="str">
        <f>IF('⑥5.スケジュール(販促) '!C32="","",'⑥5.スケジュール(販促) '!C32)</f>
        <v/>
      </c>
      <c r="D276" s="1534" t="str">
        <f>IF('⑥5.スケジュール(PR) '!D212="","",'⑥5.スケジュール(PR) '!D212)</f>
        <v/>
      </c>
      <c r="E276" s="436">
        <f>SUM(E277:E285)</f>
        <v>0</v>
      </c>
      <c r="F276" s="436">
        <f>SUM(F277:F285)</f>
        <v>0</v>
      </c>
      <c r="G276" s="436">
        <f>SUM(G277:G285)</f>
        <v>0</v>
      </c>
      <c r="H276" s="436">
        <f>SUM(H277:H285)</f>
        <v>0</v>
      </c>
      <c r="I276" s="428"/>
      <c r="J276" s="1535"/>
      <c r="K276" s="1536"/>
      <c r="L276" s="419"/>
      <c r="M276" s="417"/>
      <c r="N276" s="376"/>
    </row>
    <row r="277" spans="2:14" ht="19.5" customHeight="1">
      <c r="B277" s="1544"/>
      <c r="C277" s="260" t="s">
        <v>589</v>
      </c>
      <c r="D277" s="420"/>
      <c r="E277" s="439">
        <f>SUM(F277:H277)</f>
        <v>0</v>
      </c>
      <c r="F277" s="421"/>
      <c r="G277" s="421"/>
      <c r="H277" s="421"/>
      <c r="I277" s="1385"/>
      <c r="J277" s="1549"/>
      <c r="K277" s="1550"/>
      <c r="L277" s="424"/>
      <c r="M277" s="412"/>
      <c r="N277" s="376"/>
    </row>
    <row r="278" spans="2:14" ht="19.5" customHeight="1">
      <c r="B278" s="1545"/>
      <c r="C278" s="264" t="s">
        <v>590</v>
      </c>
      <c r="D278" s="422"/>
      <c r="E278" s="440">
        <f t="shared" ref="E278:E284" si="28">SUM(F278:H278)</f>
        <v>0</v>
      </c>
      <c r="F278" s="423"/>
      <c r="G278" s="423"/>
      <c r="H278" s="423"/>
      <c r="I278" s="1547"/>
      <c r="J278" s="1527"/>
      <c r="K278" s="1528"/>
      <c r="L278" s="419"/>
      <c r="M278" s="417"/>
      <c r="N278" s="376"/>
    </row>
    <row r="279" spans="2:14" ht="19.5" customHeight="1">
      <c r="B279" s="1545"/>
      <c r="C279" s="264" t="s">
        <v>591</v>
      </c>
      <c r="D279" s="422"/>
      <c r="E279" s="440">
        <f t="shared" si="28"/>
        <v>0</v>
      </c>
      <c r="F279" s="423"/>
      <c r="G279" s="423"/>
      <c r="H279" s="423"/>
      <c r="I279" s="1547"/>
      <c r="J279" s="1527"/>
      <c r="K279" s="1528"/>
      <c r="L279" s="419"/>
      <c r="M279" s="417"/>
      <c r="N279" s="376"/>
    </row>
    <row r="280" spans="2:14" ht="19.5" customHeight="1">
      <c r="B280" s="1545"/>
      <c r="C280" s="269" t="s">
        <v>592</v>
      </c>
      <c r="D280" s="422"/>
      <c r="E280" s="440">
        <f t="shared" si="28"/>
        <v>0</v>
      </c>
      <c r="F280" s="423"/>
      <c r="G280" s="423"/>
      <c r="H280" s="423"/>
      <c r="I280" s="1547"/>
      <c r="J280" s="1527"/>
      <c r="K280" s="1528"/>
      <c r="L280" s="419"/>
      <c r="M280" s="417"/>
      <c r="N280" s="376"/>
    </row>
    <row r="281" spans="2:14" ht="19.5" customHeight="1">
      <c r="B281" s="1545"/>
      <c r="C281" s="264" t="s">
        <v>593</v>
      </c>
      <c r="D281" s="422"/>
      <c r="E281" s="440">
        <f t="shared" si="28"/>
        <v>0</v>
      </c>
      <c r="F281" s="423"/>
      <c r="G281" s="423"/>
      <c r="H281" s="423"/>
      <c r="I281" s="1547"/>
      <c r="J281" s="1527"/>
      <c r="K281" s="1528"/>
      <c r="L281" s="424"/>
      <c r="M281" s="412"/>
      <c r="N281" s="376"/>
    </row>
    <row r="282" spans="2:14" ht="19.5" customHeight="1">
      <c r="B282" s="1545"/>
      <c r="C282" s="264" t="s">
        <v>594</v>
      </c>
      <c r="D282" s="422"/>
      <c r="E282" s="440">
        <f t="shared" si="28"/>
        <v>0</v>
      </c>
      <c r="F282" s="425"/>
      <c r="G282" s="425"/>
      <c r="H282" s="425"/>
      <c r="I282" s="1547"/>
      <c r="J282" s="1527"/>
      <c r="K282" s="1528"/>
      <c r="L282" s="424"/>
      <c r="M282" s="412"/>
      <c r="N282" s="376"/>
    </row>
    <row r="283" spans="2:14" ht="19.5" customHeight="1">
      <c r="B283" s="1545"/>
      <c r="C283" s="272" t="s">
        <v>631</v>
      </c>
      <c r="D283" s="422"/>
      <c r="E283" s="440">
        <f t="shared" si="28"/>
        <v>0</v>
      </c>
      <c r="F283" s="423"/>
      <c r="G283" s="423"/>
      <c r="H283" s="423"/>
      <c r="I283" s="1547"/>
      <c r="J283" s="1527"/>
      <c r="K283" s="1528"/>
      <c r="L283" s="424"/>
      <c r="M283" s="412"/>
      <c r="N283" s="376"/>
    </row>
    <row r="284" spans="2:14" ht="19.5" customHeight="1">
      <c r="B284" s="1545"/>
      <c r="C284" s="264" t="s">
        <v>595</v>
      </c>
      <c r="D284" s="422"/>
      <c r="E284" s="440">
        <f t="shared" si="28"/>
        <v>0</v>
      </c>
      <c r="F284" s="423"/>
      <c r="G284" s="423"/>
      <c r="H284" s="423"/>
      <c r="I284" s="1547"/>
      <c r="J284" s="1527"/>
      <c r="K284" s="1528"/>
      <c r="L284" s="424"/>
      <c r="M284" s="412"/>
      <c r="N284" s="376"/>
    </row>
    <row r="285" spans="2:14" ht="19.5" customHeight="1" thickBot="1">
      <c r="B285" s="1546"/>
      <c r="C285" s="273" t="s">
        <v>596</v>
      </c>
      <c r="D285" s="426"/>
      <c r="E285" s="441">
        <f>SUM(F285:H285)</f>
        <v>0</v>
      </c>
      <c r="F285" s="427"/>
      <c r="G285" s="427"/>
      <c r="H285" s="427"/>
      <c r="I285" s="1548"/>
      <c r="J285" s="1551"/>
      <c r="K285" s="1552"/>
      <c r="L285" s="424"/>
      <c r="M285" s="412"/>
      <c r="N285" s="376"/>
    </row>
    <row r="286" spans="2:14" ht="37.5" customHeight="1">
      <c r="B286" s="437" t="str">
        <f>IF('⑥5.スケジュール(販促) '!B33="","",'⑥5.スケジュール(販促) '!B33)</f>
        <v/>
      </c>
      <c r="C286" s="1557" t="str">
        <f>IF('⑥5.スケジュール(販促) '!C33="","",'⑥5.スケジュール(販促) '!C33)</f>
        <v/>
      </c>
      <c r="D286" s="1558" t="str">
        <f>IF('⑥5.スケジュール(PR) '!D213="","",'⑥5.スケジュール(PR) '!D213)</f>
        <v/>
      </c>
      <c r="E286" s="438">
        <f>SUM(E287:E295)</f>
        <v>0</v>
      </c>
      <c r="F286" s="438">
        <f>SUM(F287:F295)</f>
        <v>0</v>
      </c>
      <c r="G286" s="438">
        <f>SUM(G287:G295)</f>
        <v>0</v>
      </c>
      <c r="H286" s="438">
        <f>SUM(H287:H295)</f>
        <v>0</v>
      </c>
      <c r="I286" s="430"/>
      <c r="J286" s="1559"/>
      <c r="K286" s="1560"/>
      <c r="L286" s="419"/>
      <c r="M286" s="417"/>
      <c r="N286" s="376"/>
    </row>
    <row r="287" spans="2:14" ht="19.5" customHeight="1">
      <c r="B287" s="1544"/>
      <c r="C287" s="260" t="s">
        <v>589</v>
      </c>
      <c r="D287" s="420"/>
      <c r="E287" s="439">
        <f>SUM(F287:H287)</f>
        <v>0</v>
      </c>
      <c r="F287" s="421"/>
      <c r="G287" s="421"/>
      <c r="H287" s="421"/>
      <c r="I287" s="1385"/>
      <c r="J287" s="1549"/>
      <c r="K287" s="1550"/>
      <c r="L287" s="424"/>
      <c r="M287" s="412"/>
      <c r="N287" s="376"/>
    </row>
    <row r="288" spans="2:14" ht="19.5" customHeight="1">
      <c r="B288" s="1545"/>
      <c r="C288" s="264" t="s">
        <v>590</v>
      </c>
      <c r="D288" s="422"/>
      <c r="E288" s="440">
        <f t="shared" ref="E288:E294" si="29">SUM(F288:H288)</f>
        <v>0</v>
      </c>
      <c r="F288" s="423"/>
      <c r="G288" s="423"/>
      <c r="H288" s="423"/>
      <c r="I288" s="1547"/>
      <c r="J288" s="1527"/>
      <c r="K288" s="1528"/>
      <c r="L288" s="419"/>
      <c r="M288" s="417"/>
      <c r="N288" s="376"/>
    </row>
    <row r="289" spans="2:14" ht="19.5" customHeight="1">
      <c r="B289" s="1545"/>
      <c r="C289" s="264" t="s">
        <v>591</v>
      </c>
      <c r="D289" s="422"/>
      <c r="E289" s="440">
        <f t="shared" si="29"/>
        <v>0</v>
      </c>
      <c r="F289" s="423"/>
      <c r="G289" s="423"/>
      <c r="H289" s="423"/>
      <c r="I289" s="1547"/>
      <c r="J289" s="1527"/>
      <c r="K289" s="1528"/>
      <c r="L289" s="419"/>
      <c r="M289" s="417"/>
      <c r="N289" s="376"/>
    </row>
    <row r="290" spans="2:14" ht="19.5" customHeight="1">
      <c r="B290" s="1545"/>
      <c r="C290" s="269" t="s">
        <v>592</v>
      </c>
      <c r="D290" s="422"/>
      <c r="E290" s="440">
        <f t="shared" si="29"/>
        <v>0</v>
      </c>
      <c r="F290" s="423"/>
      <c r="G290" s="423"/>
      <c r="H290" s="423"/>
      <c r="I290" s="1547"/>
      <c r="J290" s="1527"/>
      <c r="K290" s="1528"/>
      <c r="L290" s="419"/>
      <c r="M290" s="417"/>
      <c r="N290" s="376"/>
    </row>
    <row r="291" spans="2:14" ht="19.5" customHeight="1">
      <c r="B291" s="1545"/>
      <c r="C291" s="264" t="s">
        <v>593</v>
      </c>
      <c r="D291" s="422"/>
      <c r="E291" s="440">
        <f t="shared" si="29"/>
        <v>0</v>
      </c>
      <c r="F291" s="423"/>
      <c r="G291" s="423"/>
      <c r="H291" s="423"/>
      <c r="I291" s="1547"/>
      <c r="J291" s="1527"/>
      <c r="K291" s="1528"/>
      <c r="L291" s="424"/>
      <c r="M291" s="412"/>
      <c r="N291" s="376"/>
    </row>
    <row r="292" spans="2:14" ht="19.5" customHeight="1">
      <c r="B292" s="1545"/>
      <c r="C292" s="264" t="s">
        <v>594</v>
      </c>
      <c r="D292" s="422"/>
      <c r="E292" s="440">
        <f t="shared" si="29"/>
        <v>0</v>
      </c>
      <c r="F292" s="425"/>
      <c r="G292" s="425"/>
      <c r="H292" s="425"/>
      <c r="I292" s="1547"/>
      <c r="J292" s="1529"/>
      <c r="K292" s="1530"/>
      <c r="L292" s="424"/>
      <c r="M292" s="412"/>
      <c r="N292" s="376"/>
    </row>
    <row r="293" spans="2:14" ht="19.5" customHeight="1">
      <c r="B293" s="1545"/>
      <c r="C293" s="272" t="s">
        <v>631</v>
      </c>
      <c r="D293" s="422"/>
      <c r="E293" s="440">
        <f t="shared" si="29"/>
        <v>0</v>
      </c>
      <c r="F293" s="423"/>
      <c r="G293" s="423"/>
      <c r="H293" s="423"/>
      <c r="I293" s="1547"/>
      <c r="J293" s="1527"/>
      <c r="K293" s="1528"/>
      <c r="L293" s="424"/>
      <c r="M293" s="412"/>
      <c r="N293" s="376"/>
    </row>
    <row r="294" spans="2:14" ht="19.5" customHeight="1">
      <c r="B294" s="1545"/>
      <c r="C294" s="264" t="s">
        <v>595</v>
      </c>
      <c r="D294" s="422"/>
      <c r="E294" s="440">
        <f t="shared" si="29"/>
        <v>0</v>
      </c>
      <c r="F294" s="423"/>
      <c r="G294" s="423"/>
      <c r="H294" s="423"/>
      <c r="I294" s="1547"/>
      <c r="J294" s="1527"/>
      <c r="K294" s="1528"/>
      <c r="L294" s="424"/>
      <c r="M294" s="412"/>
      <c r="N294" s="376"/>
    </row>
    <row r="295" spans="2:14" ht="19.5" customHeight="1" thickBot="1">
      <c r="B295" s="1546"/>
      <c r="C295" s="273" t="s">
        <v>596</v>
      </c>
      <c r="D295" s="426"/>
      <c r="E295" s="441">
        <f>SUM(F295:H295)</f>
        <v>0</v>
      </c>
      <c r="F295" s="427"/>
      <c r="G295" s="427"/>
      <c r="H295" s="427"/>
      <c r="I295" s="1548"/>
      <c r="J295" s="1531"/>
      <c r="K295" s="1532"/>
      <c r="L295" s="424"/>
      <c r="M295" s="412"/>
      <c r="N295" s="376"/>
    </row>
    <row r="296" spans="2:14" ht="37.5" customHeight="1">
      <c r="B296" s="437" t="str">
        <f>IF('⑥5.スケジュール(販促) '!B34="","",'⑥5.スケジュール(販促) '!B34)</f>
        <v/>
      </c>
      <c r="C296" s="1557" t="str">
        <f>IF('⑥5.スケジュール(販促) '!C34="","",'⑥5.スケジュール(販促) '!C34)</f>
        <v/>
      </c>
      <c r="D296" s="1558" t="str">
        <f>IF('⑥5.スケジュール(PR) '!D214="","",'⑥5.スケジュール(PR) '!D214)</f>
        <v/>
      </c>
      <c r="E296" s="438">
        <f>SUM(E297:E305)</f>
        <v>0</v>
      </c>
      <c r="F296" s="438">
        <f>SUM(F297:F305)</f>
        <v>0</v>
      </c>
      <c r="G296" s="438">
        <f>SUM(G297:G305)</f>
        <v>0</v>
      </c>
      <c r="H296" s="438">
        <f>SUM(H297:H305)</f>
        <v>0</v>
      </c>
      <c r="I296" s="430"/>
      <c r="J296" s="1559"/>
      <c r="K296" s="1560"/>
      <c r="L296" s="419"/>
      <c r="M296" s="417"/>
      <c r="N296" s="376"/>
    </row>
    <row r="297" spans="2:14" ht="19.5" customHeight="1">
      <c r="B297" s="1544"/>
      <c r="C297" s="260" t="s">
        <v>589</v>
      </c>
      <c r="D297" s="420"/>
      <c r="E297" s="439">
        <f>SUM(F297:H297)</f>
        <v>0</v>
      </c>
      <c r="F297" s="421"/>
      <c r="G297" s="421"/>
      <c r="H297" s="421"/>
      <c r="I297" s="1385"/>
      <c r="J297" s="1549"/>
      <c r="K297" s="1550"/>
      <c r="L297" s="424"/>
      <c r="M297" s="412"/>
      <c r="N297" s="376"/>
    </row>
    <row r="298" spans="2:14" ht="19.5" customHeight="1">
      <c r="B298" s="1545"/>
      <c r="C298" s="264" t="s">
        <v>590</v>
      </c>
      <c r="D298" s="422"/>
      <c r="E298" s="440">
        <f t="shared" ref="E298:E304" si="30">SUM(F298:H298)</f>
        <v>0</v>
      </c>
      <c r="F298" s="423"/>
      <c r="G298" s="423"/>
      <c r="H298" s="423"/>
      <c r="I298" s="1547"/>
      <c r="J298" s="1527"/>
      <c r="K298" s="1528"/>
      <c r="L298" s="419"/>
      <c r="M298" s="417"/>
      <c r="N298" s="376"/>
    </row>
    <row r="299" spans="2:14" ht="19.5" customHeight="1">
      <c r="B299" s="1545"/>
      <c r="C299" s="264" t="s">
        <v>591</v>
      </c>
      <c r="D299" s="422"/>
      <c r="E299" s="440">
        <f t="shared" si="30"/>
        <v>0</v>
      </c>
      <c r="F299" s="423"/>
      <c r="G299" s="423"/>
      <c r="H299" s="423"/>
      <c r="I299" s="1547"/>
      <c r="J299" s="1527"/>
      <c r="K299" s="1528"/>
      <c r="L299" s="419"/>
      <c r="M299" s="417"/>
      <c r="N299" s="376"/>
    </row>
    <row r="300" spans="2:14" ht="19.5" customHeight="1">
      <c r="B300" s="1545"/>
      <c r="C300" s="269" t="s">
        <v>592</v>
      </c>
      <c r="D300" s="422"/>
      <c r="E300" s="440">
        <f t="shared" si="30"/>
        <v>0</v>
      </c>
      <c r="F300" s="423"/>
      <c r="G300" s="423"/>
      <c r="H300" s="423"/>
      <c r="I300" s="1547"/>
      <c r="J300" s="1527"/>
      <c r="K300" s="1528"/>
      <c r="L300" s="419"/>
      <c r="M300" s="417"/>
      <c r="N300" s="376"/>
    </row>
    <row r="301" spans="2:14" ht="19.5" customHeight="1">
      <c r="B301" s="1545"/>
      <c r="C301" s="264" t="s">
        <v>593</v>
      </c>
      <c r="D301" s="422"/>
      <c r="E301" s="440">
        <f t="shared" si="30"/>
        <v>0</v>
      </c>
      <c r="F301" s="423"/>
      <c r="G301" s="423"/>
      <c r="H301" s="423"/>
      <c r="I301" s="1547"/>
      <c r="J301" s="1527"/>
      <c r="K301" s="1528"/>
      <c r="L301" s="424"/>
      <c r="M301" s="412"/>
      <c r="N301" s="376"/>
    </row>
    <row r="302" spans="2:14" ht="19.5" customHeight="1">
      <c r="B302" s="1545"/>
      <c r="C302" s="264" t="s">
        <v>594</v>
      </c>
      <c r="D302" s="422"/>
      <c r="E302" s="440">
        <f t="shared" si="30"/>
        <v>0</v>
      </c>
      <c r="F302" s="425"/>
      <c r="G302" s="425"/>
      <c r="H302" s="425"/>
      <c r="I302" s="1547"/>
      <c r="J302" s="1529"/>
      <c r="K302" s="1530"/>
      <c r="L302" s="424"/>
      <c r="M302" s="412"/>
      <c r="N302" s="376"/>
    </row>
    <row r="303" spans="2:14" ht="19.5" customHeight="1">
      <c r="B303" s="1545"/>
      <c r="C303" s="272" t="s">
        <v>631</v>
      </c>
      <c r="D303" s="422"/>
      <c r="E303" s="440">
        <f t="shared" si="30"/>
        <v>0</v>
      </c>
      <c r="F303" s="423"/>
      <c r="G303" s="423"/>
      <c r="H303" s="423"/>
      <c r="I303" s="1547"/>
      <c r="J303" s="1527"/>
      <c r="K303" s="1528"/>
      <c r="L303" s="424"/>
      <c r="M303" s="412"/>
      <c r="N303" s="376"/>
    </row>
    <row r="304" spans="2:14" ht="19.5" customHeight="1">
      <c r="B304" s="1545"/>
      <c r="C304" s="264" t="s">
        <v>595</v>
      </c>
      <c r="D304" s="422"/>
      <c r="E304" s="440">
        <f t="shared" si="30"/>
        <v>0</v>
      </c>
      <c r="F304" s="423"/>
      <c r="G304" s="423"/>
      <c r="H304" s="423"/>
      <c r="I304" s="1547"/>
      <c r="J304" s="1527"/>
      <c r="K304" s="1528"/>
      <c r="L304" s="424"/>
      <c r="M304" s="412"/>
      <c r="N304" s="376"/>
    </row>
    <row r="305" spans="2:14" ht="19.5" customHeight="1" thickBot="1">
      <c r="B305" s="1546"/>
      <c r="C305" s="273" t="s">
        <v>596</v>
      </c>
      <c r="D305" s="426"/>
      <c r="E305" s="441">
        <f>SUM(F305:H305)</f>
        <v>0</v>
      </c>
      <c r="F305" s="427"/>
      <c r="G305" s="427"/>
      <c r="H305" s="427"/>
      <c r="I305" s="1548"/>
      <c r="J305" s="1531"/>
      <c r="K305" s="1532"/>
      <c r="L305" s="424"/>
      <c r="M305" s="412"/>
      <c r="N305" s="376"/>
    </row>
    <row r="306" spans="2:14" ht="37.5" customHeight="1">
      <c r="B306" s="166" t="str">
        <f>IF('①4.事業内容（販促）'!B35="","",'①4.事業内容（販促）'!B35)</f>
        <v/>
      </c>
      <c r="C306" s="1533" t="str">
        <f>IF('①4.事業内容（販促）'!C35="","",'①4.事業内容（販促）'!C35)</f>
        <v/>
      </c>
      <c r="D306" s="1534"/>
      <c r="E306" s="436">
        <f>SUM(E307:E315)</f>
        <v>0</v>
      </c>
      <c r="F306" s="436">
        <f>SUM(F307:F315)</f>
        <v>0</v>
      </c>
      <c r="G306" s="436">
        <f>SUM(G307:G315)</f>
        <v>0</v>
      </c>
      <c r="H306" s="436">
        <f>SUM(H307:H315)</f>
        <v>0</v>
      </c>
      <c r="I306" s="428"/>
      <c r="J306" s="1535"/>
      <c r="K306" s="1536"/>
      <c r="L306" s="419"/>
      <c r="M306" s="417"/>
      <c r="N306" s="376"/>
    </row>
    <row r="307" spans="2:14" ht="19.5" customHeight="1">
      <c r="B307" s="1544"/>
      <c r="C307" s="260" t="s">
        <v>589</v>
      </c>
      <c r="D307" s="420"/>
      <c r="E307" s="439">
        <f>SUM(F307:H307)</f>
        <v>0</v>
      </c>
      <c r="F307" s="421"/>
      <c r="G307" s="421"/>
      <c r="H307" s="421"/>
      <c r="I307" s="1385"/>
      <c r="J307" s="1549"/>
      <c r="K307" s="1550"/>
      <c r="L307" s="424"/>
      <c r="M307" s="412"/>
      <c r="N307" s="376"/>
    </row>
    <row r="308" spans="2:14" ht="19.5" customHeight="1">
      <c r="B308" s="1545"/>
      <c r="C308" s="264" t="s">
        <v>590</v>
      </c>
      <c r="D308" s="422"/>
      <c r="E308" s="440">
        <f t="shared" ref="E308:E314" si="31">SUM(F308:H308)</f>
        <v>0</v>
      </c>
      <c r="F308" s="423"/>
      <c r="G308" s="423"/>
      <c r="H308" s="423"/>
      <c r="I308" s="1547"/>
      <c r="J308" s="1527"/>
      <c r="K308" s="1528"/>
      <c r="L308" s="419"/>
      <c r="M308" s="417"/>
      <c r="N308" s="376"/>
    </row>
    <row r="309" spans="2:14" ht="19.5" customHeight="1">
      <c r="B309" s="1545"/>
      <c r="C309" s="264" t="s">
        <v>591</v>
      </c>
      <c r="D309" s="422"/>
      <c r="E309" s="440">
        <f t="shared" si="31"/>
        <v>0</v>
      </c>
      <c r="F309" s="423"/>
      <c r="G309" s="423"/>
      <c r="H309" s="423"/>
      <c r="I309" s="1547"/>
      <c r="J309" s="1527"/>
      <c r="K309" s="1528"/>
      <c r="L309" s="419"/>
      <c r="M309" s="417"/>
      <c r="N309" s="376"/>
    </row>
    <row r="310" spans="2:14" ht="19.5" customHeight="1">
      <c r="B310" s="1545"/>
      <c r="C310" s="269" t="s">
        <v>592</v>
      </c>
      <c r="D310" s="422"/>
      <c r="E310" s="440">
        <f t="shared" si="31"/>
        <v>0</v>
      </c>
      <c r="F310" s="423"/>
      <c r="G310" s="423"/>
      <c r="H310" s="423"/>
      <c r="I310" s="1547"/>
      <c r="J310" s="1527"/>
      <c r="K310" s="1528"/>
      <c r="L310" s="419"/>
      <c r="M310" s="417"/>
      <c r="N310" s="376"/>
    </row>
    <row r="311" spans="2:14" ht="19.5" customHeight="1">
      <c r="B311" s="1545"/>
      <c r="C311" s="264" t="s">
        <v>593</v>
      </c>
      <c r="D311" s="422"/>
      <c r="E311" s="440">
        <f t="shared" si="31"/>
        <v>0</v>
      </c>
      <c r="F311" s="423"/>
      <c r="G311" s="423"/>
      <c r="H311" s="423"/>
      <c r="I311" s="1547"/>
      <c r="J311" s="1527"/>
      <c r="K311" s="1528"/>
      <c r="L311" s="424"/>
      <c r="M311" s="412"/>
      <c r="N311" s="376"/>
    </row>
    <row r="312" spans="2:14" ht="19.5" customHeight="1">
      <c r="B312" s="1545"/>
      <c r="C312" s="264" t="s">
        <v>594</v>
      </c>
      <c r="D312" s="422"/>
      <c r="E312" s="440">
        <f t="shared" si="31"/>
        <v>0</v>
      </c>
      <c r="F312" s="425"/>
      <c r="G312" s="425"/>
      <c r="H312" s="425"/>
      <c r="I312" s="1547"/>
      <c r="J312" s="1527"/>
      <c r="K312" s="1528"/>
      <c r="L312" s="424"/>
      <c r="M312" s="412"/>
      <c r="N312" s="376"/>
    </row>
    <row r="313" spans="2:14" ht="19.5" customHeight="1">
      <c r="B313" s="1545"/>
      <c r="C313" s="272" t="s">
        <v>631</v>
      </c>
      <c r="D313" s="422"/>
      <c r="E313" s="440">
        <f t="shared" si="31"/>
        <v>0</v>
      </c>
      <c r="F313" s="423"/>
      <c r="G313" s="423"/>
      <c r="H313" s="423"/>
      <c r="I313" s="1547"/>
      <c r="J313" s="1527"/>
      <c r="K313" s="1528"/>
      <c r="L313" s="424"/>
      <c r="M313" s="412"/>
      <c r="N313" s="376"/>
    </row>
    <row r="314" spans="2:14" ht="19.5" customHeight="1">
      <c r="B314" s="1545"/>
      <c r="C314" s="264" t="s">
        <v>595</v>
      </c>
      <c r="D314" s="422"/>
      <c r="E314" s="440">
        <f t="shared" si="31"/>
        <v>0</v>
      </c>
      <c r="F314" s="423"/>
      <c r="G314" s="423"/>
      <c r="H314" s="423"/>
      <c r="I314" s="1547"/>
      <c r="J314" s="1527"/>
      <c r="K314" s="1528"/>
      <c r="L314" s="424"/>
      <c r="M314" s="412"/>
      <c r="N314" s="376"/>
    </row>
    <row r="315" spans="2:14" ht="19.5" customHeight="1" thickBot="1">
      <c r="B315" s="1546"/>
      <c r="C315" s="273" t="s">
        <v>596</v>
      </c>
      <c r="D315" s="426"/>
      <c r="E315" s="441">
        <f>SUM(F315:H315)</f>
        <v>0</v>
      </c>
      <c r="F315" s="427"/>
      <c r="G315" s="427"/>
      <c r="H315" s="427"/>
      <c r="I315" s="1548"/>
      <c r="J315" s="1551"/>
      <c r="K315" s="1552"/>
      <c r="L315" s="424"/>
      <c r="M315" s="412"/>
      <c r="N315" s="376"/>
    </row>
    <row r="316" spans="2:14" ht="37.5" customHeight="1">
      <c r="B316" s="437" t="str">
        <f>IF('①4.事業内容（販促）'!B36="","",'①4.事業内容（販促）'!B36)</f>
        <v/>
      </c>
      <c r="C316" s="1557" t="str">
        <f>IF('①4.事業内容（販促）'!C36="","",'①4.事業内容（販促）'!C36)</f>
        <v/>
      </c>
      <c r="D316" s="1558"/>
      <c r="E316" s="438">
        <f>SUM(E317:E325)</f>
        <v>0</v>
      </c>
      <c r="F316" s="438">
        <f>SUM(F317:F325)</f>
        <v>0</v>
      </c>
      <c r="G316" s="438">
        <f>SUM(G317:G325)</f>
        <v>0</v>
      </c>
      <c r="H316" s="438">
        <f>SUM(H317:H325)</f>
        <v>0</v>
      </c>
      <c r="I316" s="430"/>
      <c r="J316" s="1559"/>
      <c r="K316" s="1560"/>
      <c r="L316" s="419"/>
      <c r="M316" s="417"/>
      <c r="N316" s="376"/>
    </row>
    <row r="317" spans="2:14" ht="19.5" customHeight="1">
      <c r="B317" s="1544"/>
      <c r="C317" s="260" t="s">
        <v>589</v>
      </c>
      <c r="D317" s="420"/>
      <c r="E317" s="439">
        <f>SUM(F317:H317)</f>
        <v>0</v>
      </c>
      <c r="F317" s="421"/>
      <c r="G317" s="421"/>
      <c r="H317" s="421"/>
      <c r="I317" s="1385"/>
      <c r="J317" s="1549"/>
      <c r="K317" s="1550"/>
      <c r="L317" s="424"/>
      <c r="M317" s="412"/>
      <c r="N317" s="376"/>
    </row>
    <row r="318" spans="2:14" ht="19.5" customHeight="1">
      <c r="B318" s="1545"/>
      <c r="C318" s="264" t="s">
        <v>590</v>
      </c>
      <c r="D318" s="422"/>
      <c r="E318" s="440">
        <f t="shared" ref="E318:E324" si="32">SUM(F318:H318)</f>
        <v>0</v>
      </c>
      <c r="F318" s="423"/>
      <c r="G318" s="423"/>
      <c r="H318" s="423"/>
      <c r="I318" s="1547"/>
      <c r="J318" s="1527"/>
      <c r="K318" s="1528"/>
      <c r="L318" s="419"/>
      <c r="M318" s="417"/>
      <c r="N318" s="376"/>
    </row>
    <row r="319" spans="2:14" ht="19.5" customHeight="1">
      <c r="B319" s="1545"/>
      <c r="C319" s="264" t="s">
        <v>591</v>
      </c>
      <c r="D319" s="422"/>
      <c r="E319" s="440">
        <f t="shared" si="32"/>
        <v>0</v>
      </c>
      <c r="F319" s="423"/>
      <c r="G319" s="423"/>
      <c r="H319" s="423"/>
      <c r="I319" s="1547"/>
      <c r="J319" s="1527"/>
      <c r="K319" s="1528"/>
      <c r="L319" s="419"/>
      <c r="M319" s="417"/>
      <c r="N319" s="376"/>
    </row>
    <row r="320" spans="2:14" ht="19.5" customHeight="1">
      <c r="B320" s="1545"/>
      <c r="C320" s="269" t="s">
        <v>592</v>
      </c>
      <c r="D320" s="422"/>
      <c r="E320" s="440">
        <f t="shared" si="32"/>
        <v>0</v>
      </c>
      <c r="F320" s="423"/>
      <c r="G320" s="423"/>
      <c r="H320" s="423"/>
      <c r="I320" s="1547"/>
      <c r="J320" s="1527"/>
      <c r="K320" s="1528"/>
      <c r="L320" s="419"/>
      <c r="M320" s="417"/>
      <c r="N320" s="376"/>
    </row>
    <row r="321" spans="2:14" ht="19.5" customHeight="1">
      <c r="B321" s="1545"/>
      <c r="C321" s="264" t="s">
        <v>593</v>
      </c>
      <c r="D321" s="422"/>
      <c r="E321" s="440">
        <f t="shared" si="32"/>
        <v>0</v>
      </c>
      <c r="F321" s="423"/>
      <c r="G321" s="423"/>
      <c r="H321" s="423"/>
      <c r="I321" s="1547"/>
      <c r="J321" s="1527"/>
      <c r="K321" s="1528"/>
      <c r="L321" s="424"/>
      <c r="M321" s="412"/>
      <c r="N321" s="376"/>
    </row>
    <row r="322" spans="2:14" ht="19.5" customHeight="1">
      <c r="B322" s="1545"/>
      <c r="C322" s="264" t="s">
        <v>594</v>
      </c>
      <c r="D322" s="422"/>
      <c r="E322" s="440">
        <f t="shared" si="32"/>
        <v>0</v>
      </c>
      <c r="F322" s="425"/>
      <c r="G322" s="425"/>
      <c r="H322" s="425"/>
      <c r="I322" s="1547"/>
      <c r="J322" s="1529"/>
      <c r="K322" s="1530"/>
      <c r="L322" s="424"/>
      <c r="M322" s="412"/>
      <c r="N322" s="376"/>
    </row>
    <row r="323" spans="2:14" ht="19.5" customHeight="1">
      <c r="B323" s="1545"/>
      <c r="C323" s="272" t="s">
        <v>631</v>
      </c>
      <c r="D323" s="422"/>
      <c r="E323" s="440">
        <f t="shared" si="32"/>
        <v>0</v>
      </c>
      <c r="F323" s="423"/>
      <c r="G323" s="423"/>
      <c r="H323" s="423"/>
      <c r="I323" s="1547"/>
      <c r="J323" s="1527"/>
      <c r="K323" s="1528"/>
      <c r="L323" s="424"/>
      <c r="M323" s="412"/>
      <c r="N323" s="376"/>
    </row>
    <row r="324" spans="2:14" ht="19.5" customHeight="1">
      <c r="B324" s="1545"/>
      <c r="C324" s="264" t="s">
        <v>595</v>
      </c>
      <c r="D324" s="422"/>
      <c r="E324" s="440">
        <f t="shared" si="32"/>
        <v>0</v>
      </c>
      <c r="F324" s="423"/>
      <c r="G324" s="423"/>
      <c r="H324" s="423"/>
      <c r="I324" s="1547"/>
      <c r="J324" s="1527"/>
      <c r="K324" s="1528"/>
      <c r="L324" s="424"/>
      <c r="M324" s="412"/>
      <c r="N324" s="376"/>
    </row>
    <row r="325" spans="2:14" ht="19.5" customHeight="1" thickBot="1">
      <c r="B325" s="1546"/>
      <c r="C325" s="273" t="s">
        <v>596</v>
      </c>
      <c r="D325" s="426"/>
      <c r="E325" s="441">
        <f>SUM(F325:H325)</f>
        <v>0</v>
      </c>
      <c r="F325" s="427"/>
      <c r="G325" s="427"/>
      <c r="H325" s="427"/>
      <c r="I325" s="1548"/>
      <c r="J325" s="1531"/>
      <c r="K325" s="1532"/>
      <c r="L325" s="424"/>
      <c r="M325" s="412"/>
      <c r="N325" s="376"/>
    </row>
    <row r="326" spans="2:14" ht="37.5" customHeight="1">
      <c r="B326" s="166" t="str">
        <f>IF('①4.事業内容（販促）'!B37="","",'①4.事業内容（販促）'!B37)</f>
        <v/>
      </c>
      <c r="C326" s="1533" t="str">
        <f>IF('①4.事業内容（販促）'!C37="","",'①4.事業内容（販促）'!C37)</f>
        <v/>
      </c>
      <c r="D326" s="1534"/>
      <c r="E326" s="436">
        <f>SUM(E327:E335)</f>
        <v>0</v>
      </c>
      <c r="F326" s="436">
        <f>SUM(F327:F335)</f>
        <v>0</v>
      </c>
      <c r="G326" s="436">
        <f>SUM(G327:G335)</f>
        <v>0</v>
      </c>
      <c r="H326" s="436">
        <f>SUM(H327:H335)</f>
        <v>0</v>
      </c>
      <c r="I326" s="428"/>
      <c r="J326" s="1535"/>
      <c r="K326" s="1536"/>
      <c r="L326" s="419"/>
      <c r="M326" s="417"/>
      <c r="N326" s="376"/>
    </row>
    <row r="327" spans="2:14" ht="19.5" customHeight="1">
      <c r="B327" s="1544"/>
      <c r="C327" s="260" t="s">
        <v>589</v>
      </c>
      <c r="D327" s="420"/>
      <c r="E327" s="439">
        <f>SUM(F327:H327)</f>
        <v>0</v>
      </c>
      <c r="F327" s="421"/>
      <c r="G327" s="421"/>
      <c r="H327" s="421"/>
      <c r="I327" s="1385"/>
      <c r="J327" s="1549"/>
      <c r="K327" s="1550"/>
      <c r="L327" s="424"/>
      <c r="M327" s="412"/>
      <c r="N327" s="376"/>
    </row>
    <row r="328" spans="2:14" ht="19.5" customHeight="1">
      <c r="B328" s="1545"/>
      <c r="C328" s="264" t="s">
        <v>590</v>
      </c>
      <c r="D328" s="422"/>
      <c r="E328" s="440">
        <f t="shared" ref="E328:E334" si="33">SUM(F328:H328)</f>
        <v>0</v>
      </c>
      <c r="F328" s="423"/>
      <c r="G328" s="423"/>
      <c r="H328" s="423"/>
      <c r="I328" s="1547"/>
      <c r="J328" s="1527"/>
      <c r="K328" s="1528"/>
      <c r="L328" s="419"/>
      <c r="M328" s="417"/>
      <c r="N328" s="376"/>
    </row>
    <row r="329" spans="2:14" ht="19.5" customHeight="1">
      <c r="B329" s="1545"/>
      <c r="C329" s="264" t="s">
        <v>591</v>
      </c>
      <c r="D329" s="422"/>
      <c r="E329" s="440">
        <f t="shared" si="33"/>
        <v>0</v>
      </c>
      <c r="F329" s="423"/>
      <c r="G329" s="423"/>
      <c r="H329" s="423"/>
      <c r="I329" s="1547"/>
      <c r="J329" s="1527"/>
      <c r="K329" s="1528"/>
      <c r="L329" s="419"/>
      <c r="M329" s="417"/>
      <c r="N329" s="376"/>
    </row>
    <row r="330" spans="2:14" ht="19.5" customHeight="1">
      <c r="B330" s="1545"/>
      <c r="C330" s="269" t="s">
        <v>592</v>
      </c>
      <c r="D330" s="422"/>
      <c r="E330" s="440">
        <f t="shared" si="33"/>
        <v>0</v>
      </c>
      <c r="F330" s="423"/>
      <c r="G330" s="423"/>
      <c r="H330" s="423"/>
      <c r="I330" s="1547"/>
      <c r="J330" s="1527"/>
      <c r="K330" s="1528"/>
      <c r="L330" s="419"/>
      <c r="M330" s="417"/>
      <c r="N330" s="376"/>
    </row>
    <row r="331" spans="2:14" ht="19.5" customHeight="1">
      <c r="B331" s="1545"/>
      <c r="C331" s="264" t="s">
        <v>593</v>
      </c>
      <c r="D331" s="422"/>
      <c r="E331" s="440">
        <f t="shared" si="33"/>
        <v>0</v>
      </c>
      <c r="F331" s="423"/>
      <c r="G331" s="423"/>
      <c r="H331" s="423"/>
      <c r="I331" s="1547"/>
      <c r="J331" s="1527"/>
      <c r="K331" s="1528"/>
      <c r="L331" s="424"/>
      <c r="M331" s="412"/>
      <c r="N331" s="376"/>
    </row>
    <row r="332" spans="2:14" ht="19.5" customHeight="1">
      <c r="B332" s="1545"/>
      <c r="C332" s="264" t="s">
        <v>594</v>
      </c>
      <c r="D332" s="422"/>
      <c r="E332" s="440">
        <f t="shared" si="33"/>
        <v>0</v>
      </c>
      <c r="F332" s="425"/>
      <c r="G332" s="425"/>
      <c r="H332" s="425"/>
      <c r="I332" s="1547"/>
      <c r="J332" s="1527"/>
      <c r="K332" s="1528"/>
      <c r="L332" s="424"/>
      <c r="M332" s="412"/>
      <c r="N332" s="376"/>
    </row>
    <row r="333" spans="2:14" ht="19.5" customHeight="1">
      <c r="B333" s="1545"/>
      <c r="C333" s="272" t="s">
        <v>631</v>
      </c>
      <c r="D333" s="422"/>
      <c r="E333" s="440">
        <f t="shared" si="33"/>
        <v>0</v>
      </c>
      <c r="F333" s="423"/>
      <c r="G333" s="423"/>
      <c r="H333" s="423"/>
      <c r="I333" s="1547"/>
      <c r="J333" s="1527"/>
      <c r="K333" s="1528"/>
      <c r="L333" s="424"/>
      <c r="M333" s="412"/>
      <c r="N333" s="376"/>
    </row>
    <row r="334" spans="2:14" ht="19.5" customHeight="1">
      <c r="B334" s="1545"/>
      <c r="C334" s="264" t="s">
        <v>595</v>
      </c>
      <c r="D334" s="422"/>
      <c r="E334" s="440">
        <f t="shared" si="33"/>
        <v>0</v>
      </c>
      <c r="F334" s="423"/>
      <c r="G334" s="423"/>
      <c r="H334" s="423"/>
      <c r="I334" s="1547"/>
      <c r="J334" s="1527"/>
      <c r="K334" s="1528"/>
      <c r="L334" s="424"/>
      <c r="M334" s="412"/>
      <c r="N334" s="376"/>
    </row>
    <row r="335" spans="2:14" ht="19.5" customHeight="1" thickBot="1">
      <c r="B335" s="1546"/>
      <c r="C335" s="273" t="s">
        <v>596</v>
      </c>
      <c r="D335" s="426"/>
      <c r="E335" s="441">
        <f>SUM(F335:H335)</f>
        <v>0</v>
      </c>
      <c r="F335" s="427"/>
      <c r="G335" s="427"/>
      <c r="H335" s="427"/>
      <c r="I335" s="1548"/>
      <c r="J335" s="1551"/>
      <c r="K335" s="1552"/>
      <c r="L335" s="424"/>
      <c r="M335" s="412"/>
      <c r="N335" s="376"/>
    </row>
    <row r="336" spans="2:14" ht="40.5" customHeight="1">
      <c r="B336" s="166" t="str">
        <f>IF('①4.事業内容（販促）'!B38="","",'①4.事業内容（販促）'!B38)</f>
        <v/>
      </c>
      <c r="C336" s="1533" t="str">
        <f>IF('①4.事業内容（販促）'!C38="","",'①4.事業内容（販促）'!C38)</f>
        <v/>
      </c>
      <c r="D336" s="1534"/>
      <c r="E336" s="436">
        <f>SUM(E337:E345)</f>
        <v>0</v>
      </c>
      <c r="F336" s="436">
        <f>SUM(F337:F345)</f>
        <v>0</v>
      </c>
      <c r="G336" s="436">
        <f>SUM(G337:G345)</f>
        <v>0</v>
      </c>
      <c r="H336" s="436">
        <f>SUM(H337:H345)</f>
        <v>0</v>
      </c>
      <c r="I336" s="429"/>
      <c r="J336" s="1553"/>
      <c r="K336" s="1554"/>
      <c r="L336" s="419"/>
      <c r="M336" s="417"/>
      <c r="N336" s="376"/>
    </row>
    <row r="337" spans="2:14" ht="19.5" customHeight="1">
      <c r="B337" s="1544"/>
      <c r="C337" s="260" t="s">
        <v>589</v>
      </c>
      <c r="D337" s="420"/>
      <c r="E337" s="439">
        <f>SUM(F337:H337)</f>
        <v>0</v>
      </c>
      <c r="F337" s="421"/>
      <c r="G337" s="421"/>
      <c r="H337" s="421"/>
      <c r="I337" s="1385"/>
      <c r="J337" s="1549"/>
      <c r="K337" s="1550"/>
      <c r="L337" s="419"/>
      <c r="M337" s="417"/>
      <c r="N337" s="376"/>
    </row>
    <row r="338" spans="2:14" ht="19.5" customHeight="1">
      <c r="B338" s="1545"/>
      <c r="C338" s="264" t="s">
        <v>590</v>
      </c>
      <c r="D338" s="422"/>
      <c r="E338" s="440">
        <f t="shared" ref="E338:E344" si="34">SUM(F338:H338)</f>
        <v>0</v>
      </c>
      <c r="F338" s="423"/>
      <c r="G338" s="423"/>
      <c r="H338" s="423"/>
      <c r="I338" s="1547"/>
      <c r="J338" s="1527"/>
      <c r="K338" s="1528"/>
      <c r="L338" s="424"/>
      <c r="M338" s="412"/>
      <c r="N338" s="376"/>
    </row>
    <row r="339" spans="2:14" ht="19.5" customHeight="1">
      <c r="B339" s="1545"/>
      <c r="C339" s="264" t="s">
        <v>591</v>
      </c>
      <c r="D339" s="422"/>
      <c r="E339" s="440">
        <f t="shared" si="34"/>
        <v>0</v>
      </c>
      <c r="F339" s="423"/>
      <c r="G339" s="423"/>
      <c r="H339" s="423"/>
      <c r="I339" s="1547"/>
      <c r="J339" s="1527"/>
      <c r="K339" s="1528"/>
      <c r="L339" s="424"/>
      <c r="M339" s="412"/>
      <c r="N339" s="376"/>
    </row>
    <row r="340" spans="2:14" ht="19.5" customHeight="1">
      <c r="B340" s="1545"/>
      <c r="C340" s="269" t="s">
        <v>592</v>
      </c>
      <c r="D340" s="422"/>
      <c r="E340" s="440">
        <f t="shared" si="34"/>
        <v>0</v>
      </c>
      <c r="F340" s="423"/>
      <c r="G340" s="423"/>
      <c r="H340" s="423"/>
      <c r="I340" s="1547"/>
      <c r="J340" s="1527"/>
      <c r="K340" s="1528"/>
      <c r="L340" s="424"/>
      <c r="M340" s="412"/>
      <c r="N340" s="376"/>
    </row>
    <row r="341" spans="2:14" ht="19.5" customHeight="1">
      <c r="B341" s="1545"/>
      <c r="C341" s="264" t="s">
        <v>593</v>
      </c>
      <c r="D341" s="422"/>
      <c r="E341" s="440">
        <f t="shared" si="34"/>
        <v>0</v>
      </c>
      <c r="F341" s="423"/>
      <c r="G341" s="423"/>
      <c r="H341" s="423"/>
      <c r="I341" s="1547"/>
      <c r="J341" s="1527"/>
      <c r="K341" s="1528"/>
      <c r="L341" s="419"/>
      <c r="M341" s="417"/>
      <c r="N341" s="376"/>
    </row>
    <row r="342" spans="2:14" ht="19.5" customHeight="1">
      <c r="B342" s="1545"/>
      <c r="C342" s="264" t="s">
        <v>594</v>
      </c>
      <c r="D342" s="422"/>
      <c r="E342" s="440">
        <f t="shared" si="34"/>
        <v>0</v>
      </c>
      <c r="F342" s="425"/>
      <c r="G342" s="425"/>
      <c r="H342" s="425"/>
      <c r="I342" s="1547"/>
      <c r="J342" s="1529"/>
      <c r="K342" s="1530"/>
      <c r="L342" s="419"/>
      <c r="M342" s="417"/>
      <c r="N342" s="376"/>
    </row>
    <row r="343" spans="2:14" ht="19.5" customHeight="1">
      <c r="B343" s="1545"/>
      <c r="C343" s="272" t="s">
        <v>631</v>
      </c>
      <c r="D343" s="422"/>
      <c r="E343" s="440">
        <f t="shared" si="34"/>
        <v>0</v>
      </c>
      <c r="F343" s="423"/>
      <c r="G343" s="423"/>
      <c r="H343" s="423"/>
      <c r="I343" s="1547"/>
      <c r="J343" s="1527"/>
      <c r="K343" s="1528"/>
      <c r="L343" s="419"/>
      <c r="M343" s="417"/>
      <c r="N343" s="376"/>
    </row>
    <row r="344" spans="2:14" ht="19.5" customHeight="1">
      <c r="B344" s="1545"/>
      <c r="C344" s="264" t="s">
        <v>595</v>
      </c>
      <c r="D344" s="422"/>
      <c r="E344" s="440">
        <f t="shared" si="34"/>
        <v>0</v>
      </c>
      <c r="F344" s="423"/>
      <c r="G344" s="423"/>
      <c r="H344" s="423"/>
      <c r="I344" s="1547"/>
      <c r="J344" s="1527"/>
      <c r="K344" s="1528"/>
      <c r="L344" s="419"/>
      <c r="M344" s="417"/>
      <c r="N344" s="376"/>
    </row>
    <row r="345" spans="2:14" ht="19.5" customHeight="1" thickBot="1">
      <c r="B345" s="1546"/>
      <c r="C345" s="273" t="s">
        <v>596</v>
      </c>
      <c r="D345" s="426"/>
      <c r="E345" s="441">
        <f>SUM(F345:H345)</f>
        <v>0</v>
      </c>
      <c r="F345" s="427"/>
      <c r="G345" s="427"/>
      <c r="H345" s="427"/>
      <c r="I345" s="1548"/>
      <c r="J345" s="1531"/>
      <c r="K345" s="1532"/>
      <c r="L345" s="419"/>
      <c r="M345" s="417"/>
      <c r="N345" s="376"/>
    </row>
    <row r="346" spans="2:14" ht="37.5" customHeight="1">
      <c r="B346" s="166" t="str">
        <f>IF('①4.事業内容（販促）'!B39="","",'①4.事業内容（販促）'!B39)</f>
        <v/>
      </c>
      <c r="C346" s="1533" t="str">
        <f>IF('①4.事業内容（販促）'!C39="","",'①4.事業内容（販促）'!C39)</f>
        <v/>
      </c>
      <c r="D346" s="1534"/>
      <c r="E346" s="436">
        <f>SUM(E347:E355)</f>
        <v>0</v>
      </c>
      <c r="F346" s="436">
        <f>SUM(F347:F355)</f>
        <v>0</v>
      </c>
      <c r="G346" s="436">
        <f>SUM(G347:G355)</f>
        <v>0</v>
      </c>
      <c r="H346" s="436">
        <f>SUM(H347:H355)</f>
        <v>0</v>
      </c>
      <c r="I346" s="428"/>
      <c r="J346" s="1535"/>
      <c r="K346" s="1536"/>
      <c r="L346" s="419"/>
      <c r="M346" s="417"/>
      <c r="N346" s="376"/>
    </row>
    <row r="347" spans="2:14" ht="19.5" customHeight="1">
      <c r="B347" s="1544"/>
      <c r="C347" s="260" t="s">
        <v>589</v>
      </c>
      <c r="D347" s="420"/>
      <c r="E347" s="439">
        <f>SUM(F347:H347)</f>
        <v>0</v>
      </c>
      <c r="F347" s="421"/>
      <c r="G347" s="421"/>
      <c r="H347" s="421"/>
      <c r="I347" s="1385"/>
      <c r="J347" s="1549"/>
      <c r="K347" s="1550"/>
      <c r="L347" s="424"/>
      <c r="M347" s="412"/>
      <c r="N347" s="376"/>
    </row>
    <row r="348" spans="2:14" ht="19.5" customHeight="1">
      <c r="B348" s="1545"/>
      <c r="C348" s="264" t="s">
        <v>590</v>
      </c>
      <c r="D348" s="422"/>
      <c r="E348" s="440">
        <f t="shared" ref="E348:E354" si="35">SUM(F348:H348)</f>
        <v>0</v>
      </c>
      <c r="F348" s="423"/>
      <c r="G348" s="423"/>
      <c r="H348" s="423"/>
      <c r="I348" s="1547"/>
      <c r="J348" s="1527"/>
      <c r="K348" s="1528"/>
      <c r="L348" s="419"/>
      <c r="M348" s="417"/>
      <c r="N348" s="376"/>
    </row>
    <row r="349" spans="2:14" ht="19.5" customHeight="1">
      <c r="B349" s="1545"/>
      <c r="C349" s="264" t="s">
        <v>591</v>
      </c>
      <c r="D349" s="422"/>
      <c r="E349" s="440">
        <f t="shared" si="35"/>
        <v>0</v>
      </c>
      <c r="F349" s="423"/>
      <c r="G349" s="423"/>
      <c r="H349" s="423"/>
      <c r="I349" s="1547"/>
      <c r="J349" s="1527"/>
      <c r="K349" s="1528"/>
      <c r="L349" s="419"/>
      <c r="M349" s="417"/>
      <c r="N349" s="376"/>
    </row>
    <row r="350" spans="2:14" ht="19.5" customHeight="1">
      <c r="B350" s="1545"/>
      <c r="C350" s="269" t="s">
        <v>592</v>
      </c>
      <c r="D350" s="422"/>
      <c r="E350" s="440">
        <f t="shared" si="35"/>
        <v>0</v>
      </c>
      <c r="F350" s="423"/>
      <c r="G350" s="423"/>
      <c r="H350" s="423"/>
      <c r="I350" s="1547"/>
      <c r="J350" s="1527"/>
      <c r="K350" s="1528"/>
      <c r="L350" s="419"/>
      <c r="M350" s="417"/>
      <c r="N350" s="376"/>
    </row>
    <row r="351" spans="2:14" ht="19.5" customHeight="1">
      <c r="B351" s="1545"/>
      <c r="C351" s="264" t="s">
        <v>593</v>
      </c>
      <c r="D351" s="422"/>
      <c r="E351" s="440">
        <f t="shared" si="35"/>
        <v>0</v>
      </c>
      <c r="F351" s="423"/>
      <c r="G351" s="423"/>
      <c r="H351" s="423"/>
      <c r="I351" s="1547"/>
      <c r="J351" s="1527"/>
      <c r="K351" s="1528"/>
      <c r="L351" s="424"/>
      <c r="M351" s="412"/>
      <c r="N351" s="376"/>
    </row>
    <row r="352" spans="2:14" ht="19.5" customHeight="1">
      <c r="B352" s="1545"/>
      <c r="C352" s="264" t="s">
        <v>594</v>
      </c>
      <c r="D352" s="422"/>
      <c r="E352" s="440">
        <f t="shared" si="35"/>
        <v>0</v>
      </c>
      <c r="F352" s="425"/>
      <c r="G352" s="425"/>
      <c r="H352" s="425"/>
      <c r="I352" s="1547"/>
      <c r="J352" s="1527"/>
      <c r="K352" s="1528"/>
      <c r="L352" s="424"/>
      <c r="M352" s="412"/>
      <c r="N352" s="376"/>
    </row>
    <row r="353" spans="2:14" ht="19.5" customHeight="1">
      <c r="B353" s="1545"/>
      <c r="C353" s="272" t="s">
        <v>631</v>
      </c>
      <c r="D353" s="422"/>
      <c r="E353" s="440">
        <f t="shared" si="35"/>
        <v>0</v>
      </c>
      <c r="F353" s="423"/>
      <c r="G353" s="423"/>
      <c r="H353" s="423"/>
      <c r="I353" s="1547"/>
      <c r="J353" s="1527"/>
      <c r="K353" s="1528"/>
      <c r="L353" s="424"/>
      <c r="M353" s="412"/>
      <c r="N353" s="376"/>
    </row>
    <row r="354" spans="2:14" ht="19.5" customHeight="1">
      <c r="B354" s="1545"/>
      <c r="C354" s="264" t="s">
        <v>595</v>
      </c>
      <c r="D354" s="422"/>
      <c r="E354" s="440">
        <f t="shared" si="35"/>
        <v>0</v>
      </c>
      <c r="F354" s="423"/>
      <c r="G354" s="423"/>
      <c r="H354" s="423"/>
      <c r="I354" s="1547"/>
      <c r="J354" s="1527"/>
      <c r="K354" s="1528"/>
      <c r="L354" s="424"/>
      <c r="M354" s="412"/>
      <c r="N354" s="376"/>
    </row>
    <row r="355" spans="2:14" ht="19.5" customHeight="1" thickBot="1">
      <c r="B355" s="1546"/>
      <c r="C355" s="273" t="s">
        <v>596</v>
      </c>
      <c r="D355" s="426"/>
      <c r="E355" s="441">
        <f>SUM(F355:H355)</f>
        <v>0</v>
      </c>
      <c r="F355" s="427"/>
      <c r="G355" s="427"/>
      <c r="H355" s="427"/>
      <c r="I355" s="1548"/>
      <c r="J355" s="1551"/>
      <c r="K355" s="1552"/>
      <c r="L355" s="424"/>
      <c r="M355" s="412"/>
      <c r="N355" s="376"/>
    </row>
    <row r="356" spans="2:14" ht="37.5" customHeight="1">
      <c r="B356" s="166" t="str">
        <f>IF('①4.事業内容（販促）'!B40="","",'①4.事業内容（販促）'!B40)</f>
        <v/>
      </c>
      <c r="C356" s="1533" t="str">
        <f>IF('①4.事業内容（販促）'!C40="","",'①4.事業内容（販促）'!C40)</f>
        <v/>
      </c>
      <c r="D356" s="1534"/>
      <c r="E356" s="436">
        <f>SUM(E357:E365)</f>
        <v>0</v>
      </c>
      <c r="F356" s="436">
        <f>SUM(F357:F365)</f>
        <v>0</v>
      </c>
      <c r="G356" s="436">
        <f>SUM(G357:G365)</f>
        <v>0</v>
      </c>
      <c r="H356" s="436">
        <f>SUM(H357:H365)</f>
        <v>0</v>
      </c>
      <c r="I356" s="429"/>
      <c r="J356" s="1553"/>
      <c r="K356" s="1554"/>
      <c r="L356" s="419"/>
      <c r="M356" s="417"/>
      <c r="N356" s="376"/>
    </row>
    <row r="357" spans="2:14" ht="19.5" customHeight="1">
      <c r="B357" s="1544"/>
      <c r="C357" s="260" t="s">
        <v>589</v>
      </c>
      <c r="D357" s="420"/>
      <c r="E357" s="439">
        <f>SUM(F357:H357)</f>
        <v>0</v>
      </c>
      <c r="F357" s="421"/>
      <c r="G357" s="421"/>
      <c r="H357" s="421"/>
      <c r="I357" s="1385"/>
      <c r="J357" s="1549"/>
      <c r="K357" s="1550"/>
      <c r="L357" s="424"/>
      <c r="M357" s="412"/>
      <c r="N357" s="376"/>
    </row>
    <row r="358" spans="2:14" ht="19.5" customHeight="1">
      <c r="B358" s="1545"/>
      <c r="C358" s="264" t="s">
        <v>590</v>
      </c>
      <c r="D358" s="422"/>
      <c r="E358" s="440">
        <f t="shared" ref="E358:E364" si="36">SUM(F358:H358)</f>
        <v>0</v>
      </c>
      <c r="F358" s="423"/>
      <c r="G358" s="423"/>
      <c r="H358" s="423"/>
      <c r="I358" s="1547"/>
      <c r="J358" s="1527"/>
      <c r="K358" s="1528"/>
      <c r="L358" s="419"/>
      <c r="M358" s="417"/>
      <c r="N358" s="376"/>
    </row>
    <row r="359" spans="2:14" ht="19.5" customHeight="1">
      <c r="B359" s="1545"/>
      <c r="C359" s="264" t="s">
        <v>591</v>
      </c>
      <c r="D359" s="422"/>
      <c r="E359" s="440">
        <f t="shared" si="36"/>
        <v>0</v>
      </c>
      <c r="F359" s="423"/>
      <c r="G359" s="423"/>
      <c r="H359" s="423"/>
      <c r="I359" s="1547"/>
      <c r="J359" s="1527"/>
      <c r="K359" s="1528"/>
      <c r="L359" s="419"/>
      <c r="M359" s="417"/>
      <c r="N359" s="376"/>
    </row>
    <row r="360" spans="2:14" ht="19.5" customHeight="1">
      <c r="B360" s="1545"/>
      <c r="C360" s="269" t="s">
        <v>592</v>
      </c>
      <c r="D360" s="422"/>
      <c r="E360" s="440">
        <f t="shared" si="36"/>
        <v>0</v>
      </c>
      <c r="F360" s="423"/>
      <c r="G360" s="423"/>
      <c r="H360" s="423"/>
      <c r="I360" s="1547"/>
      <c r="J360" s="1527"/>
      <c r="K360" s="1528"/>
      <c r="L360" s="419"/>
      <c r="M360" s="417"/>
      <c r="N360" s="376"/>
    </row>
    <row r="361" spans="2:14" ht="19.5" customHeight="1">
      <c r="B361" s="1545"/>
      <c r="C361" s="264" t="s">
        <v>593</v>
      </c>
      <c r="D361" s="422"/>
      <c r="E361" s="440">
        <f t="shared" si="36"/>
        <v>0</v>
      </c>
      <c r="F361" s="423"/>
      <c r="G361" s="423"/>
      <c r="H361" s="423"/>
      <c r="I361" s="1547"/>
      <c r="J361" s="1527"/>
      <c r="K361" s="1528"/>
      <c r="L361" s="424"/>
      <c r="M361" s="412"/>
      <c r="N361" s="376"/>
    </row>
    <row r="362" spans="2:14" ht="19.5" customHeight="1">
      <c r="B362" s="1545"/>
      <c r="C362" s="264" t="s">
        <v>594</v>
      </c>
      <c r="D362" s="422"/>
      <c r="E362" s="440">
        <f t="shared" si="36"/>
        <v>0</v>
      </c>
      <c r="F362" s="425"/>
      <c r="G362" s="425"/>
      <c r="H362" s="425"/>
      <c r="I362" s="1547"/>
      <c r="J362" s="1529"/>
      <c r="K362" s="1530"/>
      <c r="L362" s="424"/>
      <c r="M362" s="412"/>
      <c r="N362" s="376"/>
    </row>
    <row r="363" spans="2:14" ht="19.5" customHeight="1">
      <c r="B363" s="1545"/>
      <c r="C363" s="272" t="s">
        <v>631</v>
      </c>
      <c r="D363" s="422"/>
      <c r="E363" s="440">
        <f t="shared" si="36"/>
        <v>0</v>
      </c>
      <c r="F363" s="423"/>
      <c r="G363" s="423"/>
      <c r="H363" s="423"/>
      <c r="I363" s="1547"/>
      <c r="J363" s="1527"/>
      <c r="K363" s="1528"/>
      <c r="L363" s="424"/>
      <c r="M363" s="412"/>
      <c r="N363" s="376"/>
    </row>
    <row r="364" spans="2:14" ht="19.5" customHeight="1">
      <c r="B364" s="1545"/>
      <c r="C364" s="264" t="s">
        <v>595</v>
      </c>
      <c r="D364" s="422"/>
      <c r="E364" s="440">
        <f t="shared" si="36"/>
        <v>0</v>
      </c>
      <c r="F364" s="423"/>
      <c r="G364" s="423"/>
      <c r="H364" s="423"/>
      <c r="I364" s="1547"/>
      <c r="J364" s="1527"/>
      <c r="K364" s="1528"/>
      <c r="L364" s="424"/>
      <c r="M364" s="412"/>
      <c r="N364" s="376"/>
    </row>
    <row r="365" spans="2:14" ht="19.5" customHeight="1" thickBot="1">
      <c r="B365" s="1546"/>
      <c r="C365" s="273" t="s">
        <v>596</v>
      </c>
      <c r="D365" s="426"/>
      <c r="E365" s="441">
        <f>SUM(F365:H365)</f>
        <v>0</v>
      </c>
      <c r="F365" s="427"/>
      <c r="G365" s="427"/>
      <c r="H365" s="427"/>
      <c r="I365" s="1548"/>
      <c r="J365" s="1531"/>
      <c r="K365" s="1532"/>
      <c r="L365" s="424"/>
      <c r="M365" s="412"/>
      <c r="N365" s="376"/>
    </row>
    <row r="366" spans="2:14" ht="37.5" customHeight="1">
      <c r="B366" s="166" t="str">
        <f>IF('①4.事業内容（販促）'!B41="","",'①4.事業内容（販促）'!B41)</f>
        <v/>
      </c>
      <c r="C366" s="1533" t="str">
        <f>IF('①4.事業内容（販促）'!C41="","",'①4.事業内容（販促）'!C41)</f>
        <v/>
      </c>
      <c r="D366" s="1534"/>
      <c r="E366" s="436">
        <f>SUM(E367:E375)</f>
        <v>0</v>
      </c>
      <c r="F366" s="436">
        <f>SUM(F367:F375)</f>
        <v>0</v>
      </c>
      <c r="G366" s="436">
        <f>SUM(G367:G375)</f>
        <v>0</v>
      </c>
      <c r="H366" s="436">
        <f>SUM(H367:H375)</f>
        <v>0</v>
      </c>
      <c r="I366" s="428"/>
      <c r="J366" s="1535"/>
      <c r="K366" s="1536"/>
      <c r="L366" s="419"/>
      <c r="M366" s="417"/>
      <c r="N366" s="376"/>
    </row>
    <row r="367" spans="2:14" ht="19.5" customHeight="1">
      <c r="B367" s="1544"/>
      <c r="C367" s="260" t="s">
        <v>589</v>
      </c>
      <c r="D367" s="420"/>
      <c r="E367" s="439">
        <f>SUM(F367:H367)</f>
        <v>0</v>
      </c>
      <c r="F367" s="421"/>
      <c r="G367" s="421"/>
      <c r="H367" s="421"/>
      <c r="I367" s="1385"/>
      <c r="J367" s="1549"/>
      <c r="K367" s="1550"/>
      <c r="L367" s="424"/>
      <c r="M367" s="412"/>
      <c r="N367" s="376"/>
    </row>
    <row r="368" spans="2:14" ht="19.5" customHeight="1">
      <c r="B368" s="1545"/>
      <c r="C368" s="264" t="s">
        <v>590</v>
      </c>
      <c r="D368" s="422"/>
      <c r="E368" s="440">
        <f t="shared" ref="E368:E374" si="37">SUM(F368:H368)</f>
        <v>0</v>
      </c>
      <c r="F368" s="423"/>
      <c r="G368" s="423"/>
      <c r="H368" s="423"/>
      <c r="I368" s="1547"/>
      <c r="J368" s="1527"/>
      <c r="K368" s="1528"/>
      <c r="L368" s="419"/>
      <c r="M368" s="417"/>
      <c r="N368" s="376"/>
    </row>
    <row r="369" spans="2:14" ht="19.5" customHeight="1">
      <c r="B369" s="1545"/>
      <c r="C369" s="264" t="s">
        <v>591</v>
      </c>
      <c r="D369" s="422"/>
      <c r="E369" s="440">
        <f t="shared" si="37"/>
        <v>0</v>
      </c>
      <c r="F369" s="423"/>
      <c r="G369" s="423"/>
      <c r="H369" s="423"/>
      <c r="I369" s="1547"/>
      <c r="J369" s="1527"/>
      <c r="K369" s="1528"/>
      <c r="L369" s="419"/>
      <c r="M369" s="417"/>
      <c r="N369" s="376"/>
    </row>
    <row r="370" spans="2:14" ht="19.5" customHeight="1">
      <c r="B370" s="1545"/>
      <c r="C370" s="269" t="s">
        <v>592</v>
      </c>
      <c r="D370" s="422"/>
      <c r="E370" s="440">
        <f t="shared" si="37"/>
        <v>0</v>
      </c>
      <c r="F370" s="423"/>
      <c r="G370" s="423"/>
      <c r="H370" s="423"/>
      <c r="I370" s="1547"/>
      <c r="J370" s="1527"/>
      <c r="K370" s="1528"/>
      <c r="L370" s="419"/>
      <c r="M370" s="417"/>
      <c r="N370" s="376"/>
    </row>
    <row r="371" spans="2:14" ht="19.5" customHeight="1">
      <c r="B371" s="1545"/>
      <c r="C371" s="264" t="s">
        <v>593</v>
      </c>
      <c r="D371" s="422"/>
      <c r="E371" s="440">
        <f t="shared" si="37"/>
        <v>0</v>
      </c>
      <c r="F371" s="423"/>
      <c r="G371" s="423"/>
      <c r="H371" s="423"/>
      <c r="I371" s="1547"/>
      <c r="J371" s="1527"/>
      <c r="K371" s="1528"/>
      <c r="L371" s="424"/>
      <c r="M371" s="412"/>
      <c r="N371" s="376"/>
    </row>
    <row r="372" spans="2:14" ht="19.5" customHeight="1">
      <c r="B372" s="1545"/>
      <c r="C372" s="264" t="s">
        <v>594</v>
      </c>
      <c r="D372" s="422"/>
      <c r="E372" s="440">
        <f t="shared" si="37"/>
        <v>0</v>
      </c>
      <c r="F372" s="425"/>
      <c r="G372" s="425"/>
      <c r="H372" s="425"/>
      <c r="I372" s="1547"/>
      <c r="J372" s="1527"/>
      <c r="K372" s="1528"/>
      <c r="L372" s="424"/>
      <c r="M372" s="412"/>
      <c r="N372" s="376"/>
    </row>
    <row r="373" spans="2:14" ht="19.5" customHeight="1">
      <c r="B373" s="1545"/>
      <c r="C373" s="272" t="s">
        <v>631</v>
      </c>
      <c r="D373" s="422"/>
      <c r="E373" s="440">
        <f t="shared" si="37"/>
        <v>0</v>
      </c>
      <c r="F373" s="423"/>
      <c r="G373" s="423"/>
      <c r="H373" s="423"/>
      <c r="I373" s="1547"/>
      <c r="J373" s="1527"/>
      <c r="K373" s="1528"/>
      <c r="L373" s="424"/>
      <c r="M373" s="412"/>
      <c r="N373" s="376"/>
    </row>
    <row r="374" spans="2:14" ht="19.5" customHeight="1">
      <c r="B374" s="1545"/>
      <c r="C374" s="264" t="s">
        <v>595</v>
      </c>
      <c r="D374" s="422"/>
      <c r="E374" s="440">
        <f t="shared" si="37"/>
        <v>0</v>
      </c>
      <c r="F374" s="423"/>
      <c r="G374" s="423"/>
      <c r="H374" s="423"/>
      <c r="I374" s="1547"/>
      <c r="J374" s="1527"/>
      <c r="K374" s="1528"/>
      <c r="L374" s="424"/>
      <c r="M374" s="412"/>
      <c r="N374" s="376"/>
    </row>
    <row r="375" spans="2:14" ht="19.5" customHeight="1" thickBot="1">
      <c r="B375" s="1546"/>
      <c r="C375" s="273" t="s">
        <v>596</v>
      </c>
      <c r="D375" s="426"/>
      <c r="E375" s="441">
        <f>SUM(F375:H375)</f>
        <v>0</v>
      </c>
      <c r="F375" s="427"/>
      <c r="G375" s="427"/>
      <c r="H375" s="427"/>
      <c r="I375" s="1548"/>
      <c r="J375" s="1551"/>
      <c r="K375" s="1552"/>
      <c r="L375" s="424"/>
      <c r="M375" s="412"/>
      <c r="N375" s="376"/>
    </row>
    <row r="376" spans="2:14" ht="37.5" customHeight="1">
      <c r="B376" s="437" t="str">
        <f>IF('①4.事業内容（販促）'!B42="","",'①4.事業内容（販促）'!B42)</f>
        <v/>
      </c>
      <c r="C376" s="1557" t="str">
        <f>IF('①4.事業内容（販促）'!C42="","",'①4.事業内容（販促）'!C42)</f>
        <v/>
      </c>
      <c r="D376" s="1558"/>
      <c r="E376" s="438">
        <f>SUM(E377:E385)</f>
        <v>0</v>
      </c>
      <c r="F376" s="438">
        <f>SUM(F377:F385)</f>
        <v>0</v>
      </c>
      <c r="G376" s="438">
        <f>SUM(G377:G385)</f>
        <v>0</v>
      </c>
      <c r="H376" s="438">
        <f>SUM(H377:H385)</f>
        <v>0</v>
      </c>
      <c r="I376" s="430"/>
      <c r="J376" s="1559"/>
      <c r="K376" s="1560"/>
      <c r="L376" s="419"/>
      <c r="M376" s="417"/>
      <c r="N376" s="376"/>
    </row>
    <row r="377" spans="2:14" ht="19.5" customHeight="1">
      <c r="B377" s="1544"/>
      <c r="C377" s="260" t="s">
        <v>589</v>
      </c>
      <c r="D377" s="420"/>
      <c r="E377" s="439">
        <f>SUM(F377:H377)</f>
        <v>0</v>
      </c>
      <c r="F377" s="421"/>
      <c r="G377" s="421"/>
      <c r="H377" s="421"/>
      <c r="I377" s="1385"/>
      <c r="J377" s="1549"/>
      <c r="K377" s="1550"/>
      <c r="L377" s="424"/>
      <c r="M377" s="412"/>
      <c r="N377" s="376"/>
    </row>
    <row r="378" spans="2:14" ht="19.5" customHeight="1">
      <c r="B378" s="1545"/>
      <c r="C378" s="264" t="s">
        <v>590</v>
      </c>
      <c r="D378" s="422"/>
      <c r="E378" s="440">
        <f t="shared" ref="E378:E384" si="38">SUM(F378:H378)</f>
        <v>0</v>
      </c>
      <c r="F378" s="423"/>
      <c r="G378" s="423"/>
      <c r="H378" s="423"/>
      <c r="I378" s="1547"/>
      <c r="J378" s="1527"/>
      <c r="K378" s="1528"/>
      <c r="L378" s="419"/>
      <c r="M378" s="417"/>
      <c r="N378" s="376"/>
    </row>
    <row r="379" spans="2:14" ht="19.5" customHeight="1">
      <c r="B379" s="1545"/>
      <c r="C379" s="264" t="s">
        <v>591</v>
      </c>
      <c r="D379" s="422"/>
      <c r="E379" s="440">
        <f t="shared" si="38"/>
        <v>0</v>
      </c>
      <c r="F379" s="423"/>
      <c r="G379" s="423"/>
      <c r="H379" s="423"/>
      <c r="I379" s="1547"/>
      <c r="J379" s="1527"/>
      <c r="K379" s="1528"/>
      <c r="L379" s="419"/>
      <c r="M379" s="417"/>
      <c r="N379" s="376"/>
    </row>
    <row r="380" spans="2:14" ht="19.5" customHeight="1">
      <c r="B380" s="1545"/>
      <c r="C380" s="269" t="s">
        <v>592</v>
      </c>
      <c r="D380" s="422"/>
      <c r="E380" s="440">
        <f t="shared" si="38"/>
        <v>0</v>
      </c>
      <c r="F380" s="423"/>
      <c r="G380" s="423"/>
      <c r="H380" s="423"/>
      <c r="I380" s="1547"/>
      <c r="J380" s="1527"/>
      <c r="K380" s="1528"/>
      <c r="L380" s="419"/>
      <c r="M380" s="417"/>
      <c r="N380" s="376"/>
    </row>
    <row r="381" spans="2:14" ht="19.5" customHeight="1">
      <c r="B381" s="1545"/>
      <c r="C381" s="264" t="s">
        <v>593</v>
      </c>
      <c r="D381" s="422"/>
      <c r="E381" s="440">
        <f t="shared" si="38"/>
        <v>0</v>
      </c>
      <c r="F381" s="423"/>
      <c r="G381" s="423"/>
      <c r="H381" s="423"/>
      <c r="I381" s="1547"/>
      <c r="J381" s="1527"/>
      <c r="K381" s="1528"/>
      <c r="L381" s="424"/>
      <c r="M381" s="412"/>
      <c r="N381" s="376"/>
    </row>
    <row r="382" spans="2:14" ht="19.5" customHeight="1">
      <c r="B382" s="1545"/>
      <c r="C382" s="264" t="s">
        <v>594</v>
      </c>
      <c r="D382" s="422"/>
      <c r="E382" s="440">
        <f t="shared" si="38"/>
        <v>0</v>
      </c>
      <c r="F382" s="425"/>
      <c r="G382" s="425"/>
      <c r="H382" s="425"/>
      <c r="I382" s="1547"/>
      <c r="J382" s="1529"/>
      <c r="K382" s="1530"/>
      <c r="L382" s="424"/>
      <c r="M382" s="412"/>
      <c r="N382" s="376"/>
    </row>
    <row r="383" spans="2:14" ht="19.5" customHeight="1">
      <c r="B383" s="1545"/>
      <c r="C383" s="272" t="s">
        <v>631</v>
      </c>
      <c r="D383" s="422"/>
      <c r="E383" s="440">
        <f t="shared" si="38"/>
        <v>0</v>
      </c>
      <c r="F383" s="423"/>
      <c r="G383" s="423"/>
      <c r="H383" s="423"/>
      <c r="I383" s="1547"/>
      <c r="J383" s="1527"/>
      <c r="K383" s="1528"/>
      <c r="L383" s="424"/>
      <c r="M383" s="412"/>
      <c r="N383" s="376"/>
    </row>
    <row r="384" spans="2:14" ht="19.5" customHeight="1">
      <c r="B384" s="1545"/>
      <c r="C384" s="264" t="s">
        <v>595</v>
      </c>
      <c r="D384" s="422"/>
      <c r="E384" s="440">
        <f t="shared" si="38"/>
        <v>0</v>
      </c>
      <c r="F384" s="423"/>
      <c r="G384" s="423"/>
      <c r="H384" s="423"/>
      <c r="I384" s="1547"/>
      <c r="J384" s="1527"/>
      <c r="K384" s="1528"/>
      <c r="L384" s="424"/>
      <c r="M384" s="412"/>
      <c r="N384" s="376"/>
    </row>
    <row r="385" spans="2:14" ht="19.5" customHeight="1" thickBot="1">
      <c r="B385" s="1546"/>
      <c r="C385" s="273" t="s">
        <v>596</v>
      </c>
      <c r="D385" s="426"/>
      <c r="E385" s="441">
        <f>SUM(F385:H385)</f>
        <v>0</v>
      </c>
      <c r="F385" s="427"/>
      <c r="G385" s="427"/>
      <c r="H385" s="427"/>
      <c r="I385" s="1548"/>
      <c r="J385" s="1531"/>
      <c r="K385" s="1532"/>
      <c r="L385" s="424"/>
      <c r="M385" s="412"/>
      <c r="N385" s="376"/>
    </row>
    <row r="386" spans="2:14" ht="37.5" customHeight="1">
      <c r="B386" s="166" t="str">
        <f>IF('①4.事業内容（販促）'!B43="","",'①4.事業内容（販促）'!B43)</f>
        <v/>
      </c>
      <c r="C386" s="1533" t="str">
        <f>IF('①4.事業内容（販促）'!C43="","",'①4.事業内容（販促）'!C43)</f>
        <v/>
      </c>
      <c r="D386" s="1534"/>
      <c r="E386" s="436">
        <f>SUM(E387:E395)</f>
        <v>0</v>
      </c>
      <c r="F386" s="436">
        <f>SUM(F387:F395)</f>
        <v>0</v>
      </c>
      <c r="G386" s="436">
        <f>SUM(G387:G395)</f>
        <v>0</v>
      </c>
      <c r="H386" s="436">
        <f>SUM(H387:H395)</f>
        <v>0</v>
      </c>
      <c r="I386" s="428"/>
      <c r="J386" s="1535"/>
      <c r="K386" s="1536"/>
      <c r="L386" s="419"/>
      <c r="M386" s="417"/>
      <c r="N386" s="376"/>
    </row>
    <row r="387" spans="2:14" ht="19.5" customHeight="1">
      <c r="B387" s="1544"/>
      <c r="C387" s="260" t="s">
        <v>589</v>
      </c>
      <c r="D387" s="420"/>
      <c r="E387" s="439">
        <f>SUM(F387:H387)</f>
        <v>0</v>
      </c>
      <c r="F387" s="421"/>
      <c r="G387" s="421"/>
      <c r="H387" s="421"/>
      <c r="I387" s="1385"/>
      <c r="J387" s="1549"/>
      <c r="K387" s="1550"/>
      <c r="L387" s="424"/>
      <c r="M387" s="412"/>
      <c r="N387" s="376"/>
    </row>
    <row r="388" spans="2:14" ht="19.5" customHeight="1">
      <c r="B388" s="1545"/>
      <c r="C388" s="264" t="s">
        <v>590</v>
      </c>
      <c r="D388" s="422"/>
      <c r="E388" s="440">
        <f t="shared" ref="E388:E394" si="39">SUM(F388:H388)</f>
        <v>0</v>
      </c>
      <c r="F388" s="423"/>
      <c r="G388" s="423"/>
      <c r="H388" s="423"/>
      <c r="I388" s="1547"/>
      <c r="J388" s="1527"/>
      <c r="K388" s="1528"/>
      <c r="L388" s="419"/>
      <c r="M388" s="417"/>
      <c r="N388" s="376"/>
    </row>
    <row r="389" spans="2:14" ht="19.5" customHeight="1">
      <c r="B389" s="1545"/>
      <c r="C389" s="264" t="s">
        <v>591</v>
      </c>
      <c r="D389" s="422"/>
      <c r="E389" s="440">
        <f t="shared" si="39"/>
        <v>0</v>
      </c>
      <c r="F389" s="423"/>
      <c r="G389" s="423"/>
      <c r="H389" s="423"/>
      <c r="I389" s="1547"/>
      <c r="J389" s="1527"/>
      <c r="K389" s="1528"/>
      <c r="L389" s="419"/>
      <c r="M389" s="417"/>
      <c r="N389" s="376"/>
    </row>
    <row r="390" spans="2:14" ht="19.5" customHeight="1">
      <c r="B390" s="1545"/>
      <c r="C390" s="269" t="s">
        <v>592</v>
      </c>
      <c r="D390" s="422"/>
      <c r="E390" s="440">
        <f t="shared" si="39"/>
        <v>0</v>
      </c>
      <c r="F390" s="423"/>
      <c r="G390" s="423"/>
      <c r="H390" s="423"/>
      <c r="I390" s="1547"/>
      <c r="J390" s="1527"/>
      <c r="K390" s="1528"/>
      <c r="L390" s="419"/>
      <c r="M390" s="417"/>
      <c r="N390" s="376"/>
    </row>
    <row r="391" spans="2:14" ht="19.5" customHeight="1">
      <c r="B391" s="1545"/>
      <c r="C391" s="264" t="s">
        <v>593</v>
      </c>
      <c r="D391" s="422"/>
      <c r="E391" s="440">
        <f t="shared" si="39"/>
        <v>0</v>
      </c>
      <c r="F391" s="423"/>
      <c r="G391" s="423"/>
      <c r="H391" s="423"/>
      <c r="I391" s="1547"/>
      <c r="J391" s="1527"/>
      <c r="K391" s="1528"/>
      <c r="L391" s="424"/>
      <c r="M391" s="412"/>
      <c r="N391" s="376"/>
    </row>
    <row r="392" spans="2:14" ht="19.5" customHeight="1">
      <c r="B392" s="1545"/>
      <c r="C392" s="264" t="s">
        <v>594</v>
      </c>
      <c r="D392" s="422"/>
      <c r="E392" s="440">
        <f t="shared" si="39"/>
        <v>0</v>
      </c>
      <c r="F392" s="425"/>
      <c r="G392" s="425"/>
      <c r="H392" s="425"/>
      <c r="I392" s="1547"/>
      <c r="J392" s="1527"/>
      <c r="K392" s="1528"/>
      <c r="L392" s="424"/>
      <c r="M392" s="412"/>
      <c r="N392" s="376"/>
    </row>
    <row r="393" spans="2:14" ht="19.5" customHeight="1">
      <c r="B393" s="1545"/>
      <c r="C393" s="272" t="s">
        <v>631</v>
      </c>
      <c r="D393" s="422"/>
      <c r="E393" s="440">
        <f t="shared" si="39"/>
        <v>0</v>
      </c>
      <c r="F393" s="423"/>
      <c r="G393" s="423"/>
      <c r="H393" s="423"/>
      <c r="I393" s="1547"/>
      <c r="J393" s="1527"/>
      <c r="K393" s="1528"/>
      <c r="L393" s="424"/>
      <c r="M393" s="412"/>
      <c r="N393" s="376"/>
    </row>
    <row r="394" spans="2:14" ht="19.5" customHeight="1">
      <c r="B394" s="1545"/>
      <c r="C394" s="264" t="s">
        <v>595</v>
      </c>
      <c r="D394" s="422"/>
      <c r="E394" s="440">
        <f t="shared" si="39"/>
        <v>0</v>
      </c>
      <c r="F394" s="423"/>
      <c r="G394" s="423"/>
      <c r="H394" s="423"/>
      <c r="I394" s="1547"/>
      <c r="J394" s="1527"/>
      <c r="K394" s="1528"/>
      <c r="L394" s="424"/>
      <c r="M394" s="412"/>
      <c r="N394" s="376"/>
    </row>
    <row r="395" spans="2:14" ht="19.5" customHeight="1" thickBot="1">
      <c r="B395" s="1546"/>
      <c r="C395" s="273" t="s">
        <v>596</v>
      </c>
      <c r="D395" s="426"/>
      <c r="E395" s="441">
        <f>SUM(F395:H395)</f>
        <v>0</v>
      </c>
      <c r="F395" s="427"/>
      <c r="G395" s="427"/>
      <c r="H395" s="427"/>
      <c r="I395" s="1548"/>
      <c r="J395" s="1551"/>
      <c r="K395" s="1552"/>
      <c r="L395" s="424"/>
      <c r="M395" s="412"/>
      <c r="N395" s="376"/>
    </row>
    <row r="396" spans="2:14" ht="37.5" customHeight="1">
      <c r="B396" s="437" t="str">
        <f>IF('①4.事業内容（販促）'!B44="","",'①4.事業内容（販促）'!B44)</f>
        <v/>
      </c>
      <c r="C396" s="1557" t="str">
        <f>IF('①4.事業内容（販促）'!C44="","",'①4.事業内容（販促）'!C44)</f>
        <v/>
      </c>
      <c r="D396" s="1558"/>
      <c r="E396" s="438">
        <f>SUM(E397:E405)</f>
        <v>0</v>
      </c>
      <c r="F396" s="438">
        <f>SUM(F397:F405)</f>
        <v>0</v>
      </c>
      <c r="G396" s="438">
        <f>SUM(G397:G405)</f>
        <v>0</v>
      </c>
      <c r="H396" s="438">
        <f>SUM(H397:H405)</f>
        <v>0</v>
      </c>
      <c r="I396" s="430"/>
      <c r="J396" s="1559"/>
      <c r="K396" s="1560"/>
      <c r="L396" s="419"/>
      <c r="M396" s="417"/>
      <c r="N396" s="376"/>
    </row>
    <row r="397" spans="2:14" ht="19.5" customHeight="1">
      <c r="B397" s="1544"/>
      <c r="C397" s="260" t="s">
        <v>589</v>
      </c>
      <c r="D397" s="420"/>
      <c r="E397" s="439">
        <f>SUM(F397:H397)</f>
        <v>0</v>
      </c>
      <c r="F397" s="421"/>
      <c r="G397" s="421"/>
      <c r="H397" s="421"/>
      <c r="I397" s="1385"/>
      <c r="J397" s="1549"/>
      <c r="K397" s="1550"/>
      <c r="L397" s="424"/>
      <c r="M397" s="412"/>
      <c r="N397" s="376"/>
    </row>
    <row r="398" spans="2:14" ht="19.5" customHeight="1">
      <c r="B398" s="1545"/>
      <c r="C398" s="264" t="s">
        <v>590</v>
      </c>
      <c r="D398" s="422"/>
      <c r="E398" s="440">
        <f t="shared" ref="E398:E404" si="40">SUM(F398:H398)</f>
        <v>0</v>
      </c>
      <c r="F398" s="423"/>
      <c r="G398" s="423"/>
      <c r="H398" s="423"/>
      <c r="I398" s="1547"/>
      <c r="J398" s="1527"/>
      <c r="K398" s="1528"/>
      <c r="L398" s="419"/>
      <c r="M398" s="417"/>
      <c r="N398" s="376"/>
    </row>
    <row r="399" spans="2:14" ht="19.5" customHeight="1">
      <c r="B399" s="1545"/>
      <c r="C399" s="264" t="s">
        <v>591</v>
      </c>
      <c r="D399" s="422"/>
      <c r="E399" s="440">
        <f t="shared" si="40"/>
        <v>0</v>
      </c>
      <c r="F399" s="423"/>
      <c r="G399" s="423"/>
      <c r="H399" s="423"/>
      <c r="I399" s="1547"/>
      <c r="J399" s="1527"/>
      <c r="K399" s="1528"/>
      <c r="L399" s="419"/>
      <c r="M399" s="417"/>
      <c r="N399" s="376"/>
    </row>
    <row r="400" spans="2:14" ht="19.5" customHeight="1">
      <c r="B400" s="1545"/>
      <c r="C400" s="269" t="s">
        <v>592</v>
      </c>
      <c r="D400" s="422"/>
      <c r="E400" s="440">
        <f t="shared" si="40"/>
        <v>0</v>
      </c>
      <c r="F400" s="423"/>
      <c r="G400" s="423"/>
      <c r="H400" s="423"/>
      <c r="I400" s="1547"/>
      <c r="J400" s="1527"/>
      <c r="K400" s="1528"/>
      <c r="L400" s="419"/>
      <c r="M400" s="417"/>
      <c r="N400" s="376"/>
    </row>
    <row r="401" spans="2:14" ht="19.5" customHeight="1">
      <c r="B401" s="1545"/>
      <c r="C401" s="264" t="s">
        <v>593</v>
      </c>
      <c r="D401" s="422"/>
      <c r="E401" s="440">
        <f t="shared" si="40"/>
        <v>0</v>
      </c>
      <c r="F401" s="423"/>
      <c r="G401" s="423"/>
      <c r="H401" s="423"/>
      <c r="I401" s="1547"/>
      <c r="J401" s="1527"/>
      <c r="K401" s="1528"/>
      <c r="L401" s="424"/>
      <c r="M401" s="412"/>
      <c r="N401" s="376"/>
    </row>
    <row r="402" spans="2:14" ht="19.5" customHeight="1">
      <c r="B402" s="1545"/>
      <c r="C402" s="264" t="s">
        <v>594</v>
      </c>
      <c r="D402" s="422"/>
      <c r="E402" s="440">
        <f t="shared" si="40"/>
        <v>0</v>
      </c>
      <c r="F402" s="425"/>
      <c r="G402" s="425"/>
      <c r="H402" s="425"/>
      <c r="I402" s="1547"/>
      <c r="J402" s="1529"/>
      <c r="K402" s="1530"/>
      <c r="L402" s="424"/>
      <c r="M402" s="412"/>
      <c r="N402" s="376"/>
    </row>
    <row r="403" spans="2:14" ht="19.5" customHeight="1">
      <c r="B403" s="1545"/>
      <c r="C403" s="272" t="s">
        <v>631</v>
      </c>
      <c r="D403" s="422"/>
      <c r="E403" s="440">
        <f t="shared" si="40"/>
        <v>0</v>
      </c>
      <c r="F403" s="423"/>
      <c r="G403" s="423"/>
      <c r="H403" s="423"/>
      <c r="I403" s="1547"/>
      <c r="J403" s="1527"/>
      <c r="K403" s="1528"/>
      <c r="L403" s="424"/>
      <c r="M403" s="412"/>
      <c r="N403" s="376"/>
    </row>
    <row r="404" spans="2:14" ht="19.5" customHeight="1">
      <c r="B404" s="1545"/>
      <c r="C404" s="264" t="s">
        <v>595</v>
      </c>
      <c r="D404" s="422"/>
      <c r="E404" s="440">
        <f t="shared" si="40"/>
        <v>0</v>
      </c>
      <c r="F404" s="423"/>
      <c r="G404" s="423"/>
      <c r="H404" s="423"/>
      <c r="I404" s="1547"/>
      <c r="J404" s="1527"/>
      <c r="K404" s="1528"/>
      <c r="L404" s="424"/>
      <c r="M404" s="412"/>
      <c r="N404" s="376"/>
    </row>
    <row r="405" spans="2:14" ht="19.5" customHeight="1" thickBot="1">
      <c r="B405" s="1546"/>
      <c r="C405" s="273" t="s">
        <v>596</v>
      </c>
      <c r="D405" s="426"/>
      <c r="E405" s="441">
        <f>SUM(F405:H405)</f>
        <v>0</v>
      </c>
      <c r="F405" s="427"/>
      <c r="G405" s="427"/>
      <c r="H405" s="427"/>
      <c r="I405" s="1548"/>
      <c r="J405" s="1531"/>
      <c r="K405" s="1532"/>
      <c r="L405" s="424"/>
      <c r="M405" s="412"/>
      <c r="N405" s="376"/>
    </row>
    <row r="406" spans="2:14" ht="40.5" customHeight="1">
      <c r="B406" s="166" t="str">
        <f>IF('⑥5.スケジュール(販促) '!B45="","",'⑥5.スケジュール(販促) '!B45)</f>
        <v/>
      </c>
      <c r="C406" s="1533" t="str">
        <f>IF('⑥5.スケジュール(販促) '!C45="","",'⑥5.スケジュール(販促) '!C45)</f>
        <v/>
      </c>
      <c r="D406" s="1534" t="str">
        <f>IF('⑥5.スケジュール(PR) '!D405="","",'⑥5.スケジュール(PR) '!D405)</f>
        <v/>
      </c>
      <c r="E406" s="436">
        <f>SUM(E407:E415)</f>
        <v>0</v>
      </c>
      <c r="F406" s="436">
        <f>SUM(F407:F415)</f>
        <v>0</v>
      </c>
      <c r="G406" s="436">
        <f>SUM(G407:G415)</f>
        <v>0</v>
      </c>
      <c r="H406" s="436">
        <f>SUM(H407:H415)</f>
        <v>0</v>
      </c>
      <c r="I406" s="429"/>
      <c r="J406" s="1553"/>
      <c r="K406" s="1554"/>
      <c r="L406" s="419"/>
      <c r="M406" s="146"/>
      <c r="N406" s="376"/>
    </row>
    <row r="407" spans="2:14" ht="19.5" customHeight="1">
      <c r="B407" s="1544"/>
      <c r="C407" s="260" t="s">
        <v>589</v>
      </c>
      <c r="D407" s="420"/>
      <c r="E407" s="439">
        <f>SUM(F407:H407)</f>
        <v>0</v>
      </c>
      <c r="F407" s="421"/>
      <c r="G407" s="421"/>
      <c r="H407" s="421"/>
      <c r="I407" s="1385"/>
      <c r="J407" s="1549"/>
      <c r="K407" s="1550"/>
      <c r="L407" s="419"/>
      <c r="M407" s="151"/>
      <c r="N407" s="376"/>
    </row>
    <row r="408" spans="2:14" ht="19.5" customHeight="1">
      <c r="B408" s="1545"/>
      <c r="C408" s="264" t="s">
        <v>590</v>
      </c>
      <c r="D408" s="422"/>
      <c r="E408" s="440">
        <f t="shared" ref="E408:E414" si="41">SUM(F408:H408)</f>
        <v>0</v>
      </c>
      <c r="F408" s="423"/>
      <c r="G408" s="423"/>
      <c r="H408" s="423"/>
      <c r="I408" s="1547"/>
      <c r="J408" s="1527"/>
      <c r="K408" s="1528"/>
      <c r="L408" s="424"/>
      <c r="M408" s="412"/>
      <c r="N408" s="376"/>
    </row>
    <row r="409" spans="2:14" ht="19.5" customHeight="1">
      <c r="B409" s="1545"/>
      <c r="C409" s="264" t="s">
        <v>591</v>
      </c>
      <c r="D409" s="422"/>
      <c r="E409" s="440">
        <f t="shared" si="41"/>
        <v>0</v>
      </c>
      <c r="F409" s="423"/>
      <c r="G409" s="423"/>
      <c r="H409" s="423"/>
      <c r="I409" s="1547"/>
      <c r="J409" s="1527"/>
      <c r="K409" s="1528"/>
      <c r="L409" s="424"/>
      <c r="M409" s="146"/>
      <c r="N409" s="376"/>
    </row>
    <row r="410" spans="2:14" ht="19.5" customHeight="1">
      <c r="B410" s="1545"/>
      <c r="C410" s="269" t="s">
        <v>592</v>
      </c>
      <c r="D410" s="422"/>
      <c r="E410" s="440">
        <f t="shared" si="41"/>
        <v>0</v>
      </c>
      <c r="F410" s="423"/>
      <c r="G410" s="423"/>
      <c r="H410" s="423"/>
      <c r="I410" s="1547"/>
      <c r="J410" s="1527"/>
      <c r="K410" s="1528"/>
      <c r="L410" s="424"/>
      <c r="M410" s="668"/>
      <c r="N410" s="376"/>
    </row>
    <row r="411" spans="2:14" ht="19.5" customHeight="1">
      <c r="B411" s="1545"/>
      <c r="C411" s="264" t="s">
        <v>593</v>
      </c>
      <c r="D411" s="422"/>
      <c r="E411" s="440">
        <f t="shared" si="41"/>
        <v>0</v>
      </c>
      <c r="F411" s="423"/>
      <c r="G411" s="423"/>
      <c r="H411" s="423"/>
      <c r="I411" s="1547"/>
      <c r="J411" s="1527"/>
      <c r="K411" s="1528"/>
      <c r="L411" s="419"/>
      <c r="M411" s="417"/>
      <c r="N411" s="376"/>
    </row>
    <row r="412" spans="2:14" ht="19.5" customHeight="1">
      <c r="B412" s="1545"/>
      <c r="C412" s="264" t="s">
        <v>594</v>
      </c>
      <c r="D412" s="422"/>
      <c r="E412" s="440">
        <f t="shared" si="41"/>
        <v>0</v>
      </c>
      <c r="F412" s="425"/>
      <c r="G412" s="425"/>
      <c r="H412" s="425"/>
      <c r="I412" s="1547"/>
      <c r="J412" s="1529"/>
      <c r="K412" s="1530"/>
      <c r="L412" s="419"/>
      <c r="M412" s="417"/>
      <c r="N412" s="376"/>
    </row>
    <row r="413" spans="2:14" ht="19.5" customHeight="1">
      <c r="B413" s="1545"/>
      <c r="C413" s="272" t="s">
        <v>631</v>
      </c>
      <c r="D413" s="422"/>
      <c r="E413" s="440">
        <f t="shared" si="41"/>
        <v>0</v>
      </c>
      <c r="F413" s="423"/>
      <c r="G413" s="423"/>
      <c r="H413" s="423"/>
      <c r="I413" s="1547"/>
      <c r="J413" s="1527"/>
      <c r="K413" s="1528"/>
      <c r="L413" s="419"/>
      <c r="M413" s="417"/>
      <c r="N413" s="376"/>
    </row>
    <row r="414" spans="2:14" ht="19.5" customHeight="1">
      <c r="B414" s="1545"/>
      <c r="C414" s="264" t="s">
        <v>595</v>
      </c>
      <c r="D414" s="422"/>
      <c r="E414" s="440">
        <f t="shared" si="41"/>
        <v>0</v>
      </c>
      <c r="F414" s="423"/>
      <c r="G414" s="423"/>
      <c r="H414" s="423"/>
      <c r="I414" s="1547"/>
      <c r="J414" s="1527"/>
      <c r="K414" s="1528"/>
      <c r="L414" s="419"/>
      <c r="M414" s="417"/>
      <c r="N414" s="376"/>
    </row>
    <row r="415" spans="2:14" ht="19.5" customHeight="1" thickBot="1">
      <c r="B415" s="1546"/>
      <c r="C415" s="273" t="s">
        <v>596</v>
      </c>
      <c r="D415" s="426"/>
      <c r="E415" s="441">
        <f>SUM(F415:H415)</f>
        <v>0</v>
      </c>
      <c r="F415" s="427"/>
      <c r="G415" s="427"/>
      <c r="H415" s="427"/>
      <c r="I415" s="1548"/>
      <c r="J415" s="1531"/>
      <c r="K415" s="1532"/>
      <c r="L415" s="419"/>
      <c r="M415" s="417"/>
      <c r="N415" s="376"/>
    </row>
    <row r="416" spans="2:14" ht="37.5" customHeight="1">
      <c r="B416" s="166" t="str">
        <f>IF('⑥5.スケジュール(販促) '!B46="","",'⑥5.スケジュール(販促) '!B46)</f>
        <v/>
      </c>
      <c r="C416" s="1533" t="str">
        <f>IF('⑥5.スケジュール(販促) '!C46="","",'⑥5.スケジュール(販促) '!C46)</f>
        <v/>
      </c>
      <c r="D416" s="1534" t="str">
        <f>IF('⑥5.スケジュール(PR) '!D406="","",'⑥5.スケジュール(PR) '!D406)</f>
        <v/>
      </c>
      <c r="E416" s="436">
        <f>SUM(E417:E425)</f>
        <v>0</v>
      </c>
      <c r="F416" s="436">
        <f>SUM(F417:F425)</f>
        <v>0</v>
      </c>
      <c r="G416" s="436">
        <f>SUM(G417:G425)</f>
        <v>0</v>
      </c>
      <c r="H416" s="436">
        <f>SUM(H417:H425)</f>
        <v>0</v>
      </c>
      <c r="I416" s="428"/>
      <c r="J416" s="1535"/>
      <c r="K416" s="1536"/>
      <c r="L416" s="419"/>
      <c r="M416" s="417"/>
      <c r="N416" s="376"/>
    </row>
    <row r="417" spans="2:14" ht="19.5" customHeight="1">
      <c r="B417" s="1544"/>
      <c r="C417" s="260" t="s">
        <v>589</v>
      </c>
      <c r="D417" s="420"/>
      <c r="E417" s="439">
        <f>SUM(F417:H417)</f>
        <v>0</v>
      </c>
      <c r="F417" s="421"/>
      <c r="G417" s="421"/>
      <c r="H417" s="421"/>
      <c r="I417" s="1385"/>
      <c r="J417" s="1549"/>
      <c r="K417" s="1550"/>
      <c r="L417" s="424"/>
      <c r="M417" s="412"/>
      <c r="N417" s="376"/>
    </row>
    <row r="418" spans="2:14" ht="19.5" customHeight="1">
      <c r="B418" s="1545"/>
      <c r="C418" s="264" t="s">
        <v>590</v>
      </c>
      <c r="D418" s="422"/>
      <c r="E418" s="440">
        <f t="shared" ref="E418:E424" si="42">SUM(F418:H418)</f>
        <v>0</v>
      </c>
      <c r="F418" s="423"/>
      <c r="G418" s="423"/>
      <c r="H418" s="423"/>
      <c r="I418" s="1547"/>
      <c r="J418" s="1527"/>
      <c r="K418" s="1528"/>
      <c r="L418" s="419"/>
      <c r="M418" s="417"/>
      <c r="N418" s="376"/>
    </row>
    <row r="419" spans="2:14" ht="19.5" customHeight="1">
      <c r="B419" s="1545"/>
      <c r="C419" s="264" t="s">
        <v>591</v>
      </c>
      <c r="D419" s="422"/>
      <c r="E419" s="440">
        <f t="shared" si="42"/>
        <v>0</v>
      </c>
      <c r="F419" s="423"/>
      <c r="G419" s="423"/>
      <c r="H419" s="423"/>
      <c r="I419" s="1547"/>
      <c r="J419" s="1527"/>
      <c r="K419" s="1528"/>
      <c r="L419" s="419"/>
      <c r="M419" s="417"/>
      <c r="N419" s="376"/>
    </row>
    <row r="420" spans="2:14" ht="19.5" customHeight="1">
      <c r="B420" s="1545"/>
      <c r="C420" s="269" t="s">
        <v>592</v>
      </c>
      <c r="D420" s="422"/>
      <c r="E420" s="440">
        <f t="shared" si="42"/>
        <v>0</v>
      </c>
      <c r="F420" s="423"/>
      <c r="G420" s="423"/>
      <c r="H420" s="423"/>
      <c r="I420" s="1547"/>
      <c r="J420" s="1527"/>
      <c r="K420" s="1528"/>
      <c r="L420" s="419"/>
      <c r="M420" s="417"/>
      <c r="N420" s="376"/>
    </row>
    <row r="421" spans="2:14" ht="19.5" customHeight="1">
      <c r="B421" s="1545"/>
      <c r="C421" s="264" t="s">
        <v>593</v>
      </c>
      <c r="D421" s="422"/>
      <c r="E421" s="440">
        <f t="shared" si="42"/>
        <v>0</v>
      </c>
      <c r="F421" s="423"/>
      <c r="G421" s="423"/>
      <c r="H421" s="423"/>
      <c r="I421" s="1547"/>
      <c r="J421" s="1527"/>
      <c r="K421" s="1528"/>
      <c r="L421" s="424"/>
      <c r="M421" s="412"/>
      <c r="N421" s="376"/>
    </row>
    <row r="422" spans="2:14" ht="19.5" customHeight="1">
      <c r="B422" s="1545"/>
      <c r="C422" s="264" t="s">
        <v>594</v>
      </c>
      <c r="D422" s="422"/>
      <c r="E422" s="440">
        <f t="shared" si="42"/>
        <v>0</v>
      </c>
      <c r="F422" s="425"/>
      <c r="G422" s="425"/>
      <c r="H422" s="425"/>
      <c r="I422" s="1547"/>
      <c r="J422" s="1527"/>
      <c r="K422" s="1528"/>
      <c r="L422" s="424"/>
      <c r="M422" s="412"/>
      <c r="N422" s="376"/>
    </row>
    <row r="423" spans="2:14" ht="19.5" customHeight="1">
      <c r="B423" s="1545"/>
      <c r="C423" s="272" t="s">
        <v>631</v>
      </c>
      <c r="D423" s="422"/>
      <c r="E423" s="440">
        <f t="shared" si="42"/>
        <v>0</v>
      </c>
      <c r="F423" s="423"/>
      <c r="G423" s="423"/>
      <c r="H423" s="423"/>
      <c r="I423" s="1547"/>
      <c r="J423" s="1527"/>
      <c r="K423" s="1528"/>
      <c r="L423" s="424"/>
      <c r="M423" s="412"/>
      <c r="N423" s="376"/>
    </row>
    <row r="424" spans="2:14" ht="19.5" customHeight="1">
      <c r="B424" s="1545"/>
      <c r="C424" s="264" t="s">
        <v>595</v>
      </c>
      <c r="D424" s="422"/>
      <c r="E424" s="440">
        <f t="shared" si="42"/>
        <v>0</v>
      </c>
      <c r="F424" s="423"/>
      <c r="G424" s="423"/>
      <c r="H424" s="423"/>
      <c r="I424" s="1547"/>
      <c r="J424" s="1527"/>
      <c r="K424" s="1528"/>
      <c r="L424" s="424"/>
      <c r="M424" s="412"/>
      <c r="N424" s="376"/>
    </row>
    <row r="425" spans="2:14" ht="19.5" customHeight="1" thickBot="1">
      <c r="B425" s="1546"/>
      <c r="C425" s="273" t="s">
        <v>596</v>
      </c>
      <c r="D425" s="426"/>
      <c r="E425" s="441">
        <f>SUM(F425:H425)</f>
        <v>0</v>
      </c>
      <c r="F425" s="427"/>
      <c r="G425" s="427"/>
      <c r="H425" s="427"/>
      <c r="I425" s="1548"/>
      <c r="J425" s="1551"/>
      <c r="K425" s="1552"/>
      <c r="L425" s="424"/>
      <c r="M425" s="412"/>
      <c r="N425" s="376"/>
    </row>
    <row r="426" spans="2:14" ht="37.5" customHeight="1">
      <c r="B426" s="166" t="str">
        <f>IF('⑥5.スケジュール(販促) '!B47="","",'⑥5.スケジュール(販促) '!B47)</f>
        <v/>
      </c>
      <c r="C426" s="1533" t="str">
        <f>IF('⑥5.スケジュール(販促) '!C47="","",'⑥5.スケジュール(販促) '!C47)</f>
        <v/>
      </c>
      <c r="D426" s="1534" t="str">
        <f>IF('⑥5.スケジュール(PR) '!D407="","",'⑥5.スケジュール(PR) '!D407)</f>
        <v/>
      </c>
      <c r="E426" s="436">
        <f>SUM(E427:E435)</f>
        <v>0</v>
      </c>
      <c r="F426" s="436">
        <f>SUM(F427:F435)</f>
        <v>0</v>
      </c>
      <c r="G426" s="436">
        <f>SUM(G427:G435)</f>
        <v>0</v>
      </c>
      <c r="H426" s="436">
        <f>SUM(H427:H435)</f>
        <v>0</v>
      </c>
      <c r="I426" s="429"/>
      <c r="J426" s="1553"/>
      <c r="K426" s="1554"/>
      <c r="L426" s="419"/>
      <c r="M426" s="417"/>
      <c r="N426" s="376"/>
    </row>
    <row r="427" spans="2:14" ht="19.5" customHeight="1">
      <c r="B427" s="1544"/>
      <c r="C427" s="260" t="s">
        <v>589</v>
      </c>
      <c r="D427" s="420"/>
      <c r="E427" s="439">
        <f>SUM(F427:H427)</f>
        <v>0</v>
      </c>
      <c r="F427" s="421"/>
      <c r="G427" s="421"/>
      <c r="H427" s="421"/>
      <c r="I427" s="1385"/>
      <c r="J427" s="1549"/>
      <c r="K427" s="1550"/>
      <c r="L427" s="424"/>
      <c r="M427" s="412"/>
      <c r="N427" s="376"/>
    </row>
    <row r="428" spans="2:14" ht="19.5" customHeight="1">
      <c r="B428" s="1545"/>
      <c r="C428" s="264" t="s">
        <v>590</v>
      </c>
      <c r="D428" s="422"/>
      <c r="E428" s="440">
        <f t="shared" ref="E428:E434" si="43">SUM(F428:H428)</f>
        <v>0</v>
      </c>
      <c r="F428" s="423"/>
      <c r="G428" s="423"/>
      <c r="H428" s="423"/>
      <c r="I428" s="1547"/>
      <c r="J428" s="1527"/>
      <c r="K428" s="1528"/>
      <c r="L428" s="419"/>
      <c r="M428" s="417"/>
      <c r="N428" s="376"/>
    </row>
    <row r="429" spans="2:14" ht="19.5" customHeight="1">
      <c r="B429" s="1545"/>
      <c r="C429" s="264" t="s">
        <v>591</v>
      </c>
      <c r="D429" s="422"/>
      <c r="E429" s="440">
        <f t="shared" si="43"/>
        <v>0</v>
      </c>
      <c r="F429" s="423"/>
      <c r="G429" s="423"/>
      <c r="H429" s="423"/>
      <c r="I429" s="1547"/>
      <c r="J429" s="1527"/>
      <c r="K429" s="1528"/>
      <c r="L429" s="419"/>
      <c r="M429" s="417"/>
      <c r="N429" s="376"/>
    </row>
    <row r="430" spans="2:14" ht="19.5" customHeight="1">
      <c r="B430" s="1545"/>
      <c r="C430" s="269" t="s">
        <v>592</v>
      </c>
      <c r="D430" s="422"/>
      <c r="E430" s="440">
        <f t="shared" si="43"/>
        <v>0</v>
      </c>
      <c r="F430" s="423"/>
      <c r="G430" s="423"/>
      <c r="H430" s="423"/>
      <c r="I430" s="1547"/>
      <c r="J430" s="1527"/>
      <c r="K430" s="1528"/>
      <c r="L430" s="419"/>
      <c r="M430" s="417"/>
      <c r="N430" s="376"/>
    </row>
    <row r="431" spans="2:14" ht="19.5" customHeight="1">
      <c r="B431" s="1545"/>
      <c r="C431" s="264" t="s">
        <v>593</v>
      </c>
      <c r="D431" s="422"/>
      <c r="E431" s="440">
        <f t="shared" si="43"/>
        <v>0</v>
      </c>
      <c r="F431" s="423"/>
      <c r="G431" s="423"/>
      <c r="H431" s="423"/>
      <c r="I431" s="1547"/>
      <c r="J431" s="1527"/>
      <c r="K431" s="1528"/>
      <c r="L431" s="424"/>
      <c r="M431" s="412"/>
      <c r="N431" s="376"/>
    </row>
    <row r="432" spans="2:14" ht="19.5" customHeight="1">
      <c r="B432" s="1545"/>
      <c r="C432" s="264" t="s">
        <v>594</v>
      </c>
      <c r="D432" s="422"/>
      <c r="E432" s="440">
        <f t="shared" si="43"/>
        <v>0</v>
      </c>
      <c r="F432" s="425"/>
      <c r="G432" s="425"/>
      <c r="H432" s="425"/>
      <c r="I432" s="1547"/>
      <c r="J432" s="1529"/>
      <c r="K432" s="1530"/>
      <c r="L432" s="424"/>
      <c r="M432" s="412"/>
      <c r="N432" s="376"/>
    </row>
    <row r="433" spans="2:14" ht="19.5" customHeight="1">
      <c r="B433" s="1545"/>
      <c r="C433" s="272" t="s">
        <v>631</v>
      </c>
      <c r="D433" s="422"/>
      <c r="E433" s="440">
        <f t="shared" si="43"/>
        <v>0</v>
      </c>
      <c r="F433" s="423"/>
      <c r="G433" s="423"/>
      <c r="H433" s="423"/>
      <c r="I433" s="1547"/>
      <c r="J433" s="1527"/>
      <c r="K433" s="1528"/>
      <c r="L433" s="424"/>
      <c r="M433" s="412"/>
      <c r="N433" s="376"/>
    </row>
    <row r="434" spans="2:14" ht="19.5" customHeight="1">
      <c r="B434" s="1545"/>
      <c r="C434" s="264" t="s">
        <v>595</v>
      </c>
      <c r="D434" s="422"/>
      <c r="E434" s="440">
        <f t="shared" si="43"/>
        <v>0</v>
      </c>
      <c r="F434" s="423"/>
      <c r="G434" s="423"/>
      <c r="H434" s="423"/>
      <c r="I434" s="1547"/>
      <c r="J434" s="1527"/>
      <c r="K434" s="1528"/>
      <c r="L434" s="424"/>
      <c r="M434" s="412"/>
      <c r="N434" s="376"/>
    </row>
    <row r="435" spans="2:14" ht="19.5" customHeight="1" thickBot="1">
      <c r="B435" s="1546"/>
      <c r="C435" s="273" t="s">
        <v>596</v>
      </c>
      <c r="D435" s="426"/>
      <c r="E435" s="441">
        <f>SUM(F435:H435)</f>
        <v>0</v>
      </c>
      <c r="F435" s="427"/>
      <c r="G435" s="427"/>
      <c r="H435" s="427"/>
      <c r="I435" s="1548"/>
      <c r="J435" s="1531"/>
      <c r="K435" s="1532"/>
      <c r="L435" s="424"/>
      <c r="M435" s="412"/>
      <c r="N435" s="376"/>
    </row>
    <row r="436" spans="2:14" ht="37.5" customHeight="1">
      <c r="B436" s="166" t="str">
        <f>IF('⑥5.スケジュール(販促) '!B48="","",'⑥5.スケジュール(販促) '!B48)</f>
        <v/>
      </c>
      <c r="C436" s="1533" t="str">
        <f>IF('⑥5.スケジュール(販促) '!C48="","",'⑥5.スケジュール(販促) '!C48)</f>
        <v/>
      </c>
      <c r="D436" s="1534" t="str">
        <f>IF('⑥5.スケジュール(PR) '!D408="","",'⑥5.スケジュール(PR) '!D408)</f>
        <v/>
      </c>
      <c r="E436" s="436">
        <f>SUM(E437:E445)</f>
        <v>0</v>
      </c>
      <c r="F436" s="436">
        <f>SUM(F437:F445)</f>
        <v>0</v>
      </c>
      <c r="G436" s="436">
        <f>SUM(G437:G445)</f>
        <v>0</v>
      </c>
      <c r="H436" s="436">
        <f>SUM(H437:H445)</f>
        <v>0</v>
      </c>
      <c r="I436" s="428"/>
      <c r="J436" s="1535"/>
      <c r="K436" s="1536"/>
      <c r="L436" s="419"/>
      <c r="M436" s="417"/>
      <c r="N436" s="376"/>
    </row>
    <row r="437" spans="2:14" ht="19.5" customHeight="1">
      <c r="B437" s="1544"/>
      <c r="C437" s="260" t="s">
        <v>589</v>
      </c>
      <c r="D437" s="420"/>
      <c r="E437" s="439">
        <f>SUM(F437:H437)</f>
        <v>0</v>
      </c>
      <c r="F437" s="421"/>
      <c r="G437" s="421"/>
      <c r="H437" s="421"/>
      <c r="I437" s="1385"/>
      <c r="J437" s="1549"/>
      <c r="K437" s="1550"/>
      <c r="L437" s="424"/>
      <c r="M437" s="412"/>
      <c r="N437" s="376"/>
    </row>
    <row r="438" spans="2:14" ht="19.5" customHeight="1">
      <c r="B438" s="1545"/>
      <c r="C438" s="264" t="s">
        <v>590</v>
      </c>
      <c r="D438" s="422"/>
      <c r="E438" s="440">
        <f t="shared" ref="E438:E444" si="44">SUM(F438:H438)</f>
        <v>0</v>
      </c>
      <c r="F438" s="423"/>
      <c r="G438" s="423"/>
      <c r="H438" s="423"/>
      <c r="I438" s="1547"/>
      <c r="J438" s="1527"/>
      <c r="K438" s="1528"/>
      <c r="L438" s="419"/>
      <c r="M438" s="417"/>
      <c r="N438" s="376"/>
    </row>
    <row r="439" spans="2:14" ht="19.5" customHeight="1">
      <c r="B439" s="1545"/>
      <c r="C439" s="264" t="s">
        <v>591</v>
      </c>
      <c r="D439" s="422"/>
      <c r="E439" s="440">
        <f t="shared" si="44"/>
        <v>0</v>
      </c>
      <c r="F439" s="423"/>
      <c r="G439" s="423"/>
      <c r="H439" s="423"/>
      <c r="I439" s="1547"/>
      <c r="J439" s="1527"/>
      <c r="K439" s="1528"/>
      <c r="L439" s="419"/>
      <c r="M439" s="417"/>
      <c r="N439" s="376"/>
    </row>
    <row r="440" spans="2:14" ht="19.5" customHeight="1">
      <c r="B440" s="1545"/>
      <c r="C440" s="269" t="s">
        <v>592</v>
      </c>
      <c r="D440" s="422"/>
      <c r="E440" s="440">
        <f t="shared" si="44"/>
        <v>0</v>
      </c>
      <c r="F440" s="423"/>
      <c r="G440" s="423"/>
      <c r="H440" s="423"/>
      <c r="I440" s="1547"/>
      <c r="J440" s="1527"/>
      <c r="K440" s="1528"/>
      <c r="L440" s="419"/>
      <c r="M440" s="417"/>
      <c r="N440" s="376"/>
    </row>
    <row r="441" spans="2:14" ht="19.5" customHeight="1">
      <c r="B441" s="1545"/>
      <c r="C441" s="264" t="s">
        <v>593</v>
      </c>
      <c r="D441" s="422"/>
      <c r="E441" s="440">
        <f t="shared" si="44"/>
        <v>0</v>
      </c>
      <c r="F441" s="423"/>
      <c r="G441" s="423"/>
      <c r="H441" s="423"/>
      <c r="I441" s="1547"/>
      <c r="J441" s="1527"/>
      <c r="K441" s="1528"/>
      <c r="L441" s="424"/>
      <c r="M441" s="412"/>
      <c r="N441" s="376"/>
    </row>
    <row r="442" spans="2:14" ht="19.5" customHeight="1">
      <c r="B442" s="1545"/>
      <c r="C442" s="264" t="s">
        <v>594</v>
      </c>
      <c r="D442" s="422"/>
      <c r="E442" s="440">
        <f t="shared" si="44"/>
        <v>0</v>
      </c>
      <c r="F442" s="425"/>
      <c r="G442" s="425"/>
      <c r="H442" s="425"/>
      <c r="I442" s="1547"/>
      <c r="J442" s="1527"/>
      <c r="K442" s="1528"/>
      <c r="L442" s="424"/>
      <c r="M442" s="412"/>
      <c r="N442" s="376"/>
    </row>
    <row r="443" spans="2:14" ht="19.5" customHeight="1">
      <c r="B443" s="1545"/>
      <c r="C443" s="272" t="s">
        <v>631</v>
      </c>
      <c r="D443" s="422"/>
      <c r="E443" s="440">
        <f t="shared" si="44"/>
        <v>0</v>
      </c>
      <c r="F443" s="423"/>
      <c r="G443" s="423"/>
      <c r="H443" s="423"/>
      <c r="I443" s="1547"/>
      <c r="J443" s="1527"/>
      <c r="K443" s="1528"/>
      <c r="L443" s="424"/>
      <c r="M443" s="412"/>
      <c r="N443" s="376"/>
    </row>
    <row r="444" spans="2:14" ht="19.5" customHeight="1">
      <c r="B444" s="1545"/>
      <c r="C444" s="264" t="s">
        <v>595</v>
      </c>
      <c r="D444" s="422"/>
      <c r="E444" s="440">
        <f t="shared" si="44"/>
        <v>0</v>
      </c>
      <c r="F444" s="423"/>
      <c r="G444" s="423"/>
      <c r="H444" s="423"/>
      <c r="I444" s="1547"/>
      <c r="J444" s="1527"/>
      <c r="K444" s="1528"/>
      <c r="L444" s="424"/>
      <c r="M444" s="412"/>
      <c r="N444" s="376"/>
    </row>
    <row r="445" spans="2:14" ht="19.5" customHeight="1" thickBot="1">
      <c r="B445" s="1546"/>
      <c r="C445" s="273" t="s">
        <v>596</v>
      </c>
      <c r="D445" s="426"/>
      <c r="E445" s="441">
        <f>SUM(F445:H445)</f>
        <v>0</v>
      </c>
      <c r="F445" s="427"/>
      <c r="G445" s="427"/>
      <c r="H445" s="427"/>
      <c r="I445" s="1548"/>
      <c r="J445" s="1551"/>
      <c r="K445" s="1552"/>
      <c r="L445" s="424"/>
      <c r="M445" s="412"/>
      <c r="N445" s="376"/>
    </row>
    <row r="446" spans="2:14" ht="37.5" customHeight="1">
      <c r="B446" s="437" t="str">
        <f>IF('⑥5.スケジュール(販促) '!B49="","",'⑥5.スケジュール(販促) '!B49)</f>
        <v/>
      </c>
      <c r="C446" s="1557" t="str">
        <f>IF('⑥5.スケジュール(販促) '!C49="","",'⑥5.スケジュール(販促) '!C49)</f>
        <v/>
      </c>
      <c r="D446" s="1558" t="str">
        <f>IF('⑥5.スケジュール(PR) '!D409="","",'⑥5.スケジュール(PR) '!D409)</f>
        <v/>
      </c>
      <c r="E446" s="438">
        <f>SUM(E447:E455)</f>
        <v>0</v>
      </c>
      <c r="F446" s="438">
        <f>SUM(F447:F455)</f>
        <v>0</v>
      </c>
      <c r="G446" s="438">
        <f>SUM(G447:G455)</f>
        <v>0</v>
      </c>
      <c r="H446" s="438">
        <f>SUM(H447:H455)</f>
        <v>0</v>
      </c>
      <c r="I446" s="430"/>
      <c r="J446" s="1559"/>
      <c r="K446" s="1560"/>
      <c r="L446" s="419"/>
      <c r="M446" s="417"/>
      <c r="N446" s="376"/>
    </row>
    <row r="447" spans="2:14" ht="19.5" customHeight="1">
      <c r="B447" s="1544"/>
      <c r="C447" s="260" t="s">
        <v>589</v>
      </c>
      <c r="D447" s="420"/>
      <c r="E447" s="439">
        <f>SUM(F447:H447)</f>
        <v>0</v>
      </c>
      <c r="F447" s="421"/>
      <c r="G447" s="421"/>
      <c r="H447" s="421"/>
      <c r="I447" s="1385"/>
      <c r="J447" s="1549"/>
      <c r="K447" s="1550"/>
      <c r="L447" s="424"/>
      <c r="M447" s="412"/>
      <c r="N447" s="376"/>
    </row>
    <row r="448" spans="2:14" ht="19.5" customHeight="1">
      <c r="B448" s="1545"/>
      <c r="C448" s="264" t="s">
        <v>590</v>
      </c>
      <c r="D448" s="422"/>
      <c r="E448" s="440">
        <f t="shared" ref="E448:E454" si="45">SUM(F448:H448)</f>
        <v>0</v>
      </c>
      <c r="F448" s="423"/>
      <c r="G448" s="423"/>
      <c r="H448" s="423"/>
      <c r="I448" s="1547"/>
      <c r="J448" s="1527"/>
      <c r="K448" s="1528"/>
      <c r="L448" s="419"/>
      <c r="M448" s="417"/>
      <c r="N448" s="376"/>
    </row>
    <row r="449" spans="2:14" ht="19.5" customHeight="1">
      <c r="B449" s="1545"/>
      <c r="C449" s="264" t="s">
        <v>591</v>
      </c>
      <c r="D449" s="422"/>
      <c r="E449" s="440">
        <f t="shared" si="45"/>
        <v>0</v>
      </c>
      <c r="F449" s="423"/>
      <c r="G449" s="423"/>
      <c r="H449" s="423"/>
      <c r="I449" s="1547"/>
      <c r="J449" s="1527"/>
      <c r="K449" s="1528"/>
      <c r="L449" s="419"/>
      <c r="M449" s="417"/>
      <c r="N449" s="376"/>
    </row>
    <row r="450" spans="2:14" ht="19.5" customHeight="1">
      <c r="B450" s="1545"/>
      <c r="C450" s="269" t="s">
        <v>592</v>
      </c>
      <c r="D450" s="422"/>
      <c r="E450" s="440">
        <f t="shared" si="45"/>
        <v>0</v>
      </c>
      <c r="F450" s="423"/>
      <c r="G450" s="423"/>
      <c r="H450" s="423"/>
      <c r="I450" s="1547"/>
      <c r="J450" s="1527"/>
      <c r="K450" s="1528"/>
      <c r="L450" s="419"/>
      <c r="M450" s="417"/>
      <c r="N450" s="376"/>
    </row>
    <row r="451" spans="2:14" ht="19.5" customHeight="1">
      <c r="B451" s="1545"/>
      <c r="C451" s="264" t="s">
        <v>593</v>
      </c>
      <c r="D451" s="422"/>
      <c r="E451" s="440">
        <f t="shared" si="45"/>
        <v>0</v>
      </c>
      <c r="F451" s="423"/>
      <c r="G451" s="423"/>
      <c r="H451" s="423"/>
      <c r="I451" s="1547"/>
      <c r="J451" s="1527"/>
      <c r="K451" s="1528"/>
      <c r="L451" s="424"/>
      <c r="M451" s="412"/>
      <c r="N451" s="376"/>
    </row>
    <row r="452" spans="2:14" ht="19.5" customHeight="1">
      <c r="B452" s="1545"/>
      <c r="C452" s="264" t="s">
        <v>594</v>
      </c>
      <c r="D452" s="422"/>
      <c r="E452" s="440">
        <f t="shared" si="45"/>
        <v>0</v>
      </c>
      <c r="F452" s="425"/>
      <c r="G452" s="425"/>
      <c r="H452" s="425"/>
      <c r="I452" s="1547"/>
      <c r="J452" s="1529"/>
      <c r="K452" s="1530"/>
      <c r="L452" s="424"/>
      <c r="M452" s="412"/>
      <c r="N452" s="376"/>
    </row>
    <row r="453" spans="2:14" ht="19.5" customHeight="1">
      <c r="B453" s="1545"/>
      <c r="C453" s="272" t="s">
        <v>631</v>
      </c>
      <c r="D453" s="422"/>
      <c r="E453" s="440">
        <f t="shared" si="45"/>
        <v>0</v>
      </c>
      <c r="F453" s="423"/>
      <c r="G453" s="423"/>
      <c r="H453" s="423"/>
      <c r="I453" s="1547"/>
      <c r="J453" s="1527"/>
      <c r="K453" s="1528"/>
      <c r="L453" s="424"/>
      <c r="M453" s="412"/>
      <c r="N453" s="376"/>
    </row>
    <row r="454" spans="2:14" ht="19.5" customHeight="1">
      <c r="B454" s="1545"/>
      <c r="C454" s="264" t="s">
        <v>595</v>
      </c>
      <c r="D454" s="422"/>
      <c r="E454" s="440">
        <f t="shared" si="45"/>
        <v>0</v>
      </c>
      <c r="F454" s="423"/>
      <c r="G454" s="423"/>
      <c r="H454" s="423"/>
      <c r="I454" s="1547"/>
      <c r="J454" s="1527"/>
      <c r="K454" s="1528"/>
      <c r="L454" s="424"/>
      <c r="M454" s="412"/>
      <c r="N454" s="376"/>
    </row>
    <row r="455" spans="2:14" ht="19.5" customHeight="1" thickBot="1">
      <c r="B455" s="1546"/>
      <c r="C455" s="273" t="s">
        <v>596</v>
      </c>
      <c r="D455" s="426"/>
      <c r="E455" s="441">
        <f>SUM(F455:H455)</f>
        <v>0</v>
      </c>
      <c r="F455" s="427"/>
      <c r="G455" s="427"/>
      <c r="H455" s="427"/>
      <c r="I455" s="1548"/>
      <c r="J455" s="1531"/>
      <c r="K455" s="1532"/>
      <c r="L455" s="424"/>
      <c r="M455" s="412"/>
      <c r="N455" s="376"/>
    </row>
    <row r="456" spans="2:14" ht="37.5" customHeight="1">
      <c r="B456" s="166" t="str">
        <f>IF('⑥5.スケジュール(販促) '!B50="","",'⑥5.スケジュール(販促) '!B50)</f>
        <v/>
      </c>
      <c r="C456" s="1533" t="str">
        <f>IF('⑥5.スケジュール(販促) '!C50="","",'⑥5.スケジュール(販促) '!C50)</f>
        <v/>
      </c>
      <c r="D456" s="1534" t="str">
        <f>IF('⑥5.スケジュール(PR) '!D410="","",'⑥5.スケジュール(PR) '!D410)</f>
        <v/>
      </c>
      <c r="E456" s="436">
        <f>SUM(E457:E465)</f>
        <v>0</v>
      </c>
      <c r="F456" s="436">
        <f>SUM(F457:F465)</f>
        <v>0</v>
      </c>
      <c r="G456" s="436">
        <f>SUM(G457:G465)</f>
        <v>0</v>
      </c>
      <c r="H456" s="436">
        <f>SUM(H457:H465)</f>
        <v>0</v>
      </c>
      <c r="I456" s="428"/>
      <c r="J456" s="1535"/>
      <c r="K456" s="1536"/>
      <c r="L456" s="419"/>
      <c r="M456" s="417"/>
      <c r="N456" s="376"/>
    </row>
    <row r="457" spans="2:14" ht="19.5" customHeight="1">
      <c r="B457" s="1544"/>
      <c r="C457" s="260" t="s">
        <v>589</v>
      </c>
      <c r="D457" s="420"/>
      <c r="E457" s="439">
        <f>SUM(F457:H457)</f>
        <v>0</v>
      </c>
      <c r="F457" s="421"/>
      <c r="G457" s="421"/>
      <c r="H457" s="421"/>
      <c r="I457" s="1385"/>
      <c r="J457" s="1549"/>
      <c r="K457" s="1550"/>
      <c r="L457" s="424"/>
      <c r="M457" s="412"/>
      <c r="N457" s="376"/>
    </row>
    <row r="458" spans="2:14" ht="19.5" customHeight="1">
      <c r="B458" s="1545"/>
      <c r="C458" s="264" t="s">
        <v>590</v>
      </c>
      <c r="D458" s="422"/>
      <c r="E458" s="440">
        <f t="shared" ref="E458:E464" si="46">SUM(F458:H458)</f>
        <v>0</v>
      </c>
      <c r="F458" s="423"/>
      <c r="G458" s="423"/>
      <c r="H458" s="423"/>
      <c r="I458" s="1547"/>
      <c r="J458" s="1527"/>
      <c r="K458" s="1528"/>
      <c r="L458" s="419"/>
      <c r="M458" s="417"/>
      <c r="N458" s="376"/>
    </row>
    <row r="459" spans="2:14" ht="19.5" customHeight="1">
      <c r="B459" s="1545"/>
      <c r="C459" s="264" t="s">
        <v>591</v>
      </c>
      <c r="D459" s="422"/>
      <c r="E459" s="440">
        <f t="shared" si="46"/>
        <v>0</v>
      </c>
      <c r="F459" s="423"/>
      <c r="G459" s="423"/>
      <c r="H459" s="423"/>
      <c r="I459" s="1547"/>
      <c r="J459" s="1527"/>
      <c r="K459" s="1528"/>
      <c r="L459" s="419"/>
      <c r="M459" s="417"/>
      <c r="N459" s="376"/>
    </row>
    <row r="460" spans="2:14" ht="19.5" customHeight="1">
      <c r="B460" s="1545"/>
      <c r="C460" s="269" t="s">
        <v>592</v>
      </c>
      <c r="D460" s="422"/>
      <c r="E460" s="440">
        <f t="shared" si="46"/>
        <v>0</v>
      </c>
      <c r="F460" s="423"/>
      <c r="G460" s="423"/>
      <c r="H460" s="423"/>
      <c r="I460" s="1547"/>
      <c r="J460" s="1527"/>
      <c r="K460" s="1528"/>
      <c r="L460" s="419"/>
      <c r="M460" s="417"/>
      <c r="N460" s="376"/>
    </row>
    <row r="461" spans="2:14" ht="19.5" customHeight="1">
      <c r="B461" s="1545"/>
      <c r="C461" s="264" t="s">
        <v>593</v>
      </c>
      <c r="D461" s="422"/>
      <c r="E461" s="440">
        <f t="shared" si="46"/>
        <v>0</v>
      </c>
      <c r="F461" s="423"/>
      <c r="G461" s="423"/>
      <c r="H461" s="423"/>
      <c r="I461" s="1547"/>
      <c r="J461" s="1527"/>
      <c r="K461" s="1528"/>
      <c r="L461" s="424"/>
      <c r="M461" s="412"/>
      <c r="N461" s="376"/>
    </row>
    <row r="462" spans="2:14" ht="19.5" customHeight="1">
      <c r="B462" s="1545"/>
      <c r="C462" s="264" t="s">
        <v>594</v>
      </c>
      <c r="D462" s="422"/>
      <c r="E462" s="440">
        <f t="shared" si="46"/>
        <v>0</v>
      </c>
      <c r="F462" s="425"/>
      <c r="G462" s="425"/>
      <c r="H462" s="425"/>
      <c r="I462" s="1547"/>
      <c r="J462" s="1527"/>
      <c r="K462" s="1528"/>
      <c r="L462" s="424"/>
      <c r="M462" s="412"/>
      <c r="N462" s="376"/>
    </row>
    <row r="463" spans="2:14" ht="19.5" customHeight="1">
      <c r="B463" s="1545"/>
      <c r="C463" s="272" t="s">
        <v>631</v>
      </c>
      <c r="D463" s="422"/>
      <c r="E463" s="440">
        <f t="shared" si="46"/>
        <v>0</v>
      </c>
      <c r="F463" s="423"/>
      <c r="G463" s="423"/>
      <c r="H463" s="423"/>
      <c r="I463" s="1547"/>
      <c r="J463" s="1527"/>
      <c r="K463" s="1528"/>
      <c r="L463" s="424"/>
      <c r="M463" s="412"/>
      <c r="N463" s="376"/>
    </row>
    <row r="464" spans="2:14" ht="19.5" customHeight="1">
      <c r="B464" s="1545"/>
      <c r="C464" s="264" t="s">
        <v>595</v>
      </c>
      <c r="D464" s="422"/>
      <c r="E464" s="440">
        <f t="shared" si="46"/>
        <v>0</v>
      </c>
      <c r="F464" s="423"/>
      <c r="G464" s="423"/>
      <c r="H464" s="423"/>
      <c r="I464" s="1547"/>
      <c r="J464" s="1527"/>
      <c r="K464" s="1528"/>
      <c r="L464" s="424"/>
      <c r="M464" s="412"/>
      <c r="N464" s="376"/>
    </row>
    <row r="465" spans="2:14" ht="19.5" customHeight="1" thickBot="1">
      <c r="B465" s="1546"/>
      <c r="C465" s="273" t="s">
        <v>596</v>
      </c>
      <c r="D465" s="426"/>
      <c r="E465" s="441">
        <f>SUM(F465:H465)</f>
        <v>0</v>
      </c>
      <c r="F465" s="427"/>
      <c r="G465" s="427"/>
      <c r="H465" s="427"/>
      <c r="I465" s="1548"/>
      <c r="J465" s="1551"/>
      <c r="K465" s="1552"/>
      <c r="L465" s="424"/>
      <c r="M465" s="412"/>
      <c r="N465" s="376"/>
    </row>
    <row r="466" spans="2:14" ht="37.5" customHeight="1">
      <c r="B466" s="437" t="str">
        <f>IF('⑥5.スケジュール(販促) '!B51="","",'⑥5.スケジュール(販促) '!B51)</f>
        <v/>
      </c>
      <c r="C466" s="1557" t="str">
        <f>IF('⑥5.スケジュール(販促) '!C51="","",'⑥5.スケジュール(販促) '!C51)</f>
        <v/>
      </c>
      <c r="D466" s="1558" t="str">
        <f>IF('⑥5.スケジュール(PR) '!D411="","",'⑥5.スケジュール(PR) '!D411)</f>
        <v/>
      </c>
      <c r="E466" s="438">
        <f>SUM(E467:E475)</f>
        <v>0</v>
      </c>
      <c r="F466" s="438">
        <f>SUM(F467:F475)</f>
        <v>0</v>
      </c>
      <c r="G466" s="438">
        <f>SUM(G467:G475)</f>
        <v>0</v>
      </c>
      <c r="H466" s="438">
        <f>SUM(H467:H475)</f>
        <v>0</v>
      </c>
      <c r="I466" s="430"/>
      <c r="J466" s="1559"/>
      <c r="K466" s="1560"/>
      <c r="L466" s="419"/>
      <c r="M466" s="417"/>
      <c r="N466" s="376"/>
    </row>
    <row r="467" spans="2:14" ht="19.5" customHeight="1">
      <c r="B467" s="1544"/>
      <c r="C467" s="260" t="s">
        <v>589</v>
      </c>
      <c r="D467" s="420"/>
      <c r="E467" s="439">
        <f>SUM(F467:H467)</f>
        <v>0</v>
      </c>
      <c r="F467" s="421"/>
      <c r="G467" s="421"/>
      <c r="H467" s="421"/>
      <c r="I467" s="1385"/>
      <c r="J467" s="1549"/>
      <c r="K467" s="1550"/>
      <c r="L467" s="424"/>
      <c r="M467" s="412"/>
      <c r="N467" s="376"/>
    </row>
    <row r="468" spans="2:14" ht="19.5" customHeight="1">
      <c r="B468" s="1545"/>
      <c r="C468" s="264" t="s">
        <v>590</v>
      </c>
      <c r="D468" s="422"/>
      <c r="E468" s="440">
        <f t="shared" ref="E468:E474" si="47">SUM(F468:H468)</f>
        <v>0</v>
      </c>
      <c r="F468" s="423"/>
      <c r="G468" s="423"/>
      <c r="H468" s="423"/>
      <c r="I468" s="1547"/>
      <c r="J468" s="1527"/>
      <c r="K468" s="1528"/>
      <c r="L468" s="419"/>
      <c r="M468" s="417"/>
      <c r="N468" s="376"/>
    </row>
    <row r="469" spans="2:14" ht="19.5" customHeight="1">
      <c r="B469" s="1545"/>
      <c r="C469" s="264" t="s">
        <v>591</v>
      </c>
      <c r="D469" s="422"/>
      <c r="E469" s="440">
        <f t="shared" si="47"/>
        <v>0</v>
      </c>
      <c r="F469" s="423"/>
      <c r="G469" s="423"/>
      <c r="H469" s="423"/>
      <c r="I469" s="1547"/>
      <c r="J469" s="1527"/>
      <c r="K469" s="1528"/>
      <c r="L469" s="419"/>
      <c r="M469" s="417"/>
      <c r="N469" s="376"/>
    </row>
    <row r="470" spans="2:14" ht="19.5" customHeight="1">
      <c r="B470" s="1545"/>
      <c r="C470" s="269" t="s">
        <v>592</v>
      </c>
      <c r="D470" s="422"/>
      <c r="E470" s="440">
        <f t="shared" si="47"/>
        <v>0</v>
      </c>
      <c r="F470" s="423"/>
      <c r="G470" s="423"/>
      <c r="H470" s="423"/>
      <c r="I470" s="1547"/>
      <c r="J470" s="1527"/>
      <c r="K470" s="1528"/>
      <c r="L470" s="419"/>
      <c r="M470" s="417"/>
      <c r="N470" s="376"/>
    </row>
    <row r="471" spans="2:14" ht="19.5" customHeight="1">
      <c r="B471" s="1545"/>
      <c r="C471" s="264" t="s">
        <v>593</v>
      </c>
      <c r="D471" s="422"/>
      <c r="E471" s="440">
        <f t="shared" si="47"/>
        <v>0</v>
      </c>
      <c r="F471" s="423"/>
      <c r="G471" s="423"/>
      <c r="H471" s="423"/>
      <c r="I471" s="1547"/>
      <c r="J471" s="1527"/>
      <c r="K471" s="1528"/>
      <c r="L471" s="424"/>
      <c r="M471" s="412"/>
      <c r="N471" s="376"/>
    </row>
    <row r="472" spans="2:14" ht="19.5" customHeight="1">
      <c r="B472" s="1545"/>
      <c r="C472" s="264" t="s">
        <v>594</v>
      </c>
      <c r="D472" s="422"/>
      <c r="E472" s="440">
        <f t="shared" si="47"/>
        <v>0</v>
      </c>
      <c r="F472" s="425"/>
      <c r="G472" s="425"/>
      <c r="H472" s="425"/>
      <c r="I472" s="1547"/>
      <c r="J472" s="1529"/>
      <c r="K472" s="1530"/>
      <c r="L472" s="424"/>
      <c r="M472" s="412"/>
      <c r="N472" s="376"/>
    </row>
    <row r="473" spans="2:14" ht="19.5" customHeight="1">
      <c r="B473" s="1545"/>
      <c r="C473" s="272" t="s">
        <v>631</v>
      </c>
      <c r="D473" s="422"/>
      <c r="E473" s="440">
        <f t="shared" si="47"/>
        <v>0</v>
      </c>
      <c r="F473" s="423"/>
      <c r="G473" s="423"/>
      <c r="H473" s="423"/>
      <c r="I473" s="1547"/>
      <c r="J473" s="1527"/>
      <c r="K473" s="1528"/>
      <c r="L473" s="424"/>
      <c r="M473" s="412"/>
      <c r="N473" s="376"/>
    </row>
    <row r="474" spans="2:14" ht="19.5" customHeight="1">
      <c r="B474" s="1545"/>
      <c r="C474" s="264" t="s">
        <v>595</v>
      </c>
      <c r="D474" s="422"/>
      <c r="E474" s="440">
        <f t="shared" si="47"/>
        <v>0</v>
      </c>
      <c r="F474" s="423"/>
      <c r="G474" s="423"/>
      <c r="H474" s="423"/>
      <c r="I474" s="1547"/>
      <c r="J474" s="1527"/>
      <c r="K474" s="1528"/>
      <c r="L474" s="424"/>
      <c r="M474" s="412"/>
      <c r="N474" s="376"/>
    </row>
    <row r="475" spans="2:14" ht="19.5" customHeight="1" thickBot="1">
      <c r="B475" s="1546"/>
      <c r="C475" s="273" t="s">
        <v>596</v>
      </c>
      <c r="D475" s="426"/>
      <c r="E475" s="441">
        <f>SUM(F475:H475)</f>
        <v>0</v>
      </c>
      <c r="F475" s="427"/>
      <c r="G475" s="427"/>
      <c r="H475" s="427"/>
      <c r="I475" s="1548"/>
      <c r="J475" s="1531"/>
      <c r="K475" s="1532"/>
      <c r="L475" s="424"/>
      <c r="M475" s="412"/>
      <c r="N475" s="376"/>
    </row>
    <row r="476" spans="2:14" ht="37.5" customHeight="1">
      <c r="B476" s="166" t="str">
        <f>IF('⑥5.スケジュール(販促) '!B52="","",'⑥5.スケジュール(販促) '!B52)</f>
        <v/>
      </c>
      <c r="C476" s="1533" t="str">
        <f>IF('⑥5.スケジュール(販促) '!C52="","",'⑥5.スケジュール(販促) '!C52)</f>
        <v/>
      </c>
      <c r="D476" s="1534" t="str">
        <f>IF('⑥5.スケジュール(PR) '!D412="","",'⑥5.スケジュール(PR) '!D412)</f>
        <v/>
      </c>
      <c r="E476" s="436">
        <f>SUM(E477:E485)</f>
        <v>0</v>
      </c>
      <c r="F476" s="436">
        <f>SUM(F477:F485)</f>
        <v>0</v>
      </c>
      <c r="G476" s="436">
        <f>SUM(G477:G485)</f>
        <v>0</v>
      </c>
      <c r="H476" s="436">
        <f>SUM(H477:H485)</f>
        <v>0</v>
      </c>
      <c r="I476" s="428"/>
      <c r="J476" s="1535"/>
      <c r="K476" s="1536"/>
      <c r="L476" s="419"/>
      <c r="M476" s="417"/>
      <c r="N476" s="376"/>
    </row>
    <row r="477" spans="2:14" ht="19.5" customHeight="1">
      <c r="B477" s="1544"/>
      <c r="C477" s="260" t="s">
        <v>589</v>
      </c>
      <c r="D477" s="420"/>
      <c r="E477" s="439">
        <f>SUM(F477:H477)</f>
        <v>0</v>
      </c>
      <c r="F477" s="421"/>
      <c r="G477" s="421"/>
      <c r="H477" s="421"/>
      <c r="I477" s="1385"/>
      <c r="J477" s="1549"/>
      <c r="K477" s="1550"/>
      <c r="L477" s="424"/>
      <c r="M477" s="412"/>
      <c r="N477" s="376"/>
    </row>
    <row r="478" spans="2:14" ht="19.5" customHeight="1">
      <c r="B478" s="1545"/>
      <c r="C478" s="264" t="s">
        <v>590</v>
      </c>
      <c r="D478" s="422"/>
      <c r="E478" s="440">
        <f t="shared" ref="E478:E484" si="48">SUM(F478:H478)</f>
        <v>0</v>
      </c>
      <c r="F478" s="423"/>
      <c r="G478" s="423"/>
      <c r="H478" s="423"/>
      <c r="I478" s="1547"/>
      <c r="J478" s="1527"/>
      <c r="K478" s="1528"/>
      <c r="L478" s="419"/>
      <c r="M478" s="417"/>
      <c r="N478" s="376"/>
    </row>
    <row r="479" spans="2:14" ht="19.5" customHeight="1">
      <c r="B479" s="1545"/>
      <c r="C479" s="264" t="s">
        <v>591</v>
      </c>
      <c r="D479" s="422"/>
      <c r="E479" s="440">
        <f t="shared" si="48"/>
        <v>0</v>
      </c>
      <c r="F479" s="423"/>
      <c r="G479" s="423"/>
      <c r="H479" s="423"/>
      <c r="I479" s="1547"/>
      <c r="J479" s="1527"/>
      <c r="K479" s="1528"/>
      <c r="L479" s="419"/>
      <c r="M479" s="417"/>
      <c r="N479" s="376"/>
    </row>
    <row r="480" spans="2:14" ht="19.5" customHeight="1">
      <c r="B480" s="1545"/>
      <c r="C480" s="269" t="s">
        <v>592</v>
      </c>
      <c r="D480" s="422"/>
      <c r="E480" s="440">
        <f t="shared" si="48"/>
        <v>0</v>
      </c>
      <c r="F480" s="423"/>
      <c r="G480" s="423"/>
      <c r="H480" s="423"/>
      <c r="I480" s="1547"/>
      <c r="J480" s="1527"/>
      <c r="K480" s="1528"/>
      <c r="L480" s="419"/>
      <c r="M480" s="417"/>
      <c r="N480" s="376"/>
    </row>
    <row r="481" spans="2:14" ht="19.5" customHeight="1">
      <c r="B481" s="1545"/>
      <c r="C481" s="264" t="s">
        <v>593</v>
      </c>
      <c r="D481" s="422"/>
      <c r="E481" s="440">
        <f t="shared" si="48"/>
        <v>0</v>
      </c>
      <c r="F481" s="423"/>
      <c r="G481" s="423"/>
      <c r="H481" s="423"/>
      <c r="I481" s="1547"/>
      <c r="J481" s="1527"/>
      <c r="K481" s="1528"/>
      <c r="L481" s="424"/>
      <c r="M481" s="412"/>
      <c r="N481" s="376"/>
    </row>
    <row r="482" spans="2:14" ht="19.5" customHeight="1">
      <c r="B482" s="1545"/>
      <c r="C482" s="264" t="s">
        <v>594</v>
      </c>
      <c r="D482" s="422"/>
      <c r="E482" s="440">
        <f t="shared" si="48"/>
        <v>0</v>
      </c>
      <c r="F482" s="425"/>
      <c r="G482" s="425"/>
      <c r="H482" s="425"/>
      <c r="I482" s="1547"/>
      <c r="J482" s="1527"/>
      <c r="K482" s="1528"/>
      <c r="L482" s="424"/>
      <c r="M482" s="412"/>
      <c r="N482" s="376"/>
    </row>
    <row r="483" spans="2:14" ht="19.5" customHeight="1">
      <c r="B483" s="1545"/>
      <c r="C483" s="272" t="s">
        <v>631</v>
      </c>
      <c r="D483" s="422"/>
      <c r="E483" s="440">
        <f t="shared" si="48"/>
        <v>0</v>
      </c>
      <c r="F483" s="423"/>
      <c r="G483" s="423"/>
      <c r="H483" s="423"/>
      <c r="I483" s="1547"/>
      <c r="J483" s="1527"/>
      <c r="K483" s="1528"/>
      <c r="L483" s="424"/>
      <c r="M483" s="412"/>
      <c r="N483" s="376"/>
    </row>
    <row r="484" spans="2:14" ht="19.5" customHeight="1">
      <c r="B484" s="1545"/>
      <c r="C484" s="264" t="s">
        <v>595</v>
      </c>
      <c r="D484" s="422"/>
      <c r="E484" s="440">
        <f t="shared" si="48"/>
        <v>0</v>
      </c>
      <c r="F484" s="423"/>
      <c r="G484" s="423"/>
      <c r="H484" s="423"/>
      <c r="I484" s="1547"/>
      <c r="J484" s="1527"/>
      <c r="K484" s="1528"/>
      <c r="L484" s="424"/>
      <c r="M484" s="412"/>
      <c r="N484" s="376"/>
    </row>
    <row r="485" spans="2:14" ht="19.5" customHeight="1" thickBot="1">
      <c r="B485" s="1546"/>
      <c r="C485" s="273" t="s">
        <v>596</v>
      </c>
      <c r="D485" s="426"/>
      <c r="E485" s="441">
        <f>SUM(F485:H485)</f>
        <v>0</v>
      </c>
      <c r="F485" s="427"/>
      <c r="G485" s="427"/>
      <c r="H485" s="427"/>
      <c r="I485" s="1548"/>
      <c r="J485" s="1551"/>
      <c r="K485" s="1552"/>
      <c r="L485" s="424"/>
      <c r="M485" s="412"/>
      <c r="N485" s="376"/>
    </row>
    <row r="486" spans="2:14" ht="37.5" customHeight="1">
      <c r="B486" s="437" t="str">
        <f>IF('⑥5.スケジュール(販促) '!B53="","",'⑥5.スケジュール(販促) '!B53)</f>
        <v/>
      </c>
      <c r="C486" s="1557" t="str">
        <f>IF('⑥5.スケジュール(販促) '!C53="","",'⑥5.スケジュール(販促) '!C53)</f>
        <v/>
      </c>
      <c r="D486" s="1558" t="str">
        <f>IF('⑥5.スケジュール(PR) '!D413="","",'⑥5.スケジュール(PR) '!D413)</f>
        <v/>
      </c>
      <c r="E486" s="438">
        <f>SUM(E487:E495)</f>
        <v>0</v>
      </c>
      <c r="F486" s="438">
        <f>SUM(F487:F495)</f>
        <v>0</v>
      </c>
      <c r="G486" s="438">
        <f>SUM(G487:G495)</f>
        <v>0</v>
      </c>
      <c r="H486" s="438">
        <f>SUM(H487:H495)</f>
        <v>0</v>
      </c>
      <c r="I486" s="430"/>
      <c r="J486" s="1559"/>
      <c r="K486" s="1560"/>
      <c r="L486" s="419"/>
      <c r="M486" s="417"/>
      <c r="N486" s="376"/>
    </row>
    <row r="487" spans="2:14" ht="19.5" customHeight="1">
      <c r="B487" s="1544"/>
      <c r="C487" s="260" t="s">
        <v>589</v>
      </c>
      <c r="D487" s="420"/>
      <c r="E487" s="439">
        <f>SUM(F487:H487)</f>
        <v>0</v>
      </c>
      <c r="F487" s="421"/>
      <c r="G487" s="421"/>
      <c r="H487" s="421"/>
      <c r="I487" s="1385"/>
      <c r="J487" s="1549"/>
      <c r="K487" s="1550"/>
      <c r="L487" s="424"/>
      <c r="M487" s="412"/>
      <c r="N487" s="376"/>
    </row>
    <row r="488" spans="2:14" ht="19.5" customHeight="1">
      <c r="B488" s="1545"/>
      <c r="C488" s="264" t="s">
        <v>590</v>
      </c>
      <c r="D488" s="422"/>
      <c r="E488" s="440">
        <f t="shared" ref="E488:E494" si="49">SUM(F488:H488)</f>
        <v>0</v>
      </c>
      <c r="F488" s="423"/>
      <c r="G488" s="423"/>
      <c r="H488" s="423"/>
      <c r="I488" s="1547"/>
      <c r="J488" s="1527"/>
      <c r="K488" s="1528"/>
      <c r="L488" s="419"/>
      <c r="M488" s="417"/>
      <c r="N488" s="376"/>
    </row>
    <row r="489" spans="2:14" ht="19.5" customHeight="1">
      <c r="B489" s="1545"/>
      <c r="C489" s="264" t="s">
        <v>591</v>
      </c>
      <c r="D489" s="422"/>
      <c r="E489" s="440">
        <f t="shared" si="49"/>
        <v>0</v>
      </c>
      <c r="F489" s="423"/>
      <c r="G489" s="423"/>
      <c r="H489" s="423"/>
      <c r="I489" s="1547"/>
      <c r="J489" s="1527"/>
      <c r="K489" s="1528"/>
      <c r="L489" s="419"/>
      <c r="M489" s="417"/>
      <c r="N489" s="376"/>
    </row>
    <row r="490" spans="2:14" ht="19.5" customHeight="1">
      <c r="B490" s="1545"/>
      <c r="C490" s="269" t="s">
        <v>592</v>
      </c>
      <c r="D490" s="422"/>
      <c r="E490" s="440">
        <f t="shared" si="49"/>
        <v>0</v>
      </c>
      <c r="F490" s="423"/>
      <c r="G490" s="423"/>
      <c r="H490" s="423"/>
      <c r="I490" s="1547"/>
      <c r="J490" s="1527"/>
      <c r="K490" s="1528"/>
      <c r="L490" s="419"/>
      <c r="M490" s="417"/>
      <c r="N490" s="376"/>
    </row>
    <row r="491" spans="2:14" ht="19.5" customHeight="1">
      <c r="B491" s="1545"/>
      <c r="C491" s="264" t="s">
        <v>593</v>
      </c>
      <c r="D491" s="422"/>
      <c r="E491" s="440">
        <f t="shared" si="49"/>
        <v>0</v>
      </c>
      <c r="F491" s="423"/>
      <c r="G491" s="423"/>
      <c r="H491" s="423"/>
      <c r="I491" s="1547"/>
      <c r="J491" s="1527"/>
      <c r="K491" s="1528"/>
      <c r="L491" s="424"/>
      <c r="M491" s="412"/>
      <c r="N491" s="376"/>
    </row>
    <row r="492" spans="2:14" ht="19.5" customHeight="1">
      <c r="B492" s="1545"/>
      <c r="C492" s="264" t="s">
        <v>594</v>
      </c>
      <c r="D492" s="422"/>
      <c r="E492" s="440">
        <f t="shared" si="49"/>
        <v>0</v>
      </c>
      <c r="F492" s="425"/>
      <c r="G492" s="425"/>
      <c r="H492" s="425"/>
      <c r="I492" s="1547"/>
      <c r="J492" s="1529"/>
      <c r="K492" s="1530"/>
      <c r="L492" s="424"/>
      <c r="M492" s="412"/>
      <c r="N492" s="376"/>
    </row>
    <row r="493" spans="2:14" ht="19.5" customHeight="1">
      <c r="B493" s="1545"/>
      <c r="C493" s="272" t="s">
        <v>631</v>
      </c>
      <c r="D493" s="422"/>
      <c r="E493" s="440">
        <f t="shared" si="49"/>
        <v>0</v>
      </c>
      <c r="F493" s="423"/>
      <c r="G493" s="423"/>
      <c r="H493" s="423"/>
      <c r="I493" s="1547"/>
      <c r="J493" s="1527"/>
      <c r="K493" s="1528"/>
      <c r="L493" s="424"/>
      <c r="M493" s="412"/>
      <c r="N493" s="376"/>
    </row>
    <row r="494" spans="2:14" ht="19.5" customHeight="1">
      <c r="B494" s="1545"/>
      <c r="C494" s="264" t="s">
        <v>595</v>
      </c>
      <c r="D494" s="422"/>
      <c r="E494" s="440">
        <f t="shared" si="49"/>
        <v>0</v>
      </c>
      <c r="F494" s="423"/>
      <c r="G494" s="423"/>
      <c r="H494" s="423"/>
      <c r="I494" s="1547"/>
      <c r="J494" s="1527"/>
      <c r="K494" s="1528"/>
      <c r="L494" s="424"/>
      <c r="M494" s="412"/>
      <c r="N494" s="376"/>
    </row>
    <row r="495" spans="2:14" ht="19.5" customHeight="1" thickBot="1">
      <c r="B495" s="1546"/>
      <c r="C495" s="273" t="s">
        <v>596</v>
      </c>
      <c r="D495" s="426"/>
      <c r="E495" s="441">
        <f>SUM(F495:H495)</f>
        <v>0</v>
      </c>
      <c r="F495" s="427"/>
      <c r="G495" s="427"/>
      <c r="H495" s="427"/>
      <c r="I495" s="1548"/>
      <c r="J495" s="1531"/>
      <c r="K495" s="1532"/>
      <c r="L495" s="424"/>
      <c r="M495" s="412"/>
      <c r="N495" s="376"/>
    </row>
    <row r="496" spans="2:14" ht="37.5" customHeight="1">
      <c r="B496" s="437" t="str">
        <f>IF('⑥5.スケジュール(販促) '!B54="","",'⑥5.スケジュール(販促) '!B54)</f>
        <v/>
      </c>
      <c r="C496" s="1557" t="str">
        <f>IF('⑥5.スケジュール(販促) '!C54="","",'⑥5.スケジュール(販促) '!C54)</f>
        <v/>
      </c>
      <c r="D496" s="1558" t="str">
        <f>IF('⑥5.スケジュール(PR) '!D414="","",'⑥5.スケジュール(PR) '!D414)</f>
        <v/>
      </c>
      <c r="E496" s="438">
        <f>SUM(E497:E505)</f>
        <v>0</v>
      </c>
      <c r="F496" s="438">
        <f>SUM(F497:F505)</f>
        <v>0</v>
      </c>
      <c r="G496" s="438">
        <f>SUM(G497:G505)</f>
        <v>0</v>
      </c>
      <c r="H496" s="438">
        <f>SUM(H497:H505)</f>
        <v>0</v>
      </c>
      <c r="I496" s="430"/>
      <c r="J496" s="1559"/>
      <c r="K496" s="1560"/>
      <c r="L496" s="419"/>
      <c r="M496" s="417"/>
      <c r="N496" s="376"/>
    </row>
    <row r="497" spans="2:14" ht="19.5" customHeight="1">
      <c r="B497" s="1544"/>
      <c r="C497" s="260" t="s">
        <v>589</v>
      </c>
      <c r="D497" s="420"/>
      <c r="E497" s="439">
        <f>SUM(F497:H497)</f>
        <v>0</v>
      </c>
      <c r="F497" s="421"/>
      <c r="G497" s="421"/>
      <c r="H497" s="421"/>
      <c r="I497" s="1385"/>
      <c r="J497" s="1549"/>
      <c r="K497" s="1550"/>
      <c r="L497" s="424"/>
      <c r="M497" s="412"/>
      <c r="N497" s="376"/>
    </row>
    <row r="498" spans="2:14" ht="19.5" customHeight="1">
      <c r="B498" s="1545"/>
      <c r="C498" s="264" t="s">
        <v>590</v>
      </c>
      <c r="D498" s="422"/>
      <c r="E498" s="440">
        <f t="shared" ref="E498:E504" si="50">SUM(F498:H498)</f>
        <v>0</v>
      </c>
      <c r="F498" s="423"/>
      <c r="G498" s="423"/>
      <c r="H498" s="423"/>
      <c r="I498" s="1547"/>
      <c r="J498" s="1527"/>
      <c r="K498" s="1528"/>
      <c r="L498" s="419"/>
      <c r="M498" s="417"/>
      <c r="N498" s="376"/>
    </row>
    <row r="499" spans="2:14" ht="19.5" customHeight="1">
      <c r="B499" s="1545"/>
      <c r="C499" s="264" t="s">
        <v>591</v>
      </c>
      <c r="D499" s="422"/>
      <c r="E499" s="440">
        <f t="shared" si="50"/>
        <v>0</v>
      </c>
      <c r="F499" s="423"/>
      <c r="G499" s="423"/>
      <c r="H499" s="423"/>
      <c r="I499" s="1547"/>
      <c r="J499" s="1527"/>
      <c r="K499" s="1528"/>
      <c r="L499" s="419"/>
      <c r="M499" s="417"/>
      <c r="N499" s="376"/>
    </row>
    <row r="500" spans="2:14" ht="19.5" customHeight="1">
      <c r="B500" s="1545"/>
      <c r="C500" s="269" t="s">
        <v>592</v>
      </c>
      <c r="D500" s="422"/>
      <c r="E500" s="440">
        <f t="shared" si="50"/>
        <v>0</v>
      </c>
      <c r="F500" s="423"/>
      <c r="G500" s="423"/>
      <c r="H500" s="423"/>
      <c r="I500" s="1547"/>
      <c r="J500" s="1527"/>
      <c r="K500" s="1528"/>
      <c r="L500" s="419"/>
      <c r="M500" s="417"/>
      <c r="N500" s="376"/>
    </row>
    <row r="501" spans="2:14" ht="19.5" customHeight="1">
      <c r="B501" s="1545"/>
      <c r="C501" s="264" t="s">
        <v>593</v>
      </c>
      <c r="D501" s="422"/>
      <c r="E501" s="440">
        <f t="shared" si="50"/>
        <v>0</v>
      </c>
      <c r="F501" s="423"/>
      <c r="G501" s="423"/>
      <c r="H501" s="423"/>
      <c r="I501" s="1547"/>
      <c r="J501" s="1527"/>
      <c r="K501" s="1528"/>
      <c r="L501" s="424"/>
      <c r="M501" s="412"/>
      <c r="N501" s="376"/>
    </row>
    <row r="502" spans="2:14" ht="19.5" customHeight="1">
      <c r="B502" s="1545"/>
      <c r="C502" s="264" t="s">
        <v>594</v>
      </c>
      <c r="D502" s="422"/>
      <c r="E502" s="440">
        <f t="shared" si="50"/>
        <v>0</v>
      </c>
      <c r="F502" s="425"/>
      <c r="G502" s="425"/>
      <c r="H502" s="425"/>
      <c r="I502" s="1547"/>
      <c r="J502" s="1529"/>
      <c r="K502" s="1530"/>
      <c r="L502" s="424"/>
      <c r="M502" s="412"/>
      <c r="N502" s="376"/>
    </row>
    <row r="503" spans="2:14" ht="19.5" customHeight="1">
      <c r="B503" s="1545"/>
      <c r="C503" s="272" t="s">
        <v>631</v>
      </c>
      <c r="D503" s="422"/>
      <c r="E503" s="440">
        <f t="shared" si="50"/>
        <v>0</v>
      </c>
      <c r="F503" s="423"/>
      <c r="G503" s="423"/>
      <c r="H503" s="423"/>
      <c r="I503" s="1547"/>
      <c r="J503" s="1527"/>
      <c r="K503" s="1528"/>
      <c r="L503" s="424"/>
      <c r="M503" s="412"/>
      <c r="N503" s="376"/>
    </row>
    <row r="504" spans="2:14" ht="19.5" customHeight="1">
      <c r="B504" s="1545"/>
      <c r="C504" s="264" t="s">
        <v>595</v>
      </c>
      <c r="D504" s="422"/>
      <c r="E504" s="440">
        <f t="shared" si="50"/>
        <v>0</v>
      </c>
      <c r="F504" s="423"/>
      <c r="G504" s="423"/>
      <c r="H504" s="423"/>
      <c r="I504" s="1547"/>
      <c r="J504" s="1527"/>
      <c r="K504" s="1528"/>
      <c r="L504" s="424"/>
      <c r="M504" s="412"/>
      <c r="N504" s="376"/>
    </row>
    <row r="505" spans="2:14" ht="19.5" customHeight="1" thickBot="1">
      <c r="B505" s="1546"/>
      <c r="C505" s="273" t="s">
        <v>596</v>
      </c>
      <c r="D505" s="426"/>
      <c r="E505" s="441">
        <f>SUM(F505:H505)</f>
        <v>0</v>
      </c>
      <c r="F505" s="427"/>
      <c r="G505" s="427"/>
      <c r="H505" s="427"/>
      <c r="I505" s="1548"/>
      <c r="J505" s="1531"/>
      <c r="K505" s="1532"/>
      <c r="L505" s="424"/>
      <c r="M505" s="412"/>
      <c r="N505" s="376"/>
    </row>
    <row r="506" spans="2:14" ht="37.5" customHeight="1">
      <c r="B506" s="166" t="str">
        <f>IF('①4.事業内容（販促）'!B55="","",'①4.事業内容（販促）'!B55)</f>
        <v/>
      </c>
      <c r="C506" s="1533" t="str">
        <f>IF('①4.事業内容（販促）'!C55="","",'①4.事業内容（販促）'!C55)</f>
        <v/>
      </c>
      <c r="D506" s="1534"/>
      <c r="E506" s="436">
        <f>SUM(E507:E515)</f>
        <v>0</v>
      </c>
      <c r="F506" s="436">
        <f>SUM(F507:F515)</f>
        <v>0</v>
      </c>
      <c r="G506" s="436">
        <f>SUM(G507:G515)</f>
        <v>0</v>
      </c>
      <c r="H506" s="436">
        <f>SUM(H507:H515)</f>
        <v>0</v>
      </c>
      <c r="I506" s="428"/>
      <c r="J506" s="1535"/>
      <c r="K506" s="1536"/>
      <c r="L506" s="419"/>
      <c r="M506" s="417"/>
      <c r="N506" s="376"/>
    </row>
    <row r="507" spans="2:14" ht="19.5" customHeight="1">
      <c r="B507" s="1544"/>
      <c r="C507" s="260" t="s">
        <v>589</v>
      </c>
      <c r="D507" s="420"/>
      <c r="E507" s="439">
        <f>SUM(F507:H507)</f>
        <v>0</v>
      </c>
      <c r="F507" s="421"/>
      <c r="G507" s="421"/>
      <c r="H507" s="421"/>
      <c r="I507" s="1385"/>
      <c r="J507" s="1549"/>
      <c r="K507" s="1550"/>
      <c r="L507" s="424"/>
      <c r="M507" s="412"/>
      <c r="N507" s="376"/>
    </row>
    <row r="508" spans="2:14" ht="19.5" customHeight="1">
      <c r="B508" s="1545"/>
      <c r="C508" s="264" t="s">
        <v>590</v>
      </c>
      <c r="D508" s="422"/>
      <c r="E508" s="440">
        <f t="shared" ref="E508:E514" si="51">SUM(F508:H508)</f>
        <v>0</v>
      </c>
      <c r="F508" s="423"/>
      <c r="G508" s="423"/>
      <c r="H508" s="423"/>
      <c r="I508" s="1547"/>
      <c r="J508" s="1527"/>
      <c r="K508" s="1528"/>
      <c r="L508" s="419"/>
      <c r="M508" s="417"/>
      <c r="N508" s="376"/>
    </row>
    <row r="509" spans="2:14" ht="19.5" customHeight="1">
      <c r="B509" s="1545"/>
      <c r="C509" s="264" t="s">
        <v>591</v>
      </c>
      <c r="D509" s="422"/>
      <c r="E509" s="440">
        <f t="shared" si="51"/>
        <v>0</v>
      </c>
      <c r="F509" s="423"/>
      <c r="G509" s="423"/>
      <c r="H509" s="423"/>
      <c r="I509" s="1547"/>
      <c r="J509" s="1527"/>
      <c r="K509" s="1528"/>
      <c r="L509" s="419"/>
      <c r="M509" s="417"/>
      <c r="N509" s="376"/>
    </row>
    <row r="510" spans="2:14" ht="19.5" customHeight="1">
      <c r="B510" s="1545"/>
      <c r="C510" s="269" t="s">
        <v>592</v>
      </c>
      <c r="D510" s="422"/>
      <c r="E510" s="440">
        <f t="shared" si="51"/>
        <v>0</v>
      </c>
      <c r="F510" s="423"/>
      <c r="G510" s="423"/>
      <c r="H510" s="423"/>
      <c r="I510" s="1547"/>
      <c r="J510" s="1527"/>
      <c r="K510" s="1528"/>
      <c r="L510" s="419"/>
      <c r="M510" s="417"/>
      <c r="N510" s="376"/>
    </row>
    <row r="511" spans="2:14" ht="19.5" customHeight="1">
      <c r="B511" s="1545"/>
      <c r="C511" s="264" t="s">
        <v>593</v>
      </c>
      <c r="D511" s="422"/>
      <c r="E511" s="440">
        <f t="shared" si="51"/>
        <v>0</v>
      </c>
      <c r="F511" s="423"/>
      <c r="G511" s="423"/>
      <c r="H511" s="423"/>
      <c r="I511" s="1547"/>
      <c r="J511" s="1527"/>
      <c r="K511" s="1528"/>
      <c r="L511" s="424"/>
      <c r="M511" s="412"/>
      <c r="N511" s="376"/>
    </row>
    <row r="512" spans="2:14" ht="19.5" customHeight="1">
      <c r="B512" s="1545"/>
      <c r="C512" s="264" t="s">
        <v>594</v>
      </c>
      <c r="D512" s="422"/>
      <c r="E512" s="440">
        <f t="shared" si="51"/>
        <v>0</v>
      </c>
      <c r="F512" s="425"/>
      <c r="G512" s="425"/>
      <c r="H512" s="425"/>
      <c r="I512" s="1547"/>
      <c r="J512" s="1527"/>
      <c r="K512" s="1528"/>
      <c r="L512" s="424"/>
      <c r="M512" s="412"/>
      <c r="N512" s="376"/>
    </row>
    <row r="513" spans="2:14" ht="19.5" customHeight="1">
      <c r="B513" s="1545"/>
      <c r="C513" s="272" t="s">
        <v>631</v>
      </c>
      <c r="D513" s="422"/>
      <c r="E513" s="440">
        <f t="shared" si="51"/>
        <v>0</v>
      </c>
      <c r="F513" s="423"/>
      <c r="G513" s="423"/>
      <c r="H513" s="423"/>
      <c r="I513" s="1547"/>
      <c r="J513" s="1527"/>
      <c r="K513" s="1528"/>
      <c r="L513" s="424"/>
      <c r="M513" s="412"/>
      <c r="N513" s="376"/>
    </row>
    <row r="514" spans="2:14" ht="19.5" customHeight="1">
      <c r="B514" s="1545"/>
      <c r="C514" s="264" t="s">
        <v>595</v>
      </c>
      <c r="D514" s="422"/>
      <c r="E514" s="440">
        <f t="shared" si="51"/>
        <v>0</v>
      </c>
      <c r="F514" s="423"/>
      <c r="G514" s="423"/>
      <c r="H514" s="423"/>
      <c r="I514" s="1547"/>
      <c r="J514" s="1527"/>
      <c r="K514" s="1528"/>
      <c r="L514" s="424"/>
      <c r="M514" s="412"/>
      <c r="N514" s="376"/>
    </row>
    <row r="515" spans="2:14" ht="19.5" customHeight="1" thickBot="1">
      <c r="B515" s="1546"/>
      <c r="C515" s="273" t="s">
        <v>596</v>
      </c>
      <c r="D515" s="426"/>
      <c r="E515" s="441">
        <f>SUM(F515:H515)</f>
        <v>0</v>
      </c>
      <c r="F515" s="427"/>
      <c r="G515" s="427"/>
      <c r="H515" s="427"/>
      <c r="I515" s="1548"/>
      <c r="J515" s="1551"/>
      <c r="K515" s="1552"/>
      <c r="L515" s="424"/>
      <c r="M515" s="412"/>
      <c r="N515" s="376"/>
    </row>
    <row r="516" spans="2:14" ht="37.5" customHeight="1">
      <c r="B516" s="437" t="str">
        <f>IF('①4.事業内容（販促）'!B56="","",'①4.事業内容（販促）'!B56)</f>
        <v/>
      </c>
      <c r="C516" s="1557" t="str">
        <f>IF('①4.事業内容（販促）'!C56="","",'①4.事業内容（販促）'!C56)</f>
        <v/>
      </c>
      <c r="D516" s="1558"/>
      <c r="E516" s="438">
        <f>SUM(E517:E525)</f>
        <v>0</v>
      </c>
      <c r="F516" s="438">
        <f>SUM(F517:F525)</f>
        <v>0</v>
      </c>
      <c r="G516" s="438">
        <f>SUM(G517:G525)</f>
        <v>0</v>
      </c>
      <c r="H516" s="438">
        <f>SUM(H517:H525)</f>
        <v>0</v>
      </c>
      <c r="I516" s="430"/>
      <c r="J516" s="1559"/>
      <c r="K516" s="1560"/>
      <c r="L516" s="419"/>
      <c r="M516" s="417"/>
      <c r="N516" s="376"/>
    </row>
    <row r="517" spans="2:14" ht="19.5" customHeight="1">
      <c r="B517" s="1544"/>
      <c r="C517" s="260" t="s">
        <v>589</v>
      </c>
      <c r="D517" s="420"/>
      <c r="E517" s="439">
        <f>SUM(F517:H517)</f>
        <v>0</v>
      </c>
      <c r="F517" s="421"/>
      <c r="G517" s="421"/>
      <c r="H517" s="421"/>
      <c r="I517" s="1385"/>
      <c r="J517" s="1549"/>
      <c r="K517" s="1550"/>
      <c r="L517" s="424"/>
      <c r="M517" s="412"/>
      <c r="N517" s="376"/>
    </row>
    <row r="518" spans="2:14" ht="19.5" customHeight="1">
      <c r="B518" s="1545"/>
      <c r="C518" s="264" t="s">
        <v>590</v>
      </c>
      <c r="D518" s="422"/>
      <c r="E518" s="440">
        <f t="shared" ref="E518:E524" si="52">SUM(F518:H518)</f>
        <v>0</v>
      </c>
      <c r="F518" s="423"/>
      <c r="G518" s="423"/>
      <c r="H518" s="423"/>
      <c r="I518" s="1547"/>
      <c r="J518" s="1527"/>
      <c r="K518" s="1528"/>
      <c r="L518" s="419"/>
      <c r="M518" s="417"/>
      <c r="N518" s="376"/>
    </row>
    <row r="519" spans="2:14" ht="19.5" customHeight="1">
      <c r="B519" s="1545"/>
      <c r="C519" s="264" t="s">
        <v>591</v>
      </c>
      <c r="D519" s="422"/>
      <c r="E519" s="440">
        <f t="shared" si="52"/>
        <v>0</v>
      </c>
      <c r="F519" s="423"/>
      <c r="G519" s="423"/>
      <c r="H519" s="423"/>
      <c r="I519" s="1547"/>
      <c r="J519" s="1527"/>
      <c r="K519" s="1528"/>
      <c r="L519" s="419"/>
      <c r="M519" s="417"/>
      <c r="N519" s="376"/>
    </row>
    <row r="520" spans="2:14" ht="19.5" customHeight="1">
      <c r="B520" s="1545"/>
      <c r="C520" s="269" t="s">
        <v>592</v>
      </c>
      <c r="D520" s="422"/>
      <c r="E520" s="440">
        <f t="shared" si="52"/>
        <v>0</v>
      </c>
      <c r="F520" s="423"/>
      <c r="G520" s="423"/>
      <c r="H520" s="423"/>
      <c r="I520" s="1547"/>
      <c r="J520" s="1527"/>
      <c r="K520" s="1528"/>
      <c r="L520" s="419"/>
      <c r="M520" s="417"/>
      <c r="N520" s="376"/>
    </row>
    <row r="521" spans="2:14" ht="19.5" customHeight="1">
      <c r="B521" s="1545"/>
      <c r="C521" s="264" t="s">
        <v>593</v>
      </c>
      <c r="D521" s="422"/>
      <c r="E521" s="440">
        <f t="shared" si="52"/>
        <v>0</v>
      </c>
      <c r="F521" s="423"/>
      <c r="G521" s="423"/>
      <c r="H521" s="423"/>
      <c r="I521" s="1547"/>
      <c r="J521" s="1527"/>
      <c r="K521" s="1528"/>
      <c r="L521" s="424"/>
      <c r="M521" s="412"/>
      <c r="N521" s="376"/>
    </row>
    <row r="522" spans="2:14" ht="19.5" customHeight="1">
      <c r="B522" s="1545"/>
      <c r="C522" s="264" t="s">
        <v>594</v>
      </c>
      <c r="D522" s="422"/>
      <c r="E522" s="440">
        <f t="shared" si="52"/>
        <v>0</v>
      </c>
      <c r="F522" s="425"/>
      <c r="G522" s="425"/>
      <c r="H522" s="425"/>
      <c r="I522" s="1547"/>
      <c r="J522" s="1529"/>
      <c r="K522" s="1530"/>
      <c r="L522" s="424"/>
      <c r="M522" s="412"/>
      <c r="N522" s="376"/>
    </row>
    <row r="523" spans="2:14" ht="19.5" customHeight="1">
      <c r="B523" s="1545"/>
      <c r="C523" s="272" t="s">
        <v>631</v>
      </c>
      <c r="D523" s="422"/>
      <c r="E523" s="440">
        <f t="shared" si="52"/>
        <v>0</v>
      </c>
      <c r="F523" s="423"/>
      <c r="G523" s="423"/>
      <c r="H523" s="423"/>
      <c r="I523" s="1547"/>
      <c r="J523" s="1527"/>
      <c r="K523" s="1528"/>
      <c r="L523" s="424"/>
      <c r="M523" s="412"/>
      <c r="N523" s="376"/>
    </row>
    <row r="524" spans="2:14" ht="19.5" customHeight="1">
      <c r="B524" s="1545"/>
      <c r="C524" s="264" t="s">
        <v>595</v>
      </c>
      <c r="D524" s="422"/>
      <c r="E524" s="440">
        <f t="shared" si="52"/>
        <v>0</v>
      </c>
      <c r="F524" s="423"/>
      <c r="G524" s="423"/>
      <c r="H524" s="423"/>
      <c r="I524" s="1547"/>
      <c r="J524" s="1527"/>
      <c r="K524" s="1528"/>
      <c r="L524" s="424"/>
      <c r="M524" s="412"/>
      <c r="N524" s="376"/>
    </row>
    <row r="525" spans="2:14" ht="19.5" customHeight="1" thickBot="1">
      <c r="B525" s="1546"/>
      <c r="C525" s="273" t="s">
        <v>596</v>
      </c>
      <c r="D525" s="426"/>
      <c r="E525" s="441">
        <f>SUM(F525:H525)</f>
        <v>0</v>
      </c>
      <c r="F525" s="427"/>
      <c r="G525" s="427"/>
      <c r="H525" s="427"/>
      <c r="I525" s="1548"/>
      <c r="J525" s="1531"/>
      <c r="K525" s="1532"/>
      <c r="L525" s="424"/>
      <c r="M525" s="412"/>
      <c r="N525" s="376"/>
    </row>
    <row r="526" spans="2:14" ht="37.5" customHeight="1">
      <c r="B526" s="166" t="str">
        <f>IF('①4.事業内容（販促）'!B57="","",'①4.事業内容（販促）'!B57)</f>
        <v/>
      </c>
      <c r="C526" s="1533" t="str">
        <f>IF('①4.事業内容（販促）'!C57="","",'①4.事業内容（販促）'!C57)</f>
        <v/>
      </c>
      <c r="D526" s="1534"/>
      <c r="E526" s="436">
        <f>SUM(E527:E535)</f>
        <v>0</v>
      </c>
      <c r="F526" s="436">
        <f>SUM(F527:F535)</f>
        <v>0</v>
      </c>
      <c r="G526" s="436">
        <f>SUM(G527:G535)</f>
        <v>0</v>
      </c>
      <c r="H526" s="436">
        <f>SUM(H527:H535)</f>
        <v>0</v>
      </c>
      <c r="I526" s="428"/>
      <c r="J526" s="1535"/>
      <c r="K526" s="1536"/>
      <c r="L526" s="419"/>
      <c r="M526" s="417"/>
      <c r="N526" s="376"/>
    </row>
    <row r="527" spans="2:14" ht="19.5" customHeight="1">
      <c r="B527" s="1544"/>
      <c r="C527" s="260" t="s">
        <v>589</v>
      </c>
      <c r="D527" s="420"/>
      <c r="E527" s="439">
        <f>SUM(F527:H527)</f>
        <v>0</v>
      </c>
      <c r="F527" s="421"/>
      <c r="G527" s="421"/>
      <c r="H527" s="421"/>
      <c r="I527" s="1385"/>
      <c r="J527" s="1549"/>
      <c r="K527" s="1550"/>
      <c r="L527" s="424"/>
      <c r="M527" s="412"/>
      <c r="N527" s="376"/>
    </row>
    <row r="528" spans="2:14" ht="19.5" customHeight="1">
      <c r="B528" s="1545"/>
      <c r="C528" s="264" t="s">
        <v>590</v>
      </c>
      <c r="D528" s="422"/>
      <c r="E528" s="440">
        <f t="shared" ref="E528:E534" si="53">SUM(F528:H528)</f>
        <v>0</v>
      </c>
      <c r="F528" s="423"/>
      <c r="G528" s="423"/>
      <c r="H528" s="423"/>
      <c r="I528" s="1547"/>
      <c r="J528" s="1527"/>
      <c r="K528" s="1528"/>
      <c r="L528" s="419"/>
      <c r="M528" s="417"/>
      <c r="N528" s="376"/>
    </row>
    <row r="529" spans="2:14" ht="19.5" customHeight="1">
      <c r="B529" s="1545"/>
      <c r="C529" s="264" t="s">
        <v>591</v>
      </c>
      <c r="D529" s="422"/>
      <c r="E529" s="440">
        <f t="shared" si="53"/>
        <v>0</v>
      </c>
      <c r="F529" s="423"/>
      <c r="G529" s="423"/>
      <c r="H529" s="423"/>
      <c r="I529" s="1547"/>
      <c r="J529" s="1527"/>
      <c r="K529" s="1528"/>
      <c r="L529" s="419"/>
      <c r="M529" s="417"/>
      <c r="N529" s="376"/>
    </row>
    <row r="530" spans="2:14" ht="19.5" customHeight="1">
      <c r="B530" s="1545"/>
      <c r="C530" s="269" t="s">
        <v>592</v>
      </c>
      <c r="D530" s="422"/>
      <c r="E530" s="440">
        <f t="shared" si="53"/>
        <v>0</v>
      </c>
      <c r="F530" s="423"/>
      <c r="G530" s="423"/>
      <c r="H530" s="423"/>
      <c r="I530" s="1547"/>
      <c r="J530" s="1527"/>
      <c r="K530" s="1528"/>
      <c r="L530" s="419"/>
      <c r="M530" s="417"/>
      <c r="N530" s="376"/>
    </row>
    <row r="531" spans="2:14" ht="19.5" customHeight="1">
      <c r="B531" s="1545"/>
      <c r="C531" s="264" t="s">
        <v>593</v>
      </c>
      <c r="D531" s="422"/>
      <c r="E531" s="440">
        <f t="shared" si="53"/>
        <v>0</v>
      </c>
      <c r="F531" s="423"/>
      <c r="G531" s="423"/>
      <c r="H531" s="423"/>
      <c r="I531" s="1547"/>
      <c r="J531" s="1527"/>
      <c r="K531" s="1528"/>
      <c r="L531" s="424"/>
      <c r="M531" s="412"/>
      <c r="N531" s="376"/>
    </row>
    <row r="532" spans="2:14" ht="19.5" customHeight="1">
      <c r="B532" s="1545"/>
      <c r="C532" s="264" t="s">
        <v>594</v>
      </c>
      <c r="D532" s="422"/>
      <c r="E532" s="440">
        <f t="shared" si="53"/>
        <v>0</v>
      </c>
      <c r="F532" s="425"/>
      <c r="G532" s="425"/>
      <c r="H532" s="425"/>
      <c r="I532" s="1547"/>
      <c r="J532" s="1527"/>
      <c r="K532" s="1528"/>
      <c r="L532" s="424"/>
      <c r="M532" s="412"/>
      <c r="N532" s="376"/>
    </row>
    <row r="533" spans="2:14" ht="19.5" customHeight="1">
      <c r="B533" s="1545"/>
      <c r="C533" s="272" t="s">
        <v>631</v>
      </c>
      <c r="D533" s="422"/>
      <c r="E533" s="440">
        <f t="shared" si="53"/>
        <v>0</v>
      </c>
      <c r="F533" s="423"/>
      <c r="G533" s="423"/>
      <c r="H533" s="423"/>
      <c r="I533" s="1547"/>
      <c r="J533" s="1527"/>
      <c r="K533" s="1528"/>
      <c r="L533" s="424"/>
      <c r="M533" s="412"/>
      <c r="N533" s="376"/>
    </row>
    <row r="534" spans="2:14" ht="19.5" customHeight="1">
      <c r="B534" s="1545"/>
      <c r="C534" s="264" t="s">
        <v>595</v>
      </c>
      <c r="D534" s="422"/>
      <c r="E534" s="440">
        <f t="shared" si="53"/>
        <v>0</v>
      </c>
      <c r="F534" s="423"/>
      <c r="G534" s="423"/>
      <c r="H534" s="423"/>
      <c r="I534" s="1547"/>
      <c r="J534" s="1527"/>
      <c r="K534" s="1528"/>
      <c r="L534" s="424"/>
      <c r="M534" s="412"/>
      <c r="N534" s="376"/>
    </row>
    <row r="535" spans="2:14" ht="19.5" customHeight="1" thickBot="1">
      <c r="B535" s="1546"/>
      <c r="C535" s="273" t="s">
        <v>596</v>
      </c>
      <c r="D535" s="426"/>
      <c r="E535" s="441">
        <f>SUM(F535:H535)</f>
        <v>0</v>
      </c>
      <c r="F535" s="427"/>
      <c r="G535" s="427"/>
      <c r="H535" s="427"/>
      <c r="I535" s="1548"/>
      <c r="J535" s="1551"/>
      <c r="K535" s="1552"/>
      <c r="L535" s="424"/>
      <c r="M535" s="412"/>
      <c r="N535" s="376"/>
    </row>
    <row r="536" spans="2:14" ht="40.5" customHeight="1">
      <c r="B536" s="166" t="str">
        <f>IF('①4.事業内容（販促）'!B58="","",'①4.事業内容（販促）'!B58)</f>
        <v/>
      </c>
      <c r="C536" s="1533" t="str">
        <f>IF('①4.事業内容（販促）'!C58="","",'①4.事業内容（販促）'!C58)</f>
        <v/>
      </c>
      <c r="D536" s="1534"/>
      <c r="E536" s="436">
        <f>SUM(E537:E545)</f>
        <v>0</v>
      </c>
      <c r="F536" s="436">
        <f>SUM(F537:F545)</f>
        <v>0</v>
      </c>
      <c r="G536" s="436">
        <f>SUM(G537:G545)</f>
        <v>0</v>
      </c>
      <c r="H536" s="436">
        <f>SUM(H537:H545)</f>
        <v>0</v>
      </c>
      <c r="I536" s="429"/>
      <c r="J536" s="1553"/>
      <c r="K536" s="1554"/>
      <c r="L536" s="419"/>
      <c r="M536" s="417"/>
      <c r="N536" s="376"/>
    </row>
    <row r="537" spans="2:14" ht="19.5" customHeight="1">
      <c r="B537" s="1544"/>
      <c r="C537" s="260" t="s">
        <v>589</v>
      </c>
      <c r="D537" s="420"/>
      <c r="E537" s="439">
        <f>SUM(F537:H537)</f>
        <v>0</v>
      </c>
      <c r="F537" s="421"/>
      <c r="G537" s="421"/>
      <c r="H537" s="421"/>
      <c r="I537" s="1385"/>
      <c r="J537" s="1549"/>
      <c r="K537" s="1550"/>
      <c r="L537" s="419"/>
      <c r="M537" s="417"/>
      <c r="N537" s="376"/>
    </row>
    <row r="538" spans="2:14" ht="19.5" customHeight="1">
      <c r="B538" s="1545"/>
      <c r="C538" s="264" t="s">
        <v>590</v>
      </c>
      <c r="D538" s="422"/>
      <c r="E538" s="440">
        <f t="shared" ref="E538:E544" si="54">SUM(F538:H538)</f>
        <v>0</v>
      </c>
      <c r="F538" s="423"/>
      <c r="G538" s="423"/>
      <c r="H538" s="423"/>
      <c r="I538" s="1547"/>
      <c r="J538" s="1527"/>
      <c r="K538" s="1528"/>
      <c r="L538" s="424"/>
      <c r="M538" s="412"/>
      <c r="N538" s="376"/>
    </row>
    <row r="539" spans="2:14" ht="19.5" customHeight="1">
      <c r="B539" s="1545"/>
      <c r="C539" s="264" t="s">
        <v>591</v>
      </c>
      <c r="D539" s="422"/>
      <c r="E539" s="440">
        <f t="shared" si="54"/>
        <v>0</v>
      </c>
      <c r="F539" s="423"/>
      <c r="G539" s="423"/>
      <c r="H539" s="423"/>
      <c r="I539" s="1547"/>
      <c r="J539" s="1527"/>
      <c r="K539" s="1528"/>
      <c r="L539" s="424"/>
      <c r="M539" s="412"/>
      <c r="N539" s="376"/>
    </row>
    <row r="540" spans="2:14" ht="19.5" customHeight="1">
      <c r="B540" s="1545"/>
      <c r="C540" s="269" t="s">
        <v>592</v>
      </c>
      <c r="D540" s="422"/>
      <c r="E540" s="440">
        <f t="shared" si="54"/>
        <v>0</v>
      </c>
      <c r="F540" s="423"/>
      <c r="G540" s="423"/>
      <c r="H540" s="423"/>
      <c r="I540" s="1547"/>
      <c r="J540" s="1527"/>
      <c r="K540" s="1528"/>
      <c r="L540" s="424"/>
      <c r="M540" s="412"/>
      <c r="N540" s="376"/>
    </row>
    <row r="541" spans="2:14" ht="19.5" customHeight="1">
      <c r="B541" s="1545"/>
      <c r="C541" s="264" t="s">
        <v>593</v>
      </c>
      <c r="D541" s="422"/>
      <c r="E541" s="440">
        <f t="shared" si="54"/>
        <v>0</v>
      </c>
      <c r="F541" s="423"/>
      <c r="G541" s="423"/>
      <c r="H541" s="423"/>
      <c r="I541" s="1547"/>
      <c r="J541" s="1527"/>
      <c r="K541" s="1528"/>
      <c r="L541" s="419"/>
      <c r="M541" s="417"/>
      <c r="N541" s="376"/>
    </row>
    <row r="542" spans="2:14" ht="19.5" customHeight="1">
      <c r="B542" s="1545"/>
      <c r="C542" s="264" t="s">
        <v>594</v>
      </c>
      <c r="D542" s="422"/>
      <c r="E542" s="440">
        <f t="shared" si="54"/>
        <v>0</v>
      </c>
      <c r="F542" s="425"/>
      <c r="G542" s="425"/>
      <c r="H542" s="425"/>
      <c r="I542" s="1547"/>
      <c r="J542" s="1529"/>
      <c r="K542" s="1530"/>
      <c r="L542" s="419"/>
      <c r="M542" s="417"/>
      <c r="N542" s="376"/>
    </row>
    <row r="543" spans="2:14" ht="19.5" customHeight="1">
      <c r="B543" s="1545"/>
      <c r="C543" s="272" t="s">
        <v>631</v>
      </c>
      <c r="D543" s="422"/>
      <c r="E543" s="440">
        <f t="shared" si="54"/>
        <v>0</v>
      </c>
      <c r="F543" s="423"/>
      <c r="G543" s="423"/>
      <c r="H543" s="423"/>
      <c r="I543" s="1547"/>
      <c r="J543" s="1527"/>
      <c r="K543" s="1528"/>
      <c r="L543" s="419"/>
      <c r="M543" s="417"/>
      <c r="N543" s="376"/>
    </row>
    <row r="544" spans="2:14" ht="19.5" customHeight="1">
      <c r="B544" s="1545"/>
      <c r="C544" s="264" t="s">
        <v>595</v>
      </c>
      <c r="D544" s="422"/>
      <c r="E544" s="440">
        <f t="shared" si="54"/>
        <v>0</v>
      </c>
      <c r="F544" s="423"/>
      <c r="G544" s="423"/>
      <c r="H544" s="423"/>
      <c r="I544" s="1547"/>
      <c r="J544" s="1527"/>
      <c r="K544" s="1528"/>
      <c r="L544" s="419"/>
      <c r="M544" s="417"/>
      <c r="N544" s="376"/>
    </row>
    <row r="545" spans="2:14" ht="19.5" customHeight="1" thickBot="1">
      <c r="B545" s="1546"/>
      <c r="C545" s="273" t="s">
        <v>596</v>
      </c>
      <c r="D545" s="426"/>
      <c r="E545" s="441">
        <f>SUM(F545:H545)</f>
        <v>0</v>
      </c>
      <c r="F545" s="427"/>
      <c r="G545" s="427"/>
      <c r="H545" s="427"/>
      <c r="I545" s="1548"/>
      <c r="J545" s="1531"/>
      <c r="K545" s="1532"/>
      <c r="L545" s="419"/>
      <c r="M545" s="417"/>
      <c r="N545" s="376"/>
    </row>
    <row r="546" spans="2:14" ht="37.5" customHeight="1">
      <c r="B546" s="166" t="str">
        <f>IF('①4.事業内容（販促）'!B59="","",'①4.事業内容（販促）'!B59)</f>
        <v/>
      </c>
      <c r="C546" s="1533" t="str">
        <f>IF('①4.事業内容（販促）'!C59="","",'①4.事業内容（販促）'!C59)</f>
        <v/>
      </c>
      <c r="D546" s="1534"/>
      <c r="E546" s="436">
        <f>SUM(E547:E555)</f>
        <v>0</v>
      </c>
      <c r="F546" s="436">
        <f>SUM(F547:F555)</f>
        <v>0</v>
      </c>
      <c r="G546" s="436">
        <f>SUM(G547:G555)</f>
        <v>0</v>
      </c>
      <c r="H546" s="436">
        <f>SUM(H547:H555)</f>
        <v>0</v>
      </c>
      <c r="I546" s="428"/>
      <c r="J546" s="1535"/>
      <c r="K546" s="1536"/>
      <c r="L546" s="419"/>
      <c r="M546" s="417"/>
      <c r="N546" s="376"/>
    </row>
    <row r="547" spans="2:14" ht="19.5" customHeight="1">
      <c r="B547" s="1544"/>
      <c r="C547" s="260" t="s">
        <v>589</v>
      </c>
      <c r="D547" s="420"/>
      <c r="E547" s="439">
        <f>SUM(F547:H547)</f>
        <v>0</v>
      </c>
      <c r="F547" s="421"/>
      <c r="G547" s="421"/>
      <c r="H547" s="421"/>
      <c r="I547" s="1385"/>
      <c r="J547" s="1549"/>
      <c r="K547" s="1550"/>
      <c r="L547" s="424"/>
      <c r="M547" s="412"/>
      <c r="N547" s="376"/>
    </row>
    <row r="548" spans="2:14" ht="19.5" customHeight="1">
      <c r="B548" s="1545"/>
      <c r="C548" s="264" t="s">
        <v>590</v>
      </c>
      <c r="D548" s="422"/>
      <c r="E548" s="440">
        <f t="shared" ref="E548:E554" si="55">SUM(F548:H548)</f>
        <v>0</v>
      </c>
      <c r="F548" s="423"/>
      <c r="G548" s="423"/>
      <c r="H548" s="423"/>
      <c r="I548" s="1547"/>
      <c r="J548" s="1527"/>
      <c r="K548" s="1528"/>
      <c r="L548" s="419"/>
      <c r="M548" s="417"/>
      <c r="N548" s="376"/>
    </row>
    <row r="549" spans="2:14" ht="19.5" customHeight="1">
      <c r="B549" s="1545"/>
      <c r="C549" s="264" t="s">
        <v>591</v>
      </c>
      <c r="D549" s="422"/>
      <c r="E549" s="440">
        <f t="shared" si="55"/>
        <v>0</v>
      </c>
      <c r="F549" s="423"/>
      <c r="G549" s="423"/>
      <c r="H549" s="423"/>
      <c r="I549" s="1547"/>
      <c r="J549" s="1527"/>
      <c r="K549" s="1528"/>
      <c r="L549" s="419"/>
      <c r="M549" s="417"/>
      <c r="N549" s="376"/>
    </row>
    <row r="550" spans="2:14" ht="19.5" customHeight="1">
      <c r="B550" s="1545"/>
      <c r="C550" s="269" t="s">
        <v>592</v>
      </c>
      <c r="D550" s="422"/>
      <c r="E550" s="440">
        <f t="shared" si="55"/>
        <v>0</v>
      </c>
      <c r="F550" s="423"/>
      <c r="G550" s="423"/>
      <c r="H550" s="423"/>
      <c r="I550" s="1547"/>
      <c r="J550" s="1527"/>
      <c r="K550" s="1528"/>
      <c r="L550" s="419"/>
      <c r="M550" s="417"/>
      <c r="N550" s="376"/>
    </row>
    <row r="551" spans="2:14" ht="19.5" customHeight="1">
      <c r="B551" s="1545"/>
      <c r="C551" s="264" t="s">
        <v>593</v>
      </c>
      <c r="D551" s="422"/>
      <c r="E551" s="440">
        <f t="shared" si="55"/>
        <v>0</v>
      </c>
      <c r="F551" s="423"/>
      <c r="G551" s="423"/>
      <c r="H551" s="423"/>
      <c r="I551" s="1547"/>
      <c r="J551" s="1527"/>
      <c r="K551" s="1528"/>
      <c r="L551" s="424"/>
      <c r="M551" s="412"/>
      <c r="N551" s="376"/>
    </row>
    <row r="552" spans="2:14" ht="19.5" customHeight="1">
      <c r="B552" s="1545"/>
      <c r="C552" s="264" t="s">
        <v>594</v>
      </c>
      <c r="D552" s="422"/>
      <c r="E552" s="440">
        <f t="shared" si="55"/>
        <v>0</v>
      </c>
      <c r="F552" s="425"/>
      <c r="G552" s="425"/>
      <c r="H552" s="425"/>
      <c r="I552" s="1547"/>
      <c r="J552" s="1527"/>
      <c r="K552" s="1528"/>
      <c r="L552" s="424"/>
      <c r="M552" s="412"/>
      <c r="N552" s="376"/>
    </row>
    <row r="553" spans="2:14" ht="19.5" customHeight="1">
      <c r="B553" s="1545"/>
      <c r="C553" s="272" t="s">
        <v>631</v>
      </c>
      <c r="D553" s="422"/>
      <c r="E553" s="440">
        <f t="shared" si="55"/>
        <v>0</v>
      </c>
      <c r="F553" s="423"/>
      <c r="G553" s="423"/>
      <c r="H553" s="423"/>
      <c r="I553" s="1547"/>
      <c r="J553" s="1527"/>
      <c r="K553" s="1528"/>
      <c r="L553" s="424"/>
      <c r="M553" s="412"/>
      <c r="N553" s="376"/>
    </row>
    <row r="554" spans="2:14" ht="19.5" customHeight="1">
      <c r="B554" s="1545"/>
      <c r="C554" s="264" t="s">
        <v>595</v>
      </c>
      <c r="D554" s="422"/>
      <c r="E554" s="440">
        <f t="shared" si="55"/>
        <v>0</v>
      </c>
      <c r="F554" s="423"/>
      <c r="G554" s="423"/>
      <c r="H554" s="423"/>
      <c r="I554" s="1547"/>
      <c r="J554" s="1527"/>
      <c r="K554" s="1528"/>
      <c r="L554" s="424"/>
      <c r="M554" s="412"/>
      <c r="N554" s="376"/>
    </row>
    <row r="555" spans="2:14" ht="19.5" customHeight="1" thickBot="1">
      <c r="B555" s="1546"/>
      <c r="C555" s="273" t="s">
        <v>596</v>
      </c>
      <c r="D555" s="426"/>
      <c r="E555" s="441">
        <f>SUM(F555:H555)</f>
        <v>0</v>
      </c>
      <c r="F555" s="427"/>
      <c r="G555" s="427"/>
      <c r="H555" s="427"/>
      <c r="I555" s="1548"/>
      <c r="J555" s="1551"/>
      <c r="K555" s="1552"/>
      <c r="L555" s="424"/>
      <c r="M555" s="412"/>
      <c r="N555" s="376"/>
    </row>
    <row r="556" spans="2:14" ht="37.5" customHeight="1">
      <c r="B556" s="166" t="str">
        <f>IF('①4.事業内容（販促）'!B60="","",'①4.事業内容（販促）'!B60)</f>
        <v/>
      </c>
      <c r="C556" s="1533" t="str">
        <f>IF('①4.事業内容（販促）'!C60="","",'①4.事業内容（販促）'!C60)</f>
        <v/>
      </c>
      <c r="D556" s="1534"/>
      <c r="E556" s="436">
        <f>SUM(E557:E565)</f>
        <v>0</v>
      </c>
      <c r="F556" s="436">
        <f>SUM(F557:F565)</f>
        <v>0</v>
      </c>
      <c r="G556" s="436">
        <f>SUM(G557:G565)</f>
        <v>0</v>
      </c>
      <c r="H556" s="436">
        <f>SUM(H557:H565)</f>
        <v>0</v>
      </c>
      <c r="I556" s="429"/>
      <c r="J556" s="1553"/>
      <c r="K556" s="1554"/>
      <c r="L556" s="419"/>
      <c r="M556" s="417"/>
      <c r="N556" s="376"/>
    </row>
    <row r="557" spans="2:14" ht="19.5" customHeight="1">
      <c r="B557" s="1544"/>
      <c r="C557" s="260" t="s">
        <v>589</v>
      </c>
      <c r="D557" s="420"/>
      <c r="E557" s="439">
        <f>SUM(F557:H557)</f>
        <v>0</v>
      </c>
      <c r="F557" s="421"/>
      <c r="G557" s="421"/>
      <c r="H557" s="421"/>
      <c r="I557" s="1385"/>
      <c r="J557" s="1549"/>
      <c r="K557" s="1550"/>
      <c r="L557" s="424"/>
      <c r="M557" s="412"/>
      <c r="N557" s="376"/>
    </row>
    <row r="558" spans="2:14" ht="19.5" customHeight="1">
      <c r="B558" s="1545"/>
      <c r="C558" s="264" t="s">
        <v>590</v>
      </c>
      <c r="D558" s="422"/>
      <c r="E558" s="440">
        <f t="shared" ref="E558:E564" si="56">SUM(F558:H558)</f>
        <v>0</v>
      </c>
      <c r="F558" s="423"/>
      <c r="G558" s="423"/>
      <c r="H558" s="423"/>
      <c r="I558" s="1547"/>
      <c r="J558" s="1527"/>
      <c r="K558" s="1528"/>
      <c r="L558" s="419"/>
      <c r="M558" s="417"/>
      <c r="N558" s="376"/>
    </row>
    <row r="559" spans="2:14" ht="19.5" customHeight="1">
      <c r="B559" s="1545"/>
      <c r="C559" s="264" t="s">
        <v>591</v>
      </c>
      <c r="D559" s="422"/>
      <c r="E559" s="440">
        <f t="shared" si="56"/>
        <v>0</v>
      </c>
      <c r="F559" s="423"/>
      <c r="G559" s="423"/>
      <c r="H559" s="423"/>
      <c r="I559" s="1547"/>
      <c r="J559" s="1527"/>
      <c r="K559" s="1528"/>
      <c r="L559" s="419"/>
      <c r="M559" s="417"/>
      <c r="N559" s="376"/>
    </row>
    <row r="560" spans="2:14" ht="19.5" customHeight="1">
      <c r="B560" s="1545"/>
      <c r="C560" s="269" t="s">
        <v>592</v>
      </c>
      <c r="D560" s="422"/>
      <c r="E560" s="440">
        <f t="shared" si="56"/>
        <v>0</v>
      </c>
      <c r="F560" s="423"/>
      <c r="G560" s="423"/>
      <c r="H560" s="423"/>
      <c r="I560" s="1547"/>
      <c r="J560" s="1527"/>
      <c r="K560" s="1528"/>
      <c r="L560" s="419"/>
      <c r="M560" s="417"/>
      <c r="N560" s="376"/>
    </row>
    <row r="561" spans="2:14" ht="19.5" customHeight="1">
      <c r="B561" s="1545"/>
      <c r="C561" s="264" t="s">
        <v>593</v>
      </c>
      <c r="D561" s="422"/>
      <c r="E561" s="440">
        <f t="shared" si="56"/>
        <v>0</v>
      </c>
      <c r="F561" s="423"/>
      <c r="G561" s="423"/>
      <c r="H561" s="423"/>
      <c r="I561" s="1547"/>
      <c r="J561" s="1527"/>
      <c r="K561" s="1528"/>
      <c r="L561" s="424"/>
      <c r="M561" s="412"/>
      <c r="N561" s="376"/>
    </row>
    <row r="562" spans="2:14" ht="19.5" customHeight="1">
      <c r="B562" s="1545"/>
      <c r="C562" s="264" t="s">
        <v>594</v>
      </c>
      <c r="D562" s="422"/>
      <c r="E562" s="440">
        <f t="shared" si="56"/>
        <v>0</v>
      </c>
      <c r="F562" s="425"/>
      <c r="G562" s="425"/>
      <c r="H562" s="425"/>
      <c r="I562" s="1547"/>
      <c r="J562" s="1529"/>
      <c r="K562" s="1530"/>
      <c r="L562" s="424"/>
      <c r="M562" s="412"/>
      <c r="N562" s="376"/>
    </row>
    <row r="563" spans="2:14" ht="19.5" customHeight="1">
      <c r="B563" s="1545"/>
      <c r="C563" s="272" t="s">
        <v>631</v>
      </c>
      <c r="D563" s="422"/>
      <c r="E563" s="440">
        <f t="shared" si="56"/>
        <v>0</v>
      </c>
      <c r="F563" s="423"/>
      <c r="G563" s="423"/>
      <c r="H563" s="423"/>
      <c r="I563" s="1547"/>
      <c r="J563" s="1527"/>
      <c r="K563" s="1528"/>
      <c r="L563" s="424"/>
      <c r="M563" s="412"/>
      <c r="N563" s="376"/>
    </row>
    <row r="564" spans="2:14" ht="19.5" customHeight="1">
      <c r="B564" s="1545"/>
      <c r="C564" s="264" t="s">
        <v>595</v>
      </c>
      <c r="D564" s="422"/>
      <c r="E564" s="440">
        <f t="shared" si="56"/>
        <v>0</v>
      </c>
      <c r="F564" s="423"/>
      <c r="G564" s="423"/>
      <c r="H564" s="423"/>
      <c r="I564" s="1547"/>
      <c r="J564" s="1527"/>
      <c r="K564" s="1528"/>
      <c r="L564" s="424"/>
      <c r="M564" s="412"/>
      <c r="N564" s="376"/>
    </row>
    <row r="565" spans="2:14" ht="19.5" customHeight="1" thickBot="1">
      <c r="B565" s="1546"/>
      <c r="C565" s="273" t="s">
        <v>596</v>
      </c>
      <c r="D565" s="426"/>
      <c r="E565" s="441">
        <f>SUM(F565:H565)</f>
        <v>0</v>
      </c>
      <c r="F565" s="427"/>
      <c r="G565" s="427"/>
      <c r="H565" s="427"/>
      <c r="I565" s="1548"/>
      <c r="J565" s="1531"/>
      <c r="K565" s="1532"/>
      <c r="L565" s="424"/>
      <c r="M565" s="412"/>
      <c r="N565" s="376"/>
    </row>
    <row r="566" spans="2:14" ht="37.5" customHeight="1">
      <c r="B566" s="166" t="str">
        <f>IF('①4.事業内容（販促）'!B61="","",'①4.事業内容（販促）'!B61)</f>
        <v/>
      </c>
      <c r="C566" s="1533" t="str">
        <f>IF('①4.事業内容（販促）'!C61="","",'①4.事業内容（販促）'!C61)</f>
        <v/>
      </c>
      <c r="D566" s="1534"/>
      <c r="E566" s="436">
        <f>SUM(E567:E575)</f>
        <v>0</v>
      </c>
      <c r="F566" s="436">
        <f>SUM(F567:F575)</f>
        <v>0</v>
      </c>
      <c r="G566" s="436">
        <f>SUM(G567:G575)</f>
        <v>0</v>
      </c>
      <c r="H566" s="436">
        <f>SUM(H567:H575)</f>
        <v>0</v>
      </c>
      <c r="I566" s="428"/>
      <c r="J566" s="1535"/>
      <c r="K566" s="1536"/>
      <c r="L566" s="419"/>
      <c r="M566" s="417"/>
      <c r="N566" s="376"/>
    </row>
    <row r="567" spans="2:14" ht="19.5" customHeight="1">
      <c r="B567" s="1544"/>
      <c r="C567" s="260" t="s">
        <v>589</v>
      </c>
      <c r="D567" s="420"/>
      <c r="E567" s="439">
        <f>SUM(F567:H567)</f>
        <v>0</v>
      </c>
      <c r="F567" s="421"/>
      <c r="G567" s="421"/>
      <c r="H567" s="421"/>
      <c r="I567" s="1385"/>
      <c r="J567" s="1549"/>
      <c r="K567" s="1550"/>
      <c r="L567" s="424"/>
      <c r="M567" s="412"/>
      <c r="N567" s="376"/>
    </row>
    <row r="568" spans="2:14" ht="19.5" customHeight="1">
      <c r="B568" s="1545"/>
      <c r="C568" s="264" t="s">
        <v>590</v>
      </c>
      <c r="D568" s="422"/>
      <c r="E568" s="440">
        <f t="shared" ref="E568:E574" si="57">SUM(F568:H568)</f>
        <v>0</v>
      </c>
      <c r="F568" s="423"/>
      <c r="G568" s="423"/>
      <c r="H568" s="423"/>
      <c r="I568" s="1547"/>
      <c r="J568" s="1527"/>
      <c r="K568" s="1528"/>
      <c r="L568" s="419"/>
      <c r="M568" s="417"/>
      <c r="N568" s="376"/>
    </row>
    <row r="569" spans="2:14" ht="19.5" customHeight="1">
      <c r="B569" s="1545"/>
      <c r="C569" s="264" t="s">
        <v>591</v>
      </c>
      <c r="D569" s="422"/>
      <c r="E569" s="440">
        <f t="shared" si="57"/>
        <v>0</v>
      </c>
      <c r="F569" s="423"/>
      <c r="G569" s="423"/>
      <c r="H569" s="423"/>
      <c r="I569" s="1547"/>
      <c r="J569" s="1527"/>
      <c r="K569" s="1528"/>
      <c r="L569" s="419"/>
      <c r="M569" s="417"/>
      <c r="N569" s="376"/>
    </row>
    <row r="570" spans="2:14" ht="19.5" customHeight="1">
      <c r="B570" s="1545"/>
      <c r="C570" s="269" t="s">
        <v>592</v>
      </c>
      <c r="D570" s="422"/>
      <c r="E570" s="440">
        <f t="shared" si="57"/>
        <v>0</v>
      </c>
      <c r="F570" s="423"/>
      <c r="G570" s="423"/>
      <c r="H570" s="423"/>
      <c r="I570" s="1547"/>
      <c r="J570" s="1527"/>
      <c r="K570" s="1528"/>
      <c r="L570" s="419"/>
      <c r="M570" s="417"/>
      <c r="N570" s="376"/>
    </row>
    <row r="571" spans="2:14" ht="19.5" customHeight="1">
      <c r="B571" s="1545"/>
      <c r="C571" s="264" t="s">
        <v>593</v>
      </c>
      <c r="D571" s="422"/>
      <c r="E571" s="440">
        <f t="shared" si="57"/>
        <v>0</v>
      </c>
      <c r="F571" s="423"/>
      <c r="G571" s="423"/>
      <c r="H571" s="423"/>
      <c r="I571" s="1547"/>
      <c r="J571" s="1527"/>
      <c r="K571" s="1528"/>
      <c r="L571" s="424"/>
      <c r="M571" s="412"/>
      <c r="N571" s="376"/>
    </row>
    <row r="572" spans="2:14" ht="19.5" customHeight="1">
      <c r="B572" s="1545"/>
      <c r="C572" s="264" t="s">
        <v>594</v>
      </c>
      <c r="D572" s="422"/>
      <c r="E572" s="440">
        <f t="shared" si="57"/>
        <v>0</v>
      </c>
      <c r="F572" s="425"/>
      <c r="G572" s="425"/>
      <c r="H572" s="425"/>
      <c r="I572" s="1547"/>
      <c r="J572" s="1527"/>
      <c r="K572" s="1528"/>
      <c r="L572" s="424"/>
      <c r="M572" s="412"/>
      <c r="N572" s="376"/>
    </row>
    <row r="573" spans="2:14" ht="19.5" customHeight="1">
      <c r="B573" s="1545"/>
      <c r="C573" s="272" t="s">
        <v>631</v>
      </c>
      <c r="D573" s="422"/>
      <c r="E573" s="440">
        <f t="shared" si="57"/>
        <v>0</v>
      </c>
      <c r="F573" s="423"/>
      <c r="G573" s="423"/>
      <c r="H573" s="423"/>
      <c r="I573" s="1547"/>
      <c r="J573" s="1527"/>
      <c r="K573" s="1528"/>
      <c r="L573" s="424"/>
      <c r="M573" s="412"/>
      <c r="N573" s="376"/>
    </row>
    <row r="574" spans="2:14" ht="19.5" customHeight="1">
      <c r="B574" s="1545"/>
      <c r="C574" s="264" t="s">
        <v>595</v>
      </c>
      <c r="D574" s="422"/>
      <c r="E574" s="440">
        <f t="shared" si="57"/>
        <v>0</v>
      </c>
      <c r="F574" s="423"/>
      <c r="G574" s="423"/>
      <c r="H574" s="423"/>
      <c r="I574" s="1547"/>
      <c r="J574" s="1527"/>
      <c r="K574" s="1528"/>
      <c r="L574" s="424"/>
      <c r="M574" s="412"/>
      <c r="N574" s="376"/>
    </row>
    <row r="575" spans="2:14" ht="19.5" customHeight="1" thickBot="1">
      <c r="B575" s="1546"/>
      <c r="C575" s="273" t="s">
        <v>596</v>
      </c>
      <c r="D575" s="426"/>
      <c r="E575" s="441">
        <f>SUM(F575:H575)</f>
        <v>0</v>
      </c>
      <c r="F575" s="427"/>
      <c r="G575" s="427"/>
      <c r="H575" s="427"/>
      <c r="I575" s="1548"/>
      <c r="J575" s="1551"/>
      <c r="K575" s="1552"/>
      <c r="L575" s="424"/>
      <c r="M575" s="412"/>
      <c r="N575" s="376"/>
    </row>
    <row r="576" spans="2:14" ht="37.5" customHeight="1">
      <c r="B576" s="437" t="str">
        <f>IF('①4.事業内容（販促）'!B62="","",'①4.事業内容（販促）'!B62)</f>
        <v/>
      </c>
      <c r="C576" s="1557" t="str">
        <f>IF('①4.事業内容（販促）'!C62="","",'①4.事業内容（販促）'!C62)</f>
        <v/>
      </c>
      <c r="D576" s="1558"/>
      <c r="E576" s="438">
        <f>SUM(E577:E585)</f>
        <v>0</v>
      </c>
      <c r="F576" s="438">
        <f>SUM(F577:F585)</f>
        <v>0</v>
      </c>
      <c r="G576" s="438">
        <f>SUM(G577:G585)</f>
        <v>0</v>
      </c>
      <c r="H576" s="438">
        <f>SUM(H577:H585)</f>
        <v>0</v>
      </c>
      <c r="I576" s="430"/>
      <c r="J576" s="1559"/>
      <c r="K576" s="1560"/>
      <c r="L576" s="419"/>
      <c r="M576" s="417"/>
      <c r="N576" s="376"/>
    </row>
    <row r="577" spans="2:14" ht="19.5" customHeight="1">
      <c r="B577" s="1544"/>
      <c r="C577" s="260" t="s">
        <v>589</v>
      </c>
      <c r="D577" s="420"/>
      <c r="E577" s="439">
        <f>SUM(F577:H577)</f>
        <v>0</v>
      </c>
      <c r="F577" s="421"/>
      <c r="G577" s="421"/>
      <c r="H577" s="421"/>
      <c r="I577" s="1385"/>
      <c r="J577" s="1549"/>
      <c r="K577" s="1550"/>
      <c r="L577" s="424"/>
      <c r="M577" s="412"/>
      <c r="N577" s="376"/>
    </row>
    <row r="578" spans="2:14" ht="19.5" customHeight="1">
      <c r="B578" s="1545"/>
      <c r="C578" s="264" t="s">
        <v>590</v>
      </c>
      <c r="D578" s="422"/>
      <c r="E578" s="440">
        <f t="shared" ref="E578:E584" si="58">SUM(F578:H578)</f>
        <v>0</v>
      </c>
      <c r="F578" s="423"/>
      <c r="G578" s="423"/>
      <c r="H578" s="423"/>
      <c r="I578" s="1547"/>
      <c r="J578" s="1527"/>
      <c r="K578" s="1528"/>
      <c r="L578" s="419"/>
      <c r="M578" s="417"/>
      <c r="N578" s="376"/>
    </row>
    <row r="579" spans="2:14" ht="19.5" customHeight="1">
      <c r="B579" s="1545"/>
      <c r="C579" s="264" t="s">
        <v>591</v>
      </c>
      <c r="D579" s="422"/>
      <c r="E579" s="440">
        <f t="shared" si="58"/>
        <v>0</v>
      </c>
      <c r="F579" s="423"/>
      <c r="G579" s="423"/>
      <c r="H579" s="423"/>
      <c r="I579" s="1547"/>
      <c r="J579" s="1527"/>
      <c r="K579" s="1528"/>
      <c r="L579" s="419"/>
      <c r="M579" s="417"/>
      <c r="N579" s="376"/>
    </row>
    <row r="580" spans="2:14" ht="19.5" customHeight="1">
      <c r="B580" s="1545"/>
      <c r="C580" s="269" t="s">
        <v>592</v>
      </c>
      <c r="D580" s="422"/>
      <c r="E580" s="440">
        <f t="shared" si="58"/>
        <v>0</v>
      </c>
      <c r="F580" s="423"/>
      <c r="G580" s="423"/>
      <c r="H580" s="423"/>
      <c r="I580" s="1547"/>
      <c r="J580" s="1527"/>
      <c r="K580" s="1528"/>
      <c r="L580" s="419"/>
      <c r="M580" s="417"/>
      <c r="N580" s="376"/>
    </row>
    <row r="581" spans="2:14" ht="19.5" customHeight="1">
      <c r="B581" s="1545"/>
      <c r="C581" s="264" t="s">
        <v>593</v>
      </c>
      <c r="D581" s="422"/>
      <c r="E581" s="440">
        <f t="shared" si="58"/>
        <v>0</v>
      </c>
      <c r="F581" s="423"/>
      <c r="G581" s="423"/>
      <c r="H581" s="423"/>
      <c r="I581" s="1547"/>
      <c r="J581" s="1527"/>
      <c r="K581" s="1528"/>
      <c r="L581" s="424"/>
      <c r="M581" s="412"/>
      <c r="N581" s="376"/>
    </row>
    <row r="582" spans="2:14" ht="19.5" customHeight="1">
      <c r="B582" s="1545"/>
      <c r="C582" s="264" t="s">
        <v>594</v>
      </c>
      <c r="D582" s="422"/>
      <c r="E582" s="440">
        <f t="shared" si="58"/>
        <v>0</v>
      </c>
      <c r="F582" s="425"/>
      <c r="G582" s="425"/>
      <c r="H582" s="425"/>
      <c r="I582" s="1547"/>
      <c r="J582" s="1529"/>
      <c r="K582" s="1530"/>
      <c r="L582" s="424"/>
      <c r="M582" s="412"/>
      <c r="N582" s="376"/>
    </row>
    <row r="583" spans="2:14" ht="19.5" customHeight="1">
      <c r="B583" s="1545"/>
      <c r="C583" s="272" t="s">
        <v>631</v>
      </c>
      <c r="D583" s="422"/>
      <c r="E583" s="440">
        <f t="shared" si="58"/>
        <v>0</v>
      </c>
      <c r="F583" s="423"/>
      <c r="G583" s="423"/>
      <c r="H583" s="423"/>
      <c r="I583" s="1547"/>
      <c r="J583" s="1527"/>
      <c r="K583" s="1528"/>
      <c r="L583" s="424"/>
      <c r="M583" s="412"/>
      <c r="N583" s="376"/>
    </row>
    <row r="584" spans="2:14" ht="19.5" customHeight="1">
      <c r="B584" s="1545"/>
      <c r="C584" s="264" t="s">
        <v>595</v>
      </c>
      <c r="D584" s="422"/>
      <c r="E584" s="440">
        <f t="shared" si="58"/>
        <v>0</v>
      </c>
      <c r="F584" s="423"/>
      <c r="G584" s="423"/>
      <c r="H584" s="423"/>
      <c r="I584" s="1547"/>
      <c r="J584" s="1527"/>
      <c r="K584" s="1528"/>
      <c r="L584" s="424"/>
      <c r="M584" s="412"/>
      <c r="N584" s="376"/>
    </row>
    <row r="585" spans="2:14" ht="19.5" customHeight="1" thickBot="1">
      <c r="B585" s="1546"/>
      <c r="C585" s="273" t="s">
        <v>596</v>
      </c>
      <c r="D585" s="426"/>
      <c r="E585" s="441">
        <f>SUM(F585:H585)</f>
        <v>0</v>
      </c>
      <c r="F585" s="427"/>
      <c r="G585" s="427"/>
      <c r="H585" s="427"/>
      <c r="I585" s="1548"/>
      <c r="J585" s="1531"/>
      <c r="K585" s="1532"/>
      <c r="L585" s="424"/>
      <c r="M585" s="412"/>
      <c r="N585" s="376"/>
    </row>
    <row r="586" spans="2:14" ht="37.5" customHeight="1">
      <c r="B586" s="166" t="str">
        <f>IF('①4.事業内容（販促）'!B63="","",'①4.事業内容（販促）'!B63)</f>
        <v/>
      </c>
      <c r="C586" s="1533" t="str">
        <f>IF('①4.事業内容（販促）'!C63="","",'①4.事業内容（販促）'!C63)</f>
        <v/>
      </c>
      <c r="D586" s="1534"/>
      <c r="E586" s="436">
        <f>SUM(E587:E595)</f>
        <v>0</v>
      </c>
      <c r="F586" s="436">
        <f>SUM(F587:F595)</f>
        <v>0</v>
      </c>
      <c r="G586" s="436">
        <f>SUM(G587:G595)</f>
        <v>0</v>
      </c>
      <c r="H586" s="436">
        <f>SUM(H587:H595)</f>
        <v>0</v>
      </c>
      <c r="I586" s="428"/>
      <c r="J586" s="1535"/>
      <c r="K586" s="1536"/>
      <c r="L586" s="419"/>
      <c r="M586" s="417"/>
      <c r="N586" s="376"/>
    </row>
    <row r="587" spans="2:14" ht="19.5" customHeight="1">
      <c r="B587" s="1544"/>
      <c r="C587" s="260" t="s">
        <v>589</v>
      </c>
      <c r="D587" s="420"/>
      <c r="E587" s="439">
        <f>SUM(F587:H587)</f>
        <v>0</v>
      </c>
      <c r="F587" s="421"/>
      <c r="G587" s="421"/>
      <c r="H587" s="421"/>
      <c r="I587" s="1385"/>
      <c r="J587" s="1549"/>
      <c r="K587" s="1550"/>
      <c r="L587" s="424"/>
      <c r="M587" s="412"/>
      <c r="N587" s="376"/>
    </row>
    <row r="588" spans="2:14" ht="19.5" customHeight="1">
      <c r="B588" s="1545"/>
      <c r="C588" s="264" t="s">
        <v>590</v>
      </c>
      <c r="D588" s="422"/>
      <c r="E588" s="440">
        <f t="shared" ref="E588:E594" si="59">SUM(F588:H588)</f>
        <v>0</v>
      </c>
      <c r="F588" s="423"/>
      <c r="G588" s="423"/>
      <c r="H588" s="423"/>
      <c r="I588" s="1547"/>
      <c r="J588" s="1527"/>
      <c r="K588" s="1528"/>
      <c r="L588" s="419"/>
      <c r="M588" s="417"/>
      <c r="N588" s="376"/>
    </row>
    <row r="589" spans="2:14" ht="19.5" customHeight="1">
      <c r="B589" s="1545"/>
      <c r="C589" s="264" t="s">
        <v>591</v>
      </c>
      <c r="D589" s="422"/>
      <c r="E589" s="440">
        <f t="shared" si="59"/>
        <v>0</v>
      </c>
      <c r="F589" s="423"/>
      <c r="G589" s="423"/>
      <c r="H589" s="423"/>
      <c r="I589" s="1547"/>
      <c r="J589" s="1527"/>
      <c r="K589" s="1528"/>
      <c r="L589" s="419"/>
      <c r="M589" s="417"/>
      <c r="N589" s="376"/>
    </row>
    <row r="590" spans="2:14" ht="19.5" customHeight="1">
      <c r="B590" s="1545"/>
      <c r="C590" s="269" t="s">
        <v>592</v>
      </c>
      <c r="D590" s="422"/>
      <c r="E590" s="440">
        <f t="shared" si="59"/>
        <v>0</v>
      </c>
      <c r="F590" s="423"/>
      <c r="G590" s="423"/>
      <c r="H590" s="423"/>
      <c r="I590" s="1547"/>
      <c r="J590" s="1527"/>
      <c r="K590" s="1528"/>
      <c r="L590" s="419"/>
      <c r="M590" s="417"/>
      <c r="N590" s="376"/>
    </row>
    <row r="591" spans="2:14" ht="19.5" customHeight="1">
      <c r="B591" s="1545"/>
      <c r="C591" s="264" t="s">
        <v>593</v>
      </c>
      <c r="D591" s="422"/>
      <c r="E591" s="440">
        <f t="shared" si="59"/>
        <v>0</v>
      </c>
      <c r="F591" s="423"/>
      <c r="G591" s="423"/>
      <c r="H591" s="423"/>
      <c r="I591" s="1547"/>
      <c r="J591" s="1527"/>
      <c r="K591" s="1528"/>
      <c r="L591" s="424"/>
      <c r="M591" s="412"/>
      <c r="N591" s="376"/>
    </row>
    <row r="592" spans="2:14" ht="19.5" customHeight="1">
      <c r="B592" s="1545"/>
      <c r="C592" s="264" t="s">
        <v>594</v>
      </c>
      <c r="D592" s="422"/>
      <c r="E592" s="440">
        <f t="shared" si="59"/>
        <v>0</v>
      </c>
      <c r="F592" s="425"/>
      <c r="G592" s="425"/>
      <c r="H592" s="425"/>
      <c r="I592" s="1547"/>
      <c r="J592" s="1527"/>
      <c r="K592" s="1528"/>
      <c r="L592" s="424"/>
      <c r="M592" s="412"/>
      <c r="N592" s="376"/>
    </row>
    <row r="593" spans="2:14" ht="19.5" customHeight="1">
      <c r="B593" s="1545"/>
      <c r="C593" s="272" t="s">
        <v>631</v>
      </c>
      <c r="D593" s="422"/>
      <c r="E593" s="440">
        <f t="shared" si="59"/>
        <v>0</v>
      </c>
      <c r="F593" s="423"/>
      <c r="G593" s="423"/>
      <c r="H593" s="423"/>
      <c r="I593" s="1547"/>
      <c r="J593" s="1527"/>
      <c r="K593" s="1528"/>
      <c r="L593" s="424"/>
      <c r="M593" s="412"/>
      <c r="N593" s="376"/>
    </row>
    <row r="594" spans="2:14" ht="19.5" customHeight="1">
      <c r="B594" s="1545"/>
      <c r="C594" s="264" t="s">
        <v>595</v>
      </c>
      <c r="D594" s="422"/>
      <c r="E594" s="440">
        <f t="shared" si="59"/>
        <v>0</v>
      </c>
      <c r="F594" s="423"/>
      <c r="G594" s="423"/>
      <c r="H594" s="423"/>
      <c r="I594" s="1547"/>
      <c r="J594" s="1527"/>
      <c r="K594" s="1528"/>
      <c r="L594" s="424"/>
      <c r="M594" s="412"/>
      <c r="N594" s="376"/>
    </row>
    <row r="595" spans="2:14" ht="19.5" customHeight="1" thickBot="1">
      <c r="B595" s="1546"/>
      <c r="C595" s="273" t="s">
        <v>596</v>
      </c>
      <c r="D595" s="426"/>
      <c r="E595" s="441">
        <f>SUM(F595:H595)</f>
        <v>0</v>
      </c>
      <c r="F595" s="427"/>
      <c r="G595" s="427"/>
      <c r="H595" s="427"/>
      <c r="I595" s="1548"/>
      <c r="J595" s="1551"/>
      <c r="K595" s="1552"/>
      <c r="L595" s="424"/>
      <c r="M595" s="412"/>
      <c r="N595" s="376"/>
    </row>
    <row r="596" spans="2:14" ht="37.5" customHeight="1">
      <c r="B596" s="437" t="str">
        <f>IF('①4.事業内容（販促）'!B64="","",'①4.事業内容（販促）'!B64)</f>
        <v/>
      </c>
      <c r="C596" s="1557" t="str">
        <f>IF('①4.事業内容（販促）'!C64="","",'①4.事業内容（販促）'!C64)</f>
        <v/>
      </c>
      <c r="D596" s="1558"/>
      <c r="E596" s="438">
        <f>SUM(E597:E605)</f>
        <v>0</v>
      </c>
      <c r="F596" s="438">
        <f>SUM(F597:F605)</f>
        <v>0</v>
      </c>
      <c r="G596" s="438">
        <f>SUM(G597:G605)</f>
        <v>0</v>
      </c>
      <c r="H596" s="438">
        <f>SUM(H597:H605)</f>
        <v>0</v>
      </c>
      <c r="I596" s="430"/>
      <c r="J596" s="1559"/>
      <c r="K596" s="1560"/>
      <c r="L596" s="419"/>
      <c r="M596" s="417"/>
      <c r="N596" s="376"/>
    </row>
    <row r="597" spans="2:14" ht="19.5" customHeight="1">
      <c r="B597" s="1544"/>
      <c r="C597" s="260" t="s">
        <v>589</v>
      </c>
      <c r="D597" s="420"/>
      <c r="E597" s="439">
        <f>SUM(F597:H597)</f>
        <v>0</v>
      </c>
      <c r="F597" s="421"/>
      <c r="G597" s="421"/>
      <c r="H597" s="421"/>
      <c r="I597" s="1385"/>
      <c r="J597" s="1549"/>
      <c r="K597" s="1550"/>
      <c r="L597" s="424"/>
      <c r="M597" s="412"/>
      <c r="N597" s="376"/>
    </row>
    <row r="598" spans="2:14" ht="19.5" customHeight="1">
      <c r="B598" s="1545"/>
      <c r="C598" s="264" t="s">
        <v>590</v>
      </c>
      <c r="D598" s="422"/>
      <c r="E598" s="440">
        <f t="shared" ref="E598:E604" si="60">SUM(F598:H598)</f>
        <v>0</v>
      </c>
      <c r="F598" s="423"/>
      <c r="G598" s="423"/>
      <c r="H598" s="423"/>
      <c r="I598" s="1547"/>
      <c r="J598" s="1527"/>
      <c r="K598" s="1528"/>
      <c r="L598" s="419"/>
      <c r="M598" s="417"/>
      <c r="N598" s="376"/>
    </row>
    <row r="599" spans="2:14" ht="19.5" customHeight="1">
      <c r="B599" s="1545"/>
      <c r="C599" s="264" t="s">
        <v>591</v>
      </c>
      <c r="D599" s="422"/>
      <c r="E599" s="440">
        <f t="shared" si="60"/>
        <v>0</v>
      </c>
      <c r="F599" s="423"/>
      <c r="G599" s="423"/>
      <c r="H599" s="423"/>
      <c r="I599" s="1547"/>
      <c r="J599" s="1527"/>
      <c r="K599" s="1528"/>
      <c r="L599" s="419"/>
      <c r="M599" s="417"/>
      <c r="N599" s="376"/>
    </row>
    <row r="600" spans="2:14" ht="19.5" customHeight="1">
      <c r="B600" s="1545"/>
      <c r="C600" s="269" t="s">
        <v>592</v>
      </c>
      <c r="D600" s="422"/>
      <c r="E600" s="440">
        <f t="shared" si="60"/>
        <v>0</v>
      </c>
      <c r="F600" s="423"/>
      <c r="G600" s="423"/>
      <c r="H600" s="423"/>
      <c r="I600" s="1547"/>
      <c r="J600" s="1527"/>
      <c r="K600" s="1528"/>
      <c r="L600" s="419"/>
      <c r="M600" s="417"/>
      <c r="N600" s="376"/>
    </row>
    <row r="601" spans="2:14" ht="19.5" customHeight="1">
      <c r="B601" s="1545"/>
      <c r="C601" s="264" t="s">
        <v>593</v>
      </c>
      <c r="D601" s="422"/>
      <c r="E601" s="440">
        <f t="shared" si="60"/>
        <v>0</v>
      </c>
      <c r="F601" s="423"/>
      <c r="G601" s="423"/>
      <c r="H601" s="423"/>
      <c r="I601" s="1547"/>
      <c r="J601" s="1527"/>
      <c r="K601" s="1528"/>
      <c r="L601" s="424"/>
      <c r="M601" s="412"/>
      <c r="N601" s="376"/>
    </row>
    <row r="602" spans="2:14" ht="19.5" customHeight="1">
      <c r="B602" s="1545"/>
      <c r="C602" s="264" t="s">
        <v>594</v>
      </c>
      <c r="D602" s="422"/>
      <c r="E602" s="440">
        <f t="shared" si="60"/>
        <v>0</v>
      </c>
      <c r="F602" s="425"/>
      <c r="G602" s="425"/>
      <c r="H602" s="425"/>
      <c r="I602" s="1547"/>
      <c r="J602" s="1529"/>
      <c r="K602" s="1530"/>
      <c r="L602" s="424"/>
      <c r="M602" s="412"/>
      <c r="N602" s="376"/>
    </row>
    <row r="603" spans="2:14" ht="19.5" customHeight="1">
      <c r="B603" s="1545"/>
      <c r="C603" s="272" t="s">
        <v>631</v>
      </c>
      <c r="D603" s="422"/>
      <c r="E603" s="440">
        <f t="shared" si="60"/>
        <v>0</v>
      </c>
      <c r="F603" s="423"/>
      <c r="G603" s="423"/>
      <c r="H603" s="423"/>
      <c r="I603" s="1547"/>
      <c r="J603" s="1527"/>
      <c r="K603" s="1528"/>
      <c r="L603" s="424"/>
      <c r="M603" s="412"/>
      <c r="N603" s="376"/>
    </row>
    <row r="604" spans="2:14" ht="19.5" customHeight="1">
      <c r="B604" s="1545"/>
      <c r="C604" s="264" t="s">
        <v>595</v>
      </c>
      <c r="D604" s="422"/>
      <c r="E604" s="440">
        <f t="shared" si="60"/>
        <v>0</v>
      </c>
      <c r="F604" s="423"/>
      <c r="G604" s="423"/>
      <c r="H604" s="423"/>
      <c r="I604" s="1547"/>
      <c r="J604" s="1527"/>
      <c r="K604" s="1528"/>
      <c r="L604" s="424"/>
      <c r="M604" s="412"/>
      <c r="N604" s="376"/>
    </row>
    <row r="605" spans="2:14" ht="19.5" customHeight="1" thickBot="1">
      <c r="B605" s="1546"/>
      <c r="C605" s="273" t="s">
        <v>596</v>
      </c>
      <c r="D605" s="426"/>
      <c r="E605" s="441">
        <f>SUM(F605:H605)</f>
        <v>0</v>
      </c>
      <c r="F605" s="427"/>
      <c r="G605" s="427"/>
      <c r="H605" s="427"/>
      <c r="I605" s="1548"/>
      <c r="J605" s="1531"/>
      <c r="K605" s="1532"/>
      <c r="L605" s="424"/>
      <c r="M605" s="412"/>
      <c r="N605" s="376"/>
    </row>
    <row r="606" spans="2:14" ht="40.5" customHeight="1">
      <c r="B606" s="166" t="str">
        <f>IF('⑥5.スケジュール(販促) '!B65="","",'⑥5.スケジュール(販促) '!B65)</f>
        <v/>
      </c>
      <c r="C606" s="1533" t="str">
        <f>IF('⑥5.スケジュール(販促) '!C65="","",'⑥5.スケジュール(販促) '!C65)</f>
        <v/>
      </c>
      <c r="D606" s="1534" t="str">
        <f>IF('⑥5.スケジュール(PR) '!D605="","",'⑥5.スケジュール(PR) '!D605)</f>
        <v/>
      </c>
      <c r="E606" s="436">
        <f>SUM(E607:E615)</f>
        <v>0</v>
      </c>
      <c r="F606" s="436">
        <f>SUM(F607:F615)</f>
        <v>0</v>
      </c>
      <c r="G606" s="436">
        <f>SUM(G607:G615)</f>
        <v>0</v>
      </c>
      <c r="H606" s="436">
        <f>SUM(H607:H615)</f>
        <v>0</v>
      </c>
      <c r="I606" s="429"/>
      <c r="J606" s="1553"/>
      <c r="K606" s="1554"/>
      <c r="L606" s="419"/>
      <c r="M606" s="146"/>
      <c r="N606" s="376"/>
    </row>
    <row r="607" spans="2:14" ht="19.5" customHeight="1">
      <c r="B607" s="1544"/>
      <c r="C607" s="260" t="s">
        <v>589</v>
      </c>
      <c r="D607" s="420"/>
      <c r="E607" s="439">
        <f>SUM(F607:H607)</f>
        <v>0</v>
      </c>
      <c r="F607" s="421"/>
      <c r="G607" s="421"/>
      <c r="H607" s="421"/>
      <c r="I607" s="1385"/>
      <c r="J607" s="1549"/>
      <c r="K607" s="1550"/>
      <c r="L607" s="419"/>
      <c r="M607" s="151"/>
      <c r="N607" s="376"/>
    </row>
    <row r="608" spans="2:14" ht="19.5" customHeight="1">
      <c r="B608" s="1545"/>
      <c r="C608" s="264" t="s">
        <v>590</v>
      </c>
      <c r="D608" s="422"/>
      <c r="E608" s="440">
        <f t="shared" ref="E608:E614" si="61">SUM(F608:H608)</f>
        <v>0</v>
      </c>
      <c r="F608" s="423"/>
      <c r="G608" s="423"/>
      <c r="H608" s="423"/>
      <c r="I608" s="1547"/>
      <c r="J608" s="1527"/>
      <c r="K608" s="1528"/>
      <c r="L608" s="424"/>
      <c r="M608" s="412"/>
      <c r="N608" s="376"/>
    </row>
    <row r="609" spans="2:14" ht="19.5" customHeight="1">
      <c r="B609" s="1545"/>
      <c r="C609" s="264" t="s">
        <v>591</v>
      </c>
      <c r="D609" s="422"/>
      <c r="E609" s="440">
        <f t="shared" si="61"/>
        <v>0</v>
      </c>
      <c r="F609" s="423"/>
      <c r="G609" s="423"/>
      <c r="H609" s="423"/>
      <c r="I609" s="1547"/>
      <c r="J609" s="1527"/>
      <c r="K609" s="1528"/>
      <c r="L609" s="424"/>
      <c r="M609" s="146"/>
      <c r="N609" s="376"/>
    </row>
    <row r="610" spans="2:14" ht="19.5" customHeight="1">
      <c r="B610" s="1545"/>
      <c r="C610" s="269" t="s">
        <v>592</v>
      </c>
      <c r="D610" s="422"/>
      <c r="E610" s="440">
        <f t="shared" si="61"/>
        <v>0</v>
      </c>
      <c r="F610" s="423"/>
      <c r="G610" s="423"/>
      <c r="H610" s="423"/>
      <c r="I610" s="1547"/>
      <c r="J610" s="1527"/>
      <c r="K610" s="1528"/>
      <c r="L610" s="424"/>
      <c r="M610" s="668"/>
      <c r="N610" s="376"/>
    </row>
    <row r="611" spans="2:14" ht="19.5" customHeight="1">
      <c r="B611" s="1545"/>
      <c r="C611" s="264" t="s">
        <v>593</v>
      </c>
      <c r="D611" s="422"/>
      <c r="E611" s="440">
        <f t="shared" si="61"/>
        <v>0</v>
      </c>
      <c r="F611" s="423"/>
      <c r="G611" s="423"/>
      <c r="H611" s="423"/>
      <c r="I611" s="1547"/>
      <c r="J611" s="1527"/>
      <c r="K611" s="1528"/>
      <c r="L611" s="419"/>
      <c r="M611" s="417"/>
      <c r="N611" s="376"/>
    </row>
    <row r="612" spans="2:14" ht="19.5" customHeight="1">
      <c r="B612" s="1545"/>
      <c r="C612" s="264" t="s">
        <v>594</v>
      </c>
      <c r="D612" s="422"/>
      <c r="E612" s="440">
        <f t="shared" si="61"/>
        <v>0</v>
      </c>
      <c r="F612" s="425"/>
      <c r="G612" s="425"/>
      <c r="H612" s="425"/>
      <c r="I612" s="1547"/>
      <c r="J612" s="1529"/>
      <c r="K612" s="1530"/>
      <c r="L612" s="419"/>
      <c r="M612" s="417"/>
      <c r="N612" s="376"/>
    </row>
    <row r="613" spans="2:14" ht="19.5" customHeight="1">
      <c r="B613" s="1545"/>
      <c r="C613" s="272" t="s">
        <v>631</v>
      </c>
      <c r="D613" s="422"/>
      <c r="E613" s="440">
        <f t="shared" si="61"/>
        <v>0</v>
      </c>
      <c r="F613" s="423"/>
      <c r="G613" s="423"/>
      <c r="H613" s="423"/>
      <c r="I613" s="1547"/>
      <c r="J613" s="1527"/>
      <c r="K613" s="1528"/>
      <c r="L613" s="419"/>
      <c r="M613" s="417"/>
      <c r="N613" s="376"/>
    </row>
    <row r="614" spans="2:14" ht="19.5" customHeight="1">
      <c r="B614" s="1545"/>
      <c r="C614" s="264" t="s">
        <v>595</v>
      </c>
      <c r="D614" s="422"/>
      <c r="E614" s="440">
        <f t="shared" si="61"/>
        <v>0</v>
      </c>
      <c r="F614" s="423"/>
      <c r="G614" s="423"/>
      <c r="H614" s="423"/>
      <c r="I614" s="1547"/>
      <c r="J614" s="1527"/>
      <c r="K614" s="1528"/>
      <c r="L614" s="419"/>
      <c r="M614" s="417"/>
      <c r="N614" s="376"/>
    </row>
    <row r="615" spans="2:14" ht="19.5" customHeight="1" thickBot="1">
      <c r="B615" s="1546"/>
      <c r="C615" s="273" t="s">
        <v>596</v>
      </c>
      <c r="D615" s="426"/>
      <c r="E615" s="441">
        <f>SUM(F615:H615)</f>
        <v>0</v>
      </c>
      <c r="F615" s="427"/>
      <c r="G615" s="427"/>
      <c r="H615" s="427"/>
      <c r="I615" s="1548"/>
      <c r="J615" s="1531"/>
      <c r="K615" s="1532"/>
      <c r="L615" s="419"/>
      <c r="M615" s="417"/>
      <c r="N615" s="376"/>
    </row>
    <row r="616" spans="2:14" ht="37.5" customHeight="1">
      <c r="B616" s="166" t="str">
        <f>IF('⑥5.スケジュール(販促) '!B66="","",'⑥5.スケジュール(販促) '!B66)</f>
        <v/>
      </c>
      <c r="C616" s="1533" t="str">
        <f>IF('⑥5.スケジュール(販促) '!C66="","",'⑥5.スケジュール(販促) '!C66)</f>
        <v/>
      </c>
      <c r="D616" s="1534" t="str">
        <f>IF('⑥5.スケジュール(PR) '!D606="","",'⑥5.スケジュール(PR) '!D606)</f>
        <v/>
      </c>
      <c r="E616" s="436">
        <f>SUM(E617:E625)</f>
        <v>0</v>
      </c>
      <c r="F616" s="436">
        <f>SUM(F617:F625)</f>
        <v>0</v>
      </c>
      <c r="G616" s="436">
        <f>SUM(G617:G625)</f>
        <v>0</v>
      </c>
      <c r="H616" s="436">
        <f>SUM(H617:H625)</f>
        <v>0</v>
      </c>
      <c r="I616" s="428"/>
      <c r="J616" s="1535"/>
      <c r="K616" s="1536"/>
      <c r="L616" s="419"/>
      <c r="M616" s="417"/>
      <c r="N616" s="376"/>
    </row>
    <row r="617" spans="2:14" ht="19.5" customHeight="1">
      <c r="B617" s="1544"/>
      <c r="C617" s="260" t="s">
        <v>589</v>
      </c>
      <c r="D617" s="420"/>
      <c r="E617" s="439">
        <f>SUM(F617:H617)</f>
        <v>0</v>
      </c>
      <c r="F617" s="421"/>
      <c r="G617" s="421"/>
      <c r="H617" s="421"/>
      <c r="I617" s="1385"/>
      <c r="J617" s="1549"/>
      <c r="K617" s="1550"/>
      <c r="L617" s="424"/>
      <c r="M617" s="412"/>
      <c r="N617" s="376"/>
    </row>
    <row r="618" spans="2:14" ht="19.5" customHeight="1">
      <c r="B618" s="1545"/>
      <c r="C618" s="264" t="s">
        <v>590</v>
      </c>
      <c r="D618" s="422"/>
      <c r="E618" s="440">
        <f t="shared" ref="E618:E624" si="62">SUM(F618:H618)</f>
        <v>0</v>
      </c>
      <c r="F618" s="423"/>
      <c r="G618" s="423"/>
      <c r="H618" s="423"/>
      <c r="I618" s="1547"/>
      <c r="J618" s="1527"/>
      <c r="K618" s="1528"/>
      <c r="L618" s="419"/>
      <c r="M618" s="417"/>
      <c r="N618" s="376"/>
    </row>
    <row r="619" spans="2:14" ht="19.5" customHeight="1">
      <c r="B619" s="1545"/>
      <c r="C619" s="264" t="s">
        <v>591</v>
      </c>
      <c r="D619" s="422"/>
      <c r="E619" s="440">
        <f t="shared" si="62"/>
        <v>0</v>
      </c>
      <c r="F619" s="423"/>
      <c r="G619" s="423"/>
      <c r="H619" s="423"/>
      <c r="I619" s="1547"/>
      <c r="J619" s="1527"/>
      <c r="K619" s="1528"/>
      <c r="L619" s="419"/>
      <c r="M619" s="417"/>
      <c r="N619" s="376"/>
    </row>
    <row r="620" spans="2:14" ht="19.5" customHeight="1">
      <c r="B620" s="1545"/>
      <c r="C620" s="269" t="s">
        <v>592</v>
      </c>
      <c r="D620" s="422"/>
      <c r="E620" s="440">
        <f t="shared" si="62"/>
        <v>0</v>
      </c>
      <c r="F620" s="423"/>
      <c r="G620" s="423"/>
      <c r="H620" s="423"/>
      <c r="I620" s="1547"/>
      <c r="J620" s="1527"/>
      <c r="K620" s="1528"/>
      <c r="L620" s="419"/>
      <c r="M620" s="417"/>
      <c r="N620" s="376"/>
    </row>
    <row r="621" spans="2:14" ht="19.5" customHeight="1">
      <c r="B621" s="1545"/>
      <c r="C621" s="264" t="s">
        <v>593</v>
      </c>
      <c r="D621" s="422"/>
      <c r="E621" s="440">
        <f t="shared" si="62"/>
        <v>0</v>
      </c>
      <c r="F621" s="423"/>
      <c r="G621" s="423"/>
      <c r="H621" s="423"/>
      <c r="I621" s="1547"/>
      <c r="J621" s="1527"/>
      <c r="K621" s="1528"/>
      <c r="L621" s="424"/>
      <c r="M621" s="412"/>
      <c r="N621" s="376"/>
    </row>
    <row r="622" spans="2:14" ht="19.5" customHeight="1">
      <c r="B622" s="1545"/>
      <c r="C622" s="264" t="s">
        <v>594</v>
      </c>
      <c r="D622" s="422"/>
      <c r="E622" s="440">
        <f t="shared" si="62"/>
        <v>0</v>
      </c>
      <c r="F622" s="425"/>
      <c r="G622" s="425"/>
      <c r="H622" s="425"/>
      <c r="I622" s="1547"/>
      <c r="J622" s="1527"/>
      <c r="K622" s="1528"/>
      <c r="L622" s="424"/>
      <c r="M622" s="412"/>
      <c r="N622" s="376"/>
    </row>
    <row r="623" spans="2:14" ht="19.5" customHeight="1">
      <c r="B623" s="1545"/>
      <c r="C623" s="272" t="s">
        <v>631</v>
      </c>
      <c r="D623" s="422"/>
      <c r="E623" s="440">
        <f t="shared" si="62"/>
        <v>0</v>
      </c>
      <c r="F623" s="423"/>
      <c r="G623" s="423"/>
      <c r="H623" s="423"/>
      <c r="I623" s="1547"/>
      <c r="J623" s="1527"/>
      <c r="K623" s="1528"/>
      <c r="L623" s="424"/>
      <c r="M623" s="412"/>
      <c r="N623" s="376"/>
    </row>
    <row r="624" spans="2:14" ht="19.5" customHeight="1">
      <c r="B624" s="1545"/>
      <c r="C624" s="264" t="s">
        <v>595</v>
      </c>
      <c r="D624" s="422"/>
      <c r="E624" s="440">
        <f t="shared" si="62"/>
        <v>0</v>
      </c>
      <c r="F624" s="423"/>
      <c r="G624" s="423"/>
      <c r="H624" s="423"/>
      <c r="I624" s="1547"/>
      <c r="J624" s="1527"/>
      <c r="K624" s="1528"/>
      <c r="L624" s="424"/>
      <c r="M624" s="412"/>
      <c r="N624" s="376"/>
    </row>
    <row r="625" spans="2:14" ht="19.5" customHeight="1" thickBot="1">
      <c r="B625" s="1546"/>
      <c r="C625" s="273" t="s">
        <v>596</v>
      </c>
      <c r="D625" s="426"/>
      <c r="E625" s="441">
        <f>SUM(F625:H625)</f>
        <v>0</v>
      </c>
      <c r="F625" s="427"/>
      <c r="G625" s="427"/>
      <c r="H625" s="427"/>
      <c r="I625" s="1548"/>
      <c r="J625" s="1551"/>
      <c r="K625" s="1552"/>
      <c r="L625" s="424"/>
      <c r="M625" s="412"/>
      <c r="N625" s="376"/>
    </row>
    <row r="626" spans="2:14" ht="37.5" customHeight="1">
      <c r="B626" s="166" t="str">
        <f>IF('⑥5.スケジュール(販促) '!B67="","",'⑥5.スケジュール(販促) '!B67)</f>
        <v/>
      </c>
      <c r="C626" s="1533" t="str">
        <f>IF('⑥5.スケジュール(販促) '!C67="","",'⑥5.スケジュール(販促) '!C67)</f>
        <v/>
      </c>
      <c r="D626" s="1534" t="str">
        <f>IF('⑥5.スケジュール(PR) '!D607="","",'⑥5.スケジュール(PR) '!D607)</f>
        <v/>
      </c>
      <c r="E626" s="436">
        <f>SUM(E627:E635)</f>
        <v>0</v>
      </c>
      <c r="F626" s="436">
        <f>SUM(F627:F635)</f>
        <v>0</v>
      </c>
      <c r="G626" s="436">
        <f>SUM(G627:G635)</f>
        <v>0</v>
      </c>
      <c r="H626" s="436">
        <f>SUM(H627:H635)</f>
        <v>0</v>
      </c>
      <c r="I626" s="429"/>
      <c r="J626" s="1553"/>
      <c r="K626" s="1554"/>
      <c r="L626" s="419"/>
      <c r="M626" s="417"/>
      <c r="N626" s="376"/>
    </row>
    <row r="627" spans="2:14" ht="19.5" customHeight="1">
      <c r="B627" s="1544"/>
      <c r="C627" s="260" t="s">
        <v>589</v>
      </c>
      <c r="D627" s="420"/>
      <c r="E627" s="439">
        <f>SUM(F627:H627)</f>
        <v>0</v>
      </c>
      <c r="F627" s="421"/>
      <c r="G627" s="421"/>
      <c r="H627" s="421"/>
      <c r="I627" s="1385"/>
      <c r="J627" s="1549"/>
      <c r="K627" s="1550"/>
      <c r="L627" s="424"/>
      <c r="M627" s="412"/>
      <c r="N627" s="376"/>
    </row>
    <row r="628" spans="2:14" ht="19.5" customHeight="1">
      <c r="B628" s="1545"/>
      <c r="C628" s="264" t="s">
        <v>590</v>
      </c>
      <c r="D628" s="422"/>
      <c r="E628" s="440">
        <f t="shared" ref="E628:E634" si="63">SUM(F628:H628)</f>
        <v>0</v>
      </c>
      <c r="F628" s="423"/>
      <c r="G628" s="423"/>
      <c r="H628" s="423"/>
      <c r="I628" s="1547"/>
      <c r="J628" s="1527"/>
      <c r="K628" s="1528"/>
      <c r="L628" s="419"/>
      <c r="M628" s="417"/>
      <c r="N628" s="376"/>
    </row>
    <row r="629" spans="2:14" ht="19.5" customHeight="1">
      <c r="B629" s="1545"/>
      <c r="C629" s="264" t="s">
        <v>591</v>
      </c>
      <c r="D629" s="422"/>
      <c r="E629" s="440">
        <f t="shared" si="63"/>
        <v>0</v>
      </c>
      <c r="F629" s="423"/>
      <c r="G629" s="423"/>
      <c r="H629" s="423"/>
      <c r="I629" s="1547"/>
      <c r="J629" s="1527"/>
      <c r="K629" s="1528"/>
      <c r="L629" s="419"/>
      <c r="M629" s="417"/>
      <c r="N629" s="376"/>
    </row>
    <row r="630" spans="2:14" ht="19.5" customHeight="1">
      <c r="B630" s="1545"/>
      <c r="C630" s="269" t="s">
        <v>592</v>
      </c>
      <c r="D630" s="422"/>
      <c r="E630" s="440">
        <f t="shared" si="63"/>
        <v>0</v>
      </c>
      <c r="F630" s="423"/>
      <c r="G630" s="423"/>
      <c r="H630" s="423"/>
      <c r="I630" s="1547"/>
      <c r="J630" s="1527"/>
      <c r="K630" s="1528"/>
      <c r="L630" s="419"/>
      <c r="M630" s="417"/>
      <c r="N630" s="376"/>
    </row>
    <row r="631" spans="2:14" ht="19.5" customHeight="1">
      <c r="B631" s="1545"/>
      <c r="C631" s="264" t="s">
        <v>593</v>
      </c>
      <c r="D631" s="422"/>
      <c r="E631" s="440">
        <f t="shared" si="63"/>
        <v>0</v>
      </c>
      <c r="F631" s="423"/>
      <c r="G631" s="423"/>
      <c r="H631" s="423"/>
      <c r="I631" s="1547"/>
      <c r="J631" s="1527"/>
      <c r="K631" s="1528"/>
      <c r="L631" s="424"/>
      <c r="M631" s="412"/>
      <c r="N631" s="376"/>
    </row>
    <row r="632" spans="2:14" ht="19.5" customHeight="1">
      <c r="B632" s="1545"/>
      <c r="C632" s="264" t="s">
        <v>594</v>
      </c>
      <c r="D632" s="422"/>
      <c r="E632" s="440">
        <f t="shared" si="63"/>
        <v>0</v>
      </c>
      <c r="F632" s="425"/>
      <c r="G632" s="425"/>
      <c r="H632" s="425"/>
      <c r="I632" s="1547"/>
      <c r="J632" s="1529"/>
      <c r="K632" s="1530"/>
      <c r="L632" s="424"/>
      <c r="M632" s="412"/>
      <c r="N632" s="376"/>
    </row>
    <row r="633" spans="2:14" ht="19.5" customHeight="1">
      <c r="B633" s="1545"/>
      <c r="C633" s="272" t="s">
        <v>631</v>
      </c>
      <c r="D633" s="422"/>
      <c r="E633" s="440">
        <f t="shared" si="63"/>
        <v>0</v>
      </c>
      <c r="F633" s="423"/>
      <c r="G633" s="423"/>
      <c r="H633" s="423"/>
      <c r="I633" s="1547"/>
      <c r="J633" s="1527"/>
      <c r="K633" s="1528"/>
      <c r="L633" s="424"/>
      <c r="M633" s="412"/>
      <c r="N633" s="376"/>
    </row>
    <row r="634" spans="2:14" ht="19.5" customHeight="1">
      <c r="B634" s="1545"/>
      <c r="C634" s="264" t="s">
        <v>595</v>
      </c>
      <c r="D634" s="422"/>
      <c r="E634" s="440">
        <f t="shared" si="63"/>
        <v>0</v>
      </c>
      <c r="F634" s="423"/>
      <c r="G634" s="423"/>
      <c r="H634" s="423"/>
      <c r="I634" s="1547"/>
      <c r="J634" s="1527"/>
      <c r="K634" s="1528"/>
      <c r="L634" s="424"/>
      <c r="M634" s="412"/>
      <c r="N634" s="376"/>
    </row>
    <row r="635" spans="2:14" ht="19.5" customHeight="1" thickBot="1">
      <c r="B635" s="1546"/>
      <c r="C635" s="273" t="s">
        <v>596</v>
      </c>
      <c r="D635" s="426"/>
      <c r="E635" s="441">
        <f>SUM(F635:H635)</f>
        <v>0</v>
      </c>
      <c r="F635" s="427"/>
      <c r="G635" s="427"/>
      <c r="H635" s="427"/>
      <c r="I635" s="1548"/>
      <c r="J635" s="1531"/>
      <c r="K635" s="1532"/>
      <c r="L635" s="424"/>
      <c r="M635" s="412"/>
      <c r="N635" s="376"/>
    </row>
    <row r="636" spans="2:14" ht="37.5" customHeight="1">
      <c r="B636" s="166" t="str">
        <f>IF('⑥5.スケジュール(販促) '!B68="","",'⑥5.スケジュール(販促) '!B68)</f>
        <v/>
      </c>
      <c r="C636" s="1533" t="str">
        <f>IF('⑥5.スケジュール(販促) '!C68="","",'⑥5.スケジュール(販促) '!C68)</f>
        <v/>
      </c>
      <c r="D636" s="1534" t="str">
        <f>IF('⑥5.スケジュール(PR) '!D608="","",'⑥5.スケジュール(PR) '!D608)</f>
        <v/>
      </c>
      <c r="E636" s="436">
        <f>SUM(E637:E645)</f>
        <v>0</v>
      </c>
      <c r="F636" s="436">
        <f>SUM(F637:F645)</f>
        <v>0</v>
      </c>
      <c r="G636" s="436">
        <f>SUM(G637:G645)</f>
        <v>0</v>
      </c>
      <c r="H636" s="436">
        <f>SUM(H637:H645)</f>
        <v>0</v>
      </c>
      <c r="I636" s="428"/>
      <c r="J636" s="1535"/>
      <c r="K636" s="1536"/>
      <c r="L636" s="419"/>
      <c r="M636" s="417"/>
      <c r="N636" s="376"/>
    </row>
    <row r="637" spans="2:14" ht="19.5" customHeight="1">
      <c r="B637" s="1544"/>
      <c r="C637" s="260" t="s">
        <v>589</v>
      </c>
      <c r="D637" s="420"/>
      <c r="E637" s="439">
        <f>SUM(F637:H637)</f>
        <v>0</v>
      </c>
      <c r="F637" s="421"/>
      <c r="G637" s="421"/>
      <c r="H637" s="421"/>
      <c r="I637" s="1385"/>
      <c r="J637" s="1549"/>
      <c r="K637" s="1550"/>
      <c r="L637" s="424"/>
      <c r="M637" s="412"/>
      <c r="N637" s="376"/>
    </row>
    <row r="638" spans="2:14" ht="19.5" customHeight="1">
      <c r="B638" s="1545"/>
      <c r="C638" s="264" t="s">
        <v>590</v>
      </c>
      <c r="D638" s="422"/>
      <c r="E638" s="440">
        <f t="shared" ref="E638:E644" si="64">SUM(F638:H638)</f>
        <v>0</v>
      </c>
      <c r="F638" s="423"/>
      <c r="G638" s="423"/>
      <c r="H638" s="423"/>
      <c r="I638" s="1547"/>
      <c r="J638" s="1527"/>
      <c r="K638" s="1528"/>
      <c r="L638" s="419"/>
      <c r="M638" s="417"/>
      <c r="N638" s="376"/>
    </row>
    <row r="639" spans="2:14" ht="19.5" customHeight="1">
      <c r="B639" s="1545"/>
      <c r="C639" s="264" t="s">
        <v>591</v>
      </c>
      <c r="D639" s="422"/>
      <c r="E639" s="440">
        <f t="shared" si="64"/>
        <v>0</v>
      </c>
      <c r="F639" s="423"/>
      <c r="G639" s="423"/>
      <c r="H639" s="423"/>
      <c r="I639" s="1547"/>
      <c r="J639" s="1527"/>
      <c r="K639" s="1528"/>
      <c r="L639" s="419"/>
      <c r="M639" s="417"/>
      <c r="N639" s="376"/>
    </row>
    <row r="640" spans="2:14" ht="19.5" customHeight="1">
      <c r="B640" s="1545"/>
      <c r="C640" s="269" t="s">
        <v>592</v>
      </c>
      <c r="D640" s="422"/>
      <c r="E640" s="440">
        <f t="shared" si="64"/>
        <v>0</v>
      </c>
      <c r="F640" s="423"/>
      <c r="G640" s="423"/>
      <c r="H640" s="423"/>
      <c r="I640" s="1547"/>
      <c r="J640" s="1527"/>
      <c r="K640" s="1528"/>
      <c r="L640" s="419"/>
      <c r="M640" s="417"/>
      <c r="N640" s="376"/>
    </row>
    <row r="641" spans="2:14" ht="19.5" customHeight="1">
      <c r="B641" s="1545"/>
      <c r="C641" s="264" t="s">
        <v>593</v>
      </c>
      <c r="D641" s="422"/>
      <c r="E641" s="440">
        <f t="shared" si="64"/>
        <v>0</v>
      </c>
      <c r="F641" s="423"/>
      <c r="G641" s="423"/>
      <c r="H641" s="423"/>
      <c r="I641" s="1547"/>
      <c r="J641" s="1527"/>
      <c r="K641" s="1528"/>
      <c r="L641" s="424"/>
      <c r="M641" s="412"/>
      <c r="N641" s="376"/>
    </row>
    <row r="642" spans="2:14" ht="19.5" customHeight="1">
      <c r="B642" s="1545"/>
      <c r="C642" s="264" t="s">
        <v>594</v>
      </c>
      <c r="D642" s="422"/>
      <c r="E642" s="440">
        <f t="shared" si="64"/>
        <v>0</v>
      </c>
      <c r="F642" s="425"/>
      <c r="G642" s="425"/>
      <c r="H642" s="425"/>
      <c r="I642" s="1547"/>
      <c r="J642" s="1527"/>
      <c r="K642" s="1528"/>
      <c r="L642" s="424"/>
      <c r="M642" s="412"/>
      <c r="N642" s="376"/>
    </row>
    <row r="643" spans="2:14" ht="19.5" customHeight="1">
      <c r="B643" s="1545"/>
      <c r="C643" s="272" t="s">
        <v>631</v>
      </c>
      <c r="D643" s="422"/>
      <c r="E643" s="440">
        <f t="shared" si="64"/>
        <v>0</v>
      </c>
      <c r="F643" s="423"/>
      <c r="G643" s="423"/>
      <c r="H643" s="423"/>
      <c r="I643" s="1547"/>
      <c r="J643" s="1527"/>
      <c r="K643" s="1528"/>
      <c r="L643" s="424"/>
      <c r="M643" s="412"/>
      <c r="N643" s="376"/>
    </row>
    <row r="644" spans="2:14" ht="19.5" customHeight="1">
      <c r="B644" s="1545"/>
      <c r="C644" s="264" t="s">
        <v>595</v>
      </c>
      <c r="D644" s="422"/>
      <c r="E644" s="440">
        <f t="shared" si="64"/>
        <v>0</v>
      </c>
      <c r="F644" s="423"/>
      <c r="G644" s="423"/>
      <c r="H644" s="423"/>
      <c r="I644" s="1547"/>
      <c r="J644" s="1527"/>
      <c r="K644" s="1528"/>
      <c r="L644" s="424"/>
      <c r="M644" s="412"/>
      <c r="N644" s="376"/>
    </row>
    <row r="645" spans="2:14" ht="19.5" customHeight="1" thickBot="1">
      <c r="B645" s="1546"/>
      <c r="C645" s="273" t="s">
        <v>596</v>
      </c>
      <c r="D645" s="426"/>
      <c r="E645" s="441">
        <f>SUM(F645:H645)</f>
        <v>0</v>
      </c>
      <c r="F645" s="427"/>
      <c r="G645" s="427"/>
      <c r="H645" s="427"/>
      <c r="I645" s="1548"/>
      <c r="J645" s="1551"/>
      <c r="K645" s="1552"/>
      <c r="L645" s="424"/>
      <c r="M645" s="412"/>
      <c r="N645" s="376"/>
    </row>
    <row r="646" spans="2:14" ht="37.5" customHeight="1">
      <c r="B646" s="437" t="str">
        <f>IF('⑥5.スケジュール(販促) '!B69="","",'⑥5.スケジュール(販促) '!B69)</f>
        <v/>
      </c>
      <c r="C646" s="1557" t="str">
        <f>IF('⑥5.スケジュール(販促) '!C69="","",'⑥5.スケジュール(販促) '!C69)</f>
        <v/>
      </c>
      <c r="D646" s="1558" t="str">
        <f>IF('⑥5.スケジュール(PR) '!D609="","",'⑥5.スケジュール(PR) '!D609)</f>
        <v/>
      </c>
      <c r="E646" s="438">
        <f>SUM(E647:E655)</f>
        <v>0</v>
      </c>
      <c r="F646" s="438">
        <f>SUM(F647:F655)</f>
        <v>0</v>
      </c>
      <c r="G646" s="438">
        <f>SUM(G647:G655)</f>
        <v>0</v>
      </c>
      <c r="H646" s="438">
        <f>SUM(H647:H655)</f>
        <v>0</v>
      </c>
      <c r="I646" s="430"/>
      <c r="J646" s="1559"/>
      <c r="K646" s="1560"/>
      <c r="L646" s="419"/>
      <c r="M646" s="417"/>
      <c r="N646" s="376"/>
    </row>
    <row r="647" spans="2:14" ht="19.5" customHeight="1">
      <c r="B647" s="1544"/>
      <c r="C647" s="260" t="s">
        <v>589</v>
      </c>
      <c r="D647" s="420"/>
      <c r="E647" s="439">
        <f>SUM(F647:H647)</f>
        <v>0</v>
      </c>
      <c r="F647" s="421"/>
      <c r="G647" s="421"/>
      <c r="H647" s="421"/>
      <c r="I647" s="1385"/>
      <c r="J647" s="1549"/>
      <c r="K647" s="1550"/>
      <c r="L647" s="424"/>
      <c r="M647" s="412"/>
      <c r="N647" s="376"/>
    </row>
    <row r="648" spans="2:14" ht="19.5" customHeight="1">
      <c r="B648" s="1545"/>
      <c r="C648" s="264" t="s">
        <v>590</v>
      </c>
      <c r="D648" s="422"/>
      <c r="E648" s="440">
        <f t="shared" ref="E648:E654" si="65">SUM(F648:H648)</f>
        <v>0</v>
      </c>
      <c r="F648" s="423"/>
      <c r="G648" s="423"/>
      <c r="H648" s="423"/>
      <c r="I648" s="1547"/>
      <c r="J648" s="1527"/>
      <c r="K648" s="1528"/>
      <c r="L648" s="419"/>
      <c r="M648" s="417"/>
      <c r="N648" s="376"/>
    </row>
    <row r="649" spans="2:14" ht="19.5" customHeight="1">
      <c r="B649" s="1545"/>
      <c r="C649" s="264" t="s">
        <v>591</v>
      </c>
      <c r="D649" s="422"/>
      <c r="E649" s="440">
        <f t="shared" si="65"/>
        <v>0</v>
      </c>
      <c r="F649" s="423"/>
      <c r="G649" s="423"/>
      <c r="H649" s="423"/>
      <c r="I649" s="1547"/>
      <c r="J649" s="1527"/>
      <c r="K649" s="1528"/>
      <c r="L649" s="419"/>
      <c r="M649" s="417"/>
      <c r="N649" s="376"/>
    </row>
    <row r="650" spans="2:14" ht="19.5" customHeight="1">
      <c r="B650" s="1545"/>
      <c r="C650" s="269" t="s">
        <v>592</v>
      </c>
      <c r="D650" s="422"/>
      <c r="E650" s="440">
        <f t="shared" si="65"/>
        <v>0</v>
      </c>
      <c r="F650" s="423"/>
      <c r="G650" s="423"/>
      <c r="H650" s="423"/>
      <c r="I650" s="1547"/>
      <c r="J650" s="1527"/>
      <c r="K650" s="1528"/>
      <c r="L650" s="419"/>
      <c r="M650" s="417"/>
      <c r="N650" s="376"/>
    </row>
    <row r="651" spans="2:14" ht="19.5" customHeight="1">
      <c r="B651" s="1545"/>
      <c r="C651" s="264" t="s">
        <v>593</v>
      </c>
      <c r="D651" s="422"/>
      <c r="E651" s="440">
        <f t="shared" si="65"/>
        <v>0</v>
      </c>
      <c r="F651" s="423"/>
      <c r="G651" s="423"/>
      <c r="H651" s="423"/>
      <c r="I651" s="1547"/>
      <c r="J651" s="1527"/>
      <c r="K651" s="1528"/>
      <c r="L651" s="424"/>
      <c r="M651" s="412"/>
      <c r="N651" s="376"/>
    </row>
    <row r="652" spans="2:14" ht="19.5" customHeight="1">
      <c r="B652" s="1545"/>
      <c r="C652" s="264" t="s">
        <v>594</v>
      </c>
      <c r="D652" s="422"/>
      <c r="E652" s="440">
        <f t="shared" si="65"/>
        <v>0</v>
      </c>
      <c r="F652" s="425"/>
      <c r="G652" s="425"/>
      <c r="H652" s="425"/>
      <c r="I652" s="1547"/>
      <c r="J652" s="1529"/>
      <c r="K652" s="1530"/>
      <c r="L652" s="424"/>
      <c r="M652" s="412"/>
      <c r="N652" s="376"/>
    </row>
    <row r="653" spans="2:14" ht="19.5" customHeight="1">
      <c r="B653" s="1545"/>
      <c r="C653" s="272" t="s">
        <v>631</v>
      </c>
      <c r="D653" s="422"/>
      <c r="E653" s="440">
        <f t="shared" si="65"/>
        <v>0</v>
      </c>
      <c r="F653" s="423"/>
      <c r="G653" s="423"/>
      <c r="H653" s="423"/>
      <c r="I653" s="1547"/>
      <c r="J653" s="1527"/>
      <c r="K653" s="1528"/>
      <c r="L653" s="424"/>
      <c r="M653" s="412"/>
      <c r="N653" s="376"/>
    </row>
    <row r="654" spans="2:14" ht="19.5" customHeight="1">
      <c r="B654" s="1545"/>
      <c r="C654" s="264" t="s">
        <v>595</v>
      </c>
      <c r="D654" s="422"/>
      <c r="E654" s="440">
        <f t="shared" si="65"/>
        <v>0</v>
      </c>
      <c r="F654" s="423"/>
      <c r="G654" s="423"/>
      <c r="H654" s="423"/>
      <c r="I654" s="1547"/>
      <c r="J654" s="1527"/>
      <c r="K654" s="1528"/>
      <c r="L654" s="424"/>
      <c r="M654" s="412"/>
      <c r="N654" s="376"/>
    </row>
    <row r="655" spans="2:14" ht="19.5" customHeight="1" thickBot="1">
      <c r="B655" s="1546"/>
      <c r="C655" s="273" t="s">
        <v>596</v>
      </c>
      <c r="D655" s="426"/>
      <c r="E655" s="441">
        <f>SUM(F655:H655)</f>
        <v>0</v>
      </c>
      <c r="F655" s="427"/>
      <c r="G655" s="427"/>
      <c r="H655" s="427"/>
      <c r="I655" s="1548"/>
      <c r="J655" s="1531"/>
      <c r="K655" s="1532"/>
      <c r="L655" s="424"/>
      <c r="M655" s="412"/>
      <c r="N655" s="376"/>
    </row>
    <row r="656" spans="2:14" ht="37.5" customHeight="1">
      <c r="B656" s="166" t="str">
        <f>IF('⑥5.スケジュール(販促) '!B70="","",'⑥5.スケジュール(販促) '!B70)</f>
        <v/>
      </c>
      <c r="C656" s="1533" t="str">
        <f>IF('⑥5.スケジュール(販促) '!C70="","",'⑥5.スケジュール(販促) '!C70)</f>
        <v/>
      </c>
      <c r="D656" s="1534" t="str">
        <f>IF('⑥5.スケジュール(PR) '!D610="","",'⑥5.スケジュール(PR) '!D610)</f>
        <v/>
      </c>
      <c r="E656" s="436">
        <f>SUM(E657:E665)</f>
        <v>0</v>
      </c>
      <c r="F656" s="436">
        <f>SUM(F657:F665)</f>
        <v>0</v>
      </c>
      <c r="G656" s="436">
        <f>SUM(G657:G665)</f>
        <v>0</v>
      </c>
      <c r="H656" s="436">
        <f>SUM(H657:H665)</f>
        <v>0</v>
      </c>
      <c r="I656" s="428"/>
      <c r="J656" s="1535"/>
      <c r="K656" s="1536"/>
      <c r="L656" s="419"/>
      <c r="M656" s="417"/>
      <c r="N656" s="376"/>
    </row>
    <row r="657" spans="2:14" ht="19.5" customHeight="1">
      <c r="B657" s="1544"/>
      <c r="C657" s="260" t="s">
        <v>589</v>
      </c>
      <c r="D657" s="420"/>
      <c r="E657" s="439">
        <f>SUM(F657:H657)</f>
        <v>0</v>
      </c>
      <c r="F657" s="421"/>
      <c r="G657" s="421"/>
      <c r="H657" s="421"/>
      <c r="I657" s="1385"/>
      <c r="J657" s="1549"/>
      <c r="K657" s="1550"/>
      <c r="L657" s="424"/>
      <c r="M657" s="412"/>
      <c r="N657" s="376"/>
    </row>
    <row r="658" spans="2:14" ht="19.5" customHeight="1">
      <c r="B658" s="1545"/>
      <c r="C658" s="264" t="s">
        <v>590</v>
      </c>
      <c r="D658" s="422"/>
      <c r="E658" s="440">
        <f t="shared" ref="E658:E664" si="66">SUM(F658:H658)</f>
        <v>0</v>
      </c>
      <c r="F658" s="423"/>
      <c r="G658" s="423"/>
      <c r="H658" s="423"/>
      <c r="I658" s="1547"/>
      <c r="J658" s="1527"/>
      <c r="K658" s="1528"/>
      <c r="L658" s="419"/>
      <c r="M658" s="417"/>
      <c r="N658" s="376"/>
    </row>
    <row r="659" spans="2:14" ht="19.5" customHeight="1">
      <c r="B659" s="1545"/>
      <c r="C659" s="264" t="s">
        <v>591</v>
      </c>
      <c r="D659" s="422"/>
      <c r="E659" s="440">
        <f t="shared" si="66"/>
        <v>0</v>
      </c>
      <c r="F659" s="423"/>
      <c r="G659" s="423"/>
      <c r="H659" s="423"/>
      <c r="I659" s="1547"/>
      <c r="J659" s="1527"/>
      <c r="K659" s="1528"/>
      <c r="L659" s="419"/>
      <c r="M659" s="417"/>
      <c r="N659" s="376"/>
    </row>
    <row r="660" spans="2:14" ht="19.5" customHeight="1">
      <c r="B660" s="1545"/>
      <c r="C660" s="269" t="s">
        <v>592</v>
      </c>
      <c r="D660" s="422"/>
      <c r="E660" s="440">
        <f t="shared" si="66"/>
        <v>0</v>
      </c>
      <c r="F660" s="423"/>
      <c r="G660" s="423"/>
      <c r="H660" s="423"/>
      <c r="I660" s="1547"/>
      <c r="J660" s="1527"/>
      <c r="K660" s="1528"/>
      <c r="L660" s="419"/>
      <c r="M660" s="417"/>
      <c r="N660" s="376"/>
    </row>
    <row r="661" spans="2:14" ht="19.5" customHeight="1">
      <c r="B661" s="1545"/>
      <c r="C661" s="264" t="s">
        <v>593</v>
      </c>
      <c r="D661" s="422"/>
      <c r="E661" s="440">
        <f t="shared" si="66"/>
        <v>0</v>
      </c>
      <c r="F661" s="423"/>
      <c r="G661" s="423"/>
      <c r="H661" s="423"/>
      <c r="I661" s="1547"/>
      <c r="J661" s="1527"/>
      <c r="K661" s="1528"/>
      <c r="L661" s="424"/>
      <c r="M661" s="412"/>
      <c r="N661" s="376"/>
    </row>
    <row r="662" spans="2:14" ht="19.5" customHeight="1">
      <c r="B662" s="1545"/>
      <c r="C662" s="264" t="s">
        <v>594</v>
      </c>
      <c r="D662" s="422"/>
      <c r="E662" s="440">
        <f t="shared" si="66"/>
        <v>0</v>
      </c>
      <c r="F662" s="425"/>
      <c r="G662" s="425"/>
      <c r="H662" s="425"/>
      <c r="I662" s="1547"/>
      <c r="J662" s="1527"/>
      <c r="K662" s="1528"/>
      <c r="L662" s="424"/>
      <c r="M662" s="412"/>
      <c r="N662" s="376"/>
    </row>
    <row r="663" spans="2:14" ht="19.5" customHeight="1">
      <c r="B663" s="1545"/>
      <c r="C663" s="272" t="s">
        <v>631</v>
      </c>
      <c r="D663" s="422"/>
      <c r="E663" s="440">
        <f t="shared" si="66"/>
        <v>0</v>
      </c>
      <c r="F663" s="423"/>
      <c r="G663" s="423"/>
      <c r="H663" s="423"/>
      <c r="I663" s="1547"/>
      <c r="J663" s="1527"/>
      <c r="K663" s="1528"/>
      <c r="L663" s="424"/>
      <c r="M663" s="412"/>
      <c r="N663" s="376"/>
    </row>
    <row r="664" spans="2:14" ht="19.5" customHeight="1">
      <c r="B664" s="1545"/>
      <c r="C664" s="264" t="s">
        <v>595</v>
      </c>
      <c r="D664" s="422"/>
      <c r="E664" s="440">
        <f t="shared" si="66"/>
        <v>0</v>
      </c>
      <c r="F664" s="423"/>
      <c r="G664" s="423"/>
      <c r="H664" s="423"/>
      <c r="I664" s="1547"/>
      <c r="J664" s="1527"/>
      <c r="K664" s="1528"/>
      <c r="L664" s="424"/>
      <c r="M664" s="412"/>
      <c r="N664" s="376"/>
    </row>
    <row r="665" spans="2:14" ht="19.5" customHeight="1" thickBot="1">
      <c r="B665" s="1546"/>
      <c r="C665" s="273" t="s">
        <v>596</v>
      </c>
      <c r="D665" s="426"/>
      <c r="E665" s="441">
        <f>SUM(F665:H665)</f>
        <v>0</v>
      </c>
      <c r="F665" s="427"/>
      <c r="G665" s="427"/>
      <c r="H665" s="427"/>
      <c r="I665" s="1548"/>
      <c r="J665" s="1551"/>
      <c r="K665" s="1552"/>
      <c r="L665" s="424"/>
      <c r="M665" s="412"/>
      <c r="N665" s="376"/>
    </row>
    <row r="666" spans="2:14" ht="37.5" customHeight="1">
      <c r="B666" s="437" t="str">
        <f>IF('⑥5.スケジュール(販促) '!B71="","",'⑥5.スケジュール(販促) '!B71)</f>
        <v/>
      </c>
      <c r="C666" s="1557" t="str">
        <f>IF('⑥5.スケジュール(販促) '!C71="","",'⑥5.スケジュール(販促) '!C71)</f>
        <v/>
      </c>
      <c r="D666" s="1558" t="str">
        <f>IF('⑥5.スケジュール(PR) '!D611="","",'⑥5.スケジュール(PR) '!D611)</f>
        <v/>
      </c>
      <c r="E666" s="438">
        <f>SUM(E667:E675)</f>
        <v>0</v>
      </c>
      <c r="F666" s="438">
        <f>SUM(F667:F675)</f>
        <v>0</v>
      </c>
      <c r="G666" s="438">
        <f>SUM(G667:G675)</f>
        <v>0</v>
      </c>
      <c r="H666" s="438">
        <f>SUM(H667:H675)</f>
        <v>0</v>
      </c>
      <c r="I666" s="430"/>
      <c r="J666" s="1559"/>
      <c r="K666" s="1560"/>
      <c r="L666" s="419"/>
      <c r="M666" s="417"/>
      <c r="N666" s="376"/>
    </row>
    <row r="667" spans="2:14" ht="19.5" customHeight="1">
      <c r="B667" s="1544"/>
      <c r="C667" s="260" t="s">
        <v>589</v>
      </c>
      <c r="D667" s="420"/>
      <c r="E667" s="439">
        <f>SUM(F667:H667)</f>
        <v>0</v>
      </c>
      <c r="F667" s="421"/>
      <c r="G667" s="421"/>
      <c r="H667" s="421"/>
      <c r="I667" s="1385"/>
      <c r="J667" s="1549"/>
      <c r="K667" s="1550"/>
      <c r="L667" s="424"/>
      <c r="M667" s="412"/>
      <c r="N667" s="376"/>
    </row>
    <row r="668" spans="2:14" ht="19.5" customHeight="1">
      <c r="B668" s="1545"/>
      <c r="C668" s="264" t="s">
        <v>590</v>
      </c>
      <c r="D668" s="422"/>
      <c r="E668" s="440">
        <f t="shared" ref="E668:E674" si="67">SUM(F668:H668)</f>
        <v>0</v>
      </c>
      <c r="F668" s="423"/>
      <c r="G668" s="423"/>
      <c r="H668" s="423"/>
      <c r="I668" s="1547"/>
      <c r="J668" s="1527"/>
      <c r="K668" s="1528"/>
      <c r="L668" s="419"/>
      <c r="M668" s="417"/>
      <c r="N668" s="376"/>
    </row>
    <row r="669" spans="2:14" ht="19.5" customHeight="1">
      <c r="B669" s="1545"/>
      <c r="C669" s="264" t="s">
        <v>591</v>
      </c>
      <c r="D669" s="422"/>
      <c r="E669" s="440">
        <f t="shared" si="67"/>
        <v>0</v>
      </c>
      <c r="F669" s="423"/>
      <c r="G669" s="423"/>
      <c r="H669" s="423"/>
      <c r="I669" s="1547"/>
      <c r="J669" s="1527"/>
      <c r="K669" s="1528"/>
      <c r="L669" s="419"/>
      <c r="M669" s="417"/>
      <c r="N669" s="376"/>
    </row>
    <row r="670" spans="2:14" ht="19.5" customHeight="1">
      <c r="B670" s="1545"/>
      <c r="C670" s="269" t="s">
        <v>592</v>
      </c>
      <c r="D670" s="422"/>
      <c r="E670" s="440">
        <f t="shared" si="67"/>
        <v>0</v>
      </c>
      <c r="F670" s="423"/>
      <c r="G670" s="423"/>
      <c r="H670" s="423"/>
      <c r="I670" s="1547"/>
      <c r="J670" s="1527"/>
      <c r="K670" s="1528"/>
      <c r="L670" s="419"/>
      <c r="M670" s="417"/>
      <c r="N670" s="376"/>
    </row>
    <row r="671" spans="2:14" ht="19.5" customHeight="1">
      <c r="B671" s="1545"/>
      <c r="C671" s="264" t="s">
        <v>593</v>
      </c>
      <c r="D671" s="422"/>
      <c r="E671" s="440">
        <f t="shared" si="67"/>
        <v>0</v>
      </c>
      <c r="F671" s="423"/>
      <c r="G671" s="423"/>
      <c r="H671" s="423"/>
      <c r="I671" s="1547"/>
      <c r="J671" s="1527"/>
      <c r="K671" s="1528"/>
      <c r="L671" s="424"/>
      <c r="M671" s="412"/>
      <c r="N671" s="376"/>
    </row>
    <row r="672" spans="2:14" ht="19.5" customHeight="1">
      <c r="B672" s="1545"/>
      <c r="C672" s="264" t="s">
        <v>594</v>
      </c>
      <c r="D672" s="422"/>
      <c r="E672" s="440">
        <f t="shared" si="67"/>
        <v>0</v>
      </c>
      <c r="F672" s="425"/>
      <c r="G672" s="425"/>
      <c r="H672" s="425"/>
      <c r="I672" s="1547"/>
      <c r="J672" s="1529"/>
      <c r="K672" s="1530"/>
      <c r="L672" s="424"/>
      <c r="M672" s="412"/>
      <c r="N672" s="376"/>
    </row>
    <row r="673" spans="2:14" ht="19.5" customHeight="1">
      <c r="B673" s="1545"/>
      <c r="C673" s="272" t="s">
        <v>631</v>
      </c>
      <c r="D673" s="422"/>
      <c r="E673" s="440">
        <f t="shared" si="67"/>
        <v>0</v>
      </c>
      <c r="F673" s="423"/>
      <c r="G673" s="423"/>
      <c r="H673" s="423"/>
      <c r="I673" s="1547"/>
      <c r="J673" s="1527"/>
      <c r="K673" s="1528"/>
      <c r="L673" s="424"/>
      <c r="M673" s="412"/>
      <c r="N673" s="376"/>
    </row>
    <row r="674" spans="2:14" ht="19.5" customHeight="1">
      <c r="B674" s="1545"/>
      <c r="C674" s="264" t="s">
        <v>595</v>
      </c>
      <c r="D674" s="422"/>
      <c r="E674" s="440">
        <f t="shared" si="67"/>
        <v>0</v>
      </c>
      <c r="F674" s="423"/>
      <c r="G674" s="423"/>
      <c r="H674" s="423"/>
      <c r="I674" s="1547"/>
      <c r="J674" s="1527"/>
      <c r="K674" s="1528"/>
      <c r="L674" s="424"/>
      <c r="M674" s="412"/>
      <c r="N674" s="376"/>
    </row>
    <row r="675" spans="2:14" ht="19.5" customHeight="1" thickBot="1">
      <c r="B675" s="1546"/>
      <c r="C675" s="273" t="s">
        <v>596</v>
      </c>
      <c r="D675" s="426"/>
      <c r="E675" s="441">
        <f>SUM(F675:H675)</f>
        <v>0</v>
      </c>
      <c r="F675" s="427"/>
      <c r="G675" s="427"/>
      <c r="H675" s="427"/>
      <c r="I675" s="1548"/>
      <c r="J675" s="1531"/>
      <c r="K675" s="1532"/>
      <c r="L675" s="424"/>
      <c r="M675" s="412"/>
      <c r="N675" s="376"/>
    </row>
    <row r="676" spans="2:14" ht="37.5" customHeight="1">
      <c r="B676" s="166" t="str">
        <f>IF('⑥5.スケジュール(販促) '!B72="","",'⑥5.スケジュール(販促) '!B72)</f>
        <v/>
      </c>
      <c r="C676" s="1533" t="str">
        <f>IF('⑥5.スケジュール(販促) '!C72="","",'⑥5.スケジュール(販促) '!C72)</f>
        <v/>
      </c>
      <c r="D676" s="1534" t="str">
        <f>IF('⑥5.スケジュール(PR) '!D612="","",'⑥5.スケジュール(PR) '!D612)</f>
        <v/>
      </c>
      <c r="E676" s="436">
        <f>SUM(E677:E685)</f>
        <v>0</v>
      </c>
      <c r="F676" s="436">
        <f>SUM(F677:F685)</f>
        <v>0</v>
      </c>
      <c r="G676" s="436">
        <f>SUM(G677:G685)</f>
        <v>0</v>
      </c>
      <c r="H676" s="436">
        <f>SUM(H677:H685)</f>
        <v>0</v>
      </c>
      <c r="I676" s="428"/>
      <c r="J676" s="1535"/>
      <c r="K676" s="1536"/>
      <c r="L676" s="419"/>
      <c r="M676" s="417"/>
      <c r="N676" s="376"/>
    </row>
    <row r="677" spans="2:14" ht="19.5" customHeight="1">
      <c r="B677" s="1544"/>
      <c r="C677" s="260" t="s">
        <v>589</v>
      </c>
      <c r="D677" s="420"/>
      <c r="E677" s="439">
        <f>SUM(F677:H677)</f>
        <v>0</v>
      </c>
      <c r="F677" s="421"/>
      <c r="G677" s="421"/>
      <c r="H677" s="421"/>
      <c r="I677" s="1385"/>
      <c r="J677" s="1549"/>
      <c r="K677" s="1550"/>
      <c r="L677" s="424"/>
      <c r="M677" s="412"/>
      <c r="N677" s="376"/>
    </row>
    <row r="678" spans="2:14" ht="19.5" customHeight="1">
      <c r="B678" s="1545"/>
      <c r="C678" s="264" t="s">
        <v>590</v>
      </c>
      <c r="D678" s="422"/>
      <c r="E678" s="440">
        <f t="shared" ref="E678:E684" si="68">SUM(F678:H678)</f>
        <v>0</v>
      </c>
      <c r="F678" s="423"/>
      <c r="G678" s="423"/>
      <c r="H678" s="423"/>
      <c r="I678" s="1547"/>
      <c r="J678" s="1527"/>
      <c r="K678" s="1528"/>
      <c r="L678" s="419"/>
      <c r="M678" s="417"/>
      <c r="N678" s="376"/>
    </row>
    <row r="679" spans="2:14" ht="19.5" customHeight="1">
      <c r="B679" s="1545"/>
      <c r="C679" s="264" t="s">
        <v>591</v>
      </c>
      <c r="D679" s="422"/>
      <c r="E679" s="440">
        <f t="shared" si="68"/>
        <v>0</v>
      </c>
      <c r="F679" s="423"/>
      <c r="G679" s="423"/>
      <c r="H679" s="423"/>
      <c r="I679" s="1547"/>
      <c r="J679" s="1527"/>
      <c r="K679" s="1528"/>
      <c r="L679" s="419"/>
      <c r="M679" s="417"/>
      <c r="N679" s="376"/>
    </row>
    <row r="680" spans="2:14" ht="19.5" customHeight="1">
      <c r="B680" s="1545"/>
      <c r="C680" s="269" t="s">
        <v>592</v>
      </c>
      <c r="D680" s="422"/>
      <c r="E680" s="440">
        <f t="shared" si="68"/>
        <v>0</v>
      </c>
      <c r="F680" s="423"/>
      <c r="G680" s="423"/>
      <c r="H680" s="423"/>
      <c r="I680" s="1547"/>
      <c r="J680" s="1527"/>
      <c r="K680" s="1528"/>
      <c r="L680" s="419"/>
      <c r="M680" s="417"/>
      <c r="N680" s="376"/>
    </row>
    <row r="681" spans="2:14" ht="19.5" customHeight="1">
      <c r="B681" s="1545"/>
      <c r="C681" s="264" t="s">
        <v>593</v>
      </c>
      <c r="D681" s="422"/>
      <c r="E681" s="440">
        <f t="shared" si="68"/>
        <v>0</v>
      </c>
      <c r="F681" s="423"/>
      <c r="G681" s="423"/>
      <c r="H681" s="423"/>
      <c r="I681" s="1547"/>
      <c r="J681" s="1527"/>
      <c r="K681" s="1528"/>
      <c r="L681" s="424"/>
      <c r="M681" s="412"/>
      <c r="N681" s="376"/>
    </row>
    <row r="682" spans="2:14" ht="19.5" customHeight="1">
      <c r="B682" s="1545"/>
      <c r="C682" s="264" t="s">
        <v>594</v>
      </c>
      <c r="D682" s="422"/>
      <c r="E682" s="440">
        <f t="shared" si="68"/>
        <v>0</v>
      </c>
      <c r="F682" s="425"/>
      <c r="G682" s="425"/>
      <c r="H682" s="425"/>
      <c r="I682" s="1547"/>
      <c r="J682" s="1527"/>
      <c r="K682" s="1528"/>
      <c r="L682" s="424"/>
      <c r="M682" s="412"/>
      <c r="N682" s="376"/>
    </row>
    <row r="683" spans="2:14" ht="19.5" customHeight="1">
      <c r="B683" s="1545"/>
      <c r="C683" s="272" t="s">
        <v>631</v>
      </c>
      <c r="D683" s="422"/>
      <c r="E683" s="440">
        <f t="shared" si="68"/>
        <v>0</v>
      </c>
      <c r="F683" s="423"/>
      <c r="G683" s="423"/>
      <c r="H683" s="423"/>
      <c r="I683" s="1547"/>
      <c r="J683" s="1527"/>
      <c r="K683" s="1528"/>
      <c r="L683" s="424"/>
      <c r="M683" s="412"/>
      <c r="N683" s="376"/>
    </row>
    <row r="684" spans="2:14" ht="19.5" customHeight="1">
      <c r="B684" s="1545"/>
      <c r="C684" s="264" t="s">
        <v>595</v>
      </c>
      <c r="D684" s="422"/>
      <c r="E684" s="440">
        <f t="shared" si="68"/>
        <v>0</v>
      </c>
      <c r="F684" s="423"/>
      <c r="G684" s="423"/>
      <c r="H684" s="423"/>
      <c r="I684" s="1547"/>
      <c r="J684" s="1527"/>
      <c r="K684" s="1528"/>
      <c r="L684" s="424"/>
      <c r="M684" s="412"/>
      <c r="N684" s="376"/>
    </row>
    <row r="685" spans="2:14" ht="19.5" customHeight="1" thickBot="1">
      <c r="B685" s="1546"/>
      <c r="C685" s="273" t="s">
        <v>596</v>
      </c>
      <c r="D685" s="426"/>
      <c r="E685" s="441">
        <f>SUM(F685:H685)</f>
        <v>0</v>
      </c>
      <c r="F685" s="427"/>
      <c r="G685" s="427"/>
      <c r="H685" s="427"/>
      <c r="I685" s="1548"/>
      <c r="J685" s="1551"/>
      <c r="K685" s="1552"/>
      <c r="L685" s="424"/>
      <c r="M685" s="412"/>
      <c r="N685" s="376"/>
    </row>
    <row r="686" spans="2:14" ht="37.5" customHeight="1">
      <c r="B686" s="437" t="str">
        <f>IF('⑥5.スケジュール(販促) '!B73="","",'⑥5.スケジュール(販促) '!B73)</f>
        <v/>
      </c>
      <c r="C686" s="1557" t="str">
        <f>IF('⑥5.スケジュール(販促) '!C73="","",'⑥5.スケジュール(販促) '!C73)</f>
        <v/>
      </c>
      <c r="D686" s="1558" t="str">
        <f>IF('⑥5.スケジュール(PR) '!D613="","",'⑥5.スケジュール(PR) '!D613)</f>
        <v/>
      </c>
      <c r="E686" s="438">
        <f>SUM(E687:E695)</f>
        <v>0</v>
      </c>
      <c r="F686" s="438">
        <f>SUM(F687:F695)</f>
        <v>0</v>
      </c>
      <c r="G686" s="438">
        <f>SUM(G687:G695)</f>
        <v>0</v>
      </c>
      <c r="H686" s="438">
        <f>SUM(H687:H695)</f>
        <v>0</v>
      </c>
      <c r="I686" s="430"/>
      <c r="J686" s="1559"/>
      <c r="K686" s="1560"/>
      <c r="L686" s="419"/>
      <c r="M686" s="417"/>
      <c r="N686" s="376"/>
    </row>
    <row r="687" spans="2:14" ht="19.5" customHeight="1">
      <c r="B687" s="1544"/>
      <c r="C687" s="260" t="s">
        <v>589</v>
      </c>
      <c r="D687" s="420"/>
      <c r="E687" s="439">
        <f>SUM(F687:H687)</f>
        <v>0</v>
      </c>
      <c r="F687" s="421"/>
      <c r="G687" s="421"/>
      <c r="H687" s="421"/>
      <c r="I687" s="1385"/>
      <c r="J687" s="1549"/>
      <c r="K687" s="1550"/>
      <c r="L687" s="424"/>
      <c r="M687" s="412"/>
      <c r="N687" s="376"/>
    </row>
    <row r="688" spans="2:14" ht="19.5" customHeight="1">
      <c r="B688" s="1545"/>
      <c r="C688" s="264" t="s">
        <v>590</v>
      </c>
      <c r="D688" s="422"/>
      <c r="E688" s="440">
        <f t="shared" ref="E688:E694" si="69">SUM(F688:H688)</f>
        <v>0</v>
      </c>
      <c r="F688" s="423"/>
      <c r="G688" s="423"/>
      <c r="H688" s="423"/>
      <c r="I688" s="1547"/>
      <c r="J688" s="1527"/>
      <c r="K688" s="1528"/>
      <c r="L688" s="419"/>
      <c r="M688" s="417"/>
      <c r="N688" s="376"/>
    </row>
    <row r="689" spans="2:14" ht="19.5" customHeight="1">
      <c r="B689" s="1545"/>
      <c r="C689" s="264" t="s">
        <v>591</v>
      </c>
      <c r="D689" s="422"/>
      <c r="E689" s="440">
        <f t="shared" si="69"/>
        <v>0</v>
      </c>
      <c r="F689" s="423"/>
      <c r="G689" s="423"/>
      <c r="H689" s="423"/>
      <c r="I689" s="1547"/>
      <c r="J689" s="1527"/>
      <c r="K689" s="1528"/>
      <c r="L689" s="419"/>
      <c r="M689" s="417"/>
      <c r="N689" s="376"/>
    </row>
    <row r="690" spans="2:14" ht="19.5" customHeight="1">
      <c r="B690" s="1545"/>
      <c r="C690" s="269" t="s">
        <v>592</v>
      </c>
      <c r="D690" s="422"/>
      <c r="E690" s="440">
        <f t="shared" si="69"/>
        <v>0</v>
      </c>
      <c r="F690" s="423"/>
      <c r="G690" s="423"/>
      <c r="H690" s="423"/>
      <c r="I690" s="1547"/>
      <c r="J690" s="1527"/>
      <c r="K690" s="1528"/>
      <c r="L690" s="419"/>
      <c r="M690" s="417"/>
      <c r="N690" s="376"/>
    </row>
    <row r="691" spans="2:14" ht="19.5" customHeight="1">
      <c r="B691" s="1545"/>
      <c r="C691" s="264" t="s">
        <v>593</v>
      </c>
      <c r="D691" s="422"/>
      <c r="E691" s="440">
        <f t="shared" si="69"/>
        <v>0</v>
      </c>
      <c r="F691" s="423"/>
      <c r="G691" s="423"/>
      <c r="H691" s="423"/>
      <c r="I691" s="1547"/>
      <c r="J691" s="1527"/>
      <c r="K691" s="1528"/>
      <c r="L691" s="424"/>
      <c r="M691" s="412"/>
      <c r="N691" s="376"/>
    </row>
    <row r="692" spans="2:14" ht="19.5" customHeight="1">
      <c r="B692" s="1545"/>
      <c r="C692" s="264" t="s">
        <v>594</v>
      </c>
      <c r="D692" s="422"/>
      <c r="E692" s="440">
        <f t="shared" si="69"/>
        <v>0</v>
      </c>
      <c r="F692" s="425"/>
      <c r="G692" s="425"/>
      <c r="H692" s="425"/>
      <c r="I692" s="1547"/>
      <c r="J692" s="1529"/>
      <c r="K692" s="1530"/>
      <c r="L692" s="424"/>
      <c r="M692" s="412"/>
      <c r="N692" s="376"/>
    </row>
    <row r="693" spans="2:14" ht="19.5" customHeight="1">
      <c r="B693" s="1545"/>
      <c r="C693" s="272" t="s">
        <v>631</v>
      </c>
      <c r="D693" s="422"/>
      <c r="E693" s="440">
        <f t="shared" si="69"/>
        <v>0</v>
      </c>
      <c r="F693" s="423"/>
      <c r="G693" s="423"/>
      <c r="H693" s="423"/>
      <c r="I693" s="1547"/>
      <c r="J693" s="1527"/>
      <c r="K693" s="1528"/>
      <c r="L693" s="424"/>
      <c r="M693" s="412"/>
      <c r="N693" s="376"/>
    </row>
    <row r="694" spans="2:14" ht="19.5" customHeight="1">
      <c r="B694" s="1545"/>
      <c r="C694" s="264" t="s">
        <v>595</v>
      </c>
      <c r="D694" s="422"/>
      <c r="E694" s="440">
        <f t="shared" si="69"/>
        <v>0</v>
      </c>
      <c r="F694" s="423"/>
      <c r="G694" s="423"/>
      <c r="H694" s="423"/>
      <c r="I694" s="1547"/>
      <c r="J694" s="1527"/>
      <c r="K694" s="1528"/>
      <c r="L694" s="424"/>
      <c r="M694" s="412"/>
      <c r="N694" s="376"/>
    </row>
    <row r="695" spans="2:14" ht="19.5" customHeight="1" thickBot="1">
      <c r="B695" s="1546"/>
      <c r="C695" s="273" t="s">
        <v>596</v>
      </c>
      <c r="D695" s="426"/>
      <c r="E695" s="441">
        <f>SUM(F695:H695)</f>
        <v>0</v>
      </c>
      <c r="F695" s="427"/>
      <c r="G695" s="427"/>
      <c r="H695" s="427"/>
      <c r="I695" s="1548"/>
      <c r="J695" s="1531"/>
      <c r="K695" s="1532"/>
      <c r="L695" s="424"/>
      <c r="M695" s="412"/>
      <c r="N695" s="376"/>
    </row>
    <row r="696" spans="2:14" ht="37.5" customHeight="1">
      <c r="B696" s="437" t="str">
        <f>IF('⑥5.スケジュール(販促) '!B74="","",'⑥5.スケジュール(販促) '!B74)</f>
        <v/>
      </c>
      <c r="C696" s="1557" t="str">
        <f>IF('⑥5.スケジュール(販促) '!C74="","",'⑥5.スケジュール(販促) '!C74)</f>
        <v/>
      </c>
      <c r="D696" s="1558" t="str">
        <f>IF('⑥5.スケジュール(PR) '!D614="","",'⑥5.スケジュール(PR) '!D614)</f>
        <v/>
      </c>
      <c r="E696" s="438">
        <f>SUM(E697:E705)</f>
        <v>0</v>
      </c>
      <c r="F696" s="438">
        <f>SUM(F697:F705)</f>
        <v>0</v>
      </c>
      <c r="G696" s="438">
        <f>SUM(G697:G705)</f>
        <v>0</v>
      </c>
      <c r="H696" s="438">
        <f>SUM(H697:H705)</f>
        <v>0</v>
      </c>
      <c r="I696" s="430"/>
      <c r="J696" s="1559"/>
      <c r="K696" s="1560"/>
      <c r="L696" s="419"/>
      <c r="M696" s="417"/>
      <c r="N696" s="376"/>
    </row>
    <row r="697" spans="2:14" ht="19.5" customHeight="1">
      <c r="B697" s="1544"/>
      <c r="C697" s="260" t="s">
        <v>589</v>
      </c>
      <c r="D697" s="420"/>
      <c r="E697" s="439">
        <f>SUM(F697:H697)</f>
        <v>0</v>
      </c>
      <c r="F697" s="421"/>
      <c r="G697" s="421"/>
      <c r="H697" s="421"/>
      <c r="I697" s="1385"/>
      <c r="J697" s="1549"/>
      <c r="K697" s="1550"/>
      <c r="L697" s="424"/>
      <c r="M697" s="412"/>
      <c r="N697" s="376"/>
    </row>
    <row r="698" spans="2:14" ht="19.5" customHeight="1">
      <c r="B698" s="1545"/>
      <c r="C698" s="264" t="s">
        <v>590</v>
      </c>
      <c r="D698" s="422"/>
      <c r="E698" s="440">
        <f t="shared" ref="E698:E704" si="70">SUM(F698:H698)</f>
        <v>0</v>
      </c>
      <c r="F698" s="423"/>
      <c r="G698" s="423"/>
      <c r="H698" s="423"/>
      <c r="I698" s="1547"/>
      <c r="J698" s="1527"/>
      <c r="K698" s="1528"/>
      <c r="L698" s="419"/>
      <c r="M698" s="417"/>
      <c r="N698" s="376"/>
    </row>
    <row r="699" spans="2:14" ht="19.5" customHeight="1">
      <c r="B699" s="1545"/>
      <c r="C699" s="264" t="s">
        <v>591</v>
      </c>
      <c r="D699" s="422"/>
      <c r="E699" s="440">
        <f t="shared" si="70"/>
        <v>0</v>
      </c>
      <c r="F699" s="423"/>
      <c r="G699" s="423"/>
      <c r="H699" s="423"/>
      <c r="I699" s="1547"/>
      <c r="J699" s="1527"/>
      <c r="K699" s="1528"/>
      <c r="L699" s="419"/>
      <c r="M699" s="417"/>
      <c r="N699" s="376"/>
    </row>
    <row r="700" spans="2:14" ht="19.5" customHeight="1">
      <c r="B700" s="1545"/>
      <c r="C700" s="269" t="s">
        <v>592</v>
      </c>
      <c r="D700" s="422"/>
      <c r="E700" s="440">
        <f t="shared" si="70"/>
        <v>0</v>
      </c>
      <c r="F700" s="423"/>
      <c r="G700" s="423"/>
      <c r="H700" s="423"/>
      <c r="I700" s="1547"/>
      <c r="J700" s="1527"/>
      <c r="K700" s="1528"/>
      <c r="L700" s="419"/>
      <c r="M700" s="417"/>
      <c r="N700" s="376"/>
    </row>
    <row r="701" spans="2:14" ht="19.5" customHeight="1">
      <c r="B701" s="1545"/>
      <c r="C701" s="264" t="s">
        <v>593</v>
      </c>
      <c r="D701" s="422"/>
      <c r="E701" s="440">
        <f t="shared" si="70"/>
        <v>0</v>
      </c>
      <c r="F701" s="423"/>
      <c r="G701" s="423"/>
      <c r="H701" s="423"/>
      <c r="I701" s="1547"/>
      <c r="J701" s="1527"/>
      <c r="K701" s="1528"/>
      <c r="L701" s="424"/>
      <c r="M701" s="412"/>
      <c r="N701" s="376"/>
    </row>
    <row r="702" spans="2:14" ht="19.5" customHeight="1">
      <c r="B702" s="1545"/>
      <c r="C702" s="264" t="s">
        <v>594</v>
      </c>
      <c r="D702" s="422"/>
      <c r="E702" s="440">
        <f t="shared" si="70"/>
        <v>0</v>
      </c>
      <c r="F702" s="425"/>
      <c r="G702" s="425"/>
      <c r="H702" s="425"/>
      <c r="I702" s="1547"/>
      <c r="J702" s="1529"/>
      <c r="K702" s="1530"/>
      <c r="L702" s="424"/>
      <c r="M702" s="412"/>
      <c r="N702" s="376"/>
    </row>
    <row r="703" spans="2:14" ht="19.5" customHeight="1">
      <c r="B703" s="1545"/>
      <c r="C703" s="272" t="s">
        <v>631</v>
      </c>
      <c r="D703" s="422"/>
      <c r="E703" s="440">
        <f t="shared" si="70"/>
        <v>0</v>
      </c>
      <c r="F703" s="423"/>
      <c r="G703" s="423"/>
      <c r="H703" s="423"/>
      <c r="I703" s="1547"/>
      <c r="J703" s="1527"/>
      <c r="K703" s="1528"/>
      <c r="L703" s="424"/>
      <c r="M703" s="412"/>
      <c r="N703" s="376"/>
    </row>
    <row r="704" spans="2:14" ht="19.5" customHeight="1">
      <c r="B704" s="1545"/>
      <c r="C704" s="264" t="s">
        <v>595</v>
      </c>
      <c r="D704" s="422"/>
      <c r="E704" s="440">
        <f t="shared" si="70"/>
        <v>0</v>
      </c>
      <c r="F704" s="423"/>
      <c r="G704" s="423"/>
      <c r="H704" s="423"/>
      <c r="I704" s="1547"/>
      <c r="J704" s="1527"/>
      <c r="K704" s="1528"/>
      <c r="L704" s="424"/>
      <c r="M704" s="412"/>
      <c r="N704" s="376"/>
    </row>
    <row r="705" spans="2:14" ht="19.5" customHeight="1" thickBot="1">
      <c r="B705" s="1546"/>
      <c r="C705" s="273" t="s">
        <v>596</v>
      </c>
      <c r="D705" s="426"/>
      <c r="E705" s="441">
        <f>SUM(F705:H705)</f>
        <v>0</v>
      </c>
      <c r="F705" s="427"/>
      <c r="G705" s="427"/>
      <c r="H705" s="427"/>
      <c r="I705" s="1548"/>
      <c r="J705" s="1531"/>
      <c r="K705" s="1532"/>
      <c r="L705" s="424"/>
      <c r="M705" s="412"/>
      <c r="N705" s="376"/>
    </row>
    <row r="706" spans="2:14" ht="37.5" customHeight="1">
      <c r="B706" s="166" t="str">
        <f>IF('①4.事業内容（販促）'!B75="","",'①4.事業内容（販促）'!B75)</f>
        <v/>
      </c>
      <c r="C706" s="1533" t="str">
        <f>IF('①4.事業内容（販促）'!C75="","",'①4.事業内容（販促）'!C75)</f>
        <v/>
      </c>
      <c r="D706" s="1534"/>
      <c r="E706" s="436">
        <f>SUM(E707:E715)</f>
        <v>0</v>
      </c>
      <c r="F706" s="436">
        <f>SUM(F707:F715)</f>
        <v>0</v>
      </c>
      <c r="G706" s="436">
        <f>SUM(G707:G715)</f>
        <v>0</v>
      </c>
      <c r="H706" s="436">
        <f>SUM(H707:H715)</f>
        <v>0</v>
      </c>
      <c r="I706" s="428"/>
      <c r="J706" s="1535"/>
      <c r="K706" s="1536"/>
      <c r="L706" s="419"/>
      <c r="M706" s="417"/>
      <c r="N706" s="376"/>
    </row>
    <row r="707" spans="2:14" ht="19.5" customHeight="1">
      <c r="B707" s="1544"/>
      <c r="C707" s="260" t="s">
        <v>589</v>
      </c>
      <c r="D707" s="420"/>
      <c r="E707" s="439">
        <f>SUM(F707:H707)</f>
        <v>0</v>
      </c>
      <c r="F707" s="421"/>
      <c r="G707" s="421"/>
      <c r="H707" s="421"/>
      <c r="I707" s="1385"/>
      <c r="J707" s="1549"/>
      <c r="K707" s="1550"/>
      <c r="L707" s="424"/>
      <c r="M707" s="412"/>
      <c r="N707" s="376"/>
    </row>
    <row r="708" spans="2:14" ht="19.5" customHeight="1">
      <c r="B708" s="1545"/>
      <c r="C708" s="264" t="s">
        <v>590</v>
      </c>
      <c r="D708" s="422"/>
      <c r="E708" s="440">
        <f t="shared" ref="E708:E714" si="71">SUM(F708:H708)</f>
        <v>0</v>
      </c>
      <c r="F708" s="423"/>
      <c r="G708" s="423"/>
      <c r="H708" s="423"/>
      <c r="I708" s="1547"/>
      <c r="J708" s="1527"/>
      <c r="K708" s="1528"/>
      <c r="L708" s="419"/>
      <c r="M708" s="417"/>
      <c r="N708" s="376"/>
    </row>
    <row r="709" spans="2:14" ht="19.5" customHeight="1">
      <c r="B709" s="1545"/>
      <c r="C709" s="264" t="s">
        <v>591</v>
      </c>
      <c r="D709" s="422"/>
      <c r="E709" s="440">
        <f t="shared" si="71"/>
        <v>0</v>
      </c>
      <c r="F709" s="423"/>
      <c r="G709" s="423"/>
      <c r="H709" s="423"/>
      <c r="I709" s="1547"/>
      <c r="J709" s="1527"/>
      <c r="K709" s="1528"/>
      <c r="L709" s="419"/>
      <c r="M709" s="417"/>
      <c r="N709" s="376"/>
    </row>
    <row r="710" spans="2:14" ht="19.5" customHeight="1">
      <c r="B710" s="1545"/>
      <c r="C710" s="269" t="s">
        <v>592</v>
      </c>
      <c r="D710" s="422"/>
      <c r="E710" s="440">
        <f t="shared" si="71"/>
        <v>0</v>
      </c>
      <c r="F710" s="423"/>
      <c r="G710" s="423"/>
      <c r="H710" s="423"/>
      <c r="I710" s="1547"/>
      <c r="J710" s="1527"/>
      <c r="K710" s="1528"/>
      <c r="L710" s="419"/>
      <c r="M710" s="417"/>
      <c r="N710" s="376"/>
    </row>
    <row r="711" spans="2:14" ht="19.5" customHeight="1">
      <c r="B711" s="1545"/>
      <c r="C711" s="264" t="s">
        <v>593</v>
      </c>
      <c r="D711" s="422"/>
      <c r="E711" s="440">
        <f t="shared" si="71"/>
        <v>0</v>
      </c>
      <c r="F711" s="423"/>
      <c r="G711" s="423"/>
      <c r="H711" s="423"/>
      <c r="I711" s="1547"/>
      <c r="J711" s="1527"/>
      <c r="K711" s="1528"/>
      <c r="L711" s="424"/>
      <c r="M711" s="412"/>
      <c r="N711" s="376"/>
    </row>
    <row r="712" spans="2:14" ht="19.5" customHeight="1">
      <c r="B712" s="1545"/>
      <c r="C712" s="264" t="s">
        <v>594</v>
      </c>
      <c r="D712" s="422"/>
      <c r="E712" s="440">
        <f t="shared" si="71"/>
        <v>0</v>
      </c>
      <c r="F712" s="425"/>
      <c r="G712" s="425"/>
      <c r="H712" s="425"/>
      <c r="I712" s="1547"/>
      <c r="J712" s="1527"/>
      <c r="K712" s="1528"/>
      <c r="L712" s="424"/>
      <c r="M712" s="412"/>
      <c r="N712" s="376"/>
    </row>
    <row r="713" spans="2:14" ht="19.5" customHeight="1">
      <c r="B713" s="1545"/>
      <c r="C713" s="272" t="s">
        <v>631</v>
      </c>
      <c r="D713" s="422"/>
      <c r="E713" s="440">
        <f t="shared" si="71"/>
        <v>0</v>
      </c>
      <c r="F713" s="423"/>
      <c r="G713" s="423"/>
      <c r="H713" s="423"/>
      <c r="I713" s="1547"/>
      <c r="J713" s="1527"/>
      <c r="K713" s="1528"/>
      <c r="L713" s="424"/>
      <c r="M713" s="412"/>
      <c r="N713" s="376"/>
    </row>
    <row r="714" spans="2:14" ht="19.5" customHeight="1">
      <c r="B714" s="1545"/>
      <c r="C714" s="264" t="s">
        <v>595</v>
      </c>
      <c r="D714" s="422"/>
      <c r="E714" s="440">
        <f t="shared" si="71"/>
        <v>0</v>
      </c>
      <c r="F714" s="423"/>
      <c r="G714" s="423"/>
      <c r="H714" s="423"/>
      <c r="I714" s="1547"/>
      <c r="J714" s="1527"/>
      <c r="K714" s="1528"/>
      <c r="L714" s="424"/>
      <c r="M714" s="412"/>
      <c r="N714" s="376"/>
    </row>
    <row r="715" spans="2:14" ht="19.5" customHeight="1" thickBot="1">
      <c r="B715" s="1546"/>
      <c r="C715" s="273" t="s">
        <v>596</v>
      </c>
      <c r="D715" s="426"/>
      <c r="E715" s="441">
        <f>SUM(F715:H715)</f>
        <v>0</v>
      </c>
      <c r="F715" s="427"/>
      <c r="G715" s="427"/>
      <c r="H715" s="427"/>
      <c r="I715" s="1548"/>
      <c r="J715" s="1551"/>
      <c r="K715" s="1552"/>
      <c r="L715" s="424"/>
      <c r="M715" s="412"/>
      <c r="N715" s="376"/>
    </row>
    <row r="716" spans="2:14" ht="37.5" customHeight="1">
      <c r="B716" s="437" t="str">
        <f>IF('①4.事業内容（販促）'!B76="","",'①4.事業内容（販促）'!B76)</f>
        <v/>
      </c>
      <c r="C716" s="1557" t="str">
        <f>IF('①4.事業内容（販促）'!C76="","",'①4.事業内容（販促）'!C76)</f>
        <v/>
      </c>
      <c r="D716" s="1558"/>
      <c r="E716" s="438">
        <f>SUM(E717:E725)</f>
        <v>0</v>
      </c>
      <c r="F716" s="438">
        <f>SUM(F717:F725)</f>
        <v>0</v>
      </c>
      <c r="G716" s="438">
        <f>SUM(G717:G725)</f>
        <v>0</v>
      </c>
      <c r="H716" s="438">
        <f>SUM(H717:H725)</f>
        <v>0</v>
      </c>
      <c r="I716" s="430"/>
      <c r="J716" s="1559"/>
      <c r="K716" s="1560"/>
      <c r="L716" s="419"/>
      <c r="M716" s="417"/>
      <c r="N716" s="376"/>
    </row>
    <row r="717" spans="2:14" ht="19.5" customHeight="1">
      <c r="B717" s="1544"/>
      <c r="C717" s="260" t="s">
        <v>589</v>
      </c>
      <c r="D717" s="420"/>
      <c r="E717" s="439">
        <f>SUM(F717:H717)</f>
        <v>0</v>
      </c>
      <c r="F717" s="421"/>
      <c r="G717" s="421"/>
      <c r="H717" s="421"/>
      <c r="I717" s="1385"/>
      <c r="J717" s="1549"/>
      <c r="K717" s="1550"/>
      <c r="L717" s="424"/>
      <c r="M717" s="412"/>
      <c r="N717" s="376"/>
    </row>
    <row r="718" spans="2:14" ht="19.5" customHeight="1">
      <c r="B718" s="1545"/>
      <c r="C718" s="264" t="s">
        <v>590</v>
      </c>
      <c r="D718" s="422"/>
      <c r="E718" s="440">
        <f t="shared" ref="E718:E724" si="72">SUM(F718:H718)</f>
        <v>0</v>
      </c>
      <c r="F718" s="423"/>
      <c r="G718" s="423"/>
      <c r="H718" s="423"/>
      <c r="I718" s="1547"/>
      <c r="J718" s="1527"/>
      <c r="K718" s="1528"/>
      <c r="L718" s="419"/>
      <c r="M718" s="417"/>
      <c r="N718" s="376"/>
    </row>
    <row r="719" spans="2:14" ht="19.5" customHeight="1">
      <c r="B719" s="1545"/>
      <c r="C719" s="264" t="s">
        <v>591</v>
      </c>
      <c r="D719" s="422"/>
      <c r="E719" s="440">
        <f t="shared" si="72"/>
        <v>0</v>
      </c>
      <c r="F719" s="423"/>
      <c r="G719" s="423"/>
      <c r="H719" s="423"/>
      <c r="I719" s="1547"/>
      <c r="J719" s="1527"/>
      <c r="K719" s="1528"/>
      <c r="L719" s="419"/>
      <c r="M719" s="417"/>
      <c r="N719" s="376"/>
    </row>
    <row r="720" spans="2:14" ht="19.5" customHeight="1">
      <c r="B720" s="1545"/>
      <c r="C720" s="269" t="s">
        <v>592</v>
      </c>
      <c r="D720" s="422"/>
      <c r="E720" s="440">
        <f t="shared" si="72"/>
        <v>0</v>
      </c>
      <c r="F720" s="423"/>
      <c r="G720" s="423"/>
      <c r="H720" s="423"/>
      <c r="I720" s="1547"/>
      <c r="J720" s="1527"/>
      <c r="K720" s="1528"/>
      <c r="L720" s="419"/>
      <c r="M720" s="417"/>
      <c r="N720" s="376"/>
    </row>
    <row r="721" spans="2:14" ht="19.5" customHeight="1">
      <c r="B721" s="1545"/>
      <c r="C721" s="264" t="s">
        <v>593</v>
      </c>
      <c r="D721" s="422"/>
      <c r="E721" s="440">
        <f t="shared" si="72"/>
        <v>0</v>
      </c>
      <c r="F721" s="423"/>
      <c r="G721" s="423"/>
      <c r="H721" s="423"/>
      <c r="I721" s="1547"/>
      <c r="J721" s="1527"/>
      <c r="K721" s="1528"/>
      <c r="L721" s="424"/>
      <c r="M721" s="412"/>
      <c r="N721" s="376"/>
    </row>
    <row r="722" spans="2:14" ht="19.5" customHeight="1">
      <c r="B722" s="1545"/>
      <c r="C722" s="264" t="s">
        <v>594</v>
      </c>
      <c r="D722" s="422"/>
      <c r="E722" s="440">
        <f t="shared" si="72"/>
        <v>0</v>
      </c>
      <c r="F722" s="425"/>
      <c r="G722" s="425"/>
      <c r="H722" s="425"/>
      <c r="I722" s="1547"/>
      <c r="J722" s="1529"/>
      <c r="K722" s="1530"/>
      <c r="L722" s="424"/>
      <c r="M722" s="412"/>
      <c r="N722" s="376"/>
    </row>
    <row r="723" spans="2:14" ht="19.5" customHeight="1">
      <c r="B723" s="1545"/>
      <c r="C723" s="272" t="s">
        <v>631</v>
      </c>
      <c r="D723" s="422"/>
      <c r="E723" s="440">
        <f t="shared" si="72"/>
        <v>0</v>
      </c>
      <c r="F723" s="423"/>
      <c r="G723" s="423"/>
      <c r="H723" s="423"/>
      <c r="I723" s="1547"/>
      <c r="J723" s="1527"/>
      <c r="K723" s="1528"/>
      <c r="L723" s="424"/>
      <c r="M723" s="412"/>
      <c r="N723" s="376"/>
    </row>
    <row r="724" spans="2:14" ht="19.5" customHeight="1">
      <c r="B724" s="1545"/>
      <c r="C724" s="264" t="s">
        <v>595</v>
      </c>
      <c r="D724" s="422"/>
      <c r="E724" s="440">
        <f t="shared" si="72"/>
        <v>0</v>
      </c>
      <c r="F724" s="423"/>
      <c r="G724" s="423"/>
      <c r="H724" s="423"/>
      <c r="I724" s="1547"/>
      <c r="J724" s="1527"/>
      <c r="K724" s="1528"/>
      <c r="L724" s="424"/>
      <c r="M724" s="412"/>
      <c r="N724" s="376"/>
    </row>
    <row r="725" spans="2:14" ht="19.5" customHeight="1" thickBot="1">
      <c r="B725" s="1546"/>
      <c r="C725" s="273" t="s">
        <v>596</v>
      </c>
      <c r="D725" s="426"/>
      <c r="E725" s="441">
        <f>SUM(F725:H725)</f>
        <v>0</v>
      </c>
      <c r="F725" s="427"/>
      <c r="G725" s="427"/>
      <c r="H725" s="427"/>
      <c r="I725" s="1548"/>
      <c r="J725" s="1531"/>
      <c r="K725" s="1532"/>
      <c r="L725" s="424"/>
      <c r="M725" s="412"/>
      <c r="N725" s="376"/>
    </row>
    <row r="726" spans="2:14" ht="37.5" customHeight="1">
      <c r="B726" s="166" t="str">
        <f>IF('①4.事業内容（販促）'!B77="","",'①4.事業内容（販促）'!B77)</f>
        <v/>
      </c>
      <c r="C726" s="1533" t="str">
        <f>IF('①4.事業内容（販促）'!C77="","",'①4.事業内容（販促）'!C77)</f>
        <v/>
      </c>
      <c r="D726" s="1534"/>
      <c r="E726" s="436">
        <f>SUM(E727:E735)</f>
        <v>0</v>
      </c>
      <c r="F726" s="436">
        <f>SUM(F727:F735)</f>
        <v>0</v>
      </c>
      <c r="G726" s="436">
        <f>SUM(G727:G735)</f>
        <v>0</v>
      </c>
      <c r="H726" s="436">
        <f>SUM(H727:H735)</f>
        <v>0</v>
      </c>
      <c r="I726" s="428"/>
      <c r="J726" s="1535"/>
      <c r="K726" s="1536"/>
      <c r="L726" s="419"/>
      <c r="M726" s="417"/>
      <c r="N726" s="376"/>
    </row>
    <row r="727" spans="2:14" ht="19.5" customHeight="1">
      <c r="B727" s="1544"/>
      <c r="C727" s="260" t="s">
        <v>589</v>
      </c>
      <c r="D727" s="420"/>
      <c r="E727" s="439">
        <f>SUM(F727:H727)</f>
        <v>0</v>
      </c>
      <c r="F727" s="421"/>
      <c r="G727" s="421"/>
      <c r="H727" s="421"/>
      <c r="I727" s="1385"/>
      <c r="J727" s="1549"/>
      <c r="K727" s="1550"/>
      <c r="L727" s="424"/>
      <c r="M727" s="412"/>
      <c r="N727" s="376"/>
    </row>
    <row r="728" spans="2:14" ht="19.5" customHeight="1">
      <c r="B728" s="1545"/>
      <c r="C728" s="264" t="s">
        <v>590</v>
      </c>
      <c r="D728" s="422"/>
      <c r="E728" s="440">
        <f t="shared" ref="E728:E734" si="73">SUM(F728:H728)</f>
        <v>0</v>
      </c>
      <c r="F728" s="423"/>
      <c r="G728" s="423"/>
      <c r="H728" s="423"/>
      <c r="I728" s="1547"/>
      <c r="J728" s="1527"/>
      <c r="K728" s="1528"/>
      <c r="L728" s="419"/>
      <c r="M728" s="417"/>
      <c r="N728" s="376"/>
    </row>
    <row r="729" spans="2:14" ht="19.5" customHeight="1">
      <c r="B729" s="1545"/>
      <c r="C729" s="264" t="s">
        <v>591</v>
      </c>
      <c r="D729" s="422"/>
      <c r="E729" s="440">
        <f t="shared" si="73"/>
        <v>0</v>
      </c>
      <c r="F729" s="423"/>
      <c r="G729" s="423"/>
      <c r="H729" s="423"/>
      <c r="I729" s="1547"/>
      <c r="J729" s="1527"/>
      <c r="K729" s="1528"/>
      <c r="L729" s="419"/>
      <c r="M729" s="417"/>
      <c r="N729" s="376"/>
    </row>
    <row r="730" spans="2:14" ht="19.5" customHeight="1">
      <c r="B730" s="1545"/>
      <c r="C730" s="269" t="s">
        <v>592</v>
      </c>
      <c r="D730" s="422"/>
      <c r="E730" s="440">
        <f t="shared" si="73"/>
        <v>0</v>
      </c>
      <c r="F730" s="423"/>
      <c r="G730" s="423"/>
      <c r="H730" s="423"/>
      <c r="I730" s="1547"/>
      <c r="J730" s="1527"/>
      <c r="K730" s="1528"/>
      <c r="L730" s="419"/>
      <c r="M730" s="417"/>
      <c r="N730" s="376"/>
    </row>
    <row r="731" spans="2:14" ht="19.5" customHeight="1">
      <c r="B731" s="1545"/>
      <c r="C731" s="264" t="s">
        <v>593</v>
      </c>
      <c r="D731" s="422"/>
      <c r="E731" s="440">
        <f t="shared" si="73"/>
        <v>0</v>
      </c>
      <c r="F731" s="423"/>
      <c r="G731" s="423"/>
      <c r="H731" s="423"/>
      <c r="I731" s="1547"/>
      <c r="J731" s="1527"/>
      <c r="K731" s="1528"/>
      <c r="L731" s="424"/>
      <c r="M731" s="412"/>
      <c r="N731" s="376"/>
    </row>
    <row r="732" spans="2:14" ht="19.5" customHeight="1">
      <c r="B732" s="1545"/>
      <c r="C732" s="264" t="s">
        <v>594</v>
      </c>
      <c r="D732" s="422"/>
      <c r="E732" s="440">
        <f t="shared" si="73"/>
        <v>0</v>
      </c>
      <c r="F732" s="425"/>
      <c r="G732" s="425"/>
      <c r="H732" s="425"/>
      <c r="I732" s="1547"/>
      <c r="J732" s="1527"/>
      <c r="K732" s="1528"/>
      <c r="L732" s="424"/>
      <c r="M732" s="412"/>
      <c r="N732" s="376"/>
    </row>
    <row r="733" spans="2:14" ht="19.5" customHeight="1">
      <c r="B733" s="1545"/>
      <c r="C733" s="272" t="s">
        <v>631</v>
      </c>
      <c r="D733" s="422"/>
      <c r="E733" s="440">
        <f t="shared" si="73"/>
        <v>0</v>
      </c>
      <c r="F733" s="423"/>
      <c r="G733" s="423"/>
      <c r="H733" s="423"/>
      <c r="I733" s="1547"/>
      <c r="J733" s="1527"/>
      <c r="K733" s="1528"/>
      <c r="L733" s="424"/>
      <c r="M733" s="412"/>
      <c r="N733" s="376"/>
    </row>
    <row r="734" spans="2:14" ht="19.5" customHeight="1">
      <c r="B734" s="1545"/>
      <c r="C734" s="264" t="s">
        <v>595</v>
      </c>
      <c r="D734" s="422"/>
      <c r="E734" s="440">
        <f t="shared" si="73"/>
        <v>0</v>
      </c>
      <c r="F734" s="423"/>
      <c r="G734" s="423"/>
      <c r="H734" s="423"/>
      <c r="I734" s="1547"/>
      <c r="J734" s="1527"/>
      <c r="K734" s="1528"/>
      <c r="L734" s="424"/>
      <c r="M734" s="412"/>
      <c r="N734" s="376"/>
    </row>
    <row r="735" spans="2:14" ht="19.5" customHeight="1" thickBot="1">
      <c r="B735" s="1546"/>
      <c r="C735" s="273" t="s">
        <v>596</v>
      </c>
      <c r="D735" s="426"/>
      <c r="E735" s="441">
        <f>SUM(F735:H735)</f>
        <v>0</v>
      </c>
      <c r="F735" s="427"/>
      <c r="G735" s="427"/>
      <c r="H735" s="427"/>
      <c r="I735" s="1548"/>
      <c r="J735" s="1551"/>
      <c r="K735" s="1552"/>
      <c r="L735" s="424"/>
      <c r="M735" s="412"/>
      <c r="N735" s="376"/>
    </row>
    <row r="736" spans="2:14" ht="40.5" customHeight="1">
      <c r="B736" s="166" t="str">
        <f>IF('①4.事業内容（販促）'!B78="","",'①4.事業内容（販促）'!B78)</f>
        <v/>
      </c>
      <c r="C736" s="1533" t="str">
        <f>IF('①4.事業内容（販促）'!C78="","",'①4.事業内容（販促）'!C78)</f>
        <v/>
      </c>
      <c r="D736" s="1534"/>
      <c r="E736" s="436">
        <f>SUM(E737:E745)</f>
        <v>0</v>
      </c>
      <c r="F736" s="436">
        <f>SUM(F737:F745)</f>
        <v>0</v>
      </c>
      <c r="G736" s="436">
        <f>SUM(G737:G745)</f>
        <v>0</v>
      </c>
      <c r="H736" s="436">
        <f>SUM(H737:H745)</f>
        <v>0</v>
      </c>
      <c r="I736" s="429"/>
      <c r="J736" s="1553"/>
      <c r="K736" s="1554"/>
      <c r="L736" s="419"/>
      <c r="M736" s="417"/>
      <c r="N736" s="376"/>
    </row>
    <row r="737" spans="2:14" ht="19.5" customHeight="1">
      <c r="B737" s="1544"/>
      <c r="C737" s="260" t="s">
        <v>589</v>
      </c>
      <c r="D737" s="420"/>
      <c r="E737" s="439">
        <f>SUM(F737:H737)</f>
        <v>0</v>
      </c>
      <c r="F737" s="421"/>
      <c r="G737" s="421"/>
      <c r="H737" s="421"/>
      <c r="I737" s="1385"/>
      <c r="J737" s="1549"/>
      <c r="K737" s="1550"/>
      <c r="L737" s="419"/>
      <c r="M737" s="417"/>
      <c r="N737" s="376"/>
    </row>
    <row r="738" spans="2:14" ht="19.5" customHeight="1">
      <c r="B738" s="1545"/>
      <c r="C738" s="264" t="s">
        <v>590</v>
      </c>
      <c r="D738" s="422"/>
      <c r="E738" s="440">
        <f t="shared" ref="E738:E744" si="74">SUM(F738:H738)</f>
        <v>0</v>
      </c>
      <c r="F738" s="423"/>
      <c r="G738" s="423"/>
      <c r="H738" s="423"/>
      <c r="I738" s="1547"/>
      <c r="J738" s="1527"/>
      <c r="K738" s="1528"/>
      <c r="L738" s="424"/>
      <c r="M738" s="412"/>
      <c r="N738" s="376"/>
    </row>
    <row r="739" spans="2:14" ht="19.5" customHeight="1">
      <c r="B739" s="1545"/>
      <c r="C739" s="264" t="s">
        <v>591</v>
      </c>
      <c r="D739" s="422"/>
      <c r="E739" s="440">
        <f t="shared" si="74"/>
        <v>0</v>
      </c>
      <c r="F739" s="423"/>
      <c r="G739" s="423"/>
      <c r="H739" s="423"/>
      <c r="I739" s="1547"/>
      <c r="J739" s="1527"/>
      <c r="K739" s="1528"/>
      <c r="L739" s="424"/>
      <c r="M739" s="412"/>
      <c r="N739" s="376"/>
    </row>
    <row r="740" spans="2:14" ht="19.5" customHeight="1">
      <c r="B740" s="1545"/>
      <c r="C740" s="269" t="s">
        <v>592</v>
      </c>
      <c r="D740" s="422"/>
      <c r="E740" s="440">
        <f t="shared" si="74"/>
        <v>0</v>
      </c>
      <c r="F740" s="423"/>
      <c r="G740" s="423"/>
      <c r="H740" s="423"/>
      <c r="I740" s="1547"/>
      <c r="J740" s="1527"/>
      <c r="K740" s="1528"/>
      <c r="L740" s="424"/>
      <c r="M740" s="412"/>
      <c r="N740" s="376"/>
    </row>
    <row r="741" spans="2:14" ht="19.5" customHeight="1">
      <c r="B741" s="1545"/>
      <c r="C741" s="264" t="s">
        <v>593</v>
      </c>
      <c r="D741" s="422"/>
      <c r="E741" s="440">
        <f t="shared" si="74"/>
        <v>0</v>
      </c>
      <c r="F741" s="423"/>
      <c r="G741" s="423"/>
      <c r="H741" s="423"/>
      <c r="I741" s="1547"/>
      <c r="J741" s="1527"/>
      <c r="K741" s="1528"/>
      <c r="L741" s="419"/>
      <c r="M741" s="417"/>
      <c r="N741" s="376"/>
    </row>
    <row r="742" spans="2:14" ht="19.5" customHeight="1">
      <c r="B742" s="1545"/>
      <c r="C742" s="264" t="s">
        <v>594</v>
      </c>
      <c r="D742" s="422"/>
      <c r="E742" s="440">
        <f t="shared" si="74"/>
        <v>0</v>
      </c>
      <c r="F742" s="425"/>
      <c r="G742" s="425"/>
      <c r="H742" s="425"/>
      <c r="I742" s="1547"/>
      <c r="J742" s="1529"/>
      <c r="K742" s="1530"/>
      <c r="L742" s="419"/>
      <c r="M742" s="417"/>
      <c r="N742" s="376"/>
    </row>
    <row r="743" spans="2:14" ht="19.5" customHeight="1">
      <c r="B743" s="1545"/>
      <c r="C743" s="272" t="s">
        <v>631</v>
      </c>
      <c r="D743" s="422"/>
      <c r="E743" s="440">
        <f t="shared" si="74"/>
        <v>0</v>
      </c>
      <c r="F743" s="423"/>
      <c r="G743" s="423"/>
      <c r="H743" s="423"/>
      <c r="I743" s="1547"/>
      <c r="J743" s="1527"/>
      <c r="K743" s="1528"/>
      <c r="L743" s="419"/>
      <c r="M743" s="417"/>
      <c r="N743" s="376"/>
    </row>
    <row r="744" spans="2:14" ht="19.5" customHeight="1">
      <c r="B744" s="1545"/>
      <c r="C744" s="264" t="s">
        <v>595</v>
      </c>
      <c r="D744" s="422"/>
      <c r="E744" s="440">
        <f t="shared" si="74"/>
        <v>0</v>
      </c>
      <c r="F744" s="423"/>
      <c r="G744" s="423"/>
      <c r="H744" s="423"/>
      <c r="I744" s="1547"/>
      <c r="J744" s="1527"/>
      <c r="K744" s="1528"/>
      <c r="L744" s="419"/>
      <c r="M744" s="417"/>
      <c r="N744" s="376"/>
    </row>
    <row r="745" spans="2:14" ht="19.5" customHeight="1" thickBot="1">
      <c r="B745" s="1546"/>
      <c r="C745" s="273" t="s">
        <v>596</v>
      </c>
      <c r="D745" s="426"/>
      <c r="E745" s="441">
        <f>SUM(F745:H745)</f>
        <v>0</v>
      </c>
      <c r="F745" s="427"/>
      <c r="G745" s="427"/>
      <c r="H745" s="427"/>
      <c r="I745" s="1548"/>
      <c r="J745" s="1531"/>
      <c r="K745" s="1532"/>
      <c r="L745" s="419"/>
      <c r="M745" s="417"/>
      <c r="N745" s="376"/>
    </row>
    <row r="746" spans="2:14" ht="37.5" customHeight="1">
      <c r="B746" s="166" t="str">
        <f>IF('①4.事業内容（販促）'!B79="","",'①4.事業内容（販促）'!B79)</f>
        <v/>
      </c>
      <c r="C746" s="1533" t="str">
        <f>IF('①4.事業内容（販促）'!C79="","",'①4.事業内容（販促）'!C79)</f>
        <v/>
      </c>
      <c r="D746" s="1534"/>
      <c r="E746" s="436">
        <f>SUM(E747:E755)</f>
        <v>0</v>
      </c>
      <c r="F746" s="436">
        <f>SUM(F747:F755)</f>
        <v>0</v>
      </c>
      <c r="G746" s="436">
        <f>SUM(G747:G755)</f>
        <v>0</v>
      </c>
      <c r="H746" s="436">
        <f>SUM(H747:H755)</f>
        <v>0</v>
      </c>
      <c r="I746" s="428"/>
      <c r="J746" s="1535"/>
      <c r="K746" s="1536"/>
      <c r="L746" s="419"/>
      <c r="M746" s="417"/>
      <c r="N746" s="376"/>
    </row>
    <row r="747" spans="2:14" ht="19.5" customHeight="1">
      <c r="B747" s="1544"/>
      <c r="C747" s="260" t="s">
        <v>589</v>
      </c>
      <c r="D747" s="420"/>
      <c r="E747" s="439">
        <f>SUM(F747:H747)</f>
        <v>0</v>
      </c>
      <c r="F747" s="421"/>
      <c r="G747" s="421"/>
      <c r="H747" s="421"/>
      <c r="I747" s="1385"/>
      <c r="J747" s="1549"/>
      <c r="K747" s="1550"/>
      <c r="L747" s="424"/>
      <c r="M747" s="412"/>
      <c r="N747" s="376"/>
    </row>
    <row r="748" spans="2:14" ht="19.5" customHeight="1">
      <c r="B748" s="1545"/>
      <c r="C748" s="264" t="s">
        <v>590</v>
      </c>
      <c r="D748" s="422"/>
      <c r="E748" s="440">
        <f t="shared" ref="E748:E754" si="75">SUM(F748:H748)</f>
        <v>0</v>
      </c>
      <c r="F748" s="423"/>
      <c r="G748" s="423"/>
      <c r="H748" s="423"/>
      <c r="I748" s="1547"/>
      <c r="J748" s="1527"/>
      <c r="K748" s="1528"/>
      <c r="L748" s="419"/>
      <c r="M748" s="417"/>
      <c r="N748" s="376"/>
    </row>
    <row r="749" spans="2:14" ht="19.5" customHeight="1">
      <c r="B749" s="1545"/>
      <c r="C749" s="264" t="s">
        <v>591</v>
      </c>
      <c r="D749" s="422"/>
      <c r="E749" s="440">
        <f t="shared" si="75"/>
        <v>0</v>
      </c>
      <c r="F749" s="423"/>
      <c r="G749" s="423"/>
      <c r="H749" s="423"/>
      <c r="I749" s="1547"/>
      <c r="J749" s="1527"/>
      <c r="K749" s="1528"/>
      <c r="L749" s="419"/>
      <c r="M749" s="417"/>
      <c r="N749" s="376"/>
    </row>
    <row r="750" spans="2:14" ht="19.5" customHeight="1">
      <c r="B750" s="1545"/>
      <c r="C750" s="269" t="s">
        <v>592</v>
      </c>
      <c r="D750" s="422"/>
      <c r="E750" s="440">
        <f t="shared" si="75"/>
        <v>0</v>
      </c>
      <c r="F750" s="423"/>
      <c r="G750" s="423"/>
      <c r="H750" s="423"/>
      <c r="I750" s="1547"/>
      <c r="J750" s="1527"/>
      <c r="K750" s="1528"/>
      <c r="L750" s="419"/>
      <c r="M750" s="417"/>
      <c r="N750" s="376"/>
    </row>
    <row r="751" spans="2:14" ht="19.5" customHeight="1">
      <c r="B751" s="1545"/>
      <c r="C751" s="264" t="s">
        <v>593</v>
      </c>
      <c r="D751" s="422"/>
      <c r="E751" s="440">
        <f t="shared" si="75"/>
        <v>0</v>
      </c>
      <c r="F751" s="423"/>
      <c r="G751" s="423"/>
      <c r="H751" s="423"/>
      <c r="I751" s="1547"/>
      <c r="J751" s="1527"/>
      <c r="K751" s="1528"/>
      <c r="L751" s="424"/>
      <c r="M751" s="412"/>
      <c r="N751" s="376"/>
    </row>
    <row r="752" spans="2:14" ht="19.5" customHeight="1">
      <c r="B752" s="1545"/>
      <c r="C752" s="264" t="s">
        <v>594</v>
      </c>
      <c r="D752" s="422"/>
      <c r="E752" s="440">
        <f t="shared" si="75"/>
        <v>0</v>
      </c>
      <c r="F752" s="425"/>
      <c r="G752" s="425"/>
      <c r="H752" s="425"/>
      <c r="I752" s="1547"/>
      <c r="J752" s="1527"/>
      <c r="K752" s="1528"/>
      <c r="L752" s="424"/>
      <c r="M752" s="412"/>
      <c r="N752" s="376"/>
    </row>
    <row r="753" spans="2:14" ht="19.5" customHeight="1">
      <c r="B753" s="1545"/>
      <c r="C753" s="272" t="s">
        <v>631</v>
      </c>
      <c r="D753" s="422"/>
      <c r="E753" s="440">
        <f t="shared" si="75"/>
        <v>0</v>
      </c>
      <c r="F753" s="423"/>
      <c r="G753" s="423"/>
      <c r="H753" s="423"/>
      <c r="I753" s="1547"/>
      <c r="J753" s="1527"/>
      <c r="K753" s="1528"/>
      <c r="L753" s="424"/>
      <c r="M753" s="412"/>
      <c r="N753" s="376"/>
    </row>
    <row r="754" spans="2:14" ht="19.5" customHeight="1">
      <c r="B754" s="1545"/>
      <c r="C754" s="264" t="s">
        <v>595</v>
      </c>
      <c r="D754" s="422"/>
      <c r="E754" s="440">
        <f t="shared" si="75"/>
        <v>0</v>
      </c>
      <c r="F754" s="423"/>
      <c r="G754" s="423"/>
      <c r="H754" s="423"/>
      <c r="I754" s="1547"/>
      <c r="J754" s="1527"/>
      <c r="K754" s="1528"/>
      <c r="L754" s="424"/>
      <c r="M754" s="412"/>
      <c r="N754" s="376"/>
    </row>
    <row r="755" spans="2:14" ht="19.5" customHeight="1" thickBot="1">
      <c r="B755" s="1546"/>
      <c r="C755" s="273" t="s">
        <v>596</v>
      </c>
      <c r="D755" s="426"/>
      <c r="E755" s="441">
        <f>SUM(F755:H755)</f>
        <v>0</v>
      </c>
      <c r="F755" s="427"/>
      <c r="G755" s="427"/>
      <c r="H755" s="427"/>
      <c r="I755" s="1548"/>
      <c r="J755" s="1551"/>
      <c r="K755" s="1552"/>
      <c r="L755" s="424"/>
      <c r="M755" s="412"/>
      <c r="N755" s="376"/>
    </row>
    <row r="756" spans="2:14" ht="37.5" customHeight="1">
      <c r="B756" s="166" t="str">
        <f>IF('①4.事業内容（販促）'!B80="","",'①4.事業内容（販促）'!B80)</f>
        <v/>
      </c>
      <c r="C756" s="1533" t="str">
        <f>IF('①4.事業内容（販促）'!C80="","",'①4.事業内容（販促）'!C80)</f>
        <v/>
      </c>
      <c r="D756" s="1534"/>
      <c r="E756" s="436">
        <f>SUM(E757:E765)</f>
        <v>0</v>
      </c>
      <c r="F756" s="436">
        <f>SUM(F757:F765)</f>
        <v>0</v>
      </c>
      <c r="G756" s="436">
        <f>SUM(G757:G765)</f>
        <v>0</v>
      </c>
      <c r="H756" s="436">
        <f>SUM(H757:H765)</f>
        <v>0</v>
      </c>
      <c r="I756" s="429"/>
      <c r="J756" s="1553"/>
      <c r="K756" s="1554"/>
      <c r="L756" s="419"/>
      <c r="M756" s="417"/>
      <c r="N756" s="376"/>
    </row>
    <row r="757" spans="2:14" ht="19.5" customHeight="1">
      <c r="B757" s="1544"/>
      <c r="C757" s="260" t="s">
        <v>589</v>
      </c>
      <c r="D757" s="420"/>
      <c r="E757" s="439">
        <f>SUM(F757:H757)</f>
        <v>0</v>
      </c>
      <c r="F757" s="421"/>
      <c r="G757" s="421"/>
      <c r="H757" s="421"/>
      <c r="I757" s="1385"/>
      <c r="J757" s="1549"/>
      <c r="K757" s="1550"/>
      <c r="L757" s="424"/>
      <c r="M757" s="412"/>
      <c r="N757" s="376"/>
    </row>
    <row r="758" spans="2:14" ht="19.5" customHeight="1">
      <c r="B758" s="1545"/>
      <c r="C758" s="264" t="s">
        <v>590</v>
      </c>
      <c r="D758" s="422"/>
      <c r="E758" s="440">
        <f t="shared" ref="E758:E764" si="76">SUM(F758:H758)</f>
        <v>0</v>
      </c>
      <c r="F758" s="423"/>
      <c r="G758" s="423"/>
      <c r="H758" s="423"/>
      <c r="I758" s="1547"/>
      <c r="J758" s="1527"/>
      <c r="K758" s="1528"/>
      <c r="L758" s="419"/>
      <c r="M758" s="417"/>
      <c r="N758" s="376"/>
    </row>
    <row r="759" spans="2:14" ht="19.5" customHeight="1">
      <c r="B759" s="1545"/>
      <c r="C759" s="264" t="s">
        <v>591</v>
      </c>
      <c r="D759" s="422"/>
      <c r="E759" s="440">
        <f t="shared" si="76"/>
        <v>0</v>
      </c>
      <c r="F759" s="423"/>
      <c r="G759" s="423"/>
      <c r="H759" s="423"/>
      <c r="I759" s="1547"/>
      <c r="J759" s="1527"/>
      <c r="K759" s="1528"/>
      <c r="L759" s="419"/>
      <c r="M759" s="417"/>
      <c r="N759" s="376"/>
    </row>
    <row r="760" spans="2:14" ht="19.5" customHeight="1">
      <c r="B760" s="1545"/>
      <c r="C760" s="269" t="s">
        <v>592</v>
      </c>
      <c r="D760" s="422"/>
      <c r="E760" s="440">
        <f t="shared" si="76"/>
        <v>0</v>
      </c>
      <c r="F760" s="423"/>
      <c r="G760" s="423"/>
      <c r="H760" s="423"/>
      <c r="I760" s="1547"/>
      <c r="J760" s="1527"/>
      <c r="K760" s="1528"/>
      <c r="L760" s="419"/>
      <c r="M760" s="417"/>
      <c r="N760" s="376"/>
    </row>
    <row r="761" spans="2:14" ht="19.5" customHeight="1">
      <c r="B761" s="1545"/>
      <c r="C761" s="264" t="s">
        <v>593</v>
      </c>
      <c r="D761" s="422"/>
      <c r="E761" s="440">
        <f t="shared" si="76"/>
        <v>0</v>
      </c>
      <c r="F761" s="423"/>
      <c r="G761" s="423"/>
      <c r="H761" s="423"/>
      <c r="I761" s="1547"/>
      <c r="J761" s="1527"/>
      <c r="K761" s="1528"/>
      <c r="L761" s="424"/>
      <c r="M761" s="412"/>
      <c r="N761" s="376"/>
    </row>
    <row r="762" spans="2:14" ht="19.5" customHeight="1">
      <c r="B762" s="1545"/>
      <c r="C762" s="264" t="s">
        <v>594</v>
      </c>
      <c r="D762" s="422"/>
      <c r="E762" s="440">
        <f t="shared" si="76"/>
        <v>0</v>
      </c>
      <c r="F762" s="425"/>
      <c r="G762" s="425"/>
      <c r="H762" s="425"/>
      <c r="I762" s="1547"/>
      <c r="J762" s="1529"/>
      <c r="K762" s="1530"/>
      <c r="L762" s="424"/>
      <c r="M762" s="412"/>
      <c r="N762" s="376"/>
    </row>
    <row r="763" spans="2:14" ht="19.5" customHeight="1">
      <c r="B763" s="1545"/>
      <c r="C763" s="272" t="s">
        <v>631</v>
      </c>
      <c r="D763" s="422"/>
      <c r="E763" s="440">
        <f t="shared" si="76"/>
        <v>0</v>
      </c>
      <c r="F763" s="423"/>
      <c r="G763" s="423"/>
      <c r="H763" s="423"/>
      <c r="I763" s="1547"/>
      <c r="J763" s="1527"/>
      <c r="K763" s="1528"/>
      <c r="L763" s="424"/>
      <c r="M763" s="412"/>
      <c r="N763" s="376"/>
    </row>
    <row r="764" spans="2:14" ht="19.5" customHeight="1">
      <c r="B764" s="1545"/>
      <c r="C764" s="264" t="s">
        <v>595</v>
      </c>
      <c r="D764" s="422"/>
      <c r="E764" s="440">
        <f t="shared" si="76"/>
        <v>0</v>
      </c>
      <c r="F764" s="423"/>
      <c r="G764" s="423"/>
      <c r="H764" s="423"/>
      <c r="I764" s="1547"/>
      <c r="J764" s="1527"/>
      <c r="K764" s="1528"/>
      <c r="L764" s="424"/>
      <c r="M764" s="412"/>
      <c r="N764" s="376"/>
    </row>
    <row r="765" spans="2:14" ht="19.5" customHeight="1" thickBot="1">
      <c r="B765" s="1546"/>
      <c r="C765" s="273" t="s">
        <v>596</v>
      </c>
      <c r="D765" s="426"/>
      <c r="E765" s="441">
        <f>SUM(F765:H765)</f>
        <v>0</v>
      </c>
      <c r="F765" s="427"/>
      <c r="G765" s="427"/>
      <c r="H765" s="427"/>
      <c r="I765" s="1548"/>
      <c r="J765" s="1531"/>
      <c r="K765" s="1532"/>
      <c r="L765" s="424"/>
      <c r="M765" s="412"/>
      <c r="N765" s="376"/>
    </row>
    <row r="766" spans="2:14" ht="37.5" customHeight="1">
      <c r="B766" s="166" t="str">
        <f>IF('①4.事業内容（販促）'!B81="","",'①4.事業内容（販促）'!B81)</f>
        <v/>
      </c>
      <c r="C766" s="1533" t="str">
        <f>IF('①4.事業内容（販促）'!C81="","",'①4.事業内容（販促）'!C81)</f>
        <v/>
      </c>
      <c r="D766" s="1534"/>
      <c r="E766" s="436">
        <f>SUM(E767:E775)</f>
        <v>0</v>
      </c>
      <c r="F766" s="436">
        <f>SUM(F767:F775)</f>
        <v>0</v>
      </c>
      <c r="G766" s="436">
        <f>SUM(G767:G775)</f>
        <v>0</v>
      </c>
      <c r="H766" s="436">
        <f>SUM(H767:H775)</f>
        <v>0</v>
      </c>
      <c r="I766" s="428"/>
      <c r="J766" s="1535"/>
      <c r="K766" s="1536"/>
      <c r="L766" s="419"/>
      <c r="M766" s="417"/>
      <c r="N766" s="376"/>
    </row>
    <row r="767" spans="2:14" ht="19.5" customHeight="1">
      <c r="B767" s="1544"/>
      <c r="C767" s="260" t="s">
        <v>589</v>
      </c>
      <c r="D767" s="420"/>
      <c r="E767" s="439">
        <f>SUM(F767:H767)</f>
        <v>0</v>
      </c>
      <c r="F767" s="421"/>
      <c r="G767" s="421"/>
      <c r="H767" s="421"/>
      <c r="I767" s="1385"/>
      <c r="J767" s="1549"/>
      <c r="K767" s="1550"/>
      <c r="L767" s="424"/>
      <c r="M767" s="412"/>
      <c r="N767" s="376"/>
    </row>
    <row r="768" spans="2:14" ht="19.5" customHeight="1">
      <c r="B768" s="1545"/>
      <c r="C768" s="264" t="s">
        <v>590</v>
      </c>
      <c r="D768" s="422"/>
      <c r="E768" s="440">
        <f t="shared" ref="E768:E774" si="77">SUM(F768:H768)</f>
        <v>0</v>
      </c>
      <c r="F768" s="423"/>
      <c r="G768" s="423"/>
      <c r="H768" s="423"/>
      <c r="I768" s="1547"/>
      <c r="J768" s="1527"/>
      <c r="K768" s="1528"/>
      <c r="L768" s="419"/>
      <c r="M768" s="417"/>
      <c r="N768" s="376"/>
    </row>
    <row r="769" spans="2:14" ht="19.5" customHeight="1">
      <c r="B769" s="1545"/>
      <c r="C769" s="264" t="s">
        <v>591</v>
      </c>
      <c r="D769" s="422"/>
      <c r="E769" s="440">
        <f t="shared" si="77"/>
        <v>0</v>
      </c>
      <c r="F769" s="423"/>
      <c r="G769" s="423"/>
      <c r="H769" s="423"/>
      <c r="I769" s="1547"/>
      <c r="J769" s="1527"/>
      <c r="K769" s="1528"/>
      <c r="L769" s="419"/>
      <c r="M769" s="417"/>
      <c r="N769" s="376"/>
    </row>
    <row r="770" spans="2:14" ht="19.5" customHeight="1">
      <c r="B770" s="1545"/>
      <c r="C770" s="269" t="s">
        <v>592</v>
      </c>
      <c r="D770" s="422"/>
      <c r="E770" s="440">
        <f t="shared" si="77"/>
        <v>0</v>
      </c>
      <c r="F770" s="423"/>
      <c r="G770" s="423"/>
      <c r="H770" s="423"/>
      <c r="I770" s="1547"/>
      <c r="J770" s="1527"/>
      <c r="K770" s="1528"/>
      <c r="L770" s="419"/>
      <c r="M770" s="417"/>
      <c r="N770" s="376"/>
    </row>
    <row r="771" spans="2:14" ht="19.5" customHeight="1">
      <c r="B771" s="1545"/>
      <c r="C771" s="264" t="s">
        <v>593</v>
      </c>
      <c r="D771" s="422"/>
      <c r="E771" s="440">
        <f t="shared" si="77"/>
        <v>0</v>
      </c>
      <c r="F771" s="423"/>
      <c r="G771" s="423"/>
      <c r="H771" s="423"/>
      <c r="I771" s="1547"/>
      <c r="J771" s="1527"/>
      <c r="K771" s="1528"/>
      <c r="L771" s="424"/>
      <c r="M771" s="412"/>
      <c r="N771" s="376"/>
    </row>
    <row r="772" spans="2:14" ht="19.5" customHeight="1">
      <c r="B772" s="1545"/>
      <c r="C772" s="264" t="s">
        <v>594</v>
      </c>
      <c r="D772" s="422"/>
      <c r="E772" s="440">
        <f t="shared" si="77"/>
        <v>0</v>
      </c>
      <c r="F772" s="425"/>
      <c r="G772" s="425"/>
      <c r="H772" s="425"/>
      <c r="I772" s="1547"/>
      <c r="J772" s="1527"/>
      <c r="K772" s="1528"/>
      <c r="L772" s="424"/>
      <c r="M772" s="412"/>
      <c r="N772" s="376"/>
    </row>
    <row r="773" spans="2:14" ht="19.5" customHeight="1">
      <c r="B773" s="1545"/>
      <c r="C773" s="272" t="s">
        <v>631</v>
      </c>
      <c r="D773" s="422"/>
      <c r="E773" s="440">
        <f t="shared" si="77"/>
        <v>0</v>
      </c>
      <c r="F773" s="423"/>
      <c r="G773" s="423"/>
      <c r="H773" s="423"/>
      <c r="I773" s="1547"/>
      <c r="J773" s="1527"/>
      <c r="K773" s="1528"/>
      <c r="L773" s="424"/>
      <c r="M773" s="412"/>
      <c r="N773" s="376"/>
    </row>
    <row r="774" spans="2:14" ht="19.5" customHeight="1">
      <c r="B774" s="1545"/>
      <c r="C774" s="264" t="s">
        <v>595</v>
      </c>
      <c r="D774" s="422"/>
      <c r="E774" s="440">
        <f t="shared" si="77"/>
        <v>0</v>
      </c>
      <c r="F774" s="423"/>
      <c r="G774" s="423"/>
      <c r="H774" s="423"/>
      <c r="I774" s="1547"/>
      <c r="J774" s="1527"/>
      <c r="K774" s="1528"/>
      <c r="L774" s="424"/>
      <c r="M774" s="412"/>
      <c r="N774" s="376"/>
    </row>
    <row r="775" spans="2:14" ht="19.5" customHeight="1" thickBot="1">
      <c r="B775" s="1546"/>
      <c r="C775" s="273" t="s">
        <v>596</v>
      </c>
      <c r="D775" s="426"/>
      <c r="E775" s="441">
        <f>SUM(F775:H775)</f>
        <v>0</v>
      </c>
      <c r="F775" s="427"/>
      <c r="G775" s="427"/>
      <c r="H775" s="427"/>
      <c r="I775" s="1548"/>
      <c r="J775" s="1551"/>
      <c r="K775" s="1552"/>
      <c r="L775" s="424"/>
      <c r="M775" s="412"/>
      <c r="N775" s="376"/>
    </row>
    <row r="776" spans="2:14" ht="37.5" customHeight="1">
      <c r="B776" s="437" t="str">
        <f>IF('①4.事業内容（販促）'!B82="","",'①4.事業内容（販促）'!B82)</f>
        <v/>
      </c>
      <c r="C776" s="1557" t="str">
        <f>IF('①4.事業内容（販促）'!C82="","",'①4.事業内容（販促）'!C82)</f>
        <v/>
      </c>
      <c r="D776" s="1558"/>
      <c r="E776" s="438">
        <f>SUM(E777:E785)</f>
        <v>0</v>
      </c>
      <c r="F776" s="438">
        <f>SUM(F777:F785)</f>
        <v>0</v>
      </c>
      <c r="G776" s="438">
        <f>SUM(G777:G785)</f>
        <v>0</v>
      </c>
      <c r="H776" s="438">
        <f>SUM(H777:H785)</f>
        <v>0</v>
      </c>
      <c r="I776" s="430"/>
      <c r="J776" s="1559"/>
      <c r="K776" s="1560"/>
      <c r="L776" s="419"/>
      <c r="M776" s="417"/>
      <c r="N776" s="376"/>
    </row>
    <row r="777" spans="2:14" ht="19.5" customHeight="1">
      <c r="B777" s="1544"/>
      <c r="C777" s="260" t="s">
        <v>589</v>
      </c>
      <c r="D777" s="420"/>
      <c r="E777" s="439">
        <f>SUM(F777:H777)</f>
        <v>0</v>
      </c>
      <c r="F777" s="421"/>
      <c r="G777" s="421"/>
      <c r="H777" s="421"/>
      <c r="I777" s="1385"/>
      <c r="J777" s="1549"/>
      <c r="K777" s="1550"/>
      <c r="L777" s="424"/>
      <c r="M777" s="412"/>
      <c r="N777" s="376"/>
    </row>
    <row r="778" spans="2:14" ht="19.5" customHeight="1">
      <c r="B778" s="1545"/>
      <c r="C778" s="264" t="s">
        <v>590</v>
      </c>
      <c r="D778" s="422"/>
      <c r="E778" s="440">
        <f t="shared" ref="E778:E784" si="78">SUM(F778:H778)</f>
        <v>0</v>
      </c>
      <c r="F778" s="423"/>
      <c r="G778" s="423"/>
      <c r="H778" s="423"/>
      <c r="I778" s="1547"/>
      <c r="J778" s="1527"/>
      <c r="K778" s="1528"/>
      <c r="L778" s="419"/>
      <c r="M778" s="417"/>
      <c r="N778" s="376"/>
    </row>
    <row r="779" spans="2:14" ht="19.5" customHeight="1">
      <c r="B779" s="1545"/>
      <c r="C779" s="264" t="s">
        <v>591</v>
      </c>
      <c r="D779" s="422"/>
      <c r="E779" s="440">
        <f t="shared" si="78"/>
        <v>0</v>
      </c>
      <c r="F779" s="423"/>
      <c r="G779" s="423"/>
      <c r="H779" s="423"/>
      <c r="I779" s="1547"/>
      <c r="J779" s="1527"/>
      <c r="K779" s="1528"/>
      <c r="L779" s="419"/>
      <c r="M779" s="417"/>
      <c r="N779" s="376"/>
    </row>
    <row r="780" spans="2:14" ht="19.5" customHeight="1">
      <c r="B780" s="1545"/>
      <c r="C780" s="269" t="s">
        <v>592</v>
      </c>
      <c r="D780" s="422"/>
      <c r="E780" s="440">
        <f t="shared" si="78"/>
        <v>0</v>
      </c>
      <c r="F780" s="423"/>
      <c r="G780" s="423"/>
      <c r="H780" s="423"/>
      <c r="I780" s="1547"/>
      <c r="J780" s="1527"/>
      <c r="K780" s="1528"/>
      <c r="L780" s="419"/>
      <c r="M780" s="417"/>
      <c r="N780" s="376"/>
    </row>
    <row r="781" spans="2:14" ht="19.5" customHeight="1">
      <c r="B781" s="1545"/>
      <c r="C781" s="264" t="s">
        <v>593</v>
      </c>
      <c r="D781" s="422"/>
      <c r="E781" s="440">
        <f t="shared" si="78"/>
        <v>0</v>
      </c>
      <c r="F781" s="423"/>
      <c r="G781" s="423"/>
      <c r="H781" s="423"/>
      <c r="I781" s="1547"/>
      <c r="J781" s="1527"/>
      <c r="K781" s="1528"/>
      <c r="L781" s="424"/>
      <c r="M781" s="412"/>
      <c r="N781" s="376"/>
    </row>
    <row r="782" spans="2:14" ht="19.5" customHeight="1">
      <c r="B782" s="1545"/>
      <c r="C782" s="264" t="s">
        <v>594</v>
      </c>
      <c r="D782" s="422"/>
      <c r="E782" s="440">
        <f t="shared" si="78"/>
        <v>0</v>
      </c>
      <c r="F782" s="425"/>
      <c r="G782" s="425"/>
      <c r="H782" s="425"/>
      <c r="I782" s="1547"/>
      <c r="J782" s="1529"/>
      <c r="K782" s="1530"/>
      <c r="L782" s="424"/>
      <c r="M782" s="412"/>
      <c r="N782" s="376"/>
    </row>
    <row r="783" spans="2:14" ht="19.5" customHeight="1">
      <c r="B783" s="1545"/>
      <c r="C783" s="272" t="s">
        <v>631</v>
      </c>
      <c r="D783" s="422"/>
      <c r="E783" s="440">
        <f t="shared" si="78"/>
        <v>0</v>
      </c>
      <c r="F783" s="423"/>
      <c r="G783" s="423"/>
      <c r="H783" s="423"/>
      <c r="I783" s="1547"/>
      <c r="J783" s="1527"/>
      <c r="K783" s="1528"/>
      <c r="L783" s="424"/>
      <c r="M783" s="412"/>
      <c r="N783" s="376"/>
    </row>
    <row r="784" spans="2:14" ht="19.5" customHeight="1">
      <c r="B784" s="1545"/>
      <c r="C784" s="264" t="s">
        <v>595</v>
      </c>
      <c r="D784" s="422"/>
      <c r="E784" s="440">
        <f t="shared" si="78"/>
        <v>0</v>
      </c>
      <c r="F784" s="423"/>
      <c r="G784" s="423"/>
      <c r="H784" s="423"/>
      <c r="I784" s="1547"/>
      <c r="J784" s="1527"/>
      <c r="K784" s="1528"/>
      <c r="L784" s="424"/>
      <c r="M784" s="412"/>
      <c r="N784" s="376"/>
    </row>
    <row r="785" spans="2:14" ht="19.5" customHeight="1" thickBot="1">
      <c r="B785" s="1546"/>
      <c r="C785" s="273" t="s">
        <v>596</v>
      </c>
      <c r="D785" s="426"/>
      <c r="E785" s="441">
        <f>SUM(F785:H785)</f>
        <v>0</v>
      </c>
      <c r="F785" s="427"/>
      <c r="G785" s="427"/>
      <c r="H785" s="427"/>
      <c r="I785" s="1548"/>
      <c r="J785" s="1531"/>
      <c r="K785" s="1532"/>
      <c r="L785" s="424"/>
      <c r="M785" s="412"/>
      <c r="N785" s="376"/>
    </row>
    <row r="786" spans="2:14" ht="37.5" customHeight="1">
      <c r="B786" s="166" t="str">
        <f>IF('①4.事業内容（販促）'!B83="","",'①4.事業内容（販促）'!B83)</f>
        <v/>
      </c>
      <c r="C786" s="1533" t="str">
        <f>IF('①4.事業内容（販促）'!C83="","",'①4.事業内容（販促）'!C83)</f>
        <v/>
      </c>
      <c r="D786" s="1534"/>
      <c r="E786" s="436">
        <f>SUM(E787:E795)</f>
        <v>0</v>
      </c>
      <c r="F786" s="436">
        <f>SUM(F787:F795)</f>
        <v>0</v>
      </c>
      <c r="G786" s="436">
        <f>SUM(G787:G795)</f>
        <v>0</v>
      </c>
      <c r="H786" s="436">
        <f>SUM(H787:H795)</f>
        <v>0</v>
      </c>
      <c r="I786" s="428"/>
      <c r="J786" s="1535"/>
      <c r="K786" s="1536"/>
      <c r="L786" s="419"/>
      <c r="M786" s="417"/>
      <c r="N786" s="376"/>
    </row>
    <row r="787" spans="2:14" ht="19.5" customHeight="1">
      <c r="B787" s="1544"/>
      <c r="C787" s="260" t="s">
        <v>589</v>
      </c>
      <c r="D787" s="420"/>
      <c r="E787" s="439">
        <f>SUM(F787:H787)</f>
        <v>0</v>
      </c>
      <c r="F787" s="421"/>
      <c r="G787" s="421"/>
      <c r="H787" s="421"/>
      <c r="I787" s="1385"/>
      <c r="J787" s="1549"/>
      <c r="K787" s="1550"/>
      <c r="L787" s="424"/>
      <c r="M787" s="412"/>
      <c r="N787" s="376"/>
    </row>
    <row r="788" spans="2:14" ht="19.5" customHeight="1">
      <c r="B788" s="1545"/>
      <c r="C788" s="264" t="s">
        <v>590</v>
      </c>
      <c r="D788" s="422"/>
      <c r="E788" s="440">
        <f t="shared" ref="E788:E794" si="79">SUM(F788:H788)</f>
        <v>0</v>
      </c>
      <c r="F788" s="423"/>
      <c r="G788" s="423"/>
      <c r="H788" s="423"/>
      <c r="I788" s="1547"/>
      <c r="J788" s="1527"/>
      <c r="K788" s="1528"/>
      <c r="L788" s="419"/>
      <c r="M788" s="417"/>
      <c r="N788" s="376"/>
    </row>
    <row r="789" spans="2:14" ht="19.5" customHeight="1">
      <c r="B789" s="1545"/>
      <c r="C789" s="264" t="s">
        <v>591</v>
      </c>
      <c r="D789" s="422"/>
      <c r="E789" s="440">
        <f t="shared" si="79"/>
        <v>0</v>
      </c>
      <c r="F789" s="423"/>
      <c r="G789" s="423"/>
      <c r="H789" s="423"/>
      <c r="I789" s="1547"/>
      <c r="J789" s="1527"/>
      <c r="K789" s="1528"/>
      <c r="L789" s="419"/>
      <c r="M789" s="417"/>
      <c r="N789" s="376"/>
    </row>
    <row r="790" spans="2:14" ht="19.5" customHeight="1">
      <c r="B790" s="1545"/>
      <c r="C790" s="269" t="s">
        <v>592</v>
      </c>
      <c r="D790" s="422"/>
      <c r="E790" s="440">
        <f t="shared" si="79"/>
        <v>0</v>
      </c>
      <c r="F790" s="423"/>
      <c r="G790" s="423"/>
      <c r="H790" s="423"/>
      <c r="I790" s="1547"/>
      <c r="J790" s="1527"/>
      <c r="K790" s="1528"/>
      <c r="L790" s="419"/>
      <c r="M790" s="417"/>
      <c r="N790" s="376"/>
    </row>
    <row r="791" spans="2:14" ht="19.5" customHeight="1">
      <c r="B791" s="1545"/>
      <c r="C791" s="264" t="s">
        <v>593</v>
      </c>
      <c r="D791" s="422"/>
      <c r="E791" s="440">
        <f t="shared" si="79"/>
        <v>0</v>
      </c>
      <c r="F791" s="423"/>
      <c r="G791" s="423"/>
      <c r="H791" s="423"/>
      <c r="I791" s="1547"/>
      <c r="J791" s="1527"/>
      <c r="K791" s="1528"/>
      <c r="L791" s="424"/>
      <c r="M791" s="412"/>
      <c r="N791" s="376"/>
    </row>
    <row r="792" spans="2:14" ht="19.5" customHeight="1">
      <c r="B792" s="1545"/>
      <c r="C792" s="264" t="s">
        <v>594</v>
      </c>
      <c r="D792" s="422"/>
      <c r="E792" s="440">
        <f t="shared" si="79"/>
        <v>0</v>
      </c>
      <c r="F792" s="425"/>
      <c r="G792" s="425"/>
      <c r="H792" s="425"/>
      <c r="I792" s="1547"/>
      <c r="J792" s="1527"/>
      <c r="K792" s="1528"/>
      <c r="L792" s="424"/>
      <c r="M792" s="412"/>
      <c r="N792" s="376"/>
    </row>
    <row r="793" spans="2:14" ht="19.5" customHeight="1">
      <c r="B793" s="1545"/>
      <c r="C793" s="272" t="s">
        <v>631</v>
      </c>
      <c r="D793" s="422"/>
      <c r="E793" s="440">
        <f t="shared" si="79"/>
        <v>0</v>
      </c>
      <c r="F793" s="423"/>
      <c r="G793" s="423"/>
      <c r="H793" s="423"/>
      <c r="I793" s="1547"/>
      <c r="J793" s="1527"/>
      <c r="K793" s="1528"/>
      <c r="L793" s="424"/>
      <c r="M793" s="412"/>
      <c r="N793" s="376"/>
    </row>
    <row r="794" spans="2:14" ht="19.5" customHeight="1">
      <c r="B794" s="1545"/>
      <c r="C794" s="264" t="s">
        <v>595</v>
      </c>
      <c r="D794" s="422"/>
      <c r="E794" s="440">
        <f t="shared" si="79"/>
        <v>0</v>
      </c>
      <c r="F794" s="423"/>
      <c r="G794" s="423"/>
      <c r="H794" s="423"/>
      <c r="I794" s="1547"/>
      <c r="J794" s="1527"/>
      <c r="K794" s="1528"/>
      <c r="L794" s="424"/>
      <c r="M794" s="412"/>
      <c r="N794" s="376"/>
    </row>
    <row r="795" spans="2:14" ht="19.5" customHeight="1" thickBot="1">
      <c r="B795" s="1546"/>
      <c r="C795" s="273" t="s">
        <v>596</v>
      </c>
      <c r="D795" s="426"/>
      <c r="E795" s="441">
        <f>SUM(F795:H795)</f>
        <v>0</v>
      </c>
      <c r="F795" s="427"/>
      <c r="G795" s="427"/>
      <c r="H795" s="427"/>
      <c r="I795" s="1548"/>
      <c r="J795" s="1551"/>
      <c r="K795" s="1552"/>
      <c r="L795" s="424"/>
      <c r="M795" s="412"/>
      <c r="N795" s="376"/>
    </row>
    <row r="796" spans="2:14" ht="37.5" customHeight="1">
      <c r="B796" s="437" t="str">
        <f>IF('①4.事業内容（販促）'!B84="","",'①4.事業内容（販促）'!B84)</f>
        <v/>
      </c>
      <c r="C796" s="1557" t="str">
        <f>IF('①4.事業内容（販促）'!C84="","",'①4.事業内容（販促）'!C84)</f>
        <v/>
      </c>
      <c r="D796" s="1558"/>
      <c r="E796" s="438">
        <f>SUM(E797:E805)</f>
        <v>0</v>
      </c>
      <c r="F796" s="438">
        <f>SUM(F797:F805)</f>
        <v>0</v>
      </c>
      <c r="G796" s="438">
        <f>SUM(G797:G805)</f>
        <v>0</v>
      </c>
      <c r="H796" s="438">
        <f>SUM(H797:H805)</f>
        <v>0</v>
      </c>
      <c r="I796" s="430"/>
      <c r="J796" s="1559"/>
      <c r="K796" s="1560"/>
      <c r="L796" s="419"/>
      <c r="M796" s="417"/>
      <c r="N796" s="376"/>
    </row>
    <row r="797" spans="2:14" ht="19.5" customHeight="1">
      <c r="B797" s="1544"/>
      <c r="C797" s="260" t="s">
        <v>589</v>
      </c>
      <c r="D797" s="420"/>
      <c r="E797" s="439">
        <f>SUM(F797:H797)</f>
        <v>0</v>
      </c>
      <c r="F797" s="421"/>
      <c r="G797" s="421"/>
      <c r="H797" s="421"/>
      <c r="I797" s="1385"/>
      <c r="J797" s="1549"/>
      <c r="K797" s="1550"/>
      <c r="L797" s="424"/>
      <c r="M797" s="412"/>
      <c r="N797" s="376"/>
    </row>
    <row r="798" spans="2:14" ht="19.5" customHeight="1">
      <c r="B798" s="1545"/>
      <c r="C798" s="264" t="s">
        <v>590</v>
      </c>
      <c r="D798" s="422"/>
      <c r="E798" s="440">
        <f t="shared" ref="E798:E804" si="80">SUM(F798:H798)</f>
        <v>0</v>
      </c>
      <c r="F798" s="423"/>
      <c r="G798" s="423"/>
      <c r="H798" s="423"/>
      <c r="I798" s="1547"/>
      <c r="J798" s="1527"/>
      <c r="K798" s="1528"/>
      <c r="L798" s="419"/>
      <c r="M798" s="417"/>
      <c r="N798" s="376"/>
    </row>
    <row r="799" spans="2:14" ht="19.5" customHeight="1">
      <c r="B799" s="1545"/>
      <c r="C799" s="264" t="s">
        <v>591</v>
      </c>
      <c r="D799" s="422"/>
      <c r="E799" s="440">
        <f t="shared" si="80"/>
        <v>0</v>
      </c>
      <c r="F799" s="423"/>
      <c r="G799" s="423"/>
      <c r="H799" s="423"/>
      <c r="I799" s="1547"/>
      <c r="J799" s="1527"/>
      <c r="K799" s="1528"/>
      <c r="L799" s="419"/>
      <c r="M799" s="417"/>
      <c r="N799" s="376"/>
    </row>
    <row r="800" spans="2:14" ht="19.5" customHeight="1">
      <c r="B800" s="1545"/>
      <c r="C800" s="269" t="s">
        <v>592</v>
      </c>
      <c r="D800" s="422"/>
      <c r="E800" s="440">
        <f t="shared" si="80"/>
        <v>0</v>
      </c>
      <c r="F800" s="423"/>
      <c r="G800" s="423"/>
      <c r="H800" s="423"/>
      <c r="I800" s="1547"/>
      <c r="J800" s="1527"/>
      <c r="K800" s="1528"/>
      <c r="L800" s="419"/>
      <c r="M800" s="417"/>
      <c r="N800" s="376"/>
    </row>
    <row r="801" spans="2:14" ht="19.5" customHeight="1">
      <c r="B801" s="1545"/>
      <c r="C801" s="264" t="s">
        <v>593</v>
      </c>
      <c r="D801" s="422"/>
      <c r="E801" s="440">
        <f t="shared" si="80"/>
        <v>0</v>
      </c>
      <c r="F801" s="423"/>
      <c r="G801" s="423"/>
      <c r="H801" s="423"/>
      <c r="I801" s="1547"/>
      <c r="J801" s="1527"/>
      <c r="K801" s="1528"/>
      <c r="L801" s="424"/>
      <c r="M801" s="412"/>
      <c r="N801" s="376"/>
    </row>
    <row r="802" spans="2:14" ht="19.5" customHeight="1">
      <c r="B802" s="1545"/>
      <c r="C802" s="264" t="s">
        <v>594</v>
      </c>
      <c r="D802" s="422"/>
      <c r="E802" s="440">
        <f t="shared" si="80"/>
        <v>0</v>
      </c>
      <c r="F802" s="425"/>
      <c r="G802" s="425"/>
      <c r="H802" s="425"/>
      <c r="I802" s="1547"/>
      <c r="J802" s="1529"/>
      <c r="K802" s="1530"/>
      <c r="L802" s="424"/>
      <c r="M802" s="412"/>
      <c r="N802" s="376"/>
    </row>
    <row r="803" spans="2:14" ht="19.5" customHeight="1">
      <c r="B803" s="1545"/>
      <c r="C803" s="272" t="s">
        <v>631</v>
      </c>
      <c r="D803" s="422"/>
      <c r="E803" s="440">
        <f t="shared" si="80"/>
        <v>0</v>
      </c>
      <c r="F803" s="423"/>
      <c r="G803" s="423"/>
      <c r="H803" s="423"/>
      <c r="I803" s="1547"/>
      <c r="J803" s="1527"/>
      <c r="K803" s="1528"/>
      <c r="L803" s="424"/>
      <c r="M803" s="412"/>
      <c r="N803" s="376"/>
    </row>
    <row r="804" spans="2:14" ht="19.5" customHeight="1">
      <c r="B804" s="1545"/>
      <c r="C804" s="264" t="s">
        <v>595</v>
      </c>
      <c r="D804" s="422"/>
      <c r="E804" s="440">
        <f t="shared" si="80"/>
        <v>0</v>
      </c>
      <c r="F804" s="423"/>
      <c r="G804" s="423"/>
      <c r="H804" s="423"/>
      <c r="I804" s="1547"/>
      <c r="J804" s="1527"/>
      <c r="K804" s="1528"/>
      <c r="L804" s="424"/>
      <c r="M804" s="412"/>
      <c r="N804" s="376"/>
    </row>
    <row r="805" spans="2:14" ht="19.5" customHeight="1" thickBot="1">
      <c r="B805" s="1546"/>
      <c r="C805" s="273" t="s">
        <v>596</v>
      </c>
      <c r="D805" s="426"/>
      <c r="E805" s="441">
        <f>SUM(F805:H805)</f>
        <v>0</v>
      </c>
      <c r="F805" s="427"/>
      <c r="G805" s="427"/>
      <c r="H805" s="427"/>
      <c r="I805" s="1548"/>
      <c r="J805" s="1531"/>
      <c r="K805" s="1532"/>
      <c r="L805" s="424"/>
      <c r="M805" s="412"/>
      <c r="N805" s="376"/>
    </row>
    <row r="806" spans="2:14">
      <c r="B806" s="229" t="s">
        <v>455</v>
      </c>
      <c r="C806" s="178" t="s">
        <v>459</v>
      </c>
    </row>
    <row r="807" spans="2:14">
      <c r="B807" s="229" t="s">
        <v>456</v>
      </c>
      <c r="C807" s="178" t="s">
        <v>460</v>
      </c>
    </row>
    <row r="808" spans="2:14" ht="14.25">
      <c r="B808" s="139"/>
      <c r="C808" s="178" t="s">
        <v>461</v>
      </c>
    </row>
    <row r="809" spans="2:14" s="139" customFormat="1" ht="14.25">
      <c r="B809" s="229" t="s">
        <v>457</v>
      </c>
      <c r="C809" s="322" t="s">
        <v>630</v>
      </c>
    </row>
    <row r="810" spans="2:14">
      <c r="B810" s="161" t="s">
        <v>626</v>
      </c>
      <c r="C810" s="178" t="s">
        <v>462</v>
      </c>
    </row>
    <row r="811" spans="2:14" ht="14.25">
      <c r="B811" s="139"/>
      <c r="C811" s="178" t="s">
        <v>463</v>
      </c>
    </row>
  </sheetData>
  <sheetProtection algorithmName="SHA-512" hashValue="lcdEefFVAY/sL4Snv+fyqd68VrsFfU6h8DyUkqt2YmiB4hmYidAR3z7119FDaSfga5cXi/oOjHRVB+ERv8eE9Q==" saltValue="sdHvOMY+ZKKYRzw6WaH5uw==" spinCount="100000" sheet="1" scenarios="1" formatCells="0" formatColumns="0" formatRows="0"/>
  <mergeCells count="1048">
    <mergeCell ref="C796:D796"/>
    <mergeCell ref="J796:K796"/>
    <mergeCell ref="B797:B805"/>
    <mergeCell ref="I797:I805"/>
    <mergeCell ref="J797:K797"/>
    <mergeCell ref="J798:K798"/>
    <mergeCell ref="J799:K799"/>
    <mergeCell ref="J800:K800"/>
    <mergeCell ref="J801:K801"/>
    <mergeCell ref="J802:K802"/>
    <mergeCell ref="J803:K803"/>
    <mergeCell ref="J804:K804"/>
    <mergeCell ref="J805:K805"/>
    <mergeCell ref="C786:D786"/>
    <mergeCell ref="J786:K786"/>
    <mergeCell ref="B787:B795"/>
    <mergeCell ref="I787:I795"/>
    <mergeCell ref="J787:K787"/>
    <mergeCell ref="J788:K788"/>
    <mergeCell ref="J789:K789"/>
    <mergeCell ref="J790:K790"/>
    <mergeCell ref="J791:K791"/>
    <mergeCell ref="J792:K792"/>
    <mergeCell ref="J793:K793"/>
    <mergeCell ref="J794:K794"/>
    <mergeCell ref="J795:K795"/>
    <mergeCell ref="C776:D776"/>
    <mergeCell ref="J776:K776"/>
    <mergeCell ref="B777:B785"/>
    <mergeCell ref="I777:I785"/>
    <mergeCell ref="J777:K777"/>
    <mergeCell ref="J778:K778"/>
    <mergeCell ref="J779:K779"/>
    <mergeCell ref="J780:K780"/>
    <mergeCell ref="J781:K781"/>
    <mergeCell ref="J782:K782"/>
    <mergeCell ref="J783:K783"/>
    <mergeCell ref="J784:K784"/>
    <mergeCell ref="J785:K785"/>
    <mergeCell ref="C766:D766"/>
    <mergeCell ref="J766:K766"/>
    <mergeCell ref="B767:B775"/>
    <mergeCell ref="I767:I775"/>
    <mergeCell ref="J767:K767"/>
    <mergeCell ref="J768:K768"/>
    <mergeCell ref="J769:K769"/>
    <mergeCell ref="J770:K770"/>
    <mergeCell ref="J771:K771"/>
    <mergeCell ref="J772:K772"/>
    <mergeCell ref="J773:K773"/>
    <mergeCell ref="J774:K774"/>
    <mergeCell ref="J775:K775"/>
    <mergeCell ref="C756:D756"/>
    <mergeCell ref="J756:K756"/>
    <mergeCell ref="B757:B765"/>
    <mergeCell ref="I757:I765"/>
    <mergeCell ref="J757:K757"/>
    <mergeCell ref="J758:K758"/>
    <mergeCell ref="J759:K759"/>
    <mergeCell ref="J760:K760"/>
    <mergeCell ref="J761:K761"/>
    <mergeCell ref="J762:K762"/>
    <mergeCell ref="J763:K763"/>
    <mergeCell ref="J764:K764"/>
    <mergeCell ref="J765:K765"/>
    <mergeCell ref="C746:D746"/>
    <mergeCell ref="J746:K746"/>
    <mergeCell ref="B747:B755"/>
    <mergeCell ref="I747:I755"/>
    <mergeCell ref="J747:K747"/>
    <mergeCell ref="J748:K748"/>
    <mergeCell ref="J749:K749"/>
    <mergeCell ref="J750:K750"/>
    <mergeCell ref="J751:K751"/>
    <mergeCell ref="J752:K752"/>
    <mergeCell ref="J753:K753"/>
    <mergeCell ref="J754:K754"/>
    <mergeCell ref="J755:K755"/>
    <mergeCell ref="C736:D736"/>
    <mergeCell ref="J736:K736"/>
    <mergeCell ref="B737:B745"/>
    <mergeCell ref="I737:I745"/>
    <mergeCell ref="J737:K737"/>
    <mergeCell ref="J738:K738"/>
    <mergeCell ref="J739:K739"/>
    <mergeCell ref="J740:K740"/>
    <mergeCell ref="J741:K741"/>
    <mergeCell ref="J742:K742"/>
    <mergeCell ref="J743:K743"/>
    <mergeCell ref="J744:K744"/>
    <mergeCell ref="J745:K745"/>
    <mergeCell ref="C726:D726"/>
    <mergeCell ref="J726:K726"/>
    <mergeCell ref="B727:B735"/>
    <mergeCell ref="I727:I735"/>
    <mergeCell ref="J727:K727"/>
    <mergeCell ref="J728:K728"/>
    <mergeCell ref="J729:K729"/>
    <mergeCell ref="J730:K730"/>
    <mergeCell ref="J731:K731"/>
    <mergeCell ref="J732:K732"/>
    <mergeCell ref="J733:K733"/>
    <mergeCell ref="J734:K734"/>
    <mergeCell ref="J735:K735"/>
    <mergeCell ref="C716:D716"/>
    <mergeCell ref="J716:K716"/>
    <mergeCell ref="B717:B725"/>
    <mergeCell ref="I717:I725"/>
    <mergeCell ref="J717:K717"/>
    <mergeCell ref="J718:K718"/>
    <mergeCell ref="J719:K719"/>
    <mergeCell ref="J720:K720"/>
    <mergeCell ref="J721:K721"/>
    <mergeCell ref="J722:K722"/>
    <mergeCell ref="J723:K723"/>
    <mergeCell ref="J724:K724"/>
    <mergeCell ref="J725:K725"/>
    <mergeCell ref="C706:D706"/>
    <mergeCell ref="J706:K706"/>
    <mergeCell ref="B707:B715"/>
    <mergeCell ref="I707:I715"/>
    <mergeCell ref="J707:K707"/>
    <mergeCell ref="J708:K708"/>
    <mergeCell ref="J709:K709"/>
    <mergeCell ref="J710:K710"/>
    <mergeCell ref="J711:K711"/>
    <mergeCell ref="J712:K712"/>
    <mergeCell ref="J713:K713"/>
    <mergeCell ref="J714:K714"/>
    <mergeCell ref="J715:K715"/>
    <mergeCell ref="C696:D696"/>
    <mergeCell ref="J696:K696"/>
    <mergeCell ref="B697:B705"/>
    <mergeCell ref="I697:I705"/>
    <mergeCell ref="J697:K697"/>
    <mergeCell ref="J698:K698"/>
    <mergeCell ref="J699:K699"/>
    <mergeCell ref="J700:K700"/>
    <mergeCell ref="J701:K701"/>
    <mergeCell ref="J702:K702"/>
    <mergeCell ref="J703:K703"/>
    <mergeCell ref="J704:K704"/>
    <mergeCell ref="J705:K705"/>
    <mergeCell ref="C686:D686"/>
    <mergeCell ref="J686:K686"/>
    <mergeCell ref="B687:B695"/>
    <mergeCell ref="I687:I695"/>
    <mergeCell ref="J687:K687"/>
    <mergeCell ref="J688:K688"/>
    <mergeCell ref="J689:K689"/>
    <mergeCell ref="J690:K690"/>
    <mergeCell ref="J691:K691"/>
    <mergeCell ref="J692:K692"/>
    <mergeCell ref="J693:K693"/>
    <mergeCell ref="J694:K694"/>
    <mergeCell ref="J695:K695"/>
    <mergeCell ref="C676:D676"/>
    <mergeCell ref="J676:K676"/>
    <mergeCell ref="B677:B685"/>
    <mergeCell ref="I677:I685"/>
    <mergeCell ref="J677:K677"/>
    <mergeCell ref="J678:K678"/>
    <mergeCell ref="J679:K679"/>
    <mergeCell ref="J680:K680"/>
    <mergeCell ref="J681:K681"/>
    <mergeCell ref="J682:K682"/>
    <mergeCell ref="J683:K683"/>
    <mergeCell ref="J684:K684"/>
    <mergeCell ref="J685:K685"/>
    <mergeCell ref="C666:D666"/>
    <mergeCell ref="J666:K666"/>
    <mergeCell ref="B667:B675"/>
    <mergeCell ref="I667:I675"/>
    <mergeCell ref="J667:K667"/>
    <mergeCell ref="J668:K668"/>
    <mergeCell ref="J669:K669"/>
    <mergeCell ref="J670:K670"/>
    <mergeCell ref="J671:K671"/>
    <mergeCell ref="J672:K672"/>
    <mergeCell ref="J673:K673"/>
    <mergeCell ref="J674:K674"/>
    <mergeCell ref="J675:K675"/>
    <mergeCell ref="C656:D656"/>
    <mergeCell ref="J656:K656"/>
    <mergeCell ref="B657:B665"/>
    <mergeCell ref="I657:I665"/>
    <mergeCell ref="J657:K657"/>
    <mergeCell ref="J658:K658"/>
    <mergeCell ref="J659:K659"/>
    <mergeCell ref="J660:K660"/>
    <mergeCell ref="J661:K661"/>
    <mergeCell ref="J662:K662"/>
    <mergeCell ref="J663:K663"/>
    <mergeCell ref="J664:K664"/>
    <mergeCell ref="J665:K665"/>
    <mergeCell ref="C646:D646"/>
    <mergeCell ref="J646:K646"/>
    <mergeCell ref="B647:B655"/>
    <mergeCell ref="I647:I655"/>
    <mergeCell ref="J647:K647"/>
    <mergeCell ref="J648:K648"/>
    <mergeCell ref="J649:K649"/>
    <mergeCell ref="J650:K650"/>
    <mergeCell ref="J651:K651"/>
    <mergeCell ref="J652:K652"/>
    <mergeCell ref="J653:K653"/>
    <mergeCell ref="J654:K654"/>
    <mergeCell ref="J655:K655"/>
    <mergeCell ref="C636:D636"/>
    <mergeCell ref="J636:K636"/>
    <mergeCell ref="B637:B645"/>
    <mergeCell ref="I637:I645"/>
    <mergeCell ref="J637:K637"/>
    <mergeCell ref="J638:K638"/>
    <mergeCell ref="J639:K639"/>
    <mergeCell ref="J640:K640"/>
    <mergeCell ref="J641:K641"/>
    <mergeCell ref="J642:K642"/>
    <mergeCell ref="J643:K643"/>
    <mergeCell ref="J644:K644"/>
    <mergeCell ref="J645:K645"/>
    <mergeCell ref="C626:D626"/>
    <mergeCell ref="J626:K626"/>
    <mergeCell ref="B627:B635"/>
    <mergeCell ref="I627:I635"/>
    <mergeCell ref="J627:K627"/>
    <mergeCell ref="J628:K628"/>
    <mergeCell ref="J629:K629"/>
    <mergeCell ref="J630:K630"/>
    <mergeCell ref="J631:K631"/>
    <mergeCell ref="J632:K632"/>
    <mergeCell ref="J633:K633"/>
    <mergeCell ref="J634:K634"/>
    <mergeCell ref="J635:K635"/>
    <mergeCell ref="C616:D616"/>
    <mergeCell ref="J616:K616"/>
    <mergeCell ref="B617:B625"/>
    <mergeCell ref="I617:I625"/>
    <mergeCell ref="J617:K617"/>
    <mergeCell ref="J618:K618"/>
    <mergeCell ref="J619:K619"/>
    <mergeCell ref="J620:K620"/>
    <mergeCell ref="J621:K621"/>
    <mergeCell ref="J622:K622"/>
    <mergeCell ref="J623:K623"/>
    <mergeCell ref="J624:K624"/>
    <mergeCell ref="J625:K625"/>
    <mergeCell ref="C606:D606"/>
    <mergeCell ref="J606:K606"/>
    <mergeCell ref="B607:B615"/>
    <mergeCell ref="I607:I615"/>
    <mergeCell ref="J607:K607"/>
    <mergeCell ref="J608:K608"/>
    <mergeCell ref="J609:K609"/>
    <mergeCell ref="J610:K610"/>
    <mergeCell ref="J611:K611"/>
    <mergeCell ref="J612:K612"/>
    <mergeCell ref="J613:K613"/>
    <mergeCell ref="J614:K614"/>
    <mergeCell ref="J615:K615"/>
    <mergeCell ref="C596:D596"/>
    <mergeCell ref="J596:K596"/>
    <mergeCell ref="B597:B605"/>
    <mergeCell ref="I597:I605"/>
    <mergeCell ref="J597:K597"/>
    <mergeCell ref="J598:K598"/>
    <mergeCell ref="J599:K599"/>
    <mergeCell ref="J600:K600"/>
    <mergeCell ref="J601:K601"/>
    <mergeCell ref="J602:K602"/>
    <mergeCell ref="J603:K603"/>
    <mergeCell ref="J604:K604"/>
    <mergeCell ref="J605:K605"/>
    <mergeCell ref="C586:D586"/>
    <mergeCell ref="J586:K586"/>
    <mergeCell ref="B587:B595"/>
    <mergeCell ref="I587:I595"/>
    <mergeCell ref="J587:K587"/>
    <mergeCell ref="J588:K588"/>
    <mergeCell ref="J589:K589"/>
    <mergeCell ref="J590:K590"/>
    <mergeCell ref="J591:K591"/>
    <mergeCell ref="J592:K592"/>
    <mergeCell ref="J593:K593"/>
    <mergeCell ref="J594:K594"/>
    <mergeCell ref="J595:K595"/>
    <mergeCell ref="C576:D576"/>
    <mergeCell ref="J576:K576"/>
    <mergeCell ref="B577:B585"/>
    <mergeCell ref="I577:I585"/>
    <mergeCell ref="J577:K577"/>
    <mergeCell ref="J578:K578"/>
    <mergeCell ref="J579:K579"/>
    <mergeCell ref="J580:K580"/>
    <mergeCell ref="J581:K581"/>
    <mergeCell ref="J582:K582"/>
    <mergeCell ref="J583:K583"/>
    <mergeCell ref="J584:K584"/>
    <mergeCell ref="J585:K585"/>
    <mergeCell ref="C566:D566"/>
    <mergeCell ref="J566:K566"/>
    <mergeCell ref="B567:B575"/>
    <mergeCell ref="I567:I575"/>
    <mergeCell ref="J567:K567"/>
    <mergeCell ref="J568:K568"/>
    <mergeCell ref="J569:K569"/>
    <mergeCell ref="J570:K570"/>
    <mergeCell ref="J571:K571"/>
    <mergeCell ref="J572:K572"/>
    <mergeCell ref="J573:K573"/>
    <mergeCell ref="J574:K574"/>
    <mergeCell ref="J575:K575"/>
    <mergeCell ref="C556:D556"/>
    <mergeCell ref="J556:K556"/>
    <mergeCell ref="B557:B565"/>
    <mergeCell ref="I557:I565"/>
    <mergeCell ref="J557:K557"/>
    <mergeCell ref="J558:K558"/>
    <mergeCell ref="J559:K559"/>
    <mergeCell ref="J560:K560"/>
    <mergeCell ref="J561:K561"/>
    <mergeCell ref="J562:K562"/>
    <mergeCell ref="J563:K563"/>
    <mergeCell ref="J564:K564"/>
    <mergeCell ref="J565:K565"/>
    <mergeCell ref="C546:D546"/>
    <mergeCell ref="J546:K546"/>
    <mergeCell ref="B547:B555"/>
    <mergeCell ref="I547:I555"/>
    <mergeCell ref="J547:K547"/>
    <mergeCell ref="J548:K548"/>
    <mergeCell ref="J549:K549"/>
    <mergeCell ref="J550:K550"/>
    <mergeCell ref="J551:K551"/>
    <mergeCell ref="J552:K552"/>
    <mergeCell ref="J553:K553"/>
    <mergeCell ref="J554:K554"/>
    <mergeCell ref="J555:K555"/>
    <mergeCell ref="C536:D536"/>
    <mergeCell ref="J536:K536"/>
    <mergeCell ref="B537:B545"/>
    <mergeCell ref="I537:I545"/>
    <mergeCell ref="J537:K537"/>
    <mergeCell ref="J538:K538"/>
    <mergeCell ref="J539:K539"/>
    <mergeCell ref="J540:K540"/>
    <mergeCell ref="J541:K541"/>
    <mergeCell ref="J542:K542"/>
    <mergeCell ref="J543:K543"/>
    <mergeCell ref="J544:K544"/>
    <mergeCell ref="J545:K545"/>
    <mergeCell ref="C526:D526"/>
    <mergeCell ref="J526:K526"/>
    <mergeCell ref="B527:B535"/>
    <mergeCell ref="I527:I535"/>
    <mergeCell ref="J527:K527"/>
    <mergeCell ref="J528:K528"/>
    <mergeCell ref="J529:K529"/>
    <mergeCell ref="J530:K530"/>
    <mergeCell ref="J531:K531"/>
    <mergeCell ref="J532:K532"/>
    <mergeCell ref="J533:K533"/>
    <mergeCell ref="J534:K534"/>
    <mergeCell ref="J535:K535"/>
    <mergeCell ref="C516:D516"/>
    <mergeCell ref="J516:K516"/>
    <mergeCell ref="B517:B525"/>
    <mergeCell ref="I517:I525"/>
    <mergeCell ref="J517:K517"/>
    <mergeCell ref="J518:K518"/>
    <mergeCell ref="J519:K519"/>
    <mergeCell ref="J520:K520"/>
    <mergeCell ref="J521:K521"/>
    <mergeCell ref="J522:K522"/>
    <mergeCell ref="J523:K523"/>
    <mergeCell ref="J524:K524"/>
    <mergeCell ref="J525:K525"/>
    <mergeCell ref="C506:D506"/>
    <mergeCell ref="J506:K506"/>
    <mergeCell ref="B507:B515"/>
    <mergeCell ref="I507:I515"/>
    <mergeCell ref="J507:K507"/>
    <mergeCell ref="J508:K508"/>
    <mergeCell ref="J509:K509"/>
    <mergeCell ref="J510:K510"/>
    <mergeCell ref="J511:K511"/>
    <mergeCell ref="J512:K512"/>
    <mergeCell ref="J513:K513"/>
    <mergeCell ref="J514:K514"/>
    <mergeCell ref="J515:K515"/>
    <mergeCell ref="C496:D496"/>
    <mergeCell ref="J496:K496"/>
    <mergeCell ref="B497:B505"/>
    <mergeCell ref="I497:I505"/>
    <mergeCell ref="J497:K497"/>
    <mergeCell ref="J498:K498"/>
    <mergeCell ref="J499:K499"/>
    <mergeCell ref="J500:K500"/>
    <mergeCell ref="J501:K501"/>
    <mergeCell ref="J502:K502"/>
    <mergeCell ref="J503:K503"/>
    <mergeCell ref="J504:K504"/>
    <mergeCell ref="J505:K505"/>
    <mergeCell ref="C486:D486"/>
    <mergeCell ref="J486:K486"/>
    <mergeCell ref="B487:B495"/>
    <mergeCell ref="I487:I495"/>
    <mergeCell ref="J487:K487"/>
    <mergeCell ref="J488:K488"/>
    <mergeCell ref="J489:K489"/>
    <mergeCell ref="J490:K490"/>
    <mergeCell ref="J491:K491"/>
    <mergeCell ref="J492:K492"/>
    <mergeCell ref="J493:K493"/>
    <mergeCell ref="J494:K494"/>
    <mergeCell ref="J495:K495"/>
    <mergeCell ref="C476:D476"/>
    <mergeCell ref="J476:K476"/>
    <mergeCell ref="B477:B485"/>
    <mergeCell ref="I477:I485"/>
    <mergeCell ref="J477:K477"/>
    <mergeCell ref="J478:K478"/>
    <mergeCell ref="J479:K479"/>
    <mergeCell ref="J480:K480"/>
    <mergeCell ref="J481:K481"/>
    <mergeCell ref="J482:K482"/>
    <mergeCell ref="J483:K483"/>
    <mergeCell ref="J484:K484"/>
    <mergeCell ref="J485:K485"/>
    <mergeCell ref="C466:D466"/>
    <mergeCell ref="J466:K466"/>
    <mergeCell ref="B467:B475"/>
    <mergeCell ref="I467:I475"/>
    <mergeCell ref="J467:K467"/>
    <mergeCell ref="J468:K468"/>
    <mergeCell ref="J469:K469"/>
    <mergeCell ref="J470:K470"/>
    <mergeCell ref="J471:K471"/>
    <mergeCell ref="J472:K472"/>
    <mergeCell ref="J473:K473"/>
    <mergeCell ref="J474:K474"/>
    <mergeCell ref="J475:K475"/>
    <mergeCell ref="C456:D456"/>
    <mergeCell ref="J456:K456"/>
    <mergeCell ref="B457:B465"/>
    <mergeCell ref="I457:I465"/>
    <mergeCell ref="J457:K457"/>
    <mergeCell ref="J458:K458"/>
    <mergeCell ref="J459:K459"/>
    <mergeCell ref="J460:K460"/>
    <mergeCell ref="J461:K461"/>
    <mergeCell ref="J462:K462"/>
    <mergeCell ref="J463:K463"/>
    <mergeCell ref="J464:K464"/>
    <mergeCell ref="J465:K465"/>
    <mergeCell ref="C446:D446"/>
    <mergeCell ref="J446:K446"/>
    <mergeCell ref="B447:B455"/>
    <mergeCell ref="I447:I455"/>
    <mergeCell ref="J447:K447"/>
    <mergeCell ref="J448:K448"/>
    <mergeCell ref="J449:K449"/>
    <mergeCell ref="J450:K450"/>
    <mergeCell ref="J451:K451"/>
    <mergeCell ref="J452:K452"/>
    <mergeCell ref="J453:K453"/>
    <mergeCell ref="J454:K454"/>
    <mergeCell ref="J455:K455"/>
    <mergeCell ref="C436:D436"/>
    <mergeCell ref="J436:K436"/>
    <mergeCell ref="B437:B445"/>
    <mergeCell ref="I437:I445"/>
    <mergeCell ref="J437:K437"/>
    <mergeCell ref="J438:K438"/>
    <mergeCell ref="J439:K439"/>
    <mergeCell ref="J440:K440"/>
    <mergeCell ref="J441:K441"/>
    <mergeCell ref="J442:K442"/>
    <mergeCell ref="J443:K443"/>
    <mergeCell ref="J444:K444"/>
    <mergeCell ref="J445:K445"/>
    <mergeCell ref="C426:D426"/>
    <mergeCell ref="J426:K426"/>
    <mergeCell ref="B427:B435"/>
    <mergeCell ref="I427:I435"/>
    <mergeCell ref="J427:K427"/>
    <mergeCell ref="J428:K428"/>
    <mergeCell ref="J429:K429"/>
    <mergeCell ref="J430:K430"/>
    <mergeCell ref="J431:K431"/>
    <mergeCell ref="J432:K432"/>
    <mergeCell ref="J433:K433"/>
    <mergeCell ref="J434:K434"/>
    <mergeCell ref="J435:K435"/>
    <mergeCell ref="C416:D416"/>
    <mergeCell ref="J416:K416"/>
    <mergeCell ref="B417:B425"/>
    <mergeCell ref="I417:I425"/>
    <mergeCell ref="J417:K417"/>
    <mergeCell ref="J418:K418"/>
    <mergeCell ref="J419:K419"/>
    <mergeCell ref="J420:K420"/>
    <mergeCell ref="J421:K421"/>
    <mergeCell ref="J422:K422"/>
    <mergeCell ref="J423:K423"/>
    <mergeCell ref="J424:K424"/>
    <mergeCell ref="J425:K425"/>
    <mergeCell ref="C406:D406"/>
    <mergeCell ref="J406:K406"/>
    <mergeCell ref="B407:B415"/>
    <mergeCell ref="I407:I415"/>
    <mergeCell ref="J407:K407"/>
    <mergeCell ref="J408:K408"/>
    <mergeCell ref="J409:K409"/>
    <mergeCell ref="J410:K410"/>
    <mergeCell ref="J411:K411"/>
    <mergeCell ref="J412:K412"/>
    <mergeCell ref="J413:K413"/>
    <mergeCell ref="J414:K414"/>
    <mergeCell ref="J415:K415"/>
    <mergeCell ref="C396:D396"/>
    <mergeCell ref="J396:K396"/>
    <mergeCell ref="B397:B405"/>
    <mergeCell ref="I397:I405"/>
    <mergeCell ref="J397:K397"/>
    <mergeCell ref="J398:K398"/>
    <mergeCell ref="J399:K399"/>
    <mergeCell ref="J400:K400"/>
    <mergeCell ref="J401:K401"/>
    <mergeCell ref="J402:K402"/>
    <mergeCell ref="J403:K403"/>
    <mergeCell ref="J404:K404"/>
    <mergeCell ref="J405:K405"/>
    <mergeCell ref="C386:D386"/>
    <mergeCell ref="J386:K386"/>
    <mergeCell ref="B387:B395"/>
    <mergeCell ref="I387:I395"/>
    <mergeCell ref="J387:K387"/>
    <mergeCell ref="J388:K388"/>
    <mergeCell ref="J389:K389"/>
    <mergeCell ref="J390:K390"/>
    <mergeCell ref="J391:K391"/>
    <mergeCell ref="J392:K392"/>
    <mergeCell ref="J393:K393"/>
    <mergeCell ref="J394:K394"/>
    <mergeCell ref="J395:K395"/>
    <mergeCell ref="C376:D376"/>
    <mergeCell ref="J376:K376"/>
    <mergeCell ref="B377:B385"/>
    <mergeCell ref="I377:I385"/>
    <mergeCell ref="J377:K377"/>
    <mergeCell ref="J378:K378"/>
    <mergeCell ref="J379:K379"/>
    <mergeCell ref="J380:K380"/>
    <mergeCell ref="J381:K381"/>
    <mergeCell ref="J382:K382"/>
    <mergeCell ref="J383:K383"/>
    <mergeCell ref="J384:K384"/>
    <mergeCell ref="J385:K385"/>
    <mergeCell ref="C366:D366"/>
    <mergeCell ref="J366:K366"/>
    <mergeCell ref="B367:B375"/>
    <mergeCell ref="I367:I375"/>
    <mergeCell ref="J367:K367"/>
    <mergeCell ref="J368:K368"/>
    <mergeCell ref="J369:K369"/>
    <mergeCell ref="J370:K370"/>
    <mergeCell ref="J371:K371"/>
    <mergeCell ref="J372:K372"/>
    <mergeCell ref="J373:K373"/>
    <mergeCell ref="J374:K374"/>
    <mergeCell ref="J375:K375"/>
    <mergeCell ref="C356:D356"/>
    <mergeCell ref="J356:K356"/>
    <mergeCell ref="B357:B365"/>
    <mergeCell ref="I357:I365"/>
    <mergeCell ref="J357:K357"/>
    <mergeCell ref="J358:K358"/>
    <mergeCell ref="J359:K359"/>
    <mergeCell ref="J360:K360"/>
    <mergeCell ref="J361:K361"/>
    <mergeCell ref="J362:K362"/>
    <mergeCell ref="J363:K363"/>
    <mergeCell ref="J364:K364"/>
    <mergeCell ref="J365:K365"/>
    <mergeCell ref="C346:D346"/>
    <mergeCell ref="J346:K346"/>
    <mergeCell ref="B347:B355"/>
    <mergeCell ref="I347:I355"/>
    <mergeCell ref="J347:K347"/>
    <mergeCell ref="J348:K348"/>
    <mergeCell ref="J349:K349"/>
    <mergeCell ref="J350:K350"/>
    <mergeCell ref="J351:K351"/>
    <mergeCell ref="J352:K352"/>
    <mergeCell ref="J353:K353"/>
    <mergeCell ref="J354:K354"/>
    <mergeCell ref="J355:K355"/>
    <mergeCell ref="C336:D336"/>
    <mergeCell ref="J336:K336"/>
    <mergeCell ref="B337:B345"/>
    <mergeCell ref="I337:I345"/>
    <mergeCell ref="J337:K337"/>
    <mergeCell ref="J338:K338"/>
    <mergeCell ref="J339:K339"/>
    <mergeCell ref="J340:K340"/>
    <mergeCell ref="J341:K341"/>
    <mergeCell ref="J342:K342"/>
    <mergeCell ref="J343:K343"/>
    <mergeCell ref="J344:K344"/>
    <mergeCell ref="J345:K345"/>
    <mergeCell ref="C326:D326"/>
    <mergeCell ref="J326:K326"/>
    <mergeCell ref="B327:B335"/>
    <mergeCell ref="I327:I335"/>
    <mergeCell ref="J327:K327"/>
    <mergeCell ref="J328:K328"/>
    <mergeCell ref="J329:K329"/>
    <mergeCell ref="J330:K330"/>
    <mergeCell ref="J331:K331"/>
    <mergeCell ref="J332:K332"/>
    <mergeCell ref="J333:K333"/>
    <mergeCell ref="J334:K334"/>
    <mergeCell ref="J335:K335"/>
    <mergeCell ref="C316:D316"/>
    <mergeCell ref="J316:K316"/>
    <mergeCell ref="B317:B325"/>
    <mergeCell ref="I317:I325"/>
    <mergeCell ref="J317:K317"/>
    <mergeCell ref="J318:K318"/>
    <mergeCell ref="J319:K319"/>
    <mergeCell ref="J320:K320"/>
    <mergeCell ref="J321:K321"/>
    <mergeCell ref="J322:K322"/>
    <mergeCell ref="J323:K323"/>
    <mergeCell ref="J324:K324"/>
    <mergeCell ref="J325:K325"/>
    <mergeCell ref="C306:D306"/>
    <mergeCell ref="J306:K306"/>
    <mergeCell ref="B307:B315"/>
    <mergeCell ref="I307:I315"/>
    <mergeCell ref="J307:K307"/>
    <mergeCell ref="J308:K308"/>
    <mergeCell ref="J309:K309"/>
    <mergeCell ref="J310:K310"/>
    <mergeCell ref="J311:K311"/>
    <mergeCell ref="J312:K312"/>
    <mergeCell ref="J313:K313"/>
    <mergeCell ref="J314:K314"/>
    <mergeCell ref="J315:K315"/>
    <mergeCell ref="C296:D296"/>
    <mergeCell ref="J296:K296"/>
    <mergeCell ref="B297:B305"/>
    <mergeCell ref="I297:I305"/>
    <mergeCell ref="J297:K297"/>
    <mergeCell ref="J298:K298"/>
    <mergeCell ref="J299:K299"/>
    <mergeCell ref="J300:K300"/>
    <mergeCell ref="J301:K301"/>
    <mergeCell ref="J302:K302"/>
    <mergeCell ref="J303:K303"/>
    <mergeCell ref="J304:K304"/>
    <mergeCell ref="J305:K305"/>
    <mergeCell ref="C286:D286"/>
    <mergeCell ref="J286:K286"/>
    <mergeCell ref="B287:B295"/>
    <mergeCell ref="I287:I295"/>
    <mergeCell ref="J287:K287"/>
    <mergeCell ref="J288:K288"/>
    <mergeCell ref="J289:K289"/>
    <mergeCell ref="J290:K290"/>
    <mergeCell ref="J291:K291"/>
    <mergeCell ref="J292:K292"/>
    <mergeCell ref="J293:K293"/>
    <mergeCell ref="J294:K294"/>
    <mergeCell ref="J295:K295"/>
    <mergeCell ref="C276:D276"/>
    <mergeCell ref="J276:K276"/>
    <mergeCell ref="B277:B285"/>
    <mergeCell ref="I277:I285"/>
    <mergeCell ref="J277:K277"/>
    <mergeCell ref="J278:K278"/>
    <mergeCell ref="J279:K279"/>
    <mergeCell ref="J280:K280"/>
    <mergeCell ref="J281:K281"/>
    <mergeCell ref="J282:K282"/>
    <mergeCell ref="J283:K283"/>
    <mergeCell ref="J284:K284"/>
    <mergeCell ref="J285:K285"/>
    <mergeCell ref="C266:D266"/>
    <mergeCell ref="J266:K266"/>
    <mergeCell ref="B267:B275"/>
    <mergeCell ref="I267:I275"/>
    <mergeCell ref="J267:K267"/>
    <mergeCell ref="J268:K268"/>
    <mergeCell ref="J269:K269"/>
    <mergeCell ref="J270:K270"/>
    <mergeCell ref="J271:K271"/>
    <mergeCell ref="J272:K272"/>
    <mergeCell ref="J273:K273"/>
    <mergeCell ref="J274:K274"/>
    <mergeCell ref="J275:K275"/>
    <mergeCell ref="C256:D256"/>
    <mergeCell ref="J256:K256"/>
    <mergeCell ref="B257:B265"/>
    <mergeCell ref="I257:I265"/>
    <mergeCell ref="J257:K257"/>
    <mergeCell ref="J258:K258"/>
    <mergeCell ref="J259:K259"/>
    <mergeCell ref="J260:K260"/>
    <mergeCell ref="J261:K261"/>
    <mergeCell ref="J262:K262"/>
    <mergeCell ref="J263:K263"/>
    <mergeCell ref="J264:K264"/>
    <mergeCell ref="J265:K265"/>
    <mergeCell ref="C246:D246"/>
    <mergeCell ref="J246:K246"/>
    <mergeCell ref="B247:B255"/>
    <mergeCell ref="I247:I255"/>
    <mergeCell ref="J247:K247"/>
    <mergeCell ref="J248:K248"/>
    <mergeCell ref="J249:K249"/>
    <mergeCell ref="J250:K250"/>
    <mergeCell ref="J251:K251"/>
    <mergeCell ref="J252:K252"/>
    <mergeCell ref="J253:K253"/>
    <mergeCell ref="J254:K254"/>
    <mergeCell ref="J255:K255"/>
    <mergeCell ref="C236:D236"/>
    <mergeCell ref="J236:K236"/>
    <mergeCell ref="B237:B245"/>
    <mergeCell ref="I237:I245"/>
    <mergeCell ref="J237:K237"/>
    <mergeCell ref="J238:K238"/>
    <mergeCell ref="J239:K239"/>
    <mergeCell ref="J240:K240"/>
    <mergeCell ref="J241:K241"/>
    <mergeCell ref="J242:K242"/>
    <mergeCell ref="J243:K243"/>
    <mergeCell ref="J244:K244"/>
    <mergeCell ref="J245:K245"/>
    <mergeCell ref="C226:D226"/>
    <mergeCell ref="J226:K226"/>
    <mergeCell ref="B227:B235"/>
    <mergeCell ref="I227:I235"/>
    <mergeCell ref="J227:K227"/>
    <mergeCell ref="J228:K228"/>
    <mergeCell ref="J229:K229"/>
    <mergeCell ref="J230:K230"/>
    <mergeCell ref="J231:K231"/>
    <mergeCell ref="J232:K232"/>
    <mergeCell ref="J233:K233"/>
    <mergeCell ref="J234:K234"/>
    <mergeCell ref="J235:K235"/>
    <mergeCell ref="C216:D216"/>
    <mergeCell ref="J216:K216"/>
    <mergeCell ref="B217:B225"/>
    <mergeCell ref="I217:I225"/>
    <mergeCell ref="J217:K217"/>
    <mergeCell ref="J218:K218"/>
    <mergeCell ref="J219:K219"/>
    <mergeCell ref="J220:K220"/>
    <mergeCell ref="J221:K221"/>
    <mergeCell ref="J222:K222"/>
    <mergeCell ref="J223:K223"/>
    <mergeCell ref="J224:K224"/>
    <mergeCell ref="J225:K225"/>
    <mergeCell ref="C206:D206"/>
    <mergeCell ref="J206:K206"/>
    <mergeCell ref="B207:B215"/>
    <mergeCell ref="I207:I215"/>
    <mergeCell ref="J207:K207"/>
    <mergeCell ref="J208:K208"/>
    <mergeCell ref="J209:K209"/>
    <mergeCell ref="J210:K210"/>
    <mergeCell ref="J211:K211"/>
    <mergeCell ref="J212:K212"/>
    <mergeCell ref="J213:K213"/>
    <mergeCell ref="J214:K214"/>
    <mergeCell ref="J215:K215"/>
    <mergeCell ref="B197:B205"/>
    <mergeCell ref="I197:I205"/>
    <mergeCell ref="J197:K197"/>
    <mergeCell ref="J198:K198"/>
    <mergeCell ref="J199:K199"/>
    <mergeCell ref="J200:K200"/>
    <mergeCell ref="J201:K201"/>
    <mergeCell ref="J202:K202"/>
    <mergeCell ref="J203:K203"/>
    <mergeCell ref="J204:K204"/>
    <mergeCell ref="J205:K205"/>
    <mergeCell ref="J192:K192"/>
    <mergeCell ref="J193:K193"/>
    <mergeCell ref="J194:K194"/>
    <mergeCell ref="J195:K195"/>
    <mergeCell ref="C196:D196"/>
    <mergeCell ref="J196:K196"/>
    <mergeCell ref="J185:K185"/>
    <mergeCell ref="C186:D186"/>
    <mergeCell ref="J186:K186"/>
    <mergeCell ref="J174:K174"/>
    <mergeCell ref="J175:K175"/>
    <mergeCell ref="C176:D176"/>
    <mergeCell ref="J176:K176"/>
    <mergeCell ref="J165:K165"/>
    <mergeCell ref="C166:D166"/>
    <mergeCell ref="J166:K166"/>
    <mergeCell ref="B187:B195"/>
    <mergeCell ref="I187:I195"/>
    <mergeCell ref="J187:K187"/>
    <mergeCell ref="J188:K188"/>
    <mergeCell ref="J189:K189"/>
    <mergeCell ref="J190:K190"/>
    <mergeCell ref="J191:K191"/>
    <mergeCell ref="B177:B185"/>
    <mergeCell ref="I177:I185"/>
    <mergeCell ref="J177:K177"/>
    <mergeCell ref="J178:K178"/>
    <mergeCell ref="J179:K179"/>
    <mergeCell ref="J180:K180"/>
    <mergeCell ref="J181:K181"/>
    <mergeCell ref="J182:K182"/>
    <mergeCell ref="J183:K183"/>
    <mergeCell ref="J184:K184"/>
    <mergeCell ref="C156:D156"/>
    <mergeCell ref="J156:K156"/>
    <mergeCell ref="J145:K145"/>
    <mergeCell ref="C146:D146"/>
    <mergeCell ref="J146:K146"/>
    <mergeCell ref="B167:B175"/>
    <mergeCell ref="I167:I175"/>
    <mergeCell ref="J167:K167"/>
    <mergeCell ref="J168:K168"/>
    <mergeCell ref="J169:K169"/>
    <mergeCell ref="J170:K170"/>
    <mergeCell ref="J171:K171"/>
    <mergeCell ref="B157:B165"/>
    <mergeCell ref="I157:I165"/>
    <mergeCell ref="J157:K157"/>
    <mergeCell ref="J158:K158"/>
    <mergeCell ref="J159:K159"/>
    <mergeCell ref="J160:K160"/>
    <mergeCell ref="J161:K161"/>
    <mergeCell ref="J162:K162"/>
    <mergeCell ref="J163:K163"/>
    <mergeCell ref="J164:K164"/>
    <mergeCell ref="J172:K172"/>
    <mergeCell ref="J173:K173"/>
    <mergeCell ref="B147:B155"/>
    <mergeCell ref="I147:I155"/>
    <mergeCell ref="J147:K147"/>
    <mergeCell ref="J148:K148"/>
    <mergeCell ref="J149:K149"/>
    <mergeCell ref="J150:K150"/>
    <mergeCell ref="J151:K151"/>
    <mergeCell ref="B137:B145"/>
    <mergeCell ref="I137:I145"/>
    <mergeCell ref="J137:K137"/>
    <mergeCell ref="J138:K138"/>
    <mergeCell ref="J139:K139"/>
    <mergeCell ref="J140:K140"/>
    <mergeCell ref="J141:K141"/>
    <mergeCell ref="J142:K142"/>
    <mergeCell ref="J143:K143"/>
    <mergeCell ref="J144:K144"/>
    <mergeCell ref="J152:K152"/>
    <mergeCell ref="J153:K153"/>
    <mergeCell ref="J154:K154"/>
    <mergeCell ref="J155:K155"/>
    <mergeCell ref="J132:K132"/>
    <mergeCell ref="J133:K133"/>
    <mergeCell ref="J134:K134"/>
    <mergeCell ref="J135:K135"/>
    <mergeCell ref="C136:D136"/>
    <mergeCell ref="J136:K136"/>
    <mergeCell ref="J125:K125"/>
    <mergeCell ref="C126:D126"/>
    <mergeCell ref="J126:K126"/>
    <mergeCell ref="J114:K114"/>
    <mergeCell ref="J115:K115"/>
    <mergeCell ref="C116:D116"/>
    <mergeCell ref="J116:K116"/>
    <mergeCell ref="J105:K105"/>
    <mergeCell ref="C106:D106"/>
    <mergeCell ref="J106:K106"/>
    <mergeCell ref="B127:B135"/>
    <mergeCell ref="I127:I135"/>
    <mergeCell ref="J127:K127"/>
    <mergeCell ref="J128:K128"/>
    <mergeCell ref="J129:K129"/>
    <mergeCell ref="J130:K130"/>
    <mergeCell ref="J131:K131"/>
    <mergeCell ref="B117:B125"/>
    <mergeCell ref="I117:I125"/>
    <mergeCell ref="J117:K117"/>
    <mergeCell ref="J118:K118"/>
    <mergeCell ref="J119:K119"/>
    <mergeCell ref="J120:K120"/>
    <mergeCell ref="J121:K121"/>
    <mergeCell ref="J122:K122"/>
    <mergeCell ref="J123:K123"/>
    <mergeCell ref="J124:K124"/>
    <mergeCell ref="C96:D96"/>
    <mergeCell ref="J96:K96"/>
    <mergeCell ref="J85:K85"/>
    <mergeCell ref="C86:D86"/>
    <mergeCell ref="J86:K86"/>
    <mergeCell ref="B107:B115"/>
    <mergeCell ref="I107:I115"/>
    <mergeCell ref="J107:K107"/>
    <mergeCell ref="J108:K108"/>
    <mergeCell ref="J109:K109"/>
    <mergeCell ref="J110:K110"/>
    <mergeCell ref="J111:K111"/>
    <mergeCell ref="B97:B105"/>
    <mergeCell ref="I97:I105"/>
    <mergeCell ref="J97:K97"/>
    <mergeCell ref="J98:K98"/>
    <mergeCell ref="J99:K99"/>
    <mergeCell ref="J100:K100"/>
    <mergeCell ref="J101:K101"/>
    <mergeCell ref="J102:K102"/>
    <mergeCell ref="J103:K103"/>
    <mergeCell ref="J104:K104"/>
    <mergeCell ref="J112:K112"/>
    <mergeCell ref="J113:K113"/>
    <mergeCell ref="B87:B95"/>
    <mergeCell ref="I87:I95"/>
    <mergeCell ref="J87:K87"/>
    <mergeCell ref="J88:K88"/>
    <mergeCell ref="J89:K89"/>
    <mergeCell ref="J90:K90"/>
    <mergeCell ref="J91:K91"/>
    <mergeCell ref="B77:B85"/>
    <mergeCell ref="I77:I85"/>
    <mergeCell ref="J77:K77"/>
    <mergeCell ref="J78:K78"/>
    <mergeCell ref="J79:K79"/>
    <mergeCell ref="J80:K80"/>
    <mergeCell ref="J81:K81"/>
    <mergeCell ref="J82:K82"/>
    <mergeCell ref="J83:K83"/>
    <mergeCell ref="J84:K84"/>
    <mergeCell ref="J92:K92"/>
    <mergeCell ref="J93:K93"/>
    <mergeCell ref="J94:K94"/>
    <mergeCell ref="J95:K95"/>
    <mergeCell ref="J72:K72"/>
    <mergeCell ref="J73:K73"/>
    <mergeCell ref="J74:K74"/>
    <mergeCell ref="J75:K75"/>
    <mergeCell ref="C76:D76"/>
    <mergeCell ref="J76:K76"/>
    <mergeCell ref="J65:K65"/>
    <mergeCell ref="C66:D66"/>
    <mergeCell ref="J66:K66"/>
    <mergeCell ref="J54:K54"/>
    <mergeCell ref="J55:K55"/>
    <mergeCell ref="C56:D56"/>
    <mergeCell ref="J56:K56"/>
    <mergeCell ref="J45:K45"/>
    <mergeCell ref="C46:D46"/>
    <mergeCell ref="J46:K46"/>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J14:K14"/>
    <mergeCell ref="J15:K15"/>
    <mergeCell ref="C16:D16"/>
    <mergeCell ref="J16:K16"/>
    <mergeCell ref="B5:D5"/>
    <mergeCell ref="J5:K5"/>
    <mergeCell ref="C6:D6"/>
    <mergeCell ref="J6:K6"/>
    <mergeCell ref="B7:B15"/>
    <mergeCell ref="I7:I15"/>
    <mergeCell ref="J7:K7"/>
    <mergeCell ref="J8:K8"/>
    <mergeCell ref="J9:K9"/>
    <mergeCell ref="J10:K10"/>
    <mergeCell ref="J2:K2"/>
    <mergeCell ref="B3:D4"/>
    <mergeCell ref="E3:E4"/>
    <mergeCell ref="F3:H3"/>
    <mergeCell ref="I3:I4"/>
    <mergeCell ref="J3:K4"/>
    <mergeCell ref="J11:K11"/>
    <mergeCell ref="J12:K12"/>
    <mergeCell ref="J13:K13"/>
  </mergeCells>
  <phoneticPr fontId="1"/>
  <dataValidations count="84">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D117:D124 D107:D114 C177:C182 C187:C192 C167:C172 D187:D194 C157:C162 D177:D184 C147:C152 D167:D174 C137:C142 D157:D164 C127:C132 D147:D154 C117:C122 D137:D144 C107:C112 D127:D134 C104:C105 C7:C12 C14:C15 C17:C22 C24:C25 C27:C32 C34:C35 C37:C42 C44:C45 C47:C52 C54:C55 C57:C62 C64:C65 C67:C72 C74:C75 C77:C82 C84:C85 C87:C92 C94:C95 C97:C102 B107:B115 C114:C115 B117:B125 C124:C125 B127:B135 C134:C135 B137:B145 C144:C145 B147:B155 C154:C155 B157:B165 C164:C165 B167:B175 C174:C175 B177:B185 C184:C185 B187:B195 C194:C195 D197:D205 C204:C205 C197:C202 B197:B205 D317:D324 D307:D314 C377:C382 C387:C392 C367:C372 D387:D394 C357:C362 D377:D384 C347:C352 D367:D374 C337:C342 D357:D364 C327:C332 D347:D354 C317:C322 D337:D344 C307:C312 D327:D334 C304:C305 C207:C212 C214:C215 C217:C222 C224:C225 C227:C232 C234:C235 C237:C242 C244:C245 C247:C252 C254:C255 C257:C262 C264:C265 C267:C272 C274:C275 C277:C282 C284:C285 C287:C292 C294:C295 C297:C302 B307:B315 C314:C315 B317:B325 C324:C325 B327:B335 C334:C335 B337:B345 C344:C345 B347:B355 C354:C355 B357:B365 C364:C365 B367:B375 C374:C375 B377:B385 C384:C385 B387:B395 C394:C395 C404:C405 B397:B405 C397:C402 D397:D405 D517:D524 D507:D514 C577:C582 C587:C592 C567:C572 D587:D594 C557:C562 D577:D584 C547:C552 D567:D574 C537:C542 D557:D564 C527:C532 D547:D554 C517:C522 D537:D544 C507:C512 D527:D534 C504:C505 C407:C412 C414:C415 C417:C422 C424:C425 C427:C432 C434:C435 C437:C442 C444:C445 C447:C452 C454:C455 C457:C462 C464:C465 C467:C472 C474:C475 C477:C482 C484:C485 C487:C492 C494:C495 C497:C502 B507:B515 C514:C515 B517:B525 C524:C525 B527:B535 C534:C535 B537:B545 C544:C545 B547:B555 C554:C555 B557:B565 C564:C565 B567:B575 C574:C575 B577:B585 C584:C585 B587:B595 C594:C595 D597:D605 C604:C605 C597:C602 B597:B605 D717:D724 D707:D714 C777:C782 C787:C792 C767:C772 D787:D794 C757:C762 D777:D784 C747:C752 D767:D774 C737:C742 D757:D764 C727:C732 D747:D754 C717:C722 D737:D744 C707:C712 D727:D734 C704:C705 C607:C612 C614:C615 C617:C622 C624:C625 C627:C632 C634:C635 C637:C642 C644:C645 C647:C652 C654:C655 C657:C662 C664:C665 C667:C672 C674:C675 C677:C682 C684:C685 C687:C692 C694:C695 C697:C702 B707:B715 C714:C715 B717:B725 C724:C725 B727:B735 C734:C735 B737:B745 C744:C745 B747:B755 C754:C755 B757:B765 C764:C765 B767:B775 C774:C775 B777:B785 C784:C785 B787:B795 C794:C795 C804:C805 B797:B805 C797:C802 D797:D805">
      <formula1>100000000000</formula1>
    </dataValidation>
    <dataValidation allowBlank="1" showInputMessage="1" showErrorMessage="1" promptTitle="金額単位は「円」です。" prompt="間違いはありませんか？" sqref="F7 F17 F27 F37 F47 F57 F67 F77 F87 F97 F107 F117 F127 F137 F147 F157 F167 F177 F187 F197 F207 F217 F227 F237 F247 F257 F267 F277 F287 F297 F307 F317 F327 F337 F347 F357 F367 F377 F387 F397 F407 F417 F427 F437 F447 F457 F467 F477 F487 F497 F507 F517 F527 F537 F547 F557 F567 F577 F587 F597 F607 F617 F627 F637 F647 F657 F667 F677 F687 F697 F707 F717 F727 F737 F747 F757 F767 F777 F787 F797"/>
    <dataValidation type="whole" imeMode="off" operator="lessThan" allowBlank="1" showInputMessage="1" showErrorMessage="1" errorTitle="入力不要です。" error="[キャンセル]をクリックしてください。" sqref="E607:E805 E7:E205 E207:E405 E407:E605 E6:H6 B5:D6 I5:K6 B796:K796 B786:K786 B776:K776 B766:K766 B756:K756 B746:K746 B736:K736 B726:K726 B716:K716 B706:K706 B696:K696 B686:K686 B676:K676 B666:K666 B656:K656 B646:K646 B636:K636 B626:K626 B616:K616 B606:K606 B596:K596 B586:K586 B576:K576 B566:K566 B556:K556 B546:K546 B536:K536 B526:K526 B516:K516 B506:K506 B496:K496 B486:K486 B476:K476 B466:K466 B456:K456 B446:K446 B436:K436 B426:K426 B416:K416 B406:K406 B396:K396 B386:K386 B376:K376 B366:K366 B356:K356 B346:K346 B336:K336 B326:K326 B316:K316 B306:K306 B296:K296 B286:K286 B276:K276 B266:K266 B256:K256 B246:K246 B236:K236 B226:K226 B216:K216 B206:K206 B196:K196 B186:K186 B176:K176 B166:K166 B156:K156 B146:K146 B136:K136 B126:K126 B116:K116 B106:K106 B96:K96 B86:K86 B76:K76 B66:K66 B56:K56 B46:K46 B36:K36 B26:K26 B16:K16">
      <formula1>0</formula1>
    </dataValidation>
    <dataValidation imeMode="off" operator="lessThan" allowBlank="1" showInputMessage="1" showErrorMessage="1" errorTitle="入力不要です。" error="[キャンセル]をクリックしてください。" sqref="E5:H5"/>
    <dataValidation allowBlank="1" showInputMessage="1" showErrorMessage="1" promptTitle="その他を計上する場合" prompt="内容を「D605セル」に入力してください。" sqref="F605:H605"/>
    <dataValidation allowBlank="1" showInputMessage="1" showErrorMessage="1" promptTitle="その他を計上する場合" prompt="内容を「D595セル」に入力してください。" sqref="F595:H595"/>
    <dataValidation allowBlank="1" showInputMessage="1" showErrorMessage="1" promptTitle="その他を計上する場合" prompt="内容を「D585セル」に入力してください。" sqref="F585:H585"/>
    <dataValidation allowBlank="1" showInputMessage="1" showErrorMessage="1" promptTitle="その他を計上する場合" prompt="内容を「D575セル」に入力してください。" sqref="F575:H575"/>
    <dataValidation allowBlank="1" showInputMessage="1" showErrorMessage="1" promptTitle="その他を計上する場合" prompt="内容を「D565セル」に入力してください。" sqref="F565:H565"/>
    <dataValidation allowBlank="1" showInputMessage="1" showErrorMessage="1" promptTitle="その他を計上する場合" prompt="内容を「D555セル」に入力してください。" sqref="F555:H555"/>
    <dataValidation allowBlank="1" showInputMessage="1" showErrorMessage="1" promptTitle="その他を計上する場合" prompt="内容を「D545セル」に入力してください。" sqref="F545:H545"/>
    <dataValidation allowBlank="1" showInputMessage="1" showErrorMessage="1" promptTitle="その他を計上する場合" prompt="内容を「D535セル」に入力してください。" sqref="F535:H535"/>
    <dataValidation allowBlank="1" showInputMessage="1" showErrorMessage="1" promptTitle="その他を計上する場合" prompt="内容を「D525セル」に入力してください。" sqref="F525:H525"/>
    <dataValidation allowBlank="1" showInputMessage="1" showErrorMessage="1" promptTitle="その他を計上する場合" prompt="内容を「D515セル」に入力してください。" sqref="F515:H515"/>
    <dataValidation allowBlank="1" showInputMessage="1" showErrorMessage="1" promptTitle="その他を計上する場合" prompt="内容を「D505セル」に入力してください。" sqref="F505:H505"/>
    <dataValidation allowBlank="1" showInputMessage="1" showErrorMessage="1" promptTitle="その他を計上する場合" prompt="内容を「D495セル」に入力してください。" sqref="F495:H495"/>
    <dataValidation allowBlank="1" showInputMessage="1" showErrorMessage="1" promptTitle="その他を計上する場合" prompt="内容を「D485セル」に入力してください。" sqref="F485:H485"/>
    <dataValidation allowBlank="1" showInputMessage="1" showErrorMessage="1" promptTitle="その他を計上する場合" prompt="内容を「D475セル」に入力してください。" sqref="F475:H475"/>
    <dataValidation allowBlank="1" showInputMessage="1" showErrorMessage="1" promptTitle="その他を計上する場合" prompt="内容を「D465セル」に入力してください。" sqref="F465:H465"/>
    <dataValidation allowBlank="1" showInputMessage="1" showErrorMessage="1" promptTitle="その他を計上する場合" prompt="内容を「D455セル」に入力してください。" sqref="F455:H455"/>
    <dataValidation allowBlank="1" showInputMessage="1" showErrorMessage="1" promptTitle="その他を計上する場合" prompt="内容を「D445セル」に入力してください。" sqref="F445:H445"/>
    <dataValidation allowBlank="1" showInputMessage="1" showErrorMessage="1" promptTitle="その他を計上する場合" prompt="内容を「D435セル」に入力してください。" sqref="F435:H435"/>
    <dataValidation allowBlank="1" showInputMessage="1" showErrorMessage="1" promptTitle="その他を計上する場合" prompt="内容を「D425セル」に入力してください。" sqref="F425:H425"/>
    <dataValidation allowBlank="1" showInputMessage="1" showErrorMessage="1" promptTitle="その他を計上する場合" prompt="内容を「D415セル」に入力してください。" sqref="F415:H415"/>
    <dataValidation allowBlank="1" showInputMessage="1" showErrorMessage="1" promptTitle="その他を計上する場合" prompt="内容を「D405セル」に入力してください。" sqref="F405:H405"/>
    <dataValidation allowBlank="1" showInputMessage="1" showErrorMessage="1" promptTitle="その他を計上する場合" prompt="内容を「D395セル」に入力してください。" sqref="F395:H395"/>
    <dataValidation allowBlank="1" showInputMessage="1" showErrorMessage="1" promptTitle="その他を計上する場合" prompt="内容を「D385セル」に入力してください。" sqref="F385:H385"/>
    <dataValidation allowBlank="1" showInputMessage="1" showErrorMessage="1" promptTitle="その他を計上する場合" prompt="内容を「D375セル」に入力してください。" sqref="F375:H375"/>
    <dataValidation allowBlank="1" showInputMessage="1" showErrorMessage="1" promptTitle="その他を計上する場合" prompt="内容を「D365セル」に入力してください。" sqref="F365:H365"/>
    <dataValidation allowBlank="1" showInputMessage="1" showErrorMessage="1" promptTitle="その他を計上する場合" prompt="内容を「D355セル」に入力してください。" sqref="F355:H355"/>
    <dataValidation allowBlank="1" showInputMessage="1" showErrorMessage="1" promptTitle="その他を計上する場合" prompt="内容を「D345セル」に入力してください。" sqref="F345:H345"/>
    <dataValidation allowBlank="1" showInputMessage="1" showErrorMessage="1" promptTitle="その他を計上する場合" prompt="内容を「D335セル」に入力してください。" sqref="F335:H335"/>
    <dataValidation allowBlank="1" showInputMessage="1" showErrorMessage="1" promptTitle="その他を計上する場合" prompt="内容を「D325セル」に入力してください。" sqref="F325:H325"/>
    <dataValidation allowBlank="1" showInputMessage="1" showErrorMessage="1" promptTitle="その他を計上する場合" prompt="内容を「D315セル」に入力してください。" sqref="F315:H315"/>
    <dataValidation allowBlank="1" showInputMessage="1" showErrorMessage="1" promptTitle="その他を計上する場合" prompt="内容を「D305セル」に入力してください。" sqref="F305:H305"/>
    <dataValidation allowBlank="1" showInputMessage="1" showErrorMessage="1" promptTitle="その他を計上する場合" prompt="内容を「D295セル」に入力してください。" sqref="F295:H295"/>
    <dataValidation allowBlank="1" showInputMessage="1" showErrorMessage="1" promptTitle="その他を計上する場合" prompt="内容を「D285セル」に入力してください。" sqref="F285:H285"/>
    <dataValidation allowBlank="1" showInputMessage="1" showErrorMessage="1" promptTitle="その他を計上する場合" prompt="内容を「D275セル」に入力してください。" sqref="F275:H275"/>
    <dataValidation allowBlank="1" showInputMessage="1" showErrorMessage="1" promptTitle="その他を計上する場合" prompt="内容を「D265セル」に入力してください。" sqref="F265:H265"/>
    <dataValidation allowBlank="1" showInputMessage="1" showErrorMessage="1" promptTitle="その他を計上する場合" prompt="内容を「D255セル」に入力してください。" sqref="F255:H255"/>
    <dataValidation allowBlank="1" showInputMessage="1" showErrorMessage="1" promptTitle="その他を計上する場合" prompt="内容を「D245セル」に入力してください。" sqref="F245:H245"/>
    <dataValidation allowBlank="1" showInputMessage="1" showErrorMessage="1" promptTitle="その他を計上する場合" prompt="内容を「D235セル」に入力してください。" sqref="F235:H235"/>
    <dataValidation allowBlank="1" showInputMessage="1" showErrorMessage="1" promptTitle="その他を計上する場合" prompt="内容を「D225セル」に入力してください。" sqref="F225:H225"/>
    <dataValidation allowBlank="1" showInputMessage="1" showErrorMessage="1" promptTitle="その他を計上する場合" prompt="内容を「D215セル」に入力してください。" sqref="F215:H215"/>
    <dataValidation allowBlank="1" showInputMessage="1" showErrorMessage="1" promptTitle="その他を計上する場合" prompt="内容を「D205セル」に入力してください。" sqref="F205:H205"/>
    <dataValidation allowBlank="1" showInputMessage="1" showErrorMessage="1" promptTitle="その他を計上する場合" prompt="内容を「D195セル」に入力してください。" sqref="F195:H195"/>
    <dataValidation allowBlank="1" showInputMessage="1" showErrorMessage="1" promptTitle="その他を計上する場合" prompt="内容を「D185セル」に入力してください。" sqref="F185:H185"/>
    <dataValidation allowBlank="1" showInputMessage="1" showErrorMessage="1" promptTitle="その他を計上する場合" prompt="内容を「D175セル」に入力してください。" sqref="F175:H175"/>
    <dataValidation allowBlank="1" showInputMessage="1" showErrorMessage="1" promptTitle="その他を計上する場合" prompt="内容を「D165セル」に入力してください。" sqref="F165:H165"/>
    <dataValidation allowBlank="1" showInputMessage="1" showErrorMessage="1" promptTitle="その他を計上する場合" prompt="内容を「D155セル」に入力してください。" sqref="F155:H155"/>
    <dataValidation allowBlank="1" showInputMessage="1" showErrorMessage="1" promptTitle="その他を計上する場合" prompt="内容を「D145セル」に入力してください。" sqref="F145:H145"/>
    <dataValidation allowBlank="1" showInputMessage="1" showErrorMessage="1" promptTitle="その他を計上する場合" prompt="内容を「D135セル」に入力してください。" sqref="F135:H135"/>
    <dataValidation allowBlank="1" showInputMessage="1" showErrorMessage="1" promptTitle="その他を計上する場合" prompt="内容を「D125セル」に入力してください。" sqref="F125:H125"/>
    <dataValidation allowBlank="1" showInputMessage="1" showErrorMessage="1" promptTitle="その他を計上する場合" prompt="内容を「D115セル」に入力してください。" sqref="F115:H115"/>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15セル」に入力してください。" sqref="F15:H15"/>
    <dataValidation allowBlank="1" showInputMessage="1" showErrorMessage="1" promptTitle="その他を計上する場合" prompt="内容を「D735セル」に入力してください。" sqref="F735:H735"/>
    <dataValidation allowBlank="1" showInputMessage="1" showErrorMessage="1" promptTitle="その他を計上する場合" prompt="内容を「D725セル」に入力してください。" sqref="F725:H725"/>
    <dataValidation allowBlank="1" showInputMessage="1" showErrorMessage="1" promptTitle="その他を計上する場合" prompt="内容を「D715セル」に入力してください。" sqref="F715:H715"/>
    <dataValidation allowBlank="1" showInputMessage="1" showErrorMessage="1" promptTitle="その他を計上する場合" prompt="内容を「D805セル」に入力してください。" sqref="F805:H805"/>
    <dataValidation allowBlank="1" showInputMessage="1" showErrorMessage="1" promptTitle="その他を計上する場合" prompt="内容を「D795セル」に入力してください。" sqref="F795:H795"/>
    <dataValidation allowBlank="1" showInputMessage="1" showErrorMessage="1" promptTitle="その他を計上する場合" prompt="内容を「D785セル」に入力してください。" sqref="F785:H785"/>
    <dataValidation allowBlank="1" showInputMessage="1" showErrorMessage="1" promptTitle="その他を計上する場合" prompt="内容を「D775セル」に入力してください。" sqref="F775:H775"/>
    <dataValidation allowBlank="1" showInputMessage="1" showErrorMessage="1" promptTitle="その他を計上する場合" prompt="内容を「D765セル」に入力してください。" sqref="F765:H765"/>
    <dataValidation allowBlank="1" showInputMessage="1" showErrorMessage="1" promptTitle="その他を計上する場合" prompt="内容を「D755セル」に入力してください。" sqref="F755:H755"/>
    <dataValidation allowBlank="1" showInputMessage="1" showErrorMessage="1" promptTitle="その他を計上する場合" prompt="内容を「D745セル」に入力してください。" sqref="F745:H745"/>
    <dataValidation allowBlank="1" showInputMessage="1" showErrorMessage="1" promptTitle="その他を計上する場合" prompt="内容を「D675セル」に入力してください。" sqref="F675:H675"/>
    <dataValidation allowBlank="1" showInputMessage="1" showErrorMessage="1" promptTitle="その他を計上する場合" prompt="内容を「D685セル」に入力してください。" sqref="F685:H685"/>
    <dataValidation allowBlank="1" showInputMessage="1" showErrorMessage="1" promptTitle="その他を計上する場合" prompt="内容を「D695セル」に入力してください。" sqref="F695:H695"/>
    <dataValidation allowBlank="1" showInputMessage="1" showErrorMessage="1" promptTitle="その他を計上する場合" prompt="内容を「D705セル」に入力してください。" sqref="F705:H705"/>
    <dataValidation allowBlank="1" showInputMessage="1" showErrorMessage="1" promptTitle="その他を計上する場合" prompt="内容を「D665セル」に入力してください。" sqref="F665:H665"/>
    <dataValidation allowBlank="1" showInputMessage="1" showErrorMessage="1" promptTitle="その他を計上する場合" prompt="内容を「D655セル」に入力してください。" sqref="F655:H655"/>
    <dataValidation allowBlank="1" showInputMessage="1" showErrorMessage="1" promptTitle="その他を計上する場合" prompt="内容を「D645セル」に入力してください。" sqref="F645:H645"/>
    <dataValidation allowBlank="1" showInputMessage="1" showErrorMessage="1" promptTitle="その他を計上する場合" prompt="内容を「D635セル」に入力してください。" sqref="F635:H635"/>
    <dataValidation allowBlank="1" showInputMessage="1" showErrorMessage="1" promptTitle="その他を計上する場合" prompt="内容を「D625セル」に入力してください。" sqref="F625:H625"/>
    <dataValidation allowBlank="1" showInputMessage="1" showErrorMessage="1" promptTitle="その他を計上する場合" prompt="内容を「D615セル」に入力してください。" sqref="F615:H615"/>
  </dataValidations>
  <pageMargins left="0.59055118110236227" right="0.39370078740157483" top="0.78740157480314965" bottom="0.35433070866141736" header="0.31496062992125984" footer="0.15748031496062992"/>
  <pageSetup paperSize="9" scale="79" fitToHeight="0" orientation="landscape" r:id="rId1"/>
  <headerFooter>
    <oddHeader>&amp;L様式６（別添１）</oddHeader>
    <oddFooter>&amp;C&amp;"ＭＳ Ｐゴシック,標準"&amp;10&amp;P / &amp;N</oddFooter>
  </headerFooter>
  <rowBreaks count="9" manualBreakCount="9">
    <brk id="25" max="11" man="1"/>
    <brk id="45" max="11" man="1"/>
    <brk id="65" max="11" man="1"/>
    <brk id="85" max="11" man="1"/>
    <brk id="105" max="11" man="1"/>
    <brk id="125" max="11" man="1"/>
    <brk id="145" max="11" man="1"/>
    <brk id="165" max="11" man="1"/>
    <brk id="185" max="11"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B1:N111"/>
  <sheetViews>
    <sheetView view="pageBreakPreview" zoomScale="95" zoomScaleNormal="100" zoomScaleSheetLayoutView="95" workbookViewId="0"/>
  </sheetViews>
  <sheetFormatPr defaultRowHeight="13.5"/>
  <cols>
    <col min="1" max="1" width="1.625" style="138" customWidth="1"/>
    <col min="2" max="2" width="6.875" style="138" customWidth="1"/>
    <col min="3" max="3" width="16.125" style="138" customWidth="1"/>
    <col min="4" max="4" width="21.375" style="138" customWidth="1"/>
    <col min="5" max="8" width="17.75" style="138" customWidth="1"/>
    <col min="9" max="9" width="21.5" style="138" customWidth="1"/>
    <col min="10" max="10" width="10.125" style="138" customWidth="1"/>
    <col min="11" max="11" width="9" style="138"/>
    <col min="12" max="12" width="1.625" style="138" customWidth="1"/>
    <col min="13" max="16384" width="9" style="138"/>
  </cols>
  <sheetData>
    <row r="1" spans="2:14" ht="9" customHeight="1"/>
    <row r="2" spans="2:14" s="294" customFormat="1" ht="18.75" customHeight="1" thickBot="1">
      <c r="B2" s="290" t="s">
        <v>690</v>
      </c>
      <c r="C2" s="413"/>
      <c r="D2" s="414"/>
      <c r="E2" s="413"/>
      <c r="F2" s="413"/>
      <c r="G2" s="413"/>
      <c r="J2" s="1462" t="s">
        <v>137</v>
      </c>
      <c r="K2" s="1462"/>
    </row>
    <row r="3" spans="2:14" ht="22.5" customHeight="1">
      <c r="B3" s="1523" t="s">
        <v>252</v>
      </c>
      <c r="C3" s="1467"/>
      <c r="D3" s="1244"/>
      <c r="E3" s="1250" t="s">
        <v>253</v>
      </c>
      <c r="F3" s="1244" t="s">
        <v>254</v>
      </c>
      <c r="G3" s="1244"/>
      <c r="H3" s="1244"/>
      <c r="I3" s="1391" t="s">
        <v>141</v>
      </c>
      <c r="J3" s="1244" t="s">
        <v>255</v>
      </c>
      <c r="K3" s="1245"/>
    </row>
    <row r="4" spans="2:14" ht="22.5" customHeight="1" thickBot="1">
      <c r="B4" s="1439"/>
      <c r="C4" s="1524"/>
      <c r="D4" s="1440"/>
      <c r="E4" s="1441"/>
      <c r="F4" s="1010" t="s">
        <v>256</v>
      </c>
      <c r="G4" s="1011" t="s">
        <v>257</v>
      </c>
      <c r="H4" s="1010" t="s">
        <v>258</v>
      </c>
      <c r="I4" s="1525"/>
      <c r="J4" s="1440"/>
      <c r="K4" s="1526"/>
    </row>
    <row r="5" spans="2:14" ht="33" customHeight="1" thickBot="1">
      <c r="B5" s="1403" t="s">
        <v>674</v>
      </c>
      <c r="C5" s="1537"/>
      <c r="D5" s="1537"/>
      <c r="E5" s="433">
        <f>SUM(E6,E16,E26,E36,E46,E56,E66,E76,E86,E96)</f>
        <v>0</v>
      </c>
      <c r="F5" s="433">
        <f>IF(SUM(F6,F16,F26,F36,F46,F56,F66,F76,F86,F96)="","",SUM(F6,F16,F26,F36,F46,F56,F66,F76,F86,F96))</f>
        <v>0</v>
      </c>
      <c r="G5" s="433">
        <f>IF(SUM(G6,G16,G26,G36,G46,G56,G66,G76,G86,G96)="","",SUM(G6,G16,G26,G36,G46,G56,G66,G76,G86,G96))</f>
        <v>0</v>
      </c>
      <c r="H5" s="433">
        <f>IF(SUM(H6,H16,H26,H36,H46,H56,H66,H76,H86,H96)="","",SUM(H6,H16,H26,H36,H46,H56,H66,H76,H86,H96))</f>
        <v>0</v>
      </c>
      <c r="I5" s="1013"/>
      <c r="J5" s="1757"/>
      <c r="K5" s="1758"/>
      <c r="L5" s="417"/>
      <c r="M5" s="417"/>
      <c r="N5" s="376"/>
    </row>
    <row r="6" spans="2:14" ht="40.5" customHeight="1" thickTop="1">
      <c r="B6" s="435" t="str">
        <f>IF('①7.積算内訳（戦略）'!B6="","",'①7.積算内訳（戦略）'!B6)</f>
        <v/>
      </c>
      <c r="C6" s="1540" t="str">
        <f>IF('①7.積算内訳（戦略）'!C6="","",'①7.積算内訳（戦略）'!C6)</f>
        <v/>
      </c>
      <c r="D6" s="1541" t="s">
        <v>392</v>
      </c>
      <c r="E6" s="434">
        <f>SUM(E7:E15)</f>
        <v>0</v>
      </c>
      <c r="F6" s="434">
        <f>SUM(F7:F15)</f>
        <v>0</v>
      </c>
      <c r="G6" s="434">
        <f>SUM(G7:G15)</f>
        <v>0</v>
      </c>
      <c r="H6" s="434">
        <f>SUM(H7:H15)</f>
        <v>0</v>
      </c>
      <c r="I6" s="418"/>
      <c r="J6" s="1542"/>
      <c r="K6" s="1543"/>
      <c r="L6" s="419"/>
      <c r="M6" s="146" t="s">
        <v>466</v>
      </c>
      <c r="N6" s="376"/>
    </row>
    <row r="7" spans="2:14" ht="19.5" customHeight="1">
      <c r="B7" s="1544"/>
      <c r="C7" s="260" t="s">
        <v>147</v>
      </c>
      <c r="D7" s="420"/>
      <c r="E7" s="439">
        <f>SUM(F7:H7)</f>
        <v>0</v>
      </c>
      <c r="F7" s="421"/>
      <c r="G7" s="421"/>
      <c r="H7" s="421"/>
      <c r="I7" s="1385"/>
      <c r="J7" s="1549"/>
      <c r="K7" s="1550"/>
      <c r="L7" s="419"/>
      <c r="M7" s="151" t="s">
        <v>467</v>
      </c>
      <c r="N7" s="376"/>
    </row>
    <row r="8" spans="2:14" ht="19.5" customHeight="1">
      <c r="B8" s="1545"/>
      <c r="C8" s="264" t="s">
        <v>148</v>
      </c>
      <c r="D8" s="422"/>
      <c r="E8" s="440">
        <f t="shared" ref="E8:E14" si="0">SUM(F8:H8)</f>
        <v>0</v>
      </c>
      <c r="F8" s="423"/>
      <c r="G8" s="423"/>
      <c r="H8" s="423"/>
      <c r="I8" s="1547"/>
      <c r="J8" s="1527"/>
      <c r="K8" s="1528"/>
      <c r="L8" s="424"/>
      <c r="M8" s="412"/>
      <c r="N8" s="376"/>
    </row>
    <row r="9" spans="2:14" ht="19.5" customHeight="1">
      <c r="B9" s="1545"/>
      <c r="C9" s="264" t="s">
        <v>149</v>
      </c>
      <c r="D9" s="422"/>
      <c r="E9" s="440">
        <f t="shared" si="0"/>
        <v>0</v>
      </c>
      <c r="F9" s="423"/>
      <c r="G9" s="423"/>
      <c r="H9" s="423"/>
      <c r="I9" s="1547"/>
      <c r="J9" s="1527"/>
      <c r="K9" s="1528"/>
      <c r="L9" s="424"/>
      <c r="M9" s="146" t="s">
        <v>468</v>
      </c>
      <c r="N9" s="376"/>
    </row>
    <row r="10" spans="2:14" ht="19.5" customHeight="1">
      <c r="B10" s="1545"/>
      <c r="C10" s="269" t="s">
        <v>150</v>
      </c>
      <c r="D10" s="422"/>
      <c r="E10" s="440">
        <f t="shared" si="0"/>
        <v>0</v>
      </c>
      <c r="F10" s="423"/>
      <c r="G10" s="423"/>
      <c r="H10" s="423"/>
      <c r="I10" s="1547"/>
      <c r="J10" s="1527"/>
      <c r="K10" s="1528"/>
      <c r="L10" s="424"/>
      <c r="M10" s="668" t="s">
        <v>469</v>
      </c>
      <c r="N10" s="376"/>
    </row>
    <row r="11" spans="2:14" ht="19.5" customHeight="1">
      <c r="B11" s="1545"/>
      <c r="C11" s="264" t="s">
        <v>151</v>
      </c>
      <c r="D11" s="422"/>
      <c r="E11" s="440">
        <f t="shared" si="0"/>
        <v>0</v>
      </c>
      <c r="F11" s="423"/>
      <c r="G11" s="423"/>
      <c r="H11" s="423"/>
      <c r="I11" s="1547"/>
      <c r="J11" s="1527"/>
      <c r="K11" s="1528"/>
      <c r="L11" s="419"/>
      <c r="M11" s="417"/>
      <c r="N11" s="376"/>
    </row>
    <row r="12" spans="2:14" ht="19.5" customHeight="1">
      <c r="B12" s="1545"/>
      <c r="C12" s="264" t="s">
        <v>152</v>
      </c>
      <c r="D12" s="422"/>
      <c r="E12" s="440">
        <f t="shared" si="0"/>
        <v>0</v>
      </c>
      <c r="F12" s="425"/>
      <c r="G12" s="425"/>
      <c r="H12" s="425"/>
      <c r="I12" s="1547"/>
      <c r="J12" s="1529"/>
      <c r="K12" s="1530"/>
      <c r="L12" s="419"/>
      <c r="M12" s="417"/>
      <c r="N12" s="376"/>
    </row>
    <row r="13" spans="2:14" ht="19.5" customHeight="1">
      <c r="B13" s="1545"/>
      <c r="C13" s="272" t="s">
        <v>631</v>
      </c>
      <c r="D13" s="422"/>
      <c r="E13" s="440">
        <f t="shared" si="0"/>
        <v>0</v>
      </c>
      <c r="F13" s="423"/>
      <c r="G13" s="423"/>
      <c r="H13" s="423"/>
      <c r="I13" s="1547"/>
      <c r="J13" s="1527"/>
      <c r="K13" s="1528"/>
      <c r="L13" s="419"/>
      <c r="M13" s="417"/>
      <c r="N13" s="376"/>
    </row>
    <row r="14" spans="2:14" ht="19.5" customHeight="1">
      <c r="B14" s="1545"/>
      <c r="C14" s="264" t="s">
        <v>153</v>
      </c>
      <c r="D14" s="422"/>
      <c r="E14" s="440">
        <f t="shared" si="0"/>
        <v>0</v>
      </c>
      <c r="F14" s="423"/>
      <c r="G14" s="423"/>
      <c r="H14" s="423"/>
      <c r="I14" s="1547"/>
      <c r="J14" s="1527"/>
      <c r="K14" s="1528"/>
      <c r="L14" s="419"/>
      <c r="M14" s="417"/>
      <c r="N14" s="376"/>
    </row>
    <row r="15" spans="2:14" ht="19.5" customHeight="1" thickBot="1">
      <c r="B15" s="1546"/>
      <c r="C15" s="273" t="s">
        <v>154</v>
      </c>
      <c r="D15" s="426"/>
      <c r="E15" s="441">
        <f>SUM(F15:H15)</f>
        <v>0</v>
      </c>
      <c r="F15" s="427"/>
      <c r="G15" s="427"/>
      <c r="H15" s="427"/>
      <c r="I15" s="1548"/>
      <c r="J15" s="1531"/>
      <c r="K15" s="1532"/>
      <c r="L15" s="419"/>
      <c r="M15" s="417"/>
      <c r="N15" s="376"/>
    </row>
    <row r="16" spans="2:14" ht="37.5" customHeight="1">
      <c r="B16" s="1012" t="str">
        <f>IF('①7.積算内訳（戦略）'!B16="","",'①7.積算内訳（戦略）'!B16)</f>
        <v/>
      </c>
      <c r="C16" s="1533" t="str">
        <f>IF('①7.積算内訳（戦略）'!C16="","",'①7.積算内訳（戦略）'!C16)</f>
        <v/>
      </c>
      <c r="D16" s="1534" t="s">
        <v>392</v>
      </c>
      <c r="E16" s="436">
        <f>SUM(E17:E25)</f>
        <v>0</v>
      </c>
      <c r="F16" s="436">
        <f>SUM(F17:F25)</f>
        <v>0</v>
      </c>
      <c r="G16" s="436">
        <f>SUM(G17:G25)</f>
        <v>0</v>
      </c>
      <c r="H16" s="436">
        <f>SUM(H17:H25)</f>
        <v>0</v>
      </c>
      <c r="I16" s="428"/>
      <c r="J16" s="1535"/>
      <c r="K16" s="1536"/>
      <c r="L16" s="419"/>
      <c r="M16" s="417"/>
      <c r="N16" s="376"/>
    </row>
    <row r="17" spans="2:14" ht="19.5" customHeight="1">
      <c r="B17" s="1544"/>
      <c r="C17" s="260" t="s">
        <v>147</v>
      </c>
      <c r="D17" s="420"/>
      <c r="E17" s="439">
        <f>SUM(F17:H17)</f>
        <v>0</v>
      </c>
      <c r="F17" s="421"/>
      <c r="G17" s="421"/>
      <c r="H17" s="421"/>
      <c r="I17" s="1385"/>
      <c r="J17" s="1549"/>
      <c r="K17" s="1550"/>
      <c r="L17" s="424"/>
      <c r="M17" s="412"/>
      <c r="N17" s="376"/>
    </row>
    <row r="18" spans="2:14" ht="19.5" customHeight="1">
      <c r="B18" s="1545"/>
      <c r="C18" s="264" t="s">
        <v>148</v>
      </c>
      <c r="D18" s="422"/>
      <c r="E18" s="440">
        <f t="shared" ref="E18:E24" si="1">SUM(F18:H18)</f>
        <v>0</v>
      </c>
      <c r="F18" s="423"/>
      <c r="G18" s="423"/>
      <c r="H18" s="423"/>
      <c r="I18" s="1547"/>
      <c r="J18" s="1527"/>
      <c r="K18" s="1528"/>
      <c r="L18" s="419"/>
      <c r="M18" s="417"/>
      <c r="N18" s="376"/>
    </row>
    <row r="19" spans="2:14" ht="19.5" customHeight="1">
      <c r="B19" s="1545"/>
      <c r="C19" s="264" t="s">
        <v>149</v>
      </c>
      <c r="D19" s="422"/>
      <c r="E19" s="440">
        <f t="shared" si="1"/>
        <v>0</v>
      </c>
      <c r="F19" s="423"/>
      <c r="G19" s="423"/>
      <c r="H19" s="423"/>
      <c r="I19" s="1547"/>
      <c r="J19" s="1527"/>
      <c r="K19" s="1528"/>
      <c r="L19" s="419"/>
      <c r="M19" s="417"/>
      <c r="N19" s="376"/>
    </row>
    <row r="20" spans="2:14" ht="19.5" customHeight="1">
      <c r="B20" s="1545"/>
      <c r="C20" s="269" t="s">
        <v>150</v>
      </c>
      <c r="D20" s="422"/>
      <c r="E20" s="440">
        <f t="shared" si="1"/>
        <v>0</v>
      </c>
      <c r="F20" s="423"/>
      <c r="G20" s="423"/>
      <c r="H20" s="423"/>
      <c r="I20" s="1547"/>
      <c r="J20" s="1527"/>
      <c r="K20" s="1528"/>
      <c r="L20" s="419"/>
      <c r="M20" s="417"/>
      <c r="N20" s="376"/>
    </row>
    <row r="21" spans="2:14" ht="19.5" customHeight="1">
      <c r="B21" s="1545"/>
      <c r="C21" s="264" t="s">
        <v>151</v>
      </c>
      <c r="D21" s="422"/>
      <c r="E21" s="440">
        <f t="shared" si="1"/>
        <v>0</v>
      </c>
      <c r="F21" s="423"/>
      <c r="G21" s="423"/>
      <c r="H21" s="423"/>
      <c r="I21" s="1547"/>
      <c r="J21" s="1527"/>
      <c r="K21" s="1528"/>
      <c r="L21" s="424"/>
      <c r="M21" s="412"/>
      <c r="N21" s="376"/>
    </row>
    <row r="22" spans="2:14" ht="19.5" customHeight="1">
      <c r="B22" s="1545"/>
      <c r="C22" s="264" t="s">
        <v>152</v>
      </c>
      <c r="D22" s="422"/>
      <c r="E22" s="440">
        <f t="shared" si="1"/>
        <v>0</v>
      </c>
      <c r="F22" s="425"/>
      <c r="G22" s="425"/>
      <c r="H22" s="425"/>
      <c r="I22" s="1547"/>
      <c r="J22" s="1527"/>
      <c r="K22" s="1528"/>
      <c r="L22" s="424"/>
      <c r="M22" s="412"/>
      <c r="N22" s="376"/>
    </row>
    <row r="23" spans="2:14" ht="19.5" customHeight="1">
      <c r="B23" s="1545"/>
      <c r="C23" s="272" t="s">
        <v>631</v>
      </c>
      <c r="D23" s="422"/>
      <c r="E23" s="440">
        <f t="shared" si="1"/>
        <v>0</v>
      </c>
      <c r="F23" s="423"/>
      <c r="G23" s="423"/>
      <c r="H23" s="423"/>
      <c r="I23" s="1547"/>
      <c r="J23" s="1527"/>
      <c r="K23" s="1528"/>
      <c r="L23" s="424"/>
      <c r="M23" s="412"/>
      <c r="N23" s="376"/>
    </row>
    <row r="24" spans="2:14" ht="19.5" customHeight="1">
      <c r="B24" s="1545"/>
      <c r="C24" s="264" t="s">
        <v>153</v>
      </c>
      <c r="D24" s="422"/>
      <c r="E24" s="440">
        <f t="shared" si="1"/>
        <v>0</v>
      </c>
      <c r="F24" s="423"/>
      <c r="G24" s="423"/>
      <c r="H24" s="423"/>
      <c r="I24" s="1547"/>
      <c r="J24" s="1527"/>
      <c r="K24" s="1528"/>
      <c r="L24" s="424"/>
      <c r="M24" s="412"/>
      <c r="N24" s="376"/>
    </row>
    <row r="25" spans="2:14" ht="19.5" customHeight="1" thickBot="1">
      <c r="B25" s="1546"/>
      <c r="C25" s="273" t="s">
        <v>154</v>
      </c>
      <c r="D25" s="426"/>
      <c r="E25" s="441">
        <f>SUM(F25:H25)</f>
        <v>0</v>
      </c>
      <c r="F25" s="427"/>
      <c r="G25" s="427"/>
      <c r="H25" s="427"/>
      <c r="I25" s="1548"/>
      <c r="J25" s="1551"/>
      <c r="K25" s="1552"/>
      <c r="L25" s="424"/>
      <c r="M25" s="412"/>
      <c r="N25" s="376"/>
    </row>
    <row r="26" spans="2:14" ht="37.5" customHeight="1">
      <c r="B26" s="1012" t="str">
        <f>IF('①7.積算内訳（戦略）'!B26="","",'①7.積算内訳（戦略）'!B26)</f>
        <v/>
      </c>
      <c r="C26" s="1533" t="str">
        <f>IF('①7.積算内訳（戦略）'!C26="","",'①7.積算内訳（戦略）'!C26)</f>
        <v/>
      </c>
      <c r="D26" s="1534" t="s">
        <v>392</v>
      </c>
      <c r="E26" s="436">
        <f>SUM(E27:E35)</f>
        <v>0</v>
      </c>
      <c r="F26" s="436">
        <f>SUM(F27:F35)</f>
        <v>0</v>
      </c>
      <c r="G26" s="436">
        <f>SUM(G27:G35)</f>
        <v>0</v>
      </c>
      <c r="H26" s="436">
        <f>SUM(H27:H35)</f>
        <v>0</v>
      </c>
      <c r="I26" s="429"/>
      <c r="J26" s="1553"/>
      <c r="K26" s="1554"/>
      <c r="L26" s="419"/>
      <c r="M26" s="417"/>
      <c r="N26" s="376"/>
    </row>
    <row r="27" spans="2:14" ht="19.5" customHeight="1">
      <c r="B27" s="1544"/>
      <c r="C27" s="260" t="s">
        <v>147</v>
      </c>
      <c r="D27" s="420"/>
      <c r="E27" s="439">
        <f>SUM(F27:H27)</f>
        <v>0</v>
      </c>
      <c r="F27" s="421"/>
      <c r="G27" s="421"/>
      <c r="H27" s="421"/>
      <c r="I27" s="1385"/>
      <c r="J27" s="1549"/>
      <c r="K27" s="1550"/>
      <c r="L27" s="424"/>
      <c r="M27" s="412"/>
      <c r="N27" s="376"/>
    </row>
    <row r="28" spans="2:14" ht="19.5" customHeight="1">
      <c r="B28" s="1545"/>
      <c r="C28" s="264" t="s">
        <v>148</v>
      </c>
      <c r="D28" s="422"/>
      <c r="E28" s="440">
        <f t="shared" ref="E28:E34" si="2">SUM(F28:H28)</f>
        <v>0</v>
      </c>
      <c r="F28" s="423"/>
      <c r="G28" s="423"/>
      <c r="H28" s="423"/>
      <c r="I28" s="1547"/>
      <c r="J28" s="1527"/>
      <c r="K28" s="1528"/>
      <c r="L28" s="419"/>
      <c r="M28" s="417"/>
      <c r="N28" s="376"/>
    </row>
    <row r="29" spans="2:14" ht="19.5" customHeight="1">
      <c r="B29" s="1545"/>
      <c r="C29" s="264" t="s">
        <v>149</v>
      </c>
      <c r="D29" s="422"/>
      <c r="E29" s="440">
        <f t="shared" si="2"/>
        <v>0</v>
      </c>
      <c r="F29" s="423"/>
      <c r="G29" s="423"/>
      <c r="H29" s="423"/>
      <c r="I29" s="1547"/>
      <c r="J29" s="1527"/>
      <c r="K29" s="1528"/>
      <c r="L29" s="419"/>
      <c r="M29" s="417"/>
      <c r="N29" s="376"/>
    </row>
    <row r="30" spans="2:14" ht="19.5" customHeight="1">
      <c r="B30" s="1545"/>
      <c r="C30" s="269" t="s">
        <v>150</v>
      </c>
      <c r="D30" s="422"/>
      <c r="E30" s="440">
        <f t="shared" si="2"/>
        <v>0</v>
      </c>
      <c r="F30" s="423"/>
      <c r="G30" s="423"/>
      <c r="H30" s="423"/>
      <c r="I30" s="1547"/>
      <c r="J30" s="1527"/>
      <c r="K30" s="1528"/>
      <c r="L30" s="419"/>
      <c r="M30" s="417"/>
      <c r="N30" s="376"/>
    </row>
    <row r="31" spans="2:14" ht="19.5" customHeight="1">
      <c r="B31" s="1545"/>
      <c r="C31" s="264" t="s">
        <v>151</v>
      </c>
      <c r="D31" s="422"/>
      <c r="E31" s="440">
        <f t="shared" si="2"/>
        <v>0</v>
      </c>
      <c r="F31" s="423"/>
      <c r="G31" s="423"/>
      <c r="H31" s="423"/>
      <c r="I31" s="1547"/>
      <c r="J31" s="1527"/>
      <c r="K31" s="1528"/>
      <c r="L31" s="424"/>
      <c r="M31" s="412"/>
      <c r="N31" s="376"/>
    </row>
    <row r="32" spans="2:14" ht="19.5" customHeight="1">
      <c r="B32" s="1545"/>
      <c r="C32" s="264" t="s">
        <v>152</v>
      </c>
      <c r="D32" s="422"/>
      <c r="E32" s="440">
        <f t="shared" si="2"/>
        <v>0</v>
      </c>
      <c r="F32" s="425"/>
      <c r="G32" s="425"/>
      <c r="H32" s="425"/>
      <c r="I32" s="1547"/>
      <c r="J32" s="1529"/>
      <c r="K32" s="1530"/>
      <c r="L32" s="424"/>
      <c r="M32" s="412"/>
      <c r="N32" s="376"/>
    </row>
    <row r="33" spans="2:14" ht="19.5" customHeight="1">
      <c r="B33" s="1545"/>
      <c r="C33" s="272" t="s">
        <v>631</v>
      </c>
      <c r="D33" s="422"/>
      <c r="E33" s="440">
        <f t="shared" si="2"/>
        <v>0</v>
      </c>
      <c r="F33" s="423"/>
      <c r="G33" s="423"/>
      <c r="H33" s="423"/>
      <c r="I33" s="1547"/>
      <c r="J33" s="1527"/>
      <c r="K33" s="1528"/>
      <c r="L33" s="424"/>
      <c r="M33" s="412"/>
      <c r="N33" s="376"/>
    </row>
    <row r="34" spans="2:14" ht="19.5" customHeight="1">
      <c r="B34" s="1545"/>
      <c r="C34" s="264" t="s">
        <v>153</v>
      </c>
      <c r="D34" s="422"/>
      <c r="E34" s="440">
        <f t="shared" si="2"/>
        <v>0</v>
      </c>
      <c r="F34" s="423"/>
      <c r="G34" s="423"/>
      <c r="H34" s="423"/>
      <c r="I34" s="1547"/>
      <c r="J34" s="1527"/>
      <c r="K34" s="1528"/>
      <c r="L34" s="424"/>
      <c r="M34" s="412"/>
      <c r="N34" s="376"/>
    </row>
    <row r="35" spans="2:14" ht="19.5" customHeight="1" thickBot="1">
      <c r="B35" s="1546"/>
      <c r="C35" s="273" t="s">
        <v>154</v>
      </c>
      <c r="D35" s="426"/>
      <c r="E35" s="441">
        <f>SUM(F35:H35)</f>
        <v>0</v>
      </c>
      <c r="F35" s="427"/>
      <c r="G35" s="427"/>
      <c r="H35" s="427"/>
      <c r="I35" s="1548"/>
      <c r="J35" s="1531"/>
      <c r="K35" s="1532"/>
      <c r="L35" s="424"/>
      <c r="M35" s="412"/>
      <c r="N35" s="376"/>
    </row>
    <row r="36" spans="2:14" ht="37.5" customHeight="1">
      <c r="B36" s="1012" t="str">
        <f>IF('①7.積算内訳（戦略）'!B36="","",'①7.積算内訳（戦略）'!B36)</f>
        <v/>
      </c>
      <c r="C36" s="1533" t="str">
        <f>IF('①7.積算内訳（戦略）'!C36="","",'①7.積算内訳（戦略）'!C36)</f>
        <v/>
      </c>
      <c r="D36" s="1534" t="s">
        <v>392</v>
      </c>
      <c r="E36" s="436">
        <f>SUM(E37:E45)</f>
        <v>0</v>
      </c>
      <c r="F36" s="436">
        <f>SUM(F37:F45)</f>
        <v>0</v>
      </c>
      <c r="G36" s="436">
        <f>SUM(G37:G45)</f>
        <v>0</v>
      </c>
      <c r="H36" s="436">
        <f>SUM(H37:H45)</f>
        <v>0</v>
      </c>
      <c r="I36" s="428"/>
      <c r="J36" s="1535"/>
      <c r="K36" s="1536"/>
      <c r="L36" s="419"/>
      <c r="M36" s="417"/>
      <c r="N36" s="376"/>
    </row>
    <row r="37" spans="2:14" ht="19.5" customHeight="1">
      <c r="B37" s="1544"/>
      <c r="C37" s="260" t="s">
        <v>147</v>
      </c>
      <c r="D37" s="420"/>
      <c r="E37" s="439">
        <f>SUM(F37:H37)</f>
        <v>0</v>
      </c>
      <c r="F37" s="421"/>
      <c r="G37" s="421"/>
      <c r="H37" s="421"/>
      <c r="I37" s="1385"/>
      <c r="J37" s="1549"/>
      <c r="K37" s="1550"/>
      <c r="L37" s="424"/>
      <c r="M37" s="412"/>
      <c r="N37" s="376"/>
    </row>
    <row r="38" spans="2:14" ht="19.5" customHeight="1">
      <c r="B38" s="1545"/>
      <c r="C38" s="264" t="s">
        <v>148</v>
      </c>
      <c r="D38" s="422"/>
      <c r="E38" s="440">
        <f t="shared" ref="E38:E44" si="3">SUM(F38:H38)</f>
        <v>0</v>
      </c>
      <c r="F38" s="423"/>
      <c r="G38" s="423"/>
      <c r="H38" s="423"/>
      <c r="I38" s="1547"/>
      <c r="J38" s="1527"/>
      <c r="K38" s="1528"/>
      <c r="L38" s="419"/>
      <c r="M38" s="417"/>
      <c r="N38" s="376"/>
    </row>
    <row r="39" spans="2:14" ht="19.5" customHeight="1">
      <c r="B39" s="1545"/>
      <c r="C39" s="264" t="s">
        <v>149</v>
      </c>
      <c r="D39" s="422"/>
      <c r="E39" s="440">
        <f t="shared" si="3"/>
        <v>0</v>
      </c>
      <c r="F39" s="423"/>
      <c r="G39" s="423"/>
      <c r="H39" s="423"/>
      <c r="I39" s="1547"/>
      <c r="J39" s="1527"/>
      <c r="K39" s="1528"/>
      <c r="L39" s="419"/>
      <c r="M39" s="417"/>
      <c r="N39" s="376"/>
    </row>
    <row r="40" spans="2:14" ht="19.5" customHeight="1">
      <c r="B40" s="1545"/>
      <c r="C40" s="269" t="s">
        <v>150</v>
      </c>
      <c r="D40" s="422"/>
      <c r="E40" s="440">
        <f t="shared" si="3"/>
        <v>0</v>
      </c>
      <c r="F40" s="423"/>
      <c r="G40" s="423"/>
      <c r="H40" s="423"/>
      <c r="I40" s="1547"/>
      <c r="J40" s="1527"/>
      <c r="K40" s="1528"/>
      <c r="L40" s="419"/>
      <c r="M40" s="417"/>
      <c r="N40" s="376"/>
    </row>
    <row r="41" spans="2:14" ht="19.5" customHeight="1">
      <c r="B41" s="1545"/>
      <c r="C41" s="264" t="s">
        <v>151</v>
      </c>
      <c r="D41" s="422"/>
      <c r="E41" s="440">
        <f t="shared" si="3"/>
        <v>0</v>
      </c>
      <c r="F41" s="423"/>
      <c r="G41" s="423"/>
      <c r="H41" s="423"/>
      <c r="I41" s="1547"/>
      <c r="J41" s="1527"/>
      <c r="K41" s="1528"/>
      <c r="L41" s="424"/>
      <c r="M41" s="412"/>
      <c r="N41" s="376"/>
    </row>
    <row r="42" spans="2:14" ht="19.5" customHeight="1">
      <c r="B42" s="1545"/>
      <c r="C42" s="264" t="s">
        <v>152</v>
      </c>
      <c r="D42" s="422"/>
      <c r="E42" s="440">
        <f t="shared" si="3"/>
        <v>0</v>
      </c>
      <c r="F42" s="425"/>
      <c r="G42" s="425"/>
      <c r="H42" s="425"/>
      <c r="I42" s="1547"/>
      <c r="J42" s="1527"/>
      <c r="K42" s="1528"/>
      <c r="L42" s="424"/>
      <c r="M42" s="412"/>
      <c r="N42" s="376"/>
    </row>
    <row r="43" spans="2:14" ht="19.5" customHeight="1">
      <c r="B43" s="1545"/>
      <c r="C43" s="272" t="s">
        <v>631</v>
      </c>
      <c r="D43" s="422"/>
      <c r="E43" s="440">
        <f t="shared" si="3"/>
        <v>0</v>
      </c>
      <c r="F43" s="423"/>
      <c r="G43" s="423"/>
      <c r="H43" s="423"/>
      <c r="I43" s="1547"/>
      <c r="J43" s="1527"/>
      <c r="K43" s="1528"/>
      <c r="L43" s="424"/>
      <c r="M43" s="412"/>
      <c r="N43" s="376"/>
    </row>
    <row r="44" spans="2:14" ht="19.5" customHeight="1">
      <c r="B44" s="1545"/>
      <c r="C44" s="264" t="s">
        <v>153</v>
      </c>
      <c r="D44" s="422"/>
      <c r="E44" s="440">
        <f t="shared" si="3"/>
        <v>0</v>
      </c>
      <c r="F44" s="423"/>
      <c r="G44" s="423"/>
      <c r="H44" s="423"/>
      <c r="I44" s="1547"/>
      <c r="J44" s="1527"/>
      <c r="K44" s="1528"/>
      <c r="L44" s="424"/>
      <c r="M44" s="412"/>
      <c r="N44" s="376"/>
    </row>
    <row r="45" spans="2:14" ht="19.5" customHeight="1" thickBot="1">
      <c r="B45" s="1546"/>
      <c r="C45" s="273" t="s">
        <v>154</v>
      </c>
      <c r="D45" s="426"/>
      <c r="E45" s="441">
        <f>SUM(F45:H45)</f>
        <v>0</v>
      </c>
      <c r="F45" s="427"/>
      <c r="G45" s="427"/>
      <c r="H45" s="427"/>
      <c r="I45" s="1548"/>
      <c r="J45" s="1551"/>
      <c r="K45" s="1552"/>
      <c r="L45" s="424"/>
      <c r="M45" s="412"/>
      <c r="N45" s="376"/>
    </row>
    <row r="46" spans="2:14" ht="37.5" customHeight="1">
      <c r="B46" s="1012" t="str">
        <f>IF('①7.積算内訳（戦略）'!B46="","",'①7.積算内訳（戦略）'!B46)</f>
        <v/>
      </c>
      <c r="C46" s="1533" t="str">
        <f>IF('①7.積算内訳（戦略）'!C46="","",'①7.積算内訳（戦略）'!C46)</f>
        <v/>
      </c>
      <c r="D46" s="1534" t="s">
        <v>392</v>
      </c>
      <c r="E46" s="438">
        <f>SUM(E47:E55)</f>
        <v>0</v>
      </c>
      <c r="F46" s="438">
        <f>SUM(F47:F55)</f>
        <v>0</v>
      </c>
      <c r="G46" s="438">
        <f>SUM(G47:G55)</f>
        <v>0</v>
      </c>
      <c r="H46" s="438">
        <f>SUM(H47:H55)</f>
        <v>0</v>
      </c>
      <c r="I46" s="430"/>
      <c r="J46" s="1559"/>
      <c r="K46" s="1560"/>
      <c r="L46" s="419"/>
      <c r="M46" s="417"/>
      <c r="N46" s="376"/>
    </row>
    <row r="47" spans="2:14" ht="19.5" customHeight="1">
      <c r="B47" s="1544"/>
      <c r="C47" s="260" t="s">
        <v>147</v>
      </c>
      <c r="D47" s="420"/>
      <c r="E47" s="439">
        <f>SUM(F47:H47)</f>
        <v>0</v>
      </c>
      <c r="F47" s="421"/>
      <c r="G47" s="421"/>
      <c r="H47" s="421"/>
      <c r="I47" s="1385"/>
      <c r="J47" s="1549"/>
      <c r="K47" s="1550"/>
      <c r="L47" s="424"/>
      <c r="M47" s="412"/>
      <c r="N47" s="376"/>
    </row>
    <row r="48" spans="2:14" ht="19.5" customHeight="1">
      <c r="B48" s="1545"/>
      <c r="C48" s="264" t="s">
        <v>148</v>
      </c>
      <c r="D48" s="422"/>
      <c r="E48" s="440">
        <f t="shared" ref="E48:E54" si="4">SUM(F48:H48)</f>
        <v>0</v>
      </c>
      <c r="F48" s="423"/>
      <c r="G48" s="423"/>
      <c r="H48" s="423"/>
      <c r="I48" s="1547"/>
      <c r="J48" s="1527"/>
      <c r="K48" s="1528"/>
      <c r="L48" s="419"/>
      <c r="M48" s="417"/>
      <c r="N48" s="376"/>
    </row>
    <row r="49" spans="2:14" ht="19.5" customHeight="1">
      <c r="B49" s="1545"/>
      <c r="C49" s="264" t="s">
        <v>149</v>
      </c>
      <c r="D49" s="422"/>
      <c r="E49" s="440">
        <f t="shared" si="4"/>
        <v>0</v>
      </c>
      <c r="F49" s="423"/>
      <c r="G49" s="423"/>
      <c r="H49" s="423"/>
      <c r="I49" s="1547"/>
      <c r="J49" s="1527"/>
      <c r="K49" s="1528"/>
      <c r="L49" s="419"/>
      <c r="M49" s="417"/>
      <c r="N49" s="376"/>
    </row>
    <row r="50" spans="2:14" ht="19.5" customHeight="1">
      <c r="B50" s="1545"/>
      <c r="C50" s="269" t="s">
        <v>150</v>
      </c>
      <c r="D50" s="422"/>
      <c r="E50" s="440">
        <f t="shared" si="4"/>
        <v>0</v>
      </c>
      <c r="F50" s="423"/>
      <c r="G50" s="423"/>
      <c r="H50" s="423"/>
      <c r="I50" s="1547"/>
      <c r="J50" s="1527"/>
      <c r="K50" s="1528"/>
      <c r="L50" s="419"/>
      <c r="M50" s="417"/>
      <c r="N50" s="376"/>
    </row>
    <row r="51" spans="2:14" ht="19.5" customHeight="1">
      <c r="B51" s="1545"/>
      <c r="C51" s="264" t="s">
        <v>151</v>
      </c>
      <c r="D51" s="422"/>
      <c r="E51" s="440">
        <f t="shared" si="4"/>
        <v>0</v>
      </c>
      <c r="F51" s="423"/>
      <c r="G51" s="423"/>
      <c r="H51" s="423"/>
      <c r="I51" s="1547"/>
      <c r="J51" s="1527"/>
      <c r="K51" s="1528"/>
      <c r="L51" s="424"/>
      <c r="M51" s="412"/>
      <c r="N51" s="376"/>
    </row>
    <row r="52" spans="2:14" ht="19.5" customHeight="1">
      <c r="B52" s="1545"/>
      <c r="C52" s="264" t="s">
        <v>152</v>
      </c>
      <c r="D52" s="422"/>
      <c r="E52" s="440">
        <f t="shared" si="4"/>
        <v>0</v>
      </c>
      <c r="F52" s="425"/>
      <c r="G52" s="425"/>
      <c r="H52" s="425"/>
      <c r="I52" s="1547"/>
      <c r="J52" s="1529"/>
      <c r="K52" s="1530"/>
      <c r="L52" s="424"/>
      <c r="M52" s="412"/>
      <c r="N52" s="376"/>
    </row>
    <row r="53" spans="2:14" ht="19.5" customHeight="1">
      <c r="B53" s="1545"/>
      <c r="C53" s="272" t="s">
        <v>631</v>
      </c>
      <c r="D53" s="422"/>
      <c r="E53" s="440">
        <f t="shared" si="4"/>
        <v>0</v>
      </c>
      <c r="F53" s="423"/>
      <c r="G53" s="423"/>
      <c r="H53" s="423"/>
      <c r="I53" s="1547"/>
      <c r="J53" s="1527"/>
      <c r="K53" s="1528"/>
      <c r="L53" s="424"/>
      <c r="M53" s="412"/>
      <c r="N53" s="376"/>
    </row>
    <row r="54" spans="2:14" ht="19.5" customHeight="1">
      <c r="B54" s="1545"/>
      <c r="C54" s="264" t="s">
        <v>153</v>
      </c>
      <c r="D54" s="422"/>
      <c r="E54" s="440">
        <f t="shared" si="4"/>
        <v>0</v>
      </c>
      <c r="F54" s="423"/>
      <c r="G54" s="423"/>
      <c r="H54" s="423"/>
      <c r="I54" s="1547"/>
      <c r="J54" s="1527"/>
      <c r="K54" s="1528"/>
      <c r="L54" s="424"/>
      <c r="M54" s="412"/>
      <c r="N54" s="376"/>
    </row>
    <row r="55" spans="2:14" ht="19.5" customHeight="1" thickBot="1">
      <c r="B55" s="1546"/>
      <c r="C55" s="273" t="s">
        <v>154</v>
      </c>
      <c r="D55" s="426"/>
      <c r="E55" s="441">
        <f>SUM(F55:H55)</f>
        <v>0</v>
      </c>
      <c r="F55" s="427"/>
      <c r="G55" s="427"/>
      <c r="H55" s="427"/>
      <c r="I55" s="1548"/>
      <c r="J55" s="1531"/>
      <c r="K55" s="1532"/>
      <c r="L55" s="424"/>
      <c r="M55" s="412"/>
      <c r="N55" s="376"/>
    </row>
    <row r="56" spans="2:14" ht="37.5" customHeight="1">
      <c r="B56" s="1012" t="str">
        <f>IF('①7.積算内訳（戦略）'!B56="","",'①7.積算内訳（戦略）'!B56)</f>
        <v/>
      </c>
      <c r="C56" s="1533" t="str">
        <f>IF('①7.積算内訳（戦略）'!C56="","",'①7.積算内訳（戦略）'!C56)</f>
        <v/>
      </c>
      <c r="D56" s="1534" t="s">
        <v>392</v>
      </c>
      <c r="E56" s="436">
        <f>SUM(E57:E65)</f>
        <v>0</v>
      </c>
      <c r="F56" s="436">
        <f>SUM(F57:F65)</f>
        <v>0</v>
      </c>
      <c r="G56" s="436">
        <f>SUM(G57:G65)</f>
        <v>0</v>
      </c>
      <c r="H56" s="436">
        <f>SUM(H57:H65)</f>
        <v>0</v>
      </c>
      <c r="I56" s="428"/>
      <c r="J56" s="1535"/>
      <c r="K56" s="1536"/>
      <c r="L56" s="419"/>
      <c r="M56" s="417"/>
      <c r="N56" s="376"/>
    </row>
    <row r="57" spans="2:14" ht="19.5" customHeight="1">
      <c r="B57" s="1544"/>
      <c r="C57" s="260" t="s">
        <v>147</v>
      </c>
      <c r="D57" s="420"/>
      <c r="E57" s="439">
        <f>SUM(F57:H57)</f>
        <v>0</v>
      </c>
      <c r="F57" s="421"/>
      <c r="G57" s="421"/>
      <c r="H57" s="421"/>
      <c r="I57" s="1385"/>
      <c r="J57" s="1549"/>
      <c r="K57" s="1550"/>
      <c r="L57" s="424"/>
      <c r="M57" s="412"/>
      <c r="N57" s="376"/>
    </row>
    <row r="58" spans="2:14" ht="19.5" customHeight="1">
      <c r="B58" s="1545"/>
      <c r="C58" s="264" t="s">
        <v>148</v>
      </c>
      <c r="D58" s="422"/>
      <c r="E58" s="440">
        <f t="shared" ref="E58:E64" si="5">SUM(F58:H58)</f>
        <v>0</v>
      </c>
      <c r="F58" s="423"/>
      <c r="G58" s="423"/>
      <c r="H58" s="423"/>
      <c r="I58" s="1547"/>
      <c r="J58" s="1527"/>
      <c r="K58" s="1528"/>
      <c r="L58" s="419"/>
      <c r="M58" s="417"/>
      <c r="N58" s="376"/>
    </row>
    <row r="59" spans="2:14" ht="19.5" customHeight="1">
      <c r="B59" s="1545"/>
      <c r="C59" s="264" t="s">
        <v>149</v>
      </c>
      <c r="D59" s="422"/>
      <c r="E59" s="440">
        <f t="shared" si="5"/>
        <v>0</v>
      </c>
      <c r="F59" s="423"/>
      <c r="G59" s="423"/>
      <c r="H59" s="423"/>
      <c r="I59" s="1547"/>
      <c r="J59" s="1527"/>
      <c r="K59" s="1528"/>
      <c r="L59" s="419"/>
      <c r="M59" s="417"/>
      <c r="N59" s="376"/>
    </row>
    <row r="60" spans="2:14" ht="19.5" customHeight="1">
      <c r="B60" s="1545"/>
      <c r="C60" s="269" t="s">
        <v>150</v>
      </c>
      <c r="D60" s="422"/>
      <c r="E60" s="440">
        <f t="shared" si="5"/>
        <v>0</v>
      </c>
      <c r="F60" s="423"/>
      <c r="G60" s="423"/>
      <c r="H60" s="423"/>
      <c r="I60" s="1547"/>
      <c r="J60" s="1527"/>
      <c r="K60" s="1528"/>
      <c r="L60" s="419"/>
      <c r="M60" s="417"/>
      <c r="N60" s="376"/>
    </row>
    <row r="61" spans="2:14" ht="19.5" customHeight="1">
      <c r="B61" s="1545"/>
      <c r="C61" s="264" t="s">
        <v>151</v>
      </c>
      <c r="D61" s="422"/>
      <c r="E61" s="440">
        <f t="shared" si="5"/>
        <v>0</v>
      </c>
      <c r="F61" s="423"/>
      <c r="G61" s="423"/>
      <c r="H61" s="423"/>
      <c r="I61" s="1547"/>
      <c r="J61" s="1527"/>
      <c r="K61" s="1528"/>
      <c r="L61" s="424"/>
      <c r="M61" s="412"/>
      <c r="N61" s="376"/>
    </row>
    <row r="62" spans="2:14" ht="19.5" customHeight="1">
      <c r="B62" s="1545"/>
      <c r="C62" s="264" t="s">
        <v>152</v>
      </c>
      <c r="D62" s="422"/>
      <c r="E62" s="440">
        <f t="shared" si="5"/>
        <v>0</v>
      </c>
      <c r="F62" s="425"/>
      <c r="G62" s="425"/>
      <c r="H62" s="425"/>
      <c r="I62" s="1547"/>
      <c r="J62" s="1527"/>
      <c r="K62" s="1528"/>
      <c r="L62" s="424"/>
      <c r="M62" s="412"/>
      <c r="N62" s="376"/>
    </row>
    <row r="63" spans="2:14" ht="19.5" customHeight="1">
      <c r="B63" s="1545"/>
      <c r="C63" s="272" t="s">
        <v>631</v>
      </c>
      <c r="D63" s="422"/>
      <c r="E63" s="440">
        <f t="shared" si="5"/>
        <v>0</v>
      </c>
      <c r="F63" s="423"/>
      <c r="G63" s="423"/>
      <c r="H63" s="423"/>
      <c r="I63" s="1547"/>
      <c r="J63" s="1527"/>
      <c r="K63" s="1528"/>
      <c r="L63" s="424"/>
      <c r="M63" s="412"/>
      <c r="N63" s="376"/>
    </row>
    <row r="64" spans="2:14" ht="19.5" customHeight="1">
      <c r="B64" s="1545"/>
      <c r="C64" s="264" t="s">
        <v>153</v>
      </c>
      <c r="D64" s="422"/>
      <c r="E64" s="440">
        <f t="shared" si="5"/>
        <v>0</v>
      </c>
      <c r="F64" s="423"/>
      <c r="G64" s="423"/>
      <c r="H64" s="423"/>
      <c r="I64" s="1547"/>
      <c r="J64" s="1527"/>
      <c r="K64" s="1528"/>
      <c r="L64" s="424"/>
      <c r="M64" s="412"/>
      <c r="N64" s="376"/>
    </row>
    <row r="65" spans="2:14" ht="19.5" customHeight="1" thickBot="1">
      <c r="B65" s="1546"/>
      <c r="C65" s="273" t="s">
        <v>154</v>
      </c>
      <c r="D65" s="426"/>
      <c r="E65" s="441">
        <f>SUM(F65:H65)</f>
        <v>0</v>
      </c>
      <c r="F65" s="427"/>
      <c r="G65" s="427"/>
      <c r="H65" s="427"/>
      <c r="I65" s="1548"/>
      <c r="J65" s="1551"/>
      <c r="K65" s="1552"/>
      <c r="L65" s="424"/>
      <c r="M65" s="412"/>
      <c r="N65" s="376"/>
    </row>
    <row r="66" spans="2:14" ht="37.5" customHeight="1">
      <c r="B66" s="1012" t="str">
        <f>IF('①7.積算内訳（戦略）'!B66="","",'①7.積算内訳（戦略）'!B66)</f>
        <v/>
      </c>
      <c r="C66" s="1533" t="str">
        <f>IF('①7.積算内訳（戦略）'!C66="","",'①7.積算内訳（戦略）'!C66)</f>
        <v/>
      </c>
      <c r="D66" s="1534" t="s">
        <v>392</v>
      </c>
      <c r="E66" s="438">
        <f>SUM(E67:E75)</f>
        <v>0</v>
      </c>
      <c r="F66" s="438">
        <f>SUM(F67:F75)</f>
        <v>0</v>
      </c>
      <c r="G66" s="438">
        <f>SUM(G67:G75)</f>
        <v>0</v>
      </c>
      <c r="H66" s="438">
        <f>SUM(H67:H75)</f>
        <v>0</v>
      </c>
      <c r="I66" s="430"/>
      <c r="J66" s="1559"/>
      <c r="K66" s="1560"/>
      <c r="L66" s="419"/>
      <c r="M66" s="417"/>
      <c r="N66" s="376"/>
    </row>
    <row r="67" spans="2:14" ht="19.5" customHeight="1">
      <c r="B67" s="1544"/>
      <c r="C67" s="260" t="s">
        <v>147</v>
      </c>
      <c r="D67" s="420"/>
      <c r="E67" s="439">
        <f>SUM(F67:H67)</f>
        <v>0</v>
      </c>
      <c r="F67" s="421"/>
      <c r="G67" s="421"/>
      <c r="H67" s="421"/>
      <c r="I67" s="1385"/>
      <c r="J67" s="1549"/>
      <c r="K67" s="1550"/>
      <c r="L67" s="424"/>
      <c r="M67" s="412"/>
      <c r="N67" s="376"/>
    </row>
    <row r="68" spans="2:14" ht="19.5" customHeight="1">
      <c r="B68" s="1545"/>
      <c r="C68" s="264" t="s">
        <v>148</v>
      </c>
      <c r="D68" s="422"/>
      <c r="E68" s="440">
        <f t="shared" ref="E68:E74" si="6">SUM(F68:H68)</f>
        <v>0</v>
      </c>
      <c r="F68" s="423"/>
      <c r="G68" s="423"/>
      <c r="H68" s="423"/>
      <c r="I68" s="1547"/>
      <c r="J68" s="1527"/>
      <c r="K68" s="1528"/>
      <c r="L68" s="419"/>
      <c r="M68" s="417"/>
      <c r="N68" s="376"/>
    </row>
    <row r="69" spans="2:14" ht="19.5" customHeight="1">
      <c r="B69" s="1545"/>
      <c r="C69" s="264" t="s">
        <v>149</v>
      </c>
      <c r="D69" s="422"/>
      <c r="E69" s="440">
        <f t="shared" si="6"/>
        <v>0</v>
      </c>
      <c r="F69" s="423"/>
      <c r="G69" s="423"/>
      <c r="H69" s="423"/>
      <c r="I69" s="1547"/>
      <c r="J69" s="1527"/>
      <c r="K69" s="1528"/>
      <c r="L69" s="419"/>
      <c r="M69" s="417"/>
      <c r="N69" s="376"/>
    </row>
    <row r="70" spans="2:14" ht="19.5" customHeight="1">
      <c r="B70" s="1545"/>
      <c r="C70" s="269" t="s">
        <v>150</v>
      </c>
      <c r="D70" s="422"/>
      <c r="E70" s="440">
        <f t="shared" si="6"/>
        <v>0</v>
      </c>
      <c r="F70" s="423"/>
      <c r="G70" s="423"/>
      <c r="H70" s="423"/>
      <c r="I70" s="1547"/>
      <c r="J70" s="1527"/>
      <c r="K70" s="1528"/>
      <c r="L70" s="419"/>
      <c r="M70" s="417"/>
      <c r="N70" s="376"/>
    </row>
    <row r="71" spans="2:14" ht="19.5" customHeight="1">
      <c r="B71" s="1545"/>
      <c r="C71" s="264" t="s">
        <v>151</v>
      </c>
      <c r="D71" s="422"/>
      <c r="E71" s="440">
        <f t="shared" si="6"/>
        <v>0</v>
      </c>
      <c r="F71" s="423"/>
      <c r="G71" s="423"/>
      <c r="H71" s="423"/>
      <c r="I71" s="1547"/>
      <c r="J71" s="1527"/>
      <c r="K71" s="1528"/>
      <c r="L71" s="424"/>
      <c r="M71" s="412"/>
      <c r="N71" s="376"/>
    </row>
    <row r="72" spans="2:14" ht="19.5" customHeight="1">
      <c r="B72" s="1545"/>
      <c r="C72" s="264" t="s">
        <v>152</v>
      </c>
      <c r="D72" s="422"/>
      <c r="E72" s="440">
        <f t="shared" si="6"/>
        <v>0</v>
      </c>
      <c r="F72" s="425"/>
      <c r="G72" s="425"/>
      <c r="H72" s="425"/>
      <c r="I72" s="1547"/>
      <c r="J72" s="1529"/>
      <c r="K72" s="1530"/>
      <c r="L72" s="424"/>
      <c r="M72" s="412"/>
      <c r="N72" s="376"/>
    </row>
    <row r="73" spans="2:14" ht="19.5" customHeight="1">
      <c r="B73" s="1545"/>
      <c r="C73" s="272" t="s">
        <v>631</v>
      </c>
      <c r="D73" s="422"/>
      <c r="E73" s="440">
        <f t="shared" si="6"/>
        <v>0</v>
      </c>
      <c r="F73" s="423"/>
      <c r="G73" s="423"/>
      <c r="H73" s="423"/>
      <c r="I73" s="1547"/>
      <c r="J73" s="1527"/>
      <c r="K73" s="1528"/>
      <c r="L73" s="424"/>
      <c r="M73" s="412"/>
      <c r="N73" s="376"/>
    </row>
    <row r="74" spans="2:14" ht="19.5" customHeight="1">
      <c r="B74" s="1545"/>
      <c r="C74" s="264" t="s">
        <v>153</v>
      </c>
      <c r="D74" s="422"/>
      <c r="E74" s="440">
        <f t="shared" si="6"/>
        <v>0</v>
      </c>
      <c r="F74" s="423"/>
      <c r="G74" s="423"/>
      <c r="H74" s="423"/>
      <c r="I74" s="1547"/>
      <c r="J74" s="1527"/>
      <c r="K74" s="1528"/>
      <c r="L74" s="424"/>
      <c r="M74" s="412"/>
      <c r="N74" s="376"/>
    </row>
    <row r="75" spans="2:14" ht="19.5" customHeight="1" thickBot="1">
      <c r="B75" s="1546"/>
      <c r="C75" s="273" t="s">
        <v>154</v>
      </c>
      <c r="D75" s="426"/>
      <c r="E75" s="441">
        <f>SUM(F75:H75)</f>
        <v>0</v>
      </c>
      <c r="F75" s="427"/>
      <c r="G75" s="427"/>
      <c r="H75" s="427"/>
      <c r="I75" s="1548"/>
      <c r="J75" s="1531"/>
      <c r="K75" s="1532"/>
      <c r="L75" s="424"/>
      <c r="M75" s="412"/>
      <c r="N75" s="376"/>
    </row>
    <row r="76" spans="2:14" ht="37.5" customHeight="1">
      <c r="B76" s="1012" t="str">
        <f>IF('①7.積算内訳（戦略）'!B76="","",'①7.積算内訳（戦略）'!B76)</f>
        <v/>
      </c>
      <c r="C76" s="1533" t="str">
        <f>IF('①7.積算内訳（戦略）'!C76="","",'①7.積算内訳（戦略）'!C76)</f>
        <v/>
      </c>
      <c r="D76" s="1534" t="s">
        <v>392</v>
      </c>
      <c r="E76" s="436">
        <f>SUM(E77:E85)</f>
        <v>0</v>
      </c>
      <c r="F76" s="436">
        <f>SUM(F77:F85)</f>
        <v>0</v>
      </c>
      <c r="G76" s="436">
        <f>SUM(G77:G85)</f>
        <v>0</v>
      </c>
      <c r="H76" s="436">
        <f>SUM(H77:H85)</f>
        <v>0</v>
      </c>
      <c r="I76" s="428"/>
      <c r="J76" s="1535"/>
      <c r="K76" s="1536"/>
      <c r="L76" s="419"/>
      <c r="M76" s="417"/>
      <c r="N76" s="376"/>
    </row>
    <row r="77" spans="2:14" ht="19.5" customHeight="1">
      <c r="B77" s="1544"/>
      <c r="C77" s="260" t="s">
        <v>147</v>
      </c>
      <c r="D77" s="420"/>
      <c r="E77" s="439">
        <f>SUM(F77:H77)</f>
        <v>0</v>
      </c>
      <c r="F77" s="421"/>
      <c r="G77" s="421"/>
      <c r="H77" s="421"/>
      <c r="I77" s="1385"/>
      <c r="J77" s="1549"/>
      <c r="K77" s="1550"/>
      <c r="L77" s="424"/>
      <c r="M77" s="412"/>
      <c r="N77" s="376"/>
    </row>
    <row r="78" spans="2:14" ht="19.5" customHeight="1">
      <c r="B78" s="1545"/>
      <c r="C78" s="264" t="s">
        <v>148</v>
      </c>
      <c r="D78" s="422"/>
      <c r="E78" s="440">
        <f t="shared" ref="E78:E84" si="7">SUM(F78:H78)</f>
        <v>0</v>
      </c>
      <c r="F78" s="423"/>
      <c r="G78" s="423"/>
      <c r="H78" s="423"/>
      <c r="I78" s="1547"/>
      <c r="J78" s="1527"/>
      <c r="K78" s="1528"/>
      <c r="L78" s="419"/>
      <c r="M78" s="417"/>
      <c r="N78" s="376"/>
    </row>
    <row r="79" spans="2:14" ht="19.5" customHeight="1">
      <c r="B79" s="1545"/>
      <c r="C79" s="264" t="s">
        <v>149</v>
      </c>
      <c r="D79" s="422"/>
      <c r="E79" s="440">
        <f t="shared" si="7"/>
        <v>0</v>
      </c>
      <c r="F79" s="423"/>
      <c r="G79" s="423"/>
      <c r="H79" s="423"/>
      <c r="I79" s="1547"/>
      <c r="J79" s="1527"/>
      <c r="K79" s="1528"/>
      <c r="L79" s="419"/>
      <c r="M79" s="417"/>
      <c r="N79" s="376"/>
    </row>
    <row r="80" spans="2:14" ht="19.5" customHeight="1">
      <c r="B80" s="1545"/>
      <c r="C80" s="269" t="s">
        <v>150</v>
      </c>
      <c r="D80" s="422"/>
      <c r="E80" s="440">
        <f t="shared" si="7"/>
        <v>0</v>
      </c>
      <c r="F80" s="423"/>
      <c r="G80" s="423"/>
      <c r="H80" s="423"/>
      <c r="I80" s="1547"/>
      <c r="J80" s="1527"/>
      <c r="K80" s="1528"/>
      <c r="L80" s="419"/>
      <c r="M80" s="417"/>
      <c r="N80" s="376"/>
    </row>
    <row r="81" spans="2:14" ht="19.5" customHeight="1">
      <c r="B81" s="1545"/>
      <c r="C81" s="264" t="s">
        <v>151</v>
      </c>
      <c r="D81" s="422"/>
      <c r="E81" s="440">
        <f t="shared" si="7"/>
        <v>0</v>
      </c>
      <c r="F81" s="423"/>
      <c r="G81" s="423"/>
      <c r="H81" s="423"/>
      <c r="I81" s="1547"/>
      <c r="J81" s="1527"/>
      <c r="K81" s="1528"/>
      <c r="L81" s="424"/>
      <c r="M81" s="412"/>
      <c r="N81" s="376"/>
    </row>
    <row r="82" spans="2:14" ht="19.5" customHeight="1">
      <c r="B82" s="1545"/>
      <c r="C82" s="264" t="s">
        <v>152</v>
      </c>
      <c r="D82" s="422"/>
      <c r="E82" s="440">
        <f t="shared" si="7"/>
        <v>0</v>
      </c>
      <c r="F82" s="425"/>
      <c r="G82" s="425"/>
      <c r="H82" s="425"/>
      <c r="I82" s="1547"/>
      <c r="J82" s="1527"/>
      <c r="K82" s="1528"/>
      <c r="L82" s="424"/>
      <c r="M82" s="412"/>
      <c r="N82" s="376"/>
    </row>
    <row r="83" spans="2:14" ht="19.5" customHeight="1">
      <c r="B83" s="1545"/>
      <c r="C83" s="272" t="s">
        <v>631</v>
      </c>
      <c r="D83" s="422"/>
      <c r="E83" s="440">
        <f t="shared" si="7"/>
        <v>0</v>
      </c>
      <c r="F83" s="423"/>
      <c r="G83" s="423"/>
      <c r="H83" s="423"/>
      <c r="I83" s="1547"/>
      <c r="J83" s="1527"/>
      <c r="K83" s="1528"/>
      <c r="L83" s="424"/>
      <c r="M83" s="412"/>
      <c r="N83" s="376"/>
    </row>
    <row r="84" spans="2:14" ht="19.5" customHeight="1">
      <c r="B84" s="1545"/>
      <c r="C84" s="264" t="s">
        <v>153</v>
      </c>
      <c r="D84" s="422"/>
      <c r="E84" s="440">
        <f t="shared" si="7"/>
        <v>0</v>
      </c>
      <c r="F84" s="423"/>
      <c r="G84" s="423"/>
      <c r="H84" s="423"/>
      <c r="I84" s="1547"/>
      <c r="J84" s="1527"/>
      <c r="K84" s="1528"/>
      <c r="L84" s="424"/>
      <c r="M84" s="412"/>
      <c r="N84" s="376"/>
    </row>
    <row r="85" spans="2:14" ht="19.5" customHeight="1" thickBot="1">
      <c r="B85" s="1546"/>
      <c r="C85" s="273" t="s">
        <v>154</v>
      </c>
      <c r="D85" s="426"/>
      <c r="E85" s="441">
        <f>SUM(F85:H85)</f>
        <v>0</v>
      </c>
      <c r="F85" s="427"/>
      <c r="G85" s="427"/>
      <c r="H85" s="427"/>
      <c r="I85" s="1548"/>
      <c r="J85" s="1551"/>
      <c r="K85" s="1552"/>
      <c r="L85" s="424"/>
      <c r="M85" s="412"/>
      <c r="N85" s="376"/>
    </row>
    <row r="86" spans="2:14" ht="37.5" customHeight="1">
      <c r="B86" s="1012" t="str">
        <f>IF('①7.積算内訳（戦略）'!B86="","",'①7.積算内訳（戦略）'!B86)</f>
        <v/>
      </c>
      <c r="C86" s="1533" t="str">
        <f>IF('①7.積算内訳（戦略）'!C86="","",'①7.積算内訳（戦略）'!C86)</f>
        <v/>
      </c>
      <c r="D86" s="1534" t="s">
        <v>392</v>
      </c>
      <c r="E86" s="438">
        <f>SUM(E87:E95)</f>
        <v>0</v>
      </c>
      <c r="F86" s="438">
        <f>SUM(F87:F95)</f>
        <v>0</v>
      </c>
      <c r="G86" s="438">
        <f>SUM(G87:G95)</f>
        <v>0</v>
      </c>
      <c r="H86" s="438">
        <f>SUM(H87:H95)</f>
        <v>0</v>
      </c>
      <c r="I86" s="430"/>
      <c r="J86" s="1559"/>
      <c r="K86" s="1560"/>
      <c r="L86" s="419"/>
      <c r="M86" s="417"/>
      <c r="N86" s="376"/>
    </row>
    <row r="87" spans="2:14" ht="19.5" customHeight="1">
      <c r="B87" s="1544"/>
      <c r="C87" s="260" t="s">
        <v>147</v>
      </c>
      <c r="D87" s="420"/>
      <c r="E87" s="439">
        <f>SUM(F87:H87)</f>
        <v>0</v>
      </c>
      <c r="F87" s="421"/>
      <c r="G87" s="421"/>
      <c r="H87" s="421"/>
      <c r="I87" s="1385"/>
      <c r="J87" s="1549"/>
      <c r="K87" s="1550"/>
      <c r="L87" s="424"/>
      <c r="M87" s="412"/>
      <c r="N87" s="376"/>
    </row>
    <row r="88" spans="2:14" ht="19.5" customHeight="1">
      <c r="B88" s="1545"/>
      <c r="C88" s="264" t="s">
        <v>148</v>
      </c>
      <c r="D88" s="422"/>
      <c r="E88" s="440">
        <f t="shared" ref="E88:E94" si="8">SUM(F88:H88)</f>
        <v>0</v>
      </c>
      <c r="F88" s="423"/>
      <c r="G88" s="423"/>
      <c r="H88" s="423"/>
      <c r="I88" s="1547"/>
      <c r="J88" s="1527"/>
      <c r="K88" s="1528"/>
      <c r="L88" s="419"/>
      <c r="M88" s="417"/>
      <c r="N88" s="376"/>
    </row>
    <row r="89" spans="2:14" ht="19.5" customHeight="1">
      <c r="B89" s="1545"/>
      <c r="C89" s="264" t="s">
        <v>149</v>
      </c>
      <c r="D89" s="422"/>
      <c r="E89" s="440">
        <f t="shared" si="8"/>
        <v>0</v>
      </c>
      <c r="F89" s="423"/>
      <c r="G89" s="423"/>
      <c r="H89" s="423"/>
      <c r="I89" s="1547"/>
      <c r="J89" s="1527"/>
      <c r="K89" s="1528"/>
      <c r="L89" s="419"/>
      <c r="M89" s="417"/>
      <c r="N89" s="376"/>
    </row>
    <row r="90" spans="2:14" ht="19.5" customHeight="1">
      <c r="B90" s="1545"/>
      <c r="C90" s="269" t="s">
        <v>150</v>
      </c>
      <c r="D90" s="422"/>
      <c r="E90" s="440">
        <f t="shared" si="8"/>
        <v>0</v>
      </c>
      <c r="F90" s="423"/>
      <c r="G90" s="423"/>
      <c r="H90" s="423"/>
      <c r="I90" s="1547"/>
      <c r="J90" s="1527"/>
      <c r="K90" s="1528"/>
      <c r="L90" s="419"/>
      <c r="M90" s="417"/>
      <c r="N90" s="376"/>
    </row>
    <row r="91" spans="2:14" ht="19.5" customHeight="1">
      <c r="B91" s="1545"/>
      <c r="C91" s="264" t="s">
        <v>151</v>
      </c>
      <c r="D91" s="422"/>
      <c r="E91" s="440">
        <f t="shared" si="8"/>
        <v>0</v>
      </c>
      <c r="F91" s="423"/>
      <c r="G91" s="423"/>
      <c r="H91" s="423"/>
      <c r="I91" s="1547"/>
      <c r="J91" s="1527"/>
      <c r="K91" s="1528"/>
      <c r="L91" s="424"/>
      <c r="M91" s="412"/>
      <c r="N91" s="376"/>
    </row>
    <row r="92" spans="2:14" ht="19.5" customHeight="1">
      <c r="B92" s="1545"/>
      <c r="C92" s="264" t="s">
        <v>152</v>
      </c>
      <c r="D92" s="422"/>
      <c r="E92" s="440">
        <f t="shared" si="8"/>
        <v>0</v>
      </c>
      <c r="F92" s="425"/>
      <c r="G92" s="425"/>
      <c r="H92" s="425"/>
      <c r="I92" s="1547"/>
      <c r="J92" s="1529"/>
      <c r="K92" s="1530"/>
      <c r="L92" s="424"/>
      <c r="M92" s="412"/>
      <c r="N92" s="376"/>
    </row>
    <row r="93" spans="2:14" ht="19.5" customHeight="1">
      <c r="B93" s="1545"/>
      <c r="C93" s="272" t="s">
        <v>631</v>
      </c>
      <c r="D93" s="422"/>
      <c r="E93" s="440">
        <f t="shared" si="8"/>
        <v>0</v>
      </c>
      <c r="F93" s="423"/>
      <c r="G93" s="423"/>
      <c r="H93" s="423"/>
      <c r="I93" s="1547"/>
      <c r="J93" s="1527"/>
      <c r="K93" s="1528"/>
      <c r="L93" s="424"/>
      <c r="M93" s="412"/>
      <c r="N93" s="376"/>
    </row>
    <row r="94" spans="2:14" ht="19.5" customHeight="1">
      <c r="B94" s="1545"/>
      <c r="C94" s="264" t="s">
        <v>153</v>
      </c>
      <c r="D94" s="422"/>
      <c r="E94" s="440">
        <f t="shared" si="8"/>
        <v>0</v>
      </c>
      <c r="F94" s="423"/>
      <c r="G94" s="423"/>
      <c r="H94" s="423"/>
      <c r="I94" s="1547"/>
      <c r="J94" s="1527"/>
      <c r="K94" s="1528"/>
      <c r="L94" s="424"/>
      <c r="M94" s="412"/>
      <c r="N94" s="376"/>
    </row>
    <row r="95" spans="2:14" ht="19.5" customHeight="1" thickBot="1">
      <c r="B95" s="1546"/>
      <c r="C95" s="273" t="s">
        <v>154</v>
      </c>
      <c r="D95" s="426"/>
      <c r="E95" s="442">
        <f>SUM(F95:H95)</f>
        <v>0</v>
      </c>
      <c r="F95" s="432"/>
      <c r="G95" s="432"/>
      <c r="H95" s="432"/>
      <c r="I95" s="1547"/>
      <c r="J95" s="1561"/>
      <c r="K95" s="1562"/>
      <c r="L95" s="424"/>
      <c r="M95" s="412"/>
      <c r="N95" s="376"/>
    </row>
    <row r="96" spans="2:14" ht="37.5" customHeight="1">
      <c r="B96" s="1012" t="str">
        <f>IF('①7.積算内訳（戦略）'!B96="","",'①7.積算内訳（戦略）'!B96)</f>
        <v/>
      </c>
      <c r="C96" s="1533" t="str">
        <f>IF('①7.積算内訳（戦略）'!C96="","",'①7.積算内訳（戦略）'!C96)</f>
        <v/>
      </c>
      <c r="D96" s="1534" t="s">
        <v>392</v>
      </c>
      <c r="E96" s="438">
        <f>SUM(E97:E105)</f>
        <v>0</v>
      </c>
      <c r="F96" s="438">
        <f>SUM(F97:F105)</f>
        <v>0</v>
      </c>
      <c r="G96" s="438">
        <f>SUM(G97:G105)</f>
        <v>0</v>
      </c>
      <c r="H96" s="438">
        <f>SUM(H97:H105)</f>
        <v>0</v>
      </c>
      <c r="I96" s="430"/>
      <c r="J96" s="1559"/>
      <c r="K96" s="1560"/>
      <c r="L96" s="419"/>
      <c r="M96" s="417"/>
      <c r="N96" s="376"/>
    </row>
    <row r="97" spans="2:14" ht="19.5" customHeight="1">
      <c r="B97" s="1544"/>
      <c r="C97" s="260" t="s">
        <v>147</v>
      </c>
      <c r="D97" s="420"/>
      <c r="E97" s="439">
        <f>SUM(F97:H97)</f>
        <v>0</v>
      </c>
      <c r="F97" s="421"/>
      <c r="G97" s="421"/>
      <c r="H97" s="421"/>
      <c r="I97" s="1385"/>
      <c r="J97" s="1549"/>
      <c r="K97" s="1550"/>
      <c r="L97" s="424"/>
      <c r="M97" s="412"/>
      <c r="N97" s="376"/>
    </row>
    <row r="98" spans="2:14" ht="19.5" customHeight="1">
      <c r="B98" s="1545"/>
      <c r="C98" s="264" t="s">
        <v>148</v>
      </c>
      <c r="D98" s="422"/>
      <c r="E98" s="440">
        <f t="shared" ref="E98:E104" si="9">SUM(F98:H98)</f>
        <v>0</v>
      </c>
      <c r="F98" s="423"/>
      <c r="G98" s="423"/>
      <c r="H98" s="423"/>
      <c r="I98" s="1547"/>
      <c r="J98" s="1527"/>
      <c r="K98" s="1528"/>
      <c r="L98" s="419"/>
      <c r="M98" s="417"/>
      <c r="N98" s="376"/>
    </row>
    <row r="99" spans="2:14" ht="19.5" customHeight="1">
      <c r="B99" s="1545"/>
      <c r="C99" s="264" t="s">
        <v>149</v>
      </c>
      <c r="D99" s="422"/>
      <c r="E99" s="440">
        <f t="shared" si="9"/>
        <v>0</v>
      </c>
      <c r="F99" s="423"/>
      <c r="G99" s="423"/>
      <c r="H99" s="423"/>
      <c r="I99" s="1547"/>
      <c r="J99" s="1527"/>
      <c r="K99" s="1528"/>
      <c r="L99" s="419"/>
      <c r="M99" s="417"/>
      <c r="N99" s="376"/>
    </row>
    <row r="100" spans="2:14" ht="19.5" customHeight="1">
      <c r="B100" s="1545"/>
      <c r="C100" s="269" t="s">
        <v>150</v>
      </c>
      <c r="D100" s="422"/>
      <c r="E100" s="440">
        <f t="shared" si="9"/>
        <v>0</v>
      </c>
      <c r="F100" s="423"/>
      <c r="G100" s="423"/>
      <c r="H100" s="423"/>
      <c r="I100" s="1547"/>
      <c r="J100" s="1527"/>
      <c r="K100" s="1528"/>
      <c r="L100" s="419"/>
      <c r="M100" s="417"/>
      <c r="N100" s="376"/>
    </row>
    <row r="101" spans="2:14" ht="19.5" customHeight="1">
      <c r="B101" s="1545"/>
      <c r="C101" s="264" t="s">
        <v>151</v>
      </c>
      <c r="D101" s="422"/>
      <c r="E101" s="440">
        <f t="shared" si="9"/>
        <v>0</v>
      </c>
      <c r="F101" s="423"/>
      <c r="G101" s="423"/>
      <c r="H101" s="423"/>
      <c r="I101" s="1547"/>
      <c r="J101" s="1527"/>
      <c r="K101" s="1528"/>
      <c r="L101" s="424"/>
      <c r="M101" s="412"/>
      <c r="N101" s="376"/>
    </row>
    <row r="102" spans="2:14" ht="19.5" customHeight="1">
      <c r="B102" s="1545"/>
      <c r="C102" s="264" t="s">
        <v>152</v>
      </c>
      <c r="D102" s="422"/>
      <c r="E102" s="440">
        <f t="shared" si="9"/>
        <v>0</v>
      </c>
      <c r="F102" s="425"/>
      <c r="G102" s="425"/>
      <c r="H102" s="425"/>
      <c r="I102" s="1547"/>
      <c r="J102" s="1529"/>
      <c r="K102" s="1530"/>
      <c r="L102" s="424"/>
      <c r="M102" s="412"/>
      <c r="N102" s="376"/>
    </row>
    <row r="103" spans="2:14" ht="19.5" customHeight="1">
      <c r="B103" s="1545"/>
      <c r="C103" s="272" t="s">
        <v>631</v>
      </c>
      <c r="D103" s="422"/>
      <c r="E103" s="440">
        <f t="shared" si="9"/>
        <v>0</v>
      </c>
      <c r="F103" s="423"/>
      <c r="G103" s="423"/>
      <c r="H103" s="423"/>
      <c r="I103" s="1547"/>
      <c r="J103" s="1527"/>
      <c r="K103" s="1528"/>
      <c r="L103" s="424"/>
      <c r="M103" s="412"/>
      <c r="N103" s="376"/>
    </row>
    <row r="104" spans="2:14" ht="19.5" customHeight="1">
      <c r="B104" s="1545"/>
      <c r="C104" s="264" t="s">
        <v>153</v>
      </c>
      <c r="D104" s="422"/>
      <c r="E104" s="440">
        <f t="shared" si="9"/>
        <v>0</v>
      </c>
      <c r="F104" s="423"/>
      <c r="G104" s="423"/>
      <c r="H104" s="423"/>
      <c r="I104" s="1547"/>
      <c r="J104" s="1527"/>
      <c r="K104" s="1528"/>
      <c r="L104" s="424"/>
      <c r="M104" s="412"/>
      <c r="N104" s="376"/>
    </row>
    <row r="105" spans="2:14" ht="19.5" customHeight="1" thickBot="1">
      <c r="B105" s="1546"/>
      <c r="C105" s="273" t="s">
        <v>154</v>
      </c>
      <c r="D105" s="426"/>
      <c r="E105" s="441">
        <f>SUM(F105:H105)</f>
        <v>0</v>
      </c>
      <c r="F105" s="427"/>
      <c r="G105" s="427"/>
      <c r="H105" s="427"/>
      <c r="I105" s="1548"/>
      <c r="J105" s="1531"/>
      <c r="K105" s="1532"/>
      <c r="L105" s="424"/>
      <c r="M105" s="412"/>
      <c r="N105" s="376"/>
    </row>
    <row r="106" spans="2:14">
      <c r="B106" s="229" t="s">
        <v>455</v>
      </c>
      <c r="C106" s="178" t="s">
        <v>459</v>
      </c>
    </row>
    <row r="107" spans="2:14">
      <c r="B107" s="229" t="s">
        <v>456</v>
      </c>
      <c r="C107" s="178" t="s">
        <v>460</v>
      </c>
    </row>
    <row r="108" spans="2:14" ht="14.25">
      <c r="B108" s="139"/>
      <c r="C108" s="178" t="s">
        <v>461</v>
      </c>
    </row>
    <row r="109" spans="2:14" s="139" customFormat="1" ht="14.25">
      <c r="B109" s="229" t="s">
        <v>457</v>
      </c>
      <c r="C109" s="322" t="s">
        <v>630</v>
      </c>
    </row>
    <row r="110" spans="2:14">
      <c r="B110" s="161" t="s">
        <v>626</v>
      </c>
      <c r="C110" s="178" t="s">
        <v>462</v>
      </c>
    </row>
    <row r="111" spans="2:14" ht="14.25">
      <c r="B111" s="139"/>
      <c r="C111" s="178" t="s">
        <v>463</v>
      </c>
    </row>
  </sheetData>
  <sheetProtection algorithmName="SHA-512" hashValue="6qDOeP5lzv7ze34uCJZrDV5lEoSy+VE1dN80x6/PWuVUFTkrM9vEYAQWhaleFB8mOaHdddriA/4RSPcY6A3kZA==" saltValue="8+7F3Cp0hfsF7Y1SuqN4MA==" spinCount="100000" sheet="1" formatCells="0" formatColumns="0" formatRows="0"/>
  <mergeCells count="138">
    <mergeCell ref="J2:K2"/>
    <mergeCell ref="B3:D4"/>
    <mergeCell ref="E3:E4"/>
    <mergeCell ref="F3:H3"/>
    <mergeCell ref="I3:I4"/>
    <mergeCell ref="J3:K4"/>
    <mergeCell ref="J11:K11"/>
    <mergeCell ref="J12:K12"/>
    <mergeCell ref="J13:K13"/>
    <mergeCell ref="J14:K14"/>
    <mergeCell ref="J15:K15"/>
    <mergeCell ref="C16:D16"/>
    <mergeCell ref="J16:K16"/>
    <mergeCell ref="B5:D5"/>
    <mergeCell ref="J5:K5"/>
    <mergeCell ref="C6:D6"/>
    <mergeCell ref="J6:K6"/>
    <mergeCell ref="B7:B15"/>
    <mergeCell ref="I7:I15"/>
    <mergeCell ref="J7:K7"/>
    <mergeCell ref="J8:K8"/>
    <mergeCell ref="J9:K9"/>
    <mergeCell ref="J10:K10"/>
    <mergeCell ref="B27:B35"/>
    <mergeCell ref="I27:I35"/>
    <mergeCell ref="J27:K27"/>
    <mergeCell ref="J28:K28"/>
    <mergeCell ref="J29:K29"/>
    <mergeCell ref="J30:K30"/>
    <mergeCell ref="J31:K31"/>
    <mergeCell ref="B17:B25"/>
    <mergeCell ref="I17:I25"/>
    <mergeCell ref="J17:K17"/>
    <mergeCell ref="J18:K18"/>
    <mergeCell ref="J19:K19"/>
    <mergeCell ref="J20:K20"/>
    <mergeCell ref="J21:K21"/>
    <mergeCell ref="J22:K22"/>
    <mergeCell ref="J23:K23"/>
    <mergeCell ref="J24:K24"/>
    <mergeCell ref="J32:K32"/>
    <mergeCell ref="J33:K33"/>
    <mergeCell ref="J34:K34"/>
    <mergeCell ref="J35:K35"/>
    <mergeCell ref="C36:D36"/>
    <mergeCell ref="J36:K36"/>
    <mergeCell ref="J25:K25"/>
    <mergeCell ref="C26:D26"/>
    <mergeCell ref="J26:K26"/>
    <mergeCell ref="B47:B55"/>
    <mergeCell ref="I47:I55"/>
    <mergeCell ref="J47:K47"/>
    <mergeCell ref="J48:K48"/>
    <mergeCell ref="J49:K49"/>
    <mergeCell ref="J50:K50"/>
    <mergeCell ref="J51:K51"/>
    <mergeCell ref="B37:B45"/>
    <mergeCell ref="I37:I45"/>
    <mergeCell ref="J37:K37"/>
    <mergeCell ref="J38:K38"/>
    <mergeCell ref="J39:K39"/>
    <mergeCell ref="J40:K40"/>
    <mergeCell ref="J41:K41"/>
    <mergeCell ref="J42:K42"/>
    <mergeCell ref="J43:K43"/>
    <mergeCell ref="J44:K44"/>
    <mergeCell ref="J52:K52"/>
    <mergeCell ref="J53:K53"/>
    <mergeCell ref="B67:B75"/>
    <mergeCell ref="I67:I75"/>
    <mergeCell ref="J67:K67"/>
    <mergeCell ref="J68:K68"/>
    <mergeCell ref="J69:K69"/>
    <mergeCell ref="J70:K70"/>
    <mergeCell ref="J71:K71"/>
    <mergeCell ref="B57:B65"/>
    <mergeCell ref="I57:I65"/>
    <mergeCell ref="J57:K57"/>
    <mergeCell ref="J58:K58"/>
    <mergeCell ref="J59:K59"/>
    <mergeCell ref="J60:K60"/>
    <mergeCell ref="J61:K61"/>
    <mergeCell ref="J62:K62"/>
    <mergeCell ref="J63:K63"/>
    <mergeCell ref="J64:K64"/>
    <mergeCell ref="J65:K65"/>
    <mergeCell ref="C66:D66"/>
    <mergeCell ref="J66:K66"/>
    <mergeCell ref="J54:K54"/>
    <mergeCell ref="J55:K55"/>
    <mergeCell ref="C56:D56"/>
    <mergeCell ref="J56:K56"/>
    <mergeCell ref="J45:K45"/>
    <mergeCell ref="C46:D46"/>
    <mergeCell ref="J46:K46"/>
    <mergeCell ref="J92:K92"/>
    <mergeCell ref="J93:K93"/>
    <mergeCell ref="J94:K94"/>
    <mergeCell ref="J95:K95"/>
    <mergeCell ref="J72:K72"/>
    <mergeCell ref="J73:K73"/>
    <mergeCell ref="J74:K74"/>
    <mergeCell ref="J75:K75"/>
    <mergeCell ref="C76:D76"/>
    <mergeCell ref="J76:K76"/>
    <mergeCell ref="I77:I85"/>
    <mergeCell ref="J77:K77"/>
    <mergeCell ref="J78:K78"/>
    <mergeCell ref="J79:K79"/>
    <mergeCell ref="J80:K80"/>
    <mergeCell ref="J81:K81"/>
    <mergeCell ref="J82:K82"/>
    <mergeCell ref="J83:K83"/>
    <mergeCell ref="J84:K84"/>
    <mergeCell ref="C96:D96"/>
    <mergeCell ref="J96:K96"/>
    <mergeCell ref="J85:K85"/>
    <mergeCell ref="C86:D86"/>
    <mergeCell ref="J86:K86"/>
    <mergeCell ref="J105:K105"/>
    <mergeCell ref="B97:B105"/>
    <mergeCell ref="I97:I105"/>
    <mergeCell ref="J97:K97"/>
    <mergeCell ref="J98:K98"/>
    <mergeCell ref="J99:K99"/>
    <mergeCell ref="J100:K100"/>
    <mergeCell ref="J101:K101"/>
    <mergeCell ref="J102:K102"/>
    <mergeCell ref="J103:K103"/>
    <mergeCell ref="J104:K104"/>
    <mergeCell ref="B87:B95"/>
    <mergeCell ref="I87:I95"/>
    <mergeCell ref="J87:K87"/>
    <mergeCell ref="J88:K88"/>
    <mergeCell ref="J89:K89"/>
    <mergeCell ref="J90:K90"/>
    <mergeCell ref="J91:K91"/>
    <mergeCell ref="B77:B85"/>
  </mergeCells>
  <phoneticPr fontId="1"/>
  <dataValidations count="15">
    <dataValidation type="whole" imeMode="off" operator="lessThan" allowBlank="1" showInputMessage="1" showErrorMessage="1" errorTitle="入力不要です。" error="[キャンセル]をクリックしてください。" sqref="E7:E105 B96:K96 B86:K86 B76:K76 B66:K66 B56:K56 B46:K46 B36:K36 B26:K26 B16:K16 B5:K6">
      <formula1>0</formula1>
    </dataValidation>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C97:C102 C7:C12 C45 C17:C22 C55 C27:C32 C65 C37:C42 C75 C47:C52 C85 C57:C62 C95 C67:C72 C105 C77:C82 C25 C87:C92 C35 C15">
      <formula1>100000000000</formula1>
    </dataValidation>
    <dataValidation type="whole" operator="lessThan" allowBlank="1" showInputMessage="1" showErrorMessage="1" errorTitle="民間企業は対象外です。" error="[キャンセル]をクリックしてください。なお補助対象は実施要領をご確認ください。" sqref="F14 F24 F34 F44 F54 F64 F74 F84 F94 F104">
      <formula1>0</formula1>
    </dataValidation>
    <dataValidation allowBlank="1" showInputMessage="1" showErrorMessage="1" promptTitle="金額単位は「円」です。" prompt="間違いはありませんか？" sqref="F7 F17 F27 F37 F47 F57 F67 F77 F87 F97"/>
    <dataValidation allowBlank="1" showInputMessage="1" showErrorMessage="1" promptTitle="その他を計上する場合" prompt="内容を「D105セル」に入力してください。" sqref="F105:H105"/>
    <dataValidation allowBlank="1" showInputMessage="1" showErrorMessage="1" promptTitle="その他を計上する場合" prompt="内容を「D95セル」に入力してください。" sqref="F95:H95"/>
    <dataValidation allowBlank="1" showInputMessage="1" showErrorMessage="1" promptTitle="その他を計上する場合" prompt="内容を「D85セル」に入力してください。" sqref="F85:H85"/>
    <dataValidation allowBlank="1" showInputMessage="1" showErrorMessage="1" promptTitle="その他を計上する場合" prompt="内容を「D75セル」に入力してください。" sqref="F75:H75"/>
    <dataValidation allowBlank="1" showInputMessage="1" showErrorMessage="1" promptTitle="その他を計上する場合" prompt="内容を「D65セル」に入力してください。" sqref="F65:H65"/>
    <dataValidation allowBlank="1" showInputMessage="1" showErrorMessage="1" promptTitle="その他を計上する場合" prompt="内容を「D55セル」に入力してください。" sqref="F55:H55"/>
    <dataValidation allowBlank="1" showInputMessage="1" showErrorMessage="1" promptTitle="その他を計上する場合" prompt="内容を「D45セル」に入力してください。" sqref="F45:H45"/>
    <dataValidation allowBlank="1" showInputMessage="1" showErrorMessage="1" promptTitle="その他を計上する場合" prompt="内容を「D35セル」に入力してください。" sqref="F35:H35"/>
    <dataValidation allowBlank="1" showInputMessage="1" showErrorMessage="1" promptTitle="その他を計上する場合" prompt="内容を「D25セル」に入力してください。" sqref="F25:H25"/>
    <dataValidation allowBlank="1" showInputMessage="1" showErrorMessage="1" promptTitle="その他を計上する場合" prompt="内容を「D15セル」に入力してください。" sqref="F15:H15"/>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C14 C24 C34 C44 C54 C64 C74 C84 C94 C104">
      <formula1>0</formula1>
    </dataValidation>
  </dataValidations>
  <pageMargins left="0.59055118110236227" right="0.39370078740157483" top="0.78740157480314965" bottom="0.35433070866141736" header="0.31496062992125984" footer="0.15748031496062992"/>
  <pageSetup paperSize="9" scale="79" fitToHeight="0" orientation="landscape" r:id="rId1"/>
  <headerFooter>
    <oddHeader>&amp;L様式６（別添１）</oddHeader>
    <oddFooter>&amp;C&amp;"ＭＳ Ｐゴシック,標準"&amp;10&amp;P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B1:N22"/>
  <sheetViews>
    <sheetView view="pageBreakPreview" zoomScaleNormal="100" zoomScaleSheetLayoutView="100" workbookViewId="0"/>
  </sheetViews>
  <sheetFormatPr defaultRowHeight="14.25"/>
  <cols>
    <col min="1" max="1" width="1.625" style="1" customWidth="1"/>
    <col min="2" max="10" width="9" style="1"/>
    <col min="11" max="11" width="9" style="1" customWidth="1"/>
    <col min="12" max="14" width="9" style="1"/>
    <col min="15" max="15" width="1.625" style="1" customWidth="1"/>
    <col min="16" max="16384" width="9" style="1"/>
  </cols>
  <sheetData>
    <row r="1" spans="2:14" ht="8.25" customHeight="1"/>
    <row r="2" spans="2:14" ht="19.5" customHeight="1">
      <c r="B2" s="16"/>
      <c r="C2" s="15"/>
      <c r="D2" s="15"/>
      <c r="E2" s="15"/>
      <c r="F2" s="15"/>
      <c r="G2" s="15"/>
      <c r="H2" s="18" t="str">
        <f>'①1.概要'!I2</f>
        <v>分野・テーマ別事業</v>
      </c>
      <c r="I2" s="17" t="s">
        <v>328</v>
      </c>
      <c r="J2" s="15"/>
      <c r="K2" s="15"/>
      <c r="L2" s="15"/>
      <c r="M2" s="15"/>
      <c r="N2" s="15"/>
    </row>
    <row r="3" spans="2:14" ht="19.5" customHeight="1">
      <c r="N3" s="122" t="s">
        <v>329</v>
      </c>
    </row>
    <row r="4" spans="2:14" ht="19.5" customHeight="1">
      <c r="N4" s="122"/>
    </row>
    <row r="5" spans="2:14" ht="19.5" customHeight="1">
      <c r="B5" s="1" t="s">
        <v>330</v>
      </c>
    </row>
    <row r="6" spans="2:14" ht="19.5" customHeight="1">
      <c r="B6" s="7"/>
      <c r="C6" s="7"/>
      <c r="D6" s="7"/>
      <c r="K6" s="1761">
        <v>0</v>
      </c>
      <c r="L6" s="1762"/>
      <c r="M6" s="1" t="s">
        <v>331</v>
      </c>
    </row>
    <row r="7" spans="2:14" ht="19.5" customHeight="1"/>
    <row r="8" spans="2:14" ht="19.5" customHeight="1">
      <c r="B8" s="1" t="s">
        <v>332</v>
      </c>
    </row>
    <row r="9" spans="2:14" ht="19.5" customHeight="1">
      <c r="B9" s="7"/>
      <c r="C9" s="7"/>
      <c r="D9" s="7"/>
      <c r="K9" s="1761">
        <v>0</v>
      </c>
      <c r="L9" s="1762"/>
      <c r="M9" s="1" t="s">
        <v>331</v>
      </c>
    </row>
    <row r="10" spans="2:14" ht="19.5" customHeight="1"/>
    <row r="11" spans="2:14" ht="19.5" customHeight="1">
      <c r="B11" s="1" t="s">
        <v>333</v>
      </c>
    </row>
    <row r="12" spans="2:14" ht="19.5" customHeight="1">
      <c r="B12" s="7"/>
      <c r="C12" s="7"/>
      <c r="D12" s="7"/>
      <c r="K12" s="1761">
        <v>0</v>
      </c>
      <c r="L12" s="1762"/>
      <c r="M12" s="1" t="s">
        <v>331</v>
      </c>
    </row>
    <row r="13" spans="2:14" ht="19.5" customHeight="1"/>
    <row r="14" spans="2:14" ht="19.5" customHeight="1">
      <c r="B14" s="1" t="s">
        <v>334</v>
      </c>
    </row>
    <row r="15" spans="2:14" ht="19.5" customHeight="1">
      <c r="B15" s="7"/>
      <c r="C15" s="7"/>
      <c r="D15" s="7"/>
      <c r="K15" s="1761">
        <v>0</v>
      </c>
      <c r="L15" s="1762"/>
      <c r="M15" s="1" t="s">
        <v>331</v>
      </c>
    </row>
    <row r="16" spans="2:14" ht="19.5" customHeight="1"/>
    <row r="17" spans="2:13" ht="19.5" customHeight="1">
      <c r="B17" s="1" t="s">
        <v>335</v>
      </c>
    </row>
    <row r="18" spans="2:13" ht="19.5" customHeight="1">
      <c r="L18" s="8"/>
      <c r="M18" s="1" t="s">
        <v>336</v>
      </c>
    </row>
    <row r="19" spans="2:13" ht="19.5" customHeight="1"/>
    <row r="20" spans="2:13" ht="19.5" customHeight="1" thickBot="1">
      <c r="B20" s="1" t="s">
        <v>337</v>
      </c>
    </row>
    <row r="21" spans="2:13" ht="19.5" customHeight="1" thickBot="1">
      <c r="B21" s="7"/>
      <c r="C21" s="7"/>
      <c r="D21" s="7"/>
      <c r="K21" s="1759">
        <f>L6-(L9-L12)-L15*L18</f>
        <v>0</v>
      </c>
      <c r="L21" s="1760"/>
      <c r="M21" s="1" t="s">
        <v>331</v>
      </c>
    </row>
    <row r="22" spans="2:13" ht="19.5" customHeight="1"/>
  </sheetData>
  <mergeCells count="5">
    <mergeCell ref="K21:L21"/>
    <mergeCell ref="K6:L6"/>
    <mergeCell ref="K9:L9"/>
    <mergeCell ref="K12:L12"/>
    <mergeCell ref="K15:L15"/>
  </mergeCells>
  <phoneticPr fontId="1"/>
  <pageMargins left="0.59055118110236227" right="0.39370078740157483" top="0.74803149606299213" bottom="0.74803149606299213" header="0.31496062992125984" footer="0.31496062992125984"/>
  <pageSetup paperSize="9" orientation="landscape" horizontalDpi="300" verticalDpi="300" r:id="rId1"/>
  <headerFooter>
    <oddHeader>&amp;L様式６（別紙２）</oddHeader>
    <oddFooter xml:space="preserve">&amp;C&amp;P / &amp;N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pageSetUpPr fitToPage="1"/>
  </sheetPr>
  <dimension ref="B1:M24"/>
  <sheetViews>
    <sheetView view="pageBreakPreview" zoomScaleNormal="100" zoomScaleSheetLayoutView="100" workbookViewId="0"/>
  </sheetViews>
  <sheetFormatPr defaultRowHeight="13.5"/>
  <cols>
    <col min="1" max="1" width="1.75" style="138" customWidth="1"/>
    <col min="2" max="2" width="16.875" style="138" customWidth="1"/>
    <col min="3" max="10" width="14.625" style="138" customWidth="1"/>
    <col min="11" max="11" width="18.25" style="138" customWidth="1"/>
    <col min="12" max="12" width="0.75" style="138" customWidth="1"/>
    <col min="13" max="16384" width="9" style="138"/>
  </cols>
  <sheetData>
    <row r="1" spans="2:13" ht="9.75" customHeight="1"/>
    <row r="2" spans="2:13" ht="23.25" customHeight="1">
      <c r="B2" s="443"/>
      <c r="C2" s="443"/>
      <c r="D2" s="444"/>
      <c r="E2" s="443"/>
      <c r="F2" s="462" t="str">
        <f>'①1.概要'!I2</f>
        <v>分野・テーマ別事業</v>
      </c>
      <c r="G2" s="443" t="s">
        <v>574</v>
      </c>
      <c r="H2" s="443"/>
      <c r="I2" s="443"/>
      <c r="J2" s="443"/>
      <c r="K2" s="443"/>
    </row>
    <row r="3" spans="2:13" ht="11.25" customHeight="1">
      <c r="B3" s="445"/>
      <c r="C3" s="445"/>
      <c r="D3" s="445"/>
      <c r="E3" s="445"/>
    </row>
    <row r="4" spans="2:13" ht="23.25" customHeight="1" thickBot="1">
      <c r="B4" s="294" t="s">
        <v>261</v>
      </c>
      <c r="E4" s="419"/>
      <c r="F4" s="446"/>
      <c r="G4" s="446"/>
      <c r="I4" s="447" t="s">
        <v>262</v>
      </c>
    </row>
    <row r="5" spans="2:13" ht="21" customHeight="1">
      <c r="B5" s="1571" t="s">
        <v>263</v>
      </c>
      <c r="C5" s="1574" t="s">
        <v>264</v>
      </c>
      <c r="D5" s="1575"/>
      <c r="E5" s="1575"/>
      <c r="F5" s="1575"/>
      <c r="G5" s="1476"/>
      <c r="H5" s="1478" t="s">
        <v>265</v>
      </c>
      <c r="I5" s="1581" t="s">
        <v>255</v>
      </c>
      <c r="M5" s="146" t="s">
        <v>458</v>
      </c>
    </row>
    <row r="6" spans="2:13" ht="21" customHeight="1" thickBot="1">
      <c r="B6" s="1572"/>
      <c r="C6" s="1569" t="s">
        <v>266</v>
      </c>
      <c r="D6" s="1583"/>
      <c r="E6" s="1570"/>
      <c r="F6" s="1577" t="s">
        <v>267</v>
      </c>
      <c r="G6" s="1584" t="s">
        <v>268</v>
      </c>
      <c r="H6" s="1579"/>
      <c r="I6" s="1565"/>
      <c r="M6" s="151" t="s">
        <v>464</v>
      </c>
    </row>
    <row r="7" spans="2:13" ht="45.75" customHeight="1">
      <c r="B7" s="1573"/>
      <c r="C7" s="448" t="s">
        <v>269</v>
      </c>
      <c r="D7" s="449" t="s">
        <v>270</v>
      </c>
      <c r="E7" s="450" t="s">
        <v>338</v>
      </c>
      <c r="F7" s="1578"/>
      <c r="G7" s="1585"/>
      <c r="H7" s="1580"/>
      <c r="I7" s="1582"/>
    </row>
    <row r="8" spans="2:13" ht="21" customHeight="1">
      <c r="B8" s="451" t="s">
        <v>272</v>
      </c>
      <c r="C8" s="463">
        <f>IF(①交付申請書!C7="","",①交付申請書!C7)</f>
        <v>0</v>
      </c>
      <c r="D8" s="464">
        <f>IF(C8="","",C8-E8)</f>
        <v>0</v>
      </c>
      <c r="E8" s="465">
        <f>IF(SUM('⑥4.実施内容（PR）'!S5:S84)="","",SUM('⑥4.実施内容（PR）'!S5:S84))</f>
        <v>0</v>
      </c>
      <c r="F8" s="466">
        <f>IF('⑧1.活動計画変更（PR）'!R5="","",'⑧1.活動計画変更（PR）'!R5)</f>
        <v>0</v>
      </c>
      <c r="G8" s="467">
        <f>IF('⑧1.活動計画変更（PR）'!S5="","",'⑧1.活動計画変更（PR）'!S5)</f>
        <v>0</v>
      </c>
      <c r="H8" s="468">
        <f>SUM(E8:G8)</f>
        <v>0</v>
      </c>
      <c r="I8" s="452"/>
    </row>
    <row r="9" spans="2:13" ht="21" customHeight="1">
      <c r="B9" s="1042" t="s">
        <v>683</v>
      </c>
      <c r="C9" s="1043">
        <f>IF(①交付申請書!C8="","",①交付申請書!C8)</f>
        <v>0</v>
      </c>
      <c r="D9" s="1044">
        <f t="shared" ref="D9:D10" si="0">IF(C9="","",C9-E9)</f>
        <v>0</v>
      </c>
      <c r="E9" s="1045">
        <f>IF(SUM('⑥4.実施内容（販促）'!S5:S84)="","",SUM('⑥4.実施内容（販促）'!S5:S84))</f>
        <v>0</v>
      </c>
      <c r="F9" s="1046">
        <f>IF('⑧1.活動計画変更（販促）'!R5="","",'⑧1.活動計画変更（販促）'!R5)</f>
        <v>0</v>
      </c>
      <c r="G9" s="1047">
        <f>IF('⑧1.活動計画変更（販促）'!S5="","",'⑧1.活動計画変更（販促）'!S5)</f>
        <v>0</v>
      </c>
      <c r="H9" s="1048">
        <f t="shared" ref="H9:H10" si="1">SUM(E9:G9)</f>
        <v>0</v>
      </c>
      <c r="I9" s="1049"/>
    </row>
    <row r="10" spans="2:13" ht="21" customHeight="1" thickBot="1">
      <c r="B10" s="1067" t="s">
        <v>684</v>
      </c>
      <c r="C10" s="469">
        <f>IF(①交付申請書!C9="","",①交付申請書!C9)</f>
        <v>0</v>
      </c>
      <c r="D10" s="470">
        <f t="shared" si="0"/>
        <v>0</v>
      </c>
      <c r="E10" s="471">
        <f>IF('⑥7.経費内訳（戦略）'!F5=0,0,'⑥7.経費内訳（戦略）'!F5)</f>
        <v>0</v>
      </c>
      <c r="F10" s="472">
        <f>IF('①7.積算内訳（戦略）'!G5="","",'①7.積算内訳（戦略）'!G5)</f>
        <v>0</v>
      </c>
      <c r="G10" s="473">
        <f>IF('①7.積算内訳（戦略）'!H5="","",'①7.積算内訳（戦略）'!H5)</f>
        <v>0</v>
      </c>
      <c r="H10" s="474">
        <f t="shared" si="1"/>
        <v>0</v>
      </c>
      <c r="I10" s="453"/>
    </row>
    <row r="11" spans="2:13" ht="21" customHeight="1" thickTop="1" thickBot="1">
      <c r="B11" s="454" t="s">
        <v>273</v>
      </c>
      <c r="C11" s="475">
        <f t="shared" ref="C11:H11" si="2">SUM(C8:C10)</f>
        <v>0</v>
      </c>
      <c r="D11" s="476">
        <f t="shared" si="2"/>
        <v>0</v>
      </c>
      <c r="E11" s="477">
        <f t="shared" si="2"/>
        <v>0</v>
      </c>
      <c r="F11" s="478">
        <f t="shared" si="2"/>
        <v>0</v>
      </c>
      <c r="G11" s="479">
        <f t="shared" si="2"/>
        <v>0</v>
      </c>
      <c r="H11" s="480">
        <f t="shared" si="2"/>
        <v>0</v>
      </c>
      <c r="I11" s="481" t="str">
        <f>①交付申請書!G10</f>
        <v>消費税仕入控除額</v>
      </c>
    </row>
    <row r="12" spans="2:13" ht="21" customHeight="1"/>
    <row r="13" spans="2:13" ht="21" customHeight="1" thickBot="1">
      <c r="B13" s="294" t="s">
        <v>339</v>
      </c>
      <c r="K13" s="447" t="s">
        <v>262</v>
      </c>
    </row>
    <row r="14" spans="2:13" ht="21" customHeight="1">
      <c r="B14" s="1571" t="s">
        <v>263</v>
      </c>
      <c r="C14" s="1574" t="s">
        <v>264</v>
      </c>
      <c r="D14" s="1575"/>
      <c r="E14" s="1575"/>
      <c r="F14" s="1575"/>
      <c r="G14" s="1575"/>
      <c r="H14" s="1476"/>
      <c r="I14" s="1576" t="s">
        <v>340</v>
      </c>
      <c r="J14" s="1563" t="s">
        <v>276</v>
      </c>
      <c r="K14" s="1566" t="s">
        <v>277</v>
      </c>
    </row>
    <row r="15" spans="2:13" ht="21" customHeight="1" thickBot="1">
      <c r="B15" s="1572"/>
      <c r="C15" s="1569" t="s">
        <v>278</v>
      </c>
      <c r="D15" s="1570"/>
      <c r="E15" s="1569" t="s">
        <v>279</v>
      </c>
      <c r="F15" s="1570"/>
      <c r="G15" s="1569" t="s">
        <v>223</v>
      </c>
      <c r="H15" s="1570"/>
      <c r="I15" s="1577"/>
      <c r="J15" s="1564"/>
      <c r="K15" s="1567"/>
    </row>
    <row r="16" spans="2:13" ht="35.25" customHeight="1">
      <c r="B16" s="1573"/>
      <c r="C16" s="455" t="s">
        <v>341</v>
      </c>
      <c r="D16" s="450" t="s">
        <v>280</v>
      </c>
      <c r="E16" s="456" t="s">
        <v>342</v>
      </c>
      <c r="F16" s="450" t="s">
        <v>282</v>
      </c>
      <c r="G16" s="456" t="s">
        <v>342</v>
      </c>
      <c r="H16" s="450" t="s">
        <v>283</v>
      </c>
      <c r="I16" s="1578"/>
      <c r="J16" s="1565"/>
      <c r="K16" s="1568"/>
    </row>
    <row r="17" spans="2:13" ht="21" customHeight="1">
      <c r="B17" s="451" t="s">
        <v>272</v>
      </c>
      <c r="C17" s="482">
        <f>E8</f>
        <v>0</v>
      </c>
      <c r="D17" s="483">
        <f>IF('⑥7.経費内訳（PR）'!F5="","",'⑥7.経費内訳（PR）'!F5)</f>
        <v>0</v>
      </c>
      <c r="E17" s="483" t="str">
        <f>⑧変更交付!F8</f>
        <v/>
      </c>
      <c r="F17" s="483">
        <f>IF('⑥7.経費内訳（PR）'!G5="","",'⑥7.経費内訳（PR）'!G5)</f>
        <v>0</v>
      </c>
      <c r="G17" s="483" t="str">
        <f>⑧変更交付!H8</f>
        <v/>
      </c>
      <c r="H17" s="483">
        <f>IF('⑥7.経費内訳（PR）'!H5="","",'⑥7.経費内訳（PR）'!H5)</f>
        <v>0</v>
      </c>
      <c r="I17" s="483">
        <f>IF(SUM(C17,E17,G17)="","",SUM(C17,E17,G17))</f>
        <v>0</v>
      </c>
      <c r="J17" s="483">
        <f>IF(SUM(D17,F17,H17)="","",SUM(D17,F17,H17))</f>
        <v>0</v>
      </c>
      <c r="K17" s="379"/>
    </row>
    <row r="18" spans="2:13" ht="21" customHeight="1">
      <c r="B18" s="1042" t="s">
        <v>683</v>
      </c>
      <c r="C18" s="1050">
        <f>E9</f>
        <v>0</v>
      </c>
      <c r="D18" s="1051">
        <f>IF('⑥7.経費内訳（販促）'!F5="","",'⑥7.経費内訳（販促）'!F5)</f>
        <v>0</v>
      </c>
      <c r="E18" s="1051" t="str">
        <f>⑧変更交付!F9</f>
        <v/>
      </c>
      <c r="F18" s="1051">
        <f>IF('⑥7.経費内訳（販促）'!G5="","",'⑥7.経費内訳（販促）'!G5)</f>
        <v>0</v>
      </c>
      <c r="G18" s="1051" t="str">
        <f>⑧変更交付!H9</f>
        <v/>
      </c>
      <c r="H18" s="1051">
        <f>IF('⑥7.経費内訳（販促）'!H5="","",'⑥7.経費内訳（販促）'!H5)</f>
        <v>0</v>
      </c>
      <c r="I18" s="1051">
        <f t="shared" ref="I18:I19" si="3">IF(SUM(C18,E18,G18)="","",SUM(C18,E18,G18))</f>
        <v>0</v>
      </c>
      <c r="J18" s="1051">
        <f t="shared" ref="J18:J19" si="4">IF(SUM(D18,F18,H18)="","",SUM(D18,F18,H18))</f>
        <v>0</v>
      </c>
      <c r="K18" s="379"/>
    </row>
    <row r="19" spans="2:13" ht="21" customHeight="1" thickBot="1">
      <c r="B19" s="1067" t="s">
        <v>684</v>
      </c>
      <c r="C19" s="484">
        <f>E10</f>
        <v>0</v>
      </c>
      <c r="D19" s="485">
        <f>IF('⑥7.経費内訳（戦略）'!F5="","",'⑥7.経費内訳（戦略）'!F5)</f>
        <v>0</v>
      </c>
      <c r="E19" s="485" t="str">
        <f>⑧変更交付!F10</f>
        <v/>
      </c>
      <c r="F19" s="485">
        <f>IF('⑥7.経費内訳（戦略）'!G5="","",'⑥7.経費内訳（戦略）'!G5)</f>
        <v>0</v>
      </c>
      <c r="G19" s="485" t="str">
        <f>⑧変更交付!H10</f>
        <v/>
      </c>
      <c r="H19" s="485">
        <f>IF('⑥7.経費内訳（戦略）'!H5="","",'⑥7.経費内訳（戦略）'!H5)</f>
        <v>0</v>
      </c>
      <c r="I19" s="485">
        <f t="shared" si="3"/>
        <v>0</v>
      </c>
      <c r="J19" s="485">
        <f t="shared" si="4"/>
        <v>0</v>
      </c>
      <c r="K19" s="457"/>
    </row>
    <row r="20" spans="2:13" ht="21" customHeight="1" thickTop="1" thickBot="1">
      <c r="B20" s="454" t="s">
        <v>273</v>
      </c>
      <c r="C20" s="486">
        <f>IF(SUM(C17:C19)="","",SUM(C17:C19))</f>
        <v>0</v>
      </c>
      <c r="D20" s="487">
        <f t="shared" ref="D20:J20" si="5">IF(SUM(D17:D19)="","",SUM(D17:D19))</f>
        <v>0</v>
      </c>
      <c r="E20" s="487">
        <f t="shared" si="5"/>
        <v>0</v>
      </c>
      <c r="F20" s="487">
        <f t="shared" si="5"/>
        <v>0</v>
      </c>
      <c r="G20" s="487">
        <f t="shared" si="5"/>
        <v>0</v>
      </c>
      <c r="H20" s="487">
        <f t="shared" si="5"/>
        <v>0</v>
      </c>
      <c r="I20" s="487">
        <f t="shared" si="5"/>
        <v>0</v>
      </c>
      <c r="J20" s="487">
        <f t="shared" si="5"/>
        <v>0</v>
      </c>
      <c r="K20" s="305" t="s">
        <v>179</v>
      </c>
      <c r="M20" s="458" t="s">
        <v>284</v>
      </c>
    </row>
    <row r="21" spans="2:13" ht="21" customHeight="1" thickBot="1"/>
    <row r="22" spans="2:13" ht="21" customHeight="1" thickBot="1">
      <c r="B22" s="320" t="s">
        <v>343</v>
      </c>
      <c r="C22" s="669"/>
      <c r="D22" s="1763" t="s">
        <v>344</v>
      </c>
      <c r="E22" s="1764"/>
    </row>
    <row r="23" spans="2:13" ht="9.75" customHeight="1"/>
    <row r="24" spans="2:13" ht="21" customHeight="1"/>
  </sheetData>
  <sheetProtection algorithmName="SHA-512" hashValue="AR3+xcSSGPbnzGoVivbmPFxh3kwwz0JateqtXX/vXdQ/zysKktnbCzD5TjemsyI9beUHetkGpmZhllyjC3mb/Q==" saltValue="DlUiQ9EckgteI8HqdBSdNw==" spinCount="100000" sheet="1" scenarios="1" formatCells="0" formatColumns="0" formatRows="0"/>
  <mergeCells count="16">
    <mergeCell ref="B5:B7"/>
    <mergeCell ref="H5:H7"/>
    <mergeCell ref="I5:I7"/>
    <mergeCell ref="B14:B16"/>
    <mergeCell ref="C14:H14"/>
    <mergeCell ref="F6:F7"/>
    <mergeCell ref="G6:G7"/>
    <mergeCell ref="C5:G5"/>
    <mergeCell ref="C6:E6"/>
    <mergeCell ref="D22:E22"/>
    <mergeCell ref="I14:I16"/>
    <mergeCell ref="J14:J16"/>
    <mergeCell ref="K14:K16"/>
    <mergeCell ref="C15:D15"/>
    <mergeCell ref="E15:F15"/>
    <mergeCell ref="G15:H15"/>
  </mergeCells>
  <phoneticPr fontId="1"/>
  <conditionalFormatting sqref="I11">
    <cfRule type="containsText" dxfId="3270" priority="4" operator="containsText" text="消費税仕入控除額">
      <formula>NOT(ISERROR(SEARCH("消費税仕入控除額",I11)))</formula>
    </cfRule>
  </conditionalFormatting>
  <conditionalFormatting sqref="K20">
    <cfRule type="containsText" dxfId="3269" priority="3" operator="containsText" text="消費税仕入控除額">
      <formula>NOT(ISERROR(SEARCH("消費税仕入控除額",K20)))</formula>
    </cfRule>
  </conditionalFormatting>
  <conditionalFormatting sqref="D22:E22">
    <cfRule type="notContainsText" dxfId="3268" priority="1" operator="notContains" text="入力">
      <formula>ISERROR(SEARCH("入力",D22))</formula>
    </cfRule>
    <cfRule type="beginsWith" dxfId="3267" priority="2" operator="beginsWith" text="入力してください">
      <formula>LEFT(D22,LEN("入力してください"))="入力してください"</formula>
    </cfRule>
  </conditionalFormatting>
  <dataValidations disablePrompts="1" count="2">
    <dataValidation allowBlank="1" showInputMessage="1" showErrorMessage="1" promptTitle="西暦で入力してください。" prompt="例：2022/3/1" sqref="D22:E22"/>
    <dataValidation type="list" allowBlank="1" showInputMessage="1" showErrorMessage="1" sqref="K20">
      <formula1>"消費税仕入控除額,該当なし,含税額"</formula1>
    </dataValidation>
  </dataValidations>
  <pageMargins left="0.59055118110236227" right="0.39370078740157483" top="0.74803149606299213" bottom="0.35433070866141736" header="0.31496062992125984" footer="0.15748031496062992"/>
  <pageSetup paperSize="9" scale="81" orientation="landscape" r:id="rId1"/>
  <headerFooter>
    <oddHeader>&amp;L様式６（別添２）</oddHeader>
    <oddFooter>&amp;C&amp;"ＭＳ Ｐゴシック,標準"&amp;10&amp;P /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B1:U47"/>
  <sheetViews>
    <sheetView view="pageBreakPreview" zoomScaleNormal="100" zoomScaleSheetLayoutView="100" workbookViewId="0"/>
  </sheetViews>
  <sheetFormatPr defaultRowHeight="14.25"/>
  <cols>
    <col min="1" max="1" width="1.625" style="13" customWidth="1"/>
    <col min="2" max="2" width="14.75" style="13" customWidth="1"/>
    <col min="3" max="3" width="8.375" style="13" customWidth="1"/>
    <col min="4" max="4" width="5.875" style="13" customWidth="1"/>
    <col min="5" max="8" width="9.875" style="13" customWidth="1"/>
    <col min="9" max="9" width="13.625" style="13" customWidth="1"/>
    <col min="10" max="10" width="18.75" style="13" customWidth="1"/>
    <col min="11" max="12" width="9.875" style="13" customWidth="1"/>
    <col min="13" max="13" width="11.875" style="13" customWidth="1"/>
    <col min="14" max="14" width="2" style="13" customWidth="1"/>
    <col min="15" max="15" width="1.625" style="13" customWidth="1"/>
    <col min="16" max="16384" width="9" style="13"/>
  </cols>
  <sheetData>
    <row r="1" spans="2:21" ht="9" customHeight="1"/>
    <row r="2" spans="2:21" ht="23.25" customHeight="1">
      <c r="B2" s="1112" t="s">
        <v>4</v>
      </c>
      <c r="C2" s="1112"/>
      <c r="D2" s="1112"/>
      <c r="E2" s="1112"/>
      <c r="F2" s="1112"/>
      <c r="G2" s="1112"/>
      <c r="H2" s="1112"/>
      <c r="I2" s="1112"/>
      <c r="J2" s="1112"/>
      <c r="K2" s="1112"/>
      <c r="L2" s="1112"/>
      <c r="M2" s="997"/>
      <c r="N2" s="31"/>
      <c r="O2" s="26"/>
    </row>
    <row r="3" spans="2:21" s="29" customFormat="1" ht="10.5" customHeight="1">
      <c r="B3" s="19"/>
      <c r="C3" s="19"/>
      <c r="D3" s="19"/>
      <c r="E3" s="19"/>
      <c r="F3" s="19"/>
      <c r="G3" s="19"/>
      <c r="O3" s="19"/>
      <c r="T3" s="13"/>
      <c r="U3" s="13"/>
    </row>
    <row r="4" spans="2:21" s="29" customFormat="1" ht="18" customHeight="1">
      <c r="B4" s="32"/>
      <c r="C4" s="32"/>
      <c r="D4" s="33"/>
      <c r="E4" s="33"/>
      <c r="F4" s="33"/>
      <c r="G4" s="33"/>
      <c r="H4" s="33"/>
      <c r="I4" s="33"/>
      <c r="J4" s="33"/>
      <c r="K4" s="1110" t="s">
        <v>5</v>
      </c>
      <c r="L4" s="1110" t="s">
        <v>6</v>
      </c>
      <c r="M4" s="1110" t="s">
        <v>7</v>
      </c>
      <c r="O4" s="19"/>
      <c r="T4" s="13"/>
      <c r="U4" s="13"/>
    </row>
    <row r="5" spans="2:21" s="29" customFormat="1" ht="18" customHeight="1">
      <c r="B5" s="35"/>
      <c r="C5" s="35"/>
      <c r="D5" s="34"/>
      <c r="E5" s="34"/>
      <c r="F5" s="34"/>
      <c r="G5" s="34"/>
      <c r="H5" s="34"/>
      <c r="I5" s="34"/>
      <c r="J5" s="36"/>
      <c r="K5" s="1111"/>
      <c r="L5" s="1111"/>
      <c r="M5" s="1111"/>
      <c r="O5" s="19"/>
      <c r="T5" s="13"/>
      <c r="U5" s="13"/>
    </row>
    <row r="6" spans="2:21" s="29" customFormat="1" ht="19.5" customHeight="1">
      <c r="B6" s="136" t="s">
        <v>583</v>
      </c>
      <c r="C6" s="59" t="s">
        <v>584</v>
      </c>
      <c r="D6" s="83"/>
      <c r="E6" s="83"/>
      <c r="F6" s="83"/>
      <c r="G6" s="83"/>
      <c r="H6" s="83"/>
      <c r="I6" s="69"/>
      <c r="J6" s="76"/>
      <c r="K6" s="47"/>
      <c r="L6" s="47"/>
      <c r="M6" s="47"/>
      <c r="N6" s="19"/>
      <c r="O6" s="19"/>
      <c r="T6" s="13"/>
      <c r="U6" s="13"/>
    </row>
    <row r="7" spans="2:21" s="29" customFormat="1" ht="19.5" customHeight="1">
      <c r="B7" s="80"/>
      <c r="C7" s="78"/>
      <c r="D7" s="2"/>
      <c r="E7" s="2"/>
      <c r="F7" s="2"/>
      <c r="G7" s="81"/>
      <c r="H7" s="19"/>
      <c r="I7" s="19"/>
      <c r="J7" s="82"/>
      <c r="K7" s="33"/>
      <c r="L7" s="33"/>
      <c r="M7" s="57"/>
      <c r="N7" s="19"/>
      <c r="O7" s="19"/>
      <c r="T7" s="13"/>
      <c r="U7" s="13"/>
    </row>
    <row r="8" spans="2:21" s="29" customFormat="1" ht="24.75" customHeight="1">
      <c r="B8" s="45"/>
      <c r="C8" s="77"/>
      <c r="D8" s="54" t="s">
        <v>345</v>
      </c>
      <c r="E8" s="19"/>
      <c r="F8" s="19"/>
      <c r="G8" s="19"/>
      <c r="H8" s="19"/>
      <c r="I8" s="19" t="s">
        <v>346</v>
      </c>
      <c r="J8" s="19"/>
      <c r="K8" s="19"/>
      <c r="L8" s="19"/>
      <c r="M8" s="52"/>
      <c r="N8" s="19"/>
      <c r="O8" s="19"/>
      <c r="T8" s="13"/>
      <c r="U8" s="13"/>
    </row>
    <row r="9" spans="2:21" s="29" customFormat="1" ht="24.75" customHeight="1">
      <c r="B9" s="45"/>
      <c r="C9" s="45"/>
      <c r="G9" s="19"/>
      <c r="H9" s="19"/>
      <c r="I9" s="19" t="s">
        <v>347</v>
      </c>
      <c r="J9" s="19"/>
      <c r="K9" s="19"/>
      <c r="L9" s="19"/>
      <c r="M9" s="52"/>
      <c r="N9" s="19"/>
      <c r="O9" s="19"/>
      <c r="T9" s="13"/>
      <c r="U9" s="13"/>
    </row>
    <row r="10" spans="2:21" s="29" customFormat="1" ht="24.75" customHeight="1">
      <c r="B10" s="45"/>
      <c r="C10" s="45"/>
      <c r="E10" s="30"/>
      <c r="F10" s="58" t="s">
        <v>348</v>
      </c>
      <c r="G10" s="34"/>
      <c r="H10" s="19"/>
      <c r="I10" s="19" t="s">
        <v>349</v>
      </c>
      <c r="J10" s="19"/>
      <c r="K10" s="19"/>
      <c r="L10" s="19"/>
      <c r="M10" s="36"/>
      <c r="N10" s="19"/>
      <c r="O10" s="19"/>
      <c r="T10" s="13"/>
      <c r="U10" s="13"/>
    </row>
    <row r="11" spans="2:21" s="29" customFormat="1" ht="19.5" customHeight="1">
      <c r="B11" s="77" t="s">
        <v>350</v>
      </c>
      <c r="C11" s="41" t="s">
        <v>351</v>
      </c>
      <c r="D11" s="84" t="s">
        <v>17</v>
      </c>
      <c r="E11" s="85" t="s">
        <v>352</v>
      </c>
      <c r="F11" s="40"/>
      <c r="G11" s="40"/>
      <c r="H11" s="40"/>
      <c r="I11" s="40"/>
      <c r="J11" s="40"/>
      <c r="K11" s="47"/>
      <c r="L11" s="47"/>
      <c r="M11" s="47"/>
      <c r="N11" s="19"/>
      <c r="O11" s="19"/>
      <c r="T11" s="13"/>
      <c r="U11" s="13"/>
    </row>
    <row r="12" spans="2:21" s="29" customFormat="1" ht="19.5" customHeight="1">
      <c r="B12" s="45"/>
      <c r="C12" s="41" t="s">
        <v>351</v>
      </c>
      <c r="D12" s="84" t="s">
        <v>19</v>
      </c>
      <c r="E12" s="85" t="s">
        <v>353</v>
      </c>
      <c r="F12" s="40"/>
      <c r="G12" s="40"/>
      <c r="H12" s="40"/>
      <c r="I12" s="40"/>
      <c r="J12" s="40"/>
      <c r="K12" s="47"/>
      <c r="L12" s="47"/>
      <c r="M12" s="47"/>
      <c r="N12" s="19"/>
      <c r="O12" s="19"/>
      <c r="T12" s="13"/>
      <c r="U12" s="13"/>
    </row>
    <row r="13" spans="2:21" s="29" customFormat="1" ht="19.5" customHeight="1">
      <c r="B13" s="45"/>
      <c r="C13" s="41" t="s">
        <v>351</v>
      </c>
      <c r="D13" s="84" t="s">
        <v>686</v>
      </c>
      <c r="E13" s="85" t="s">
        <v>695</v>
      </c>
      <c r="F13" s="40"/>
      <c r="G13" s="40"/>
      <c r="H13" s="40"/>
      <c r="I13" s="40"/>
      <c r="J13" s="40"/>
      <c r="K13" s="47"/>
      <c r="L13" s="47"/>
      <c r="M13" s="47"/>
      <c r="N13" s="19"/>
      <c r="O13" s="19"/>
      <c r="T13" s="13"/>
      <c r="U13" s="13"/>
    </row>
    <row r="14" spans="2:21" s="29" customFormat="1" ht="19.5" customHeight="1">
      <c r="B14" s="45"/>
      <c r="C14" s="41" t="s">
        <v>354</v>
      </c>
      <c r="D14" s="84" t="s">
        <v>17</v>
      </c>
      <c r="E14" s="59" t="s">
        <v>355</v>
      </c>
      <c r="F14" s="44"/>
      <c r="G14" s="44"/>
      <c r="H14" s="40"/>
      <c r="I14" s="40"/>
      <c r="J14" s="46"/>
      <c r="K14" s="47"/>
      <c r="L14" s="47"/>
      <c r="M14" s="47"/>
      <c r="N14" s="19"/>
      <c r="O14" s="19"/>
      <c r="T14" s="13"/>
      <c r="U14" s="13"/>
    </row>
    <row r="15" spans="2:21" s="29" customFormat="1" ht="19.5" customHeight="1">
      <c r="B15" s="45"/>
      <c r="C15" s="41" t="s">
        <v>354</v>
      </c>
      <c r="D15" s="84" t="s">
        <v>19</v>
      </c>
      <c r="E15" s="59" t="s">
        <v>356</v>
      </c>
      <c r="F15" s="40"/>
      <c r="G15" s="40"/>
      <c r="H15" s="40"/>
      <c r="I15" s="46"/>
      <c r="J15" s="46"/>
      <c r="K15" s="47"/>
      <c r="L15" s="47"/>
      <c r="M15" s="47"/>
      <c r="N15" s="19"/>
      <c r="O15" s="19"/>
      <c r="T15" s="13"/>
      <c r="U15" s="13"/>
    </row>
    <row r="16" spans="2:21" s="29" customFormat="1" ht="19.5" customHeight="1">
      <c r="B16" s="45"/>
      <c r="C16" s="41" t="s">
        <v>354</v>
      </c>
      <c r="D16" s="84" t="s">
        <v>686</v>
      </c>
      <c r="E16" s="59" t="s">
        <v>696</v>
      </c>
      <c r="F16" s="40"/>
      <c r="G16" s="40"/>
      <c r="H16" s="40"/>
      <c r="I16" s="46"/>
      <c r="J16" s="46"/>
      <c r="K16" s="47"/>
      <c r="L16" s="47"/>
      <c r="M16" s="47"/>
      <c r="N16" s="19"/>
      <c r="O16" s="19"/>
      <c r="T16" s="13"/>
      <c r="U16" s="13"/>
    </row>
    <row r="17" spans="2:21" s="29" customFormat="1" ht="19.5" customHeight="1">
      <c r="B17" s="45"/>
      <c r="C17" s="66"/>
      <c r="D17" s="46"/>
      <c r="E17" s="78" t="s">
        <v>357</v>
      </c>
      <c r="F17" s="48" t="s">
        <v>32</v>
      </c>
      <c r="G17" s="46" t="s">
        <v>33</v>
      </c>
      <c r="H17" s="46"/>
      <c r="I17" s="46"/>
      <c r="J17" s="46"/>
      <c r="K17" s="47"/>
      <c r="L17" s="47"/>
      <c r="M17" s="47"/>
      <c r="O17" s="19"/>
      <c r="T17" s="13"/>
      <c r="U17" s="13"/>
    </row>
    <row r="18" spans="2:21" s="29" customFormat="1" ht="19.5" customHeight="1">
      <c r="B18" s="45"/>
      <c r="C18" s="79"/>
      <c r="D18" s="1"/>
      <c r="E18" s="51"/>
      <c r="F18" s="48" t="s">
        <v>34</v>
      </c>
      <c r="G18" s="46" t="s">
        <v>35</v>
      </c>
      <c r="H18" s="1"/>
      <c r="I18" s="46"/>
      <c r="J18" s="46"/>
      <c r="K18" s="47"/>
      <c r="L18" s="47"/>
      <c r="M18" s="47"/>
      <c r="N18" s="19"/>
      <c r="O18" s="19"/>
      <c r="T18" s="13"/>
      <c r="U18" s="13"/>
    </row>
    <row r="19" spans="2:21" s="29" customFormat="1" ht="19.5" customHeight="1">
      <c r="B19" s="45"/>
      <c r="C19" s="66"/>
      <c r="D19" s="46"/>
      <c r="E19" s="51"/>
      <c r="F19" s="48" t="s">
        <v>36</v>
      </c>
      <c r="G19" s="46" t="s">
        <v>37</v>
      </c>
      <c r="H19" s="46"/>
      <c r="I19" s="46"/>
      <c r="J19" s="46"/>
      <c r="K19" s="47"/>
      <c r="L19" s="47"/>
      <c r="M19" s="47"/>
      <c r="N19" s="19"/>
      <c r="O19" s="19"/>
      <c r="T19" s="13"/>
      <c r="U19" s="13"/>
    </row>
    <row r="20" spans="2:21" s="29" customFormat="1" ht="19.5" customHeight="1">
      <c r="B20" s="77" t="s">
        <v>358</v>
      </c>
      <c r="C20" s="85" t="s">
        <v>359</v>
      </c>
      <c r="D20" s="40"/>
      <c r="E20" s="40"/>
      <c r="F20" s="86"/>
      <c r="G20" s="40"/>
      <c r="H20" s="40"/>
      <c r="I20" s="46"/>
      <c r="J20" s="46"/>
      <c r="K20" s="47"/>
      <c r="L20" s="47"/>
      <c r="M20" s="47"/>
      <c r="N20" s="19"/>
      <c r="O20" s="19"/>
      <c r="T20" s="13"/>
      <c r="U20" s="13"/>
    </row>
    <row r="21" spans="2:21" s="29" customFormat="1" ht="19.5" customHeight="1">
      <c r="B21" s="77"/>
      <c r="C21" s="66" t="s">
        <v>360</v>
      </c>
      <c r="D21" s="46"/>
      <c r="E21" s="47" t="s">
        <v>361</v>
      </c>
      <c r="F21" s="46"/>
      <c r="G21" s="46"/>
      <c r="H21" s="46"/>
      <c r="I21" s="46"/>
      <c r="J21" s="46"/>
      <c r="K21" s="47"/>
      <c r="L21" s="47"/>
      <c r="M21" s="47"/>
      <c r="N21" s="19"/>
      <c r="O21" s="19"/>
      <c r="T21" s="13"/>
      <c r="U21" s="13"/>
    </row>
    <row r="22" spans="2:21" s="29" customFormat="1" ht="19.5" customHeight="1">
      <c r="B22" s="45"/>
      <c r="C22" s="66" t="s">
        <v>362</v>
      </c>
      <c r="D22" s="46"/>
      <c r="E22" s="51" t="s">
        <v>363</v>
      </c>
      <c r="F22" s="46"/>
      <c r="G22" s="46"/>
      <c r="H22" s="46"/>
      <c r="I22" s="46"/>
      <c r="J22" s="46"/>
      <c r="K22" s="47"/>
      <c r="L22" s="47"/>
      <c r="M22" s="47"/>
      <c r="N22" s="19"/>
      <c r="O22" s="19"/>
      <c r="T22" s="13"/>
      <c r="U22" s="13"/>
    </row>
    <row r="23" spans="2:21" s="29" customFormat="1" ht="19.5" customHeight="1">
      <c r="B23" s="45"/>
      <c r="C23" s="66" t="s">
        <v>364</v>
      </c>
      <c r="D23" s="46"/>
      <c r="E23" s="47" t="s">
        <v>365</v>
      </c>
      <c r="F23" s="46"/>
      <c r="G23" s="46"/>
      <c r="H23" s="46"/>
      <c r="I23" s="46"/>
      <c r="J23" s="46"/>
      <c r="K23" s="47"/>
      <c r="L23" s="47"/>
      <c r="M23" s="47"/>
      <c r="N23" s="19"/>
      <c r="O23" s="19"/>
      <c r="T23" s="13"/>
      <c r="U23" s="13"/>
    </row>
    <row r="24" spans="2:21" s="29" customFormat="1" ht="19.5" customHeight="1">
      <c r="B24" s="35"/>
      <c r="C24" s="51"/>
      <c r="D24" s="50"/>
      <c r="E24" s="46"/>
      <c r="F24" s="46"/>
      <c r="G24" s="46"/>
      <c r="H24" s="46"/>
      <c r="I24" s="46"/>
      <c r="J24" s="46"/>
      <c r="K24" s="47"/>
      <c r="L24" s="47"/>
      <c r="M24" s="36"/>
      <c r="N24" s="19"/>
      <c r="O24" s="19"/>
      <c r="T24" s="13"/>
      <c r="U24" s="13"/>
    </row>
    <row r="25" spans="2:21" s="29" customFormat="1" ht="19.5" customHeight="1">
      <c r="B25" s="19"/>
      <c r="C25" s="19"/>
      <c r="D25" s="53"/>
      <c r="E25" s="19"/>
      <c r="F25" s="19"/>
      <c r="G25" s="19"/>
      <c r="H25" s="19"/>
      <c r="I25" s="19"/>
      <c r="J25" s="19"/>
      <c r="K25" s="19"/>
      <c r="L25" s="19"/>
      <c r="M25" s="19"/>
      <c r="N25" s="19"/>
      <c r="O25" s="19"/>
      <c r="T25" s="13"/>
      <c r="U25" s="13"/>
    </row>
    <row r="26" spans="2:21" s="29" customFormat="1" ht="19.5" customHeight="1">
      <c r="B26" s="19"/>
      <c r="C26" s="19"/>
      <c r="D26" s="19"/>
      <c r="E26" s="19"/>
      <c r="F26" s="19"/>
      <c r="G26" s="19"/>
      <c r="H26" s="19"/>
      <c r="I26" s="19"/>
      <c r="J26" s="19"/>
      <c r="K26" s="19"/>
      <c r="L26" s="19"/>
      <c r="M26" s="19"/>
      <c r="N26" s="19"/>
      <c r="O26" s="19"/>
      <c r="T26" s="13"/>
      <c r="U26" s="13"/>
    </row>
    <row r="27" spans="2:21" s="29" customFormat="1" ht="10.5" customHeight="1">
      <c r="I27" s="19"/>
      <c r="J27" s="19"/>
      <c r="K27" s="19"/>
      <c r="L27" s="19"/>
      <c r="M27" s="19"/>
      <c r="N27" s="19"/>
      <c r="O27" s="19"/>
      <c r="T27" s="13"/>
      <c r="U27" s="13"/>
    </row>
    <row r="28" spans="2:21" s="29" customFormat="1" ht="9.75" customHeight="1">
      <c r="B28" s="19"/>
      <c r="C28" s="54"/>
      <c r="D28" s="19"/>
      <c r="E28" s="19"/>
      <c r="F28" s="19"/>
      <c r="G28" s="19"/>
      <c r="H28" s="19"/>
      <c r="I28" s="19"/>
      <c r="J28" s="19"/>
      <c r="K28" s="19"/>
      <c r="L28" s="19"/>
      <c r="M28" s="19"/>
      <c r="N28" s="19"/>
      <c r="O28" s="19"/>
      <c r="T28" s="13"/>
      <c r="U28" s="13"/>
    </row>
    <row r="29" spans="2:21" s="29" customFormat="1" ht="19.5" customHeight="1">
      <c r="B29" s="9" t="s">
        <v>433</v>
      </c>
      <c r="F29" s="19"/>
      <c r="G29" s="19"/>
      <c r="H29" s="19"/>
      <c r="I29" s="19"/>
      <c r="J29" s="19"/>
      <c r="K29" s="19"/>
      <c r="L29" s="19"/>
      <c r="M29" s="19"/>
      <c r="N29" s="19"/>
      <c r="O29" s="19"/>
      <c r="T29" s="13"/>
      <c r="U29" s="13"/>
    </row>
    <row r="30" spans="2:21" s="29" customFormat="1" ht="19.5" customHeight="1">
      <c r="B30" s="19"/>
      <c r="C30" s="54"/>
      <c r="D30" s="19"/>
      <c r="E30" s="19"/>
      <c r="F30" s="19"/>
      <c r="G30" s="19"/>
      <c r="H30" s="19"/>
      <c r="I30" s="19"/>
      <c r="J30" s="19"/>
      <c r="K30" s="19"/>
      <c r="L30" s="19"/>
      <c r="M30" s="19"/>
      <c r="N30" s="19"/>
      <c r="O30" s="19"/>
      <c r="T30" s="13"/>
      <c r="U30" s="13"/>
    </row>
    <row r="31" spans="2:21" s="29" customFormat="1" ht="19.5" customHeight="1">
      <c r="B31" s="19"/>
      <c r="C31" s="55"/>
      <c r="D31" s="1016"/>
      <c r="E31" s="19"/>
      <c r="F31" s="19"/>
      <c r="G31" s="19"/>
      <c r="H31" s="19"/>
      <c r="I31" s="19"/>
      <c r="J31" s="19"/>
      <c r="K31" s="19"/>
      <c r="L31" s="19"/>
      <c r="M31" s="19"/>
      <c r="N31" s="19"/>
      <c r="O31" s="19"/>
      <c r="T31" s="13"/>
      <c r="U31" s="13"/>
    </row>
    <row r="32" spans="2:21" s="29" customFormat="1" ht="19.5" customHeight="1">
      <c r="B32" s="19"/>
      <c r="C32" s="55"/>
      <c r="D32" s="1016"/>
      <c r="E32" s="19"/>
      <c r="F32" s="19"/>
      <c r="G32" s="19"/>
      <c r="H32" s="19"/>
      <c r="I32" s="19"/>
      <c r="J32" s="19"/>
      <c r="K32" s="19"/>
      <c r="L32" s="19"/>
      <c r="M32" s="19"/>
      <c r="N32" s="19"/>
      <c r="O32" s="19"/>
      <c r="T32" s="13"/>
      <c r="U32" s="13"/>
    </row>
    <row r="33" spans="2:21" s="29" customFormat="1" ht="19.5" customHeight="1">
      <c r="C33" s="19"/>
      <c r="D33" s="19"/>
      <c r="E33" s="19"/>
      <c r="F33" s="19"/>
      <c r="G33" s="19"/>
      <c r="H33" s="19"/>
      <c r="I33" s="19"/>
      <c r="J33" s="19"/>
      <c r="K33" s="19"/>
      <c r="L33" s="19"/>
      <c r="M33" s="19"/>
      <c r="N33" s="19"/>
      <c r="O33" s="19"/>
      <c r="T33" s="13"/>
      <c r="U33" s="13"/>
    </row>
    <row r="34" spans="2:21" s="29" customFormat="1" ht="19.5" customHeight="1">
      <c r="B34" s="19"/>
      <c r="C34" s="19"/>
      <c r="D34" s="19"/>
      <c r="E34" s="19"/>
      <c r="F34" s="19"/>
      <c r="G34" s="19"/>
      <c r="H34" s="19"/>
      <c r="I34" s="19"/>
      <c r="J34" s="19"/>
      <c r="K34" s="19"/>
      <c r="L34" s="19"/>
      <c r="M34" s="19"/>
      <c r="N34" s="19"/>
      <c r="O34" s="19"/>
      <c r="T34" s="13"/>
      <c r="U34" s="13"/>
    </row>
    <row r="35" spans="2:21" s="29" customFormat="1" ht="19.5" customHeight="1">
      <c r="B35" s="27"/>
      <c r="C35" s="27"/>
      <c r="D35" s="27"/>
      <c r="E35" s="27"/>
      <c r="F35" s="27"/>
      <c r="G35" s="27"/>
      <c r="H35" s="27"/>
      <c r="I35" s="27"/>
      <c r="J35" s="27"/>
      <c r="K35" s="27"/>
      <c r="L35" s="27"/>
      <c r="M35" s="27"/>
      <c r="N35" s="19"/>
      <c r="O35" s="19"/>
      <c r="T35" s="13"/>
      <c r="U35" s="13"/>
    </row>
    <row r="36" spans="2:21" s="29" customFormat="1" ht="19.5" customHeight="1">
      <c r="B36" s="27"/>
      <c r="C36" s="27"/>
      <c r="D36" s="27"/>
      <c r="E36" s="27"/>
      <c r="F36" s="27"/>
      <c r="G36" s="27"/>
      <c r="H36" s="27"/>
      <c r="I36" s="27"/>
      <c r="J36" s="27"/>
      <c r="K36" s="27"/>
      <c r="L36" s="27"/>
      <c r="M36" s="27"/>
      <c r="N36" s="19"/>
      <c r="O36" s="19"/>
      <c r="T36" s="13"/>
      <c r="U36" s="13"/>
    </row>
    <row r="37" spans="2:21" s="29" customFormat="1" ht="19.5" customHeight="1">
      <c r="B37" s="27"/>
      <c r="C37" s="27"/>
      <c r="D37" s="27"/>
      <c r="E37" s="27"/>
      <c r="F37" s="27"/>
      <c r="G37" s="27"/>
      <c r="H37" s="27"/>
      <c r="I37" s="27"/>
      <c r="J37" s="27"/>
      <c r="K37" s="27"/>
      <c r="L37" s="27"/>
      <c r="M37" s="27"/>
      <c r="N37" s="27"/>
      <c r="O37" s="19"/>
      <c r="T37" s="13"/>
      <c r="U37" s="13"/>
    </row>
    <row r="38" spans="2:21" s="29" customFormat="1" ht="19.5" customHeight="1">
      <c r="B38" s="95"/>
      <c r="C38" s="95"/>
      <c r="D38" s="95"/>
      <c r="E38" s="95"/>
      <c r="F38" s="95"/>
      <c r="G38" s="95"/>
      <c r="H38" s="95"/>
      <c r="I38" s="95"/>
      <c r="J38" s="95"/>
      <c r="K38" s="95"/>
      <c r="L38" s="95"/>
      <c r="M38" s="95"/>
      <c r="N38" s="27"/>
      <c r="O38" s="19"/>
      <c r="T38" s="13"/>
      <c r="U38" s="13"/>
    </row>
    <row r="39" spans="2:21" s="29" customFormat="1" ht="19.5" customHeight="1">
      <c r="B39" s="95"/>
      <c r="C39" s="95"/>
      <c r="D39" s="95"/>
      <c r="E39" s="95"/>
      <c r="F39" s="95"/>
      <c r="G39" s="95"/>
      <c r="H39" s="95"/>
      <c r="I39" s="95"/>
      <c r="J39" s="95"/>
      <c r="K39" s="95"/>
      <c r="L39" s="95"/>
      <c r="M39" s="95"/>
      <c r="N39" s="27"/>
      <c r="O39" s="19"/>
      <c r="T39" s="13"/>
      <c r="U39" s="13"/>
    </row>
    <row r="40" spans="2:21" ht="19.5" customHeight="1">
      <c r="B40" s="95"/>
      <c r="C40" s="95"/>
      <c r="D40" s="95"/>
      <c r="E40" s="95"/>
      <c r="F40" s="95"/>
      <c r="G40" s="95"/>
      <c r="H40" s="95"/>
      <c r="I40" s="95"/>
      <c r="J40" s="95"/>
      <c r="K40" s="95"/>
      <c r="L40" s="95"/>
      <c r="M40" s="95"/>
      <c r="N40" s="95"/>
      <c r="O40" s="28"/>
    </row>
    <row r="41" spans="2:21" ht="19.5" customHeight="1">
      <c r="B41" s="95"/>
      <c r="C41" s="95"/>
      <c r="D41" s="95"/>
      <c r="E41" s="95"/>
      <c r="F41" s="95"/>
      <c r="G41" s="95"/>
      <c r="H41" s="95"/>
      <c r="I41" s="95"/>
      <c r="J41" s="95"/>
      <c r="K41" s="95"/>
      <c r="L41" s="95"/>
      <c r="M41" s="95"/>
      <c r="N41" s="95"/>
      <c r="O41" s="28"/>
    </row>
    <row r="42" spans="2:21" ht="19.5" customHeight="1">
      <c r="B42" s="95"/>
      <c r="C42" s="95"/>
      <c r="D42" s="95"/>
      <c r="E42" s="95"/>
      <c r="F42" s="95"/>
      <c r="G42" s="95"/>
      <c r="H42" s="95"/>
      <c r="I42" s="28"/>
      <c r="N42" s="95"/>
      <c r="O42" s="28"/>
    </row>
    <row r="43" spans="2:21" ht="19.5" customHeight="1">
      <c r="B43" s="95"/>
      <c r="C43" s="95"/>
      <c r="D43" s="95"/>
      <c r="E43" s="95"/>
      <c r="F43" s="95"/>
      <c r="G43" s="95"/>
      <c r="H43" s="95"/>
      <c r="I43" s="28"/>
      <c r="N43" s="95"/>
      <c r="O43" s="28"/>
    </row>
    <row r="44" spans="2:21" ht="19.5" customHeight="1">
      <c r="B44" s="95"/>
      <c r="C44" s="95"/>
      <c r="D44" s="95"/>
      <c r="E44" s="95"/>
      <c r="F44" s="95"/>
      <c r="G44" s="95"/>
      <c r="H44" s="95"/>
      <c r="I44" s="28"/>
      <c r="O44" s="28"/>
    </row>
    <row r="45" spans="2:21" ht="18.75" customHeight="1"/>
    <row r="46" spans="2:21" ht="18.75" customHeight="1"/>
    <row r="47" spans="2:21" ht="18.75" customHeight="1"/>
  </sheetData>
  <mergeCells count="4">
    <mergeCell ref="B2:L2"/>
    <mergeCell ref="K4:K5"/>
    <mergeCell ref="L4:L5"/>
    <mergeCell ref="M4:M5"/>
  </mergeCells>
  <phoneticPr fontId="1"/>
  <hyperlinks>
    <hyperlink ref="C11:J11" location="'⑦1.活動計画変更（PR）'!A1" display="９．"/>
    <hyperlink ref="C12:J12" location="'⑦1.活動計画変更（販促）'!A1" display="９．"/>
    <hyperlink ref="C14:H14" location="'10.変更活動積算内訳（PR）'!A1" display="１０．"/>
    <hyperlink ref="C15:H15" location="'⑦2.変更活動積算内訳（販促）'!A1" display="１０．"/>
    <hyperlink ref="C20:F20" location="' (変更)交付申請書'!A1" display="Ⅱ．補助金交付変更申請書 （変更、中止、廃止申請時）"/>
    <hyperlink ref="B29" location="はじめに!A1" display="★目的別使用申請様式チャート図に戻る"/>
    <hyperlink ref="C6:G6" location="様式⑦上期変更!A1" display="Ⅰ．実施計画の上期（変更、中止、廃止）承認申請書"/>
    <hyperlink ref="C13:J13" location="'⑦1.活動計画変更（戦略）'!A1" display="９．"/>
    <hyperlink ref="C16:H16" location="'⑦2.変更活動積算内訳（戦略）'!A1" display="１０．"/>
    <hyperlink ref="C6:H6" location="様式⑦上期変更!A1" display="Ⅰ．実施計画の上期（変更、中止、廃止）承認申請書"/>
    <hyperlink ref="C14:I14" location="'⑦2.変更活動積算内訳（PR）'!A1" display="１０．"/>
    <hyperlink ref="C20:H20" location="⑦変更交付!A1" display="Ⅱ．補助金交付変更申請書 （変更、中止、廃止申請時）"/>
  </hyperlinks>
  <pageMargins left="0.59055118110236227" right="0.39370078740157483" top="0.74803149606299213" bottom="0.47244094488188981" header="0.31496062992125984" footer="0.15748031496062992"/>
  <pageSetup paperSize="9" scale="92" orientation="landscape" cellComments="asDisplayed" horizontalDpi="300" verticalDpi="300" r:id="rId1"/>
  <headerFooter>
    <oddHeader>&amp;L様式７　チェックリスト</oddHeader>
  </headerFooter>
  <rowBreaks count="1" manualBreakCount="1">
    <brk id="27" max="13" man="1"/>
  </rowBreaks>
  <colBreaks count="1" manualBreakCount="1">
    <brk id="14" max="53"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B1:R32"/>
  <sheetViews>
    <sheetView view="pageBreakPreview" zoomScaleNormal="100" zoomScaleSheetLayoutView="100" workbookViewId="0"/>
  </sheetViews>
  <sheetFormatPr defaultColWidth="9" defaultRowHeight="13.5"/>
  <cols>
    <col min="1" max="1" width="1.625" style="11" customWidth="1"/>
    <col min="2" max="7" width="10.625" style="11" customWidth="1"/>
    <col min="8" max="8" width="4.625" style="97" customWidth="1"/>
    <col min="9" max="14" width="10.625" style="11" customWidth="1"/>
    <col min="15" max="15" width="1.625" style="11" customWidth="1"/>
    <col min="16" max="16384" width="9" style="11"/>
  </cols>
  <sheetData>
    <row r="1" spans="2:18" ht="8.25" customHeight="1"/>
    <row r="2" spans="2:18" s="12" customFormat="1" ht="19.5" customHeight="1">
      <c r="B2" s="10" t="s">
        <v>86</v>
      </c>
      <c r="C2" s="98"/>
      <c r="D2" s="98"/>
      <c r="E2" s="98"/>
      <c r="F2" s="99"/>
      <c r="G2" s="99"/>
      <c r="H2" s="100"/>
      <c r="I2" s="99"/>
      <c r="J2" s="101"/>
      <c r="R2" s="96"/>
    </row>
    <row r="3" spans="2:18" s="12" customFormat="1" ht="19.5" customHeight="1" thickBot="1">
      <c r="B3" s="91" t="s">
        <v>87</v>
      </c>
      <c r="C3" s="102"/>
      <c r="D3" s="102"/>
      <c r="E3" s="102"/>
      <c r="F3" s="103"/>
      <c r="G3" s="102"/>
      <c r="H3" s="114"/>
      <c r="I3" s="104" t="s">
        <v>88</v>
      </c>
      <c r="J3" s="113"/>
      <c r="K3" s="113"/>
      <c r="L3" s="113"/>
      <c r="M3" s="113"/>
      <c r="N3" s="113"/>
    </row>
    <row r="4" spans="2:18" s="12" customFormat="1" ht="19.5" customHeight="1">
      <c r="B4" s="1214"/>
      <c r="C4" s="1215"/>
      <c r="D4" s="1215"/>
      <c r="E4" s="1215"/>
      <c r="F4" s="1215"/>
      <c r="G4" s="1216"/>
      <c r="H4" s="105"/>
      <c r="I4" s="1214"/>
      <c r="J4" s="1215"/>
      <c r="K4" s="1215"/>
      <c r="L4" s="1215"/>
      <c r="M4" s="1215"/>
      <c r="N4" s="1216"/>
    </row>
    <row r="5" spans="2:18" s="12" customFormat="1" ht="19.5" customHeight="1">
      <c r="B5" s="1217"/>
      <c r="C5" s="1218"/>
      <c r="D5" s="1218"/>
      <c r="E5" s="1218"/>
      <c r="F5" s="1218"/>
      <c r="G5" s="1219"/>
      <c r="H5" s="105"/>
      <c r="I5" s="1217"/>
      <c r="J5" s="1218"/>
      <c r="K5" s="1218"/>
      <c r="L5" s="1218"/>
      <c r="M5" s="1218"/>
      <c r="N5" s="1219"/>
    </row>
    <row r="6" spans="2:18" s="12" customFormat="1" ht="19.5" customHeight="1">
      <c r="B6" s="1217"/>
      <c r="C6" s="1218"/>
      <c r="D6" s="1218"/>
      <c r="E6" s="1218"/>
      <c r="F6" s="1218"/>
      <c r="G6" s="1219"/>
      <c r="H6" s="105"/>
      <c r="I6" s="1217"/>
      <c r="J6" s="1218"/>
      <c r="K6" s="1218"/>
      <c r="L6" s="1218"/>
      <c r="M6" s="1218"/>
      <c r="N6" s="1219"/>
    </row>
    <row r="7" spans="2:18" s="12" customFormat="1" ht="19.5" customHeight="1">
      <c r="B7" s="1217"/>
      <c r="C7" s="1218"/>
      <c r="D7" s="1218"/>
      <c r="E7" s="1218"/>
      <c r="F7" s="1218"/>
      <c r="G7" s="1219"/>
      <c r="H7" s="105"/>
      <c r="I7" s="1217"/>
      <c r="J7" s="1218"/>
      <c r="K7" s="1218"/>
      <c r="L7" s="1218"/>
      <c r="M7" s="1218"/>
      <c r="N7" s="1219"/>
    </row>
    <row r="8" spans="2:18" s="12" customFormat="1" ht="19.5" customHeight="1">
      <c r="B8" s="1217"/>
      <c r="C8" s="1218"/>
      <c r="D8" s="1218"/>
      <c r="E8" s="1218"/>
      <c r="F8" s="1218"/>
      <c r="G8" s="1219"/>
      <c r="H8" s="105"/>
      <c r="I8" s="1217"/>
      <c r="J8" s="1218"/>
      <c r="K8" s="1218"/>
      <c r="L8" s="1218"/>
      <c r="M8" s="1218"/>
      <c r="N8" s="1219"/>
    </row>
    <row r="9" spans="2:18" s="12" customFormat="1" ht="19.5" customHeight="1">
      <c r="B9" s="1217"/>
      <c r="C9" s="1218"/>
      <c r="D9" s="1218"/>
      <c r="E9" s="1218"/>
      <c r="F9" s="1218"/>
      <c r="G9" s="1219"/>
      <c r="H9" s="105"/>
      <c r="I9" s="1217"/>
      <c r="J9" s="1218"/>
      <c r="K9" s="1218"/>
      <c r="L9" s="1218"/>
      <c r="M9" s="1218"/>
      <c r="N9" s="1219"/>
    </row>
    <row r="10" spans="2:18" s="12" customFormat="1" ht="19.5" customHeight="1">
      <c r="B10" s="1217"/>
      <c r="C10" s="1218"/>
      <c r="D10" s="1218"/>
      <c r="E10" s="1218"/>
      <c r="F10" s="1218"/>
      <c r="G10" s="1219"/>
      <c r="H10" s="105"/>
      <c r="I10" s="1217"/>
      <c r="J10" s="1218"/>
      <c r="K10" s="1218"/>
      <c r="L10" s="1218"/>
      <c r="M10" s="1218"/>
      <c r="N10" s="1219"/>
    </row>
    <row r="11" spans="2:18" s="12" customFormat="1" ht="19.5" customHeight="1">
      <c r="B11" s="1217"/>
      <c r="C11" s="1218"/>
      <c r="D11" s="1218"/>
      <c r="E11" s="1218"/>
      <c r="F11" s="1218"/>
      <c r="G11" s="1219"/>
      <c r="H11" s="105"/>
      <c r="I11" s="1217"/>
      <c r="J11" s="1218"/>
      <c r="K11" s="1218"/>
      <c r="L11" s="1218"/>
      <c r="M11" s="1218"/>
      <c r="N11" s="1219"/>
    </row>
    <row r="12" spans="2:18" s="12" customFormat="1" ht="19.5" customHeight="1">
      <c r="B12" s="1217"/>
      <c r="C12" s="1218"/>
      <c r="D12" s="1218"/>
      <c r="E12" s="1218"/>
      <c r="F12" s="1218"/>
      <c r="G12" s="1219"/>
      <c r="H12" s="105"/>
      <c r="I12" s="1217"/>
      <c r="J12" s="1218"/>
      <c r="K12" s="1218"/>
      <c r="L12" s="1218"/>
      <c r="M12" s="1218"/>
      <c r="N12" s="1219"/>
    </row>
    <row r="13" spans="2:18" s="12" customFormat="1" ht="19.5" customHeight="1">
      <c r="B13" s="1217"/>
      <c r="C13" s="1218"/>
      <c r="D13" s="1218"/>
      <c r="E13" s="1218"/>
      <c r="F13" s="1218"/>
      <c r="G13" s="1219"/>
      <c r="H13" s="105"/>
      <c r="I13" s="1217"/>
      <c r="J13" s="1218"/>
      <c r="K13" s="1218"/>
      <c r="L13" s="1218"/>
      <c r="M13" s="1218"/>
      <c r="N13" s="1219"/>
    </row>
    <row r="14" spans="2:18" s="12" customFormat="1" ht="19.5" customHeight="1">
      <c r="B14" s="1217"/>
      <c r="C14" s="1218"/>
      <c r="D14" s="1218"/>
      <c r="E14" s="1218"/>
      <c r="F14" s="1218"/>
      <c r="G14" s="1219"/>
      <c r="H14" s="105"/>
      <c r="I14" s="1217"/>
      <c r="J14" s="1218"/>
      <c r="K14" s="1218"/>
      <c r="L14" s="1218"/>
      <c r="M14" s="1218"/>
      <c r="N14" s="1219"/>
    </row>
    <row r="15" spans="2:18" s="12" customFormat="1" ht="19.5" customHeight="1">
      <c r="B15" s="1217"/>
      <c r="C15" s="1218"/>
      <c r="D15" s="1218"/>
      <c r="E15" s="1218"/>
      <c r="F15" s="1218"/>
      <c r="G15" s="1219"/>
      <c r="H15" s="105"/>
      <c r="I15" s="1217"/>
      <c r="J15" s="1218"/>
      <c r="K15" s="1218"/>
      <c r="L15" s="1218"/>
      <c r="M15" s="1218"/>
      <c r="N15" s="1219"/>
    </row>
    <row r="16" spans="2:18" s="12" customFormat="1" ht="19.5" customHeight="1">
      <c r="B16" s="1217"/>
      <c r="C16" s="1218"/>
      <c r="D16" s="1218"/>
      <c r="E16" s="1218"/>
      <c r="F16" s="1218"/>
      <c r="G16" s="1219"/>
      <c r="H16" s="105"/>
      <c r="I16" s="1217"/>
      <c r="J16" s="1218"/>
      <c r="K16" s="1218"/>
      <c r="L16" s="1218"/>
      <c r="M16" s="1218"/>
      <c r="N16" s="1219"/>
    </row>
    <row r="17" spans="2:14" s="12" customFormat="1" ht="19.5" customHeight="1">
      <c r="B17" s="1217"/>
      <c r="C17" s="1218"/>
      <c r="D17" s="1218"/>
      <c r="E17" s="1218"/>
      <c r="F17" s="1218"/>
      <c r="G17" s="1219"/>
      <c r="H17" s="105"/>
      <c r="I17" s="1217"/>
      <c r="J17" s="1218"/>
      <c r="K17" s="1218"/>
      <c r="L17" s="1218"/>
      <c r="M17" s="1218"/>
      <c r="N17" s="1219"/>
    </row>
    <row r="18" spans="2:14" ht="19.5" customHeight="1">
      <c r="B18" s="1217"/>
      <c r="C18" s="1218"/>
      <c r="D18" s="1218"/>
      <c r="E18" s="1218"/>
      <c r="F18" s="1218"/>
      <c r="G18" s="1219"/>
      <c r="H18" s="114"/>
      <c r="I18" s="1217"/>
      <c r="J18" s="1218"/>
      <c r="K18" s="1218"/>
      <c r="L18" s="1218"/>
      <c r="M18" s="1218"/>
      <c r="N18" s="1219"/>
    </row>
    <row r="19" spans="2:14" ht="19.5" customHeight="1">
      <c r="B19" s="1217"/>
      <c r="C19" s="1218"/>
      <c r="D19" s="1218"/>
      <c r="E19" s="1218"/>
      <c r="F19" s="1218"/>
      <c r="G19" s="1219"/>
      <c r="H19" s="114"/>
      <c r="I19" s="1217"/>
      <c r="J19" s="1218"/>
      <c r="K19" s="1218"/>
      <c r="L19" s="1218"/>
      <c r="M19" s="1218"/>
      <c r="N19" s="1219"/>
    </row>
    <row r="20" spans="2:14" ht="19.5" customHeight="1">
      <c r="B20" s="1217"/>
      <c r="C20" s="1218"/>
      <c r="D20" s="1218"/>
      <c r="E20" s="1218"/>
      <c r="F20" s="1218"/>
      <c r="G20" s="1219"/>
      <c r="H20" s="114"/>
      <c r="I20" s="1217"/>
      <c r="J20" s="1218"/>
      <c r="K20" s="1218"/>
      <c r="L20" s="1218"/>
      <c r="M20" s="1218"/>
      <c r="N20" s="1219"/>
    </row>
    <row r="21" spans="2:14" ht="19.5" customHeight="1">
      <c r="B21" s="1217"/>
      <c r="C21" s="1218"/>
      <c r="D21" s="1218"/>
      <c r="E21" s="1218"/>
      <c r="F21" s="1218"/>
      <c r="G21" s="1219"/>
      <c r="H21" s="114"/>
      <c r="I21" s="1217"/>
      <c r="J21" s="1218"/>
      <c r="K21" s="1218"/>
      <c r="L21" s="1218"/>
      <c r="M21" s="1218"/>
      <c r="N21" s="1219"/>
    </row>
    <row r="22" spans="2:14" ht="19.5" customHeight="1">
      <c r="B22" s="1217"/>
      <c r="C22" s="1218"/>
      <c r="D22" s="1218"/>
      <c r="E22" s="1218"/>
      <c r="F22" s="1218"/>
      <c r="G22" s="1219"/>
      <c r="H22" s="114"/>
      <c r="I22" s="1217"/>
      <c r="J22" s="1218"/>
      <c r="K22" s="1218"/>
      <c r="L22" s="1218"/>
      <c r="M22" s="1218"/>
      <c r="N22" s="1219"/>
    </row>
    <row r="23" spans="2:14" ht="19.5" customHeight="1">
      <c r="B23" s="1217"/>
      <c r="C23" s="1218"/>
      <c r="D23" s="1218"/>
      <c r="E23" s="1218"/>
      <c r="F23" s="1218"/>
      <c r="G23" s="1219"/>
      <c r="H23" s="114"/>
      <c r="I23" s="1217"/>
      <c r="J23" s="1218"/>
      <c r="K23" s="1218"/>
      <c r="L23" s="1218"/>
      <c r="M23" s="1218"/>
      <c r="N23" s="1219"/>
    </row>
    <row r="24" spans="2:14" ht="19.5" customHeight="1">
      <c r="B24" s="1217"/>
      <c r="C24" s="1218"/>
      <c r="D24" s="1218"/>
      <c r="E24" s="1218"/>
      <c r="F24" s="1218"/>
      <c r="G24" s="1219"/>
      <c r="H24" s="114"/>
      <c r="I24" s="1217"/>
      <c r="J24" s="1218"/>
      <c r="K24" s="1218"/>
      <c r="L24" s="1218"/>
      <c r="M24" s="1218"/>
      <c r="N24" s="1219"/>
    </row>
    <row r="25" spans="2:14" ht="19.5" customHeight="1">
      <c r="B25" s="1217"/>
      <c r="C25" s="1218"/>
      <c r="D25" s="1218"/>
      <c r="E25" s="1218"/>
      <c r="F25" s="1218"/>
      <c r="G25" s="1219"/>
      <c r="H25" s="114"/>
      <c r="I25" s="1217"/>
      <c r="J25" s="1218"/>
      <c r="K25" s="1218"/>
      <c r="L25" s="1218"/>
      <c r="M25" s="1218"/>
      <c r="N25" s="1219"/>
    </row>
    <row r="26" spans="2:14" ht="19.5" customHeight="1">
      <c r="B26" s="1217"/>
      <c r="C26" s="1218"/>
      <c r="D26" s="1218"/>
      <c r="E26" s="1218"/>
      <c r="F26" s="1218"/>
      <c r="G26" s="1219"/>
      <c r="H26" s="114"/>
      <c r="I26" s="1217"/>
      <c r="J26" s="1218"/>
      <c r="K26" s="1218"/>
      <c r="L26" s="1218"/>
      <c r="M26" s="1218"/>
      <c r="N26" s="1219"/>
    </row>
    <row r="27" spans="2:14" ht="19.5" customHeight="1">
      <c r="B27" s="1217"/>
      <c r="C27" s="1218"/>
      <c r="D27" s="1218"/>
      <c r="E27" s="1218"/>
      <c r="F27" s="1218"/>
      <c r="G27" s="1219"/>
      <c r="H27" s="114"/>
      <c r="I27" s="1217"/>
      <c r="J27" s="1218"/>
      <c r="K27" s="1218"/>
      <c r="L27" s="1218"/>
      <c r="M27" s="1218"/>
      <c r="N27" s="1219"/>
    </row>
    <row r="28" spans="2:14" ht="19.5" customHeight="1">
      <c r="B28" s="1217"/>
      <c r="C28" s="1218"/>
      <c r="D28" s="1218"/>
      <c r="E28" s="1218"/>
      <c r="F28" s="1218"/>
      <c r="G28" s="1219"/>
      <c r="H28" s="114"/>
      <c r="I28" s="1217"/>
      <c r="J28" s="1218"/>
      <c r="K28" s="1218"/>
      <c r="L28" s="1218"/>
      <c r="M28" s="1218"/>
      <c r="N28" s="1219"/>
    </row>
    <row r="29" spans="2:14" ht="15" customHeight="1" thickBot="1">
      <c r="B29" s="1220"/>
      <c r="C29" s="1221"/>
      <c r="D29" s="1221"/>
      <c r="E29" s="1221"/>
      <c r="F29" s="1221"/>
      <c r="G29" s="1222"/>
      <c r="H29" s="114"/>
      <c r="I29" s="1220"/>
      <c r="J29" s="1221"/>
      <c r="K29" s="1221"/>
      <c r="L29" s="1221"/>
      <c r="M29" s="1221"/>
      <c r="N29" s="1222"/>
    </row>
    <row r="30" spans="2:14" ht="9" customHeight="1">
      <c r="B30" s="106"/>
      <c r="C30" s="106"/>
      <c r="D30" s="106"/>
      <c r="E30" s="106"/>
      <c r="F30" s="106"/>
      <c r="G30" s="106"/>
      <c r="H30" s="107"/>
      <c r="I30" s="106"/>
      <c r="J30" s="106"/>
      <c r="K30" s="106"/>
      <c r="L30" s="106"/>
      <c r="M30" s="106"/>
      <c r="N30" s="106"/>
    </row>
    <row r="31" spans="2:14" ht="21.2" customHeight="1">
      <c r="B31" s="108"/>
      <c r="C31" s="108"/>
      <c r="D31" s="108"/>
      <c r="E31" s="108"/>
      <c r="F31" s="108"/>
      <c r="G31" s="108"/>
      <c r="H31" s="109"/>
      <c r="I31" s="108"/>
      <c r="J31" s="110"/>
    </row>
    <row r="32" spans="2:14" ht="18.75" customHeight="1"/>
  </sheetData>
  <mergeCells count="2">
    <mergeCell ref="B4:G29"/>
    <mergeCell ref="I4:N29"/>
  </mergeCells>
  <phoneticPr fontId="1"/>
  <pageMargins left="0.59055118110236227" right="0.39370078740157483" top="0.74803149606299213" bottom="0.43307086614173229" header="0.31496062992125984" footer="0.15748031496062992"/>
  <pageSetup paperSize="9" scale="93" orientation="landscape" r:id="rId1"/>
  <headerFooter>
    <oddHeader>&amp;L様式１、２、６（別添１）</oddHeader>
    <oddFooter xml:space="preserve">&amp;C&amp;"ＭＳ Ｐゴシック,標準"&amp;10&amp;P / &amp;N </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B1:O43"/>
  <sheetViews>
    <sheetView view="pageBreakPreview" zoomScaleNormal="100" zoomScaleSheetLayoutView="100" workbookViewId="0"/>
  </sheetViews>
  <sheetFormatPr defaultRowHeight="15.75"/>
  <cols>
    <col min="1" max="1" width="1.625" style="344" customWidth="1"/>
    <col min="2" max="2" width="4.875" style="344" customWidth="1"/>
    <col min="3" max="3" width="10.625" style="344" customWidth="1"/>
    <col min="4" max="4" width="6.875" style="344" customWidth="1"/>
    <col min="5" max="5" width="7.875" style="344" customWidth="1"/>
    <col min="6" max="6" width="9" style="344" customWidth="1"/>
    <col min="7" max="7" width="14.375" style="344" customWidth="1"/>
    <col min="8" max="8" width="16.375" style="344" customWidth="1"/>
    <col min="9" max="10" width="8.125" style="344" customWidth="1"/>
    <col min="11" max="11" width="9.875" style="344" customWidth="1"/>
    <col min="12" max="12" width="11.375" style="344" customWidth="1"/>
    <col min="13" max="13" width="7.25" style="344" customWidth="1"/>
    <col min="14" max="14" width="20.875" style="344" customWidth="1"/>
    <col min="15" max="15" width="1.625" style="344" customWidth="1"/>
    <col min="16" max="16384" width="9" style="344"/>
  </cols>
  <sheetData>
    <row r="1" spans="2:15" ht="9" customHeight="1"/>
    <row r="2" spans="2:15" ht="19.5" customHeight="1">
      <c r="B2" s="580"/>
      <c r="C2" s="345"/>
      <c r="D2" s="345"/>
      <c r="E2" s="345"/>
      <c r="F2" s="345"/>
      <c r="G2" s="345"/>
      <c r="H2" s="345"/>
      <c r="O2" s="345"/>
    </row>
    <row r="3" spans="2:15" ht="22.5" customHeight="1">
      <c r="M3" s="1769" t="s">
        <v>288</v>
      </c>
      <c r="N3" s="1431"/>
      <c r="O3" s="345"/>
    </row>
    <row r="4" spans="2:15" ht="22.5" customHeight="1">
      <c r="B4" s="345"/>
      <c r="C4" s="345"/>
      <c r="D4" s="345"/>
      <c r="E4" s="345"/>
      <c r="F4" s="345"/>
      <c r="G4" s="345"/>
      <c r="H4" s="345"/>
      <c r="I4" s="345"/>
      <c r="J4" s="345"/>
      <c r="K4" s="345"/>
      <c r="L4" s="345"/>
      <c r="M4" s="345"/>
      <c r="N4" s="345"/>
      <c r="O4" s="345"/>
    </row>
    <row r="5" spans="2:15" ht="22.5" customHeight="1">
      <c r="B5" s="346" t="s">
        <v>58</v>
      </c>
      <c r="C5" s="345"/>
      <c r="D5" s="345"/>
      <c r="E5" s="345"/>
      <c r="F5" s="345"/>
      <c r="G5" s="345"/>
      <c r="H5" s="345"/>
      <c r="I5" s="345"/>
      <c r="J5" s="345"/>
      <c r="K5" s="345"/>
      <c r="L5" s="345"/>
      <c r="M5" s="345"/>
      <c r="N5" s="345"/>
      <c r="O5" s="345"/>
    </row>
    <row r="6" spans="2:15" ht="22.5" customHeight="1">
      <c r="B6" s="345"/>
      <c r="C6" s="345"/>
      <c r="D6" s="345"/>
      <c r="E6" s="345"/>
      <c r="F6" s="345"/>
      <c r="G6" s="345"/>
      <c r="H6" s="345"/>
      <c r="I6" s="345"/>
      <c r="J6" s="345"/>
      <c r="K6" s="345"/>
      <c r="L6" s="345"/>
      <c r="M6" s="345"/>
      <c r="N6" s="345"/>
      <c r="O6" s="345"/>
    </row>
    <row r="7" spans="2:15" ht="22.5" customHeight="1">
      <c r="B7" s="345"/>
      <c r="C7" s="345"/>
      <c r="D7" s="345"/>
      <c r="E7" s="345"/>
      <c r="F7" s="345"/>
      <c r="G7" s="345"/>
      <c r="H7" s="345"/>
      <c r="I7" s="345"/>
      <c r="J7" s="345"/>
      <c r="K7" s="345"/>
      <c r="L7" s="345"/>
      <c r="M7" s="345"/>
      <c r="N7" s="345"/>
      <c r="O7" s="345"/>
    </row>
    <row r="8" spans="2:15" ht="22.5" customHeight="1">
      <c r="B8" s="345"/>
      <c r="C8" s="345"/>
      <c r="D8" s="345"/>
      <c r="E8" s="345"/>
      <c r="F8" s="345"/>
      <c r="G8" s="345"/>
      <c r="I8" s="1772" t="s">
        <v>662</v>
      </c>
      <c r="J8" s="1772"/>
      <c r="K8" s="1770" t="str">
        <f>IF(様式①申請!J8="","",様式①申請!J8)</f>
        <v/>
      </c>
      <c r="L8" s="1432"/>
      <c r="M8" s="1432"/>
      <c r="N8" s="1432"/>
      <c r="O8" s="345"/>
    </row>
    <row r="9" spans="2:15" ht="28.5" customHeight="1">
      <c r="B9" s="345"/>
      <c r="C9" s="345"/>
      <c r="D9" s="345"/>
      <c r="E9" s="345"/>
      <c r="F9" s="345"/>
      <c r="G9" s="345"/>
      <c r="I9" s="1773" t="s">
        <v>60</v>
      </c>
      <c r="J9" s="1773"/>
      <c r="K9" s="1771" t="str">
        <f>IF(様式①申請!J9="","",様式①申請!J9)</f>
        <v/>
      </c>
      <c r="L9" s="1433"/>
      <c r="M9" s="1433"/>
      <c r="N9" s="1433"/>
      <c r="O9" s="345"/>
    </row>
    <row r="10" spans="2:15" ht="22.5" customHeight="1">
      <c r="O10" s="345"/>
    </row>
    <row r="11" spans="2:15" ht="22.5" customHeight="1">
      <c r="C11" s="345"/>
      <c r="D11" s="345"/>
      <c r="E11" s="345"/>
      <c r="F11" s="345"/>
      <c r="G11" s="345"/>
      <c r="H11" s="345"/>
      <c r="I11" s="345"/>
      <c r="K11" s="345"/>
      <c r="L11" s="345"/>
      <c r="M11" s="345"/>
      <c r="N11" s="345"/>
      <c r="O11" s="345"/>
    </row>
    <row r="12" spans="2:15" ht="22.5" customHeight="1">
      <c r="B12" s="345"/>
      <c r="D12" s="671" t="s">
        <v>637</v>
      </c>
      <c r="F12" s="345"/>
      <c r="G12" s="345"/>
      <c r="H12" s="345"/>
      <c r="I12" s="1774" t="s">
        <v>367</v>
      </c>
      <c r="J12" s="1774"/>
      <c r="K12" s="672" t="s">
        <v>426</v>
      </c>
      <c r="L12" s="345"/>
      <c r="M12" s="673" t="str">
        <f>I12</f>
        <v>(申請内容選択)</v>
      </c>
      <c r="O12" s="345"/>
    </row>
    <row r="13" spans="2:15" ht="22.5" customHeight="1">
      <c r="B13" s="345"/>
      <c r="C13" s="349"/>
      <c r="F13" s="349"/>
      <c r="I13" s="349"/>
      <c r="J13" s="349"/>
      <c r="K13" s="345"/>
      <c r="L13" s="345"/>
      <c r="M13" s="345"/>
      <c r="N13" s="345"/>
      <c r="O13" s="345"/>
    </row>
    <row r="14" spans="2:15" ht="22.5" customHeight="1">
      <c r="B14" s="345"/>
      <c r="C14" s="345"/>
      <c r="D14" s="345"/>
      <c r="E14" s="345"/>
      <c r="F14" s="345"/>
      <c r="G14" s="345"/>
      <c r="H14" s="345"/>
      <c r="I14" s="345"/>
      <c r="J14" s="345"/>
      <c r="K14" s="345"/>
      <c r="L14" s="345"/>
      <c r="M14" s="345"/>
      <c r="N14" s="345"/>
      <c r="O14" s="345"/>
    </row>
    <row r="15" spans="2:15" ht="22.5" customHeight="1">
      <c r="B15" s="345"/>
      <c r="D15" s="345"/>
      <c r="E15" s="345"/>
      <c r="F15" s="345"/>
      <c r="G15" s="345"/>
      <c r="H15" s="345"/>
      <c r="I15" s="345"/>
      <c r="J15" s="345"/>
      <c r="K15" s="345"/>
      <c r="L15" s="345"/>
      <c r="M15" s="345"/>
      <c r="N15" s="345"/>
      <c r="O15" s="345"/>
    </row>
    <row r="16" spans="2:15" ht="22.5" customHeight="1">
      <c r="B16" s="345"/>
      <c r="C16" s="345"/>
      <c r="D16" s="349" t="s">
        <v>552</v>
      </c>
      <c r="E16" s="345"/>
      <c r="F16" s="345"/>
      <c r="G16" s="345"/>
      <c r="H16" s="345"/>
      <c r="I16" s="345"/>
      <c r="J16" s="345"/>
      <c r="K16" s="345"/>
      <c r="L16" s="345"/>
      <c r="M16" s="345"/>
      <c r="N16" s="345"/>
      <c r="O16" s="345"/>
    </row>
    <row r="17" spans="2:15" ht="22.5" customHeight="1">
      <c r="B17" s="345"/>
      <c r="C17" s="345"/>
      <c r="E17" s="345"/>
      <c r="F17" s="345"/>
      <c r="G17" s="345"/>
      <c r="H17" s="345"/>
      <c r="I17" s="345"/>
      <c r="J17" s="345"/>
      <c r="K17" s="345"/>
      <c r="L17" s="345"/>
      <c r="M17" s="345"/>
      <c r="N17" s="345"/>
      <c r="O17" s="345"/>
    </row>
    <row r="18" spans="2:15" ht="22.5" customHeight="1">
      <c r="B18" s="345"/>
      <c r="C18" s="345"/>
      <c r="D18" s="345"/>
      <c r="E18" s="1765" t="s">
        <v>368</v>
      </c>
      <c r="F18" s="1766"/>
      <c r="G18" s="345"/>
      <c r="H18" s="345"/>
      <c r="I18" s="345"/>
      <c r="J18" s="345"/>
      <c r="K18" s="345"/>
      <c r="L18" s="345"/>
      <c r="M18" s="345"/>
      <c r="N18" s="345"/>
      <c r="O18" s="345"/>
    </row>
    <row r="19" spans="2:15" ht="22.5" customHeight="1">
      <c r="B19" s="345"/>
      <c r="C19" s="345"/>
      <c r="D19" s="345"/>
      <c r="E19" s="1767"/>
      <c r="F19" s="1768"/>
      <c r="G19" s="1768"/>
      <c r="H19" s="1768"/>
      <c r="I19" s="1768"/>
      <c r="J19" s="1768"/>
      <c r="K19" s="1768"/>
      <c r="L19" s="1768"/>
      <c r="M19" s="1768"/>
      <c r="N19" s="1768"/>
      <c r="O19" s="345"/>
    </row>
    <row r="20" spans="2:15" ht="22.5" customHeight="1">
      <c r="B20" s="345"/>
      <c r="C20" s="345"/>
      <c r="D20" s="345"/>
      <c r="E20" s="1768"/>
      <c r="F20" s="1768"/>
      <c r="G20" s="1768"/>
      <c r="H20" s="1768"/>
      <c r="I20" s="1768"/>
      <c r="J20" s="1768"/>
      <c r="K20" s="1768"/>
      <c r="L20" s="1768"/>
      <c r="M20" s="1768"/>
      <c r="N20" s="1768"/>
      <c r="O20" s="345"/>
    </row>
    <row r="21" spans="2:15" ht="22.5" customHeight="1">
      <c r="B21" s="345"/>
      <c r="C21" s="345"/>
      <c r="D21" s="345"/>
      <c r="E21" s="1768"/>
      <c r="F21" s="1768"/>
      <c r="G21" s="1768"/>
      <c r="H21" s="1768"/>
      <c r="I21" s="1768"/>
      <c r="J21" s="1768"/>
      <c r="K21" s="1768"/>
      <c r="L21" s="1768"/>
      <c r="M21" s="1768"/>
      <c r="N21" s="1768"/>
      <c r="O21" s="345"/>
    </row>
    <row r="22" spans="2:15" ht="22.5" customHeight="1">
      <c r="B22" s="345"/>
      <c r="C22" s="345"/>
      <c r="D22" s="345"/>
      <c r="E22" s="1768"/>
      <c r="F22" s="1768"/>
      <c r="G22" s="1768"/>
      <c r="H22" s="1768"/>
      <c r="I22" s="1768"/>
      <c r="J22" s="1768"/>
      <c r="K22" s="1768"/>
      <c r="L22" s="1768"/>
      <c r="M22" s="1768"/>
      <c r="N22" s="1768"/>
      <c r="O22" s="345"/>
    </row>
    <row r="23" spans="2:15" ht="22.5" customHeight="1">
      <c r="B23" s="345"/>
      <c r="C23" s="345"/>
      <c r="D23" s="345"/>
      <c r="E23" s="345"/>
      <c r="F23" s="345"/>
      <c r="G23" s="345"/>
      <c r="H23" s="345"/>
      <c r="I23" s="345"/>
      <c r="J23" s="345"/>
      <c r="K23" s="345"/>
      <c r="L23" s="345"/>
      <c r="M23" s="345"/>
      <c r="N23" s="345"/>
      <c r="O23" s="345"/>
    </row>
    <row r="24" spans="2:15" ht="22.5" customHeight="1">
      <c r="B24" s="345"/>
      <c r="C24" s="345"/>
      <c r="D24" s="345"/>
      <c r="E24" s="345"/>
      <c r="F24" s="345"/>
      <c r="G24" s="345"/>
      <c r="H24" s="345"/>
      <c r="I24" s="345"/>
      <c r="J24" s="345"/>
      <c r="K24" s="345"/>
      <c r="L24" s="345"/>
      <c r="M24" s="345"/>
      <c r="N24" s="345"/>
      <c r="O24" s="345"/>
    </row>
    <row r="25" spans="2:15" ht="22.5" customHeight="1">
      <c r="B25" s="345"/>
      <c r="C25" s="345"/>
      <c r="D25" s="345"/>
      <c r="E25" s="345"/>
      <c r="F25" s="345"/>
      <c r="G25" s="345"/>
      <c r="H25" s="345"/>
      <c r="I25" s="345"/>
      <c r="J25" s="345"/>
      <c r="K25" s="345"/>
      <c r="L25" s="345"/>
      <c r="M25" s="345"/>
      <c r="N25" s="345"/>
      <c r="O25" s="345"/>
    </row>
    <row r="26" spans="2:15" ht="11.25" customHeight="1">
      <c r="B26" s="345"/>
      <c r="C26" s="345"/>
      <c r="D26" s="345"/>
      <c r="E26" s="345"/>
      <c r="F26" s="345"/>
      <c r="G26" s="345"/>
      <c r="H26" s="345"/>
      <c r="I26" s="345"/>
      <c r="J26" s="345"/>
      <c r="K26" s="345"/>
      <c r="L26" s="345"/>
      <c r="M26" s="345"/>
      <c r="N26" s="345"/>
      <c r="O26" s="345"/>
    </row>
    <row r="27" spans="2:15" ht="8.25" customHeight="1">
      <c r="B27" s="345"/>
      <c r="C27" s="345"/>
      <c r="D27" s="345"/>
      <c r="E27" s="345"/>
      <c r="F27" s="345"/>
      <c r="G27" s="345"/>
      <c r="H27" s="345"/>
      <c r="I27" s="345"/>
      <c r="J27" s="345"/>
      <c r="K27" s="345"/>
      <c r="L27" s="345"/>
      <c r="M27" s="345"/>
      <c r="N27" s="345"/>
      <c r="O27" s="345"/>
    </row>
    <row r="28" spans="2:15" ht="19.5" customHeight="1">
      <c r="B28" s="345"/>
      <c r="C28" s="345"/>
      <c r="D28" s="345"/>
      <c r="E28" s="345"/>
      <c r="F28" s="345"/>
      <c r="G28" s="345"/>
      <c r="H28" s="345"/>
      <c r="I28" s="345"/>
      <c r="J28" s="345"/>
      <c r="K28" s="345"/>
      <c r="L28" s="345"/>
      <c r="M28" s="345"/>
      <c r="N28" s="345"/>
      <c r="O28" s="345"/>
    </row>
    <row r="29" spans="2:15" ht="19.5" customHeight="1">
      <c r="B29" s="345"/>
      <c r="C29" s="345"/>
      <c r="D29" s="345"/>
      <c r="E29" s="345"/>
      <c r="F29" s="345"/>
      <c r="G29" s="345"/>
      <c r="H29" s="345"/>
      <c r="I29" s="345"/>
      <c r="J29" s="345"/>
      <c r="K29" s="345"/>
      <c r="L29" s="345"/>
      <c r="M29" s="345"/>
      <c r="N29" s="345"/>
      <c r="O29" s="345"/>
    </row>
    <row r="30" spans="2:15" ht="19.5" customHeight="1">
      <c r="C30" s="345"/>
      <c r="D30" s="345"/>
      <c r="E30" s="345"/>
      <c r="F30" s="345"/>
      <c r="G30" s="345"/>
      <c r="H30" s="345"/>
      <c r="I30" s="345"/>
      <c r="J30" s="345"/>
      <c r="K30" s="345"/>
      <c r="L30" s="345"/>
      <c r="M30" s="345"/>
      <c r="N30" s="345"/>
      <c r="O30" s="345"/>
    </row>
    <row r="31" spans="2:15" ht="19.5" customHeight="1">
      <c r="B31" s="345"/>
      <c r="C31" s="345"/>
      <c r="D31" s="345"/>
      <c r="E31" s="345"/>
      <c r="F31" s="345"/>
      <c r="G31" s="345"/>
      <c r="H31" s="345"/>
      <c r="I31" s="345"/>
      <c r="J31" s="345"/>
      <c r="K31" s="345"/>
      <c r="L31" s="345"/>
      <c r="M31" s="345"/>
      <c r="N31" s="345"/>
      <c r="O31" s="345"/>
    </row>
    <row r="32" spans="2:15" ht="19.5" customHeight="1">
      <c r="B32" s="345"/>
      <c r="C32" s="345"/>
      <c r="D32" s="345"/>
      <c r="E32" s="345"/>
      <c r="F32" s="345"/>
      <c r="G32" s="345"/>
      <c r="H32" s="345"/>
      <c r="I32" s="345"/>
      <c r="J32" s="345"/>
      <c r="K32" s="345"/>
      <c r="L32" s="345"/>
      <c r="M32" s="345"/>
      <c r="N32" s="345"/>
      <c r="O32" s="345"/>
    </row>
    <row r="33" spans="2:15" ht="19.5" customHeight="1">
      <c r="B33" s="353"/>
      <c r="C33" s="353"/>
      <c r="D33" s="353"/>
      <c r="E33" s="353"/>
      <c r="F33" s="353"/>
      <c r="G33" s="353"/>
      <c r="H33" s="353"/>
      <c r="I33" s="353"/>
      <c r="J33" s="353"/>
      <c r="K33" s="353"/>
      <c r="L33" s="353"/>
      <c r="M33" s="353"/>
      <c r="N33" s="353"/>
      <c r="O33" s="345"/>
    </row>
    <row r="34" spans="2:15" ht="19.5" customHeight="1">
      <c r="B34" s="353"/>
      <c r="C34" s="353"/>
      <c r="D34" s="353"/>
      <c r="E34" s="353"/>
      <c r="F34" s="353"/>
      <c r="G34" s="353"/>
      <c r="H34" s="353"/>
      <c r="I34" s="353"/>
      <c r="J34" s="353"/>
      <c r="K34" s="353"/>
      <c r="L34" s="353"/>
      <c r="M34" s="353"/>
      <c r="N34" s="353"/>
      <c r="O34" s="345"/>
    </row>
    <row r="35" spans="2:15" ht="19.5" customHeight="1">
      <c r="B35" s="353"/>
      <c r="C35" s="353"/>
      <c r="D35" s="353"/>
      <c r="E35" s="353"/>
      <c r="F35" s="353"/>
      <c r="G35" s="353"/>
      <c r="H35" s="353"/>
      <c r="I35" s="353"/>
      <c r="J35" s="353"/>
      <c r="K35" s="353"/>
      <c r="L35" s="353"/>
      <c r="M35" s="353"/>
      <c r="N35" s="353"/>
      <c r="O35" s="345"/>
    </row>
    <row r="36" spans="2:15" ht="19.5" customHeight="1">
      <c r="B36" s="353"/>
      <c r="C36" s="353"/>
      <c r="D36" s="353"/>
      <c r="E36" s="353"/>
      <c r="F36" s="353"/>
      <c r="G36" s="353"/>
      <c r="H36" s="353"/>
      <c r="I36" s="353"/>
      <c r="J36" s="353"/>
      <c r="K36" s="353"/>
      <c r="L36" s="353"/>
      <c r="M36" s="353"/>
      <c r="N36" s="353"/>
      <c r="O36" s="345"/>
    </row>
    <row r="37" spans="2:15" ht="19.5" customHeight="1">
      <c r="B37" s="353"/>
      <c r="C37" s="353"/>
      <c r="D37" s="353"/>
      <c r="E37" s="353"/>
      <c r="F37" s="353"/>
      <c r="G37" s="353"/>
      <c r="H37" s="353"/>
      <c r="I37" s="353"/>
      <c r="J37" s="353"/>
      <c r="K37" s="353"/>
      <c r="L37" s="353"/>
      <c r="M37" s="353"/>
      <c r="N37" s="353"/>
      <c r="O37" s="345"/>
    </row>
    <row r="38" spans="2:15" ht="19.5" customHeight="1">
      <c r="B38" s="353"/>
      <c r="C38" s="353"/>
      <c r="D38" s="353"/>
      <c r="E38" s="353"/>
      <c r="F38" s="353"/>
      <c r="G38" s="353"/>
      <c r="H38" s="353"/>
      <c r="I38" s="353"/>
      <c r="J38" s="353"/>
      <c r="K38" s="353"/>
      <c r="L38" s="353"/>
      <c r="M38" s="353"/>
      <c r="N38" s="353"/>
      <c r="O38" s="345"/>
    </row>
    <row r="39" spans="2:15" ht="19.5" customHeight="1">
      <c r="B39" s="353"/>
      <c r="C39" s="353"/>
      <c r="D39" s="353"/>
      <c r="E39" s="353"/>
      <c r="F39" s="353"/>
      <c r="G39" s="353"/>
      <c r="H39" s="353"/>
      <c r="I39" s="353"/>
      <c r="J39" s="353"/>
      <c r="K39" s="353"/>
      <c r="L39" s="353"/>
      <c r="M39" s="353"/>
      <c r="N39" s="353"/>
      <c r="O39" s="345"/>
    </row>
    <row r="40" spans="2:15" ht="19.5" customHeight="1">
      <c r="B40" s="353"/>
      <c r="C40" s="353"/>
      <c r="D40" s="353"/>
      <c r="E40" s="353"/>
      <c r="F40" s="353"/>
      <c r="G40" s="353"/>
      <c r="H40" s="353"/>
      <c r="I40" s="353"/>
      <c r="J40" s="353"/>
      <c r="K40" s="345"/>
      <c r="O40" s="345"/>
    </row>
    <row r="41" spans="2:15" ht="18.75" customHeight="1">
      <c r="B41" s="353"/>
      <c r="C41" s="353"/>
      <c r="D41" s="353"/>
      <c r="E41" s="353"/>
      <c r="F41" s="353"/>
      <c r="G41" s="353"/>
      <c r="H41" s="353"/>
      <c r="I41" s="353"/>
      <c r="J41" s="353"/>
      <c r="K41" s="345"/>
    </row>
    <row r="42" spans="2:15" ht="18.75" customHeight="1">
      <c r="B42" s="353"/>
      <c r="C42" s="353"/>
      <c r="D42" s="353"/>
      <c r="E42" s="353"/>
      <c r="F42" s="353"/>
      <c r="G42" s="353"/>
      <c r="H42" s="353"/>
      <c r="I42" s="353"/>
      <c r="J42" s="353"/>
      <c r="K42" s="345"/>
    </row>
    <row r="43" spans="2:15" ht="18.75" customHeight="1"/>
  </sheetData>
  <sheetProtection formatCells="0" formatColumns="0" formatRows="0"/>
  <mergeCells count="8">
    <mergeCell ref="E18:F18"/>
    <mergeCell ref="E19:N22"/>
    <mergeCell ref="M3:N3"/>
    <mergeCell ref="K8:N8"/>
    <mergeCell ref="K9:N9"/>
    <mergeCell ref="I8:J8"/>
    <mergeCell ref="I9:J9"/>
    <mergeCell ref="I12:J12"/>
  </mergeCells>
  <phoneticPr fontId="1"/>
  <conditionalFormatting sqref="I12">
    <cfRule type="containsText" dxfId="3266" priority="2" operator="containsText" text="廃止">
      <formula>NOT(ISERROR(SEARCH("廃止",I12)))</formula>
    </cfRule>
    <cfRule type="containsText" dxfId="3265" priority="3" operator="containsText" text="中止">
      <formula>NOT(ISERROR(SEARCH("中止",I12)))</formula>
    </cfRule>
    <cfRule type="beginsWith" dxfId="3264" priority="4" operator="beginsWith" text="変更">
      <formula>LEFT(I12,LEN("変更"))="変更"</formula>
    </cfRule>
  </conditionalFormatting>
  <conditionalFormatting sqref="E18:F18">
    <cfRule type="containsText" dxfId="3263" priority="1" operator="containsText" text="▼選択してください">
      <formula>NOT(ISERROR(SEARCH("▼選択してください",E18)))</formula>
    </cfRule>
  </conditionalFormatting>
  <dataValidations count="3">
    <dataValidation type="list" allowBlank="1" showInputMessage="1" showErrorMessage="1" sqref="E18:F18">
      <formula1>"▼選択してください,変更の理由,中止の理由,変更・中止の理由,廃止の理由"</formula1>
    </dataValidation>
    <dataValidation allowBlank="1" showInputMessage="1" showErrorMessage="1" promptTitle="西暦で入力してください。" prompt="例：2021/1/1" sqref="M3:N3"/>
    <dataValidation type="list" allowBlank="1" showInputMessage="1" showErrorMessage="1" sqref="I12">
      <formula1>"(申請内容選択),変更,中止,変更・中止,廃止"</formula1>
    </dataValidation>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&amp;L様式第７号</oddHeader>
  </headerFooter>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S205"/>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7.125" style="139" customWidth="1"/>
    <col min="4" max="4" width="44.5" style="139" customWidth="1"/>
    <col min="5" max="7" width="11" style="139" customWidth="1"/>
    <col min="8" max="9" width="17.75" style="139" customWidth="1"/>
    <col min="10" max="10" width="7.625" style="139" customWidth="1"/>
    <col min="11" max="11" width="1.5" style="139" customWidth="1"/>
    <col min="12" max="12" width="9" style="139" customWidth="1"/>
    <col min="13" max="14" width="9.75" style="138" hidden="1" customWidth="1"/>
    <col min="15" max="15" width="9" style="138" hidden="1" customWidth="1"/>
    <col min="16" max="17" width="10.625" style="138" hidden="1" customWidth="1"/>
    <col min="18" max="19" width="9" style="139" hidden="1" customWidth="1"/>
    <col min="20" max="16384" width="9" style="139"/>
  </cols>
  <sheetData>
    <row r="1" spans="1:19" ht="8.25" customHeight="1">
      <c r="D1" s="217"/>
      <c r="E1" s="217"/>
      <c r="F1" s="217"/>
      <c r="G1" s="217"/>
      <c r="H1" s="217"/>
    </row>
    <row r="2" spans="1:19" ht="21" customHeight="1" thickBot="1">
      <c r="B2" s="170" t="s">
        <v>369</v>
      </c>
      <c r="C2" s="170"/>
      <c r="E2" s="218"/>
      <c r="F2" s="175"/>
      <c r="G2" s="175"/>
      <c r="H2" s="175"/>
      <c r="I2" s="218"/>
      <c r="J2" s="567" t="s">
        <v>370</v>
      </c>
    </row>
    <row r="3" spans="1:19" ht="21" customHeight="1">
      <c r="A3" s="139" t="s">
        <v>371</v>
      </c>
      <c r="B3" s="1386" t="s">
        <v>101</v>
      </c>
      <c r="C3" s="1420" t="s">
        <v>372</v>
      </c>
      <c r="D3" s="1701" t="s">
        <v>373</v>
      </c>
      <c r="E3" s="1702"/>
      <c r="F3" s="1702"/>
      <c r="G3" s="1387"/>
      <c r="H3" s="1701" t="s">
        <v>374</v>
      </c>
      <c r="I3" s="1387"/>
      <c r="J3" s="1414" t="s">
        <v>375</v>
      </c>
      <c r="M3" s="674" t="s">
        <v>278</v>
      </c>
      <c r="N3" s="674" t="s">
        <v>324</v>
      </c>
      <c r="P3" s="1598" t="s">
        <v>376</v>
      </c>
      <c r="Q3" s="1598"/>
      <c r="R3" s="1598"/>
      <c r="S3" s="1598"/>
    </row>
    <row r="4" spans="1:19" ht="31.5" customHeight="1">
      <c r="B4" s="1388"/>
      <c r="C4" s="1775"/>
      <c r="D4" s="255" t="s">
        <v>104</v>
      </c>
      <c r="E4" s="675" t="s">
        <v>377</v>
      </c>
      <c r="F4" s="675" t="s">
        <v>378</v>
      </c>
      <c r="G4" s="675" t="s">
        <v>379</v>
      </c>
      <c r="H4" s="676" t="s">
        <v>380</v>
      </c>
      <c r="I4" s="181" t="s">
        <v>381</v>
      </c>
      <c r="J4" s="1415"/>
      <c r="M4" s="674" t="s">
        <v>382</v>
      </c>
      <c r="N4" s="674" t="s">
        <v>382</v>
      </c>
      <c r="P4" s="674" t="s">
        <v>266</v>
      </c>
      <c r="Q4" s="674" t="s">
        <v>324</v>
      </c>
      <c r="R4" s="677" t="s">
        <v>427</v>
      </c>
      <c r="S4" s="677" t="s">
        <v>428</v>
      </c>
    </row>
    <row r="5" spans="1:19" ht="31.5" customHeight="1" thickBot="1">
      <c r="B5" s="678"/>
      <c r="C5" s="679"/>
      <c r="D5" s="680" t="s">
        <v>383</v>
      </c>
      <c r="E5" s="681"/>
      <c r="F5" s="681"/>
      <c r="G5" s="682"/>
      <c r="H5" s="728" t="str">
        <f>IF(P5=0,"",P5)</f>
        <v/>
      </c>
      <c r="I5" s="714" t="str">
        <f>IF(Q5=0,"",Q5)</f>
        <v/>
      </c>
      <c r="J5" s="733" t="str">
        <f>IF(I5="","",(I5/H5))</f>
        <v/>
      </c>
      <c r="M5" s="708">
        <f>SUM(M6:M165)</f>
        <v>0</v>
      </c>
      <c r="N5" s="708">
        <f>SUM(N6:N165)</f>
        <v>0</v>
      </c>
      <c r="O5" s="683"/>
      <c r="P5" s="709">
        <f>SUM(P6:P165)</f>
        <v>0</v>
      </c>
      <c r="Q5" s="709">
        <f>SUM(Q6:Q165)</f>
        <v>0</v>
      </c>
      <c r="R5" s="709">
        <f>SUM(R6:R165)</f>
        <v>0</v>
      </c>
      <c r="S5" s="709">
        <f>SUM(S6:S165)</f>
        <v>0</v>
      </c>
    </row>
    <row r="6" spans="1:19" ht="36" customHeight="1" thickTop="1">
      <c r="B6" s="724" t="str">
        <f>IF('①4.事業内容（PR）'!B5="","",'①4.事業内容（PR）'!B5)</f>
        <v/>
      </c>
      <c r="C6" s="710" t="str">
        <f>IF(B6="","","申請時")</f>
        <v/>
      </c>
      <c r="D6" s="711" t="str">
        <f>IF('①4.事業内容（PR）'!C5="","",'①4.事業内容（PR）'!C5)</f>
        <v/>
      </c>
      <c r="E6" s="712" t="str">
        <f>IF('①4.事業内容（PR）'!D5="","",'①4.事業内容（PR）'!D5)</f>
        <v/>
      </c>
      <c r="F6" s="712" t="str">
        <f>IF('①4.事業内容（PR）'!F5="","",'①4.事業内容（PR）'!F5)</f>
        <v/>
      </c>
      <c r="G6" s="713" t="str">
        <f>IF('①4.事業内容（PR）'!H5="","",'①4.事業内容（PR）'!H5)</f>
        <v/>
      </c>
      <c r="H6" s="729">
        <f>IF('①7.積算内訳（PR）'!F6="","",'①7.積算内訳（PR）'!F6)</f>
        <v>0</v>
      </c>
      <c r="I6" s="715" t="str">
        <f>IF('①6.成果目標（PR）'!G7="","",('①6.成果目標（PR）'!G7*1000))</f>
        <v/>
      </c>
      <c r="J6" s="734" t="str">
        <f>IF(I6="","",(I6/H6))</f>
        <v/>
      </c>
      <c r="L6" s="146" t="s">
        <v>466</v>
      </c>
      <c r="M6" s="716" t="str">
        <f>IF(C7="選択","",IF(C7="中止",-(H6),IF(C7="変更",(H7-H6),"")))</f>
        <v/>
      </c>
      <c r="N6" s="716" t="str">
        <f>IF(C7="選択","",IF(C7="中止",-(I6),IF(C7="変更",(I7-I6),"")))</f>
        <v/>
      </c>
      <c r="O6" s="717" t="str">
        <f>IF(B6="","",B6)</f>
        <v/>
      </c>
      <c r="P6" s="716" t="str">
        <f>IF(B6="","",IF(C7="変更",H7,IF(C7="中止",0,H6)))</f>
        <v/>
      </c>
      <c r="Q6" s="716" t="str">
        <f>IF(B6="","",IF(C7="変更",I7,IF(C7="中止",0,I6)))</f>
        <v/>
      </c>
      <c r="R6" s="718">
        <f>IF(C7="変更",'⑦2.変更活動積算内訳（PR）'!N7,IF('⑦1.活動計画変更（PR）'!C7="中止",0,'⑦2.変更活動積算内訳（PR）'!G7))</f>
        <v>0</v>
      </c>
      <c r="S6" s="718">
        <f>IF(C7="変更",'⑦2.変更活動積算内訳（PR）'!O$7,IF('⑦1.活動計画変更（PR）'!C$7="中止",0,'⑦2.変更活動積算内訳（PR）'!H$7))</f>
        <v>0</v>
      </c>
    </row>
    <row r="7" spans="1:19" ht="36" customHeight="1">
      <c r="B7" s="725" t="str">
        <f>IF(B6="","",B6)</f>
        <v/>
      </c>
      <c r="C7" s="685" t="s">
        <v>225</v>
      </c>
      <c r="D7" s="686"/>
      <c r="E7" s="687"/>
      <c r="F7" s="687"/>
      <c r="G7" s="688"/>
      <c r="H7" s="730" t="str">
        <f>IF('⑦2.変更活動積算内訳（PR）'!M7=0,"",'⑦2.変更活動積算内訳（PR）'!M7)</f>
        <v/>
      </c>
      <c r="I7" s="689"/>
      <c r="J7" s="735" t="str">
        <f t="shared" ref="J7:J45" si="0">IF(I7="","",(I7/H7))</f>
        <v/>
      </c>
      <c r="L7" s="151" t="s">
        <v>467</v>
      </c>
      <c r="M7" s="582"/>
      <c r="N7" s="582"/>
      <c r="O7" s="684"/>
      <c r="P7" s="582"/>
      <c r="Q7" s="582"/>
      <c r="R7" s="147"/>
      <c r="S7" s="147"/>
    </row>
    <row r="8" spans="1:19" ht="36" customHeight="1">
      <c r="B8" s="726" t="str">
        <f>IF('①4.事業内容（PR）'!B6="","",'①4.事業内容（PR）'!B6)</f>
        <v/>
      </c>
      <c r="C8" s="719" t="str">
        <f>IF(B8="","","申請時")</f>
        <v/>
      </c>
      <c r="D8" s="720" t="str">
        <f>IF('①4.事業内容（PR）'!C6="","",'①4.事業内容（PR）'!C6)</f>
        <v/>
      </c>
      <c r="E8" s="721" t="str">
        <f>IF('①4.事業内容（PR）'!D6="","",'①4.事業内容（PR）'!D6)</f>
        <v/>
      </c>
      <c r="F8" s="721" t="str">
        <f>IF('①4.事業内容（PR）'!F6="","",'①4.事業内容（PR）'!F6)</f>
        <v/>
      </c>
      <c r="G8" s="722" t="str">
        <f>IF('①4.事業内容（PR）'!H6="","",'①4.事業内容（PR）'!H6)</f>
        <v/>
      </c>
      <c r="H8" s="731">
        <f>IF('①7.積算内訳（PR）'!F16="","",'①7.積算内訳（PR）'!F16)</f>
        <v>0</v>
      </c>
      <c r="I8" s="723" t="str">
        <f>IF('①6.成果目標（PR）'!G9="","",('①6.成果目標（PR）'!G9*1000))</f>
        <v/>
      </c>
      <c r="J8" s="736" t="str">
        <f t="shared" si="0"/>
        <v/>
      </c>
      <c r="L8" s="146" t="s">
        <v>468</v>
      </c>
      <c r="M8" s="603" t="str">
        <f>IF(C9="選択","",IF(C9="中止",H8,IF(C9="変更",(H9-H8),"")))</f>
        <v/>
      </c>
      <c r="N8" s="603" t="str">
        <f>IF(C9="選択","",IF(C9="中止",-(I8),IF(C9="変更",(I9-I8),"")))</f>
        <v/>
      </c>
      <c r="O8" s="717" t="str">
        <f t="shared" ref="O8:O44" si="1">IF(B8="","",B8)</f>
        <v/>
      </c>
      <c r="P8" s="603" t="str">
        <f t="shared" ref="P8:P44" si="2">IF(B8="","",IF(C9="変更",H9,IF(C9="中止",0,H8)))</f>
        <v/>
      </c>
      <c r="Q8" s="603" t="str">
        <f t="shared" ref="Q8:Q44" si="3">IF(B8="","",IF(C9="変更",I9,IF(C9="中止",0,I8)))</f>
        <v/>
      </c>
      <c r="R8" s="165">
        <f>IF(C9="変更",'⑦2.変更活動積算内訳（PR）'!N17,IF('⑦1.活動計画変更（PR）'!C9="中止",0,'⑦2.変更活動積算内訳（PR）'!G17))</f>
        <v>0</v>
      </c>
      <c r="S8" s="165">
        <f>IF(C9="変更",'⑦2.変更活動積算内訳（PR）'!O17,IF('⑦1.活動計画変更（PR）'!C9="中止",0,'⑦2.変更活動積算内訳（PR）'!H17))</f>
        <v>0</v>
      </c>
    </row>
    <row r="9" spans="1:19" ht="36" customHeight="1">
      <c r="B9" s="725" t="str">
        <f>IF(B8="","",B8)</f>
        <v/>
      </c>
      <c r="C9" s="685" t="s">
        <v>225</v>
      </c>
      <c r="D9" s="686"/>
      <c r="E9" s="687"/>
      <c r="F9" s="687"/>
      <c r="G9" s="688"/>
      <c r="H9" s="730" t="str">
        <f>IF('⑦2.変更活動積算内訳（PR）'!M17=0,"",'⑦2.変更活動積算内訳（PR）'!M17)</f>
        <v/>
      </c>
      <c r="I9" s="689"/>
      <c r="J9" s="737" t="str">
        <f t="shared" si="0"/>
        <v/>
      </c>
      <c r="L9" s="152" t="s">
        <v>469</v>
      </c>
      <c r="M9" s="582"/>
      <c r="N9" s="582"/>
      <c r="O9" s="684"/>
      <c r="P9" s="582"/>
      <c r="Q9" s="582"/>
      <c r="R9" s="147"/>
      <c r="S9" s="147"/>
    </row>
    <row r="10" spans="1:19" ht="36" customHeight="1">
      <c r="B10" s="726" t="str">
        <f>IF('①4.事業内容（PR）'!B7="","",'①4.事業内容（PR）'!B7)</f>
        <v/>
      </c>
      <c r="C10" s="719" t="str">
        <f>IF(B10="","","申請時")</f>
        <v/>
      </c>
      <c r="D10" s="720" t="str">
        <f>IF('①4.事業内容（PR）'!C7="","",'①4.事業内容（PR）'!C7)</f>
        <v/>
      </c>
      <c r="E10" s="721" t="str">
        <f>IF('①4.事業内容（PR）'!D7="","",'①4.事業内容（PR）'!D7)</f>
        <v/>
      </c>
      <c r="F10" s="721" t="str">
        <f>IF('①4.事業内容（PR）'!F7="","",'①4.事業内容（PR）'!F7)</f>
        <v/>
      </c>
      <c r="G10" s="722" t="str">
        <f>IF('①4.事業内容（PR）'!H7="","",'①4.事業内容（PR）'!H7)</f>
        <v/>
      </c>
      <c r="H10" s="731">
        <f>IF('①7.積算内訳（PR）'!F26="","",'①7.積算内訳（PR）'!F26)</f>
        <v>0</v>
      </c>
      <c r="I10" s="723" t="str">
        <f>IF('①6.成果目標（PR）'!G11="","",('①6.成果目標（PR）'!G11*1000))</f>
        <v/>
      </c>
      <c r="J10" s="736" t="str">
        <f t="shared" si="0"/>
        <v/>
      </c>
      <c r="M10" s="603" t="str">
        <f>IF(C11="選択","",IF(C11="中止",-(H10),IF(C11="変更",(H11-H10),"")))</f>
        <v/>
      </c>
      <c r="N10" s="603" t="str">
        <f>IF(C11="選択","",IF(C11="中止",-(I10),IF(C11="変更",(I11-I10),"")))</f>
        <v/>
      </c>
      <c r="O10" s="717" t="str">
        <f t="shared" si="1"/>
        <v/>
      </c>
      <c r="P10" s="603" t="str">
        <f t="shared" si="2"/>
        <v/>
      </c>
      <c r="Q10" s="603" t="str">
        <f t="shared" si="3"/>
        <v/>
      </c>
      <c r="R10" s="165">
        <f>IF(C11="変更",'⑦2.変更活動積算内訳（PR）'!N27,IF('⑦1.活動計画変更（PR）'!C11="中止",0,'⑦2.変更活動積算内訳（PR）'!G27))</f>
        <v>0</v>
      </c>
      <c r="S10" s="165">
        <f>IF(C11="変更",'⑦2.変更活動積算内訳（PR）'!O27,IF('⑦1.活動計画変更（PR）'!C11="中止",0,'⑦2.変更活動積算内訳（PR）'!H27))</f>
        <v>0</v>
      </c>
    </row>
    <row r="11" spans="1:19" ht="36" customHeight="1">
      <c r="B11" s="725" t="str">
        <f>IF(B10="","",B10)</f>
        <v/>
      </c>
      <c r="C11" s="685" t="s">
        <v>225</v>
      </c>
      <c r="D11" s="690"/>
      <c r="E11" s="691"/>
      <c r="F11" s="691"/>
      <c r="G11" s="692"/>
      <c r="H11" s="730" t="str">
        <f>IF('⑦2.変更活動積算内訳（PR）'!M27=0,"",'⑦2.変更活動積算内訳（PR）'!M27)</f>
        <v/>
      </c>
      <c r="I11" s="689"/>
      <c r="J11" s="737" t="str">
        <f t="shared" si="0"/>
        <v/>
      </c>
      <c r="M11" s="582"/>
      <c r="N11" s="582"/>
      <c r="O11" s="684"/>
      <c r="P11" s="582"/>
      <c r="Q11" s="582"/>
      <c r="R11" s="147"/>
      <c r="S11" s="147"/>
    </row>
    <row r="12" spans="1:19" ht="36" customHeight="1">
      <c r="B12" s="726" t="str">
        <f>IF('①4.事業内容（PR）'!B8="","",'①4.事業内容（PR）'!B8)</f>
        <v/>
      </c>
      <c r="C12" s="719" t="str">
        <f>IF(B12="","","申請時")</f>
        <v/>
      </c>
      <c r="D12" s="720" t="str">
        <f>IF('①4.事業内容（PR）'!C8="","",'①4.事業内容（PR）'!C8)</f>
        <v/>
      </c>
      <c r="E12" s="721" t="str">
        <f>IF('①4.事業内容（PR）'!D8="","",'①4.事業内容（PR）'!D8)</f>
        <v/>
      </c>
      <c r="F12" s="721" t="str">
        <f>IF('①4.事業内容（PR）'!F8="","",'①4.事業内容（PR）'!F8)</f>
        <v/>
      </c>
      <c r="G12" s="722" t="str">
        <f>IF('①4.事業内容（PR）'!H8="","",'①4.事業内容（PR）'!H8)</f>
        <v/>
      </c>
      <c r="H12" s="731">
        <f>IF('①7.積算内訳（PR）'!F36="","",'①7.積算内訳（PR）'!F36)</f>
        <v>0</v>
      </c>
      <c r="I12" s="723" t="str">
        <f>IF('①6.成果目標（PR）'!G13="","",('①6.成果目標（PR）'!G13*1000))</f>
        <v/>
      </c>
      <c r="J12" s="736" t="str">
        <f t="shared" si="0"/>
        <v/>
      </c>
      <c r="M12" s="603" t="str">
        <f>IF(C13="選択","",IF(C13="中止",-(H12),IF(C13="変更",(H13-H12),"")))</f>
        <v/>
      </c>
      <c r="N12" s="603" t="str">
        <f>IF(C13="選択","",IF(C13="中止",-(I12),IF(C13="変更",(I13-I12),"")))</f>
        <v/>
      </c>
      <c r="O12" s="717" t="str">
        <f t="shared" si="1"/>
        <v/>
      </c>
      <c r="P12" s="603" t="str">
        <f t="shared" si="2"/>
        <v/>
      </c>
      <c r="Q12" s="603" t="str">
        <f t="shared" si="3"/>
        <v/>
      </c>
      <c r="R12" s="165">
        <f>IF(C13="変更",'⑦2.変更活動積算内訳（PR）'!N37,IF('⑦1.活動計画変更（PR）'!C13="中止",0,'⑦2.変更活動積算内訳（PR）'!G37))</f>
        <v>0</v>
      </c>
      <c r="S12" s="165">
        <f>IF(C13="変更",'⑦2.変更活動積算内訳（PR）'!O37,IF('⑦1.活動計画変更（PR）'!C13="中止",0,'⑦2.変更活動積算内訳（PR）'!H37))</f>
        <v>0</v>
      </c>
    </row>
    <row r="13" spans="1:19" ht="36" customHeight="1">
      <c r="B13" s="725" t="str">
        <f>IF(B12="","",B12)</f>
        <v/>
      </c>
      <c r="C13" s="685" t="s">
        <v>225</v>
      </c>
      <c r="D13" s="693"/>
      <c r="E13" s="694"/>
      <c r="F13" s="694"/>
      <c r="G13" s="692"/>
      <c r="H13" s="730" t="str">
        <f>IF('⑦2.変更活動積算内訳（PR）'!M37=0,"",'⑦2.変更活動積算内訳（PR）'!M37)</f>
        <v/>
      </c>
      <c r="I13" s="689"/>
      <c r="J13" s="737" t="str">
        <f t="shared" si="0"/>
        <v/>
      </c>
      <c r="M13" s="582"/>
      <c r="N13" s="582"/>
      <c r="O13" s="684"/>
      <c r="P13" s="582"/>
      <c r="Q13" s="582"/>
      <c r="R13" s="147"/>
      <c r="S13" s="147"/>
    </row>
    <row r="14" spans="1:19" ht="36" customHeight="1">
      <c r="B14" s="726" t="str">
        <f>IF('①4.事業内容（PR）'!B9="","",'①4.事業内容（PR）'!B9)</f>
        <v/>
      </c>
      <c r="C14" s="719" t="str">
        <f>IF(B14="","","申請時")</f>
        <v/>
      </c>
      <c r="D14" s="720" t="str">
        <f>IF('①4.事業内容（PR）'!C9="","",'①4.事業内容（PR）'!C9)</f>
        <v/>
      </c>
      <c r="E14" s="721" t="str">
        <f>IF('①4.事業内容（PR）'!D9="","",'①4.事業内容（PR）'!D9)</f>
        <v/>
      </c>
      <c r="F14" s="721" t="str">
        <f>IF('①4.事業内容（PR）'!F9="","",'①4.事業内容（PR）'!F9)</f>
        <v/>
      </c>
      <c r="G14" s="722" t="str">
        <f>IF('①4.事業内容（PR）'!H9="","",'①4.事業内容（PR）'!H9)</f>
        <v/>
      </c>
      <c r="H14" s="731">
        <f>IF('①7.積算内訳（PR）'!F46="","",'①7.積算内訳（PR）'!F46)</f>
        <v>0</v>
      </c>
      <c r="I14" s="723" t="str">
        <f>IF('①6.成果目標（PR）'!G15="","",('①6.成果目標（PR）'!G15*1000))</f>
        <v/>
      </c>
      <c r="J14" s="736" t="str">
        <f t="shared" si="0"/>
        <v/>
      </c>
      <c r="M14" s="603" t="str">
        <f>IF(C15="選択","",IF(C15="中止",-(H14),IF(C15="変更",(H15-H14),"")))</f>
        <v/>
      </c>
      <c r="N14" s="603" t="str">
        <f>IF(C15="選択","",IF(C15="中止",-(I14),IF(C15="変更",(I15-I14),"")))</f>
        <v/>
      </c>
      <c r="O14" s="717" t="str">
        <f t="shared" si="1"/>
        <v/>
      </c>
      <c r="P14" s="603" t="str">
        <f t="shared" si="2"/>
        <v/>
      </c>
      <c r="Q14" s="603" t="str">
        <f t="shared" si="3"/>
        <v/>
      </c>
      <c r="R14" s="165">
        <f>IF(C15="変更",'⑦2.変更活動積算内訳（PR）'!N47,IF('⑦1.活動計画変更（PR）'!C15="中止",0,'⑦2.変更活動積算内訳（PR）'!G47))</f>
        <v>0</v>
      </c>
      <c r="S14" s="165">
        <f>IF(C15="変更",'⑦2.変更活動積算内訳（PR）'!O47,IF('⑦1.活動計画変更（PR）'!C15="中止",0,'⑦2.変更活動積算内訳（PR）'!H47))</f>
        <v>0</v>
      </c>
    </row>
    <row r="15" spans="1:19" ht="36" customHeight="1">
      <c r="B15" s="725" t="str">
        <f>IF(B14="","",B14)</f>
        <v/>
      </c>
      <c r="C15" s="685" t="s">
        <v>225</v>
      </c>
      <c r="D15" s="690"/>
      <c r="E15" s="691"/>
      <c r="F15" s="691"/>
      <c r="G15" s="692"/>
      <c r="H15" s="730" t="str">
        <f>IF('⑦2.変更活動積算内訳（PR）'!M47=0,"",'⑦2.変更活動積算内訳（PR）'!M47)</f>
        <v/>
      </c>
      <c r="I15" s="689"/>
      <c r="J15" s="737" t="str">
        <f t="shared" si="0"/>
        <v/>
      </c>
      <c r="K15" s="695"/>
      <c r="M15" s="582"/>
      <c r="N15" s="582"/>
      <c r="O15" s="684"/>
      <c r="P15" s="582"/>
      <c r="Q15" s="582"/>
      <c r="R15" s="147"/>
      <c r="S15" s="147"/>
    </row>
    <row r="16" spans="1:19" ht="36" customHeight="1">
      <c r="B16" s="726" t="str">
        <f>IF('①4.事業内容（PR）'!B10="","",'①4.事業内容（PR）'!B10)</f>
        <v/>
      </c>
      <c r="C16" s="719" t="str">
        <f>IF(B16="","","申請時")</f>
        <v/>
      </c>
      <c r="D16" s="720" t="str">
        <f>IF('①4.事業内容（PR）'!C10="","",'①4.事業内容（PR）'!C10)</f>
        <v/>
      </c>
      <c r="E16" s="721" t="str">
        <f>IF('①4.事業内容（PR）'!D10="","",'①4.事業内容（PR）'!D10)</f>
        <v/>
      </c>
      <c r="F16" s="721" t="str">
        <f>IF('①4.事業内容（PR）'!F10="","",'①4.事業内容（PR）'!F10)</f>
        <v/>
      </c>
      <c r="G16" s="722" t="str">
        <f>IF('①4.事業内容（PR）'!H10="","",'①4.事業内容（PR）'!H10)</f>
        <v/>
      </c>
      <c r="H16" s="731">
        <f>IF('①7.積算内訳（PR）'!F56="","",'①7.積算内訳（PR）'!F56)</f>
        <v>0</v>
      </c>
      <c r="I16" s="723" t="str">
        <f>IF('①6.成果目標（PR）'!G17="","",('①6.成果目標（PR）'!G17*1000))</f>
        <v/>
      </c>
      <c r="J16" s="738" t="str">
        <f t="shared" si="0"/>
        <v/>
      </c>
      <c r="M16" s="603" t="str">
        <f>IF(C17="選択","",IF(C17="中止",-(H16),IF(C17="変更",(H17-H16),"")))</f>
        <v/>
      </c>
      <c r="N16" s="603" t="str">
        <f>IF(C17="選択","",IF(C17="中止",-(I16),IF(C17="変更",(I17-I16),"")))</f>
        <v/>
      </c>
      <c r="O16" s="717" t="str">
        <f t="shared" si="1"/>
        <v/>
      </c>
      <c r="P16" s="603" t="str">
        <f t="shared" si="2"/>
        <v/>
      </c>
      <c r="Q16" s="603" t="str">
        <f t="shared" si="3"/>
        <v/>
      </c>
      <c r="R16" s="165">
        <f>IF(C17="変更",'⑦2.変更活動積算内訳（PR）'!N57,IF('⑦1.活動計画変更（PR）'!C17="中止",0,'⑦2.変更活動積算内訳（PR）'!G57))</f>
        <v>0</v>
      </c>
      <c r="S16" s="165">
        <f>IF(C17="変更",'⑦2.変更活動積算内訳（PR）'!O57,IF('⑦1.活動計画変更（PR）'!C17="中止",0,'⑦2.変更活動積算内訳（PR）'!H57))</f>
        <v>0</v>
      </c>
    </row>
    <row r="17" spans="2:19" ht="36" customHeight="1" thickBot="1">
      <c r="B17" s="727" t="str">
        <f>IF(B16="","",B16)</f>
        <v/>
      </c>
      <c r="C17" s="696" t="s">
        <v>225</v>
      </c>
      <c r="D17" s="697"/>
      <c r="E17" s="698"/>
      <c r="F17" s="698"/>
      <c r="G17" s="699"/>
      <c r="H17" s="732" t="str">
        <f>IF('⑦2.変更活動積算内訳（PR）'!M57=0,"",'⑦2.変更活動積算内訳（PR）'!M57)</f>
        <v/>
      </c>
      <c r="I17" s="700"/>
      <c r="J17" s="739" t="str">
        <f t="shared" si="0"/>
        <v/>
      </c>
      <c r="M17" s="582"/>
      <c r="N17" s="582"/>
      <c r="O17" s="684"/>
      <c r="P17" s="582"/>
      <c r="Q17" s="582"/>
      <c r="R17" s="147"/>
      <c r="S17" s="147"/>
    </row>
    <row r="18" spans="2:19" ht="36" customHeight="1">
      <c r="B18" s="726" t="str">
        <f>IF('①4.事業内容（PR）'!B11="","",'①4.事業内容（PR）'!B11)</f>
        <v/>
      </c>
      <c r="C18" s="710" t="str">
        <f>IF(B18="","","申請時")</f>
        <v/>
      </c>
      <c r="D18" s="720" t="str">
        <f>IF('①4.事業内容（PR）'!C11="","",'①4.事業内容（PR）'!C11)</f>
        <v/>
      </c>
      <c r="E18" s="721" t="str">
        <f>IF('①4.事業内容（PR）'!D11="","",'①4.事業内容（PR）'!D11)</f>
        <v/>
      </c>
      <c r="F18" s="721" t="str">
        <f>IF('①4.事業内容（PR）'!F11="","",'①4.事業内容（PR）'!F11)</f>
        <v/>
      </c>
      <c r="G18" s="722" t="str">
        <f>IF('①4.事業内容（PR）'!H11="","",'①4.事業内容（PR）'!H11)</f>
        <v/>
      </c>
      <c r="H18" s="731">
        <f>IF('①7.積算内訳（PR）'!F66="","",'①7.積算内訳（PR）'!F66)</f>
        <v>0</v>
      </c>
      <c r="I18" s="723" t="str">
        <f>IF('①6.成果目標（PR）'!G19="","",('①6.成果目標（PR）'!G19*1000))</f>
        <v/>
      </c>
      <c r="J18" s="738" t="str">
        <f t="shared" si="0"/>
        <v/>
      </c>
      <c r="M18" s="603" t="str">
        <f>IF(C19="選択","",IF(C19="中止",-(H18),IF(C19="変更",(H19-H18),"")))</f>
        <v/>
      </c>
      <c r="N18" s="603" t="str">
        <f>IF(C19="選択","",IF(C19="中止",-(I18),IF(C19="変更",(I19-I18),"")))</f>
        <v/>
      </c>
      <c r="O18" s="717" t="str">
        <f t="shared" si="1"/>
        <v/>
      </c>
      <c r="P18" s="603" t="str">
        <f t="shared" si="2"/>
        <v/>
      </c>
      <c r="Q18" s="603" t="str">
        <f t="shared" si="3"/>
        <v/>
      </c>
      <c r="R18" s="165">
        <f>IF(C19="変更",'⑦2.変更活動積算内訳（PR）'!N67,IF('⑦1.活動計画変更（PR）'!C19="中止",0,'⑦2.変更活動積算内訳（PR）'!G67))</f>
        <v>0</v>
      </c>
      <c r="S18" s="165">
        <f>IF(C19="変更",'⑦2.変更活動積算内訳（PR）'!O67,IF('⑦1.活動計画変更（PR）'!C19="中止",0,'⑦2.変更活動積算内訳（PR）'!H67))</f>
        <v>0</v>
      </c>
    </row>
    <row r="19" spans="2:19" ht="36" customHeight="1">
      <c r="B19" s="725" t="str">
        <f>IF(B18="","",B18)</f>
        <v/>
      </c>
      <c r="C19" s="685" t="s">
        <v>225</v>
      </c>
      <c r="D19" s="690"/>
      <c r="E19" s="691"/>
      <c r="F19" s="691"/>
      <c r="G19" s="692"/>
      <c r="H19" s="730" t="str">
        <f>IF('⑦2.変更活動積算内訳（PR）'!M67=0,"",'⑦2.変更活動積算内訳（PR）'!M67)</f>
        <v/>
      </c>
      <c r="I19" s="689"/>
      <c r="J19" s="740" t="str">
        <f t="shared" si="0"/>
        <v/>
      </c>
      <c r="M19" s="582"/>
      <c r="N19" s="582"/>
      <c r="O19" s="684"/>
      <c r="P19" s="582"/>
      <c r="Q19" s="582"/>
      <c r="R19" s="147"/>
      <c r="S19" s="147"/>
    </row>
    <row r="20" spans="2:19" ht="36" customHeight="1">
      <c r="B20" s="726" t="str">
        <f>IF('①4.事業内容（PR）'!B12="","",'①4.事業内容（PR）'!B12)</f>
        <v/>
      </c>
      <c r="C20" s="719" t="str">
        <f>IF(B20="","","申請時")</f>
        <v/>
      </c>
      <c r="D20" s="720" t="str">
        <f>IF('①4.事業内容（PR）'!C12="","",'①4.事業内容（PR）'!C12)</f>
        <v/>
      </c>
      <c r="E20" s="721" t="str">
        <f>IF('①4.事業内容（PR）'!D12="","",'①4.事業内容（PR）'!D12)</f>
        <v/>
      </c>
      <c r="F20" s="721" t="str">
        <f>IF('①4.事業内容（PR）'!F12="","",'①4.事業内容（PR）'!F12)</f>
        <v/>
      </c>
      <c r="G20" s="722" t="str">
        <f>IF('①4.事業内容（PR）'!H12="","",'①4.事業内容（PR）'!H12)</f>
        <v/>
      </c>
      <c r="H20" s="731">
        <f>IF('①7.積算内訳（PR）'!F76="","",'①7.積算内訳（PR）'!F76)</f>
        <v>0</v>
      </c>
      <c r="I20" s="723" t="str">
        <f>IF('①6.成果目標（PR）'!G21="","",('①6.成果目標（PR）'!G21*1000))</f>
        <v/>
      </c>
      <c r="J20" s="738" t="str">
        <f t="shared" si="0"/>
        <v/>
      </c>
      <c r="M20" s="603" t="str">
        <f>IF(C21="選択","",IF(C21="中止",-(H20),IF(C21="変更",(H21-H20),"")))</f>
        <v/>
      </c>
      <c r="N20" s="603" t="str">
        <f>IF(C21="選択","",IF(C21="中止",-(I20),IF(C21="変更",(I21-I20),"")))</f>
        <v/>
      </c>
      <c r="O20" s="717" t="str">
        <f t="shared" si="1"/>
        <v/>
      </c>
      <c r="P20" s="603" t="str">
        <f t="shared" si="2"/>
        <v/>
      </c>
      <c r="Q20" s="603" t="str">
        <f t="shared" si="3"/>
        <v/>
      </c>
      <c r="R20" s="165">
        <f>IF(C21="変更",'⑦2.変更活動積算内訳（PR）'!N77,IF('⑦1.活動計画変更（PR）'!C21="中止",0,'⑦2.変更活動積算内訳（PR）'!G77))</f>
        <v>0</v>
      </c>
      <c r="S20" s="165">
        <f>IF(C21="変更",'⑦2.変更活動積算内訳（PR）'!O77,IF('⑦1.活動計画変更（PR）'!C21="中止",0,'⑦2.変更活動積算内訳（PR）'!H77))</f>
        <v>0</v>
      </c>
    </row>
    <row r="21" spans="2:19" ht="36" customHeight="1">
      <c r="B21" s="725" t="str">
        <f>IF(B20="","",B20)</f>
        <v/>
      </c>
      <c r="C21" s="685" t="s">
        <v>225</v>
      </c>
      <c r="D21" s="690"/>
      <c r="E21" s="691"/>
      <c r="F21" s="691"/>
      <c r="G21" s="692"/>
      <c r="H21" s="730" t="str">
        <f>IF('⑦2.変更活動積算内訳（PR）'!M77=0,"",'⑦2.変更活動積算内訳（PR）'!M77)</f>
        <v/>
      </c>
      <c r="I21" s="689"/>
      <c r="J21" s="740" t="str">
        <f t="shared" si="0"/>
        <v/>
      </c>
      <c r="M21" s="582"/>
      <c r="N21" s="582"/>
      <c r="O21" s="684"/>
      <c r="P21" s="582"/>
      <c r="Q21" s="582"/>
      <c r="R21" s="147"/>
      <c r="S21" s="147"/>
    </row>
    <row r="22" spans="2:19" ht="36" customHeight="1">
      <c r="B22" s="726" t="str">
        <f>IF('①4.事業内容（PR）'!B13="","",'①4.事業内容（PR）'!B13)</f>
        <v/>
      </c>
      <c r="C22" s="719" t="str">
        <f>IF(B22="","","申請時")</f>
        <v/>
      </c>
      <c r="D22" s="720" t="str">
        <f>IF('①4.事業内容（PR）'!C13="","",'①4.事業内容（PR）'!C13)</f>
        <v/>
      </c>
      <c r="E22" s="721" t="str">
        <f>IF('①4.事業内容（PR）'!D13="","",'①4.事業内容（PR）'!D13)</f>
        <v/>
      </c>
      <c r="F22" s="721" t="str">
        <f>IF('①4.事業内容（PR）'!F13="","",'①4.事業内容（PR）'!F13)</f>
        <v/>
      </c>
      <c r="G22" s="722" t="str">
        <f>IF('①4.事業内容（PR）'!H13="","",'①4.事業内容（PR）'!H13)</f>
        <v/>
      </c>
      <c r="H22" s="731">
        <f>IF('①7.積算内訳（PR）'!F86="","",'①7.積算内訳（PR）'!F86)</f>
        <v>0</v>
      </c>
      <c r="I22" s="723" t="str">
        <f>IF('①6.成果目標（PR）'!G23="","",('①6.成果目標（PR）'!G23*1000))</f>
        <v/>
      </c>
      <c r="J22" s="738" t="str">
        <f t="shared" si="0"/>
        <v/>
      </c>
      <c r="M22" s="603" t="str">
        <f>IF(C23="選択","",IF(C23="中止",-(H22),IF(C23="変更",(H23-H22),"")))</f>
        <v/>
      </c>
      <c r="N22" s="603" t="str">
        <f>IF(C23="選択","",IF(C23="中止",-(I22),IF(C23="変更",(I23-I22),"")))</f>
        <v/>
      </c>
      <c r="O22" s="717" t="str">
        <f t="shared" si="1"/>
        <v/>
      </c>
      <c r="P22" s="603" t="str">
        <f t="shared" si="2"/>
        <v/>
      </c>
      <c r="Q22" s="603" t="str">
        <f t="shared" si="3"/>
        <v/>
      </c>
      <c r="R22" s="165">
        <f>IF(C23="変更",'⑦2.変更活動積算内訳（PR）'!N87,IF('⑦1.活動計画変更（PR）'!C23="中止",0,'⑦2.変更活動積算内訳（PR）'!G87))</f>
        <v>0</v>
      </c>
      <c r="S22" s="165">
        <f>IF(C23="変更",'⑦2.変更活動積算内訳（PR）'!O87,IF('⑦1.活動計画変更（PR）'!C23="中止",0,'⑦2.変更活動積算内訳（PR）'!H87))</f>
        <v>0</v>
      </c>
    </row>
    <row r="23" spans="2:19" ht="36" customHeight="1">
      <c r="B23" s="725" t="str">
        <f>IF(B22="","",B22)</f>
        <v/>
      </c>
      <c r="C23" s="685" t="s">
        <v>225</v>
      </c>
      <c r="D23" s="690"/>
      <c r="E23" s="691"/>
      <c r="F23" s="691"/>
      <c r="G23" s="692"/>
      <c r="H23" s="730" t="str">
        <f>IF('⑦2.変更活動積算内訳（PR）'!M87=0,"",'⑦2.変更活動積算内訳（PR）'!M87)</f>
        <v/>
      </c>
      <c r="I23" s="689"/>
      <c r="J23" s="740" t="str">
        <f t="shared" si="0"/>
        <v/>
      </c>
      <c r="M23" s="582"/>
      <c r="N23" s="582"/>
      <c r="O23" s="684"/>
      <c r="P23" s="582"/>
      <c r="Q23" s="582"/>
      <c r="R23" s="147"/>
      <c r="S23" s="147"/>
    </row>
    <row r="24" spans="2:19" ht="36" customHeight="1">
      <c r="B24" s="726" t="str">
        <f>IF('①4.事業内容（PR）'!B14="","",'①4.事業内容（PR）'!B14)</f>
        <v/>
      </c>
      <c r="C24" s="719" t="str">
        <f>IF(B24="","","申請時")</f>
        <v/>
      </c>
      <c r="D24" s="720" t="str">
        <f>IF('①4.事業内容（PR）'!C14="","",'①4.事業内容（PR）'!C14)</f>
        <v/>
      </c>
      <c r="E24" s="721" t="str">
        <f>IF('①4.事業内容（PR）'!D14="","",'①4.事業内容（PR）'!D14)</f>
        <v/>
      </c>
      <c r="F24" s="721" t="str">
        <f>IF('①4.事業内容（PR）'!F14="","",'①4.事業内容（PR）'!F14)</f>
        <v/>
      </c>
      <c r="G24" s="722" t="str">
        <f>IF('①4.事業内容（PR）'!H14="","",'①4.事業内容（PR）'!H14)</f>
        <v/>
      </c>
      <c r="H24" s="731">
        <f>IF('①7.積算内訳（PR）'!F96="","",'①7.積算内訳（PR）'!F96)</f>
        <v>0</v>
      </c>
      <c r="I24" s="723" t="str">
        <f>IF('①6.成果目標（PR）'!G25="","",('①6.成果目標（PR）'!G25*1000))</f>
        <v/>
      </c>
      <c r="J24" s="738" t="str">
        <f t="shared" si="0"/>
        <v/>
      </c>
      <c r="M24" s="603" t="str">
        <f>IF(C25="選択","",IF(C25="中止",-(H24),IF(C25="変更",(H25-H24),"")))</f>
        <v/>
      </c>
      <c r="N24" s="603" t="str">
        <f>IF(C25="選択","",IF(C25="中止",-(I24),IF(C25="変更",(I25-I24),"")))</f>
        <v/>
      </c>
      <c r="O24" s="717" t="str">
        <f t="shared" si="1"/>
        <v/>
      </c>
      <c r="P24" s="603" t="str">
        <f t="shared" si="2"/>
        <v/>
      </c>
      <c r="Q24" s="603" t="str">
        <f t="shared" si="3"/>
        <v/>
      </c>
      <c r="R24" s="165">
        <f>IF(C25="変更",'⑦2.変更活動積算内訳（PR）'!N97,IF('⑦1.活動計画変更（PR）'!C25="中止",0,'⑦2.変更活動積算内訳（PR）'!G97))</f>
        <v>0</v>
      </c>
      <c r="S24" s="165">
        <f>IF(C25="変更",'⑦2.変更活動積算内訳（PR）'!O97,IF('⑦1.活動計画変更（PR）'!C25="中止",0,'⑦2.変更活動積算内訳（PR）'!H97))</f>
        <v>0</v>
      </c>
    </row>
    <row r="25" spans="2:19" ht="36" customHeight="1">
      <c r="B25" s="725" t="str">
        <f>IF(B24="","",B24)</f>
        <v/>
      </c>
      <c r="C25" s="701" t="s">
        <v>225</v>
      </c>
      <c r="D25" s="690"/>
      <c r="E25" s="691"/>
      <c r="F25" s="691"/>
      <c r="G25" s="692"/>
      <c r="H25" s="730" t="str">
        <f>IF('⑦2.変更活動積算内訳（PR）'!M97=0,"",'⑦2.変更活動積算内訳（PR）'!M97)</f>
        <v/>
      </c>
      <c r="I25" s="689"/>
      <c r="J25" s="740" t="str">
        <f t="shared" si="0"/>
        <v/>
      </c>
      <c r="M25" s="582"/>
      <c r="N25" s="582"/>
      <c r="O25" s="684"/>
      <c r="P25" s="582"/>
      <c r="Q25" s="582"/>
      <c r="R25" s="147"/>
      <c r="S25" s="147"/>
    </row>
    <row r="26" spans="2:19" ht="36" customHeight="1">
      <c r="B26" s="726" t="str">
        <f>IF('①4.事業内容（PR）'!B15="","",'①4.事業内容（PR）'!B15)</f>
        <v/>
      </c>
      <c r="C26" s="710" t="str">
        <f>IF(B26="","","申請時")</f>
        <v/>
      </c>
      <c r="D26" s="720" t="str">
        <f>IF('①4.事業内容（PR）'!C15="","",'①4.事業内容（PR）'!C15)</f>
        <v/>
      </c>
      <c r="E26" s="721" t="str">
        <f>IF('①4.事業内容（PR）'!D15="","",'①4.事業内容（PR）'!D15)</f>
        <v/>
      </c>
      <c r="F26" s="721" t="str">
        <f>IF('①4.事業内容（PR）'!F15="","",'①4.事業内容（PR）'!F15)</f>
        <v/>
      </c>
      <c r="G26" s="722" t="str">
        <f>IF('①4.事業内容（PR）'!H15="","",'①4.事業内容（PR）'!H15)</f>
        <v/>
      </c>
      <c r="H26" s="731">
        <f>IF('①7.積算内訳（PR）'!F106="","",'①7.積算内訳（PR）'!F106)</f>
        <v>0</v>
      </c>
      <c r="I26" s="723" t="str">
        <f>IF('①6.成果目標（PR）'!G27="","",('①6.成果目標（PR）'!G27*1000))</f>
        <v/>
      </c>
      <c r="J26" s="738" t="str">
        <f t="shared" si="0"/>
        <v/>
      </c>
      <c r="M26" s="603" t="str">
        <f>IF(C27="選択","",IF(C27="中止",-(H26),IF(C27="変更",(H27-H26),"")))</f>
        <v/>
      </c>
      <c r="N26" s="603" t="str">
        <f>IF(C27="選択","",IF(C27="中止",-(I26),IF(C27="変更",(I27-I26),"")))</f>
        <v/>
      </c>
      <c r="O26" s="717" t="str">
        <f t="shared" si="1"/>
        <v/>
      </c>
      <c r="P26" s="603" t="str">
        <f t="shared" si="2"/>
        <v/>
      </c>
      <c r="Q26" s="603" t="str">
        <f t="shared" si="3"/>
        <v/>
      </c>
      <c r="R26" s="165">
        <f>IF(C27="変更",'⑦2.変更活動積算内訳（PR）'!N107,IF('⑦1.活動計画変更（PR）'!C27="中止",0,'⑦2.変更活動積算内訳（PR）'!G107))</f>
        <v>0</v>
      </c>
      <c r="S26" s="165">
        <f>IF(C27="変更",'⑦2.変更活動積算内訳（PR）'!O107,IF('⑦1.活動計画変更（PR）'!C27="中止",0,'⑦2.変更活動積算内訳（PR）'!H107))</f>
        <v>0</v>
      </c>
    </row>
    <row r="27" spans="2:19" ht="36" customHeight="1">
      <c r="B27" s="725" t="str">
        <f>IF(B26="","",B26)</f>
        <v/>
      </c>
      <c r="C27" s="685" t="s">
        <v>225</v>
      </c>
      <c r="D27" s="690"/>
      <c r="E27" s="691"/>
      <c r="F27" s="691"/>
      <c r="G27" s="692"/>
      <c r="H27" s="730" t="str">
        <f>IF('⑦2.変更活動積算内訳（PR）'!M107=0,"",'⑦2.変更活動積算内訳（PR）'!M107)</f>
        <v/>
      </c>
      <c r="I27" s="689"/>
      <c r="J27" s="740" t="str">
        <f t="shared" si="0"/>
        <v/>
      </c>
      <c r="M27" s="582"/>
      <c r="N27" s="582"/>
      <c r="O27" s="684"/>
      <c r="P27" s="582"/>
      <c r="Q27" s="582"/>
      <c r="R27" s="147"/>
      <c r="S27" s="147"/>
    </row>
    <row r="28" spans="2:19" ht="36" customHeight="1">
      <c r="B28" s="726" t="str">
        <f>IF('①4.事業内容（PR）'!B16="","",'①4.事業内容（PR）'!B16)</f>
        <v/>
      </c>
      <c r="C28" s="719" t="str">
        <f>IF(B28="","","申請時")</f>
        <v/>
      </c>
      <c r="D28" s="720" t="str">
        <f>IF('①4.事業内容（PR）'!C16="","",'①4.事業内容（PR）'!C16)</f>
        <v/>
      </c>
      <c r="E28" s="721" t="str">
        <f>IF('①4.事業内容（PR）'!D16="","",'①4.事業内容（PR）'!D16)</f>
        <v/>
      </c>
      <c r="F28" s="721" t="str">
        <f>IF('①4.事業内容（PR）'!F16="","",'①4.事業内容（PR）'!F16)</f>
        <v/>
      </c>
      <c r="G28" s="722" t="str">
        <f>IF('①4.事業内容（PR）'!H16="","",'①4.事業内容（PR）'!H16)</f>
        <v/>
      </c>
      <c r="H28" s="731">
        <f>IF('①7.積算内訳（PR）'!F116="","",'①7.積算内訳（PR）'!F116)</f>
        <v>0</v>
      </c>
      <c r="I28" s="723" t="str">
        <f>IF('①6.成果目標（PR）'!G29="","",('①6.成果目標（PR）'!G29*1000))</f>
        <v/>
      </c>
      <c r="J28" s="738" t="str">
        <f t="shared" si="0"/>
        <v/>
      </c>
      <c r="M28" s="603" t="str">
        <f>IF(C29="選択","",IF(C29="中止",-(H28),IF(C29="変更",(H29-H28),"")))</f>
        <v/>
      </c>
      <c r="N28" s="603" t="str">
        <f>IF(C29="選択","",IF(C29="中止",-(I28),IF(C29="変更",(I29-I28),"")))</f>
        <v/>
      </c>
      <c r="O28" s="717" t="str">
        <f t="shared" si="1"/>
        <v/>
      </c>
      <c r="P28" s="603" t="str">
        <f t="shared" si="2"/>
        <v/>
      </c>
      <c r="Q28" s="603" t="str">
        <f t="shared" si="3"/>
        <v/>
      </c>
      <c r="R28" s="165">
        <f>IF(C29="変更",'⑦2.変更活動積算内訳（PR）'!N117,IF('⑦1.活動計画変更（PR）'!C29="中止",0,'⑦2.変更活動積算内訳（PR）'!G117))</f>
        <v>0</v>
      </c>
      <c r="S28" s="165">
        <f>IF(C29="変更",'⑦2.変更活動積算内訳（PR）'!O117,IF('⑦1.活動計画変更（PR）'!C29="中止",0,'⑦2.変更活動積算内訳（PR）'!H117))</f>
        <v>0</v>
      </c>
    </row>
    <row r="29" spans="2:19" ht="36" customHeight="1" thickBot="1">
      <c r="B29" s="727" t="str">
        <f>IF(B28="","",B28)</f>
        <v/>
      </c>
      <c r="C29" s="696" t="s">
        <v>225</v>
      </c>
      <c r="D29" s="697"/>
      <c r="E29" s="698"/>
      <c r="F29" s="698"/>
      <c r="G29" s="699"/>
      <c r="H29" s="732" t="str">
        <f>IF('⑦2.変更活動積算内訳（PR）'!M117=0,"",'⑦2.変更活動積算内訳（PR）'!M117)</f>
        <v/>
      </c>
      <c r="I29" s="700"/>
      <c r="J29" s="739" t="str">
        <f t="shared" si="0"/>
        <v/>
      </c>
      <c r="M29" s="582"/>
      <c r="N29" s="582"/>
      <c r="O29" s="684"/>
      <c r="P29" s="582"/>
      <c r="Q29" s="582"/>
      <c r="R29" s="147"/>
      <c r="S29" s="147"/>
    </row>
    <row r="30" spans="2:19" ht="36" customHeight="1">
      <c r="B30" s="726" t="str">
        <f>IF('①4.事業内容（PR）'!B17="","",'①4.事業内容（PR）'!B17)</f>
        <v/>
      </c>
      <c r="C30" s="710" t="str">
        <f>IF(B30="","","申請時")</f>
        <v/>
      </c>
      <c r="D30" s="720" t="str">
        <f>IF('①4.事業内容（PR）'!C17="","",'①4.事業内容（PR）'!C17)</f>
        <v/>
      </c>
      <c r="E30" s="721" t="str">
        <f>IF('①4.事業内容（PR）'!D17="","",'①4.事業内容（PR）'!D17)</f>
        <v/>
      </c>
      <c r="F30" s="721" t="str">
        <f>IF('①4.事業内容（PR）'!F17="","",'①4.事業内容（PR）'!F17)</f>
        <v/>
      </c>
      <c r="G30" s="722" t="str">
        <f>IF('①4.事業内容（PR）'!H17="","",'①4.事業内容（PR）'!H17)</f>
        <v/>
      </c>
      <c r="H30" s="731">
        <f>IF('①7.積算内訳（PR）'!F126="","",'①7.積算内訳（PR）'!F126)</f>
        <v>0</v>
      </c>
      <c r="I30" s="723" t="str">
        <f>IF('①6.成果目標（PR）'!G31="","",('①6.成果目標（PR）'!G31*1000))</f>
        <v/>
      </c>
      <c r="J30" s="738" t="str">
        <f t="shared" si="0"/>
        <v/>
      </c>
      <c r="M30" s="603" t="str">
        <f>IF(C31="選択","",IF(C31="中止",-(H30),IF(C31="変更",(H31-H30),"")))</f>
        <v/>
      </c>
      <c r="N30" s="603" t="str">
        <f>IF(C31="選択","",IF(C31="中止",-(I30),IF(C31="変更",(I31-I30),"")))</f>
        <v/>
      </c>
      <c r="O30" s="717" t="str">
        <f t="shared" si="1"/>
        <v/>
      </c>
      <c r="P30" s="603" t="str">
        <f t="shared" si="2"/>
        <v/>
      </c>
      <c r="Q30" s="603" t="str">
        <f t="shared" si="3"/>
        <v/>
      </c>
      <c r="R30" s="165">
        <f>IF(C31="変更",'⑦2.変更活動積算内訳（PR）'!N127,IF('⑦1.活動計画変更（PR）'!C31="中止",0,'⑦2.変更活動積算内訳（PR）'!G127))</f>
        <v>0</v>
      </c>
      <c r="S30" s="165">
        <f>IF(C31="変更",'⑦2.変更活動積算内訳（PR）'!O127,IF('⑦1.活動計画変更（PR）'!C31="中止",0,'⑦2.変更活動積算内訳（PR）'!H127))</f>
        <v>0</v>
      </c>
    </row>
    <row r="31" spans="2:19" ht="36" customHeight="1">
      <c r="B31" s="725" t="str">
        <f>IF(B30="","",B30)</f>
        <v/>
      </c>
      <c r="C31" s="685" t="s">
        <v>225</v>
      </c>
      <c r="D31" s="690"/>
      <c r="E31" s="691"/>
      <c r="F31" s="691"/>
      <c r="G31" s="692"/>
      <c r="H31" s="730" t="str">
        <f>IF('⑦2.変更活動積算内訳（PR）'!M127=0,"",'⑦2.変更活動積算内訳（PR）'!M127)</f>
        <v/>
      </c>
      <c r="I31" s="689"/>
      <c r="J31" s="740" t="str">
        <f t="shared" si="0"/>
        <v/>
      </c>
      <c r="M31" s="582"/>
      <c r="N31" s="582"/>
      <c r="O31" s="684"/>
      <c r="P31" s="582"/>
      <c r="Q31" s="582"/>
      <c r="R31" s="147"/>
      <c r="S31" s="147"/>
    </row>
    <row r="32" spans="2:19" ht="36" customHeight="1">
      <c r="B32" s="726" t="str">
        <f>IF('①4.事業内容（PR）'!B18="","",'①4.事業内容（PR）'!B18)</f>
        <v/>
      </c>
      <c r="C32" s="719" t="str">
        <f>IF(B32="","","申請時")</f>
        <v/>
      </c>
      <c r="D32" s="720" t="str">
        <f>IF('①4.事業内容（PR）'!C18="","",'①4.事業内容（PR）'!C18)</f>
        <v/>
      </c>
      <c r="E32" s="721" t="str">
        <f>IF('①4.事業内容（PR）'!D18="","",'①4.事業内容（PR）'!D18)</f>
        <v/>
      </c>
      <c r="F32" s="721" t="str">
        <f>IF('①4.事業内容（PR）'!F18="","",'①4.事業内容（PR）'!F18)</f>
        <v/>
      </c>
      <c r="G32" s="722" t="str">
        <f>IF('①4.事業内容（PR）'!H18="","",'①4.事業内容（PR）'!H18)</f>
        <v/>
      </c>
      <c r="H32" s="731">
        <f>IF('①7.積算内訳（PR）'!F136="","",'①7.積算内訳（PR）'!F136)</f>
        <v>0</v>
      </c>
      <c r="I32" s="723" t="str">
        <f>IF('①6.成果目標（PR）'!G33="","",('①6.成果目標（PR）'!G33*1000))</f>
        <v/>
      </c>
      <c r="J32" s="738" t="str">
        <f t="shared" si="0"/>
        <v/>
      </c>
      <c r="M32" s="603" t="str">
        <f>IF(C33="選択","",IF(C33="中止",-(H32),IF(C33="変更",(H33-H32),"")))</f>
        <v/>
      </c>
      <c r="N32" s="603" t="str">
        <f>IF(C33="選択","",IF(C33="中止",-(I32),IF(C33="変更",(I33-I32),"")))</f>
        <v/>
      </c>
      <c r="O32" s="717" t="str">
        <f t="shared" si="1"/>
        <v/>
      </c>
      <c r="P32" s="603" t="str">
        <f t="shared" si="2"/>
        <v/>
      </c>
      <c r="Q32" s="603" t="str">
        <f t="shared" si="3"/>
        <v/>
      </c>
      <c r="R32" s="165">
        <f>IF(C33="変更",'⑦2.変更活動積算内訳（PR）'!N137,IF('⑦1.活動計画変更（PR）'!C33="中止",0,'⑦2.変更活動積算内訳（PR）'!G137))</f>
        <v>0</v>
      </c>
      <c r="S32" s="165">
        <f>IF(C33="変更",'⑦2.変更活動積算内訳（PR）'!O137,IF('⑦1.活動計画変更（PR）'!C33="中止",0,'⑦2.変更活動積算内訳（PR）'!H137))</f>
        <v>0</v>
      </c>
    </row>
    <row r="33" spans="1:19" ht="36" customHeight="1">
      <c r="B33" s="725" t="str">
        <f>IF(B32="","",B32)</f>
        <v/>
      </c>
      <c r="C33" s="685" t="s">
        <v>225</v>
      </c>
      <c r="D33" s="690"/>
      <c r="E33" s="691"/>
      <c r="F33" s="691"/>
      <c r="G33" s="692"/>
      <c r="H33" s="730" t="str">
        <f>IF('⑦2.変更活動積算内訳（PR）'!M137=0,"",'⑦2.変更活動積算内訳（PR）'!M137)</f>
        <v/>
      </c>
      <c r="I33" s="689"/>
      <c r="J33" s="740" t="str">
        <f t="shared" si="0"/>
        <v/>
      </c>
      <c r="M33" s="582"/>
      <c r="N33" s="582"/>
      <c r="O33" s="684"/>
      <c r="P33" s="582"/>
      <c r="Q33" s="582"/>
      <c r="R33" s="147"/>
      <c r="S33" s="147"/>
    </row>
    <row r="34" spans="1:19" ht="36" customHeight="1">
      <c r="B34" s="726" t="str">
        <f>IF('①4.事業内容（PR）'!B19="","",'①4.事業内容（PR）'!B19)</f>
        <v/>
      </c>
      <c r="C34" s="719" t="str">
        <f>IF(B34="","","申請時")</f>
        <v/>
      </c>
      <c r="D34" s="720" t="str">
        <f>IF('①4.事業内容（PR）'!C19="","",'①4.事業内容（PR）'!C19)</f>
        <v/>
      </c>
      <c r="E34" s="721" t="str">
        <f>IF('①4.事業内容（PR）'!D19="","",'①4.事業内容（PR）'!D19)</f>
        <v/>
      </c>
      <c r="F34" s="721" t="str">
        <f>IF('①4.事業内容（PR）'!F19="","",'①4.事業内容（PR）'!F19)</f>
        <v/>
      </c>
      <c r="G34" s="722" t="str">
        <f>IF('①4.事業内容（PR）'!H19="","",'①4.事業内容（PR）'!H19)</f>
        <v/>
      </c>
      <c r="H34" s="731">
        <f>IF('①7.積算内訳（PR）'!F146="","",'①7.積算内訳（PR）'!F146)</f>
        <v>0</v>
      </c>
      <c r="I34" s="723" t="str">
        <f>IF('①6.成果目標（PR）'!G35="","",('①6.成果目標（PR）'!G35*1000))</f>
        <v/>
      </c>
      <c r="J34" s="738" t="str">
        <f t="shared" si="0"/>
        <v/>
      </c>
      <c r="M34" s="603" t="str">
        <f>IF(C35="選択","",IF(C35="中止",-(H34),IF(C35="変更",(H35-H34),"")))</f>
        <v/>
      </c>
      <c r="N34" s="603" t="str">
        <f>IF(C35="選択","",IF(C35="中止",-(I34),IF(C35="変更",(I35-I34),"")))</f>
        <v/>
      </c>
      <c r="O34" s="717" t="str">
        <f t="shared" si="1"/>
        <v/>
      </c>
      <c r="P34" s="603" t="str">
        <f t="shared" si="2"/>
        <v/>
      </c>
      <c r="Q34" s="603" t="str">
        <f t="shared" si="3"/>
        <v/>
      </c>
      <c r="R34" s="165">
        <f>IF(C35="変更",'⑦2.変更活動積算内訳（PR）'!N147,IF('⑦1.活動計画変更（PR）'!C35="中止",0,'⑦2.変更活動積算内訳（PR）'!G147))</f>
        <v>0</v>
      </c>
      <c r="S34" s="165">
        <f>IF(C35="変更",'⑦2.変更活動積算内訳（PR）'!O147,IF('⑦1.活動計画変更（PR）'!C35="中止",0,'⑦2.変更活動積算内訳（PR）'!H147))</f>
        <v>0</v>
      </c>
    </row>
    <row r="35" spans="1:19" ht="36" customHeight="1">
      <c r="B35" s="725" t="str">
        <f>IF(B34="","",B34)</f>
        <v/>
      </c>
      <c r="C35" s="685" t="s">
        <v>225</v>
      </c>
      <c r="D35" s="690"/>
      <c r="E35" s="691"/>
      <c r="F35" s="691"/>
      <c r="G35" s="692"/>
      <c r="H35" s="730" t="str">
        <f>IF('⑦2.変更活動積算内訳（PR）'!M147=0,"",'⑦2.変更活動積算内訳（PR）'!M147)</f>
        <v/>
      </c>
      <c r="I35" s="689"/>
      <c r="J35" s="740" t="str">
        <f t="shared" si="0"/>
        <v/>
      </c>
      <c r="M35" s="582"/>
      <c r="N35" s="582"/>
      <c r="O35" s="684"/>
      <c r="P35" s="582"/>
      <c r="Q35" s="582"/>
      <c r="R35" s="147"/>
      <c r="S35" s="147"/>
    </row>
    <row r="36" spans="1:19" ht="36" customHeight="1">
      <c r="B36" s="726" t="str">
        <f>IF('①4.事業内容（PR）'!B20="","",'①4.事業内容（PR）'!B20)</f>
        <v/>
      </c>
      <c r="C36" s="719" t="str">
        <f>IF(B36="","","申請時")</f>
        <v/>
      </c>
      <c r="D36" s="720" t="str">
        <f>IF('①4.事業内容（PR）'!C20="","",'①4.事業内容（PR）'!C20)</f>
        <v/>
      </c>
      <c r="E36" s="721" t="str">
        <f>IF('①4.事業内容（PR）'!D20="","",'①4.事業内容（PR）'!D20)</f>
        <v/>
      </c>
      <c r="F36" s="721" t="str">
        <f>IF('①4.事業内容（PR）'!F20="","",'①4.事業内容（PR）'!F20)</f>
        <v/>
      </c>
      <c r="G36" s="722" t="str">
        <f>IF('①4.事業内容（PR）'!H20="","",'①4.事業内容（PR）'!H20)</f>
        <v/>
      </c>
      <c r="H36" s="731">
        <f>IF('①7.積算内訳（PR）'!F156="","",'①7.積算内訳（PR）'!F156)</f>
        <v>0</v>
      </c>
      <c r="I36" s="723" t="str">
        <f>IF('①6.成果目標（PR）'!G37="","",('①6.成果目標（PR）'!G37*1000))</f>
        <v/>
      </c>
      <c r="J36" s="738" t="str">
        <f t="shared" si="0"/>
        <v/>
      </c>
      <c r="M36" s="603" t="str">
        <f>IF(C37="選択","",IF(C37="中止",-(H36),IF(C37="変更",(H37-H36),"")))</f>
        <v/>
      </c>
      <c r="N36" s="603" t="str">
        <f>IF(C37="選択","",IF(C37="中止",-(I36),IF(C37="変更",(I37-I36),"")))</f>
        <v/>
      </c>
      <c r="O36" s="717" t="str">
        <f t="shared" si="1"/>
        <v/>
      </c>
      <c r="P36" s="603" t="str">
        <f t="shared" si="2"/>
        <v/>
      </c>
      <c r="Q36" s="603" t="str">
        <f t="shared" si="3"/>
        <v/>
      </c>
      <c r="R36" s="165">
        <f>IF(C37="変更",'⑦2.変更活動積算内訳（PR）'!N157,IF('⑦1.活動計画変更（PR）'!C37="中止",0,'⑦2.変更活動積算内訳（PR）'!G157))</f>
        <v>0</v>
      </c>
      <c r="S36" s="165">
        <f>IF(C37="変更",'⑦2.変更活動積算内訳（PR）'!O157,IF('⑦1.活動計画変更（PR）'!C37="中止",0,'⑦2.変更活動積算内訳（PR）'!H157))</f>
        <v>0</v>
      </c>
    </row>
    <row r="37" spans="1:19" ht="36" customHeight="1">
      <c r="B37" s="725" t="str">
        <f>IF(B36="","",B36)</f>
        <v/>
      </c>
      <c r="C37" s="685" t="s">
        <v>225</v>
      </c>
      <c r="D37" s="690"/>
      <c r="E37" s="691"/>
      <c r="F37" s="691"/>
      <c r="G37" s="692"/>
      <c r="H37" s="730" t="str">
        <f>IF('⑦2.変更活動積算内訳（PR）'!M157=0,"",'⑦2.変更活動積算内訳（PR）'!M157)</f>
        <v/>
      </c>
      <c r="I37" s="689"/>
      <c r="J37" s="740" t="str">
        <f t="shared" si="0"/>
        <v/>
      </c>
      <c r="M37" s="582"/>
      <c r="N37" s="582"/>
      <c r="O37" s="684"/>
      <c r="P37" s="582"/>
      <c r="Q37" s="582"/>
      <c r="R37" s="147"/>
      <c r="S37" s="147"/>
    </row>
    <row r="38" spans="1:19" ht="36" customHeight="1">
      <c r="B38" s="726" t="str">
        <f>IF('①4.事業内容（PR）'!B21="","",'①4.事業内容（PR）'!B21)</f>
        <v/>
      </c>
      <c r="C38" s="719" t="str">
        <f>IF(B38="","","申請時")</f>
        <v/>
      </c>
      <c r="D38" s="720" t="str">
        <f>IF('①4.事業内容（PR）'!C21="","",'①4.事業内容（PR）'!C21)</f>
        <v/>
      </c>
      <c r="E38" s="721" t="str">
        <f>IF('①4.事業内容（PR）'!D21="","",'①4.事業内容（PR）'!D21)</f>
        <v/>
      </c>
      <c r="F38" s="721" t="str">
        <f>IF('①4.事業内容（PR）'!F21="","",'①4.事業内容（PR）'!F21)</f>
        <v/>
      </c>
      <c r="G38" s="722" t="str">
        <f>IF('①4.事業内容（PR）'!H21="","",'①4.事業内容（PR）'!H21)</f>
        <v/>
      </c>
      <c r="H38" s="731">
        <f>IF('①7.積算内訳（PR）'!F166="","",'①7.積算内訳（PR）'!F166)</f>
        <v>0</v>
      </c>
      <c r="I38" s="723" t="str">
        <f>IF('①6.成果目標（PR）'!G39="","",('①6.成果目標（PR）'!G39*1000))</f>
        <v/>
      </c>
      <c r="J38" s="738" t="str">
        <f t="shared" si="0"/>
        <v/>
      </c>
      <c r="M38" s="603" t="str">
        <f>IF(C39="選択","",IF(C39="中止",-(H38),IF(C39="変更",(H39-H38),"")))</f>
        <v/>
      </c>
      <c r="N38" s="603" t="str">
        <f>IF(C39="選択","",IF(C39="中止",-(I38),IF(C39="変更",(I39-I38),"")))</f>
        <v/>
      </c>
      <c r="O38" s="717" t="str">
        <f t="shared" si="1"/>
        <v/>
      </c>
      <c r="P38" s="603" t="str">
        <f t="shared" si="2"/>
        <v/>
      </c>
      <c r="Q38" s="603" t="str">
        <f t="shared" si="3"/>
        <v/>
      </c>
      <c r="R38" s="165">
        <f>IF(C39="変更",'⑦2.変更活動積算内訳（PR）'!N167,IF('⑦1.活動計画変更（PR）'!C39="中止",0,'⑦2.変更活動積算内訳（PR）'!G167))</f>
        <v>0</v>
      </c>
      <c r="S38" s="165">
        <f>IF(C39="変更",'⑦2.変更活動積算内訳（PR）'!O167,IF('⑦1.活動計画変更（PR）'!C39="中止",0,'⑦2.変更活動積算内訳（PR）'!H167))</f>
        <v>0</v>
      </c>
    </row>
    <row r="39" spans="1:19" ht="36" customHeight="1">
      <c r="B39" s="725" t="str">
        <f>IF(B38="","",B38)</f>
        <v/>
      </c>
      <c r="C39" s="685" t="s">
        <v>225</v>
      </c>
      <c r="D39" s="690"/>
      <c r="E39" s="691"/>
      <c r="F39" s="691"/>
      <c r="G39" s="692"/>
      <c r="H39" s="730" t="str">
        <f>IF('⑦2.変更活動積算内訳（PR）'!M167=0,"",'⑦2.変更活動積算内訳（PR）'!M167)</f>
        <v/>
      </c>
      <c r="I39" s="689"/>
      <c r="J39" s="740" t="str">
        <f t="shared" si="0"/>
        <v/>
      </c>
      <c r="M39" s="582"/>
      <c r="N39" s="582"/>
      <c r="O39" s="684"/>
      <c r="P39" s="582"/>
      <c r="Q39" s="582"/>
      <c r="R39" s="147"/>
      <c r="S39" s="147"/>
    </row>
    <row r="40" spans="1:19" ht="36" customHeight="1">
      <c r="B40" s="726" t="str">
        <f>IF('①4.事業内容（PR）'!B22="","",'①4.事業内容（PR）'!B22)</f>
        <v/>
      </c>
      <c r="C40" s="719" t="str">
        <f>IF(B40="","","申請時")</f>
        <v/>
      </c>
      <c r="D40" s="720" t="str">
        <f>IF('①4.事業内容（PR）'!C22="","",'①4.事業内容（PR）'!C22)</f>
        <v/>
      </c>
      <c r="E40" s="721" t="str">
        <f>IF('①4.事業内容（PR）'!D22="","",'①4.事業内容（PR）'!D22)</f>
        <v/>
      </c>
      <c r="F40" s="721" t="str">
        <f>IF('①4.事業内容（PR）'!F22="","",'①4.事業内容（PR）'!F22)</f>
        <v/>
      </c>
      <c r="G40" s="722" t="str">
        <f>IF('①4.事業内容（PR）'!H22="","",'①4.事業内容（PR）'!H22)</f>
        <v/>
      </c>
      <c r="H40" s="731">
        <f>IF('①7.積算内訳（PR）'!F176="","",'①7.積算内訳（PR）'!F176)</f>
        <v>0</v>
      </c>
      <c r="I40" s="723" t="str">
        <f>IF('①6.成果目標（PR）'!G41="","",('①6.成果目標（PR）'!G41*1000))</f>
        <v/>
      </c>
      <c r="J40" s="738" t="str">
        <f t="shared" si="0"/>
        <v/>
      </c>
      <c r="M40" s="603" t="str">
        <f>IF(C41="選択","",IF(C41="中止",-(H40),IF(C41="変更",(H41-H40),"")))</f>
        <v/>
      </c>
      <c r="N40" s="603" t="str">
        <f>IF(C41="選択","",IF(C41="中止",-(I40),IF(C41="変更",(I41-I40),"")))</f>
        <v/>
      </c>
      <c r="O40" s="717" t="str">
        <f t="shared" si="1"/>
        <v/>
      </c>
      <c r="P40" s="603" t="str">
        <f t="shared" si="2"/>
        <v/>
      </c>
      <c r="Q40" s="603" t="str">
        <f t="shared" si="3"/>
        <v/>
      </c>
      <c r="R40" s="165">
        <f>IF(C41="変更",'⑦2.変更活動積算内訳（PR）'!N177,IF('⑦1.活動計画変更（PR）'!C41="中止",0,'⑦2.変更活動積算内訳（PR）'!G177))</f>
        <v>0</v>
      </c>
      <c r="S40" s="165">
        <f>IF(C41="変更",'⑦2.変更活動積算内訳（PR）'!O177,IF('⑦1.活動計画変更（PR）'!C41="中止",0,'⑦2.変更活動積算内訳（PR）'!H177))</f>
        <v>0</v>
      </c>
    </row>
    <row r="41" spans="1:19" ht="36" customHeight="1" thickBot="1">
      <c r="B41" s="727" t="str">
        <f>IF(B40="","",B40)</f>
        <v/>
      </c>
      <c r="C41" s="696" t="s">
        <v>225</v>
      </c>
      <c r="D41" s="697"/>
      <c r="E41" s="698"/>
      <c r="F41" s="698"/>
      <c r="G41" s="699"/>
      <c r="H41" s="732" t="str">
        <f>IF('⑦2.変更活動積算内訳（PR）'!M177=0,"",'⑦2.変更活動積算内訳（PR）'!M177)</f>
        <v/>
      </c>
      <c r="I41" s="700"/>
      <c r="J41" s="739" t="str">
        <f t="shared" si="0"/>
        <v/>
      </c>
      <c r="M41" s="582"/>
      <c r="N41" s="582"/>
      <c r="O41" s="684"/>
      <c r="P41" s="582"/>
      <c r="Q41" s="582"/>
      <c r="R41" s="147"/>
      <c r="S41" s="147"/>
    </row>
    <row r="42" spans="1:19" ht="36" customHeight="1">
      <c r="B42" s="726" t="str">
        <f>IF('①4.事業内容（PR）'!B23="","",'①4.事業内容（PR）'!B23)</f>
        <v/>
      </c>
      <c r="C42" s="710" t="str">
        <f>IF(B42="","","申請時")</f>
        <v/>
      </c>
      <c r="D42" s="720" t="str">
        <f>IF('①4.事業内容（PR）'!C23="","",'①4.事業内容（PR）'!C23)</f>
        <v/>
      </c>
      <c r="E42" s="721" t="str">
        <f>IF('①4.事業内容（PR）'!D23="","",'①4.事業内容（PR）'!D23)</f>
        <v/>
      </c>
      <c r="F42" s="721" t="str">
        <f>IF('①4.事業内容（PR）'!F23="","",'①4.事業内容（PR）'!F23)</f>
        <v/>
      </c>
      <c r="G42" s="722" t="str">
        <f>IF('①4.事業内容（PR）'!H23="","",'①4.事業内容（PR）'!H23)</f>
        <v/>
      </c>
      <c r="H42" s="731">
        <f>IF('①7.積算内訳（PR）'!F186="","",'①7.積算内訳（PR）'!F186)</f>
        <v>0</v>
      </c>
      <c r="I42" s="723" t="str">
        <f>IF('①6.成果目標（PR）'!G43="","",('①6.成果目標（PR）'!G43*1000))</f>
        <v/>
      </c>
      <c r="J42" s="738" t="str">
        <f t="shared" si="0"/>
        <v/>
      </c>
      <c r="M42" s="603" t="str">
        <f>IF(C43="選択","",IF(C43="中止",-(H42),IF(C43="変更",(H43-H42),"")))</f>
        <v/>
      </c>
      <c r="N42" s="603" t="str">
        <f>IF(C43="選択","",IF(C43="中止",-(I42),IF(C43="変更",(I43-I42),"")))</f>
        <v/>
      </c>
      <c r="O42" s="717" t="str">
        <f t="shared" si="1"/>
        <v/>
      </c>
      <c r="P42" s="603" t="str">
        <f t="shared" si="2"/>
        <v/>
      </c>
      <c r="Q42" s="603" t="str">
        <f t="shared" si="3"/>
        <v/>
      </c>
      <c r="R42" s="165">
        <f>IF(C43="変更",'⑦2.変更活動積算内訳（PR）'!N187,IF('⑦1.活動計画変更（PR）'!C43="中止",0,'⑦2.変更活動積算内訳（PR）'!G187))</f>
        <v>0</v>
      </c>
      <c r="S42" s="165">
        <f>IF(C43="変更",'⑦2.変更活動積算内訳（PR）'!O187,IF('⑦1.活動計画変更（PR）'!C43="中止",0,'⑦2.変更活動積算内訳（PR）'!H187))</f>
        <v>0</v>
      </c>
    </row>
    <row r="43" spans="1:19" ht="36" customHeight="1">
      <c r="B43" s="725" t="str">
        <f>IF(B42="","",B42)</f>
        <v/>
      </c>
      <c r="C43" s="685" t="s">
        <v>225</v>
      </c>
      <c r="D43" s="690"/>
      <c r="E43" s="691"/>
      <c r="F43" s="691"/>
      <c r="G43" s="692"/>
      <c r="H43" s="730" t="str">
        <f>IF('⑦2.変更活動積算内訳（PR）'!M187=0,"",'⑦2.変更活動積算内訳（PR）'!M187)</f>
        <v/>
      </c>
      <c r="I43" s="689"/>
      <c r="J43" s="740" t="str">
        <f t="shared" si="0"/>
        <v/>
      </c>
      <c r="M43" s="582"/>
      <c r="N43" s="582"/>
      <c r="O43" s="684"/>
      <c r="P43" s="582"/>
      <c r="Q43" s="582"/>
      <c r="R43" s="147"/>
      <c r="S43" s="147"/>
    </row>
    <row r="44" spans="1:19" ht="36" customHeight="1">
      <c r="B44" s="726" t="str">
        <f>IF('①4.事業内容（PR）'!B24="","",'①4.事業内容（PR）'!B24)</f>
        <v/>
      </c>
      <c r="C44" s="719" t="str">
        <f>IF(B44="","","申請時")</f>
        <v/>
      </c>
      <c r="D44" s="720" t="str">
        <f>IF('①4.事業内容（PR）'!C24="","",'①4.事業内容（PR）'!C24)</f>
        <v/>
      </c>
      <c r="E44" s="721" t="str">
        <f>IF('①4.事業内容（PR）'!D24="","",'①4.事業内容（PR）'!D24)</f>
        <v/>
      </c>
      <c r="F44" s="721" t="str">
        <f>IF('①4.事業内容（PR）'!F24="","",'①4.事業内容（PR）'!F24)</f>
        <v/>
      </c>
      <c r="G44" s="722" t="str">
        <f>IF('①4.事業内容（PR）'!H24="","",'①4.事業内容（PR）'!H24)</f>
        <v/>
      </c>
      <c r="H44" s="731">
        <f>IF('①7.積算内訳（PR）'!F196="","",'①7.積算内訳（PR）'!F196)</f>
        <v>0</v>
      </c>
      <c r="I44" s="723" t="str">
        <f>IF('①6.成果目標（PR）'!G45="","",('①6.成果目標（PR）'!G45*1000))</f>
        <v/>
      </c>
      <c r="J44" s="738" t="str">
        <f t="shared" si="0"/>
        <v/>
      </c>
      <c r="M44" s="603" t="str">
        <f>IF(C45="選択","",IF(C45="中止",-(H44),IF(C45="変更",(H45-H44),"")))</f>
        <v/>
      </c>
      <c r="N44" s="603" t="str">
        <f>IF(C45="選択","",IF(C45="中止",-(I44),IF(C45="変更",(I45-I44),"")))</f>
        <v/>
      </c>
      <c r="O44" s="717" t="str">
        <f t="shared" si="1"/>
        <v/>
      </c>
      <c r="P44" s="603" t="str">
        <f t="shared" si="2"/>
        <v/>
      </c>
      <c r="Q44" s="603" t="str">
        <f t="shared" si="3"/>
        <v/>
      </c>
      <c r="R44" s="165">
        <f>IF(C45="変更",'⑦2.変更活動積算内訳（PR）'!N197,IF('⑦1.活動計画変更（PR）'!C45="中止",0,'⑦2.変更活動積算内訳（PR）'!G197))</f>
        <v>0</v>
      </c>
      <c r="S44" s="165">
        <f>IF(C45="変更",'⑦2.変更活動積算内訳（PR）'!O197,IF('⑦1.活動計画変更（PR）'!C45="中止",0,'⑦2.変更活動積算内訳（PR）'!H197))</f>
        <v>0</v>
      </c>
    </row>
    <row r="45" spans="1:19" ht="36" customHeight="1">
      <c r="A45" s="138"/>
      <c r="B45" s="725" t="str">
        <f>IF(B44="","",B44)</f>
        <v/>
      </c>
      <c r="C45" s="701" t="s">
        <v>225</v>
      </c>
      <c r="D45" s="690"/>
      <c r="E45" s="691"/>
      <c r="F45" s="691"/>
      <c r="G45" s="692"/>
      <c r="H45" s="730" t="str">
        <f>IF('⑦2.変更活動積算内訳（PR）'!M197=0,"",'⑦2.変更活動積算内訳（PR）'!M197)</f>
        <v/>
      </c>
      <c r="I45" s="689"/>
      <c r="J45" s="740" t="str">
        <f t="shared" si="0"/>
        <v/>
      </c>
      <c r="M45" s="582"/>
      <c r="N45" s="582"/>
      <c r="O45" s="684"/>
      <c r="P45" s="582"/>
      <c r="Q45" s="582"/>
      <c r="R45" s="147"/>
      <c r="S45" s="147"/>
    </row>
    <row r="46" spans="1:19" ht="36" customHeight="1">
      <c r="B46" s="724" t="str">
        <f>IF('①4.事業内容（PR）'!B25="","",'①4.事業内容（PR）'!B25)</f>
        <v/>
      </c>
      <c r="C46" s="710" t="str">
        <f>IF(B46="","","申請時")</f>
        <v/>
      </c>
      <c r="D46" s="711" t="str">
        <f>IF('①4.事業内容（PR）'!C25="","",'①4.事業内容（PR）'!C25)</f>
        <v/>
      </c>
      <c r="E46" s="712" t="str">
        <f>IF('①4.事業内容（PR）'!D25="","",'①4.事業内容（PR）'!D25)</f>
        <v/>
      </c>
      <c r="F46" s="712" t="str">
        <f>IF('①4.事業内容（PR）'!F25="","",'①4.事業内容（PR）'!F25)</f>
        <v/>
      </c>
      <c r="G46" s="713" t="str">
        <f>IF('①4.事業内容（PR）'!H25="","",'①4.事業内容（PR）'!H25)</f>
        <v/>
      </c>
      <c r="H46" s="729">
        <f>IF('①7.積算内訳（PR）'!F206="","",'①7.積算内訳（PR）'!F206)</f>
        <v>0</v>
      </c>
      <c r="I46" s="715" t="str">
        <f>IF('①6.成果目標（PR）'!G47="","",('①6.成果目標（PR）'!G47*1000))</f>
        <v/>
      </c>
      <c r="J46" s="734" t="str">
        <f>IF(I46="","",(I46/H46))</f>
        <v/>
      </c>
      <c r="L46" s="146"/>
      <c r="M46" s="716" t="str">
        <f>IF(C47="選択","",IF(C47="中止",-(H46),IF(C47="変更",(H47-H46),"")))</f>
        <v/>
      </c>
      <c r="N46" s="716" t="str">
        <f>IF(C47="選択","",IF(C47="中止",-(I46),IF(C47="変更",(I47-I46),"")))</f>
        <v/>
      </c>
      <c r="O46" s="717" t="str">
        <f>IF(B46="","",B46)</f>
        <v/>
      </c>
      <c r="P46" s="716" t="str">
        <f>IF(B46="","",IF(C47="変更",H47,IF(C47="中止",0,H46)))</f>
        <v/>
      </c>
      <c r="Q46" s="716" t="str">
        <f>IF(B46="","",IF(C47="変更",I47,IF(C47="中止",0,I46)))</f>
        <v/>
      </c>
      <c r="R46" s="718">
        <f>IF(C47="変更",'⑦2.変更活動積算内訳（PR）'!N207,IF('⑦1.活動計画変更（PR）'!C47="中止",0,'⑦2.変更活動積算内訳（PR）'!G207))</f>
        <v>0</v>
      </c>
      <c r="S46" s="718">
        <f>IF(C47="変更",'⑦2.変更活動積算内訳（PR）'!O207,IF('⑦1.活動計画変更（PR）'!C47="中止",0,'⑦2.変更活動積算内訳（PR）'!H207))</f>
        <v>0</v>
      </c>
    </row>
    <row r="47" spans="1:19" ht="36" customHeight="1">
      <c r="B47" s="725" t="str">
        <f>IF(B46="","",B46)</f>
        <v/>
      </c>
      <c r="C47" s="685" t="s">
        <v>225</v>
      </c>
      <c r="D47" s="686"/>
      <c r="E47" s="687"/>
      <c r="F47" s="687"/>
      <c r="G47" s="688"/>
      <c r="H47" s="730" t="str">
        <f>IF('⑦2.変更活動積算内訳（PR）'!M207=0,"",'⑦2.変更活動積算内訳（PR）'!M207)</f>
        <v/>
      </c>
      <c r="I47" s="689"/>
      <c r="J47" s="735" t="str">
        <f t="shared" ref="J47:J85" si="4">IF(I47="","",(I47/H47))</f>
        <v/>
      </c>
      <c r="L47" s="151"/>
      <c r="M47" s="582"/>
      <c r="N47" s="582"/>
      <c r="O47" s="684"/>
      <c r="P47" s="582"/>
      <c r="Q47" s="582"/>
      <c r="R47" s="147"/>
      <c r="S47" s="147"/>
    </row>
    <row r="48" spans="1:19" ht="36" customHeight="1">
      <c r="B48" s="726" t="str">
        <f>IF('①4.事業内容（PR）'!B26="","",'①4.事業内容（PR）'!B26)</f>
        <v/>
      </c>
      <c r="C48" s="719" t="str">
        <f>IF(B48="","","申請時")</f>
        <v/>
      </c>
      <c r="D48" s="720" t="str">
        <f>IF('①4.事業内容（PR）'!C26="","",'①4.事業内容（PR）'!C26)</f>
        <v/>
      </c>
      <c r="E48" s="721" t="str">
        <f>IF('①4.事業内容（PR）'!D26="","",'①4.事業内容（PR）'!D26)</f>
        <v/>
      </c>
      <c r="F48" s="721" t="str">
        <f>IF('①4.事業内容（PR）'!F26="","",'①4.事業内容（PR）'!F26)</f>
        <v/>
      </c>
      <c r="G48" s="722" t="str">
        <f>IF('①4.事業内容（PR）'!H26="","",'①4.事業内容（PR）'!H26)</f>
        <v/>
      </c>
      <c r="H48" s="731">
        <f>IF('①7.積算内訳（PR）'!F216="","",'①7.積算内訳（PR）'!F216)</f>
        <v>0</v>
      </c>
      <c r="I48" s="723" t="str">
        <f>IF('①6.成果目標（PR）'!G49="","",('①6.成果目標（PR）'!G49*1000))</f>
        <v/>
      </c>
      <c r="J48" s="736" t="str">
        <f t="shared" si="4"/>
        <v/>
      </c>
      <c r="L48" s="146"/>
      <c r="M48" s="603" t="str">
        <f>IF(C49="選択","",IF(C49="中止",H48,IF(C49="変更",(H49-H48),"")))</f>
        <v/>
      </c>
      <c r="N48" s="603" t="str">
        <f>IF(C49="選択","",IF(C49="中止",-(I48),IF(C49="変更",(I49-I48),"")))</f>
        <v/>
      </c>
      <c r="O48" s="717" t="str">
        <f t="shared" ref="O48" si="5">IF(B48="","",B48)</f>
        <v/>
      </c>
      <c r="P48" s="603" t="str">
        <f t="shared" ref="P48" si="6">IF(B48="","",IF(C49="変更",H49,IF(C49="中止",0,H48)))</f>
        <v/>
      </c>
      <c r="Q48" s="603" t="str">
        <f t="shared" ref="Q48" si="7">IF(B48="","",IF(C49="変更",I49,IF(C49="中止",0,I48)))</f>
        <v/>
      </c>
      <c r="R48" s="165">
        <f>IF(C49="変更",'⑦2.変更活動積算内訳（PR）'!N217,IF('⑦1.活動計画変更（PR）'!C49="中止",0,'⑦2.変更活動積算内訳（PR）'!G217))</f>
        <v>0</v>
      </c>
      <c r="S48" s="165">
        <f>IF(C49="変更",'⑦2.変更活動積算内訳（PR）'!O217,IF('⑦1.活動計画変更（PR）'!C49="中止",0,'⑦2.変更活動積算内訳（PR）'!H217))</f>
        <v>0</v>
      </c>
    </row>
    <row r="49" spans="2:19" ht="36" customHeight="1">
      <c r="B49" s="725" t="str">
        <f>IF(B48="","",B48)</f>
        <v/>
      </c>
      <c r="C49" s="685" t="s">
        <v>225</v>
      </c>
      <c r="D49" s="686"/>
      <c r="E49" s="687"/>
      <c r="F49" s="687"/>
      <c r="G49" s="688"/>
      <c r="H49" s="730" t="str">
        <f>IF('⑦2.変更活動積算内訳（PR）'!M217=0,"",'⑦2.変更活動積算内訳（PR）'!M217)</f>
        <v/>
      </c>
      <c r="I49" s="689"/>
      <c r="J49" s="737" t="str">
        <f t="shared" si="4"/>
        <v/>
      </c>
      <c r="L49" s="152"/>
      <c r="M49" s="582"/>
      <c r="N49" s="582"/>
      <c r="O49" s="684"/>
      <c r="P49" s="582"/>
      <c r="Q49" s="582"/>
      <c r="R49" s="147"/>
      <c r="S49" s="147"/>
    </row>
    <row r="50" spans="2:19" ht="36" customHeight="1">
      <c r="B50" s="726" t="str">
        <f>IF('①4.事業内容（PR）'!B27="","",'①4.事業内容（PR）'!B27)</f>
        <v/>
      </c>
      <c r="C50" s="719" t="str">
        <f>IF(B50="","","申請時")</f>
        <v/>
      </c>
      <c r="D50" s="720" t="str">
        <f>IF('①4.事業内容（PR）'!C27="","",'①4.事業内容（PR）'!C27)</f>
        <v/>
      </c>
      <c r="E50" s="721" t="str">
        <f>IF('①4.事業内容（PR）'!D27="","",'①4.事業内容（PR）'!D27)</f>
        <v/>
      </c>
      <c r="F50" s="721" t="str">
        <f>IF('①4.事業内容（PR）'!F27="","",'①4.事業内容（PR）'!F27)</f>
        <v/>
      </c>
      <c r="G50" s="722" t="str">
        <f>IF('①4.事業内容（PR）'!H27="","",'①4.事業内容（PR）'!H27)</f>
        <v/>
      </c>
      <c r="H50" s="731">
        <f>IF('①7.積算内訳（PR）'!F226="","",'①7.積算内訳（PR）'!F226)</f>
        <v>0</v>
      </c>
      <c r="I50" s="723" t="str">
        <f>IF('①6.成果目標（PR）'!G51="","",('①6.成果目標（PR）'!G51*1000))</f>
        <v/>
      </c>
      <c r="J50" s="736" t="str">
        <f t="shared" si="4"/>
        <v/>
      </c>
      <c r="M50" s="603" t="str">
        <f>IF(C51="選択","",IF(C51="中止",-(H50),IF(C51="変更",(H51-H50),"")))</f>
        <v/>
      </c>
      <c r="N50" s="603" t="str">
        <f>IF(C51="選択","",IF(C51="中止",-(I50),IF(C51="変更",(I51-I50),"")))</f>
        <v/>
      </c>
      <c r="O50" s="717" t="str">
        <f t="shared" ref="O50" si="8">IF(B50="","",B50)</f>
        <v/>
      </c>
      <c r="P50" s="603" t="str">
        <f t="shared" ref="P50" si="9">IF(B50="","",IF(C51="変更",H51,IF(C51="中止",0,H50)))</f>
        <v/>
      </c>
      <c r="Q50" s="603" t="str">
        <f t="shared" ref="Q50" si="10">IF(B50="","",IF(C51="変更",I51,IF(C51="中止",0,I50)))</f>
        <v/>
      </c>
      <c r="R50" s="165">
        <f>IF(C51="変更",'⑦2.変更活動積算内訳（PR）'!N227,IF('⑦1.活動計画変更（PR）'!C51="中止",0,'⑦2.変更活動積算内訳（PR）'!G227))</f>
        <v>0</v>
      </c>
      <c r="S50" s="165">
        <f>IF(C51="変更",'⑦2.変更活動積算内訳（PR）'!O227,IF('⑦1.活動計画変更（PR）'!C51="中止",0,'⑦2.変更活動積算内訳（PR）'!H227))</f>
        <v>0</v>
      </c>
    </row>
    <row r="51" spans="2:19" ht="36" customHeight="1">
      <c r="B51" s="725" t="str">
        <f>IF(B50="","",B50)</f>
        <v/>
      </c>
      <c r="C51" s="685" t="s">
        <v>225</v>
      </c>
      <c r="D51" s="690"/>
      <c r="E51" s="691"/>
      <c r="F51" s="691"/>
      <c r="G51" s="692"/>
      <c r="H51" s="730" t="str">
        <f>IF('⑦2.変更活動積算内訳（PR）'!M227=0,"",'⑦2.変更活動積算内訳（PR）'!M227)</f>
        <v/>
      </c>
      <c r="I51" s="689"/>
      <c r="J51" s="737" t="str">
        <f t="shared" si="4"/>
        <v/>
      </c>
      <c r="M51" s="582"/>
      <c r="N51" s="582"/>
      <c r="O51" s="684"/>
      <c r="P51" s="582"/>
      <c r="Q51" s="582"/>
      <c r="R51" s="147"/>
      <c r="S51" s="147"/>
    </row>
    <row r="52" spans="2:19" ht="36" customHeight="1">
      <c r="B52" s="726" t="str">
        <f>IF('①4.事業内容（PR）'!B28="","",'①4.事業内容（PR）'!B28)</f>
        <v/>
      </c>
      <c r="C52" s="719" t="str">
        <f>IF(B52="","","申請時")</f>
        <v/>
      </c>
      <c r="D52" s="720" t="str">
        <f>IF('①4.事業内容（PR）'!C28="","",'①4.事業内容（PR）'!C28)</f>
        <v/>
      </c>
      <c r="E52" s="721" t="str">
        <f>IF('①4.事業内容（PR）'!D28="","",'①4.事業内容（PR）'!D28)</f>
        <v/>
      </c>
      <c r="F52" s="721" t="str">
        <f>IF('①4.事業内容（PR）'!F28="","",'①4.事業内容（PR）'!F28)</f>
        <v/>
      </c>
      <c r="G52" s="722" t="str">
        <f>IF('①4.事業内容（PR）'!H28="","",'①4.事業内容（PR）'!H28)</f>
        <v/>
      </c>
      <c r="H52" s="731">
        <f>IF('①7.積算内訳（PR）'!F236="","",'①7.積算内訳（PR）'!F236)</f>
        <v>0</v>
      </c>
      <c r="I52" s="723" t="str">
        <f>IF('①6.成果目標（PR）'!G53="","",('①6.成果目標（PR）'!G53*1000))</f>
        <v/>
      </c>
      <c r="J52" s="736" t="str">
        <f t="shared" si="4"/>
        <v/>
      </c>
      <c r="M52" s="603" t="str">
        <f>IF(C53="選択","",IF(C53="中止",-(H52),IF(C53="変更",(H53-H52),"")))</f>
        <v/>
      </c>
      <c r="N52" s="603" t="str">
        <f>IF(C53="選択","",IF(C53="中止",-(I52),IF(C53="変更",(I53-I52),"")))</f>
        <v/>
      </c>
      <c r="O52" s="717" t="str">
        <f t="shared" ref="O52" si="11">IF(B52="","",B52)</f>
        <v/>
      </c>
      <c r="P52" s="603" t="str">
        <f t="shared" ref="P52" si="12">IF(B52="","",IF(C53="変更",H53,IF(C53="中止",0,H52)))</f>
        <v/>
      </c>
      <c r="Q52" s="603" t="str">
        <f t="shared" ref="Q52" si="13">IF(B52="","",IF(C53="変更",I53,IF(C53="中止",0,I52)))</f>
        <v/>
      </c>
      <c r="R52" s="165">
        <f>IF(C53="変更",'⑦2.変更活動積算内訳（PR）'!N237,IF('⑦1.活動計画変更（PR）'!C53="中止",0,'⑦2.変更活動積算内訳（PR）'!G237))</f>
        <v>0</v>
      </c>
      <c r="S52" s="165">
        <f>IF(C53="変更",'⑦2.変更活動積算内訳（PR）'!O237,IF('⑦1.活動計画変更（PR）'!C53="中止",0,'⑦2.変更活動積算内訳（PR）'!H237))</f>
        <v>0</v>
      </c>
    </row>
    <row r="53" spans="2:19" ht="36" customHeight="1" thickBot="1">
      <c r="B53" s="727" t="str">
        <f>IF(B52="","",B52)</f>
        <v/>
      </c>
      <c r="C53" s="696" t="s">
        <v>225</v>
      </c>
      <c r="D53" s="702"/>
      <c r="E53" s="703"/>
      <c r="F53" s="703"/>
      <c r="G53" s="699"/>
      <c r="H53" s="732" t="str">
        <f>IF('⑦2.変更活動積算内訳（PR）'!M237=0,"",'⑦2.変更活動積算内訳（PR）'!M237)</f>
        <v/>
      </c>
      <c r="I53" s="700"/>
      <c r="J53" s="741" t="str">
        <f t="shared" si="4"/>
        <v/>
      </c>
      <c r="M53" s="582"/>
      <c r="N53" s="582"/>
      <c r="O53" s="684"/>
      <c r="P53" s="582"/>
      <c r="Q53" s="582"/>
      <c r="R53" s="147"/>
      <c r="S53" s="147"/>
    </row>
    <row r="54" spans="2:19" ht="36" customHeight="1">
      <c r="B54" s="726" t="str">
        <f>IF('①4.事業内容（PR）'!B29="","",'①4.事業内容（PR）'!B29)</f>
        <v/>
      </c>
      <c r="C54" s="710" t="str">
        <f>IF(B54="","","申請時")</f>
        <v/>
      </c>
      <c r="D54" s="720" t="str">
        <f>IF('①4.事業内容（PR）'!C29="","",'①4.事業内容（PR）'!C29)</f>
        <v/>
      </c>
      <c r="E54" s="721" t="str">
        <f>IF('①4.事業内容（PR）'!D29="","",'①4.事業内容（PR）'!D29)</f>
        <v/>
      </c>
      <c r="F54" s="721" t="str">
        <f>IF('①4.事業内容（PR）'!F29="","",'①4.事業内容（PR）'!F29)</f>
        <v/>
      </c>
      <c r="G54" s="722" t="str">
        <f>IF('①4.事業内容（PR）'!H29="","",'①4.事業内容（PR）'!H29)</f>
        <v/>
      </c>
      <c r="H54" s="731">
        <f>IF('①7.積算内訳（PR）'!F246="","",'①7.積算内訳（PR）'!F246)</f>
        <v>0</v>
      </c>
      <c r="I54" s="723" t="str">
        <f>IF('①6.成果目標（PR）'!G55="","",('①6.成果目標（PR）'!G55*1000))</f>
        <v/>
      </c>
      <c r="J54" s="736" t="str">
        <f t="shared" si="4"/>
        <v/>
      </c>
      <c r="M54" s="603" t="str">
        <f>IF(C55="選択","",IF(C55="中止",-(H54),IF(C55="変更",(H55-H54),"")))</f>
        <v/>
      </c>
      <c r="N54" s="603" t="str">
        <f>IF(C55="選択","",IF(C55="中止",-(I54),IF(C55="変更",(I55-I54),"")))</f>
        <v/>
      </c>
      <c r="O54" s="717" t="str">
        <f t="shared" ref="O54" si="14">IF(B54="","",B54)</f>
        <v/>
      </c>
      <c r="P54" s="603" t="str">
        <f t="shared" ref="P54" si="15">IF(B54="","",IF(C55="変更",H55,IF(C55="中止",0,H54)))</f>
        <v/>
      </c>
      <c r="Q54" s="603" t="str">
        <f t="shared" ref="Q54" si="16">IF(B54="","",IF(C55="変更",I55,IF(C55="中止",0,I54)))</f>
        <v/>
      </c>
      <c r="R54" s="165">
        <f>IF(C55="変更",'⑦2.変更活動積算内訳（PR）'!N247,IF('⑦1.活動計画変更（PR）'!C55="中止",0,'⑦2.変更活動積算内訳（PR）'!G247))</f>
        <v>0</v>
      </c>
      <c r="S54" s="165">
        <f>IF(C55="変更",'⑦2.変更活動積算内訳（PR）'!O247,IF('⑦1.活動計画変更（PR）'!C55="中止",0,'⑦2.変更活動積算内訳（PR）'!H247))</f>
        <v>0</v>
      </c>
    </row>
    <row r="55" spans="2:19" ht="36" customHeight="1">
      <c r="B55" s="725" t="str">
        <f>IF(B54="","",B54)</f>
        <v/>
      </c>
      <c r="C55" s="685" t="s">
        <v>225</v>
      </c>
      <c r="D55" s="690"/>
      <c r="E55" s="691"/>
      <c r="F55" s="691"/>
      <c r="G55" s="692"/>
      <c r="H55" s="730" t="str">
        <f>IF('⑦2.変更活動積算内訳（PR）'!M247=0,"",'⑦2.変更活動積算内訳（PR）'!M247)</f>
        <v/>
      </c>
      <c r="I55" s="689"/>
      <c r="J55" s="737" t="str">
        <f t="shared" si="4"/>
        <v/>
      </c>
      <c r="K55" s="695"/>
      <c r="M55" s="582"/>
      <c r="N55" s="582"/>
      <c r="O55" s="684"/>
      <c r="P55" s="582"/>
      <c r="Q55" s="582"/>
      <c r="R55" s="147"/>
      <c r="S55" s="147"/>
    </row>
    <row r="56" spans="2:19" ht="36" customHeight="1">
      <c r="B56" s="726" t="str">
        <f>IF('①4.事業内容（PR）'!B30="","",'①4.事業内容（PR）'!B30)</f>
        <v/>
      </c>
      <c r="C56" s="719" t="str">
        <f>IF(B56="","","申請時")</f>
        <v/>
      </c>
      <c r="D56" s="720" t="str">
        <f>IF('①4.事業内容（PR）'!C30="","",'①4.事業内容（PR）'!C30)</f>
        <v/>
      </c>
      <c r="E56" s="721" t="str">
        <f>IF('①4.事業内容（PR）'!D30="","",'①4.事業内容（PR）'!D30)</f>
        <v/>
      </c>
      <c r="F56" s="721" t="str">
        <f>IF('①4.事業内容（PR）'!F30="","",'①4.事業内容（PR）'!F30)</f>
        <v/>
      </c>
      <c r="G56" s="722" t="str">
        <f>IF('①4.事業内容（PR）'!H30="","",'①4.事業内容（PR）'!H30)</f>
        <v/>
      </c>
      <c r="H56" s="731">
        <f>IF('①7.積算内訳（PR）'!F256="","",'①7.積算内訳（PR）'!F256)</f>
        <v>0</v>
      </c>
      <c r="I56" s="723" t="str">
        <f>IF('①6.成果目標（PR）'!G57="","",('①6.成果目標（PR）'!G57*1000))</f>
        <v/>
      </c>
      <c r="J56" s="738" t="str">
        <f t="shared" si="4"/>
        <v/>
      </c>
      <c r="M56" s="603" t="str">
        <f>IF(C57="選択","",IF(C57="中止",-(H56),IF(C57="変更",(H57-H56),"")))</f>
        <v/>
      </c>
      <c r="N56" s="603" t="str">
        <f>IF(C57="選択","",IF(C57="中止",-(I56),IF(C57="変更",(I57-I56),"")))</f>
        <v/>
      </c>
      <c r="O56" s="717" t="str">
        <f t="shared" ref="O56" si="17">IF(B56="","",B56)</f>
        <v/>
      </c>
      <c r="P56" s="603" t="str">
        <f t="shared" ref="P56" si="18">IF(B56="","",IF(C57="変更",H57,IF(C57="中止",0,H56)))</f>
        <v/>
      </c>
      <c r="Q56" s="603" t="str">
        <f t="shared" ref="Q56" si="19">IF(B56="","",IF(C57="変更",I57,IF(C57="中止",0,I56)))</f>
        <v/>
      </c>
      <c r="R56" s="165">
        <f>IF(C57="変更",'⑦2.変更活動積算内訳（PR）'!N257,IF('⑦1.活動計画変更（PR）'!C57="中止",0,'⑦2.変更活動積算内訳（PR）'!G257))</f>
        <v>0</v>
      </c>
      <c r="S56" s="165">
        <f>IF(C57="変更",'⑦2.変更活動積算内訳（PR）'!O257,IF('⑦1.活動計画変更（PR）'!C57="中止",0,'⑦2.変更活動積算内訳（PR）'!H257))</f>
        <v>0</v>
      </c>
    </row>
    <row r="57" spans="2:19" ht="36" customHeight="1">
      <c r="B57" s="725" t="str">
        <f>IF(B56="","",B56)</f>
        <v/>
      </c>
      <c r="C57" s="701" t="s">
        <v>225</v>
      </c>
      <c r="D57" s="690"/>
      <c r="E57" s="691"/>
      <c r="F57" s="691"/>
      <c r="G57" s="692"/>
      <c r="H57" s="730" t="str">
        <f>IF('⑦2.変更活動積算内訳（PR）'!M257=0,"",'⑦2.変更活動積算内訳（PR）'!M257)</f>
        <v/>
      </c>
      <c r="I57" s="689"/>
      <c r="J57" s="740" t="str">
        <f t="shared" si="4"/>
        <v/>
      </c>
      <c r="M57" s="582"/>
      <c r="N57" s="582"/>
      <c r="O57" s="684"/>
      <c r="P57" s="582"/>
      <c r="Q57" s="582"/>
      <c r="R57" s="147"/>
      <c r="S57" s="147"/>
    </row>
    <row r="58" spans="2:19" ht="36" customHeight="1">
      <c r="B58" s="726" t="str">
        <f>IF('①4.事業内容（PR）'!B31="","",'①4.事業内容（PR）'!B31)</f>
        <v/>
      </c>
      <c r="C58" s="710" t="str">
        <f>IF(B58="","","申請時")</f>
        <v/>
      </c>
      <c r="D58" s="720" t="str">
        <f>IF('①4.事業内容（PR）'!C31="","",'①4.事業内容（PR）'!C31)</f>
        <v/>
      </c>
      <c r="E58" s="721" t="str">
        <f>IF('①4.事業内容（PR）'!D31="","",'①4.事業内容（PR）'!D31)</f>
        <v/>
      </c>
      <c r="F58" s="721" t="str">
        <f>IF('①4.事業内容（PR）'!F31="","",'①4.事業内容（PR）'!F31)</f>
        <v/>
      </c>
      <c r="G58" s="722" t="str">
        <f>IF('①4.事業内容（PR）'!H31="","",'①4.事業内容（PR）'!H31)</f>
        <v/>
      </c>
      <c r="H58" s="731">
        <f>IF('①7.積算内訳（PR）'!F266="","",'①7.積算内訳（PR）'!F266)</f>
        <v>0</v>
      </c>
      <c r="I58" s="723" t="str">
        <f>IF('①6.成果目標（PR）'!G59="","",('①6.成果目標（PR）'!G59*1000))</f>
        <v/>
      </c>
      <c r="J58" s="738" t="str">
        <f t="shared" si="4"/>
        <v/>
      </c>
      <c r="M58" s="603" t="str">
        <f>IF(C59="選択","",IF(C59="中止",-(H58),IF(C59="変更",(H59-H58),"")))</f>
        <v/>
      </c>
      <c r="N58" s="603" t="str">
        <f>IF(C59="選択","",IF(C59="中止",-(I58),IF(C59="変更",(I59-I58),"")))</f>
        <v/>
      </c>
      <c r="O58" s="717" t="str">
        <f t="shared" ref="O58" si="20">IF(B58="","",B58)</f>
        <v/>
      </c>
      <c r="P58" s="603" t="str">
        <f t="shared" ref="P58" si="21">IF(B58="","",IF(C59="変更",H59,IF(C59="中止",0,H58)))</f>
        <v/>
      </c>
      <c r="Q58" s="603" t="str">
        <f t="shared" ref="Q58" si="22">IF(B58="","",IF(C59="変更",I59,IF(C59="中止",0,I58)))</f>
        <v/>
      </c>
      <c r="R58" s="165">
        <f>IF(C59="変更",'⑦2.変更活動積算内訳（PR）'!N267,IF('⑦1.活動計画変更（PR）'!C59="中止",0,'⑦2.変更活動積算内訳（PR）'!G267))</f>
        <v>0</v>
      </c>
      <c r="S58" s="165">
        <f>IF(C59="変更",'⑦2.変更活動積算内訳（PR）'!O267,IF('⑦1.活動計画変更（PR）'!C59="中止",0,'⑦2.変更活動積算内訳（PR）'!H267))</f>
        <v>0</v>
      </c>
    </row>
    <row r="59" spans="2:19" ht="36" customHeight="1">
      <c r="B59" s="725" t="str">
        <f>IF(B58="","",B58)</f>
        <v/>
      </c>
      <c r="C59" s="685" t="s">
        <v>225</v>
      </c>
      <c r="D59" s="690"/>
      <c r="E59" s="691"/>
      <c r="F59" s="691"/>
      <c r="G59" s="692"/>
      <c r="H59" s="730" t="str">
        <f>IF('⑦2.変更活動積算内訳（PR）'!M267=0,"",'⑦2.変更活動積算内訳（PR）'!M267)</f>
        <v/>
      </c>
      <c r="I59" s="689"/>
      <c r="J59" s="740" t="str">
        <f t="shared" si="4"/>
        <v/>
      </c>
      <c r="M59" s="582"/>
      <c r="N59" s="582"/>
      <c r="O59" s="684"/>
      <c r="P59" s="582"/>
      <c r="Q59" s="582"/>
      <c r="R59" s="147"/>
      <c r="S59" s="147"/>
    </row>
    <row r="60" spans="2:19" ht="36" customHeight="1">
      <c r="B60" s="726" t="str">
        <f>IF('①4.事業内容（PR）'!B32="","",'①4.事業内容（PR）'!B32)</f>
        <v/>
      </c>
      <c r="C60" s="719" t="str">
        <f>IF(B60="","","申請時")</f>
        <v/>
      </c>
      <c r="D60" s="720" t="str">
        <f>IF('①4.事業内容（PR）'!C32="","",'①4.事業内容（PR）'!C32)</f>
        <v/>
      </c>
      <c r="E60" s="721" t="str">
        <f>IF('①4.事業内容（PR）'!D32="","",'①4.事業内容（PR）'!D32)</f>
        <v/>
      </c>
      <c r="F60" s="721" t="str">
        <f>IF('①4.事業内容（PR）'!F32="","",'①4.事業内容（PR）'!F32)</f>
        <v/>
      </c>
      <c r="G60" s="722" t="str">
        <f>IF('①4.事業内容（PR）'!H32="","",'①4.事業内容（PR）'!H32)</f>
        <v/>
      </c>
      <c r="H60" s="731">
        <f>IF('①7.積算内訳（PR）'!F276="","",'①7.積算内訳（PR）'!F276)</f>
        <v>0</v>
      </c>
      <c r="I60" s="723" t="str">
        <f>IF('①6.成果目標（PR）'!G61="","",('①6.成果目標（PR）'!G61*1000))</f>
        <v/>
      </c>
      <c r="J60" s="738" t="str">
        <f t="shared" si="4"/>
        <v/>
      </c>
      <c r="M60" s="603" t="str">
        <f>IF(C61="選択","",IF(C61="中止",-(H60),IF(C61="変更",(H61-H60),"")))</f>
        <v/>
      </c>
      <c r="N60" s="603" t="str">
        <f>IF(C61="選択","",IF(C61="中止",-(I60),IF(C61="変更",(I61-I60),"")))</f>
        <v/>
      </c>
      <c r="O60" s="717" t="str">
        <f t="shared" ref="O60" si="23">IF(B60="","",B60)</f>
        <v/>
      </c>
      <c r="P60" s="603" t="str">
        <f t="shared" ref="P60" si="24">IF(B60="","",IF(C61="変更",H61,IF(C61="中止",0,H60)))</f>
        <v/>
      </c>
      <c r="Q60" s="603" t="str">
        <f t="shared" ref="Q60" si="25">IF(B60="","",IF(C61="変更",I61,IF(C61="中止",0,I60)))</f>
        <v/>
      </c>
      <c r="R60" s="165">
        <f>IF(C61="変更",'⑦2.変更活動積算内訳（PR）'!N277,IF('⑦1.活動計画変更（PR）'!C61="中止",0,'⑦2.変更活動積算内訳（PR）'!G277))</f>
        <v>0</v>
      </c>
      <c r="S60" s="165">
        <f>IF(C61="変更",'⑦2.変更活動積算内訳（PR）'!O277,IF('⑦1.活動計画変更（PR）'!C61="中止",0,'⑦2.変更活動積算内訳（PR）'!H277))</f>
        <v>0</v>
      </c>
    </row>
    <row r="61" spans="2:19" ht="36" customHeight="1">
      <c r="B61" s="725" t="str">
        <f>IF(B60="","",B60)</f>
        <v/>
      </c>
      <c r="C61" s="685" t="s">
        <v>225</v>
      </c>
      <c r="D61" s="690"/>
      <c r="E61" s="691"/>
      <c r="F61" s="691"/>
      <c r="G61" s="692"/>
      <c r="H61" s="730" t="str">
        <f>IF('⑦2.変更活動積算内訳（PR）'!M277=0,"",'⑦2.変更活動積算内訳（PR）'!M277)</f>
        <v/>
      </c>
      <c r="I61" s="689"/>
      <c r="J61" s="740" t="str">
        <f t="shared" si="4"/>
        <v/>
      </c>
      <c r="M61" s="582"/>
      <c r="N61" s="582"/>
      <c r="O61" s="684"/>
      <c r="P61" s="582"/>
      <c r="Q61" s="582"/>
      <c r="R61" s="147"/>
      <c r="S61" s="147"/>
    </row>
    <row r="62" spans="2:19" ht="36" customHeight="1">
      <c r="B62" s="726" t="str">
        <f>IF('①4.事業内容（PR）'!B33="","",'①4.事業内容（PR）'!B33)</f>
        <v/>
      </c>
      <c r="C62" s="719" t="str">
        <f>IF(B62="","","申請時")</f>
        <v/>
      </c>
      <c r="D62" s="720" t="str">
        <f>IF('①4.事業内容（PR）'!C33="","",'①4.事業内容（PR）'!C33)</f>
        <v/>
      </c>
      <c r="E62" s="721" t="str">
        <f>IF('①4.事業内容（PR）'!D33="","",'①4.事業内容（PR）'!D33)</f>
        <v/>
      </c>
      <c r="F62" s="721" t="str">
        <f>IF('①4.事業内容（PR）'!F33="","",'①4.事業内容（PR）'!F33)</f>
        <v/>
      </c>
      <c r="G62" s="722" t="str">
        <f>IF('①4.事業内容（PR）'!H33="","",'①4.事業内容（PR）'!H33)</f>
        <v/>
      </c>
      <c r="H62" s="731">
        <f>IF('①7.積算内訳（PR）'!F286="","",'①7.積算内訳（PR）'!F286)</f>
        <v>0</v>
      </c>
      <c r="I62" s="723" t="str">
        <f>IF('①6.成果目標（PR）'!G63="","",('①6.成果目標（PR）'!G63*1000))</f>
        <v/>
      </c>
      <c r="J62" s="738" t="str">
        <f t="shared" si="4"/>
        <v/>
      </c>
      <c r="M62" s="603" t="str">
        <f>IF(C63="選択","",IF(C63="中止",-(H62),IF(C63="変更",(H63-H62),"")))</f>
        <v/>
      </c>
      <c r="N62" s="603" t="str">
        <f>IF(C63="選択","",IF(C63="中止",-(I62),IF(C63="変更",(I63-I62),"")))</f>
        <v/>
      </c>
      <c r="O62" s="717" t="str">
        <f t="shared" ref="O62" si="26">IF(B62="","",B62)</f>
        <v/>
      </c>
      <c r="P62" s="603" t="str">
        <f t="shared" ref="P62" si="27">IF(B62="","",IF(C63="変更",H63,IF(C63="中止",0,H62)))</f>
        <v/>
      </c>
      <c r="Q62" s="603" t="str">
        <f t="shared" ref="Q62" si="28">IF(B62="","",IF(C63="変更",I63,IF(C63="中止",0,I62)))</f>
        <v/>
      </c>
      <c r="R62" s="165">
        <f>IF(C63="変更",'⑦2.変更活動積算内訳（PR）'!N287,IF('⑦1.活動計画変更（PR）'!C63="中止",0,'⑦2.変更活動積算内訳（PR）'!G287))</f>
        <v>0</v>
      </c>
      <c r="S62" s="165">
        <f>IF(C63="変更",'⑦2.変更活動積算内訳（PR）'!O287,IF('⑦1.活動計画変更（PR）'!C63="中止",0,'⑦2.変更活動積算内訳（PR）'!H287))</f>
        <v>0</v>
      </c>
    </row>
    <row r="63" spans="2:19" ht="36" customHeight="1">
      <c r="B63" s="725" t="str">
        <f>IF(B62="","",B62)</f>
        <v/>
      </c>
      <c r="C63" s="685" t="s">
        <v>225</v>
      </c>
      <c r="D63" s="690"/>
      <c r="E63" s="691"/>
      <c r="F63" s="691"/>
      <c r="G63" s="692"/>
      <c r="H63" s="730" t="str">
        <f>IF('⑦2.変更活動積算内訳（PR）'!M287=0,"",'⑦2.変更活動積算内訳（PR）'!M287)</f>
        <v/>
      </c>
      <c r="I63" s="689"/>
      <c r="J63" s="740" t="str">
        <f t="shared" si="4"/>
        <v/>
      </c>
      <c r="M63" s="582"/>
      <c r="N63" s="582"/>
      <c r="O63" s="684"/>
      <c r="P63" s="582"/>
      <c r="Q63" s="582"/>
      <c r="R63" s="147"/>
      <c r="S63" s="147"/>
    </row>
    <row r="64" spans="2:19" ht="36" customHeight="1">
      <c r="B64" s="726" t="str">
        <f>IF('①4.事業内容（PR）'!B34="","",'①4.事業内容（PR）'!B34)</f>
        <v/>
      </c>
      <c r="C64" s="719" t="str">
        <f>IF(B64="","","申請時")</f>
        <v/>
      </c>
      <c r="D64" s="720" t="str">
        <f>IF('①4.事業内容（PR）'!C34="","",'①4.事業内容（PR）'!C34)</f>
        <v/>
      </c>
      <c r="E64" s="721" t="str">
        <f>IF('①4.事業内容（PR）'!D34="","",'①4.事業内容（PR）'!D34)</f>
        <v/>
      </c>
      <c r="F64" s="721" t="str">
        <f>IF('①4.事業内容（PR）'!F34="","",'①4.事業内容（PR）'!F34)</f>
        <v/>
      </c>
      <c r="G64" s="722" t="str">
        <f>IF('①4.事業内容（PR）'!H34="","",'①4.事業内容（PR）'!H34)</f>
        <v/>
      </c>
      <c r="H64" s="731">
        <f>IF('①7.積算内訳（PR）'!F296="","",'①7.積算内訳（PR）'!F296)</f>
        <v>0</v>
      </c>
      <c r="I64" s="723" t="str">
        <f>IF('①6.成果目標（PR）'!G65="","",('①6.成果目標（PR）'!G65*1000))</f>
        <v/>
      </c>
      <c r="J64" s="738" t="str">
        <f t="shared" si="4"/>
        <v/>
      </c>
      <c r="M64" s="603" t="str">
        <f>IF(C65="選択","",IF(C65="中止",-(H64),IF(C65="変更",(H65-H64),"")))</f>
        <v/>
      </c>
      <c r="N64" s="603" t="str">
        <f>IF(C65="選択","",IF(C65="中止",-(I64),IF(C65="変更",(I65-I64),"")))</f>
        <v/>
      </c>
      <c r="O64" s="717" t="str">
        <f t="shared" ref="O64" si="29">IF(B64="","",B64)</f>
        <v/>
      </c>
      <c r="P64" s="603" t="str">
        <f t="shared" ref="P64" si="30">IF(B64="","",IF(C65="変更",H65,IF(C65="中止",0,H64)))</f>
        <v/>
      </c>
      <c r="Q64" s="603" t="str">
        <f t="shared" ref="Q64" si="31">IF(B64="","",IF(C65="変更",I65,IF(C65="中止",0,I64)))</f>
        <v/>
      </c>
      <c r="R64" s="165">
        <f>IF(C65="変更",'⑦2.変更活動積算内訳（PR）'!N297,IF('⑦1.活動計画変更（PR）'!C65="中止",0,'⑦2.変更活動積算内訳（PR）'!G297))</f>
        <v>0</v>
      </c>
      <c r="S64" s="165">
        <f>IF(C65="変更",'⑦2.変更活動積算内訳（PR）'!O297,IF('⑦1.活動計画変更（PR）'!C65="中止",0,'⑦2.変更活動積算内訳（PR）'!H297))</f>
        <v>0</v>
      </c>
    </row>
    <row r="65" spans="2:19" ht="36" customHeight="1" thickBot="1">
      <c r="B65" s="727" t="str">
        <f>IF(B64="","",B64)</f>
        <v/>
      </c>
      <c r="C65" s="696" t="s">
        <v>225</v>
      </c>
      <c r="D65" s="697"/>
      <c r="E65" s="698"/>
      <c r="F65" s="698"/>
      <c r="G65" s="699"/>
      <c r="H65" s="732" t="str">
        <f>IF('⑦2.変更活動積算内訳（PR）'!M297=0,"",'⑦2.変更活動積算内訳（PR）'!M297)</f>
        <v/>
      </c>
      <c r="I65" s="700"/>
      <c r="J65" s="739" t="str">
        <f t="shared" si="4"/>
        <v/>
      </c>
      <c r="M65" s="582"/>
      <c r="N65" s="582"/>
      <c r="O65" s="684"/>
      <c r="P65" s="582"/>
      <c r="Q65" s="582"/>
      <c r="R65" s="147"/>
      <c r="S65" s="147"/>
    </row>
    <row r="66" spans="2:19" ht="36" customHeight="1">
      <c r="B66" s="726" t="str">
        <f>IF('①4.事業内容（PR）'!B35="","",'①4.事業内容（PR）'!B35)</f>
        <v/>
      </c>
      <c r="C66" s="710" t="str">
        <f>IF(B66="","","申請時")</f>
        <v/>
      </c>
      <c r="D66" s="720" t="str">
        <f>IF('①4.事業内容（PR）'!C35="","",'①4.事業内容（PR）'!C35)</f>
        <v/>
      </c>
      <c r="E66" s="721" t="str">
        <f>IF('①4.事業内容（PR）'!D35="","",'①4.事業内容（PR）'!D35)</f>
        <v/>
      </c>
      <c r="F66" s="721" t="str">
        <f>IF('①4.事業内容（PR）'!F35="","",'①4.事業内容（PR）'!F35)</f>
        <v/>
      </c>
      <c r="G66" s="722" t="str">
        <f>IF('①4.事業内容（PR）'!H35="","",'①4.事業内容（PR）'!H35)</f>
        <v/>
      </c>
      <c r="H66" s="731">
        <f>IF('①7.積算内訳（PR）'!F306="","",'①7.積算内訳（PR）'!F306)</f>
        <v>0</v>
      </c>
      <c r="I66" s="723" t="str">
        <f>IF('①6.成果目標（PR）'!G67="","",('①6.成果目標（PR）'!G67*1000))</f>
        <v/>
      </c>
      <c r="J66" s="738" t="str">
        <f t="shared" si="4"/>
        <v/>
      </c>
      <c r="M66" s="603" t="str">
        <f>IF(C67="選択","",IF(C67="中止",-(H66),IF(C67="変更",(H67-H66),"")))</f>
        <v/>
      </c>
      <c r="N66" s="603" t="str">
        <f>IF(C67="選択","",IF(C67="中止",-(I66),IF(C67="変更",(I67-I66),"")))</f>
        <v/>
      </c>
      <c r="O66" s="717" t="str">
        <f t="shared" ref="O66" si="32">IF(B66="","",B66)</f>
        <v/>
      </c>
      <c r="P66" s="603" t="str">
        <f t="shared" ref="P66" si="33">IF(B66="","",IF(C67="変更",H67,IF(C67="中止",0,H66)))</f>
        <v/>
      </c>
      <c r="Q66" s="603" t="str">
        <f t="shared" ref="Q66" si="34">IF(B66="","",IF(C67="変更",I67,IF(C67="中止",0,I66)))</f>
        <v/>
      </c>
      <c r="R66" s="165">
        <f>IF(C67="変更",'⑦2.変更活動積算内訳（PR）'!N307,IF('⑦1.活動計画変更（PR）'!C67="中止",0,'⑦2.変更活動積算内訳（PR）'!G307))</f>
        <v>0</v>
      </c>
      <c r="S66" s="165">
        <f>IF(C67="変更",'⑦2.変更活動積算内訳（PR）'!O307,IF('⑦1.活動計画変更（PR）'!C67="中止",0,'⑦2.変更活動積算内訳（PR）'!H307))</f>
        <v>0</v>
      </c>
    </row>
    <row r="67" spans="2:19" ht="36" customHeight="1">
      <c r="B67" s="725" t="str">
        <f>IF(B66="","",B66)</f>
        <v/>
      </c>
      <c r="C67" s="685" t="s">
        <v>225</v>
      </c>
      <c r="D67" s="690"/>
      <c r="E67" s="691"/>
      <c r="F67" s="691"/>
      <c r="G67" s="692"/>
      <c r="H67" s="730" t="str">
        <f>IF('⑦2.変更活動積算内訳（PR）'!M307=0,"",'⑦2.変更活動積算内訳（PR）'!M307)</f>
        <v/>
      </c>
      <c r="I67" s="689"/>
      <c r="J67" s="740" t="str">
        <f t="shared" si="4"/>
        <v/>
      </c>
      <c r="M67" s="582"/>
      <c r="N67" s="582"/>
      <c r="O67" s="684"/>
      <c r="P67" s="582"/>
      <c r="Q67" s="582"/>
      <c r="R67" s="147"/>
      <c r="S67" s="147"/>
    </row>
    <row r="68" spans="2:19" ht="36" customHeight="1">
      <c r="B68" s="726" t="str">
        <f>IF('①4.事業内容（PR）'!B36="","",'①4.事業内容（PR）'!B36)</f>
        <v/>
      </c>
      <c r="C68" s="719" t="str">
        <f>IF(B68="","","申請時")</f>
        <v/>
      </c>
      <c r="D68" s="720" t="str">
        <f>IF('①4.事業内容（PR）'!C36="","",'①4.事業内容（PR）'!C36)</f>
        <v/>
      </c>
      <c r="E68" s="721" t="str">
        <f>IF('①4.事業内容（PR）'!D36="","",'①4.事業内容（PR）'!D36)</f>
        <v/>
      </c>
      <c r="F68" s="721" t="str">
        <f>IF('①4.事業内容（PR）'!F36="","",'①4.事業内容（PR）'!F36)</f>
        <v/>
      </c>
      <c r="G68" s="722" t="str">
        <f>IF('①4.事業内容（PR）'!H36="","",'①4.事業内容（PR）'!H36)</f>
        <v/>
      </c>
      <c r="H68" s="731">
        <f>IF('①7.積算内訳（PR）'!F316="","",'①7.積算内訳（PR）'!F316)</f>
        <v>0</v>
      </c>
      <c r="I68" s="723" t="str">
        <f>IF('①6.成果目標（PR）'!G69="","",('①6.成果目標（PR）'!G69*1000))</f>
        <v/>
      </c>
      <c r="J68" s="738" t="str">
        <f t="shared" si="4"/>
        <v/>
      </c>
      <c r="M68" s="603" t="str">
        <f>IF(C69="選択","",IF(C69="中止",-(H68),IF(C69="変更",(H69-H68),"")))</f>
        <v/>
      </c>
      <c r="N68" s="603" t="str">
        <f>IF(C69="選択","",IF(C69="中止",-(I68),IF(C69="変更",(I69-I68),"")))</f>
        <v/>
      </c>
      <c r="O68" s="717" t="str">
        <f t="shared" ref="O68" si="35">IF(B68="","",B68)</f>
        <v/>
      </c>
      <c r="P68" s="603" t="str">
        <f t="shared" ref="P68" si="36">IF(B68="","",IF(C69="変更",H69,IF(C69="中止",0,H68)))</f>
        <v/>
      </c>
      <c r="Q68" s="603" t="str">
        <f t="shared" ref="Q68" si="37">IF(B68="","",IF(C69="変更",I69,IF(C69="中止",0,I68)))</f>
        <v/>
      </c>
      <c r="R68" s="165">
        <f>IF(C69="変更",'⑦2.変更活動積算内訳（PR）'!N317,IF('⑦1.活動計画変更（PR）'!C69="中止",0,'⑦2.変更活動積算内訳（PR）'!G317))</f>
        <v>0</v>
      </c>
      <c r="S68" s="165">
        <f>IF(C69="変更",'⑦2.変更活動積算内訳（PR）'!O317,IF('⑦1.活動計画変更（PR）'!C69="中止",0,'⑦2.変更活動積算内訳（PR）'!H317))</f>
        <v>0</v>
      </c>
    </row>
    <row r="69" spans="2:19" ht="36" customHeight="1">
      <c r="B69" s="725" t="str">
        <f>IF(B68="","",B68)</f>
        <v/>
      </c>
      <c r="C69" s="685" t="s">
        <v>225</v>
      </c>
      <c r="D69" s="690"/>
      <c r="E69" s="691"/>
      <c r="F69" s="691"/>
      <c r="G69" s="692"/>
      <c r="H69" s="730" t="str">
        <f>IF('⑦2.変更活動積算内訳（PR）'!M317=0,"",'⑦2.変更活動積算内訳（PR）'!M317)</f>
        <v/>
      </c>
      <c r="I69" s="689"/>
      <c r="J69" s="740" t="str">
        <f t="shared" si="4"/>
        <v/>
      </c>
      <c r="M69" s="582"/>
      <c r="N69" s="582"/>
      <c r="O69" s="684"/>
      <c r="P69" s="582"/>
      <c r="Q69" s="582"/>
      <c r="R69" s="147"/>
      <c r="S69" s="147"/>
    </row>
    <row r="70" spans="2:19" ht="36" customHeight="1">
      <c r="B70" s="726" t="str">
        <f>IF('①4.事業内容（PR）'!B37="","",'①4.事業内容（PR）'!B37)</f>
        <v/>
      </c>
      <c r="C70" s="719" t="str">
        <f>IF(B70="","","申請時")</f>
        <v/>
      </c>
      <c r="D70" s="720" t="str">
        <f>IF('①4.事業内容（PR）'!C37="","",'①4.事業内容（PR）'!C37)</f>
        <v/>
      </c>
      <c r="E70" s="721" t="str">
        <f>IF('①4.事業内容（PR）'!D37="","",'①4.事業内容（PR）'!D37)</f>
        <v/>
      </c>
      <c r="F70" s="721" t="str">
        <f>IF('①4.事業内容（PR）'!F37="","",'①4.事業内容（PR）'!F37)</f>
        <v/>
      </c>
      <c r="G70" s="722" t="str">
        <f>IF('①4.事業内容（PR）'!H37="","",'①4.事業内容（PR）'!H37)</f>
        <v/>
      </c>
      <c r="H70" s="731">
        <f>IF('①7.積算内訳（PR）'!F326="","",'①7.積算内訳（PR）'!F326)</f>
        <v>0</v>
      </c>
      <c r="I70" s="723" t="str">
        <f>IF('①6.成果目標（PR）'!G71="","",('①6.成果目標（PR）'!G71*1000))</f>
        <v/>
      </c>
      <c r="J70" s="738" t="str">
        <f t="shared" si="4"/>
        <v/>
      </c>
      <c r="M70" s="603" t="str">
        <f>IF(C71="選択","",IF(C71="中止",-(H70),IF(C71="変更",(H71-H70),"")))</f>
        <v/>
      </c>
      <c r="N70" s="603" t="str">
        <f>IF(C71="選択","",IF(C71="中止",-(I70),IF(C71="変更",(I71-I70),"")))</f>
        <v/>
      </c>
      <c r="O70" s="717" t="str">
        <f t="shared" ref="O70" si="38">IF(B70="","",B70)</f>
        <v/>
      </c>
      <c r="P70" s="603" t="str">
        <f t="shared" ref="P70" si="39">IF(B70="","",IF(C71="変更",H71,IF(C71="中止",0,H70)))</f>
        <v/>
      </c>
      <c r="Q70" s="603" t="str">
        <f t="shared" ref="Q70" si="40">IF(B70="","",IF(C71="変更",I71,IF(C71="中止",0,I70)))</f>
        <v/>
      </c>
      <c r="R70" s="165">
        <f>IF(C71="変更",'⑦2.変更活動積算内訳（PR）'!N327,IF('⑦1.活動計画変更（PR）'!C71="中止",0,'⑦2.変更活動積算内訳（PR）'!G327))</f>
        <v>0</v>
      </c>
      <c r="S70" s="165">
        <f>IF(C71="変更",'⑦2.変更活動積算内訳（PR）'!O327,IF('⑦1.活動計画変更（PR）'!C71="中止",0,'⑦2.変更活動積算内訳（PR）'!H327))</f>
        <v>0</v>
      </c>
    </row>
    <row r="71" spans="2:19" ht="36" customHeight="1">
      <c r="B71" s="725" t="str">
        <f>IF(B70="","",B70)</f>
        <v/>
      </c>
      <c r="C71" s="685" t="s">
        <v>225</v>
      </c>
      <c r="D71" s="690"/>
      <c r="E71" s="691"/>
      <c r="F71" s="691"/>
      <c r="G71" s="692"/>
      <c r="H71" s="730" t="str">
        <f>IF('⑦2.変更活動積算内訳（PR）'!M327=0,"",'⑦2.変更活動積算内訳（PR）'!M327)</f>
        <v/>
      </c>
      <c r="I71" s="689"/>
      <c r="J71" s="740" t="str">
        <f t="shared" si="4"/>
        <v/>
      </c>
      <c r="M71" s="582"/>
      <c r="N71" s="582"/>
      <c r="O71" s="684"/>
      <c r="P71" s="582"/>
      <c r="Q71" s="582"/>
      <c r="R71" s="147"/>
      <c r="S71" s="147"/>
    </row>
    <row r="72" spans="2:19" ht="36" customHeight="1">
      <c r="B72" s="726" t="str">
        <f>IF('①4.事業内容（PR）'!B38="","",'①4.事業内容（PR）'!B38)</f>
        <v/>
      </c>
      <c r="C72" s="719" t="str">
        <f>IF(B72="","","申請時")</f>
        <v/>
      </c>
      <c r="D72" s="720" t="str">
        <f>IF('①4.事業内容（PR）'!C38="","",'①4.事業内容（PR）'!C38)</f>
        <v/>
      </c>
      <c r="E72" s="721" t="str">
        <f>IF('①4.事業内容（PR）'!D38="","",'①4.事業内容（PR）'!D38)</f>
        <v/>
      </c>
      <c r="F72" s="721" t="str">
        <f>IF('①4.事業内容（PR）'!F38="","",'①4.事業内容（PR）'!F38)</f>
        <v/>
      </c>
      <c r="G72" s="722" t="str">
        <f>IF('①4.事業内容（PR）'!H38="","",'①4.事業内容（PR）'!H38)</f>
        <v/>
      </c>
      <c r="H72" s="731">
        <f>IF('①7.積算内訳（PR）'!F336="","",'①7.積算内訳（PR）'!F336)</f>
        <v>0</v>
      </c>
      <c r="I72" s="723" t="str">
        <f>IF('①6.成果目標（PR）'!G73="","",('①6.成果目標（PR）'!G73*1000))</f>
        <v/>
      </c>
      <c r="J72" s="738" t="str">
        <f t="shared" si="4"/>
        <v/>
      </c>
      <c r="M72" s="603" t="str">
        <f>IF(C73="選択","",IF(C73="中止",-(H72),IF(C73="変更",(H73-H72),"")))</f>
        <v/>
      </c>
      <c r="N72" s="603" t="str">
        <f>IF(C73="選択","",IF(C73="中止",-(I72),IF(C73="変更",(I73-I72),"")))</f>
        <v/>
      </c>
      <c r="O72" s="717" t="str">
        <f t="shared" ref="O72" si="41">IF(B72="","",B72)</f>
        <v/>
      </c>
      <c r="P72" s="603" t="str">
        <f t="shared" ref="P72" si="42">IF(B72="","",IF(C73="変更",H73,IF(C73="中止",0,H72)))</f>
        <v/>
      </c>
      <c r="Q72" s="603" t="str">
        <f t="shared" ref="Q72" si="43">IF(B72="","",IF(C73="変更",I73,IF(C73="中止",0,I72)))</f>
        <v/>
      </c>
      <c r="R72" s="165">
        <f>IF(C73="変更",'⑦2.変更活動積算内訳（PR）'!N337,IF('⑦1.活動計画変更（PR）'!C73="中止",0,'⑦2.変更活動積算内訳（PR）'!G337))</f>
        <v>0</v>
      </c>
      <c r="S72" s="165">
        <f>IF(C73="変更",'⑦2.変更活動積算内訳（PR）'!O337,IF('⑦1.活動計画変更（PR）'!C73="中止",0,'⑦2.変更活動積算内訳（PR）'!H337))</f>
        <v>0</v>
      </c>
    </row>
    <row r="73" spans="2:19" ht="36" customHeight="1">
      <c r="B73" s="725" t="str">
        <f>IF(B72="","",B72)</f>
        <v/>
      </c>
      <c r="C73" s="685" t="s">
        <v>225</v>
      </c>
      <c r="D73" s="690"/>
      <c r="E73" s="691"/>
      <c r="F73" s="691"/>
      <c r="G73" s="692"/>
      <c r="H73" s="730" t="str">
        <f>IF('⑦2.変更活動積算内訳（PR）'!M337=0,"",'⑦2.変更活動積算内訳（PR）'!M337)</f>
        <v/>
      </c>
      <c r="I73" s="689"/>
      <c r="J73" s="740" t="str">
        <f t="shared" si="4"/>
        <v/>
      </c>
      <c r="M73" s="582"/>
      <c r="N73" s="582"/>
      <c r="O73" s="684"/>
      <c r="P73" s="582"/>
      <c r="Q73" s="582"/>
      <c r="R73" s="147"/>
      <c r="S73" s="147"/>
    </row>
    <row r="74" spans="2:19" ht="36" customHeight="1">
      <c r="B74" s="726" t="str">
        <f>IF('①4.事業内容（PR）'!B39="","",'①4.事業内容（PR）'!B39)</f>
        <v/>
      </c>
      <c r="C74" s="719" t="str">
        <f>IF(B74="","","申請時")</f>
        <v/>
      </c>
      <c r="D74" s="720" t="str">
        <f>IF('①4.事業内容（PR）'!C39="","",'①4.事業内容（PR）'!C39)</f>
        <v/>
      </c>
      <c r="E74" s="721" t="str">
        <f>IF('①4.事業内容（PR）'!D39="","",'①4.事業内容（PR）'!D39)</f>
        <v/>
      </c>
      <c r="F74" s="721" t="str">
        <f>IF('①4.事業内容（PR）'!F39="","",'①4.事業内容（PR）'!F39)</f>
        <v/>
      </c>
      <c r="G74" s="722" t="str">
        <f>IF('①4.事業内容（PR）'!H39="","",'①4.事業内容（PR）'!H39)</f>
        <v/>
      </c>
      <c r="H74" s="731">
        <f>IF('①7.積算内訳（PR）'!F346="","",'①7.積算内訳（PR）'!F346)</f>
        <v>0</v>
      </c>
      <c r="I74" s="723" t="str">
        <f>IF('①6.成果目標（PR）'!G75="","",('①6.成果目標（PR）'!G75*1000))</f>
        <v/>
      </c>
      <c r="J74" s="738" t="str">
        <f t="shared" si="4"/>
        <v/>
      </c>
      <c r="M74" s="603" t="str">
        <f>IF(C75="選択","",IF(C75="中止",-(H74),IF(C75="変更",(H75-H74),"")))</f>
        <v/>
      </c>
      <c r="N74" s="603" t="str">
        <f>IF(C75="選択","",IF(C75="中止",-(I74),IF(C75="変更",(I75-I74),"")))</f>
        <v/>
      </c>
      <c r="O74" s="717" t="str">
        <f t="shared" ref="O74" si="44">IF(B74="","",B74)</f>
        <v/>
      </c>
      <c r="P74" s="603" t="str">
        <f t="shared" ref="P74" si="45">IF(B74="","",IF(C75="変更",H75,IF(C75="中止",0,H74)))</f>
        <v/>
      </c>
      <c r="Q74" s="603" t="str">
        <f t="shared" ref="Q74" si="46">IF(B74="","",IF(C75="変更",I75,IF(C75="中止",0,I74)))</f>
        <v/>
      </c>
      <c r="R74" s="165">
        <f>IF(C75="変更",'⑦2.変更活動積算内訳（PR）'!N347,IF('⑦1.活動計画変更（PR）'!C75="中止",0,'⑦2.変更活動積算内訳（PR）'!G347))</f>
        <v>0</v>
      </c>
      <c r="S74" s="165">
        <f>IF(C75="変更",'⑦2.変更活動積算内訳（PR）'!O347,IF('⑦1.活動計画変更（PR）'!C75="中止",0,'⑦2.変更活動積算内訳（PR）'!H347))</f>
        <v>0</v>
      </c>
    </row>
    <row r="75" spans="2:19" ht="36" customHeight="1">
      <c r="B75" s="725" t="str">
        <f>IF(B74="","",B74)</f>
        <v/>
      </c>
      <c r="C75" s="685" t="s">
        <v>225</v>
      </c>
      <c r="D75" s="690"/>
      <c r="E75" s="691"/>
      <c r="F75" s="691"/>
      <c r="G75" s="692"/>
      <c r="H75" s="730" t="str">
        <f>IF('⑦2.変更活動積算内訳（PR）'!M347=0,"",'⑦2.変更活動積算内訳（PR）'!M347)</f>
        <v/>
      </c>
      <c r="I75" s="689"/>
      <c r="J75" s="740" t="str">
        <f t="shared" si="4"/>
        <v/>
      </c>
      <c r="M75" s="582"/>
      <c r="N75" s="582"/>
      <c r="O75" s="684"/>
      <c r="P75" s="582"/>
      <c r="Q75" s="582"/>
      <c r="R75" s="147"/>
      <c r="S75" s="147"/>
    </row>
    <row r="76" spans="2:19" ht="36" customHeight="1">
      <c r="B76" s="726" t="str">
        <f>IF('①4.事業内容（PR）'!B40="","",'①4.事業内容（PR）'!B40)</f>
        <v/>
      </c>
      <c r="C76" s="719" t="str">
        <f>IF(B76="","","申請時")</f>
        <v/>
      </c>
      <c r="D76" s="720" t="str">
        <f>IF('①4.事業内容（PR）'!C40="","",'①4.事業内容（PR）'!C40)</f>
        <v/>
      </c>
      <c r="E76" s="721" t="str">
        <f>IF('①4.事業内容（PR）'!D40="","",'①4.事業内容（PR）'!D40)</f>
        <v/>
      </c>
      <c r="F76" s="721" t="str">
        <f>IF('①4.事業内容（PR）'!F40="","",'①4.事業内容（PR）'!F40)</f>
        <v/>
      </c>
      <c r="G76" s="722" t="str">
        <f>IF('①4.事業内容（PR）'!H40="","",'①4.事業内容（PR）'!H40)</f>
        <v/>
      </c>
      <c r="H76" s="731">
        <f>IF('①7.積算内訳（PR）'!F356="","",'①7.積算内訳（PR）'!F356)</f>
        <v>0</v>
      </c>
      <c r="I76" s="723" t="str">
        <f>IF('①6.成果目標（PR）'!G77="","",('①6.成果目標（PR）'!G77*1000))</f>
        <v/>
      </c>
      <c r="J76" s="738" t="str">
        <f t="shared" si="4"/>
        <v/>
      </c>
      <c r="M76" s="603" t="str">
        <f>IF(C77="選択","",IF(C77="中止",-(H76),IF(C77="変更",(H77-H76),"")))</f>
        <v/>
      </c>
      <c r="N76" s="603" t="str">
        <f>IF(C77="選択","",IF(C77="中止",-(I76),IF(C77="変更",(I77-I76),"")))</f>
        <v/>
      </c>
      <c r="O76" s="717" t="str">
        <f t="shared" ref="O76" si="47">IF(B76="","",B76)</f>
        <v/>
      </c>
      <c r="P76" s="603" t="str">
        <f t="shared" ref="P76" si="48">IF(B76="","",IF(C77="変更",H77,IF(C77="中止",0,H76)))</f>
        <v/>
      </c>
      <c r="Q76" s="603" t="str">
        <f t="shared" ref="Q76" si="49">IF(B76="","",IF(C77="変更",I77,IF(C77="中止",0,I76)))</f>
        <v/>
      </c>
      <c r="R76" s="165">
        <f>IF(C77="変更",'⑦2.変更活動積算内訳（PR）'!N357,IF('⑦1.活動計画変更（PR）'!C77="中止",0,'⑦2.変更活動積算内訳（PR）'!G357))</f>
        <v>0</v>
      </c>
      <c r="S76" s="165">
        <f>IF(C77="変更",'⑦2.変更活動積算内訳（PR）'!O357,IF('⑦1.活動計画変更（PR）'!C77="中止",0,'⑦2.変更活動積算内訳（PR）'!H357))</f>
        <v>0</v>
      </c>
    </row>
    <row r="77" spans="2:19" ht="36" customHeight="1" thickBot="1">
      <c r="B77" s="727" t="str">
        <f>IF(B76="","",B76)</f>
        <v/>
      </c>
      <c r="C77" s="696" t="s">
        <v>225</v>
      </c>
      <c r="D77" s="697"/>
      <c r="E77" s="698"/>
      <c r="F77" s="698"/>
      <c r="G77" s="699"/>
      <c r="H77" s="732" t="str">
        <f>IF('⑦2.変更活動積算内訳（PR）'!M357=0,"",'⑦2.変更活動積算内訳（PR）'!M357)</f>
        <v/>
      </c>
      <c r="I77" s="700"/>
      <c r="J77" s="739" t="str">
        <f t="shared" si="4"/>
        <v/>
      </c>
      <c r="M77" s="582"/>
      <c r="N77" s="582"/>
      <c r="O77" s="684"/>
      <c r="P77" s="582"/>
      <c r="Q77" s="582"/>
      <c r="R77" s="147"/>
      <c r="S77" s="147"/>
    </row>
    <row r="78" spans="2:19" ht="36" customHeight="1">
      <c r="B78" s="726" t="str">
        <f>IF('①4.事業内容（PR）'!B41="","",'①4.事業内容（PR）'!B41)</f>
        <v/>
      </c>
      <c r="C78" s="710" t="str">
        <f>IF(B78="","","申請時")</f>
        <v/>
      </c>
      <c r="D78" s="720" t="str">
        <f>IF('①4.事業内容（PR）'!C41="","",'①4.事業内容（PR）'!C41)</f>
        <v/>
      </c>
      <c r="E78" s="721" t="str">
        <f>IF('①4.事業内容（PR）'!D41="","",'①4.事業内容（PR）'!D41)</f>
        <v/>
      </c>
      <c r="F78" s="721" t="str">
        <f>IF('①4.事業内容（PR）'!F41="","",'①4.事業内容（PR）'!F41)</f>
        <v/>
      </c>
      <c r="G78" s="722" t="str">
        <f>IF('①4.事業内容（PR）'!H41="","",'①4.事業内容（PR）'!H41)</f>
        <v/>
      </c>
      <c r="H78" s="731">
        <f>IF('①7.積算内訳（PR）'!F366="","",'①7.積算内訳（PR）'!F366)</f>
        <v>0</v>
      </c>
      <c r="I78" s="723" t="str">
        <f>IF('①6.成果目標（PR）'!G79="","",('①6.成果目標（PR）'!G79*1000))</f>
        <v/>
      </c>
      <c r="J78" s="738" t="str">
        <f t="shared" si="4"/>
        <v/>
      </c>
      <c r="M78" s="603" t="str">
        <f>IF(C79="選択","",IF(C79="中止",-(H78),IF(C79="変更",(H79-H78),"")))</f>
        <v/>
      </c>
      <c r="N78" s="603" t="str">
        <f>IF(C79="選択","",IF(C79="中止",-(I78),IF(C79="変更",(I79-I78),"")))</f>
        <v/>
      </c>
      <c r="O78" s="717" t="str">
        <f t="shared" ref="O78" si="50">IF(B78="","",B78)</f>
        <v/>
      </c>
      <c r="P78" s="603" t="str">
        <f t="shared" ref="P78" si="51">IF(B78="","",IF(C79="変更",H79,IF(C79="中止",0,H78)))</f>
        <v/>
      </c>
      <c r="Q78" s="603" t="str">
        <f t="shared" ref="Q78" si="52">IF(B78="","",IF(C79="変更",I79,IF(C79="中止",0,I78)))</f>
        <v/>
      </c>
      <c r="R78" s="165">
        <f>IF(C79="変更",'⑦2.変更活動積算内訳（PR）'!N367,IF('⑦1.活動計画変更（PR）'!C79="中止",0,'⑦2.変更活動積算内訳（PR）'!G367))</f>
        <v>0</v>
      </c>
      <c r="S78" s="165">
        <f>IF(C79="変更",'⑦2.変更活動積算内訳（PR）'!O367,IF('⑦1.活動計画変更（PR）'!C79="中止",0,'⑦2.変更活動積算内訳（PR）'!H367))</f>
        <v>0</v>
      </c>
    </row>
    <row r="79" spans="2:19" ht="36" customHeight="1">
      <c r="B79" s="725" t="str">
        <f>IF(B78="","",B78)</f>
        <v/>
      </c>
      <c r="C79" s="685" t="s">
        <v>225</v>
      </c>
      <c r="D79" s="690"/>
      <c r="E79" s="691"/>
      <c r="F79" s="691"/>
      <c r="G79" s="692"/>
      <c r="H79" s="730" t="str">
        <f>IF('⑦2.変更活動積算内訳（PR）'!M367=0,"",'⑦2.変更活動積算内訳（PR）'!M367)</f>
        <v/>
      </c>
      <c r="I79" s="689"/>
      <c r="J79" s="740" t="str">
        <f t="shared" si="4"/>
        <v/>
      </c>
      <c r="M79" s="582"/>
      <c r="N79" s="582"/>
      <c r="O79" s="684"/>
      <c r="P79" s="582"/>
      <c r="Q79" s="582"/>
      <c r="R79" s="147"/>
      <c r="S79" s="147"/>
    </row>
    <row r="80" spans="2:19" ht="36" customHeight="1">
      <c r="B80" s="726" t="str">
        <f>IF('①4.事業内容（PR）'!B42="","",'①4.事業内容（PR）'!B42)</f>
        <v/>
      </c>
      <c r="C80" s="719" t="str">
        <f>IF(B80="","","申請時")</f>
        <v/>
      </c>
      <c r="D80" s="720" t="str">
        <f>IF('①4.事業内容（PR）'!C42="","",'①4.事業内容（PR）'!C42)</f>
        <v/>
      </c>
      <c r="E80" s="721" t="str">
        <f>IF('①4.事業内容（PR）'!D42="","",'①4.事業内容（PR）'!D42)</f>
        <v/>
      </c>
      <c r="F80" s="721" t="str">
        <f>IF('①4.事業内容（PR）'!F42="","",'①4.事業内容（PR）'!F42)</f>
        <v/>
      </c>
      <c r="G80" s="722" t="str">
        <f>IF('①4.事業内容（PR）'!H42="","",'①4.事業内容（PR）'!H42)</f>
        <v/>
      </c>
      <c r="H80" s="731">
        <f>IF('①7.積算内訳（PR）'!F376="","",'①7.積算内訳（PR）'!F376)</f>
        <v>0</v>
      </c>
      <c r="I80" s="723" t="str">
        <f>IF('①6.成果目標（PR）'!G81="","",('①6.成果目標（PR）'!G81*1000))</f>
        <v/>
      </c>
      <c r="J80" s="738" t="str">
        <f t="shared" si="4"/>
        <v/>
      </c>
      <c r="M80" s="603" t="str">
        <f>IF(C81="選択","",IF(C81="中止",-(H80),IF(C81="変更",(H81-H80),"")))</f>
        <v/>
      </c>
      <c r="N80" s="603" t="str">
        <f>IF(C81="選択","",IF(C81="中止",-(I80),IF(C81="変更",(I81-I80),"")))</f>
        <v/>
      </c>
      <c r="O80" s="717" t="str">
        <f t="shared" ref="O80" si="53">IF(B80="","",B80)</f>
        <v/>
      </c>
      <c r="P80" s="603" t="str">
        <f t="shared" ref="P80" si="54">IF(B80="","",IF(C81="変更",H81,IF(C81="中止",0,H80)))</f>
        <v/>
      </c>
      <c r="Q80" s="603" t="str">
        <f t="shared" ref="Q80" si="55">IF(B80="","",IF(C81="変更",I81,IF(C81="中止",0,I80)))</f>
        <v/>
      </c>
      <c r="R80" s="165">
        <f>IF(C81="変更",'⑦2.変更活動積算内訳（PR）'!N377,IF('⑦1.活動計画変更（PR）'!C81="中止",0,'⑦2.変更活動積算内訳（PR）'!G377))</f>
        <v>0</v>
      </c>
      <c r="S80" s="165">
        <f>IF(C81="変更",'⑦2.変更活動積算内訳（PR）'!O377,IF('⑦1.活動計画変更（PR）'!C81="中止",0,'⑦2.変更活動積算内訳（PR）'!H377))</f>
        <v>0</v>
      </c>
    </row>
    <row r="81" spans="2:19" ht="36" customHeight="1">
      <c r="B81" s="725" t="str">
        <f>IF(B80="","",B80)</f>
        <v/>
      </c>
      <c r="C81" s="685" t="s">
        <v>225</v>
      </c>
      <c r="D81" s="690"/>
      <c r="E81" s="691"/>
      <c r="F81" s="691"/>
      <c r="G81" s="692"/>
      <c r="H81" s="730" t="str">
        <f>IF('⑦2.変更活動積算内訳（PR）'!M377=0,"",'⑦2.変更活動積算内訳（PR）'!M377)</f>
        <v/>
      </c>
      <c r="I81" s="689"/>
      <c r="J81" s="740" t="str">
        <f t="shared" si="4"/>
        <v/>
      </c>
      <c r="M81" s="582"/>
      <c r="N81" s="582"/>
      <c r="O81" s="684"/>
      <c r="P81" s="582"/>
      <c r="Q81" s="582"/>
      <c r="R81" s="147"/>
      <c r="S81" s="147"/>
    </row>
    <row r="82" spans="2:19" ht="36" customHeight="1">
      <c r="B82" s="726" t="str">
        <f>IF('①4.事業内容（PR）'!B43="","",'①4.事業内容（PR）'!B43)</f>
        <v/>
      </c>
      <c r="C82" s="719" t="str">
        <f>IF(B82="","","申請時")</f>
        <v/>
      </c>
      <c r="D82" s="720" t="str">
        <f>IF('①4.事業内容（PR）'!C43="","",'①4.事業内容（PR）'!C43)</f>
        <v/>
      </c>
      <c r="E82" s="721" t="str">
        <f>IF('①4.事業内容（PR）'!D43="","",'①4.事業内容（PR）'!D43)</f>
        <v/>
      </c>
      <c r="F82" s="721" t="str">
        <f>IF('①4.事業内容（PR）'!F43="","",'①4.事業内容（PR）'!F43)</f>
        <v/>
      </c>
      <c r="G82" s="722" t="str">
        <f>IF('①4.事業内容（PR）'!H43="","",'①4.事業内容（PR）'!H43)</f>
        <v/>
      </c>
      <c r="H82" s="731">
        <f>IF('①7.積算内訳（PR）'!F386="","",'①7.積算内訳（PR）'!F386)</f>
        <v>0</v>
      </c>
      <c r="I82" s="723" t="str">
        <f>IF('①6.成果目標（PR）'!G83="","",('①6.成果目標（PR）'!G83*1000))</f>
        <v/>
      </c>
      <c r="J82" s="738" t="str">
        <f t="shared" si="4"/>
        <v/>
      </c>
      <c r="M82" s="603" t="str">
        <f>IF(C83="選択","",IF(C83="中止",-(H82),IF(C83="変更",(H83-H82),"")))</f>
        <v/>
      </c>
      <c r="N82" s="603" t="str">
        <f>IF(C83="選択","",IF(C83="中止",-(I82),IF(C83="変更",(I83-I82),"")))</f>
        <v/>
      </c>
      <c r="O82" s="717" t="str">
        <f t="shared" ref="O82" si="56">IF(B82="","",B82)</f>
        <v/>
      </c>
      <c r="P82" s="603" t="str">
        <f t="shared" ref="P82" si="57">IF(B82="","",IF(C83="変更",H83,IF(C83="中止",0,H82)))</f>
        <v/>
      </c>
      <c r="Q82" s="603" t="str">
        <f t="shared" ref="Q82" si="58">IF(B82="","",IF(C83="変更",I83,IF(C83="中止",0,I82)))</f>
        <v/>
      </c>
      <c r="R82" s="165">
        <f>IF(C83="変更",'⑦2.変更活動積算内訳（PR）'!N387,IF('⑦1.活動計画変更（PR）'!C83="中止",0,'⑦2.変更活動積算内訳（PR）'!G387))</f>
        <v>0</v>
      </c>
      <c r="S82" s="165">
        <f>IF(C83="変更",'⑦2.変更活動積算内訳（PR）'!O387,IF('⑦1.活動計画変更（PR）'!C83="中止",0,'⑦2.変更活動積算内訳（PR）'!H387))</f>
        <v>0</v>
      </c>
    </row>
    <row r="83" spans="2:19" ht="36" customHeight="1">
      <c r="B83" s="725" t="str">
        <f>IF(B82="","",B82)</f>
        <v/>
      </c>
      <c r="C83" s="685" t="s">
        <v>225</v>
      </c>
      <c r="D83" s="690"/>
      <c r="E83" s="691"/>
      <c r="F83" s="691"/>
      <c r="G83" s="692"/>
      <c r="H83" s="730" t="str">
        <f>IF('⑦2.変更活動積算内訳（PR）'!M387=0,"",'⑦2.変更活動積算内訳（PR）'!M387)</f>
        <v/>
      </c>
      <c r="I83" s="689"/>
      <c r="J83" s="740" t="str">
        <f t="shared" si="4"/>
        <v/>
      </c>
      <c r="M83" s="582"/>
      <c r="N83" s="582"/>
      <c r="O83" s="684"/>
      <c r="P83" s="582"/>
      <c r="Q83" s="582"/>
      <c r="R83" s="147"/>
      <c r="S83" s="147"/>
    </row>
    <row r="84" spans="2:19" ht="36" customHeight="1">
      <c r="B84" s="726" t="str">
        <f>IF('①4.事業内容（PR）'!B44="","",'①4.事業内容（PR）'!B44)</f>
        <v/>
      </c>
      <c r="C84" s="719" t="str">
        <f>IF(B84="","","申請時")</f>
        <v/>
      </c>
      <c r="D84" s="720" t="str">
        <f>IF('①4.事業内容（PR）'!C44="","",'①4.事業内容（PR）'!C44)</f>
        <v/>
      </c>
      <c r="E84" s="721" t="str">
        <f>IF('①4.事業内容（PR）'!D44="","",'①4.事業内容（PR）'!D44)</f>
        <v/>
      </c>
      <c r="F84" s="721" t="str">
        <f>IF('①4.事業内容（PR）'!F44="","",'①4.事業内容（PR）'!F44)</f>
        <v/>
      </c>
      <c r="G84" s="722" t="str">
        <f>IF('①4.事業内容（PR）'!H44="","",'①4.事業内容（PR）'!H44)</f>
        <v/>
      </c>
      <c r="H84" s="731">
        <f>IF('①7.積算内訳（PR）'!F396="","",'①7.積算内訳（PR）'!F396)</f>
        <v>0</v>
      </c>
      <c r="I84" s="723" t="str">
        <f>IF('①6.成果目標（PR）'!G85="","",('①6.成果目標（PR）'!G85*1000))</f>
        <v/>
      </c>
      <c r="J84" s="738" t="str">
        <f t="shared" si="4"/>
        <v/>
      </c>
      <c r="M84" s="603" t="str">
        <f>IF(C85="選択","",IF(C85="中止",-(H84),IF(C85="変更",(H85-H84),"")))</f>
        <v/>
      </c>
      <c r="N84" s="603" t="str">
        <f>IF(C85="選択","",IF(C85="中止",-(I84),IF(C85="変更",(I85-I84),"")))</f>
        <v/>
      </c>
      <c r="O84" s="717" t="str">
        <f t="shared" ref="O84" si="59">IF(B84="","",B84)</f>
        <v/>
      </c>
      <c r="P84" s="603" t="str">
        <f t="shared" ref="P84" si="60">IF(B84="","",IF(C85="変更",H85,IF(C85="中止",0,H84)))</f>
        <v/>
      </c>
      <c r="Q84" s="603" t="str">
        <f t="shared" ref="Q84" si="61">IF(B84="","",IF(C85="変更",I85,IF(C85="中止",0,I84)))</f>
        <v/>
      </c>
      <c r="R84" s="165">
        <f>IF(C85="変更",'⑦2.変更活動積算内訳（PR）'!N397,IF('⑦1.活動計画変更（PR）'!C85="中止",0,'⑦2.変更活動積算内訳（PR）'!G397))</f>
        <v>0</v>
      </c>
      <c r="S84" s="165">
        <f>IF(C85="変更",'⑦2.変更活動積算内訳（PR）'!O397,IF('⑦1.活動計画変更（PR）'!C85="中止",0,'⑦2.変更活動積算内訳（PR）'!H397))</f>
        <v>0</v>
      </c>
    </row>
    <row r="85" spans="2:19" ht="36" customHeight="1">
      <c r="B85" s="725" t="str">
        <f>IF(B84="","",B84)</f>
        <v/>
      </c>
      <c r="C85" s="701" t="s">
        <v>225</v>
      </c>
      <c r="D85" s="690"/>
      <c r="E85" s="691"/>
      <c r="F85" s="691"/>
      <c r="G85" s="692"/>
      <c r="H85" s="730" t="str">
        <f>IF('⑦2.変更活動積算内訳（PR）'!M397=0,"",'⑦2.変更活動積算内訳（PR）'!M397)</f>
        <v/>
      </c>
      <c r="I85" s="689"/>
      <c r="J85" s="740" t="str">
        <f t="shared" si="4"/>
        <v/>
      </c>
      <c r="M85" s="582"/>
      <c r="N85" s="582"/>
      <c r="O85" s="684"/>
      <c r="P85" s="582"/>
      <c r="Q85" s="582"/>
      <c r="R85" s="147"/>
      <c r="S85" s="147"/>
    </row>
    <row r="86" spans="2:19" ht="36" customHeight="1">
      <c r="B86" s="724" t="str">
        <f>IF('①4.事業内容（PR）'!B45="","",'①4.事業内容（PR）'!B45)</f>
        <v/>
      </c>
      <c r="C86" s="710" t="str">
        <f>IF(B86="","","申請時")</f>
        <v/>
      </c>
      <c r="D86" s="711" t="str">
        <f>IF('①4.事業内容（PR）'!C45="","",'①4.事業内容（PR）'!C45)</f>
        <v/>
      </c>
      <c r="E86" s="712" t="str">
        <f>IF('①4.事業内容（PR）'!D45="","",'①4.事業内容（PR）'!D45)</f>
        <v/>
      </c>
      <c r="F86" s="712" t="str">
        <f>IF('①4.事業内容（PR）'!F45="","",'①4.事業内容（PR）'!F45)</f>
        <v/>
      </c>
      <c r="G86" s="713" t="str">
        <f>IF('①4.事業内容（PR）'!H45="","",'①4.事業内容（PR）'!H45)</f>
        <v/>
      </c>
      <c r="H86" s="729">
        <f>IF('①7.積算内訳（PR）'!F406="","",'①7.積算内訳（PR）'!F406)</f>
        <v>0</v>
      </c>
      <c r="I86" s="715" t="str">
        <f>IF('①6.成果目標（PR）'!G87="","",('①6.成果目標（PR）'!G87*1000))</f>
        <v/>
      </c>
      <c r="J86" s="734" t="str">
        <f>IF(I86="","",(I86/H86))</f>
        <v/>
      </c>
      <c r="L86" s="146"/>
      <c r="M86" s="716" t="str">
        <f>IF(C87="選択","",IF(C87="中止",-(H86),IF(C87="変更",(H87-H86),"")))</f>
        <v/>
      </c>
      <c r="N86" s="716" t="str">
        <f>IF(C87="選択","",IF(C87="中止",-(I86),IF(C87="変更",(I87-I86),"")))</f>
        <v/>
      </c>
      <c r="O86" s="717" t="str">
        <f>IF(B86="","",B86)</f>
        <v/>
      </c>
      <c r="P86" s="716" t="str">
        <f>IF(B86="","",IF(C87="変更",H87,IF(C87="中止",0,H86)))</f>
        <v/>
      </c>
      <c r="Q86" s="716" t="str">
        <f>IF(B86="","",IF(C87="変更",I87,IF(C87="中止",0,I86)))</f>
        <v/>
      </c>
      <c r="R86" s="718">
        <f>IF(C87="変更",'⑦2.変更活動積算内訳（PR）'!N407,IF('⑦1.活動計画変更（PR）'!C87="中止",0,'⑦2.変更活動積算内訳（PR）'!G407))</f>
        <v>0</v>
      </c>
      <c r="S86" s="718">
        <f>IF(C87="変更",'⑦2.変更活動積算内訳（PR）'!O407,IF('⑦1.活動計画変更（PR）'!C87="中止",0,'⑦2.変更活動積算内訳（PR）'!H407))</f>
        <v>0</v>
      </c>
    </row>
    <row r="87" spans="2:19" ht="36" customHeight="1">
      <c r="B87" s="725" t="str">
        <f>IF(B86="","",B86)</f>
        <v/>
      </c>
      <c r="C87" s="685" t="s">
        <v>225</v>
      </c>
      <c r="D87" s="686"/>
      <c r="E87" s="687"/>
      <c r="F87" s="687"/>
      <c r="G87" s="688"/>
      <c r="H87" s="730" t="str">
        <f>IF('⑦2.変更活動積算内訳（PR）'!M407=0,"",'⑦2.変更活動積算内訳（PR）'!M407)</f>
        <v/>
      </c>
      <c r="I87" s="689"/>
      <c r="J87" s="735" t="str">
        <f t="shared" ref="J87:J125" si="62">IF(I87="","",(I87/H87))</f>
        <v/>
      </c>
      <c r="L87" s="151"/>
      <c r="M87" s="582"/>
      <c r="N87" s="582"/>
      <c r="O87" s="684"/>
      <c r="P87" s="582"/>
      <c r="Q87" s="582"/>
      <c r="R87" s="147"/>
      <c r="S87" s="147"/>
    </row>
    <row r="88" spans="2:19" ht="36" customHeight="1">
      <c r="B88" s="726" t="str">
        <f>IF('①4.事業内容（PR）'!B46="","",'①4.事業内容（PR）'!B46)</f>
        <v/>
      </c>
      <c r="C88" s="719" t="str">
        <f>IF(B88="","","申請時")</f>
        <v/>
      </c>
      <c r="D88" s="720" t="str">
        <f>IF('①4.事業内容（PR）'!C46="","",'①4.事業内容（PR）'!C46)</f>
        <v/>
      </c>
      <c r="E88" s="721" t="str">
        <f>IF('①4.事業内容（PR）'!D46="","",'①4.事業内容（PR）'!D46)</f>
        <v/>
      </c>
      <c r="F88" s="721" t="str">
        <f>IF('①4.事業内容（PR）'!F46="","",'①4.事業内容（PR）'!F46)</f>
        <v/>
      </c>
      <c r="G88" s="722" t="str">
        <f>IF('①4.事業内容（PR）'!H46="","",'①4.事業内容（PR）'!H46)</f>
        <v/>
      </c>
      <c r="H88" s="731">
        <f>IF('①7.積算内訳（PR）'!F416="","",'①7.積算内訳（PR）'!F416)</f>
        <v>0</v>
      </c>
      <c r="I88" s="723" t="str">
        <f>IF('①6.成果目標（PR）'!G89="","",('①6.成果目標（PR）'!G89*1000))</f>
        <v/>
      </c>
      <c r="J88" s="736" t="str">
        <f t="shared" si="62"/>
        <v/>
      </c>
      <c r="L88" s="146"/>
      <c r="M88" s="603" t="str">
        <f>IF(C89="選択","",IF(C89="中止",H88,IF(C89="変更",(H89-H88),"")))</f>
        <v/>
      </c>
      <c r="N88" s="603" t="str">
        <f>IF(C89="選択","",IF(C89="中止",-(I88),IF(C89="変更",(I89-I88),"")))</f>
        <v/>
      </c>
      <c r="O88" s="717" t="str">
        <f t="shared" ref="O88" si="63">IF(B88="","",B88)</f>
        <v/>
      </c>
      <c r="P88" s="603" t="str">
        <f t="shared" ref="P88" si="64">IF(B88="","",IF(C89="変更",H89,IF(C89="中止",0,H88)))</f>
        <v/>
      </c>
      <c r="Q88" s="603" t="str">
        <f t="shared" ref="Q88" si="65">IF(B88="","",IF(C89="変更",I89,IF(C89="中止",0,I88)))</f>
        <v/>
      </c>
      <c r="R88" s="165">
        <f>IF(C89="変更",'⑦2.変更活動積算内訳（PR）'!N417,IF('⑦1.活動計画変更（PR）'!C89="中止",0,'⑦2.変更活動積算内訳（PR）'!G417))</f>
        <v>0</v>
      </c>
      <c r="S88" s="165">
        <f>IF(C89="変更",'⑦2.変更活動積算内訳（PR）'!O417,IF('⑦1.活動計画変更（PR）'!C89="中止",0,'⑦2.変更活動積算内訳（PR）'!H417))</f>
        <v>0</v>
      </c>
    </row>
    <row r="89" spans="2:19" ht="36" customHeight="1" thickBot="1">
      <c r="B89" s="727" t="str">
        <f>IF(B88="","",B88)</f>
        <v/>
      </c>
      <c r="C89" s="696" t="s">
        <v>225</v>
      </c>
      <c r="D89" s="704"/>
      <c r="E89" s="705"/>
      <c r="F89" s="705"/>
      <c r="G89" s="706"/>
      <c r="H89" s="732" t="str">
        <f>IF('⑦2.変更活動積算内訳（PR）'!M417=0,"",'⑦2.変更活動積算内訳（PR）'!M417)</f>
        <v/>
      </c>
      <c r="I89" s="700"/>
      <c r="J89" s="741" t="str">
        <f t="shared" si="62"/>
        <v/>
      </c>
      <c r="L89" s="152"/>
      <c r="M89" s="582"/>
      <c r="N89" s="582"/>
      <c r="O89" s="684"/>
      <c r="P89" s="582"/>
      <c r="Q89" s="582"/>
      <c r="R89" s="147"/>
      <c r="S89" s="147"/>
    </row>
    <row r="90" spans="2:19" ht="36" customHeight="1">
      <c r="B90" s="726" t="str">
        <f>IF('①4.事業内容（PR）'!B47="","",'①4.事業内容（PR）'!B47)</f>
        <v/>
      </c>
      <c r="C90" s="710" t="str">
        <f>IF(B90="","","申請時")</f>
        <v/>
      </c>
      <c r="D90" s="720" t="str">
        <f>IF('①4.事業内容（PR）'!C47="","",'①4.事業内容（PR）'!C47)</f>
        <v/>
      </c>
      <c r="E90" s="721" t="str">
        <f>IF('①4.事業内容（PR）'!D47="","",'①4.事業内容（PR）'!D47)</f>
        <v/>
      </c>
      <c r="F90" s="721" t="str">
        <f>IF('①4.事業内容（PR）'!F47="","",'①4.事業内容（PR）'!F47)</f>
        <v/>
      </c>
      <c r="G90" s="722" t="str">
        <f>IF('①4.事業内容（PR）'!H47="","",'①4.事業内容（PR）'!H47)</f>
        <v/>
      </c>
      <c r="H90" s="731">
        <f>IF('①7.積算内訳（PR）'!F426="","",'①7.積算内訳（PR）'!F426)</f>
        <v>0</v>
      </c>
      <c r="I90" s="723" t="str">
        <f>IF('①6.成果目標（PR）'!G91="","",('①6.成果目標（PR）'!G91*1000))</f>
        <v/>
      </c>
      <c r="J90" s="736" t="str">
        <f t="shared" si="62"/>
        <v/>
      </c>
      <c r="M90" s="603" t="str">
        <f>IF(C91="選択","",IF(C91="中止",-(H90),IF(C91="変更",(H91-H90),"")))</f>
        <v/>
      </c>
      <c r="N90" s="603" t="str">
        <f>IF(C91="選択","",IF(C91="中止",-(I90),IF(C91="変更",(I91-I90),"")))</f>
        <v/>
      </c>
      <c r="O90" s="717" t="str">
        <f t="shared" ref="O90" si="66">IF(B90="","",B90)</f>
        <v/>
      </c>
      <c r="P90" s="603" t="str">
        <f t="shared" ref="P90" si="67">IF(B90="","",IF(C91="変更",H91,IF(C91="中止",0,H90)))</f>
        <v/>
      </c>
      <c r="Q90" s="603" t="str">
        <f t="shared" ref="Q90" si="68">IF(B90="","",IF(C91="変更",I91,IF(C91="中止",0,I90)))</f>
        <v/>
      </c>
      <c r="R90" s="165">
        <f>IF(C91="変更",'⑦2.変更活動積算内訳（PR）'!N427,IF('⑦1.活動計画変更（PR）'!C91="中止",0,'⑦2.変更活動積算内訳（PR）'!G427))</f>
        <v>0</v>
      </c>
      <c r="S90" s="165">
        <f>IF(C91="変更",'⑦2.変更活動積算内訳（PR）'!O427,IF('⑦1.活動計画変更（PR）'!C91="中止",0,'⑦2.変更活動積算内訳（PR）'!H427))</f>
        <v>0</v>
      </c>
    </row>
    <row r="91" spans="2:19" ht="36" customHeight="1">
      <c r="B91" s="725" t="str">
        <f>IF(B90="","",B90)</f>
        <v/>
      </c>
      <c r="C91" s="685" t="s">
        <v>225</v>
      </c>
      <c r="D91" s="690"/>
      <c r="E91" s="691"/>
      <c r="F91" s="691"/>
      <c r="G91" s="692"/>
      <c r="H91" s="730" t="str">
        <f>IF('⑦2.変更活動積算内訳（PR）'!M427=0,"",'⑦2.変更活動積算内訳（PR）'!M427)</f>
        <v/>
      </c>
      <c r="I91" s="689"/>
      <c r="J91" s="737" t="str">
        <f t="shared" si="62"/>
        <v/>
      </c>
      <c r="M91" s="582"/>
      <c r="N91" s="582"/>
      <c r="O91" s="684"/>
      <c r="P91" s="582"/>
      <c r="Q91" s="582"/>
      <c r="R91" s="147"/>
      <c r="S91" s="147"/>
    </row>
    <row r="92" spans="2:19" ht="36" customHeight="1">
      <c r="B92" s="726" t="str">
        <f>IF('①4.事業内容（PR）'!B48="","",'①4.事業内容（PR）'!B48)</f>
        <v/>
      </c>
      <c r="C92" s="719" t="str">
        <f>IF(B92="","","申請時")</f>
        <v/>
      </c>
      <c r="D92" s="720" t="str">
        <f>IF('①4.事業内容（PR）'!C48="","",'①4.事業内容（PR）'!C48)</f>
        <v/>
      </c>
      <c r="E92" s="721" t="str">
        <f>IF('①4.事業内容（PR）'!D48="","",'①4.事業内容（PR）'!D48)</f>
        <v/>
      </c>
      <c r="F92" s="721" t="str">
        <f>IF('①4.事業内容（PR）'!F48="","",'①4.事業内容（PR）'!F48)</f>
        <v/>
      </c>
      <c r="G92" s="722" t="str">
        <f>IF('①4.事業内容（PR）'!H48="","",'①4.事業内容（PR）'!H48)</f>
        <v/>
      </c>
      <c r="H92" s="731">
        <f>IF('①7.積算内訳（PR）'!F436="","",'①7.積算内訳（PR）'!F436)</f>
        <v>0</v>
      </c>
      <c r="I92" s="723" t="str">
        <f>IF('①6.成果目標（PR）'!G93="","",('①6.成果目標（PR）'!G93*1000))</f>
        <v/>
      </c>
      <c r="J92" s="736" t="str">
        <f t="shared" si="62"/>
        <v/>
      </c>
      <c r="M92" s="603" t="str">
        <f>IF(C93="選択","",IF(C93="中止",-(H92),IF(C93="変更",(H93-H92),"")))</f>
        <v/>
      </c>
      <c r="N92" s="603" t="str">
        <f>IF(C93="選択","",IF(C93="中止",-(I92),IF(C93="変更",(I93-I92),"")))</f>
        <v/>
      </c>
      <c r="O92" s="717" t="str">
        <f t="shared" ref="O92" si="69">IF(B92="","",B92)</f>
        <v/>
      </c>
      <c r="P92" s="603" t="str">
        <f t="shared" ref="P92" si="70">IF(B92="","",IF(C93="変更",H93,IF(C93="中止",0,H92)))</f>
        <v/>
      </c>
      <c r="Q92" s="603" t="str">
        <f t="shared" ref="Q92" si="71">IF(B92="","",IF(C93="変更",I93,IF(C93="中止",0,I92)))</f>
        <v/>
      </c>
      <c r="R92" s="165">
        <f>IF(C93="変更",'⑦2.変更活動積算内訳（PR）'!N437,IF('⑦1.活動計画変更（PR）'!C93="中止",0,'⑦2.変更活動積算内訳（PR）'!G437))</f>
        <v>0</v>
      </c>
      <c r="S92" s="165">
        <f>IF(C93="変更",'⑦2.変更活動積算内訳（PR）'!O437,IF('⑦1.活動計画変更（PR）'!C93="中止",0,'⑦2.変更活動積算内訳（PR）'!H437))</f>
        <v>0</v>
      </c>
    </row>
    <row r="93" spans="2:19" ht="36" customHeight="1">
      <c r="B93" s="725" t="str">
        <f>IF(B92="","",B92)</f>
        <v/>
      </c>
      <c r="C93" s="685" t="s">
        <v>225</v>
      </c>
      <c r="D93" s="693"/>
      <c r="E93" s="694"/>
      <c r="F93" s="694"/>
      <c r="G93" s="692"/>
      <c r="H93" s="730" t="str">
        <f>IF('⑦2.変更活動積算内訳（PR）'!M437=0,"",'⑦2.変更活動積算内訳（PR）'!M437)</f>
        <v/>
      </c>
      <c r="I93" s="689"/>
      <c r="J93" s="737" t="str">
        <f t="shared" si="62"/>
        <v/>
      </c>
      <c r="M93" s="582"/>
      <c r="N93" s="582"/>
      <c r="O93" s="684"/>
      <c r="P93" s="582"/>
      <c r="Q93" s="582"/>
      <c r="R93" s="147"/>
      <c r="S93" s="147"/>
    </row>
    <row r="94" spans="2:19" ht="36" customHeight="1">
      <c r="B94" s="726" t="str">
        <f>IF('①4.事業内容（PR）'!B49="","",'①4.事業内容（PR）'!B49)</f>
        <v/>
      </c>
      <c r="C94" s="719" t="str">
        <f>IF(B94="","","申請時")</f>
        <v/>
      </c>
      <c r="D94" s="720" t="str">
        <f>IF('①4.事業内容（PR）'!C49="","",'①4.事業内容（PR）'!C49)</f>
        <v/>
      </c>
      <c r="E94" s="721" t="str">
        <f>IF('①4.事業内容（PR）'!D49="","",'①4.事業内容（PR）'!D49)</f>
        <v/>
      </c>
      <c r="F94" s="721" t="str">
        <f>IF('①4.事業内容（PR）'!F49="","",'①4.事業内容（PR）'!F49)</f>
        <v/>
      </c>
      <c r="G94" s="722" t="str">
        <f>IF('①4.事業内容（PR）'!H49="","",'①4.事業内容（PR）'!H49)</f>
        <v/>
      </c>
      <c r="H94" s="731">
        <f>IF('①7.積算内訳（PR）'!F446="","",'①7.積算内訳（PR）'!F446)</f>
        <v>0</v>
      </c>
      <c r="I94" s="723" t="str">
        <f>IF('①6.成果目標（PR）'!G95="","",('①6.成果目標（PR）'!G95*1000))</f>
        <v/>
      </c>
      <c r="J94" s="736" t="str">
        <f t="shared" si="62"/>
        <v/>
      </c>
      <c r="M94" s="603" t="str">
        <f>IF(C95="選択","",IF(C95="中止",-(H94),IF(C95="変更",(H95-H94),"")))</f>
        <v/>
      </c>
      <c r="N94" s="603" t="str">
        <f>IF(C95="選択","",IF(C95="中止",-(I94),IF(C95="変更",(I95-I94),"")))</f>
        <v/>
      </c>
      <c r="O94" s="717" t="str">
        <f t="shared" ref="O94" si="72">IF(B94="","",B94)</f>
        <v/>
      </c>
      <c r="P94" s="603" t="str">
        <f t="shared" ref="P94" si="73">IF(B94="","",IF(C95="変更",H95,IF(C95="中止",0,H94)))</f>
        <v/>
      </c>
      <c r="Q94" s="603" t="str">
        <f t="shared" ref="Q94" si="74">IF(B94="","",IF(C95="変更",I95,IF(C95="中止",0,I94)))</f>
        <v/>
      </c>
      <c r="R94" s="165">
        <f>IF(C95="変更",'⑦2.変更活動積算内訳（PR）'!N447,IF('⑦1.活動計画変更（PR）'!C95="中止",0,'⑦2.変更活動積算内訳（PR）'!G447))</f>
        <v>0</v>
      </c>
      <c r="S94" s="165">
        <f>IF(C95="変更",'⑦2.変更活動積算内訳（PR）'!O447,IF('⑦1.活動計画変更（PR）'!C95="中止",0,'⑦2.変更活動積算内訳（PR）'!H447))</f>
        <v>0</v>
      </c>
    </row>
    <row r="95" spans="2:19" ht="36" customHeight="1">
      <c r="B95" s="725" t="str">
        <f>IF(B94="","",B94)</f>
        <v/>
      </c>
      <c r="C95" s="685" t="s">
        <v>225</v>
      </c>
      <c r="D95" s="690"/>
      <c r="E95" s="691"/>
      <c r="F95" s="691"/>
      <c r="G95" s="692"/>
      <c r="H95" s="730" t="str">
        <f>IF('⑦2.変更活動積算内訳（PR）'!M447=0,"",'⑦2.変更活動積算内訳（PR）'!M447)</f>
        <v/>
      </c>
      <c r="I95" s="689"/>
      <c r="J95" s="737" t="str">
        <f t="shared" si="62"/>
        <v/>
      </c>
      <c r="K95" s="695"/>
      <c r="M95" s="582"/>
      <c r="N95" s="582"/>
      <c r="O95" s="684"/>
      <c r="P95" s="582"/>
      <c r="Q95" s="582"/>
      <c r="R95" s="147"/>
      <c r="S95" s="147"/>
    </row>
    <row r="96" spans="2:19" ht="36" customHeight="1">
      <c r="B96" s="726" t="str">
        <f>IF('①4.事業内容（PR）'!B50="","",'①4.事業内容（PR）'!B50)</f>
        <v/>
      </c>
      <c r="C96" s="719" t="str">
        <f>IF(B96="","","申請時")</f>
        <v/>
      </c>
      <c r="D96" s="720" t="str">
        <f>IF('①4.事業内容（PR）'!C50="","",'①4.事業内容（PR）'!C50)</f>
        <v/>
      </c>
      <c r="E96" s="721" t="str">
        <f>IF('①4.事業内容（PR）'!D50="","",'①4.事業内容（PR）'!D50)</f>
        <v/>
      </c>
      <c r="F96" s="721" t="str">
        <f>IF('①4.事業内容（PR）'!F50="","",'①4.事業内容（PR）'!F50)</f>
        <v/>
      </c>
      <c r="G96" s="722" t="str">
        <f>IF('①4.事業内容（PR）'!H50="","",'①4.事業内容（PR）'!H50)</f>
        <v/>
      </c>
      <c r="H96" s="731">
        <f>IF('①7.積算内訳（PR）'!F456="","",'①7.積算内訳（PR）'!F456)</f>
        <v>0</v>
      </c>
      <c r="I96" s="723" t="str">
        <f>IF('①6.成果目標（PR）'!G97="","",('①6.成果目標（PR）'!G97*1000))</f>
        <v/>
      </c>
      <c r="J96" s="738" t="str">
        <f t="shared" si="62"/>
        <v/>
      </c>
      <c r="M96" s="603" t="str">
        <f>IF(C97="選択","",IF(C97="中止",-(H96),IF(C97="変更",(H97-H96),"")))</f>
        <v/>
      </c>
      <c r="N96" s="603" t="str">
        <f>IF(C97="選択","",IF(C97="中止",-(I96),IF(C97="変更",(I97-I96),"")))</f>
        <v/>
      </c>
      <c r="O96" s="717" t="str">
        <f t="shared" ref="O96" si="75">IF(B96="","",B96)</f>
        <v/>
      </c>
      <c r="P96" s="603" t="str">
        <f t="shared" ref="P96" si="76">IF(B96="","",IF(C97="変更",H97,IF(C97="中止",0,H96)))</f>
        <v/>
      </c>
      <c r="Q96" s="603" t="str">
        <f t="shared" ref="Q96" si="77">IF(B96="","",IF(C97="変更",I97,IF(C97="中止",0,I96)))</f>
        <v/>
      </c>
      <c r="R96" s="165">
        <f>IF(C97="変更",'⑦2.変更活動積算内訳（PR）'!N457,IF('⑦1.活動計画変更（PR）'!C97="中止",0,'⑦2.変更活動積算内訳（PR）'!G457))</f>
        <v>0</v>
      </c>
      <c r="S96" s="165">
        <f>IF(C97="変更",'⑦2.変更活動積算内訳（PR）'!O457,IF('⑦1.活動計画変更（PR）'!C97="中止",0,'⑦2.変更活動積算内訳（PR）'!H457))</f>
        <v>0</v>
      </c>
    </row>
    <row r="97" spans="2:19" ht="36" customHeight="1">
      <c r="B97" s="725" t="str">
        <f>IF(B96="","",B96)</f>
        <v/>
      </c>
      <c r="C97" s="701" t="s">
        <v>225</v>
      </c>
      <c r="D97" s="690"/>
      <c r="E97" s="691"/>
      <c r="F97" s="691"/>
      <c r="G97" s="692"/>
      <c r="H97" s="730" t="str">
        <f>IF('⑦2.変更活動積算内訳（PR）'!M457=0,"",'⑦2.変更活動積算内訳（PR）'!M457)</f>
        <v/>
      </c>
      <c r="I97" s="689"/>
      <c r="J97" s="740" t="str">
        <f t="shared" si="62"/>
        <v/>
      </c>
      <c r="M97" s="582"/>
      <c r="N97" s="582"/>
      <c r="O97" s="684"/>
      <c r="P97" s="582"/>
      <c r="Q97" s="582"/>
      <c r="R97" s="147"/>
      <c r="S97" s="147"/>
    </row>
    <row r="98" spans="2:19" ht="36" customHeight="1">
      <c r="B98" s="726" t="str">
        <f>IF('①4.事業内容（PR）'!B51="","",'①4.事業内容（PR）'!B51)</f>
        <v/>
      </c>
      <c r="C98" s="710" t="str">
        <f>IF(B98="","","申請時")</f>
        <v/>
      </c>
      <c r="D98" s="720" t="str">
        <f>IF('①4.事業内容（PR）'!C51="","",'①4.事業内容（PR）'!C51)</f>
        <v/>
      </c>
      <c r="E98" s="721" t="str">
        <f>IF('①4.事業内容（PR）'!D51="","",'①4.事業内容（PR）'!D51)</f>
        <v/>
      </c>
      <c r="F98" s="721" t="str">
        <f>IF('①4.事業内容（PR）'!F51="","",'①4.事業内容（PR）'!F51)</f>
        <v/>
      </c>
      <c r="G98" s="722" t="str">
        <f>IF('①4.事業内容（PR）'!H51="","",'①4.事業内容（PR）'!H51)</f>
        <v/>
      </c>
      <c r="H98" s="731">
        <f>IF('①7.積算内訳（PR）'!F466="","",'①7.積算内訳（PR）'!F466)</f>
        <v>0</v>
      </c>
      <c r="I98" s="723" t="str">
        <f>IF('①6.成果目標（PR）'!G99="","",('①6.成果目標（PR）'!G99*1000))</f>
        <v/>
      </c>
      <c r="J98" s="738" t="str">
        <f t="shared" si="62"/>
        <v/>
      </c>
      <c r="M98" s="603" t="str">
        <f>IF(C99="選択","",IF(C99="中止",-(H98),IF(C99="変更",(H99-H98),"")))</f>
        <v/>
      </c>
      <c r="N98" s="603" t="str">
        <f>IF(C99="選択","",IF(C99="中止",-(I98),IF(C99="変更",(I99-I98),"")))</f>
        <v/>
      </c>
      <c r="O98" s="717" t="str">
        <f t="shared" ref="O98" si="78">IF(B98="","",B98)</f>
        <v/>
      </c>
      <c r="P98" s="603" t="str">
        <f t="shared" ref="P98" si="79">IF(B98="","",IF(C99="変更",H99,IF(C99="中止",0,H98)))</f>
        <v/>
      </c>
      <c r="Q98" s="603" t="str">
        <f t="shared" ref="Q98" si="80">IF(B98="","",IF(C99="変更",I99,IF(C99="中止",0,I98)))</f>
        <v/>
      </c>
      <c r="R98" s="165">
        <f>IF(C99="変更",'⑦2.変更活動積算内訳（PR）'!N467,IF('⑦1.活動計画変更（PR）'!C99="中止",0,'⑦2.変更活動積算内訳（PR）'!G467))</f>
        <v>0</v>
      </c>
      <c r="S98" s="165">
        <f>IF(C99="変更",'⑦2.変更活動積算内訳（PR）'!O467,IF('⑦1.活動計画変更（PR）'!C99="中止",0,'⑦2.変更活動積算内訳（PR）'!H467))</f>
        <v>0</v>
      </c>
    </row>
    <row r="99" spans="2:19" ht="36" customHeight="1">
      <c r="B99" s="725" t="str">
        <f>IF(B98="","",B98)</f>
        <v/>
      </c>
      <c r="C99" s="685" t="s">
        <v>225</v>
      </c>
      <c r="D99" s="690"/>
      <c r="E99" s="691"/>
      <c r="F99" s="691"/>
      <c r="G99" s="692"/>
      <c r="H99" s="730" t="str">
        <f>IF('⑦2.変更活動積算内訳（PR）'!M467=0,"",'⑦2.変更活動積算内訳（PR）'!M467)</f>
        <v/>
      </c>
      <c r="I99" s="689"/>
      <c r="J99" s="740" t="str">
        <f t="shared" si="62"/>
        <v/>
      </c>
      <c r="M99" s="582"/>
      <c r="N99" s="582"/>
      <c r="O99" s="684"/>
      <c r="P99" s="582"/>
      <c r="Q99" s="582"/>
      <c r="R99" s="147"/>
      <c r="S99" s="147"/>
    </row>
    <row r="100" spans="2:19" ht="36" customHeight="1">
      <c r="B100" s="726" t="str">
        <f>IF('①4.事業内容（PR）'!B52="","",'①4.事業内容（PR）'!B52)</f>
        <v/>
      </c>
      <c r="C100" s="719" t="str">
        <f>IF(B100="","","申請時")</f>
        <v/>
      </c>
      <c r="D100" s="720" t="str">
        <f>IF('①4.事業内容（PR）'!C52="","",'①4.事業内容（PR）'!C52)</f>
        <v/>
      </c>
      <c r="E100" s="721" t="str">
        <f>IF('①4.事業内容（PR）'!D52="","",'①4.事業内容（PR）'!D52)</f>
        <v/>
      </c>
      <c r="F100" s="721" t="str">
        <f>IF('①4.事業内容（PR）'!F52="","",'①4.事業内容（PR）'!F52)</f>
        <v/>
      </c>
      <c r="G100" s="722" t="str">
        <f>IF('①4.事業内容（PR）'!H52="","",'①4.事業内容（PR）'!H52)</f>
        <v/>
      </c>
      <c r="H100" s="731">
        <f>IF('①7.積算内訳（PR）'!F476="","",'①7.積算内訳（PR）'!F476)</f>
        <v>0</v>
      </c>
      <c r="I100" s="723" t="str">
        <f>IF('①6.成果目標（PR）'!G101="","",('①6.成果目標（PR）'!G101*1000))</f>
        <v/>
      </c>
      <c r="J100" s="738" t="str">
        <f t="shared" si="62"/>
        <v/>
      </c>
      <c r="M100" s="603" t="str">
        <f>IF(C101="選択","",IF(C101="中止",-(H100),IF(C101="変更",(H101-H100),"")))</f>
        <v/>
      </c>
      <c r="N100" s="603" t="str">
        <f>IF(C101="選択","",IF(C101="中止",-(I100),IF(C101="変更",(I101-I100),"")))</f>
        <v/>
      </c>
      <c r="O100" s="717" t="str">
        <f t="shared" ref="O100" si="81">IF(B100="","",B100)</f>
        <v/>
      </c>
      <c r="P100" s="603" t="str">
        <f t="shared" ref="P100" si="82">IF(B100="","",IF(C101="変更",H101,IF(C101="中止",0,H100)))</f>
        <v/>
      </c>
      <c r="Q100" s="603" t="str">
        <f t="shared" ref="Q100" si="83">IF(B100="","",IF(C101="変更",I101,IF(C101="中止",0,I100)))</f>
        <v/>
      </c>
      <c r="R100" s="165">
        <f>IF(C101="変更",'⑦2.変更活動積算内訳（PR）'!N477,IF('⑦1.活動計画変更（PR）'!C101="中止",0,'⑦2.変更活動積算内訳（PR）'!G477))</f>
        <v>0</v>
      </c>
      <c r="S100" s="165">
        <f>IF(C101="変更",'⑦2.変更活動積算内訳（PR）'!O477,IF('⑦1.活動計画変更（PR）'!C101="中止",0,'⑦2.変更活動積算内訳（PR）'!H477))</f>
        <v>0</v>
      </c>
    </row>
    <row r="101" spans="2:19" ht="36" customHeight="1" thickBot="1">
      <c r="B101" s="727" t="str">
        <f>IF(B100="","",B100)</f>
        <v/>
      </c>
      <c r="C101" s="696" t="s">
        <v>225</v>
      </c>
      <c r="D101" s="697"/>
      <c r="E101" s="698"/>
      <c r="F101" s="698"/>
      <c r="G101" s="699"/>
      <c r="H101" s="732" t="str">
        <f>IF('⑦2.変更活動積算内訳（PR）'!M477=0,"",'⑦2.変更活動積算内訳（PR）'!M577)</f>
        <v/>
      </c>
      <c r="I101" s="700"/>
      <c r="J101" s="739" t="str">
        <f t="shared" si="62"/>
        <v/>
      </c>
      <c r="M101" s="582"/>
      <c r="N101" s="582"/>
      <c r="O101" s="684"/>
      <c r="P101" s="582"/>
      <c r="Q101" s="582"/>
      <c r="R101" s="147"/>
      <c r="S101" s="147"/>
    </row>
    <row r="102" spans="2:19" ht="36" customHeight="1">
      <c r="B102" s="726" t="str">
        <f>IF('①4.事業内容（PR）'!B53="","",'①4.事業内容（PR）'!B53)</f>
        <v/>
      </c>
      <c r="C102" s="710" t="str">
        <f>IF(B102="","","申請時")</f>
        <v/>
      </c>
      <c r="D102" s="720" t="str">
        <f>IF('①4.事業内容（PR）'!C53="","",'①4.事業内容（PR）'!C53)</f>
        <v/>
      </c>
      <c r="E102" s="721" t="str">
        <f>IF('①4.事業内容（PR）'!D53="","",'①4.事業内容（PR）'!D53)</f>
        <v/>
      </c>
      <c r="F102" s="721" t="str">
        <f>IF('①4.事業内容（PR）'!F53="","",'①4.事業内容（PR）'!F53)</f>
        <v/>
      </c>
      <c r="G102" s="722" t="str">
        <f>IF('①4.事業内容（PR）'!H53="","",'①4.事業内容（PR）'!H53)</f>
        <v/>
      </c>
      <c r="H102" s="731">
        <f>IF('①7.積算内訳（PR）'!F486="","",'①7.積算内訳（PR）'!F486)</f>
        <v>0</v>
      </c>
      <c r="I102" s="723" t="str">
        <f>IF('①6.成果目標（PR）'!G103="","",('①6.成果目標（PR）'!G103*1000))</f>
        <v/>
      </c>
      <c r="J102" s="738" t="str">
        <f t="shared" si="62"/>
        <v/>
      </c>
      <c r="M102" s="603" t="str">
        <f>IF(C103="選択","",IF(C103="中止",-(H102),IF(C103="変更",(H103-H102),"")))</f>
        <v/>
      </c>
      <c r="N102" s="603" t="str">
        <f>IF(C103="選択","",IF(C103="中止",-(I102),IF(C103="変更",(I103-I102),"")))</f>
        <v/>
      </c>
      <c r="O102" s="717" t="str">
        <f t="shared" ref="O102" si="84">IF(B102="","",B102)</f>
        <v/>
      </c>
      <c r="P102" s="603" t="str">
        <f t="shared" ref="P102" si="85">IF(B102="","",IF(C103="変更",H103,IF(C103="中止",0,H102)))</f>
        <v/>
      </c>
      <c r="Q102" s="603" t="str">
        <f t="shared" ref="Q102" si="86">IF(B102="","",IF(C103="変更",I103,IF(C103="中止",0,I102)))</f>
        <v/>
      </c>
      <c r="R102" s="165">
        <f>IF(C103="変更",'⑦2.変更活動積算内訳（PR）'!N487,IF('⑦1.活動計画変更（PR）'!C103="中止",0,'⑦2.変更活動積算内訳（PR）'!G487))</f>
        <v>0</v>
      </c>
      <c r="S102" s="165">
        <f>IF(C103="変更",'⑦2.変更活動積算内訳（PR）'!O487,IF('⑦1.活動計画変更（PR）'!C103="中止",0,'⑦2.変更活動積算内訳（PR）'!H487))</f>
        <v>0</v>
      </c>
    </row>
    <row r="103" spans="2:19" ht="36" customHeight="1">
      <c r="B103" s="725" t="str">
        <f>IF(B102="","",B102)</f>
        <v/>
      </c>
      <c r="C103" s="685" t="s">
        <v>225</v>
      </c>
      <c r="D103" s="690"/>
      <c r="E103" s="691"/>
      <c r="F103" s="691"/>
      <c r="G103" s="692"/>
      <c r="H103" s="730" t="str">
        <f>IF('⑦2.変更活動積算内訳（PR）'!M487=0,"",'⑦2.変更活動積算内訳（PR）'!M487)</f>
        <v/>
      </c>
      <c r="I103" s="689"/>
      <c r="J103" s="740" t="str">
        <f t="shared" si="62"/>
        <v/>
      </c>
      <c r="M103" s="582"/>
      <c r="N103" s="582"/>
      <c r="O103" s="684"/>
      <c r="P103" s="582"/>
      <c r="Q103" s="582"/>
      <c r="R103" s="147"/>
      <c r="S103" s="147"/>
    </row>
    <row r="104" spans="2:19" ht="36" customHeight="1">
      <c r="B104" s="726" t="str">
        <f>IF('①4.事業内容（PR）'!B54="","",'①4.事業内容（PR）'!B54)</f>
        <v/>
      </c>
      <c r="C104" s="719" t="str">
        <f>IF(B104="","","申請時")</f>
        <v/>
      </c>
      <c r="D104" s="720" t="str">
        <f>IF('①4.事業内容（PR）'!C54="","",'①4.事業内容（PR）'!C54)</f>
        <v/>
      </c>
      <c r="E104" s="721" t="str">
        <f>IF('①4.事業内容（PR）'!D54="","",'①4.事業内容（PR）'!D54)</f>
        <v/>
      </c>
      <c r="F104" s="721" t="str">
        <f>IF('①4.事業内容（PR）'!F54="","",'①4.事業内容（PR）'!F54)</f>
        <v/>
      </c>
      <c r="G104" s="722" t="str">
        <f>IF('①4.事業内容（PR）'!H54="","",'①4.事業内容（PR）'!H54)</f>
        <v/>
      </c>
      <c r="H104" s="731">
        <f>IF('①7.積算内訳（PR）'!F496="","",'①7.積算内訳（PR）'!F496)</f>
        <v>0</v>
      </c>
      <c r="I104" s="723" t="str">
        <f>IF('①6.成果目標（PR）'!G105="","",('①6.成果目標（PR）'!G105*1000))</f>
        <v/>
      </c>
      <c r="J104" s="738" t="str">
        <f t="shared" si="62"/>
        <v/>
      </c>
      <c r="M104" s="603" t="str">
        <f>IF(C105="選択","",IF(C105="中止",-(H104),IF(C105="変更",(H105-H104),"")))</f>
        <v/>
      </c>
      <c r="N104" s="603" t="str">
        <f>IF(C105="選択","",IF(C105="中止",-(I104),IF(C105="変更",(I105-I104),"")))</f>
        <v/>
      </c>
      <c r="O104" s="717" t="str">
        <f t="shared" ref="O104" si="87">IF(B104="","",B104)</f>
        <v/>
      </c>
      <c r="P104" s="603" t="str">
        <f t="shared" ref="P104" si="88">IF(B104="","",IF(C105="変更",H105,IF(C105="中止",0,H104)))</f>
        <v/>
      </c>
      <c r="Q104" s="603" t="str">
        <f t="shared" ref="Q104" si="89">IF(B104="","",IF(C105="変更",I105,IF(C105="中止",0,I104)))</f>
        <v/>
      </c>
      <c r="R104" s="165">
        <f>IF(C105="変更",'⑦2.変更活動積算内訳（PR）'!N497,IF('⑦1.活動計画変更（PR）'!C105="中止",0,'⑦2.変更活動積算内訳（PR）'!G497))</f>
        <v>0</v>
      </c>
      <c r="S104" s="165">
        <f>IF(C105="変更",'⑦2.変更活動積算内訳（PR）'!O497,IF('⑦1.活動計画変更（PR）'!C105="中止",0,'⑦2.変更活動積算内訳（PR）'!H497))</f>
        <v>0</v>
      </c>
    </row>
    <row r="105" spans="2:19" ht="36" customHeight="1">
      <c r="B105" s="725" t="str">
        <f>IF(B104="","",B104)</f>
        <v/>
      </c>
      <c r="C105" s="701" t="s">
        <v>225</v>
      </c>
      <c r="D105" s="690"/>
      <c r="E105" s="691"/>
      <c r="F105" s="691"/>
      <c r="G105" s="692"/>
      <c r="H105" s="730" t="str">
        <f>IF('⑦2.変更活動積算内訳（PR）'!M497=0,"",'⑦2.変更活動積算内訳（PR）'!M497)</f>
        <v/>
      </c>
      <c r="I105" s="689"/>
      <c r="J105" s="740" t="str">
        <f t="shared" si="62"/>
        <v/>
      </c>
      <c r="M105" s="582"/>
      <c r="N105" s="582"/>
      <c r="O105" s="684"/>
      <c r="P105" s="582"/>
      <c r="Q105" s="582"/>
      <c r="R105" s="147"/>
      <c r="S105" s="147"/>
    </row>
    <row r="106" spans="2:19" ht="36" customHeight="1">
      <c r="B106" s="726" t="str">
        <f>IF('①4.事業内容（PR）'!B55="","",'①4.事業内容（PR）'!B55)</f>
        <v/>
      </c>
      <c r="C106" s="710" t="str">
        <f>IF(B106="","","申請時")</f>
        <v/>
      </c>
      <c r="D106" s="720" t="str">
        <f>IF('①4.事業内容（PR）'!C55="","",'①4.事業内容（PR）'!C55)</f>
        <v/>
      </c>
      <c r="E106" s="721" t="str">
        <f>IF('①4.事業内容（PR）'!D55="","",'①4.事業内容（PR）'!D55)</f>
        <v/>
      </c>
      <c r="F106" s="721" t="str">
        <f>IF('①4.事業内容（PR）'!F55="","",'①4.事業内容（PR）'!F55)</f>
        <v/>
      </c>
      <c r="G106" s="722" t="str">
        <f>IF('①4.事業内容（PR）'!H55="","",'①4.事業内容（PR）'!H55)</f>
        <v/>
      </c>
      <c r="H106" s="731">
        <f>IF('①7.積算内訳（PR）'!F506="","",'①7.積算内訳（PR）'!F506)</f>
        <v>0</v>
      </c>
      <c r="I106" s="723" t="str">
        <f>IF('①6.成果目標（PR）'!G107="","",('①6.成果目標（PR）'!G107*1000))</f>
        <v/>
      </c>
      <c r="J106" s="738" t="str">
        <f t="shared" si="62"/>
        <v/>
      </c>
      <c r="M106" s="603" t="str">
        <f>IF(C107="選択","",IF(C107="中止",-(H106),IF(C107="変更",(H107-H106),"")))</f>
        <v/>
      </c>
      <c r="N106" s="603" t="str">
        <f>IF(C107="選択","",IF(C107="中止",-(I106),IF(C107="変更",(I107-I106),"")))</f>
        <v/>
      </c>
      <c r="O106" s="717" t="str">
        <f t="shared" ref="O106" si="90">IF(B106="","",B106)</f>
        <v/>
      </c>
      <c r="P106" s="603" t="str">
        <f t="shared" ref="P106" si="91">IF(B106="","",IF(C107="変更",H107,IF(C107="中止",0,H106)))</f>
        <v/>
      </c>
      <c r="Q106" s="603" t="str">
        <f t="shared" ref="Q106" si="92">IF(B106="","",IF(C107="変更",I107,IF(C107="中止",0,I106)))</f>
        <v/>
      </c>
      <c r="R106" s="165">
        <f>IF(C107="変更",'⑦2.変更活動積算内訳（PR）'!N507,IF('⑦1.活動計画変更（PR）'!C107="中止",0,'⑦2.変更活動積算内訳（PR）'!G507))</f>
        <v>0</v>
      </c>
      <c r="S106" s="165">
        <f>IF(C107="変更",'⑦2.変更活動積算内訳（PR）'!O507,IF('⑦1.活動計画変更（PR）'!C107="中止",0,'⑦2.変更活動積算内訳（PR）'!H507))</f>
        <v>0</v>
      </c>
    </row>
    <row r="107" spans="2:19" ht="36" customHeight="1">
      <c r="B107" s="725" t="str">
        <f>IF(B106="","",B106)</f>
        <v/>
      </c>
      <c r="C107" s="685" t="s">
        <v>225</v>
      </c>
      <c r="D107" s="690"/>
      <c r="E107" s="691"/>
      <c r="F107" s="691"/>
      <c r="G107" s="692"/>
      <c r="H107" s="730" t="str">
        <f>IF('⑦2.変更活動積算内訳（PR）'!M507=0,"",'⑦2.変更活動積算内訳（PR）'!M507)</f>
        <v/>
      </c>
      <c r="I107" s="689"/>
      <c r="J107" s="740" t="str">
        <f t="shared" si="62"/>
        <v/>
      </c>
      <c r="M107" s="582"/>
      <c r="N107" s="582"/>
      <c r="O107" s="684"/>
      <c r="P107" s="582"/>
      <c r="Q107" s="582"/>
      <c r="R107" s="147"/>
      <c r="S107" s="147"/>
    </row>
    <row r="108" spans="2:19" ht="36" customHeight="1">
      <c r="B108" s="726" t="str">
        <f>IF('①4.事業内容（PR）'!B56="","",'①4.事業内容（PR）'!B56)</f>
        <v/>
      </c>
      <c r="C108" s="719" t="str">
        <f>IF(B108="","","申請時")</f>
        <v/>
      </c>
      <c r="D108" s="720" t="str">
        <f>IF('①4.事業内容（PR）'!C56="","",'①4.事業内容（PR）'!C56)</f>
        <v/>
      </c>
      <c r="E108" s="721" t="str">
        <f>IF('①4.事業内容（PR）'!D56="","",'①4.事業内容（PR）'!D56)</f>
        <v/>
      </c>
      <c r="F108" s="721" t="str">
        <f>IF('①4.事業内容（PR）'!F56="","",'①4.事業内容（PR）'!F56)</f>
        <v/>
      </c>
      <c r="G108" s="722" t="str">
        <f>IF('①4.事業内容（PR）'!H56="","",'①4.事業内容（PR）'!H56)</f>
        <v/>
      </c>
      <c r="H108" s="731">
        <f>IF('①7.積算内訳（PR）'!F516="","",'①7.積算内訳（PR）'!F516)</f>
        <v>0</v>
      </c>
      <c r="I108" s="723" t="str">
        <f>IF('①6.成果目標（PR）'!G109="","",('①6.成果目標（PR）'!G109*1000))</f>
        <v/>
      </c>
      <c r="J108" s="738" t="str">
        <f t="shared" si="62"/>
        <v/>
      </c>
      <c r="M108" s="603" t="str">
        <f>IF(C109="選択","",IF(C109="中止",-(H108),IF(C109="変更",(H109-H108),"")))</f>
        <v/>
      </c>
      <c r="N108" s="603" t="str">
        <f>IF(C109="選択","",IF(C109="中止",-(I108),IF(C109="変更",(I109-I108),"")))</f>
        <v/>
      </c>
      <c r="O108" s="717" t="str">
        <f t="shared" ref="O108" si="93">IF(B108="","",B108)</f>
        <v/>
      </c>
      <c r="P108" s="603" t="str">
        <f t="shared" ref="P108" si="94">IF(B108="","",IF(C109="変更",H109,IF(C109="中止",0,H108)))</f>
        <v/>
      </c>
      <c r="Q108" s="603" t="str">
        <f t="shared" ref="Q108" si="95">IF(B108="","",IF(C109="変更",I109,IF(C109="中止",0,I108)))</f>
        <v/>
      </c>
      <c r="R108" s="165">
        <f>IF(C109="変更",'⑦2.変更活動積算内訳（PR）'!N517,IF('⑦1.活動計画変更（PR）'!C109="中止",0,'⑦2.変更活動積算内訳（PR）'!G517))</f>
        <v>0</v>
      </c>
      <c r="S108" s="165">
        <f>IF(C109="変更",'⑦2.変更活動積算内訳（PR）'!O517,IF('⑦1.活動計画変更（PR）'!C109="中止",0,'⑦2.変更活動積算内訳（PR）'!H517))</f>
        <v>0</v>
      </c>
    </row>
    <row r="109" spans="2:19" ht="36" customHeight="1">
      <c r="B109" s="725" t="str">
        <f>IF(B108="","",B108)</f>
        <v/>
      </c>
      <c r="C109" s="685" t="s">
        <v>225</v>
      </c>
      <c r="D109" s="690"/>
      <c r="E109" s="691"/>
      <c r="F109" s="691"/>
      <c r="G109" s="692"/>
      <c r="H109" s="730" t="str">
        <f>IF('⑦2.変更活動積算内訳（PR）'!M517=0,"",'⑦2.変更活動積算内訳（PR）'!M517)</f>
        <v/>
      </c>
      <c r="I109" s="689"/>
      <c r="J109" s="740" t="str">
        <f t="shared" si="62"/>
        <v/>
      </c>
      <c r="M109" s="582"/>
      <c r="N109" s="582"/>
      <c r="O109" s="684"/>
      <c r="P109" s="582"/>
      <c r="Q109" s="582"/>
      <c r="R109" s="147"/>
      <c r="S109" s="147"/>
    </row>
    <row r="110" spans="2:19" ht="36" customHeight="1">
      <c r="B110" s="726" t="str">
        <f>IF('①4.事業内容（PR）'!B57="","",'①4.事業内容（PR）'!B57)</f>
        <v/>
      </c>
      <c r="C110" s="719" t="str">
        <f>IF(B110="","","申請時")</f>
        <v/>
      </c>
      <c r="D110" s="720" t="str">
        <f>IF('①4.事業内容（PR）'!C57="","",'①4.事業内容（PR）'!C57)</f>
        <v/>
      </c>
      <c r="E110" s="721" t="str">
        <f>IF('①4.事業内容（PR）'!D57="","",'①4.事業内容（PR）'!D57)</f>
        <v/>
      </c>
      <c r="F110" s="721" t="str">
        <f>IF('①4.事業内容（PR）'!F57="","",'①4.事業内容（PR）'!F57)</f>
        <v/>
      </c>
      <c r="G110" s="722" t="str">
        <f>IF('①4.事業内容（PR）'!H57="","",'①4.事業内容（PR）'!H57)</f>
        <v/>
      </c>
      <c r="H110" s="731">
        <f>IF('①7.積算内訳（PR）'!F526="","",'①7.積算内訳（PR）'!F526)</f>
        <v>0</v>
      </c>
      <c r="I110" s="723" t="str">
        <f>IF('①6.成果目標（PR）'!G111="","",('①6.成果目標（PR）'!G111*1000))</f>
        <v/>
      </c>
      <c r="J110" s="738" t="str">
        <f t="shared" si="62"/>
        <v/>
      </c>
      <c r="M110" s="603" t="str">
        <f>IF(C111="選択","",IF(C111="中止",-(H110),IF(C111="変更",(H111-H110),"")))</f>
        <v/>
      </c>
      <c r="N110" s="603" t="str">
        <f>IF(C111="選択","",IF(C111="中止",-(I110),IF(C111="変更",(I111-I110),"")))</f>
        <v/>
      </c>
      <c r="O110" s="717" t="str">
        <f t="shared" ref="O110" si="96">IF(B110="","",B110)</f>
        <v/>
      </c>
      <c r="P110" s="603" t="str">
        <f t="shared" ref="P110" si="97">IF(B110="","",IF(C111="変更",H111,IF(C111="中止",0,H110)))</f>
        <v/>
      </c>
      <c r="Q110" s="603" t="str">
        <f t="shared" ref="Q110" si="98">IF(B110="","",IF(C111="変更",I111,IF(C111="中止",0,I110)))</f>
        <v/>
      </c>
      <c r="R110" s="165">
        <f>IF(C111="変更",'⑦2.変更活動積算内訳（PR）'!N527,IF('⑦1.活動計画変更（PR）'!C111="中止",0,'⑦2.変更活動積算内訳（PR）'!G527))</f>
        <v>0</v>
      </c>
      <c r="S110" s="165">
        <f>IF(C111="変更",'⑦2.変更活動積算内訳（PR）'!O527,IF('⑦1.活動計画変更（PR）'!C111="中止",0,'⑦2.変更活動積算内訳（PR）'!H527))</f>
        <v>0</v>
      </c>
    </row>
    <row r="111" spans="2:19" ht="36" customHeight="1">
      <c r="B111" s="725" t="str">
        <f>IF(B110="","",B110)</f>
        <v/>
      </c>
      <c r="C111" s="685" t="s">
        <v>225</v>
      </c>
      <c r="D111" s="690"/>
      <c r="E111" s="691"/>
      <c r="F111" s="691"/>
      <c r="G111" s="692"/>
      <c r="H111" s="730" t="str">
        <f>IF('⑦2.変更活動積算内訳（PR）'!M527=0,"",'⑦2.変更活動積算内訳（PR）'!M527)</f>
        <v/>
      </c>
      <c r="I111" s="689"/>
      <c r="J111" s="740" t="str">
        <f t="shared" si="62"/>
        <v/>
      </c>
      <c r="M111" s="582"/>
      <c r="N111" s="582"/>
      <c r="O111" s="684"/>
      <c r="P111" s="582"/>
      <c r="Q111" s="582"/>
      <c r="R111" s="147"/>
      <c r="S111" s="147"/>
    </row>
    <row r="112" spans="2:19" ht="36" customHeight="1">
      <c r="B112" s="726" t="str">
        <f>IF('①4.事業内容（PR）'!B58="","",'①4.事業内容（PR）'!B58)</f>
        <v/>
      </c>
      <c r="C112" s="719" t="str">
        <f>IF(B112="","","申請時")</f>
        <v/>
      </c>
      <c r="D112" s="720" t="str">
        <f>IF('①4.事業内容（PR）'!C58="","",'①4.事業内容（PR）'!C58)</f>
        <v/>
      </c>
      <c r="E112" s="721" t="str">
        <f>IF('①4.事業内容（PR）'!D58="","",'①4.事業内容（PR）'!D58)</f>
        <v/>
      </c>
      <c r="F112" s="721" t="str">
        <f>IF('①4.事業内容（PR）'!F58="","",'①4.事業内容（PR）'!F58)</f>
        <v/>
      </c>
      <c r="G112" s="722" t="str">
        <f>IF('①4.事業内容（PR）'!H58="","",'①4.事業内容（PR）'!H58)</f>
        <v/>
      </c>
      <c r="H112" s="731">
        <f>IF('①7.積算内訳（PR）'!F536="","",'①7.積算内訳（PR）'!F536)</f>
        <v>0</v>
      </c>
      <c r="I112" s="723" t="str">
        <f>IF('①6.成果目標（PR）'!G113="","",('①6.成果目標（PR）'!G113*1000))</f>
        <v/>
      </c>
      <c r="J112" s="738" t="str">
        <f t="shared" si="62"/>
        <v/>
      </c>
      <c r="M112" s="603" t="str">
        <f>IF(C113="選択","",IF(C113="中止",-(H112),IF(C113="変更",(H113-H112),"")))</f>
        <v/>
      </c>
      <c r="N112" s="603" t="str">
        <f>IF(C113="選択","",IF(C113="中止",-(I112),IF(C113="変更",(I113-I112),"")))</f>
        <v/>
      </c>
      <c r="O112" s="717" t="str">
        <f t="shared" ref="O112" si="99">IF(B112="","",B112)</f>
        <v/>
      </c>
      <c r="P112" s="603" t="str">
        <f t="shared" ref="P112" si="100">IF(B112="","",IF(C113="変更",H113,IF(C113="中止",0,H112)))</f>
        <v/>
      </c>
      <c r="Q112" s="603" t="str">
        <f t="shared" ref="Q112" si="101">IF(B112="","",IF(C113="変更",I113,IF(C113="中止",0,I112)))</f>
        <v/>
      </c>
      <c r="R112" s="165">
        <f>IF(C113="変更",'⑦2.変更活動積算内訳（PR）'!N537,IF('⑦1.活動計画変更（PR）'!C113="中止",0,'⑦2.変更活動積算内訳（PR）'!G537))</f>
        <v>0</v>
      </c>
      <c r="S112" s="165">
        <f>IF(C113="変更",'⑦2.変更活動積算内訳（PR）'!O537,IF('⑦1.活動計画変更（PR）'!C113="中止",0,'⑦2.変更活動積算内訳（PR）'!H537))</f>
        <v>0</v>
      </c>
    </row>
    <row r="113" spans="2:19" ht="36" customHeight="1" thickBot="1">
      <c r="B113" s="727" t="str">
        <f>IF(B112="","",B112)</f>
        <v/>
      </c>
      <c r="C113" s="696" t="s">
        <v>225</v>
      </c>
      <c r="D113" s="697"/>
      <c r="E113" s="698"/>
      <c r="F113" s="698"/>
      <c r="G113" s="699"/>
      <c r="H113" s="732" t="str">
        <f>IF('⑦2.変更活動積算内訳（PR）'!M537=0,"",'⑦2.変更活動積算内訳（PR）'!M537)</f>
        <v/>
      </c>
      <c r="I113" s="700"/>
      <c r="J113" s="739" t="str">
        <f t="shared" si="62"/>
        <v/>
      </c>
      <c r="M113" s="582"/>
      <c r="N113" s="582"/>
      <c r="O113" s="684"/>
      <c r="P113" s="582"/>
      <c r="Q113" s="582"/>
      <c r="R113" s="147"/>
      <c r="S113" s="147"/>
    </row>
    <row r="114" spans="2:19" ht="36" customHeight="1">
      <c r="B114" s="726" t="str">
        <f>IF('①4.事業内容（PR）'!B59="","",'①4.事業内容（PR）'!B59)</f>
        <v/>
      </c>
      <c r="C114" s="710" t="str">
        <f>IF(B114="","","申請時")</f>
        <v/>
      </c>
      <c r="D114" s="720" t="str">
        <f>IF('①4.事業内容（PR）'!C59="","",'①4.事業内容（PR）'!C59)</f>
        <v/>
      </c>
      <c r="E114" s="721" t="str">
        <f>IF('①4.事業内容（PR）'!D59="","",'①4.事業内容（PR）'!D59)</f>
        <v/>
      </c>
      <c r="F114" s="721" t="str">
        <f>IF('①4.事業内容（PR）'!F59="","",'①4.事業内容（PR）'!F59)</f>
        <v/>
      </c>
      <c r="G114" s="722" t="str">
        <f>IF('①4.事業内容（PR）'!H59="","",'①4.事業内容（PR）'!H59)</f>
        <v/>
      </c>
      <c r="H114" s="731">
        <f>IF('①7.積算内訳（PR）'!F546="","",'①7.積算内訳（PR）'!F546)</f>
        <v>0</v>
      </c>
      <c r="I114" s="723" t="str">
        <f>IF('①6.成果目標（PR）'!G115="","",('①6.成果目標（PR）'!G115*1000))</f>
        <v/>
      </c>
      <c r="J114" s="738" t="str">
        <f t="shared" si="62"/>
        <v/>
      </c>
      <c r="M114" s="603" t="str">
        <f>IF(C115="選択","",IF(C115="中止",-(H114),IF(C115="変更",(H115-H114),"")))</f>
        <v/>
      </c>
      <c r="N114" s="603" t="str">
        <f>IF(C115="選択","",IF(C115="中止",-(I114),IF(C115="変更",(I115-I114),"")))</f>
        <v/>
      </c>
      <c r="O114" s="717" t="str">
        <f t="shared" ref="O114" si="102">IF(B114="","",B114)</f>
        <v/>
      </c>
      <c r="P114" s="603" t="str">
        <f t="shared" ref="P114" si="103">IF(B114="","",IF(C115="変更",H115,IF(C115="中止",0,H114)))</f>
        <v/>
      </c>
      <c r="Q114" s="603" t="str">
        <f t="shared" ref="Q114" si="104">IF(B114="","",IF(C115="変更",I115,IF(C115="中止",0,I114)))</f>
        <v/>
      </c>
      <c r="R114" s="165">
        <f>IF(C115="変更",'⑦2.変更活動積算内訳（PR）'!N547,IF('⑦1.活動計画変更（PR）'!C115="中止",0,'⑦2.変更活動積算内訳（PR）'!G547))</f>
        <v>0</v>
      </c>
      <c r="S114" s="165">
        <f>IF(C115="変更",'⑦2.変更活動積算内訳（PR）'!O547,IF('⑦1.活動計画変更（PR）'!C115="中止",0,'⑦2.変更活動積算内訳（PR）'!H547))</f>
        <v>0</v>
      </c>
    </row>
    <row r="115" spans="2:19" ht="36" customHeight="1">
      <c r="B115" s="725" t="str">
        <f>IF(B114="","",B114)</f>
        <v/>
      </c>
      <c r="C115" s="685" t="s">
        <v>225</v>
      </c>
      <c r="D115" s="690"/>
      <c r="E115" s="691"/>
      <c r="F115" s="691"/>
      <c r="G115" s="692"/>
      <c r="H115" s="730" t="str">
        <f>IF('⑦2.変更活動積算内訳（PR）'!M547=0,"",'⑦2.変更活動積算内訳（PR）'!M547)</f>
        <v/>
      </c>
      <c r="I115" s="689"/>
      <c r="J115" s="740" t="str">
        <f t="shared" si="62"/>
        <v/>
      </c>
      <c r="M115" s="582"/>
      <c r="N115" s="582"/>
      <c r="O115" s="684"/>
      <c r="P115" s="582"/>
      <c r="Q115" s="582"/>
      <c r="R115" s="147"/>
      <c r="S115" s="147"/>
    </row>
    <row r="116" spans="2:19" ht="36" customHeight="1">
      <c r="B116" s="726" t="str">
        <f>IF('①4.事業内容（PR）'!B60="","",'①4.事業内容（PR）'!B60)</f>
        <v/>
      </c>
      <c r="C116" s="719" t="str">
        <f>IF(B116="","","申請時")</f>
        <v/>
      </c>
      <c r="D116" s="720" t="str">
        <f>IF('①4.事業内容（PR）'!C60="","",'①4.事業内容（PR）'!C60)</f>
        <v/>
      </c>
      <c r="E116" s="721" t="str">
        <f>IF('①4.事業内容（PR）'!D60="","",'①4.事業内容（PR）'!D60)</f>
        <v/>
      </c>
      <c r="F116" s="721" t="str">
        <f>IF('①4.事業内容（PR）'!F60="","",'①4.事業内容（PR）'!F60)</f>
        <v/>
      </c>
      <c r="G116" s="722" t="str">
        <f>IF('①4.事業内容（PR）'!H60="","",'①4.事業内容（PR）'!H60)</f>
        <v/>
      </c>
      <c r="H116" s="731">
        <f>IF('①7.積算内訳（PR）'!F556="","",'①7.積算内訳（PR）'!F556)</f>
        <v>0</v>
      </c>
      <c r="I116" s="723" t="str">
        <f>IF('①6.成果目標（PR）'!G117="","",('①6.成果目標（PR）'!G117*1000))</f>
        <v/>
      </c>
      <c r="J116" s="738" t="str">
        <f t="shared" si="62"/>
        <v/>
      </c>
      <c r="M116" s="603" t="str">
        <f>IF(C117="選択","",IF(C117="中止",-(H116),IF(C117="変更",(H117-H116),"")))</f>
        <v/>
      </c>
      <c r="N116" s="603" t="str">
        <f>IF(C117="選択","",IF(C117="中止",-(I116),IF(C117="変更",(I117-I116),"")))</f>
        <v/>
      </c>
      <c r="O116" s="717" t="str">
        <f t="shared" ref="O116" si="105">IF(B116="","",B116)</f>
        <v/>
      </c>
      <c r="P116" s="603" t="str">
        <f t="shared" ref="P116" si="106">IF(B116="","",IF(C117="変更",H117,IF(C117="中止",0,H116)))</f>
        <v/>
      </c>
      <c r="Q116" s="603" t="str">
        <f t="shared" ref="Q116" si="107">IF(B116="","",IF(C117="変更",I117,IF(C117="中止",0,I116)))</f>
        <v/>
      </c>
      <c r="R116" s="165">
        <f>IF(C117="変更",'⑦2.変更活動積算内訳（PR）'!N557,IF('⑦1.活動計画変更（PR）'!C117="中止",0,'⑦2.変更活動積算内訳（PR）'!G557))</f>
        <v>0</v>
      </c>
      <c r="S116" s="165">
        <f>IF(C117="変更",'⑦2.変更活動積算内訳（PR）'!O557,IF('⑦1.活動計画変更（PR）'!C117="中止",0,'⑦2.変更活動積算内訳（PR）'!H557))</f>
        <v>0</v>
      </c>
    </row>
    <row r="117" spans="2:19" ht="36" customHeight="1">
      <c r="B117" s="725" t="str">
        <f>IF(B116="","",B116)</f>
        <v/>
      </c>
      <c r="C117" s="685" t="s">
        <v>225</v>
      </c>
      <c r="D117" s="690"/>
      <c r="E117" s="691"/>
      <c r="F117" s="691"/>
      <c r="G117" s="692"/>
      <c r="H117" s="730" t="str">
        <f>IF('⑦2.変更活動積算内訳（PR）'!M557=0,"",'⑦2.変更活動積算内訳（PR）'!M557)</f>
        <v/>
      </c>
      <c r="I117" s="689"/>
      <c r="J117" s="740" t="str">
        <f t="shared" si="62"/>
        <v/>
      </c>
      <c r="M117" s="582"/>
      <c r="N117" s="582"/>
      <c r="O117" s="684"/>
      <c r="P117" s="582"/>
      <c r="Q117" s="582"/>
      <c r="R117" s="147"/>
      <c r="S117" s="147"/>
    </row>
    <row r="118" spans="2:19" ht="36" customHeight="1">
      <c r="B118" s="726" t="str">
        <f>IF('①4.事業内容（PR）'!B61="","",'①4.事業内容（PR）'!B61)</f>
        <v/>
      </c>
      <c r="C118" s="719" t="str">
        <f>IF(B118="","","申請時")</f>
        <v/>
      </c>
      <c r="D118" s="720" t="str">
        <f>IF('①4.事業内容（PR）'!C61="","",'①4.事業内容（PR）'!C61)</f>
        <v/>
      </c>
      <c r="E118" s="721" t="str">
        <f>IF('①4.事業内容（PR）'!D61="","",'①4.事業内容（PR）'!D61)</f>
        <v/>
      </c>
      <c r="F118" s="721" t="str">
        <f>IF('①4.事業内容（PR）'!F61="","",'①4.事業内容（PR）'!F61)</f>
        <v/>
      </c>
      <c r="G118" s="722" t="str">
        <f>IF('①4.事業内容（PR）'!H61="","",'①4.事業内容（PR）'!H61)</f>
        <v/>
      </c>
      <c r="H118" s="731">
        <f>IF('①7.積算内訳（PR）'!F566="","",'①7.積算内訳（PR）'!F566)</f>
        <v>0</v>
      </c>
      <c r="I118" s="723" t="str">
        <f>IF('①6.成果目標（PR）'!G119="","",('①6.成果目標（PR）'!G119*1000))</f>
        <v/>
      </c>
      <c r="J118" s="738" t="str">
        <f t="shared" si="62"/>
        <v/>
      </c>
      <c r="M118" s="603" t="str">
        <f>IF(C119="選択","",IF(C119="中止",-(H118),IF(C119="変更",(H119-H118),"")))</f>
        <v/>
      </c>
      <c r="N118" s="603" t="str">
        <f>IF(C119="選択","",IF(C119="中止",-(I118),IF(C119="変更",(I119-I118),"")))</f>
        <v/>
      </c>
      <c r="O118" s="717" t="str">
        <f t="shared" ref="O118" si="108">IF(B118="","",B118)</f>
        <v/>
      </c>
      <c r="P118" s="603" t="str">
        <f t="shared" ref="P118" si="109">IF(B118="","",IF(C119="変更",H119,IF(C119="中止",0,H118)))</f>
        <v/>
      </c>
      <c r="Q118" s="603" t="str">
        <f t="shared" ref="Q118" si="110">IF(B118="","",IF(C119="変更",I119,IF(C119="中止",0,I118)))</f>
        <v/>
      </c>
      <c r="R118" s="165">
        <f>IF(C119="変更",'⑦2.変更活動積算内訳（PR）'!N567,IF('⑦1.活動計画変更（PR）'!C119="中止",0,'⑦2.変更活動積算内訳（PR）'!G567))</f>
        <v>0</v>
      </c>
      <c r="S118" s="165">
        <f>IF(C119="変更",'⑦2.変更活動積算内訳（PR）'!O567,IF('⑦1.活動計画変更（PR）'!C119="中止",0,'⑦2.変更活動積算内訳（PR）'!H567))</f>
        <v>0</v>
      </c>
    </row>
    <row r="119" spans="2:19" ht="36" customHeight="1">
      <c r="B119" s="725" t="str">
        <f>IF(B118="","",B118)</f>
        <v/>
      </c>
      <c r="C119" s="685" t="s">
        <v>225</v>
      </c>
      <c r="D119" s="690"/>
      <c r="E119" s="691"/>
      <c r="F119" s="691"/>
      <c r="G119" s="692"/>
      <c r="H119" s="730" t="str">
        <f>IF('⑦2.変更活動積算内訳（PR）'!M567=0,"",'⑦2.変更活動積算内訳（PR）'!M567)</f>
        <v/>
      </c>
      <c r="I119" s="689"/>
      <c r="J119" s="740" t="str">
        <f t="shared" si="62"/>
        <v/>
      </c>
      <c r="M119" s="582"/>
      <c r="N119" s="582"/>
      <c r="O119" s="684"/>
      <c r="P119" s="582"/>
      <c r="Q119" s="582"/>
      <c r="R119" s="147"/>
      <c r="S119" s="147"/>
    </row>
    <row r="120" spans="2:19" ht="36" customHeight="1">
      <c r="B120" s="726" t="str">
        <f>IF('①4.事業内容（PR）'!B62="","",'①4.事業内容（PR）'!B62)</f>
        <v/>
      </c>
      <c r="C120" s="719" t="str">
        <f>IF(B120="","","申請時")</f>
        <v/>
      </c>
      <c r="D120" s="720" t="str">
        <f>IF('①4.事業内容（PR）'!C62="","",'①4.事業内容（PR）'!C62)</f>
        <v/>
      </c>
      <c r="E120" s="721" t="str">
        <f>IF('①4.事業内容（PR）'!D62="","",'①4.事業内容（PR）'!D62)</f>
        <v/>
      </c>
      <c r="F120" s="721" t="str">
        <f>IF('①4.事業内容（PR）'!F62="","",'①4.事業内容（PR）'!F62)</f>
        <v/>
      </c>
      <c r="G120" s="722" t="str">
        <f>IF('①4.事業内容（PR）'!H62="","",'①4.事業内容（PR）'!H62)</f>
        <v/>
      </c>
      <c r="H120" s="731">
        <f>IF('①7.積算内訳（PR）'!F576="","",'①7.積算内訳（PR）'!F576)</f>
        <v>0</v>
      </c>
      <c r="I120" s="723" t="str">
        <f>IF('①6.成果目標（PR）'!G121="","",('①6.成果目標（PR）'!G121*1000))</f>
        <v/>
      </c>
      <c r="J120" s="738" t="str">
        <f t="shared" si="62"/>
        <v/>
      </c>
      <c r="M120" s="603" t="str">
        <f>IF(C121="選択","",IF(C121="中止",-(H120),IF(C121="変更",(H121-H120),"")))</f>
        <v/>
      </c>
      <c r="N120" s="603" t="str">
        <f>IF(C121="選択","",IF(C121="中止",-(I120),IF(C121="変更",(I121-I120),"")))</f>
        <v/>
      </c>
      <c r="O120" s="717" t="str">
        <f t="shared" ref="O120" si="111">IF(B120="","",B120)</f>
        <v/>
      </c>
      <c r="P120" s="603" t="str">
        <f t="shared" ref="P120" si="112">IF(B120="","",IF(C121="変更",H121,IF(C121="中止",0,H120)))</f>
        <v/>
      </c>
      <c r="Q120" s="603" t="str">
        <f t="shared" ref="Q120" si="113">IF(B120="","",IF(C121="変更",I121,IF(C121="中止",0,I120)))</f>
        <v/>
      </c>
      <c r="R120" s="165">
        <f>IF(C121="変更",'⑦2.変更活動積算内訳（PR）'!N577,IF('⑦1.活動計画変更（PR）'!C121="中止",0,'⑦2.変更活動積算内訳（PR）'!G577))</f>
        <v>0</v>
      </c>
      <c r="S120" s="165">
        <f>IF(C121="変更",'⑦2.変更活動積算内訳（PR）'!O577,IF('⑦1.活動計画変更（PR）'!C121="中止",0,'⑦2.変更活動積算内訳（PR）'!H577))</f>
        <v>0</v>
      </c>
    </row>
    <row r="121" spans="2:19" ht="36" customHeight="1">
      <c r="B121" s="725" t="str">
        <f>IF(B120="","",B120)</f>
        <v/>
      </c>
      <c r="C121" s="685" t="s">
        <v>225</v>
      </c>
      <c r="D121" s="690"/>
      <c r="E121" s="691"/>
      <c r="F121" s="691"/>
      <c r="G121" s="692"/>
      <c r="H121" s="730" t="str">
        <f>IF('⑦2.変更活動積算内訳（PR）'!M577=0,"",'⑦2.変更活動積算内訳（PR）'!M577)</f>
        <v/>
      </c>
      <c r="I121" s="689"/>
      <c r="J121" s="740" t="str">
        <f t="shared" si="62"/>
        <v/>
      </c>
      <c r="M121" s="582"/>
      <c r="N121" s="582"/>
      <c r="O121" s="684"/>
      <c r="P121" s="582"/>
      <c r="Q121" s="582"/>
      <c r="R121" s="147"/>
      <c r="S121" s="147"/>
    </row>
    <row r="122" spans="2:19" ht="36" customHeight="1">
      <c r="B122" s="726" t="str">
        <f>IF('①4.事業内容（PR）'!B63="","",'①4.事業内容（PR）'!B63)</f>
        <v/>
      </c>
      <c r="C122" s="719" t="str">
        <f>IF(B122="","","申請時")</f>
        <v/>
      </c>
      <c r="D122" s="720" t="str">
        <f>IF('①4.事業内容（PR）'!C63="","",'①4.事業内容（PR）'!C63)</f>
        <v/>
      </c>
      <c r="E122" s="721" t="str">
        <f>IF('①4.事業内容（PR）'!D63="","",'①4.事業内容（PR）'!D63)</f>
        <v/>
      </c>
      <c r="F122" s="721" t="str">
        <f>IF('①4.事業内容（PR）'!F63="","",'①4.事業内容（PR）'!F63)</f>
        <v/>
      </c>
      <c r="G122" s="722" t="str">
        <f>IF('①4.事業内容（PR）'!H63="","",'①4.事業内容（PR）'!H63)</f>
        <v/>
      </c>
      <c r="H122" s="731">
        <f>IF('①7.積算内訳（PR）'!F586="","",'①7.積算内訳（PR）'!F586)</f>
        <v>0</v>
      </c>
      <c r="I122" s="723" t="str">
        <f>IF('①6.成果目標（PR）'!G123="","",('①6.成果目標（PR）'!G123*1000))</f>
        <v/>
      </c>
      <c r="J122" s="738" t="str">
        <f t="shared" si="62"/>
        <v/>
      </c>
      <c r="M122" s="603" t="str">
        <f>IF(C123="選択","",IF(C123="中止",-(H122),IF(C123="変更",(H123-H122),"")))</f>
        <v/>
      </c>
      <c r="N122" s="603" t="str">
        <f>IF(C123="選択","",IF(C123="中止",-(I122),IF(C123="変更",(I123-I122),"")))</f>
        <v/>
      </c>
      <c r="O122" s="717" t="str">
        <f t="shared" ref="O122" si="114">IF(B122="","",B122)</f>
        <v/>
      </c>
      <c r="P122" s="603" t="str">
        <f t="shared" ref="P122" si="115">IF(B122="","",IF(C123="変更",H123,IF(C123="中止",0,H122)))</f>
        <v/>
      </c>
      <c r="Q122" s="603" t="str">
        <f t="shared" ref="Q122" si="116">IF(B122="","",IF(C123="変更",I123,IF(C123="中止",0,I122)))</f>
        <v/>
      </c>
      <c r="R122" s="165">
        <f>IF(C123="変更",'⑦2.変更活動積算内訳（PR）'!N587,IF('⑦1.活動計画変更（PR）'!C123="中止",0,'⑦2.変更活動積算内訳（PR）'!G587))</f>
        <v>0</v>
      </c>
      <c r="S122" s="165">
        <f>IF(C123="変更",'⑦2.変更活動積算内訳（PR）'!O587,IF('⑦1.活動計画変更（PR）'!C123="中止",0,'⑦2.変更活動積算内訳（PR）'!H587))</f>
        <v>0</v>
      </c>
    </row>
    <row r="123" spans="2:19" ht="36" customHeight="1">
      <c r="B123" s="725" t="str">
        <f>IF(B122="","",B122)</f>
        <v/>
      </c>
      <c r="C123" s="685" t="s">
        <v>225</v>
      </c>
      <c r="D123" s="690"/>
      <c r="E123" s="691"/>
      <c r="F123" s="691"/>
      <c r="G123" s="692"/>
      <c r="H123" s="730" t="str">
        <f>IF('⑦2.変更活動積算内訳（PR）'!M587=0,"",'⑦2.変更活動積算内訳（PR）'!M587)</f>
        <v/>
      </c>
      <c r="I123" s="689"/>
      <c r="J123" s="740" t="str">
        <f t="shared" si="62"/>
        <v/>
      </c>
      <c r="M123" s="582"/>
      <c r="N123" s="582"/>
      <c r="O123" s="684"/>
      <c r="P123" s="582"/>
      <c r="Q123" s="582"/>
      <c r="R123" s="147"/>
      <c r="S123" s="147"/>
    </row>
    <row r="124" spans="2:19" ht="36" customHeight="1">
      <c r="B124" s="726" t="str">
        <f>IF('①4.事業内容（PR）'!B64="","",'①4.事業内容（PR）'!B64)</f>
        <v/>
      </c>
      <c r="C124" s="719" t="str">
        <f>IF(B124="","","申請時")</f>
        <v/>
      </c>
      <c r="D124" s="720" t="str">
        <f>IF('①4.事業内容（PR）'!C64="","",'①4.事業内容（PR）'!C64)</f>
        <v/>
      </c>
      <c r="E124" s="721" t="str">
        <f>IF('①4.事業内容（PR）'!D64="","",'①4.事業内容（PR）'!D64)</f>
        <v/>
      </c>
      <c r="F124" s="721" t="str">
        <f>IF('①4.事業内容（PR）'!F64="","",'①4.事業内容（PR）'!F64)</f>
        <v/>
      </c>
      <c r="G124" s="722" t="str">
        <f>IF('①4.事業内容（PR）'!H64="","",'①4.事業内容（PR）'!H64)</f>
        <v/>
      </c>
      <c r="H124" s="731">
        <f>IF('①7.積算内訳（PR）'!F596="","",'①7.積算内訳（PR）'!F596)</f>
        <v>0</v>
      </c>
      <c r="I124" s="723" t="str">
        <f>IF('①6.成果目標（PR）'!G125="","",('①6.成果目標（PR）'!G125*1000))</f>
        <v/>
      </c>
      <c r="J124" s="738" t="str">
        <f t="shared" si="62"/>
        <v/>
      </c>
      <c r="M124" s="603" t="str">
        <f>IF(C125="選択","",IF(C125="中止",-(H124),IF(C125="変更",(H125-H124),"")))</f>
        <v/>
      </c>
      <c r="N124" s="603" t="str">
        <f>IF(C125="選択","",IF(C125="中止",-(I124),IF(C125="変更",(I125-I124),"")))</f>
        <v/>
      </c>
      <c r="O124" s="717" t="str">
        <f t="shared" ref="O124" si="117">IF(B124="","",B124)</f>
        <v/>
      </c>
      <c r="P124" s="603" t="str">
        <f t="shared" ref="P124" si="118">IF(B124="","",IF(C125="変更",H125,IF(C125="中止",0,H124)))</f>
        <v/>
      </c>
      <c r="Q124" s="603" t="str">
        <f t="shared" ref="Q124" si="119">IF(B124="","",IF(C125="変更",I125,IF(C125="中止",0,I124)))</f>
        <v/>
      </c>
      <c r="R124" s="165">
        <f>IF(C125="変更",'⑦2.変更活動積算内訳（PR）'!N597,IF('⑦1.活動計画変更（PR）'!C125="中止",0,'⑦2.変更活動積算内訳（PR）'!G597))</f>
        <v>0</v>
      </c>
      <c r="S124" s="165">
        <f>IF(C125="変更",'⑦2.変更活動積算内訳（PR）'!O597,IF('⑦1.活動計画変更（PR）'!C125="中止",0,'⑦2.変更活動積算内訳（PR）'!H597))</f>
        <v>0</v>
      </c>
    </row>
    <row r="125" spans="2:19" ht="36" customHeight="1" thickBot="1">
      <c r="B125" s="727" t="str">
        <f>IF(B124="","",B124)</f>
        <v/>
      </c>
      <c r="C125" s="696" t="s">
        <v>225</v>
      </c>
      <c r="D125" s="697"/>
      <c r="E125" s="698"/>
      <c r="F125" s="698"/>
      <c r="G125" s="699"/>
      <c r="H125" s="732" t="str">
        <f>IF('⑦2.変更活動積算内訳（PR）'!M597=0,"",'⑦2.変更活動積算内訳（PR）'!M597)</f>
        <v/>
      </c>
      <c r="I125" s="700"/>
      <c r="J125" s="739" t="str">
        <f t="shared" si="62"/>
        <v/>
      </c>
      <c r="M125" s="582"/>
      <c r="N125" s="582"/>
      <c r="O125" s="684"/>
      <c r="P125" s="582"/>
      <c r="Q125" s="582"/>
      <c r="R125" s="147"/>
      <c r="S125" s="147"/>
    </row>
    <row r="126" spans="2:19" ht="36" customHeight="1">
      <c r="B126" s="724" t="str">
        <f>IF('①4.事業内容（PR）'!B65="","",'①4.事業内容（PR）'!B65)</f>
        <v/>
      </c>
      <c r="C126" s="710" t="str">
        <f>IF(B126="","","申請時")</f>
        <v/>
      </c>
      <c r="D126" s="711" t="str">
        <f>IF('①4.事業内容（PR）'!C65="","",'①4.事業内容（PR）'!C65)</f>
        <v/>
      </c>
      <c r="E126" s="712" t="str">
        <f>IF('①4.事業内容（PR）'!D65="","",'①4.事業内容（PR）'!D65)</f>
        <v/>
      </c>
      <c r="F126" s="712" t="str">
        <f>IF('①4.事業内容（PR）'!F65="","",'①4.事業内容（PR）'!F65)</f>
        <v/>
      </c>
      <c r="G126" s="713" t="str">
        <f>IF('①4.事業内容（PR）'!H65="","",'①4.事業内容（PR）'!H65)</f>
        <v/>
      </c>
      <c r="H126" s="729">
        <f>IF('①7.積算内訳（PR）'!F606="","",'①7.積算内訳（PR）'!F606)</f>
        <v>0</v>
      </c>
      <c r="I126" s="715" t="str">
        <f>IF('①6.成果目標（PR）'!G127="","",('①6.成果目標（PR）'!G127*1000))</f>
        <v/>
      </c>
      <c r="J126" s="734" t="str">
        <f>IF(I126="","",(I126/H126))</f>
        <v/>
      </c>
      <c r="L126" s="146"/>
      <c r="M126" s="716" t="str">
        <f>IF(C127="選択","",IF(C127="中止",-(H126),IF(C127="変更",(H127-H126),"")))</f>
        <v/>
      </c>
      <c r="N126" s="716" t="str">
        <f>IF(C127="選択","",IF(C127="中止",-(I126),IF(C127="変更",(I127-I126),"")))</f>
        <v/>
      </c>
      <c r="O126" s="717" t="str">
        <f>IF(B126="","",B126)</f>
        <v/>
      </c>
      <c r="P126" s="716" t="str">
        <f>IF(B126="","",IF(C127="変更",H127,IF(C127="中止",0,H126)))</f>
        <v/>
      </c>
      <c r="Q126" s="716" t="str">
        <f>IF(B126="","",IF(C127="変更",I127,IF(C127="中止",0,I126)))</f>
        <v/>
      </c>
      <c r="R126" s="718">
        <f>IF(C127="変更",'⑦2.変更活動積算内訳（PR）'!N607,IF('⑦1.活動計画変更（PR）'!C127="中止",0,'⑦2.変更活動積算内訳（PR）'!G607))</f>
        <v>0</v>
      </c>
      <c r="S126" s="718">
        <f>IF(C127="変更",'⑦2.変更活動積算内訳（PR）'!O607,IF('⑦1.活動計画変更（PR）'!C127="中止",0,'⑦2.変更活動積算内訳（PR）'!H607))</f>
        <v>0</v>
      </c>
    </row>
    <row r="127" spans="2:19" ht="36" customHeight="1">
      <c r="B127" s="725" t="str">
        <f>IF(B126="","",B126)</f>
        <v/>
      </c>
      <c r="C127" s="685" t="s">
        <v>225</v>
      </c>
      <c r="D127" s="686"/>
      <c r="E127" s="687"/>
      <c r="F127" s="687"/>
      <c r="G127" s="688"/>
      <c r="H127" s="730" t="str">
        <f>IF('⑦2.変更活動積算内訳（PR）'!M607=0,"",'⑦2.変更活動積算内訳（PR）'!M607)</f>
        <v/>
      </c>
      <c r="I127" s="689"/>
      <c r="J127" s="735" t="str">
        <f t="shared" ref="J127:J165" si="120">IF(I127="","",(I127/H127))</f>
        <v/>
      </c>
      <c r="L127" s="151"/>
      <c r="M127" s="582"/>
      <c r="N127" s="582"/>
      <c r="O127" s="684"/>
      <c r="P127" s="582"/>
      <c r="Q127" s="582"/>
      <c r="R127" s="147"/>
      <c r="S127" s="147"/>
    </row>
    <row r="128" spans="2:19" ht="36" customHeight="1">
      <c r="B128" s="726" t="str">
        <f>IF('①4.事業内容（PR）'!B66="","",'①4.事業内容（PR）'!B66)</f>
        <v/>
      </c>
      <c r="C128" s="719" t="str">
        <f>IF(B128="","","申請時")</f>
        <v/>
      </c>
      <c r="D128" s="720" t="str">
        <f>IF('①4.事業内容（PR）'!C66="","",'①4.事業内容（PR）'!C66)</f>
        <v/>
      </c>
      <c r="E128" s="721" t="str">
        <f>IF('①4.事業内容（PR）'!D66="","",'①4.事業内容（PR）'!D66)</f>
        <v/>
      </c>
      <c r="F128" s="721" t="str">
        <f>IF('①4.事業内容（PR）'!F66="","",'①4.事業内容（PR）'!F66)</f>
        <v/>
      </c>
      <c r="G128" s="722" t="str">
        <f>IF('①4.事業内容（PR）'!H66="","",'①4.事業内容（PR）'!H66)</f>
        <v/>
      </c>
      <c r="H128" s="731">
        <f>IF('①7.積算内訳（PR）'!F616="","",'①7.積算内訳（PR）'!F616)</f>
        <v>0</v>
      </c>
      <c r="I128" s="723" t="str">
        <f>IF('①6.成果目標（PR）'!G129="","",('①6.成果目標（PR）'!G129*1000))</f>
        <v/>
      </c>
      <c r="J128" s="736" t="str">
        <f t="shared" si="120"/>
        <v/>
      </c>
      <c r="L128" s="146"/>
      <c r="M128" s="603" t="str">
        <f>IF(C129="選択","",IF(C129="中止",H128,IF(C129="変更",(H129-H128),"")))</f>
        <v/>
      </c>
      <c r="N128" s="603" t="str">
        <f>IF(C129="選択","",IF(C129="中止",-(I128),IF(C129="変更",(I129-I128),"")))</f>
        <v/>
      </c>
      <c r="O128" s="717" t="str">
        <f t="shared" ref="O128" si="121">IF(B128="","",B128)</f>
        <v/>
      </c>
      <c r="P128" s="603" t="str">
        <f t="shared" ref="P128" si="122">IF(B128="","",IF(C129="変更",H129,IF(C129="中止",0,H128)))</f>
        <v/>
      </c>
      <c r="Q128" s="603" t="str">
        <f t="shared" ref="Q128" si="123">IF(B128="","",IF(C129="変更",I129,IF(C129="中止",0,I128)))</f>
        <v/>
      </c>
      <c r="R128" s="165">
        <f>IF(C129="変更",'⑦2.変更活動積算内訳（PR）'!N617,IF('⑦1.活動計画変更（PR）'!C129="中止",0,'⑦2.変更活動積算内訳（PR）'!G617))</f>
        <v>0</v>
      </c>
      <c r="S128" s="165">
        <f>IF(C129="変更",'⑦2.変更活動積算内訳（PR）'!O617,IF('⑦1.活動計画変更（PR）'!C129="中止",0,'⑦2.変更活動積算内訳（PR）'!H617))</f>
        <v>0</v>
      </c>
    </row>
    <row r="129" spans="2:19" ht="36" customHeight="1">
      <c r="B129" s="725" t="str">
        <f>IF(B128="","",B128)</f>
        <v/>
      </c>
      <c r="C129" s="685" t="s">
        <v>225</v>
      </c>
      <c r="D129" s="686"/>
      <c r="E129" s="687"/>
      <c r="F129" s="687"/>
      <c r="G129" s="688"/>
      <c r="H129" s="730" t="str">
        <f>IF('⑦2.変更活動積算内訳（PR）'!M617=0,"",'⑦2.変更活動積算内訳（PR）'!M617)</f>
        <v/>
      </c>
      <c r="I129" s="689"/>
      <c r="J129" s="737" t="str">
        <f t="shared" si="120"/>
        <v/>
      </c>
      <c r="L129" s="152"/>
      <c r="M129" s="582"/>
      <c r="N129" s="582"/>
      <c r="O129" s="684"/>
      <c r="P129" s="582"/>
      <c r="Q129" s="582"/>
      <c r="R129" s="147"/>
      <c r="S129" s="147"/>
    </row>
    <row r="130" spans="2:19" ht="36" customHeight="1">
      <c r="B130" s="726" t="str">
        <f>IF('①4.事業内容（PR）'!B67="","",'①4.事業内容（PR）'!B67)</f>
        <v/>
      </c>
      <c r="C130" s="719" t="str">
        <f>IF(B130="","","申請時")</f>
        <v/>
      </c>
      <c r="D130" s="720" t="str">
        <f>IF('①4.事業内容（PR）'!C67="","",'①4.事業内容（PR）'!C67)</f>
        <v/>
      </c>
      <c r="E130" s="721" t="str">
        <f>IF('①4.事業内容（PR）'!D67="","",'①4.事業内容（PR）'!D67)</f>
        <v/>
      </c>
      <c r="F130" s="721" t="str">
        <f>IF('①4.事業内容（PR）'!F67="","",'①4.事業内容（PR）'!F67)</f>
        <v/>
      </c>
      <c r="G130" s="722" t="str">
        <f>IF('①4.事業内容（PR）'!H67="","",'①4.事業内容（PR）'!H67)</f>
        <v/>
      </c>
      <c r="H130" s="731">
        <f>IF('①7.積算内訳（PR）'!F626="","",'①7.積算内訳（PR）'!F626)</f>
        <v>0</v>
      </c>
      <c r="I130" s="723" t="str">
        <f>IF('①6.成果目標（PR）'!G131="","",('①6.成果目標（PR）'!G131*1000))</f>
        <v/>
      </c>
      <c r="J130" s="736" t="str">
        <f t="shared" si="120"/>
        <v/>
      </c>
      <c r="M130" s="603" t="str">
        <f>IF(C131="選択","",IF(C131="中止",-(H130),IF(C131="変更",(H131-H130),"")))</f>
        <v/>
      </c>
      <c r="N130" s="603" t="str">
        <f>IF(C131="選択","",IF(C131="中止",-(I130),IF(C131="変更",(I131-I130),"")))</f>
        <v/>
      </c>
      <c r="O130" s="717" t="str">
        <f t="shared" ref="O130" si="124">IF(B130="","",B130)</f>
        <v/>
      </c>
      <c r="P130" s="603" t="str">
        <f t="shared" ref="P130" si="125">IF(B130="","",IF(C131="変更",H131,IF(C131="中止",0,H130)))</f>
        <v/>
      </c>
      <c r="Q130" s="603" t="str">
        <f t="shared" ref="Q130" si="126">IF(B130="","",IF(C131="変更",I131,IF(C131="中止",0,I130)))</f>
        <v/>
      </c>
      <c r="R130" s="165">
        <f>IF(C131="変更",'⑦2.変更活動積算内訳（PR）'!N627,IF('⑦1.活動計画変更（PR）'!C131="中止",0,'⑦2.変更活動積算内訳（PR）'!G627))</f>
        <v>0</v>
      </c>
      <c r="S130" s="165">
        <f>IF(C131="変更",'⑦2.変更活動積算内訳（PR）'!O627,IF('⑦1.活動計画変更（PR）'!C131="中止",0,'⑦2.変更活動積算内訳（PR）'!H627))</f>
        <v>0</v>
      </c>
    </row>
    <row r="131" spans="2:19" ht="36" customHeight="1">
      <c r="B131" s="725" t="str">
        <f>IF(B130="","",B130)</f>
        <v/>
      </c>
      <c r="C131" s="685" t="s">
        <v>225</v>
      </c>
      <c r="D131" s="690"/>
      <c r="E131" s="691"/>
      <c r="F131" s="691"/>
      <c r="G131" s="692"/>
      <c r="H131" s="730" t="str">
        <f>IF('⑦2.変更活動積算内訳（PR）'!M627=0,"",'⑦2.変更活動積算内訳（PR）'!M627)</f>
        <v/>
      </c>
      <c r="I131" s="689"/>
      <c r="J131" s="737" t="str">
        <f t="shared" si="120"/>
        <v/>
      </c>
      <c r="M131" s="582"/>
      <c r="N131" s="582"/>
      <c r="O131" s="684"/>
      <c r="P131" s="582"/>
      <c r="Q131" s="582"/>
      <c r="R131" s="147"/>
      <c r="S131" s="147"/>
    </row>
    <row r="132" spans="2:19" ht="36" customHeight="1">
      <c r="B132" s="726" t="str">
        <f>IF('①4.事業内容（PR）'!B68="","",'①4.事業内容（PR）'!B68)</f>
        <v/>
      </c>
      <c r="C132" s="719" t="str">
        <f>IF(B132="","","申請時")</f>
        <v/>
      </c>
      <c r="D132" s="720" t="str">
        <f>IF('①4.事業内容（PR）'!C68="","",'①4.事業内容（PR）'!C68)</f>
        <v/>
      </c>
      <c r="E132" s="721" t="str">
        <f>IF('①4.事業内容（PR）'!D68="","",'①4.事業内容（PR）'!D68)</f>
        <v/>
      </c>
      <c r="F132" s="721" t="str">
        <f>IF('①4.事業内容（PR）'!F68="","",'①4.事業内容（PR）'!F68)</f>
        <v/>
      </c>
      <c r="G132" s="722" t="str">
        <f>IF('①4.事業内容（PR）'!H68="","",'①4.事業内容（PR）'!H68)</f>
        <v/>
      </c>
      <c r="H132" s="731">
        <f>IF('①7.積算内訳（PR）'!F636="","",'①7.積算内訳（PR）'!F636)</f>
        <v>0</v>
      </c>
      <c r="I132" s="723" t="str">
        <f>IF('①6.成果目標（PR）'!G133="","",('①6.成果目標（PR）'!G133*1000))</f>
        <v/>
      </c>
      <c r="J132" s="736" t="str">
        <f t="shared" si="120"/>
        <v/>
      </c>
      <c r="M132" s="603" t="str">
        <f>IF(C133="選択","",IF(C133="中止",-(H132),IF(C133="変更",(H133-H132),"")))</f>
        <v/>
      </c>
      <c r="N132" s="603" t="str">
        <f>IF(C133="選択","",IF(C133="中止",-(I132),IF(C133="変更",(I133-I132),"")))</f>
        <v/>
      </c>
      <c r="O132" s="717" t="str">
        <f t="shared" ref="O132" si="127">IF(B132="","",B132)</f>
        <v/>
      </c>
      <c r="P132" s="603" t="str">
        <f t="shared" ref="P132" si="128">IF(B132="","",IF(C133="変更",H133,IF(C133="中止",0,H132)))</f>
        <v/>
      </c>
      <c r="Q132" s="603" t="str">
        <f t="shared" ref="Q132" si="129">IF(B132="","",IF(C133="変更",I133,IF(C133="中止",0,I132)))</f>
        <v/>
      </c>
      <c r="R132" s="165">
        <f>IF(C133="変更",'⑦2.変更活動積算内訳（PR）'!N637,IF('⑦1.活動計画変更（PR）'!C133="中止",0,'⑦2.変更活動積算内訳（PR）'!G637))</f>
        <v>0</v>
      </c>
      <c r="S132" s="165">
        <f>IF(C133="変更",'⑦2.変更活動積算内訳（PR）'!O637,IF('⑦1.活動計画変更（PR）'!C133="中止",0,'⑦2.変更活動積算内訳（PR）'!H637))</f>
        <v>0</v>
      </c>
    </row>
    <row r="133" spans="2:19" ht="36" customHeight="1">
      <c r="B133" s="725" t="str">
        <f>IF(B132="","",B132)</f>
        <v/>
      </c>
      <c r="C133" s="685" t="s">
        <v>225</v>
      </c>
      <c r="D133" s="693"/>
      <c r="E133" s="694"/>
      <c r="F133" s="694"/>
      <c r="G133" s="692"/>
      <c r="H133" s="730" t="str">
        <f>IF('⑦2.変更活動積算内訳（PR）'!M637=0,"",'⑦2.変更活動積算内訳（PR）'!M637)</f>
        <v/>
      </c>
      <c r="I133" s="689"/>
      <c r="J133" s="737" t="str">
        <f t="shared" si="120"/>
        <v/>
      </c>
      <c r="M133" s="582"/>
      <c r="N133" s="582"/>
      <c r="O133" s="684"/>
      <c r="P133" s="582"/>
      <c r="Q133" s="582"/>
      <c r="R133" s="147"/>
      <c r="S133" s="147"/>
    </row>
    <row r="134" spans="2:19" ht="36" customHeight="1">
      <c r="B134" s="726" t="str">
        <f>IF('①4.事業内容（PR）'!B69="","",'①4.事業内容（PR）'!B69)</f>
        <v/>
      </c>
      <c r="C134" s="719" t="str">
        <f>IF(B134="","","申請時")</f>
        <v/>
      </c>
      <c r="D134" s="720" t="str">
        <f>IF('①4.事業内容（PR）'!C69="","",'①4.事業内容（PR）'!C69)</f>
        <v/>
      </c>
      <c r="E134" s="721" t="str">
        <f>IF('①4.事業内容（PR）'!D69="","",'①4.事業内容（PR）'!D69)</f>
        <v/>
      </c>
      <c r="F134" s="721" t="str">
        <f>IF('①4.事業内容（PR）'!F69="","",'①4.事業内容（PR）'!F69)</f>
        <v/>
      </c>
      <c r="G134" s="722" t="str">
        <f>IF('①4.事業内容（PR）'!H69="","",'①4.事業内容（PR）'!H69)</f>
        <v/>
      </c>
      <c r="H134" s="731">
        <f>IF('①7.積算内訳（PR）'!F646="","",'①7.積算内訳（PR）'!F646)</f>
        <v>0</v>
      </c>
      <c r="I134" s="723" t="str">
        <f>IF('①6.成果目標（PR）'!G135="","",('①6.成果目標（PR）'!G135*1000))</f>
        <v/>
      </c>
      <c r="J134" s="736" t="str">
        <f t="shared" si="120"/>
        <v/>
      </c>
      <c r="M134" s="603" t="str">
        <f>IF(C135="選択","",IF(C135="中止",-(H134),IF(C135="変更",(H135-H134),"")))</f>
        <v/>
      </c>
      <c r="N134" s="603" t="str">
        <f>IF(C135="選択","",IF(C135="中止",-(I134),IF(C135="変更",(I135-I134),"")))</f>
        <v/>
      </c>
      <c r="O134" s="717" t="str">
        <f t="shared" ref="O134" si="130">IF(B134="","",B134)</f>
        <v/>
      </c>
      <c r="P134" s="603" t="str">
        <f t="shared" ref="P134" si="131">IF(B134="","",IF(C135="変更",H135,IF(C135="中止",0,H134)))</f>
        <v/>
      </c>
      <c r="Q134" s="603" t="str">
        <f t="shared" ref="Q134" si="132">IF(B134="","",IF(C135="変更",I135,IF(C135="中止",0,I134)))</f>
        <v/>
      </c>
      <c r="R134" s="165">
        <f>IF(C135="変更",'⑦2.変更活動積算内訳（PR）'!N647,IF('⑦1.活動計画変更（PR）'!C135="中止",0,'⑦2.変更活動積算内訳（PR）'!G647))</f>
        <v>0</v>
      </c>
      <c r="S134" s="165">
        <f>IF(C135="変更",'⑦2.変更活動積算内訳（PR）'!O647,IF('⑦1.活動計画変更（PR）'!C135="中止",0,'⑦2.変更活動積算内訳（PR）'!H647))</f>
        <v>0</v>
      </c>
    </row>
    <row r="135" spans="2:19" ht="36" customHeight="1">
      <c r="B135" s="725" t="str">
        <f>IF(B134="","",B134)</f>
        <v/>
      </c>
      <c r="C135" s="685" t="s">
        <v>225</v>
      </c>
      <c r="D135" s="690"/>
      <c r="E135" s="691"/>
      <c r="F135" s="691"/>
      <c r="G135" s="692"/>
      <c r="H135" s="730" t="str">
        <f>IF('⑦2.変更活動積算内訳（PR）'!M647=0,"",'⑦2.変更活動積算内訳（PR）'!M647)</f>
        <v/>
      </c>
      <c r="I135" s="689"/>
      <c r="J135" s="737" t="str">
        <f t="shared" si="120"/>
        <v/>
      </c>
      <c r="K135" s="695"/>
      <c r="M135" s="582"/>
      <c r="N135" s="582"/>
      <c r="O135" s="684"/>
      <c r="P135" s="582"/>
      <c r="Q135" s="582"/>
      <c r="R135" s="147"/>
      <c r="S135" s="147"/>
    </row>
    <row r="136" spans="2:19" ht="36" customHeight="1">
      <c r="B136" s="726" t="str">
        <f>IF('①4.事業内容（PR）'!B70="","",'①4.事業内容（PR）'!B70)</f>
        <v/>
      </c>
      <c r="C136" s="719" t="str">
        <f>IF(B136="","","申請時")</f>
        <v/>
      </c>
      <c r="D136" s="720" t="str">
        <f>IF('①4.事業内容（PR）'!C70="","",'①4.事業内容（PR）'!C70)</f>
        <v/>
      </c>
      <c r="E136" s="721" t="str">
        <f>IF('①4.事業内容（PR）'!D70="","",'①4.事業内容（PR）'!D70)</f>
        <v/>
      </c>
      <c r="F136" s="721" t="str">
        <f>IF('①4.事業内容（PR）'!F70="","",'①4.事業内容（PR）'!F70)</f>
        <v/>
      </c>
      <c r="G136" s="722" t="str">
        <f>IF('①4.事業内容（PR）'!H70="","",'①4.事業内容（PR）'!H70)</f>
        <v/>
      </c>
      <c r="H136" s="731">
        <f>IF('①7.積算内訳（PR）'!F656="","",'①7.積算内訳（PR）'!F656)</f>
        <v>0</v>
      </c>
      <c r="I136" s="723" t="str">
        <f>IF('①6.成果目標（PR）'!G137="","",('①6.成果目標（PR）'!G137*1000))</f>
        <v/>
      </c>
      <c r="J136" s="738" t="str">
        <f t="shared" si="120"/>
        <v/>
      </c>
      <c r="M136" s="603" t="str">
        <f>IF(C137="選択","",IF(C137="中止",-(H136),IF(C137="変更",(H137-H136),"")))</f>
        <v/>
      </c>
      <c r="N136" s="603" t="str">
        <f>IF(C137="選択","",IF(C137="中止",-(I136),IF(C137="変更",(I137-I136),"")))</f>
        <v/>
      </c>
      <c r="O136" s="717" t="str">
        <f t="shared" ref="O136" si="133">IF(B136="","",B136)</f>
        <v/>
      </c>
      <c r="P136" s="603" t="str">
        <f t="shared" ref="P136" si="134">IF(B136="","",IF(C137="変更",H137,IF(C137="中止",0,H136)))</f>
        <v/>
      </c>
      <c r="Q136" s="603" t="str">
        <f t="shared" ref="Q136" si="135">IF(B136="","",IF(C137="変更",I137,IF(C137="中止",0,I136)))</f>
        <v/>
      </c>
      <c r="R136" s="165">
        <f>IF(C137="変更",'⑦2.変更活動積算内訳（PR）'!N657,IF('⑦1.活動計画変更（PR）'!C137="中止",0,'⑦2.変更活動積算内訳（PR）'!G657))</f>
        <v>0</v>
      </c>
      <c r="S136" s="165">
        <f>IF(C137="変更",'⑦2.変更活動積算内訳（PR）'!O657,IF('⑦1.活動計画変更（PR）'!C137="中止",0,'⑦2.変更活動積算内訳（PR）'!H657))</f>
        <v>0</v>
      </c>
    </row>
    <row r="137" spans="2:19" ht="36" customHeight="1" thickBot="1">
      <c r="B137" s="727" t="str">
        <f>IF(B136="","",B136)</f>
        <v/>
      </c>
      <c r="C137" s="696" t="s">
        <v>225</v>
      </c>
      <c r="D137" s="697"/>
      <c r="E137" s="698"/>
      <c r="F137" s="698"/>
      <c r="G137" s="699"/>
      <c r="H137" s="732" t="str">
        <f>IF('⑦2.変更活動積算内訳（PR）'!M657=0,"",'⑦2.変更活動積算内訳（PR）'!M657)</f>
        <v/>
      </c>
      <c r="I137" s="700"/>
      <c r="J137" s="739" t="str">
        <f t="shared" si="120"/>
        <v/>
      </c>
      <c r="M137" s="582"/>
      <c r="N137" s="582"/>
      <c r="O137" s="684"/>
      <c r="P137" s="582"/>
      <c r="Q137" s="582"/>
      <c r="R137" s="147"/>
      <c r="S137" s="147"/>
    </row>
    <row r="138" spans="2:19" ht="36" customHeight="1">
      <c r="B138" s="726" t="str">
        <f>IF('①4.事業内容（PR）'!B71="","",'①4.事業内容（PR）'!B71)</f>
        <v/>
      </c>
      <c r="C138" s="710" t="str">
        <f>IF(B138="","","申請時")</f>
        <v/>
      </c>
      <c r="D138" s="720" t="str">
        <f>IF('①4.事業内容（PR）'!C71="","",'①4.事業内容（PR）'!C71)</f>
        <v/>
      </c>
      <c r="E138" s="721" t="str">
        <f>IF('①4.事業内容（PR）'!D71="","",'①4.事業内容（PR）'!D71)</f>
        <v/>
      </c>
      <c r="F138" s="721" t="str">
        <f>IF('①4.事業内容（PR）'!F71="","",'①4.事業内容（PR）'!F71)</f>
        <v/>
      </c>
      <c r="G138" s="722" t="str">
        <f>IF('①4.事業内容（PR）'!H71="","",'①4.事業内容（PR）'!H71)</f>
        <v/>
      </c>
      <c r="H138" s="731">
        <f>IF('①7.積算内訳（PR）'!F666="","",'①7.積算内訳（PR）'!F666)</f>
        <v>0</v>
      </c>
      <c r="I138" s="723" t="str">
        <f>IF('①6.成果目標（PR）'!G139="","",('①6.成果目標（PR）'!G139*1000))</f>
        <v/>
      </c>
      <c r="J138" s="738" t="str">
        <f t="shared" si="120"/>
        <v/>
      </c>
      <c r="M138" s="603" t="str">
        <f>IF(C139="選択","",IF(C139="中止",-(H138),IF(C139="変更",(H139-H138),"")))</f>
        <v/>
      </c>
      <c r="N138" s="603" t="str">
        <f>IF(C139="選択","",IF(C139="中止",-(I138),IF(C139="変更",(I139-I138),"")))</f>
        <v/>
      </c>
      <c r="O138" s="717" t="str">
        <f t="shared" ref="O138" si="136">IF(B138="","",B138)</f>
        <v/>
      </c>
      <c r="P138" s="603" t="str">
        <f t="shared" ref="P138" si="137">IF(B138="","",IF(C139="変更",H139,IF(C139="中止",0,H138)))</f>
        <v/>
      </c>
      <c r="Q138" s="603" t="str">
        <f t="shared" ref="Q138" si="138">IF(B138="","",IF(C139="変更",I139,IF(C139="中止",0,I138)))</f>
        <v/>
      </c>
      <c r="R138" s="165">
        <f>IF(C139="変更",'⑦2.変更活動積算内訳（PR）'!N667,IF('⑦1.活動計画変更（PR）'!C139="中止",0,'⑦2.変更活動積算内訳（PR）'!G667))</f>
        <v>0</v>
      </c>
      <c r="S138" s="165">
        <f>IF(C139="変更",'⑦2.変更活動積算内訳（PR）'!O667,IF('⑦1.活動計画変更（PR）'!C139="中止",0,'⑦2.変更活動積算内訳（PR）'!H667))</f>
        <v>0</v>
      </c>
    </row>
    <row r="139" spans="2:19" ht="36" customHeight="1">
      <c r="B139" s="725" t="str">
        <f>IF(B138="","",B138)</f>
        <v/>
      </c>
      <c r="C139" s="685" t="s">
        <v>225</v>
      </c>
      <c r="D139" s="690"/>
      <c r="E139" s="691"/>
      <c r="F139" s="691"/>
      <c r="G139" s="692"/>
      <c r="H139" s="730" t="str">
        <f>IF('⑦2.変更活動積算内訳（PR）'!M667=0,"",'⑦2.変更活動積算内訳（PR）'!M667)</f>
        <v/>
      </c>
      <c r="I139" s="689"/>
      <c r="J139" s="740" t="str">
        <f t="shared" si="120"/>
        <v/>
      </c>
      <c r="M139" s="582"/>
      <c r="N139" s="582"/>
      <c r="O139" s="684"/>
      <c r="P139" s="582"/>
      <c r="Q139" s="582"/>
      <c r="R139" s="147"/>
      <c r="S139" s="147"/>
    </row>
    <row r="140" spans="2:19" ht="36" customHeight="1">
      <c r="B140" s="726" t="str">
        <f>IF('①4.事業内容（PR）'!B72="","",'①4.事業内容（PR）'!B72)</f>
        <v/>
      </c>
      <c r="C140" s="719" t="str">
        <f>IF(B140="","","申請時")</f>
        <v/>
      </c>
      <c r="D140" s="720" t="str">
        <f>IF('①4.事業内容（PR）'!C72="","",'①4.事業内容（PR）'!C72)</f>
        <v/>
      </c>
      <c r="E140" s="721" t="str">
        <f>IF('①4.事業内容（PR）'!D72="","",'①4.事業内容（PR）'!D72)</f>
        <v/>
      </c>
      <c r="F140" s="721" t="str">
        <f>IF('①4.事業内容（PR）'!F72="","",'①4.事業内容（PR）'!F72)</f>
        <v/>
      </c>
      <c r="G140" s="722" t="str">
        <f>IF('①4.事業内容（PR）'!H72="","",'①4.事業内容（PR）'!H72)</f>
        <v/>
      </c>
      <c r="H140" s="731">
        <f>IF('①7.積算内訳（PR）'!F676="","",'①7.積算内訳（PR）'!F676)</f>
        <v>0</v>
      </c>
      <c r="I140" s="723" t="str">
        <f>IF('①6.成果目標（PR）'!G141="","",('①6.成果目標（PR）'!G141*1000))</f>
        <v/>
      </c>
      <c r="J140" s="738" t="str">
        <f t="shared" si="120"/>
        <v/>
      </c>
      <c r="M140" s="603" t="str">
        <f>IF(C141="選択","",IF(C141="中止",-(H140),IF(C141="変更",(H141-H140),"")))</f>
        <v/>
      </c>
      <c r="N140" s="603" t="str">
        <f>IF(C141="選択","",IF(C141="中止",-(I140),IF(C141="変更",(I141-I140),"")))</f>
        <v/>
      </c>
      <c r="O140" s="717" t="str">
        <f t="shared" ref="O140" si="139">IF(B140="","",B140)</f>
        <v/>
      </c>
      <c r="P140" s="603" t="str">
        <f t="shared" ref="P140" si="140">IF(B140="","",IF(C141="変更",H141,IF(C141="中止",0,H140)))</f>
        <v/>
      </c>
      <c r="Q140" s="603" t="str">
        <f t="shared" ref="Q140" si="141">IF(B140="","",IF(C141="変更",I141,IF(C141="中止",0,I140)))</f>
        <v/>
      </c>
      <c r="R140" s="165">
        <f>IF(C141="変更",'⑦2.変更活動積算内訳（PR）'!N677,IF('⑦1.活動計画変更（PR）'!C141="中止",0,'⑦2.変更活動積算内訳（PR）'!G677))</f>
        <v>0</v>
      </c>
      <c r="S140" s="165">
        <f>IF(C141="変更",'⑦2.変更活動積算内訳（PR）'!O677,IF('⑦1.活動計画変更（PR）'!C141="中止",0,'⑦2.変更活動積算内訳（PR）'!H677))</f>
        <v>0</v>
      </c>
    </row>
    <row r="141" spans="2:19" ht="36" customHeight="1">
      <c r="B141" s="725" t="str">
        <f>IF(B140="","",B140)</f>
        <v/>
      </c>
      <c r="C141" s="685" t="s">
        <v>225</v>
      </c>
      <c r="D141" s="690"/>
      <c r="E141" s="691"/>
      <c r="F141" s="691"/>
      <c r="G141" s="692"/>
      <c r="H141" s="730" t="str">
        <f>IF('⑦2.変更活動積算内訳（PR）'!M677=0,"",'⑦2.変更活動積算内訳（PR）'!M677)</f>
        <v/>
      </c>
      <c r="I141" s="689"/>
      <c r="J141" s="740" t="str">
        <f t="shared" si="120"/>
        <v/>
      </c>
      <c r="M141" s="582"/>
      <c r="N141" s="582"/>
      <c r="O141" s="684"/>
      <c r="P141" s="582"/>
      <c r="Q141" s="582"/>
      <c r="R141" s="147"/>
      <c r="S141" s="147"/>
    </row>
    <row r="142" spans="2:19" ht="36" customHeight="1">
      <c r="B142" s="726" t="str">
        <f>IF('①4.事業内容（PR）'!B73="","",'①4.事業内容（PR）'!B73)</f>
        <v/>
      </c>
      <c r="C142" s="719" t="str">
        <f>IF(B142="","","申請時")</f>
        <v/>
      </c>
      <c r="D142" s="720" t="str">
        <f>IF('①4.事業内容（PR）'!C73="","",'①4.事業内容（PR）'!C73)</f>
        <v/>
      </c>
      <c r="E142" s="721" t="str">
        <f>IF('①4.事業内容（PR）'!D73="","",'①4.事業内容（PR）'!D73)</f>
        <v/>
      </c>
      <c r="F142" s="721" t="str">
        <f>IF('①4.事業内容（PR）'!F73="","",'①4.事業内容（PR）'!F73)</f>
        <v/>
      </c>
      <c r="G142" s="722" t="str">
        <f>IF('①4.事業内容（PR）'!H73="","",'①4.事業内容（PR）'!H73)</f>
        <v/>
      </c>
      <c r="H142" s="731">
        <f>IF('①7.積算内訳（PR）'!F686="","",'①7.積算内訳（PR）'!F686)</f>
        <v>0</v>
      </c>
      <c r="I142" s="723" t="str">
        <f>IF('①6.成果目標（PR）'!G143="","",('①6.成果目標（PR）'!G143*1000))</f>
        <v/>
      </c>
      <c r="J142" s="738" t="str">
        <f t="shared" si="120"/>
        <v/>
      </c>
      <c r="M142" s="603" t="str">
        <f>IF(C143="選択","",IF(C143="中止",-(H142),IF(C143="変更",(H143-H142),"")))</f>
        <v/>
      </c>
      <c r="N142" s="603" t="str">
        <f>IF(C143="選択","",IF(C143="中止",-(I142),IF(C143="変更",(I143-I142),"")))</f>
        <v/>
      </c>
      <c r="O142" s="717" t="str">
        <f t="shared" ref="O142" si="142">IF(B142="","",B142)</f>
        <v/>
      </c>
      <c r="P142" s="603" t="str">
        <f t="shared" ref="P142" si="143">IF(B142="","",IF(C143="変更",H143,IF(C143="中止",0,H142)))</f>
        <v/>
      </c>
      <c r="Q142" s="603" t="str">
        <f t="shared" ref="Q142" si="144">IF(B142="","",IF(C143="変更",I143,IF(C143="中止",0,I142)))</f>
        <v/>
      </c>
      <c r="R142" s="165">
        <f>IF(C143="変更",'⑦2.変更活動積算内訳（PR）'!N687,IF('⑦1.活動計画変更（PR）'!C143="中止",0,'⑦2.変更活動積算内訳（PR）'!G687))</f>
        <v>0</v>
      </c>
      <c r="S142" s="165">
        <f>IF(C143="変更",'⑦2.変更活動積算内訳（PR）'!O687,IF('⑦1.活動計画変更（PR）'!C143="中止",0,'⑦2.変更活動積算内訳（PR）'!H687))</f>
        <v>0</v>
      </c>
    </row>
    <row r="143" spans="2:19" ht="36" customHeight="1">
      <c r="B143" s="725" t="str">
        <f>IF(B142="","",B142)</f>
        <v/>
      </c>
      <c r="C143" s="685" t="s">
        <v>225</v>
      </c>
      <c r="D143" s="690"/>
      <c r="E143" s="691"/>
      <c r="F143" s="691"/>
      <c r="G143" s="692"/>
      <c r="H143" s="730" t="str">
        <f>IF('⑦2.変更活動積算内訳（PR）'!M687=0,"",'⑦2.変更活動積算内訳（PR）'!M687)</f>
        <v/>
      </c>
      <c r="I143" s="689"/>
      <c r="J143" s="740" t="str">
        <f t="shared" si="120"/>
        <v/>
      </c>
      <c r="M143" s="582"/>
      <c r="N143" s="582"/>
      <c r="O143" s="684"/>
      <c r="P143" s="582"/>
      <c r="Q143" s="582"/>
      <c r="R143" s="147"/>
      <c r="S143" s="147"/>
    </row>
    <row r="144" spans="2:19" ht="36" customHeight="1">
      <c r="B144" s="726" t="str">
        <f>IF('①4.事業内容（PR）'!B74="","",'①4.事業内容（PR）'!B74)</f>
        <v/>
      </c>
      <c r="C144" s="719" t="str">
        <f>IF(B144="","","申請時")</f>
        <v/>
      </c>
      <c r="D144" s="720" t="str">
        <f>IF('①4.事業内容（PR）'!C74="","",'①4.事業内容（PR）'!C74)</f>
        <v/>
      </c>
      <c r="E144" s="721" t="str">
        <f>IF('①4.事業内容（PR）'!D74="","",'①4.事業内容（PR）'!D74)</f>
        <v/>
      </c>
      <c r="F144" s="721" t="str">
        <f>IF('①4.事業内容（PR）'!F74="","",'①4.事業内容（PR）'!F74)</f>
        <v/>
      </c>
      <c r="G144" s="722" t="str">
        <f>IF('①4.事業内容（PR）'!H74="","",'①4.事業内容（PR）'!H74)</f>
        <v/>
      </c>
      <c r="H144" s="731">
        <f>IF('①7.積算内訳（PR）'!F696="","",'①7.積算内訳（PR）'!F696)</f>
        <v>0</v>
      </c>
      <c r="I144" s="723" t="str">
        <f>IF('①6.成果目標（PR）'!G145="","",('①6.成果目標（PR）'!G145*1000))</f>
        <v/>
      </c>
      <c r="J144" s="738" t="str">
        <f t="shared" si="120"/>
        <v/>
      </c>
      <c r="M144" s="603" t="str">
        <f>IF(C145="選択","",IF(C145="中止",-(H144),IF(C145="変更",(H145-H144),"")))</f>
        <v/>
      </c>
      <c r="N144" s="603" t="str">
        <f>IF(C145="選択","",IF(C145="中止",-(I144),IF(C145="変更",(I145-I144),"")))</f>
        <v/>
      </c>
      <c r="O144" s="717" t="str">
        <f t="shared" ref="O144" si="145">IF(B144="","",B144)</f>
        <v/>
      </c>
      <c r="P144" s="603" t="str">
        <f t="shared" ref="P144" si="146">IF(B144="","",IF(C145="変更",H145,IF(C145="中止",0,H144)))</f>
        <v/>
      </c>
      <c r="Q144" s="603" t="str">
        <f t="shared" ref="Q144" si="147">IF(B144="","",IF(C145="変更",I145,IF(C145="中止",0,I144)))</f>
        <v/>
      </c>
      <c r="R144" s="165">
        <f>IF(C145="変更",'⑦2.変更活動積算内訳（PR）'!N697,IF('⑦1.活動計画変更（PR）'!C145="中止",0,'⑦2.変更活動積算内訳（PR）'!G697))</f>
        <v>0</v>
      </c>
      <c r="S144" s="165">
        <f>IF(C145="変更",'⑦2.変更活動積算内訳（PR）'!O697,IF('⑦1.活動計画変更（PR）'!C145="中止",0,'⑦2.変更活動積算内訳（PR）'!H697))</f>
        <v>0</v>
      </c>
    </row>
    <row r="145" spans="2:19" ht="36" customHeight="1">
      <c r="B145" s="725" t="str">
        <f>IF(B144="","",B144)</f>
        <v/>
      </c>
      <c r="C145" s="701" t="s">
        <v>225</v>
      </c>
      <c r="D145" s="690"/>
      <c r="E145" s="691"/>
      <c r="F145" s="691"/>
      <c r="G145" s="692"/>
      <c r="H145" s="730" t="str">
        <f>IF('⑦2.変更活動積算内訳（PR）'!M697=0,"",'⑦2.変更活動積算内訳（PR）'!M697)</f>
        <v/>
      </c>
      <c r="I145" s="689"/>
      <c r="J145" s="740" t="str">
        <f t="shared" si="120"/>
        <v/>
      </c>
      <c r="M145" s="582"/>
      <c r="N145" s="582"/>
      <c r="O145" s="684"/>
      <c r="P145" s="582"/>
      <c r="Q145" s="582"/>
      <c r="R145" s="147"/>
      <c r="S145" s="147"/>
    </row>
    <row r="146" spans="2:19" ht="36" customHeight="1">
      <c r="B146" s="726" t="str">
        <f>IF('①4.事業内容（PR）'!B75="","",'①4.事業内容（PR）'!B75)</f>
        <v/>
      </c>
      <c r="C146" s="710" t="str">
        <f>IF(B146="","","申請時")</f>
        <v/>
      </c>
      <c r="D146" s="720" t="str">
        <f>IF('①4.事業内容（PR）'!C75="","",'①4.事業内容（PR）'!C75)</f>
        <v/>
      </c>
      <c r="E146" s="721" t="str">
        <f>IF('①4.事業内容（PR）'!D75="","",'①4.事業内容（PR）'!D75)</f>
        <v/>
      </c>
      <c r="F146" s="721" t="str">
        <f>IF('①4.事業内容（PR）'!F75="","",'①4.事業内容（PR）'!F75)</f>
        <v/>
      </c>
      <c r="G146" s="722" t="str">
        <f>IF('①4.事業内容（PR）'!H75="","",'①4.事業内容（PR）'!H75)</f>
        <v/>
      </c>
      <c r="H146" s="731">
        <f>IF('①7.積算内訳（PR）'!F706="","",'①7.積算内訳（PR）'!F706)</f>
        <v>0</v>
      </c>
      <c r="I146" s="723" t="str">
        <f>IF('①6.成果目標（PR）'!G147="","",('①6.成果目標（PR）'!G147*1000))</f>
        <v/>
      </c>
      <c r="J146" s="738" t="str">
        <f t="shared" si="120"/>
        <v/>
      </c>
      <c r="M146" s="603" t="str">
        <f>IF(C147="選択","",IF(C147="中止",-(H146),IF(C147="変更",(H147-H146),"")))</f>
        <v/>
      </c>
      <c r="N146" s="603" t="str">
        <f>IF(C147="選択","",IF(C147="中止",-(I146),IF(C147="変更",(I147-I146),"")))</f>
        <v/>
      </c>
      <c r="O146" s="717" t="str">
        <f t="shared" ref="O146" si="148">IF(B146="","",B146)</f>
        <v/>
      </c>
      <c r="P146" s="603" t="str">
        <f t="shared" ref="P146" si="149">IF(B146="","",IF(C147="変更",H147,IF(C147="中止",0,H146)))</f>
        <v/>
      </c>
      <c r="Q146" s="603" t="str">
        <f t="shared" ref="Q146" si="150">IF(B146="","",IF(C147="変更",I147,IF(C147="中止",0,I146)))</f>
        <v/>
      </c>
      <c r="R146" s="165">
        <f>IF(C147="変更",'⑦2.変更活動積算内訳（PR）'!N707,IF('⑦1.活動計画変更（PR）'!C147="中止",0,'⑦2.変更活動積算内訳（PR）'!G707))</f>
        <v>0</v>
      </c>
      <c r="S146" s="165">
        <f>IF(C147="変更",'⑦2.変更活動積算内訳（PR）'!O707,IF('⑦1.活動計画変更（PR）'!C147="中止",0,'⑦2.変更活動積算内訳（PR）'!H707))</f>
        <v>0</v>
      </c>
    </row>
    <row r="147" spans="2:19" ht="36" customHeight="1">
      <c r="B147" s="725" t="str">
        <f>IF(B146="","",B146)</f>
        <v/>
      </c>
      <c r="C147" s="685" t="s">
        <v>225</v>
      </c>
      <c r="D147" s="690"/>
      <c r="E147" s="691"/>
      <c r="F147" s="691"/>
      <c r="G147" s="692"/>
      <c r="H147" s="730" t="str">
        <f>IF('⑦2.変更活動積算内訳（PR）'!M707=0,"",'⑦2.変更活動積算内訳（PR）'!M707)</f>
        <v/>
      </c>
      <c r="I147" s="689"/>
      <c r="J147" s="740" t="str">
        <f t="shared" si="120"/>
        <v/>
      </c>
      <c r="M147" s="582"/>
      <c r="N147" s="582"/>
      <c r="O147" s="684"/>
      <c r="P147" s="582"/>
      <c r="Q147" s="582"/>
      <c r="R147" s="147"/>
      <c r="S147" s="147"/>
    </row>
    <row r="148" spans="2:19" ht="36" customHeight="1">
      <c r="B148" s="726" t="str">
        <f>IF('①4.事業内容（PR）'!B76="","",'①4.事業内容（PR）'!B76)</f>
        <v/>
      </c>
      <c r="C148" s="719" t="str">
        <f>IF(B148="","","申請時")</f>
        <v/>
      </c>
      <c r="D148" s="720" t="str">
        <f>IF('①4.事業内容（PR）'!C76="","",'①4.事業内容（PR）'!C76)</f>
        <v/>
      </c>
      <c r="E148" s="721" t="str">
        <f>IF('①4.事業内容（PR）'!D76="","",'①4.事業内容（PR）'!D76)</f>
        <v/>
      </c>
      <c r="F148" s="721" t="str">
        <f>IF('①4.事業内容（PR）'!F76="","",'①4.事業内容（PR）'!F76)</f>
        <v/>
      </c>
      <c r="G148" s="722" t="str">
        <f>IF('①4.事業内容（PR）'!H76="","",'①4.事業内容（PR）'!H76)</f>
        <v/>
      </c>
      <c r="H148" s="731">
        <f>IF('①7.積算内訳（PR）'!F716="","",'①7.積算内訳（PR）'!F716)</f>
        <v>0</v>
      </c>
      <c r="I148" s="723" t="str">
        <f>IF('①6.成果目標（PR）'!G149="","",('①6.成果目標（PR）'!G149*1000))</f>
        <v/>
      </c>
      <c r="J148" s="738" t="str">
        <f t="shared" si="120"/>
        <v/>
      </c>
      <c r="M148" s="603" t="str">
        <f>IF(C149="選択","",IF(C149="中止",-(H148),IF(C149="変更",(H149-H148),"")))</f>
        <v/>
      </c>
      <c r="N148" s="603" t="str">
        <f>IF(C149="選択","",IF(C149="中止",-(I148),IF(C149="変更",(I149-I148),"")))</f>
        <v/>
      </c>
      <c r="O148" s="717" t="str">
        <f t="shared" ref="O148" si="151">IF(B148="","",B148)</f>
        <v/>
      </c>
      <c r="P148" s="603" t="str">
        <f t="shared" ref="P148" si="152">IF(B148="","",IF(C149="変更",H149,IF(C149="中止",0,H148)))</f>
        <v/>
      </c>
      <c r="Q148" s="603" t="str">
        <f t="shared" ref="Q148" si="153">IF(B148="","",IF(C149="変更",I149,IF(C149="中止",0,I148)))</f>
        <v/>
      </c>
      <c r="R148" s="165">
        <f>IF(C149="変更",'⑦2.変更活動積算内訳（PR）'!N717,IF('⑦1.活動計画変更（PR）'!C149="中止",0,'⑦2.変更活動積算内訳（PR）'!G717))</f>
        <v>0</v>
      </c>
      <c r="S148" s="165">
        <f>IF(C149="変更",'⑦2.変更活動積算内訳（PR）'!O717,IF('⑦1.活動計画変更（PR）'!C149="中止",0,'⑦2.変更活動積算内訳（PR）'!H717))</f>
        <v>0</v>
      </c>
    </row>
    <row r="149" spans="2:19" ht="36" customHeight="1" thickBot="1">
      <c r="B149" s="727" t="str">
        <f>IF(B148="","",B148)</f>
        <v/>
      </c>
      <c r="C149" s="696" t="s">
        <v>225</v>
      </c>
      <c r="D149" s="697"/>
      <c r="E149" s="698"/>
      <c r="F149" s="698"/>
      <c r="G149" s="699"/>
      <c r="H149" s="732" t="str">
        <f>IF('⑦2.変更活動積算内訳（PR）'!M717=0,"",'⑦2.変更活動積算内訳（PR）'!M717)</f>
        <v/>
      </c>
      <c r="I149" s="700"/>
      <c r="J149" s="739" t="str">
        <f t="shared" si="120"/>
        <v/>
      </c>
      <c r="M149" s="582"/>
      <c r="N149" s="582"/>
      <c r="O149" s="684"/>
      <c r="P149" s="582"/>
      <c r="Q149" s="582"/>
      <c r="R149" s="147"/>
      <c r="S149" s="147"/>
    </row>
    <row r="150" spans="2:19" ht="36" customHeight="1">
      <c r="B150" s="726" t="str">
        <f>IF('①4.事業内容（PR）'!B77="","",'①4.事業内容（PR）'!B77)</f>
        <v/>
      </c>
      <c r="C150" s="710" t="str">
        <f>IF(B150="","","申請時")</f>
        <v/>
      </c>
      <c r="D150" s="720" t="str">
        <f>IF('①4.事業内容（PR）'!C77="","",'①4.事業内容（PR）'!C77)</f>
        <v/>
      </c>
      <c r="E150" s="721" t="str">
        <f>IF('①4.事業内容（PR）'!D77="","",'①4.事業内容（PR）'!D77)</f>
        <v/>
      </c>
      <c r="F150" s="721" t="str">
        <f>IF('①4.事業内容（PR）'!F77="","",'①4.事業内容（PR）'!F77)</f>
        <v/>
      </c>
      <c r="G150" s="722" t="str">
        <f>IF('①4.事業内容（PR）'!H77="","",'①4.事業内容（PR）'!H77)</f>
        <v/>
      </c>
      <c r="H150" s="731">
        <f>IF('①7.積算内訳（PR）'!F726="","",'①7.積算内訳（PR）'!F726)</f>
        <v>0</v>
      </c>
      <c r="I150" s="723" t="str">
        <f>IF('①6.成果目標（PR）'!G151="","",('①6.成果目標（PR）'!G151*1000))</f>
        <v/>
      </c>
      <c r="J150" s="738" t="str">
        <f t="shared" si="120"/>
        <v/>
      </c>
      <c r="M150" s="603" t="str">
        <f>IF(C151="選択","",IF(C151="中止",-(H150),IF(C151="変更",(H151-H150),"")))</f>
        <v/>
      </c>
      <c r="N150" s="603" t="str">
        <f>IF(C151="選択","",IF(C151="中止",-(I150),IF(C151="変更",(I151-I150),"")))</f>
        <v/>
      </c>
      <c r="O150" s="717" t="str">
        <f t="shared" ref="O150" si="154">IF(B150="","",B150)</f>
        <v/>
      </c>
      <c r="P150" s="603" t="str">
        <f t="shared" ref="P150" si="155">IF(B150="","",IF(C151="変更",H151,IF(C151="中止",0,H150)))</f>
        <v/>
      </c>
      <c r="Q150" s="603" t="str">
        <f t="shared" ref="Q150" si="156">IF(B150="","",IF(C151="変更",I151,IF(C151="中止",0,I150)))</f>
        <v/>
      </c>
      <c r="R150" s="165">
        <f>IF(C151="変更",'⑦2.変更活動積算内訳（PR）'!N727,IF('⑦1.活動計画変更（PR）'!C151="中止",0,'⑦2.変更活動積算内訳（PR）'!G727))</f>
        <v>0</v>
      </c>
      <c r="S150" s="165">
        <f>IF(C151="変更",'⑦2.変更活動積算内訳（PR）'!O727,IF('⑦1.活動計画変更（PR）'!C151="中止",0,'⑦2.変更活動積算内訳（PR）'!H727))</f>
        <v>0</v>
      </c>
    </row>
    <row r="151" spans="2:19" ht="36" customHeight="1">
      <c r="B151" s="725" t="str">
        <f>IF(B150="","",B150)</f>
        <v/>
      </c>
      <c r="C151" s="685" t="s">
        <v>225</v>
      </c>
      <c r="D151" s="690"/>
      <c r="E151" s="691"/>
      <c r="F151" s="691"/>
      <c r="G151" s="692"/>
      <c r="H151" s="730" t="str">
        <f>IF('⑦2.変更活動積算内訳（PR）'!M727=0,"",'⑦2.変更活動積算内訳（PR）'!M727)</f>
        <v/>
      </c>
      <c r="I151" s="689"/>
      <c r="J151" s="740" t="str">
        <f t="shared" si="120"/>
        <v/>
      </c>
      <c r="M151" s="582"/>
      <c r="N151" s="582"/>
      <c r="O151" s="684"/>
      <c r="P151" s="582"/>
      <c r="Q151" s="582"/>
      <c r="R151" s="147"/>
      <c r="S151" s="147"/>
    </row>
    <row r="152" spans="2:19" ht="36" customHeight="1">
      <c r="B152" s="726" t="str">
        <f>IF('①4.事業内容（PR）'!B78="","",'①4.事業内容（PR）'!B78)</f>
        <v/>
      </c>
      <c r="C152" s="719" t="str">
        <f>IF(B152="","","申請時")</f>
        <v/>
      </c>
      <c r="D152" s="720" t="str">
        <f>IF('①4.事業内容（PR）'!C78="","",'①4.事業内容（PR）'!C78)</f>
        <v/>
      </c>
      <c r="E152" s="721" t="str">
        <f>IF('①4.事業内容（PR）'!D78="","",'①4.事業内容（PR）'!D78)</f>
        <v/>
      </c>
      <c r="F152" s="721" t="str">
        <f>IF('①4.事業内容（PR）'!F78="","",'①4.事業内容（PR）'!F78)</f>
        <v/>
      </c>
      <c r="G152" s="722" t="str">
        <f>IF('①4.事業内容（PR）'!H78="","",'①4.事業内容（PR）'!H78)</f>
        <v/>
      </c>
      <c r="H152" s="731">
        <f>IF('①7.積算内訳（PR）'!F736="","",'①7.積算内訳（PR）'!F736)</f>
        <v>0</v>
      </c>
      <c r="I152" s="723" t="str">
        <f>IF('①6.成果目標（PR）'!G153="","",('①6.成果目標（PR）'!G153*1000))</f>
        <v/>
      </c>
      <c r="J152" s="738" t="str">
        <f t="shared" si="120"/>
        <v/>
      </c>
      <c r="M152" s="603" t="str">
        <f>IF(C153="選択","",IF(C153="中止",-(H152),IF(C153="変更",(H153-H152),"")))</f>
        <v/>
      </c>
      <c r="N152" s="603" t="str">
        <f>IF(C153="選択","",IF(C153="中止",-(I152),IF(C153="変更",(I153-I152),"")))</f>
        <v/>
      </c>
      <c r="O152" s="717" t="str">
        <f t="shared" ref="O152" si="157">IF(B152="","",B152)</f>
        <v/>
      </c>
      <c r="P152" s="603" t="str">
        <f t="shared" ref="P152" si="158">IF(B152="","",IF(C153="変更",H153,IF(C153="中止",0,H152)))</f>
        <v/>
      </c>
      <c r="Q152" s="603" t="str">
        <f t="shared" ref="Q152" si="159">IF(B152="","",IF(C153="変更",I153,IF(C153="中止",0,I152)))</f>
        <v/>
      </c>
      <c r="R152" s="165">
        <f>IF(C153="変更",'⑦2.変更活動積算内訳（PR）'!N737,IF('⑦1.活動計画変更（PR）'!C153="中止",0,'⑦2.変更活動積算内訳（PR）'!G737))</f>
        <v>0</v>
      </c>
      <c r="S152" s="165">
        <f>IF(C153="変更",'⑦2.変更活動積算内訳（PR）'!O737,IF('⑦1.活動計画変更（PR）'!C153="中止",0,'⑦2.変更活動積算内訳（PR）'!H737))</f>
        <v>0</v>
      </c>
    </row>
    <row r="153" spans="2:19" ht="36" customHeight="1">
      <c r="B153" s="725" t="str">
        <f>IF(B152="","",B152)</f>
        <v/>
      </c>
      <c r="C153" s="685" t="s">
        <v>225</v>
      </c>
      <c r="D153" s="690"/>
      <c r="E153" s="691"/>
      <c r="F153" s="691"/>
      <c r="G153" s="692"/>
      <c r="H153" s="730" t="str">
        <f>IF('⑦2.変更活動積算内訳（PR）'!M737=0,"",'⑦2.変更活動積算内訳（PR）'!M737)</f>
        <v/>
      </c>
      <c r="I153" s="689"/>
      <c r="J153" s="740" t="str">
        <f t="shared" si="120"/>
        <v/>
      </c>
      <c r="M153" s="582"/>
      <c r="N153" s="582"/>
      <c r="O153" s="684"/>
      <c r="P153" s="582"/>
      <c r="Q153" s="582"/>
      <c r="R153" s="147"/>
      <c r="S153" s="147"/>
    </row>
    <row r="154" spans="2:19" ht="36" customHeight="1">
      <c r="B154" s="726" t="str">
        <f>IF('①4.事業内容（PR）'!B79="","",'①4.事業内容（PR）'!B79)</f>
        <v/>
      </c>
      <c r="C154" s="719" t="str">
        <f>IF(B154="","","申請時")</f>
        <v/>
      </c>
      <c r="D154" s="720" t="str">
        <f>IF('①4.事業内容（PR）'!C79="","",'①4.事業内容（PR）'!C79)</f>
        <v/>
      </c>
      <c r="E154" s="721" t="str">
        <f>IF('①4.事業内容（PR）'!D79="","",'①4.事業内容（PR）'!D79)</f>
        <v/>
      </c>
      <c r="F154" s="721" t="str">
        <f>IF('①4.事業内容（PR）'!F79="","",'①4.事業内容（PR）'!F79)</f>
        <v/>
      </c>
      <c r="G154" s="722" t="str">
        <f>IF('①4.事業内容（PR）'!H79="","",'①4.事業内容（PR）'!H79)</f>
        <v/>
      </c>
      <c r="H154" s="731">
        <f>IF('①7.積算内訳（PR）'!F746="","",'①7.積算内訳（PR）'!F746)</f>
        <v>0</v>
      </c>
      <c r="I154" s="723" t="str">
        <f>IF('①6.成果目標（PR）'!G155="","",('①6.成果目標（PR）'!G155*1000))</f>
        <v/>
      </c>
      <c r="J154" s="738" t="str">
        <f t="shared" si="120"/>
        <v/>
      </c>
      <c r="M154" s="603" t="str">
        <f>IF(C155="選択","",IF(C155="中止",-(H154),IF(C155="変更",(H155-H154),"")))</f>
        <v/>
      </c>
      <c r="N154" s="603" t="str">
        <f>IF(C155="選択","",IF(C155="中止",-(I154),IF(C155="変更",(I155-I154),"")))</f>
        <v/>
      </c>
      <c r="O154" s="717" t="str">
        <f t="shared" ref="O154" si="160">IF(B154="","",B154)</f>
        <v/>
      </c>
      <c r="P154" s="603" t="str">
        <f t="shared" ref="P154" si="161">IF(B154="","",IF(C155="変更",H155,IF(C155="中止",0,H154)))</f>
        <v/>
      </c>
      <c r="Q154" s="603" t="str">
        <f t="shared" ref="Q154" si="162">IF(B154="","",IF(C155="変更",I155,IF(C155="中止",0,I154)))</f>
        <v/>
      </c>
      <c r="R154" s="165">
        <f>IF(C155="変更",'⑦2.変更活動積算内訳（PR）'!N747,IF('⑦1.活動計画変更（PR）'!C155="中止",0,'⑦2.変更活動積算内訳（PR）'!G747))</f>
        <v>0</v>
      </c>
      <c r="S154" s="165">
        <f>IF(C155="変更",'⑦2.変更活動積算内訳（PR）'!O747,IF('⑦1.活動計画変更（PR）'!C155="中止",0,'⑦2.変更活動積算内訳（PR）'!H747))</f>
        <v>0</v>
      </c>
    </row>
    <row r="155" spans="2:19" ht="36" customHeight="1">
      <c r="B155" s="725" t="str">
        <f>IF(B154="","",B154)</f>
        <v/>
      </c>
      <c r="C155" s="685" t="s">
        <v>225</v>
      </c>
      <c r="D155" s="690"/>
      <c r="E155" s="691"/>
      <c r="F155" s="691"/>
      <c r="G155" s="692"/>
      <c r="H155" s="730" t="str">
        <f>IF('⑦2.変更活動積算内訳（PR）'!M747=0,"",'⑦2.変更活動積算内訳（PR）'!M747)</f>
        <v/>
      </c>
      <c r="I155" s="689"/>
      <c r="J155" s="740" t="str">
        <f t="shared" si="120"/>
        <v/>
      </c>
      <c r="M155" s="582"/>
      <c r="N155" s="582"/>
      <c r="O155" s="684"/>
      <c r="P155" s="582"/>
      <c r="Q155" s="582"/>
      <c r="R155" s="147"/>
      <c r="S155" s="147"/>
    </row>
    <row r="156" spans="2:19" ht="36" customHeight="1">
      <c r="B156" s="726" t="str">
        <f>IF('①4.事業内容（PR）'!B80="","",'①4.事業内容（PR）'!B80)</f>
        <v/>
      </c>
      <c r="C156" s="719" t="str">
        <f>IF(B156="","","申請時")</f>
        <v/>
      </c>
      <c r="D156" s="720" t="str">
        <f>IF('①4.事業内容（PR）'!C80="","",'①4.事業内容（PR）'!C80)</f>
        <v/>
      </c>
      <c r="E156" s="721" t="str">
        <f>IF('①4.事業内容（PR）'!D80="","",'①4.事業内容（PR）'!D80)</f>
        <v/>
      </c>
      <c r="F156" s="721" t="str">
        <f>IF('①4.事業内容（PR）'!F80="","",'①4.事業内容（PR）'!F80)</f>
        <v/>
      </c>
      <c r="G156" s="722" t="str">
        <f>IF('①4.事業内容（PR）'!H80="","",'①4.事業内容（PR）'!H80)</f>
        <v/>
      </c>
      <c r="H156" s="731">
        <f>IF('①7.積算内訳（PR）'!F756="","",'①7.積算内訳（PR）'!F756)</f>
        <v>0</v>
      </c>
      <c r="I156" s="723" t="str">
        <f>IF('①6.成果目標（PR）'!G157="","",('①6.成果目標（PR）'!G157*1000))</f>
        <v/>
      </c>
      <c r="J156" s="738" t="str">
        <f t="shared" si="120"/>
        <v/>
      </c>
      <c r="M156" s="603" t="str">
        <f>IF(C157="選択","",IF(C157="中止",-(H156),IF(C157="変更",(H157-H156),"")))</f>
        <v/>
      </c>
      <c r="N156" s="603" t="str">
        <f>IF(C157="選択","",IF(C157="中止",-(I156),IF(C157="変更",(I157-I156),"")))</f>
        <v/>
      </c>
      <c r="O156" s="717" t="str">
        <f t="shared" ref="O156" si="163">IF(B156="","",B156)</f>
        <v/>
      </c>
      <c r="P156" s="603" t="str">
        <f t="shared" ref="P156" si="164">IF(B156="","",IF(C157="変更",H157,IF(C157="中止",0,H156)))</f>
        <v/>
      </c>
      <c r="Q156" s="603" t="str">
        <f t="shared" ref="Q156" si="165">IF(B156="","",IF(C157="変更",I157,IF(C157="中止",0,I156)))</f>
        <v/>
      </c>
      <c r="R156" s="165">
        <f>IF(C157="変更",'⑦2.変更活動積算内訳（PR）'!N757,IF('⑦1.活動計画変更（PR）'!C157="中止",0,'⑦2.変更活動積算内訳（PR）'!G757))</f>
        <v>0</v>
      </c>
      <c r="S156" s="165">
        <f>IF(C157="変更",'⑦2.変更活動積算内訳（PR）'!O757,IF('⑦1.活動計画変更（PR）'!C157="中止",0,'⑦2.変更活動積算内訳（PR）'!H757))</f>
        <v>0</v>
      </c>
    </row>
    <row r="157" spans="2:19" ht="36" customHeight="1">
      <c r="B157" s="725" t="str">
        <f>IF(B156="","",B156)</f>
        <v/>
      </c>
      <c r="C157" s="685" t="s">
        <v>225</v>
      </c>
      <c r="D157" s="690"/>
      <c r="E157" s="691"/>
      <c r="F157" s="691"/>
      <c r="G157" s="692"/>
      <c r="H157" s="730" t="str">
        <f>IF('⑦2.変更活動積算内訳（PR）'!M757=0,"",'⑦2.変更活動積算内訳（PR）'!M757)</f>
        <v/>
      </c>
      <c r="I157" s="689"/>
      <c r="J157" s="740" t="str">
        <f t="shared" si="120"/>
        <v/>
      </c>
      <c r="M157" s="582"/>
      <c r="N157" s="582"/>
      <c r="O157" s="684"/>
      <c r="P157" s="582"/>
      <c r="Q157" s="582"/>
      <c r="R157" s="147"/>
      <c r="S157" s="147"/>
    </row>
    <row r="158" spans="2:19" ht="36" customHeight="1">
      <c r="B158" s="726" t="str">
        <f>IF('①4.事業内容（PR）'!B81="","",'①4.事業内容（PR）'!B81)</f>
        <v/>
      </c>
      <c r="C158" s="719" t="str">
        <f>IF(B158="","","申請時")</f>
        <v/>
      </c>
      <c r="D158" s="720" t="str">
        <f>IF('①4.事業内容（PR）'!C81="","",'①4.事業内容（PR）'!C81)</f>
        <v/>
      </c>
      <c r="E158" s="721" t="str">
        <f>IF('①4.事業内容（PR）'!D81="","",'①4.事業内容（PR）'!D81)</f>
        <v/>
      </c>
      <c r="F158" s="721" t="str">
        <f>IF('①4.事業内容（PR）'!F81="","",'①4.事業内容（PR）'!F81)</f>
        <v/>
      </c>
      <c r="G158" s="722" t="str">
        <f>IF('①4.事業内容（PR）'!H81="","",'①4.事業内容（PR）'!H81)</f>
        <v/>
      </c>
      <c r="H158" s="731">
        <f>IF('①7.積算内訳（PR）'!F766="","",'①7.積算内訳（PR）'!F766)</f>
        <v>0</v>
      </c>
      <c r="I158" s="723" t="str">
        <f>IF('①6.成果目標（PR）'!G159="","",('①6.成果目標（PR）'!G159*1000))</f>
        <v/>
      </c>
      <c r="J158" s="738" t="str">
        <f t="shared" si="120"/>
        <v/>
      </c>
      <c r="M158" s="603" t="str">
        <f>IF(C159="選択","",IF(C159="中止",-(H158),IF(C159="変更",(H159-H158),"")))</f>
        <v/>
      </c>
      <c r="N158" s="603" t="str">
        <f>IF(C159="選択","",IF(C159="中止",-(I158),IF(C159="変更",(I159-I158),"")))</f>
        <v/>
      </c>
      <c r="O158" s="717" t="str">
        <f t="shared" ref="O158" si="166">IF(B158="","",B158)</f>
        <v/>
      </c>
      <c r="P158" s="603" t="str">
        <f t="shared" ref="P158" si="167">IF(B158="","",IF(C159="変更",H159,IF(C159="中止",0,H158)))</f>
        <v/>
      </c>
      <c r="Q158" s="603" t="str">
        <f t="shared" ref="Q158" si="168">IF(B158="","",IF(C159="変更",I159,IF(C159="中止",0,I158)))</f>
        <v/>
      </c>
      <c r="R158" s="165">
        <f>IF(C159="変更",'⑦2.変更活動積算内訳（PR）'!N767,IF('⑦1.活動計画変更（PR）'!C159="中止",0,'⑦2.変更活動積算内訳（PR）'!G767))</f>
        <v>0</v>
      </c>
      <c r="S158" s="165">
        <f>IF(C159="変更",'⑦2.変更活動積算内訳（PR）'!O767,IF('⑦1.活動計画変更（PR）'!C159="中止",0,'⑦2.変更活動積算内訳（PR）'!H767))</f>
        <v>0</v>
      </c>
    </row>
    <row r="159" spans="2:19" ht="36" customHeight="1">
      <c r="B159" s="725" t="str">
        <f>IF(B158="","",B158)</f>
        <v/>
      </c>
      <c r="C159" s="685" t="s">
        <v>225</v>
      </c>
      <c r="D159" s="690"/>
      <c r="E159" s="691"/>
      <c r="F159" s="691"/>
      <c r="G159" s="692"/>
      <c r="H159" s="730" t="str">
        <f>IF('⑦2.変更活動積算内訳（PR）'!M767=0,"",'⑦2.変更活動積算内訳（PR）'!M767)</f>
        <v/>
      </c>
      <c r="I159" s="689"/>
      <c r="J159" s="740" t="str">
        <f t="shared" si="120"/>
        <v/>
      </c>
      <c r="M159" s="582"/>
      <c r="N159" s="582"/>
      <c r="O159" s="684"/>
      <c r="P159" s="582"/>
      <c r="Q159" s="582"/>
      <c r="R159" s="147"/>
      <c r="S159" s="147"/>
    </row>
    <row r="160" spans="2:19" ht="36" customHeight="1">
      <c r="B160" s="726" t="str">
        <f>IF('①4.事業内容（PR）'!B82="","",'①4.事業内容（PR）'!B82)</f>
        <v/>
      </c>
      <c r="C160" s="719" t="str">
        <f>IF(B160="","","申請時")</f>
        <v/>
      </c>
      <c r="D160" s="720" t="str">
        <f>IF('①4.事業内容（PR）'!C82="","",'①4.事業内容（PR）'!C82)</f>
        <v/>
      </c>
      <c r="E160" s="721" t="str">
        <f>IF('①4.事業内容（PR）'!D82="","",'①4.事業内容（PR）'!D82)</f>
        <v/>
      </c>
      <c r="F160" s="721" t="str">
        <f>IF('①4.事業内容（PR）'!F82="","",'①4.事業内容（PR）'!F82)</f>
        <v/>
      </c>
      <c r="G160" s="722" t="str">
        <f>IF('①4.事業内容（PR）'!H82="","",'①4.事業内容（PR）'!H82)</f>
        <v/>
      </c>
      <c r="H160" s="731">
        <f>IF('①7.積算内訳（PR）'!F776="","",'①7.積算内訳（PR）'!F776)</f>
        <v>0</v>
      </c>
      <c r="I160" s="723" t="str">
        <f>IF('①6.成果目標（PR）'!G161="","",('①6.成果目標（PR）'!G161*1000))</f>
        <v/>
      </c>
      <c r="J160" s="738" t="str">
        <f t="shared" si="120"/>
        <v/>
      </c>
      <c r="M160" s="603" t="str">
        <f>IF(C161="選択","",IF(C161="中止",-(H160),IF(C161="変更",(H161-H160),"")))</f>
        <v/>
      </c>
      <c r="N160" s="603" t="str">
        <f>IF(C161="選択","",IF(C161="中止",-(I160),IF(C161="変更",(I161-I160),"")))</f>
        <v/>
      </c>
      <c r="O160" s="717" t="str">
        <f t="shared" ref="O160" si="169">IF(B160="","",B160)</f>
        <v/>
      </c>
      <c r="P160" s="603" t="str">
        <f t="shared" ref="P160" si="170">IF(B160="","",IF(C161="変更",H161,IF(C161="中止",0,H160)))</f>
        <v/>
      </c>
      <c r="Q160" s="603" t="str">
        <f t="shared" ref="Q160" si="171">IF(B160="","",IF(C161="変更",I161,IF(C161="中止",0,I160)))</f>
        <v/>
      </c>
      <c r="R160" s="165">
        <f>IF(C161="変更",'⑦2.変更活動積算内訳（PR）'!N777,IF('⑦1.活動計画変更（PR）'!C161="中止",0,'⑦2.変更活動積算内訳（PR）'!G777))</f>
        <v>0</v>
      </c>
      <c r="S160" s="165">
        <f>IF(C161="変更",'⑦2.変更活動積算内訳（PR）'!O777,IF('⑦1.活動計画変更（PR）'!C161="中止",0,'⑦2.変更活動積算内訳（PR）'!H777))</f>
        <v>0</v>
      </c>
    </row>
    <row r="161" spans="2:19" ht="36" customHeight="1" thickBot="1">
      <c r="B161" s="727" t="str">
        <f>IF(B160="","",B160)</f>
        <v/>
      </c>
      <c r="C161" s="696" t="s">
        <v>225</v>
      </c>
      <c r="D161" s="697"/>
      <c r="E161" s="698"/>
      <c r="F161" s="698"/>
      <c r="G161" s="699"/>
      <c r="H161" s="732" t="str">
        <f>IF('⑦2.変更活動積算内訳（PR）'!M777=0,"",'⑦2.変更活動積算内訳（PR）'!M777)</f>
        <v/>
      </c>
      <c r="I161" s="700"/>
      <c r="J161" s="739" t="str">
        <f t="shared" si="120"/>
        <v/>
      </c>
      <c r="M161" s="582"/>
      <c r="N161" s="582"/>
      <c r="O161" s="684"/>
      <c r="P161" s="582"/>
      <c r="Q161" s="582"/>
      <c r="R161" s="147"/>
      <c r="S161" s="147"/>
    </row>
    <row r="162" spans="2:19" ht="36" customHeight="1">
      <c r="B162" s="726" t="str">
        <f>IF('①4.事業内容（PR）'!B83="","",'①4.事業内容（PR）'!B83)</f>
        <v/>
      </c>
      <c r="C162" s="710" t="str">
        <f>IF(B162="","","申請時")</f>
        <v/>
      </c>
      <c r="D162" s="720" t="str">
        <f>IF('①4.事業内容（PR）'!C83="","",'①4.事業内容（PR）'!C83)</f>
        <v/>
      </c>
      <c r="E162" s="721" t="str">
        <f>IF('①4.事業内容（PR）'!D83="","",'①4.事業内容（PR）'!D83)</f>
        <v/>
      </c>
      <c r="F162" s="721" t="str">
        <f>IF('①4.事業内容（PR）'!F83="","",'①4.事業内容（PR）'!F83)</f>
        <v/>
      </c>
      <c r="G162" s="722" t="str">
        <f>IF('①4.事業内容（PR）'!H83="","",'①4.事業内容（PR）'!H83)</f>
        <v/>
      </c>
      <c r="H162" s="731">
        <f>IF('①7.積算内訳（PR）'!F786="","",'①7.積算内訳（PR）'!F786)</f>
        <v>0</v>
      </c>
      <c r="I162" s="723" t="str">
        <f>IF('①6.成果目標（PR）'!G163="","",('①6.成果目標（PR）'!G163*1000))</f>
        <v/>
      </c>
      <c r="J162" s="738" t="str">
        <f t="shared" si="120"/>
        <v/>
      </c>
      <c r="M162" s="603" t="str">
        <f>IF(C163="選択","",IF(C163="中止",-(H162),IF(C163="変更",(H163-H162),"")))</f>
        <v/>
      </c>
      <c r="N162" s="603" t="str">
        <f>IF(C163="選択","",IF(C163="中止",-(I162),IF(C163="変更",(I163-I162),"")))</f>
        <v/>
      </c>
      <c r="O162" s="717" t="str">
        <f t="shared" ref="O162" si="172">IF(B162="","",B162)</f>
        <v/>
      </c>
      <c r="P162" s="603" t="str">
        <f t="shared" ref="P162" si="173">IF(B162="","",IF(C163="変更",H163,IF(C163="中止",0,H162)))</f>
        <v/>
      </c>
      <c r="Q162" s="603" t="str">
        <f t="shared" ref="Q162" si="174">IF(B162="","",IF(C163="変更",I163,IF(C163="中止",0,I162)))</f>
        <v/>
      </c>
      <c r="R162" s="165">
        <f>IF(C163="変更",'⑦2.変更活動積算内訳（PR）'!N787,IF('⑦1.活動計画変更（PR）'!C163="中止",0,'⑦2.変更活動積算内訳（PR）'!G787))</f>
        <v>0</v>
      </c>
      <c r="S162" s="165">
        <f>IF(C163="変更",'⑦2.変更活動積算内訳（PR）'!O787,IF('⑦1.活動計画変更（PR）'!C163="中止",0,'⑦2.変更活動積算内訳（PR）'!H787))</f>
        <v>0</v>
      </c>
    </row>
    <row r="163" spans="2:19" ht="36" customHeight="1">
      <c r="B163" s="725" t="str">
        <f>IF(B162="","",B162)</f>
        <v/>
      </c>
      <c r="C163" s="685" t="s">
        <v>225</v>
      </c>
      <c r="D163" s="690"/>
      <c r="E163" s="691"/>
      <c r="F163" s="691"/>
      <c r="G163" s="692"/>
      <c r="H163" s="730" t="str">
        <f>IF('⑦2.変更活動積算内訳（PR）'!M787=0,"",'⑦2.変更活動積算内訳（PR）'!M787)</f>
        <v/>
      </c>
      <c r="I163" s="689"/>
      <c r="J163" s="740" t="str">
        <f t="shared" si="120"/>
        <v/>
      </c>
      <c r="M163" s="582"/>
      <c r="N163" s="582"/>
      <c r="O163" s="684"/>
      <c r="P163" s="582"/>
      <c r="Q163" s="582"/>
      <c r="R163" s="147"/>
      <c r="S163" s="147"/>
    </row>
    <row r="164" spans="2:19" ht="36" customHeight="1">
      <c r="B164" s="726" t="str">
        <f>IF('①4.事業内容（PR）'!B84="","",'①4.事業内容（PR）'!B84)</f>
        <v/>
      </c>
      <c r="C164" s="719" t="str">
        <f>IF(B164="","","申請時")</f>
        <v/>
      </c>
      <c r="D164" s="720" t="str">
        <f>IF('①4.事業内容（PR）'!C84="","",'①4.事業内容（PR）'!C84)</f>
        <v/>
      </c>
      <c r="E164" s="721" t="str">
        <f>IF('①4.事業内容（PR）'!D84="","",'①4.事業内容（PR）'!D84)</f>
        <v/>
      </c>
      <c r="F164" s="721" t="str">
        <f>IF('①4.事業内容（PR）'!F84="","",'①4.事業内容（PR）'!F84)</f>
        <v/>
      </c>
      <c r="G164" s="722" t="str">
        <f>IF('①4.事業内容（PR）'!H84="","",'①4.事業内容（PR）'!H84)</f>
        <v/>
      </c>
      <c r="H164" s="731">
        <f>IF('①7.積算内訳（PR）'!F796="","",'①7.積算内訳（PR）'!F796)</f>
        <v>0</v>
      </c>
      <c r="I164" s="723" t="str">
        <f>IF('①6.成果目標（PR）'!G165="","",('①6.成果目標（PR）'!G165*1000))</f>
        <v/>
      </c>
      <c r="J164" s="738" t="str">
        <f t="shared" si="120"/>
        <v/>
      </c>
      <c r="M164" s="603" t="str">
        <f>IF(C165="選択","",IF(C165="中止",-(H164),IF(C165="変更",(H165-H164),"")))</f>
        <v/>
      </c>
      <c r="N164" s="603" t="str">
        <f>IF(C165="選択","",IF(C165="中止",-(I164),IF(C165="変更",(I165-I164),"")))</f>
        <v/>
      </c>
      <c r="O164" s="717" t="str">
        <f t="shared" ref="O164" si="175">IF(B164="","",B164)</f>
        <v/>
      </c>
      <c r="P164" s="603" t="str">
        <f t="shared" ref="P164" si="176">IF(B164="","",IF(C165="変更",H165,IF(C165="中止",0,H164)))</f>
        <v/>
      </c>
      <c r="Q164" s="603" t="str">
        <f t="shared" ref="Q164" si="177">IF(B164="","",IF(C165="変更",I165,IF(C165="中止",0,I164)))</f>
        <v/>
      </c>
      <c r="R164" s="165">
        <f>IF(C165="変更",'⑦2.変更活動積算内訳（PR）'!N797,IF('⑦1.活動計画変更（PR）'!C165="中止",0,'⑦2.変更活動積算内訳（PR）'!G797))</f>
        <v>0</v>
      </c>
      <c r="S164" s="165">
        <f>IF(C165="変更",'⑦2.変更活動積算内訳（PR）'!O797,IF('⑦1.活動計画変更（PR）'!C165="中止",0,'⑦2.変更活動積算内訳（PR）'!H797))</f>
        <v>0</v>
      </c>
    </row>
    <row r="165" spans="2:19" ht="36" customHeight="1" thickBot="1">
      <c r="B165" s="727" t="str">
        <f>IF(B164="","",B164)</f>
        <v/>
      </c>
      <c r="C165" s="696" t="s">
        <v>225</v>
      </c>
      <c r="D165" s="697"/>
      <c r="E165" s="698"/>
      <c r="F165" s="698"/>
      <c r="G165" s="699"/>
      <c r="H165" s="732" t="str">
        <f>IF('⑦2.変更活動積算内訳（PR）'!M797=0,"",'⑦2.変更活動積算内訳（PR）'!M797)</f>
        <v/>
      </c>
      <c r="I165" s="700"/>
      <c r="J165" s="739" t="str">
        <f t="shared" si="120"/>
        <v/>
      </c>
      <c r="M165" s="582"/>
      <c r="N165" s="582"/>
      <c r="O165" s="684"/>
      <c r="P165" s="582"/>
      <c r="Q165" s="582"/>
      <c r="R165" s="147"/>
      <c r="S165" s="147"/>
    </row>
    <row r="166" spans="2:19" ht="16.5" customHeight="1">
      <c r="R166" s="707"/>
      <c r="S166" s="707"/>
    </row>
    <row r="167" spans="2:19" ht="16.5" customHeight="1"/>
    <row r="168" spans="2:19" ht="16.5" customHeight="1"/>
    <row r="169" spans="2:19" ht="16.5" customHeight="1"/>
    <row r="170" spans="2:19" ht="16.5" customHeight="1"/>
    <row r="171" spans="2:19" ht="16.5" customHeight="1"/>
    <row r="172" spans="2:19" ht="16.5" customHeight="1"/>
    <row r="173" spans="2:19" ht="16.5" customHeight="1"/>
    <row r="174" spans="2:19" ht="16.5" customHeight="1"/>
    <row r="175" spans="2:19" ht="16.5" customHeight="1"/>
    <row r="176" spans="2:19"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sheetData>
  <sheetProtection algorithmName="SHA-512" hashValue="iyTYix/g1pnCQGG7YYBTO7szJGUpQeEUbSY7yErYIPyN+8CWX1F/U5fT+TaaBiCwRZyGRv5MzHZbVFXspuSJ4g==" saltValue="EDfBQgjCuJK9KKIPajzj6Q==" spinCount="100000" sheet="1" scenarios="1" formatCells="0" formatColumns="0" formatRows="0"/>
  <mergeCells count="6">
    <mergeCell ref="P3:S3"/>
    <mergeCell ref="C3:C4"/>
    <mergeCell ref="J3:J4"/>
    <mergeCell ref="D3:G3"/>
    <mergeCell ref="B3:B4"/>
    <mergeCell ref="H3:I3"/>
  </mergeCells>
  <phoneticPr fontId="1"/>
  <conditionalFormatting sqref="C7">
    <cfRule type="containsText" dxfId="3262" priority="10" operator="containsText" text="選択">
      <formula>NOT(ISERROR(SEARCH("選択",C7)))</formula>
    </cfRule>
    <cfRule type="beginsWith" dxfId="3261" priority="11" operator="beginsWith" text="中止">
      <formula>LEFT(C7,LEN("中止"))="中止"</formula>
    </cfRule>
    <cfRule type="beginsWith" dxfId="3260" priority="12" operator="beginsWith" text="変更">
      <formula>LEFT(C7,LEN("変更"))="変更"</formula>
    </cfRule>
  </conditionalFormatting>
  <conditionalFormatting sqref="C57 C55 C53 C51 C49 C47 C45 C43 C41 C39 C37 C35 C33 C31 C29 C27 C25 C23 C21 C19 C17 C15 C13 C11 C9">
    <cfRule type="containsText" dxfId="3259" priority="7" operator="containsText" text="選択">
      <formula>NOT(ISERROR(SEARCH("選択",C9)))</formula>
    </cfRule>
    <cfRule type="beginsWith" dxfId="3258" priority="8" operator="beginsWith" text="中止">
      <formula>LEFT(C9,LEN("中止"))="中止"</formula>
    </cfRule>
    <cfRule type="beginsWith" dxfId="3257" priority="9" operator="beginsWith" text="変更">
      <formula>LEFT(C9,LEN("変更"))="変更"</formula>
    </cfRule>
  </conditionalFormatting>
  <conditionalFormatting sqref="C107 C105 C103 C101 C99 C97 C95 C93 C91 C89 C87 C85 C83 C81 C79 C77 C75 C73 C71 C69 C67 C65 C63 C61 C59">
    <cfRule type="containsText" dxfId="3256" priority="4" operator="containsText" text="選択">
      <formula>NOT(ISERROR(SEARCH("選択",C59)))</formula>
    </cfRule>
    <cfRule type="beginsWith" dxfId="3255" priority="5" operator="beginsWith" text="中止">
      <formula>LEFT(C59,LEN("中止"))="中止"</formula>
    </cfRule>
    <cfRule type="beginsWith" dxfId="3254" priority="6" operator="beginsWith" text="変更">
      <formula>LEFT(C59,LEN("変更"))="変更"</formula>
    </cfRule>
  </conditionalFormatting>
  <conditionalFormatting sqref="C165 C163 C161 C159 C157 C155 C153 C151 C149 C147 C145 C143 C141 C139 C137 C135 C133 C131 C129 C127 C125 C123 C121 C119 C117 C115 C113 C111 C109">
    <cfRule type="containsText" dxfId="3253" priority="1" operator="containsText" text="選択">
      <formula>NOT(ISERROR(SEARCH("選択",C109)))</formula>
    </cfRule>
    <cfRule type="beginsWith" dxfId="3252" priority="2" operator="beginsWith" text="中止">
      <formula>LEFT(C109,LEN("中止"))="中止"</formula>
    </cfRule>
    <cfRule type="beginsWith" dxfId="3251" priority="3" operator="beginsWith" text="変更">
      <formula>LEFT(C109,LEN("変更"))="変更"</formula>
    </cfRule>
  </conditionalFormatting>
  <dataValidations xWindow="174" yWindow="407" count="2">
    <dataValidation type="whole" imeMode="off" operator="lessThan" allowBlank="1" showInputMessage="1" showErrorMessage="1" errorTitle="入力不要です。" error="[キャンセル]をクリックしてください。" sqref="B3:J4 H5:J5">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&amp;L様式７（別添１）</oddHeader>
    <oddFooter xml:space="preserve">&amp;C&amp;"ＭＳ Ｐゴシック,標準"&amp;10&amp;P / &amp;N </oddFooter>
  </headerFooter>
  <rowBreaks count="2" manualBreakCount="2">
    <brk id="29" max="10" man="1"/>
    <brk id="41" max="10"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S166"/>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7.125" style="139" customWidth="1"/>
    <col min="4" max="4" width="44.5" style="139" customWidth="1"/>
    <col min="5" max="7" width="11" style="139" customWidth="1"/>
    <col min="8" max="9" width="17.75" style="139" customWidth="1"/>
    <col min="10" max="10" width="7.625" style="139" customWidth="1"/>
    <col min="11" max="11" width="1.5" style="139" customWidth="1"/>
    <col min="12" max="12" width="9" style="139" customWidth="1"/>
    <col min="13" max="14" width="10.625" style="139" hidden="1" customWidth="1"/>
    <col min="15" max="15" width="9" style="138" hidden="1" customWidth="1"/>
    <col min="16" max="17" width="10.625" style="138" hidden="1" customWidth="1"/>
    <col min="18" max="19" width="9" style="139" hidden="1" customWidth="1"/>
    <col min="20" max="16384" width="9" style="139"/>
  </cols>
  <sheetData>
    <row r="1" spans="1:19" ht="8.25" customHeight="1">
      <c r="D1" s="217"/>
      <c r="E1" s="217"/>
      <c r="F1" s="217"/>
      <c r="G1" s="217"/>
      <c r="H1" s="217"/>
    </row>
    <row r="2" spans="1:19" ht="21" customHeight="1" thickBot="1">
      <c r="B2" s="742" t="s">
        <v>384</v>
      </c>
      <c r="C2" s="170"/>
      <c r="E2" s="218"/>
      <c r="F2" s="175"/>
      <c r="G2" s="175"/>
      <c r="H2" s="175"/>
      <c r="I2" s="218"/>
      <c r="J2" s="564" t="s">
        <v>137</v>
      </c>
    </row>
    <row r="3" spans="1:19" ht="21" customHeight="1">
      <c r="A3" s="139" t="s">
        <v>371</v>
      </c>
      <c r="B3" s="1386" t="s">
        <v>101</v>
      </c>
      <c r="C3" s="1420" t="s">
        <v>372</v>
      </c>
      <c r="D3" s="1701" t="s">
        <v>373</v>
      </c>
      <c r="E3" s="1702"/>
      <c r="F3" s="1702"/>
      <c r="G3" s="1387"/>
      <c r="H3" s="1701" t="s">
        <v>374</v>
      </c>
      <c r="I3" s="1387"/>
      <c r="J3" s="1414" t="s">
        <v>375</v>
      </c>
      <c r="M3" s="674" t="s">
        <v>278</v>
      </c>
      <c r="N3" s="674" t="s">
        <v>324</v>
      </c>
      <c r="P3" s="1155" t="s">
        <v>376</v>
      </c>
      <c r="Q3" s="1156"/>
      <c r="R3" s="1156"/>
      <c r="S3" s="1776"/>
    </row>
    <row r="4" spans="1:19" ht="31.5" customHeight="1">
      <c r="B4" s="1388"/>
      <c r="C4" s="1775"/>
      <c r="D4" s="255" t="s">
        <v>104</v>
      </c>
      <c r="E4" s="675" t="s">
        <v>377</v>
      </c>
      <c r="F4" s="675" t="s">
        <v>378</v>
      </c>
      <c r="G4" s="743" t="s">
        <v>385</v>
      </c>
      <c r="H4" s="676" t="s">
        <v>380</v>
      </c>
      <c r="I4" s="181" t="s">
        <v>381</v>
      </c>
      <c r="J4" s="1415"/>
      <c r="M4" s="674" t="s">
        <v>382</v>
      </c>
      <c r="N4" s="674" t="s">
        <v>382</v>
      </c>
      <c r="P4" s="674" t="s">
        <v>266</v>
      </c>
      <c r="Q4" s="674" t="s">
        <v>324</v>
      </c>
      <c r="R4" s="141" t="s">
        <v>427</v>
      </c>
      <c r="S4" s="141" t="s">
        <v>428</v>
      </c>
    </row>
    <row r="5" spans="1:19" ht="31.5" customHeight="1" thickBot="1">
      <c r="B5" s="678"/>
      <c r="C5" s="679"/>
      <c r="D5" s="680" t="s">
        <v>386</v>
      </c>
      <c r="E5" s="681"/>
      <c r="F5" s="681"/>
      <c r="G5" s="682"/>
      <c r="H5" s="728" t="str">
        <f>IF(P5=0,"",P5)</f>
        <v/>
      </c>
      <c r="I5" s="714" t="str">
        <f>IF(Q5=0,"",Q5)</f>
        <v/>
      </c>
      <c r="J5" s="733" t="str">
        <f>IF(I5="","",(I5/H5))</f>
        <v/>
      </c>
      <c r="M5" s="709">
        <f>SUM(M6:M165)</f>
        <v>0</v>
      </c>
      <c r="N5" s="709">
        <f>SUM(N6:N165)</f>
        <v>0</v>
      </c>
      <c r="O5" s="683"/>
      <c r="P5" s="709">
        <f>SUM(P6:P165)</f>
        <v>0</v>
      </c>
      <c r="Q5" s="709">
        <f>SUM(Q6:Q165)</f>
        <v>0</v>
      </c>
      <c r="R5" s="709">
        <f>SUM(R6:R165)</f>
        <v>0</v>
      </c>
      <c r="S5" s="709">
        <f>SUM(S6:S165)</f>
        <v>0</v>
      </c>
    </row>
    <row r="6" spans="1:19" ht="36" customHeight="1" thickTop="1">
      <c r="B6" s="724" t="str">
        <f>IF('①4.事業内容（販促）'!B5="","",'①4.事業内容（販促）'!B5)</f>
        <v/>
      </c>
      <c r="C6" s="744" t="str">
        <f>IF(B6="","","申請時")</f>
        <v/>
      </c>
      <c r="D6" s="711" t="str">
        <f>IF('①4.事業内容（販促）'!C5="","",'①4.事業内容（販促）'!C5)</f>
        <v/>
      </c>
      <c r="E6" s="712" t="str">
        <f>IF('①4.事業内容（販促）'!D5="","",'①4.事業内容（販促）'!D5)</f>
        <v/>
      </c>
      <c r="F6" s="712" t="str">
        <f>IF('①4.事業内容（販促）'!F5="","",'①4.事業内容（販促）'!F5)</f>
        <v/>
      </c>
      <c r="G6" s="713" t="str">
        <f>IF('①4.事業内容（販促）'!H5="","",'①4.事業内容（販促）'!H5)</f>
        <v/>
      </c>
      <c r="H6" s="729">
        <f>IF('①7.積算内訳（販促）'!F6="","",'①7.積算内訳（販促）'!F6)</f>
        <v>0</v>
      </c>
      <c r="I6" s="715" t="str">
        <f>IF('①6.成果目標（販促）'!G7="","",('①6.成果目標（販促）'!G7*1000))</f>
        <v/>
      </c>
      <c r="J6" s="734" t="str">
        <f>IF(I6="","",(I6/H6))</f>
        <v/>
      </c>
      <c r="L6" s="146" t="s">
        <v>466</v>
      </c>
      <c r="M6" s="716" t="str">
        <f>IF(C7="選択","",IF(C7="中止",-(H6),IF(C7="変更",(H7-H6),"")))</f>
        <v/>
      </c>
      <c r="N6" s="716" t="str">
        <f>IF(C7="選択","",IF(C7="中止",-(I6),IF(C7="変更",(I7-I6),"")))</f>
        <v/>
      </c>
      <c r="O6" s="717" t="str">
        <f>IF(B6="","",B6)</f>
        <v/>
      </c>
      <c r="P6" s="716" t="str">
        <f>IF(B6="","",IF(C7="変更",H7,IF(C7="中止",0,H6)))</f>
        <v/>
      </c>
      <c r="Q6" s="716" t="str">
        <f>IF(B6="","",IF(C7="変更",I7,IF(C7="中止",0,I6)))</f>
        <v/>
      </c>
      <c r="R6" s="718">
        <f>IF(C7="変更",'⑦2.変更活動積算内訳（販促）'!N7,IF('⑦1.活動計画変更（販促）'!C7="中止",0,'⑦2.変更活動積算内訳（販促）'!G7))</f>
        <v>0</v>
      </c>
      <c r="S6" s="718">
        <f>IF(C7="変更",'⑦2.変更活動積算内訳（販促）'!O$7,IF('⑦1.活動計画変更（販促）'!C$7="中止",0,'⑦2.変更活動積算内訳（販促）'!H$7))</f>
        <v>0</v>
      </c>
    </row>
    <row r="7" spans="1:19" ht="36" customHeight="1">
      <c r="B7" s="725" t="str">
        <f>IF(B6="","",B6)</f>
        <v/>
      </c>
      <c r="C7" s="685" t="s">
        <v>225</v>
      </c>
      <c r="D7" s="686"/>
      <c r="E7" s="687"/>
      <c r="F7" s="687"/>
      <c r="G7" s="688"/>
      <c r="H7" s="730" t="str">
        <f>IF('⑦2.変更活動積算内訳（販促）'!M7=0,"",'⑦2.変更活動積算内訳（販促）'!M7)</f>
        <v/>
      </c>
      <c r="I7" s="689"/>
      <c r="J7" s="735" t="str">
        <f t="shared" ref="J7:J45" si="0">IF(I7="","",(I7/H7))</f>
        <v/>
      </c>
      <c r="L7" s="151" t="s">
        <v>467</v>
      </c>
      <c r="M7" s="582"/>
      <c r="N7" s="582"/>
      <c r="O7" s="684"/>
      <c r="P7" s="582"/>
      <c r="Q7" s="582"/>
      <c r="R7" s="147"/>
      <c r="S7" s="147"/>
    </row>
    <row r="8" spans="1:19" ht="36" customHeight="1">
      <c r="B8" s="726" t="str">
        <f>IF('①4.事業内容（販促）'!B6="","",'①4.事業内容（販促）'!B6)</f>
        <v/>
      </c>
      <c r="C8" s="744" t="str">
        <f>IF(B8="","","申請時")</f>
        <v/>
      </c>
      <c r="D8" s="720" t="str">
        <f>IF('①4.事業内容（販促）'!C6="","",'①4.事業内容（販促）'!C6)</f>
        <v/>
      </c>
      <c r="E8" s="721" t="str">
        <f>IF('①4.事業内容（販促）'!D6="","",'①4.事業内容（販促）'!D6)</f>
        <v/>
      </c>
      <c r="F8" s="721" t="str">
        <f>IF('①4.事業内容（販促）'!F6="","",'①4.事業内容（販促）'!F6)</f>
        <v/>
      </c>
      <c r="G8" s="722" t="str">
        <f>IF('①4.事業内容（販促）'!H6="","",'①4.事業内容（販促）'!H6)</f>
        <v/>
      </c>
      <c r="H8" s="731">
        <f>IF('①7.積算内訳（販促）'!F16="","",'①7.積算内訳（販促）'!F16)</f>
        <v>0</v>
      </c>
      <c r="I8" s="723" t="str">
        <f>IF('①6.成果目標（販促）'!G9="","",('①6.成果目標（販促）'!G9*1000))</f>
        <v/>
      </c>
      <c r="J8" s="736" t="str">
        <f t="shared" si="0"/>
        <v/>
      </c>
      <c r="L8" s="146" t="s">
        <v>468</v>
      </c>
      <c r="M8" s="603" t="str">
        <f>IF(C9="選択","",IF(C9="中止",H8,IF(C9="変更",(H9-H8),"")))</f>
        <v/>
      </c>
      <c r="N8" s="603" t="str">
        <f>IF(C9="選択","",IF(C9="中止",-(I8),IF(C9="変更",(I9-I8),"")))</f>
        <v/>
      </c>
      <c r="O8" s="717" t="str">
        <f t="shared" ref="O8:O44" si="1">IF(B8="","",B8)</f>
        <v/>
      </c>
      <c r="P8" s="603" t="str">
        <f t="shared" ref="P8:P44" si="2">IF(B8="","",IF(C9="変更",H9,IF(C9="中止",0,H8)))</f>
        <v/>
      </c>
      <c r="Q8" s="603" t="str">
        <f t="shared" ref="Q8:Q44" si="3">IF(B8="","",IF(C9="変更",I9,IF(C9="中止",0,I8)))</f>
        <v/>
      </c>
      <c r="R8" s="165">
        <f>IF(C9="変更",'⑦2.変更活動積算内訳（販促）'!N17,IF('⑦1.活動計画変更（販促）'!C9="中止",0,'⑦2.変更活動積算内訳（販促）'!G17))</f>
        <v>0</v>
      </c>
      <c r="S8" s="165">
        <f>IF(C9="変更",'⑦2.変更活動積算内訳（販促）'!O17,IF('⑦1.活動計画変更（販促）'!C9="中止",0,'⑦2.変更活動積算内訳（販促）'!H17))</f>
        <v>0</v>
      </c>
    </row>
    <row r="9" spans="1:19" ht="36" customHeight="1">
      <c r="B9" s="725" t="str">
        <f>IF(B8="","",B8)</f>
        <v/>
      </c>
      <c r="C9" s="685" t="s">
        <v>225</v>
      </c>
      <c r="D9" s="686"/>
      <c r="E9" s="687"/>
      <c r="F9" s="687"/>
      <c r="G9" s="688"/>
      <c r="H9" s="730" t="str">
        <f>IF('⑦2.変更活動積算内訳（販促）'!M17=0,"",'⑦2.変更活動積算内訳（販促）'!M17)</f>
        <v/>
      </c>
      <c r="I9" s="689"/>
      <c r="J9" s="737" t="str">
        <f t="shared" si="0"/>
        <v/>
      </c>
      <c r="L9" s="152" t="s">
        <v>469</v>
      </c>
      <c r="M9" s="582"/>
      <c r="N9" s="582"/>
      <c r="O9" s="684"/>
      <c r="P9" s="582"/>
      <c r="Q9" s="582"/>
      <c r="R9" s="147"/>
      <c r="S9" s="147"/>
    </row>
    <row r="10" spans="1:19" ht="36" customHeight="1">
      <c r="B10" s="726" t="str">
        <f>IF('①4.事業内容（販促）'!B7="","",'①4.事業内容（販促）'!B7)</f>
        <v/>
      </c>
      <c r="C10" s="744" t="str">
        <f>IF(B10="","","申請時")</f>
        <v/>
      </c>
      <c r="D10" s="720" t="str">
        <f>IF('①4.事業内容（販促）'!C7="","",'①4.事業内容（販促）'!C7)</f>
        <v/>
      </c>
      <c r="E10" s="721" t="str">
        <f>IF('①4.事業内容（販促）'!D7="","",'①4.事業内容（販促）'!D7)</f>
        <v/>
      </c>
      <c r="F10" s="721" t="str">
        <f>IF('①4.事業内容（販促）'!F7="","",'①4.事業内容（販促）'!F7)</f>
        <v/>
      </c>
      <c r="G10" s="722" t="str">
        <f>IF('①4.事業内容（販促）'!H7="","",'①4.事業内容（販促）'!H7)</f>
        <v/>
      </c>
      <c r="H10" s="731">
        <f>IF('①7.積算内訳（販促）'!F26="","",'①7.積算内訳（販促）'!F26)</f>
        <v>0</v>
      </c>
      <c r="I10" s="723" t="str">
        <f>IF('①6.成果目標（販促）'!G11="","",('①6.成果目標（販促）'!G11*1000))</f>
        <v/>
      </c>
      <c r="J10" s="736" t="str">
        <f t="shared" si="0"/>
        <v/>
      </c>
      <c r="M10" s="603" t="str">
        <f>IF(C11="選択","",IF(C11="中止",-(H10),IF(C11="変更",(H11-H10),"")))</f>
        <v/>
      </c>
      <c r="N10" s="603" t="str">
        <f>IF(C11="選択","",IF(C11="中止",-(I10),IF(C11="変更",(I11-I10),"")))</f>
        <v/>
      </c>
      <c r="O10" s="717" t="str">
        <f t="shared" si="1"/>
        <v/>
      </c>
      <c r="P10" s="603" t="str">
        <f t="shared" si="2"/>
        <v/>
      </c>
      <c r="Q10" s="603" t="str">
        <f t="shared" si="3"/>
        <v/>
      </c>
      <c r="R10" s="165">
        <f>IF(C11="変更",'⑦2.変更活動積算内訳（販促）'!N27,IF('⑦1.活動計画変更（販促）'!C11="中止",0,'⑦2.変更活動積算内訳（販促）'!G27))</f>
        <v>0</v>
      </c>
      <c r="S10" s="165">
        <f>IF(C11="変更",'⑦2.変更活動積算内訳（販促）'!O27,IF('⑦1.活動計画変更（販促）'!C11="中止",0,'⑦2.変更活動積算内訳（販促）'!H27))</f>
        <v>0</v>
      </c>
    </row>
    <row r="11" spans="1:19" ht="36" customHeight="1">
      <c r="B11" s="725" t="str">
        <f>IF(B10="","",B10)</f>
        <v/>
      </c>
      <c r="C11" s="685" t="s">
        <v>225</v>
      </c>
      <c r="D11" s="690"/>
      <c r="E11" s="691"/>
      <c r="F11" s="691"/>
      <c r="G11" s="692"/>
      <c r="H11" s="730" t="str">
        <f>IF('⑦2.変更活動積算内訳（販促）'!M27=0,"",'⑦2.変更活動積算内訳（販促）'!M27)</f>
        <v/>
      </c>
      <c r="I11" s="689"/>
      <c r="J11" s="737" t="str">
        <f t="shared" si="0"/>
        <v/>
      </c>
      <c r="M11" s="582"/>
      <c r="N11" s="582"/>
      <c r="O11" s="684"/>
      <c r="P11" s="582"/>
      <c r="Q11" s="582"/>
      <c r="R11" s="147"/>
      <c r="S11" s="147"/>
    </row>
    <row r="12" spans="1:19" ht="36" customHeight="1">
      <c r="B12" s="726" t="str">
        <f>IF('①4.事業内容（販促）'!B8="","",'①4.事業内容（販促）'!B8)</f>
        <v/>
      </c>
      <c r="C12" s="744" t="str">
        <f>IF(B12="","","申請時")</f>
        <v/>
      </c>
      <c r="D12" s="720" t="str">
        <f>IF('①4.事業内容（販促）'!C8="","",'①4.事業内容（販促）'!C8)</f>
        <v/>
      </c>
      <c r="E12" s="721" t="str">
        <f>IF('①4.事業内容（販促）'!D8="","",'①4.事業内容（販促）'!D8)</f>
        <v/>
      </c>
      <c r="F12" s="721" t="str">
        <f>IF('①4.事業内容（販促）'!F8="","",'①4.事業内容（販促）'!F8)</f>
        <v/>
      </c>
      <c r="G12" s="722" t="str">
        <f>IF('①4.事業内容（販促）'!H8="","",'①4.事業内容（販促）'!H8)</f>
        <v/>
      </c>
      <c r="H12" s="731">
        <f>IF('①7.積算内訳（販促）'!F36="","",'①7.積算内訳（販促）'!F36)</f>
        <v>0</v>
      </c>
      <c r="I12" s="723" t="str">
        <f>IF('①6.成果目標（販促）'!G13="","",('①6.成果目標（販促）'!G13*1000))</f>
        <v/>
      </c>
      <c r="J12" s="736" t="str">
        <f t="shared" si="0"/>
        <v/>
      </c>
      <c r="M12" s="603" t="str">
        <f>IF(C13="選択","",IF(C13="中止",-(H12),IF(C13="変更",(H13-H12),"")))</f>
        <v/>
      </c>
      <c r="N12" s="603" t="str">
        <f>IF(C13="選択","",IF(C13="中止",-(I12),IF(C13="変更",(I13-I12),"")))</f>
        <v/>
      </c>
      <c r="O12" s="717" t="str">
        <f t="shared" si="1"/>
        <v/>
      </c>
      <c r="P12" s="603" t="str">
        <f t="shared" si="2"/>
        <v/>
      </c>
      <c r="Q12" s="603" t="str">
        <f t="shared" si="3"/>
        <v/>
      </c>
      <c r="R12" s="165">
        <f>IF(C13="変更",'⑦2.変更活動積算内訳（販促）'!N37,IF('⑦1.活動計画変更（販促）'!C13="中止",0,'⑦2.変更活動積算内訳（販促）'!G37))</f>
        <v>0</v>
      </c>
      <c r="S12" s="165">
        <f>IF(C13="変更",'⑦2.変更活動積算内訳（販促）'!O37,IF('⑦1.活動計画変更（販促）'!C13="中止",0,'⑦2.変更活動積算内訳（販促）'!H37))</f>
        <v>0</v>
      </c>
    </row>
    <row r="13" spans="1:19" ht="36" customHeight="1">
      <c r="B13" s="725" t="str">
        <f>IF(B12="","",B12)</f>
        <v/>
      </c>
      <c r="C13" s="685" t="s">
        <v>225</v>
      </c>
      <c r="D13" s="690"/>
      <c r="E13" s="691"/>
      <c r="F13" s="691"/>
      <c r="G13" s="692"/>
      <c r="H13" s="730" t="str">
        <f>IF('⑦2.変更活動積算内訳（販促）'!M37=0,"",'⑦2.変更活動積算内訳（販促）'!M37)</f>
        <v/>
      </c>
      <c r="I13" s="689"/>
      <c r="J13" s="737" t="str">
        <f t="shared" si="0"/>
        <v/>
      </c>
      <c r="M13" s="582"/>
      <c r="N13" s="582"/>
      <c r="O13" s="684"/>
      <c r="P13" s="582"/>
      <c r="Q13" s="582"/>
      <c r="R13" s="147"/>
      <c r="S13" s="147"/>
    </row>
    <row r="14" spans="1:19" ht="36" customHeight="1">
      <c r="B14" s="726" t="str">
        <f>IF('①4.事業内容（販促）'!B9="","",'①4.事業内容（販促）'!B9)</f>
        <v/>
      </c>
      <c r="C14" s="744" t="str">
        <f>IF(B14="","","申請時")</f>
        <v/>
      </c>
      <c r="D14" s="720" t="str">
        <f>IF('①4.事業内容（販促）'!C9="","",'①4.事業内容（販促）'!C9)</f>
        <v/>
      </c>
      <c r="E14" s="721" t="str">
        <f>IF('①4.事業内容（販促）'!D9="","",'①4.事業内容（販促）'!D9)</f>
        <v/>
      </c>
      <c r="F14" s="721" t="str">
        <f>IF('①4.事業内容（販促）'!F9="","",'①4.事業内容（販促）'!F9)</f>
        <v/>
      </c>
      <c r="G14" s="722" t="str">
        <f>IF('①4.事業内容（販促）'!H9="","",'①4.事業内容（販促）'!H9)</f>
        <v/>
      </c>
      <c r="H14" s="731">
        <f>IF('①7.積算内訳（販促）'!F46="","",'①7.積算内訳（販促）'!F46)</f>
        <v>0</v>
      </c>
      <c r="I14" s="723" t="str">
        <f>IF('①6.成果目標（販促）'!G15="","",('①6.成果目標（販促）'!G15*1000))</f>
        <v/>
      </c>
      <c r="J14" s="736" t="str">
        <f t="shared" si="0"/>
        <v/>
      </c>
      <c r="M14" s="603" t="str">
        <f>IF(C15="選択","",IF(C15="中止",-(H14),IF(C15="変更",(H15-H14),"")))</f>
        <v/>
      </c>
      <c r="N14" s="603" t="str">
        <f>IF(C15="選択","",IF(C15="中止",-(I14),IF(C15="変更",(I15-I14),"")))</f>
        <v/>
      </c>
      <c r="O14" s="717" t="str">
        <f t="shared" si="1"/>
        <v/>
      </c>
      <c r="P14" s="603" t="str">
        <f t="shared" si="2"/>
        <v/>
      </c>
      <c r="Q14" s="603" t="str">
        <f t="shared" si="3"/>
        <v/>
      </c>
      <c r="R14" s="165">
        <f>IF(C15="変更",'⑦2.変更活動積算内訳（販促）'!N47,IF('⑦1.活動計画変更（販促）'!C15="中止",0,'⑦2.変更活動積算内訳（販促）'!G47))</f>
        <v>0</v>
      </c>
      <c r="S14" s="165">
        <f>IF(C15="変更",'⑦2.変更活動積算内訳（販促）'!O47,IF('⑦1.活動計画変更（販促）'!C15="中止",0,'⑦2.変更活動積算内訳（販促）'!H47))</f>
        <v>0</v>
      </c>
    </row>
    <row r="15" spans="1:19" ht="36" customHeight="1">
      <c r="B15" s="725" t="str">
        <f>IF(B14="","",B14)</f>
        <v/>
      </c>
      <c r="C15" s="685" t="s">
        <v>225</v>
      </c>
      <c r="D15" s="690"/>
      <c r="E15" s="691"/>
      <c r="F15" s="691"/>
      <c r="G15" s="692"/>
      <c r="H15" s="730" t="str">
        <f>IF('⑦2.変更活動積算内訳（販促）'!M47=0,"",'⑦2.変更活動積算内訳（販促）'!M47)</f>
        <v/>
      </c>
      <c r="I15" s="689"/>
      <c r="J15" s="737" t="str">
        <f t="shared" si="0"/>
        <v/>
      </c>
      <c r="K15" s="695"/>
      <c r="M15" s="582"/>
      <c r="N15" s="582"/>
      <c r="O15" s="684"/>
      <c r="P15" s="582"/>
      <c r="Q15" s="582"/>
      <c r="R15" s="147"/>
      <c r="S15" s="147"/>
    </row>
    <row r="16" spans="1:19" ht="36" customHeight="1">
      <c r="B16" s="726" t="str">
        <f>IF('①4.事業内容（販促）'!B10="","",'①4.事業内容（販促）'!B10)</f>
        <v/>
      </c>
      <c r="C16" s="744" t="str">
        <f>IF(B16="","","申請時")</f>
        <v/>
      </c>
      <c r="D16" s="720" t="str">
        <f>IF('①4.事業内容（販促）'!C10="","",'①4.事業内容（販促）'!C10)</f>
        <v/>
      </c>
      <c r="E16" s="721" t="str">
        <f>IF('①4.事業内容（販促）'!D10="","",'①4.事業内容（販促）'!D10)</f>
        <v/>
      </c>
      <c r="F16" s="721" t="str">
        <f>IF('①4.事業内容（販促）'!F10="","",'①4.事業内容（販促）'!F10)</f>
        <v/>
      </c>
      <c r="G16" s="722" t="str">
        <f>IF('①4.事業内容（販促）'!H10="","",'①4.事業内容（販促）'!H10)</f>
        <v/>
      </c>
      <c r="H16" s="731">
        <f>IF('①7.積算内訳（販促）'!F56="","",'①7.積算内訳（販促）'!F56)</f>
        <v>0</v>
      </c>
      <c r="I16" s="723" t="str">
        <f>IF('①6.成果目標（販促）'!G17="","",('①6.成果目標（販促）'!G17*1000))</f>
        <v/>
      </c>
      <c r="J16" s="738" t="str">
        <f t="shared" si="0"/>
        <v/>
      </c>
      <c r="M16" s="603" t="str">
        <f>IF(C17="選択","",IF(C17="中止",-(H16),IF(C17="変更",(H17-H16),"")))</f>
        <v/>
      </c>
      <c r="N16" s="603" t="str">
        <f>IF(C17="選択","",IF(C17="中止",-(I16),IF(C17="変更",(I17-I16),"")))</f>
        <v/>
      </c>
      <c r="O16" s="717" t="str">
        <f t="shared" si="1"/>
        <v/>
      </c>
      <c r="P16" s="603" t="str">
        <f t="shared" si="2"/>
        <v/>
      </c>
      <c r="Q16" s="603" t="str">
        <f t="shared" si="3"/>
        <v/>
      </c>
      <c r="R16" s="165">
        <f>IF(C17="変更",'⑦2.変更活動積算内訳（販促）'!N57,IF('⑦1.活動計画変更（販促）'!C17="中止",0,'⑦2.変更活動積算内訳（販促）'!G57))</f>
        <v>0</v>
      </c>
      <c r="S16" s="165">
        <f>IF(C17="変更",'⑦2.変更活動積算内訳（販促）'!O57,IF('⑦1.活動計画変更（販促）'!C17="中止",0,'⑦2.変更活動積算内訳（販促）'!H57))</f>
        <v>0</v>
      </c>
    </row>
    <row r="17" spans="2:19" ht="36" customHeight="1" thickBot="1">
      <c r="B17" s="727" t="str">
        <f>IF(B16="","",B16)</f>
        <v/>
      </c>
      <c r="C17" s="696" t="s">
        <v>225</v>
      </c>
      <c r="D17" s="697"/>
      <c r="E17" s="698"/>
      <c r="F17" s="698"/>
      <c r="G17" s="699"/>
      <c r="H17" s="732" t="str">
        <f>IF('⑦2.変更活動積算内訳（販促）'!M57=0,"",'⑦2.変更活動積算内訳（販促）'!M57)</f>
        <v/>
      </c>
      <c r="I17" s="700"/>
      <c r="J17" s="739" t="str">
        <f t="shared" si="0"/>
        <v/>
      </c>
      <c r="M17" s="582"/>
      <c r="N17" s="582"/>
      <c r="O17" s="684"/>
      <c r="P17" s="582"/>
      <c r="Q17" s="582"/>
      <c r="R17" s="147"/>
      <c r="S17" s="147"/>
    </row>
    <row r="18" spans="2:19" ht="36" customHeight="1">
      <c r="B18" s="726" t="str">
        <f>IF('①4.事業内容（販促）'!B11="","",'①4.事業内容（販促）'!B11)</f>
        <v/>
      </c>
      <c r="C18" s="745" t="str">
        <f>IF(B18="","","申請時")</f>
        <v/>
      </c>
      <c r="D18" s="720" t="str">
        <f>IF('①4.事業内容（販促）'!C11="","",'①4.事業内容（販促）'!C11)</f>
        <v/>
      </c>
      <c r="E18" s="721" t="str">
        <f>IF('①4.事業内容（販促）'!D11="","",'①4.事業内容（販促）'!D11)</f>
        <v/>
      </c>
      <c r="F18" s="721" t="str">
        <f>IF('①4.事業内容（販促）'!F11="","",'①4.事業内容（販促）'!F11)</f>
        <v/>
      </c>
      <c r="G18" s="722" t="str">
        <f>IF('①4.事業内容（販促）'!H11="","",'①4.事業内容（販促）'!H11)</f>
        <v/>
      </c>
      <c r="H18" s="731">
        <f>IF('①7.積算内訳（販促）'!F66="","",'①7.積算内訳（販促）'!F66)</f>
        <v>0</v>
      </c>
      <c r="I18" s="723" t="str">
        <f>IF('①6.成果目標（販促）'!G19="","",('①6.成果目標（販促）'!G19*1000))</f>
        <v/>
      </c>
      <c r="J18" s="738" t="str">
        <f t="shared" si="0"/>
        <v/>
      </c>
      <c r="M18" s="603" t="str">
        <f>IF(C19="選択","",IF(C19="中止",-(H18),IF(C19="変更",(H19-H18),"")))</f>
        <v/>
      </c>
      <c r="N18" s="603" t="str">
        <f>IF(C19="選択","",IF(C19="中止",-(I18),IF(C19="変更",(I19-I18),"")))</f>
        <v/>
      </c>
      <c r="O18" s="717" t="str">
        <f t="shared" si="1"/>
        <v/>
      </c>
      <c r="P18" s="603" t="str">
        <f t="shared" si="2"/>
        <v/>
      </c>
      <c r="Q18" s="603" t="str">
        <f t="shared" si="3"/>
        <v/>
      </c>
      <c r="R18" s="165">
        <f>IF(C19="変更",'⑦2.変更活動積算内訳（販促）'!N67,IF('⑦1.活動計画変更（販促）'!C19="中止",0,'⑦2.変更活動積算内訳（販促）'!G67))</f>
        <v>0</v>
      </c>
      <c r="S18" s="165">
        <f>IF(C19="変更",'⑦2.変更活動積算内訳（販促）'!O67,IF('⑦1.活動計画変更（販促）'!C19="中止",0,'⑦2.変更活動積算内訳（販促）'!H67))</f>
        <v>0</v>
      </c>
    </row>
    <row r="19" spans="2:19" ht="36" customHeight="1">
      <c r="B19" s="725" t="str">
        <f>IF(B18="","",B18)</f>
        <v/>
      </c>
      <c r="C19" s="685" t="s">
        <v>225</v>
      </c>
      <c r="D19" s="690"/>
      <c r="E19" s="691"/>
      <c r="F19" s="691"/>
      <c r="G19" s="692"/>
      <c r="H19" s="730" t="str">
        <f>IF('⑦2.変更活動積算内訳（販促）'!M67=0,"",'⑦2.変更活動積算内訳（販促）'!M67)</f>
        <v/>
      </c>
      <c r="I19" s="689"/>
      <c r="J19" s="740" t="str">
        <f t="shared" si="0"/>
        <v/>
      </c>
      <c r="M19" s="582"/>
      <c r="N19" s="582"/>
      <c r="O19" s="684"/>
      <c r="P19" s="582"/>
      <c r="Q19" s="582"/>
      <c r="R19" s="147"/>
      <c r="S19" s="147"/>
    </row>
    <row r="20" spans="2:19" ht="36" customHeight="1">
      <c r="B20" s="726" t="str">
        <f>IF('①4.事業内容（販促）'!B12="","",'①4.事業内容（販促）'!B12)</f>
        <v/>
      </c>
      <c r="C20" s="744" t="str">
        <f>IF(B20="","","申請時")</f>
        <v/>
      </c>
      <c r="D20" s="720" t="str">
        <f>IF('①4.事業内容（販促）'!C12="","",'①4.事業内容（販促）'!C12)</f>
        <v/>
      </c>
      <c r="E20" s="721" t="str">
        <f>IF('①4.事業内容（販促）'!D12="","",'①4.事業内容（販促）'!D12)</f>
        <v/>
      </c>
      <c r="F20" s="721" t="str">
        <f>IF('①4.事業内容（販促）'!F12="","",'①4.事業内容（販促）'!F12)</f>
        <v/>
      </c>
      <c r="G20" s="722" t="str">
        <f>IF('①4.事業内容（販促）'!H12="","",'①4.事業内容（販促）'!H12)</f>
        <v/>
      </c>
      <c r="H20" s="731">
        <f>IF('①7.積算内訳（販促）'!F76="","",'①7.積算内訳（販促）'!F76)</f>
        <v>0</v>
      </c>
      <c r="I20" s="723" t="str">
        <f>IF('①6.成果目標（販促）'!G21="","",('①6.成果目標（販促）'!G21*1000))</f>
        <v/>
      </c>
      <c r="J20" s="738" t="str">
        <f t="shared" si="0"/>
        <v/>
      </c>
      <c r="M20" s="603" t="str">
        <f>IF(C21="選択","",IF(C21="中止",-(H20),IF(C21="変更",(H21-H20),"")))</f>
        <v/>
      </c>
      <c r="N20" s="603" t="str">
        <f>IF(C21="選択","",IF(C21="中止",-(I20),IF(C21="変更",(I21-I20),"")))</f>
        <v/>
      </c>
      <c r="O20" s="717" t="str">
        <f t="shared" si="1"/>
        <v/>
      </c>
      <c r="P20" s="603" t="str">
        <f t="shared" si="2"/>
        <v/>
      </c>
      <c r="Q20" s="603" t="str">
        <f t="shared" si="3"/>
        <v/>
      </c>
      <c r="R20" s="165">
        <f>IF(C21="変更",'⑦2.変更活動積算内訳（販促）'!N77,IF('⑦1.活動計画変更（販促）'!C21="中止",0,'⑦2.変更活動積算内訳（販促）'!G77))</f>
        <v>0</v>
      </c>
      <c r="S20" s="165">
        <f>IF(C21="変更",'⑦2.変更活動積算内訳（販促）'!O77,IF('⑦1.活動計画変更（販促）'!C21="中止",0,'⑦2.変更活動積算内訳（販促）'!H77))</f>
        <v>0</v>
      </c>
    </row>
    <row r="21" spans="2:19" ht="36" customHeight="1">
      <c r="B21" s="725" t="str">
        <f>IF(B20="","",B20)</f>
        <v/>
      </c>
      <c r="C21" s="685" t="s">
        <v>225</v>
      </c>
      <c r="D21" s="690"/>
      <c r="E21" s="691"/>
      <c r="F21" s="691"/>
      <c r="G21" s="692"/>
      <c r="H21" s="730" t="str">
        <f>IF('⑦2.変更活動積算内訳（販促）'!M77=0,"",'⑦2.変更活動積算内訳（販促）'!M77)</f>
        <v/>
      </c>
      <c r="I21" s="689"/>
      <c r="J21" s="740" t="str">
        <f t="shared" si="0"/>
        <v/>
      </c>
      <c r="M21" s="582"/>
      <c r="N21" s="582"/>
      <c r="O21" s="684"/>
      <c r="P21" s="582"/>
      <c r="Q21" s="582"/>
      <c r="R21" s="147"/>
      <c r="S21" s="147"/>
    </row>
    <row r="22" spans="2:19" ht="36" customHeight="1">
      <c r="B22" s="726" t="str">
        <f>IF('①4.事業内容（販促）'!B13="","",'①4.事業内容（販促）'!B13)</f>
        <v/>
      </c>
      <c r="C22" s="744" t="str">
        <f>IF(B22="","","申請時")</f>
        <v/>
      </c>
      <c r="D22" s="720" t="str">
        <f>IF('①4.事業内容（販促）'!C13="","",'①4.事業内容（販促）'!C13)</f>
        <v/>
      </c>
      <c r="E22" s="721" t="str">
        <f>IF('①4.事業内容（販促）'!D13="","",'①4.事業内容（販促）'!D13)</f>
        <v/>
      </c>
      <c r="F22" s="721" t="str">
        <f>IF('①4.事業内容（販促）'!F13="","",'①4.事業内容（販促）'!F13)</f>
        <v/>
      </c>
      <c r="G22" s="722" t="str">
        <f>IF('①4.事業内容（販促）'!H13="","",'①4.事業内容（販促）'!H13)</f>
        <v/>
      </c>
      <c r="H22" s="731">
        <f>IF('①7.積算内訳（販促）'!F86="","",'①7.積算内訳（販促）'!F86)</f>
        <v>0</v>
      </c>
      <c r="I22" s="723" t="str">
        <f>IF('①6.成果目標（販促）'!G23="","",('①6.成果目標（販促）'!G23*1000))</f>
        <v/>
      </c>
      <c r="J22" s="738" t="str">
        <f t="shared" si="0"/>
        <v/>
      </c>
      <c r="M22" s="603" t="str">
        <f>IF(C23="選択","",IF(C23="中止",-(H22),IF(C23="変更",(H23-H22),"")))</f>
        <v/>
      </c>
      <c r="N22" s="603" t="str">
        <f>IF(C23="選択","",IF(C23="中止",-(I22),IF(C23="変更",(I23-I22),"")))</f>
        <v/>
      </c>
      <c r="O22" s="717" t="str">
        <f t="shared" si="1"/>
        <v/>
      </c>
      <c r="P22" s="603" t="str">
        <f t="shared" si="2"/>
        <v/>
      </c>
      <c r="Q22" s="603" t="str">
        <f t="shared" si="3"/>
        <v/>
      </c>
      <c r="R22" s="165">
        <f>IF(C23="変更",'⑦2.変更活動積算内訳（販促）'!N87,IF('⑦1.活動計画変更（販促）'!C23="中止",0,'⑦2.変更活動積算内訳（販促）'!G87))</f>
        <v>0</v>
      </c>
      <c r="S22" s="165">
        <f>IF(C23="変更",'⑦2.変更活動積算内訳（販促）'!O87,IF('⑦1.活動計画変更（販促）'!C23="中止",0,'⑦2.変更活動積算内訳（販促）'!H87))</f>
        <v>0</v>
      </c>
    </row>
    <row r="23" spans="2:19" ht="36" customHeight="1">
      <c r="B23" s="725" t="str">
        <f>IF(B22="","",B22)</f>
        <v/>
      </c>
      <c r="C23" s="685" t="s">
        <v>225</v>
      </c>
      <c r="D23" s="690"/>
      <c r="E23" s="691"/>
      <c r="F23" s="691"/>
      <c r="G23" s="692"/>
      <c r="H23" s="730" t="str">
        <f>IF('⑦2.変更活動積算内訳（販促）'!M87=0,"",'⑦2.変更活動積算内訳（販促）'!M87)</f>
        <v/>
      </c>
      <c r="I23" s="689"/>
      <c r="J23" s="740" t="str">
        <f t="shared" si="0"/>
        <v/>
      </c>
      <c r="M23" s="582"/>
      <c r="N23" s="582"/>
      <c r="O23" s="684"/>
      <c r="P23" s="582"/>
      <c r="Q23" s="582"/>
      <c r="R23" s="147"/>
      <c r="S23" s="147"/>
    </row>
    <row r="24" spans="2:19" ht="36" customHeight="1">
      <c r="B24" s="726" t="str">
        <f>IF('①4.事業内容（販促）'!B14="","",'①4.事業内容（販促）'!B14)</f>
        <v/>
      </c>
      <c r="C24" s="744" t="str">
        <f>IF(B24="","","申請時")</f>
        <v/>
      </c>
      <c r="D24" s="720" t="str">
        <f>IF('①4.事業内容（販促）'!C14="","",'①4.事業内容（販促）'!C14)</f>
        <v/>
      </c>
      <c r="E24" s="721" t="str">
        <f>IF('①4.事業内容（販促）'!D14="","",'①4.事業内容（販促）'!D14)</f>
        <v/>
      </c>
      <c r="F24" s="721" t="str">
        <f>IF('①4.事業内容（販促）'!F14="","",'①4.事業内容（販促）'!F14)</f>
        <v/>
      </c>
      <c r="G24" s="722" t="str">
        <f>IF('①4.事業内容（販促）'!H14="","",'①4.事業内容（販促）'!H14)</f>
        <v/>
      </c>
      <c r="H24" s="731">
        <f>IF('①7.積算内訳（販促）'!F96="","",'①7.積算内訳（販促）'!F96)</f>
        <v>0</v>
      </c>
      <c r="I24" s="723" t="str">
        <f>IF('①6.成果目標（販促）'!G25="","",('①6.成果目標（販促）'!G25*1000))</f>
        <v/>
      </c>
      <c r="J24" s="738" t="str">
        <f t="shared" si="0"/>
        <v/>
      </c>
      <c r="M24" s="603" t="str">
        <f>IF(C25="選択","",IF(C25="中止",-(H24),IF(C25="変更",(H25-H24),"")))</f>
        <v/>
      </c>
      <c r="N24" s="603" t="str">
        <f>IF(C25="選択","",IF(C25="中止",-(I24),IF(C25="変更",(I25-I24),"")))</f>
        <v/>
      </c>
      <c r="O24" s="717" t="str">
        <f t="shared" si="1"/>
        <v/>
      </c>
      <c r="P24" s="603" t="str">
        <f t="shared" si="2"/>
        <v/>
      </c>
      <c r="Q24" s="603" t="str">
        <f t="shared" si="3"/>
        <v/>
      </c>
      <c r="R24" s="165">
        <f>IF(C25="変更",'⑦2.変更活動積算内訳（販促）'!N97,IF('⑦1.活動計画変更（販促）'!C25="中止",0,'⑦2.変更活動積算内訳（販促）'!G97))</f>
        <v>0</v>
      </c>
      <c r="S24" s="165">
        <f>IF(C25="変更",'⑦2.変更活動積算内訳（販促）'!O97,IF('⑦1.活動計画変更（販促）'!C25="中止",0,'⑦2.変更活動積算内訳（販促）'!H97))</f>
        <v>0</v>
      </c>
    </row>
    <row r="25" spans="2:19" ht="36" customHeight="1">
      <c r="B25" s="725" t="str">
        <f>IF(B24="","",B24)</f>
        <v/>
      </c>
      <c r="C25" s="701" t="s">
        <v>225</v>
      </c>
      <c r="D25" s="693"/>
      <c r="E25" s="691"/>
      <c r="F25" s="691"/>
      <c r="G25" s="692"/>
      <c r="H25" s="730" t="str">
        <f>IF('⑦2.変更活動積算内訳（販促）'!M97=0,"",'⑦2.変更活動積算内訳（販促）'!M97)</f>
        <v/>
      </c>
      <c r="I25" s="689"/>
      <c r="J25" s="740" t="str">
        <f t="shared" si="0"/>
        <v/>
      </c>
      <c r="M25" s="582"/>
      <c r="N25" s="582"/>
      <c r="O25" s="684"/>
      <c r="P25" s="582"/>
      <c r="Q25" s="582"/>
      <c r="R25" s="147"/>
      <c r="S25" s="147"/>
    </row>
    <row r="26" spans="2:19" ht="36" customHeight="1">
      <c r="B26" s="726" t="str">
        <f>IF('①4.事業内容（販促）'!B15="","",'①4.事業内容（販促）'!B15)</f>
        <v/>
      </c>
      <c r="C26" s="745" t="str">
        <f>IF(B26="","","申請時")</f>
        <v/>
      </c>
      <c r="D26" s="720" t="str">
        <f>IF('①4.事業内容（販促）'!C15="","",'①4.事業内容（販促）'!C15)</f>
        <v/>
      </c>
      <c r="E26" s="721" t="str">
        <f>IF('①4.事業内容（販促）'!D15="","",'①4.事業内容（販促）'!D15)</f>
        <v/>
      </c>
      <c r="F26" s="721" t="str">
        <f>IF('①4.事業内容（販促）'!F15="","",'①4.事業内容（販促）'!F15)</f>
        <v/>
      </c>
      <c r="G26" s="722" t="str">
        <f>IF('①4.事業内容（販促）'!H15="","",'①4.事業内容（販促）'!H15)</f>
        <v/>
      </c>
      <c r="H26" s="731">
        <f>IF('①7.積算内訳（販促）'!F106="","",'①7.積算内訳（販促）'!F106)</f>
        <v>0</v>
      </c>
      <c r="I26" s="723" t="str">
        <f>IF('①6.成果目標（販促）'!G27="","",('①6.成果目標（販促）'!G27*1000))</f>
        <v/>
      </c>
      <c r="J26" s="738" t="str">
        <f t="shared" si="0"/>
        <v/>
      </c>
      <c r="M26" s="603" t="str">
        <f>IF(C27="選択","",IF(C27="中止",-(H26),IF(C27="変更",(H27-H26),"")))</f>
        <v/>
      </c>
      <c r="N26" s="603" t="str">
        <f>IF(C27="選択","",IF(C27="中止",-(I26),IF(C27="変更",(I27-I26),"")))</f>
        <v/>
      </c>
      <c r="O26" s="717" t="str">
        <f t="shared" si="1"/>
        <v/>
      </c>
      <c r="P26" s="603" t="str">
        <f t="shared" si="2"/>
        <v/>
      </c>
      <c r="Q26" s="603" t="str">
        <f t="shared" si="3"/>
        <v/>
      </c>
      <c r="R26" s="165">
        <f>IF(C27="変更",'⑦2.変更活動積算内訳（販促）'!N107,IF('⑦1.活動計画変更（販促）'!C27="中止",0,'⑦2.変更活動積算内訳（販促）'!G107))</f>
        <v>0</v>
      </c>
      <c r="S26" s="165">
        <f>IF(C27="変更",'⑦2.変更活動積算内訳（販促）'!O107,IF('⑦1.活動計画変更（販促）'!C27="中止",0,'⑦2.変更活動積算内訳（販促）'!H107))</f>
        <v>0</v>
      </c>
    </row>
    <row r="27" spans="2:19" ht="36" customHeight="1">
      <c r="B27" s="725" t="str">
        <f>IF(B26="","",B26)</f>
        <v/>
      </c>
      <c r="C27" s="685" t="s">
        <v>225</v>
      </c>
      <c r="D27" s="690"/>
      <c r="E27" s="691"/>
      <c r="F27" s="691"/>
      <c r="G27" s="692"/>
      <c r="H27" s="730" t="str">
        <f>IF('⑦2.変更活動積算内訳（販促）'!M107=0,"",'⑦2.変更活動積算内訳（販促）'!M107)</f>
        <v/>
      </c>
      <c r="I27" s="689"/>
      <c r="J27" s="740" t="str">
        <f t="shared" si="0"/>
        <v/>
      </c>
      <c r="M27" s="582"/>
      <c r="N27" s="582"/>
      <c r="O27" s="684"/>
      <c r="P27" s="582"/>
      <c r="Q27" s="582"/>
      <c r="R27" s="147"/>
      <c r="S27" s="147"/>
    </row>
    <row r="28" spans="2:19" ht="36" customHeight="1">
      <c r="B28" s="726" t="str">
        <f>IF('①4.事業内容（販促）'!B16="","",'①4.事業内容（販促）'!B16)</f>
        <v/>
      </c>
      <c r="C28" s="744" t="str">
        <f>IF(B28="","","申請時")</f>
        <v/>
      </c>
      <c r="D28" s="720" t="str">
        <f>IF('①4.事業内容（販促）'!C16="","",'①4.事業内容（販促）'!C16)</f>
        <v/>
      </c>
      <c r="E28" s="721" t="str">
        <f>IF('①4.事業内容（販促）'!D16="","",'①4.事業内容（販促）'!D16)</f>
        <v/>
      </c>
      <c r="F28" s="721" t="str">
        <f>IF('①4.事業内容（販促）'!F16="","",'①4.事業内容（販促）'!F16)</f>
        <v/>
      </c>
      <c r="G28" s="722" t="str">
        <f>IF('①4.事業内容（販促）'!H16="","",'①4.事業内容（販促）'!H16)</f>
        <v/>
      </c>
      <c r="H28" s="731">
        <f>IF('①7.積算内訳（販促）'!F116="","",'①7.積算内訳（販促）'!F116)</f>
        <v>0</v>
      </c>
      <c r="I28" s="723" t="str">
        <f>IF('①6.成果目標（販促）'!G29="","",('①6.成果目標（販促）'!G29*1000))</f>
        <v/>
      </c>
      <c r="J28" s="738" t="str">
        <f t="shared" si="0"/>
        <v/>
      </c>
      <c r="M28" s="603" t="str">
        <f>IF(C29="選択","",IF(C29="中止",-(H28),IF(C29="変更",(H29-H28),"")))</f>
        <v/>
      </c>
      <c r="N28" s="603" t="str">
        <f>IF(C29="選択","",IF(C29="中止",-(I28),IF(C29="変更",(I29-I28),"")))</f>
        <v/>
      </c>
      <c r="O28" s="717" t="str">
        <f t="shared" si="1"/>
        <v/>
      </c>
      <c r="P28" s="603" t="str">
        <f t="shared" si="2"/>
        <v/>
      </c>
      <c r="Q28" s="603" t="str">
        <f t="shared" si="3"/>
        <v/>
      </c>
      <c r="R28" s="165">
        <f>IF(C29="変更",'⑦2.変更活動積算内訳（販促）'!N117,IF('⑦1.活動計画変更（販促）'!C29="中止",0,'⑦2.変更活動積算内訳（販促）'!G117))</f>
        <v>0</v>
      </c>
      <c r="S28" s="165">
        <f>IF(C29="変更",'⑦2.変更活動積算内訳（販促）'!O117,IF('⑦1.活動計画変更（販促）'!C29="中止",0,'⑦2.変更活動積算内訳（販促）'!H117))</f>
        <v>0</v>
      </c>
    </row>
    <row r="29" spans="2:19" ht="36" customHeight="1" thickBot="1">
      <c r="B29" s="727" t="str">
        <f>IF(B28="","",B28)</f>
        <v/>
      </c>
      <c r="C29" s="696" t="s">
        <v>225</v>
      </c>
      <c r="D29" s="697"/>
      <c r="E29" s="698"/>
      <c r="F29" s="698"/>
      <c r="G29" s="699"/>
      <c r="H29" s="732" t="str">
        <f>IF('⑦2.変更活動積算内訳（販促）'!M117=0,"",'⑦2.変更活動積算内訳（販促）'!M117)</f>
        <v/>
      </c>
      <c r="I29" s="700"/>
      <c r="J29" s="739" t="str">
        <f t="shared" si="0"/>
        <v/>
      </c>
      <c r="M29" s="582"/>
      <c r="N29" s="582"/>
      <c r="O29" s="684"/>
      <c r="P29" s="582"/>
      <c r="Q29" s="582"/>
      <c r="R29" s="147"/>
      <c r="S29" s="147"/>
    </row>
    <row r="30" spans="2:19" ht="36" customHeight="1">
      <c r="B30" s="726" t="str">
        <f>IF('①4.事業内容（販促）'!B17="","",'①4.事業内容（販促）'!B17)</f>
        <v/>
      </c>
      <c r="C30" s="745" t="str">
        <f>IF(B30="","","申請時")</f>
        <v/>
      </c>
      <c r="D30" s="720" t="str">
        <f>IF('①4.事業内容（販促）'!C17="","",'①4.事業内容（販促）'!C17)</f>
        <v/>
      </c>
      <c r="E30" s="721" t="str">
        <f>IF('①4.事業内容（販促）'!D17="","",'①4.事業内容（販促）'!D17)</f>
        <v/>
      </c>
      <c r="F30" s="721" t="str">
        <f>IF('①4.事業内容（販促）'!F17="","",'①4.事業内容（販促）'!F17)</f>
        <v/>
      </c>
      <c r="G30" s="722" t="str">
        <f>IF('①4.事業内容（販促）'!H17="","",'①4.事業内容（販促）'!H17)</f>
        <v/>
      </c>
      <c r="H30" s="731">
        <f>IF('①7.積算内訳（販促）'!F126="","",'①7.積算内訳（販促）'!F126)</f>
        <v>0</v>
      </c>
      <c r="I30" s="723" t="str">
        <f>IF('①6.成果目標（販促）'!G31="","",('①6.成果目標（販促）'!G31*1000))</f>
        <v/>
      </c>
      <c r="J30" s="738" t="str">
        <f t="shared" si="0"/>
        <v/>
      </c>
      <c r="M30" s="603" t="str">
        <f>IF(C31="選択","",IF(C31="中止",-(H30),IF(C31="変更",(H31-H30),"")))</f>
        <v/>
      </c>
      <c r="N30" s="603" t="str">
        <f>IF(C31="選択","",IF(C31="中止",-(I30),IF(C31="変更",(I31-I30),"")))</f>
        <v/>
      </c>
      <c r="O30" s="717" t="str">
        <f t="shared" si="1"/>
        <v/>
      </c>
      <c r="P30" s="603" t="str">
        <f t="shared" si="2"/>
        <v/>
      </c>
      <c r="Q30" s="603" t="str">
        <f t="shared" si="3"/>
        <v/>
      </c>
      <c r="R30" s="165">
        <f>IF(C31="変更",'⑦2.変更活動積算内訳（販促）'!N127,IF('⑦1.活動計画変更（販促）'!C31="中止",0,'⑦2.変更活動積算内訳（販促）'!G127))</f>
        <v>0</v>
      </c>
      <c r="S30" s="165">
        <f>IF(C31="変更",'⑦2.変更活動積算内訳（販促）'!O127,IF('⑦1.活動計画変更（販促）'!C31="中止",0,'⑦2.変更活動積算内訳（販促）'!H127))</f>
        <v>0</v>
      </c>
    </row>
    <row r="31" spans="2:19" ht="36" customHeight="1">
      <c r="B31" s="725" t="str">
        <f>IF(B30="","",B30)</f>
        <v/>
      </c>
      <c r="C31" s="685" t="s">
        <v>225</v>
      </c>
      <c r="D31" s="690"/>
      <c r="E31" s="691"/>
      <c r="F31" s="691"/>
      <c r="G31" s="692"/>
      <c r="H31" s="730" t="str">
        <f>IF('⑦2.変更活動積算内訳（販促）'!M127=0,"",'⑦2.変更活動積算内訳（販促）'!M127)</f>
        <v/>
      </c>
      <c r="I31" s="689"/>
      <c r="J31" s="740" t="str">
        <f t="shared" si="0"/>
        <v/>
      </c>
      <c r="M31" s="582"/>
      <c r="N31" s="582"/>
      <c r="O31" s="684"/>
      <c r="P31" s="582"/>
      <c r="Q31" s="582"/>
      <c r="R31" s="147"/>
      <c r="S31" s="147"/>
    </row>
    <row r="32" spans="2:19" ht="36" customHeight="1">
      <c r="B32" s="726" t="str">
        <f>IF('①4.事業内容（販促）'!B18="","",'①4.事業内容（販促）'!B18)</f>
        <v/>
      </c>
      <c r="C32" s="744" t="str">
        <f>IF(B32="","","申請時")</f>
        <v/>
      </c>
      <c r="D32" s="720" t="str">
        <f>IF('①4.事業内容（販促）'!C18="","",'①4.事業内容（販促）'!C18)</f>
        <v/>
      </c>
      <c r="E32" s="721" t="str">
        <f>IF('①4.事業内容（販促）'!D18="","",'①4.事業内容（販促）'!D18)</f>
        <v/>
      </c>
      <c r="F32" s="721" t="str">
        <f>IF('①4.事業内容（販促）'!F18="","",'①4.事業内容（販促）'!F18)</f>
        <v/>
      </c>
      <c r="G32" s="722" t="str">
        <f>IF('①4.事業内容（販促）'!H18="","",'①4.事業内容（販促）'!H18)</f>
        <v/>
      </c>
      <c r="H32" s="731">
        <f>IF('①7.積算内訳（販促）'!F136="","",'①7.積算内訳（販促）'!F136)</f>
        <v>0</v>
      </c>
      <c r="I32" s="723" t="str">
        <f>IF('①6.成果目標（販促）'!G33="","",('①6.成果目標（販促）'!G33*1000))</f>
        <v/>
      </c>
      <c r="J32" s="738" t="str">
        <f t="shared" si="0"/>
        <v/>
      </c>
      <c r="M32" s="603" t="str">
        <f>IF(C33="選択","",IF(C33="中止",-(H32),IF(C33="変更",(H33-H32),"")))</f>
        <v/>
      </c>
      <c r="N32" s="603" t="str">
        <f>IF(C33="選択","",IF(C33="中止",-(I32),IF(C33="変更",(I33-I32),"")))</f>
        <v/>
      </c>
      <c r="O32" s="717" t="str">
        <f t="shared" si="1"/>
        <v/>
      </c>
      <c r="P32" s="603" t="str">
        <f t="shared" si="2"/>
        <v/>
      </c>
      <c r="Q32" s="603" t="str">
        <f t="shared" si="3"/>
        <v/>
      </c>
      <c r="R32" s="165">
        <f>IF(C33="変更",'⑦2.変更活動積算内訳（販促）'!N137,IF('⑦1.活動計画変更（販促）'!C33="中止",0,'⑦2.変更活動積算内訳（販促）'!G137))</f>
        <v>0</v>
      </c>
      <c r="S32" s="165">
        <f>IF(C33="変更",'⑦2.変更活動積算内訳（販促）'!O137,IF('⑦1.活動計画変更（販促）'!C33="中止",0,'⑦2.変更活動積算内訳（販促）'!H137))</f>
        <v>0</v>
      </c>
    </row>
    <row r="33" spans="1:19" ht="36" customHeight="1">
      <c r="B33" s="725" t="str">
        <f>IF(B32="","",B32)</f>
        <v/>
      </c>
      <c r="C33" s="685" t="s">
        <v>225</v>
      </c>
      <c r="D33" s="690"/>
      <c r="E33" s="691"/>
      <c r="F33" s="691"/>
      <c r="G33" s="692"/>
      <c r="H33" s="730" t="str">
        <f>IF('⑦2.変更活動積算内訳（販促）'!M137=0,"",'⑦2.変更活動積算内訳（販促）'!M137)</f>
        <v/>
      </c>
      <c r="I33" s="689"/>
      <c r="J33" s="740" t="str">
        <f t="shared" si="0"/>
        <v/>
      </c>
      <c r="M33" s="582"/>
      <c r="N33" s="582"/>
      <c r="O33" s="684"/>
      <c r="P33" s="582"/>
      <c r="Q33" s="582"/>
      <c r="R33" s="147"/>
      <c r="S33" s="147"/>
    </row>
    <row r="34" spans="1:19" ht="36" customHeight="1">
      <c r="B34" s="726" t="str">
        <f>IF('①4.事業内容（販促）'!B19="","",'①4.事業内容（販促）'!B19)</f>
        <v/>
      </c>
      <c r="C34" s="744" t="str">
        <f>IF(B34="","","申請時")</f>
        <v/>
      </c>
      <c r="D34" s="720" t="str">
        <f>IF('①4.事業内容（販促）'!C19="","",'①4.事業内容（販促）'!C19)</f>
        <v/>
      </c>
      <c r="E34" s="721" t="str">
        <f>IF('①4.事業内容（販促）'!D19="","",'①4.事業内容（販促）'!D19)</f>
        <v/>
      </c>
      <c r="F34" s="721" t="str">
        <f>IF('①4.事業内容（販促）'!F19="","",'①4.事業内容（販促）'!F19)</f>
        <v/>
      </c>
      <c r="G34" s="722" t="str">
        <f>IF('①4.事業内容（販促）'!H19="","",'①4.事業内容（販促）'!H19)</f>
        <v/>
      </c>
      <c r="H34" s="731">
        <f>IF('①7.積算内訳（販促）'!F146="","",'①7.積算内訳（販促）'!F146)</f>
        <v>0</v>
      </c>
      <c r="I34" s="723" t="str">
        <f>IF('①6.成果目標（販促）'!G35="","",('①6.成果目標（販促）'!G35*1000))</f>
        <v/>
      </c>
      <c r="J34" s="738" t="str">
        <f t="shared" si="0"/>
        <v/>
      </c>
      <c r="M34" s="603" t="str">
        <f>IF(C35="選択","",IF(C35="中止",-(H34),IF(C35="変更",(H35-H34),"")))</f>
        <v/>
      </c>
      <c r="N34" s="603" t="str">
        <f>IF(C35="選択","",IF(C35="中止",-(I34),IF(C35="変更",(I35-I34),"")))</f>
        <v/>
      </c>
      <c r="O34" s="717" t="str">
        <f t="shared" si="1"/>
        <v/>
      </c>
      <c r="P34" s="603" t="str">
        <f t="shared" si="2"/>
        <v/>
      </c>
      <c r="Q34" s="603" t="str">
        <f t="shared" si="3"/>
        <v/>
      </c>
      <c r="R34" s="165">
        <f>IF(C35="変更",'⑦2.変更活動積算内訳（販促）'!N147,IF('⑦1.活動計画変更（販促）'!C35="中止",0,'⑦2.変更活動積算内訳（販促）'!G147))</f>
        <v>0</v>
      </c>
      <c r="S34" s="165">
        <f>IF(C35="変更",'⑦2.変更活動積算内訳（販促）'!O147,IF('⑦1.活動計画変更（販促）'!C35="中止",0,'⑦2.変更活動積算内訳（販促）'!H147))</f>
        <v>0</v>
      </c>
    </row>
    <row r="35" spans="1:19" ht="36" customHeight="1">
      <c r="B35" s="725" t="str">
        <f>IF(B34="","",B34)</f>
        <v/>
      </c>
      <c r="C35" s="685" t="s">
        <v>225</v>
      </c>
      <c r="D35" s="690"/>
      <c r="E35" s="691"/>
      <c r="F35" s="691"/>
      <c r="G35" s="692"/>
      <c r="H35" s="730" t="str">
        <f>IF('⑦2.変更活動積算内訳（販促）'!M147=0,"",'⑦2.変更活動積算内訳（販促）'!M147)</f>
        <v/>
      </c>
      <c r="I35" s="689"/>
      <c r="J35" s="740" t="str">
        <f t="shared" si="0"/>
        <v/>
      </c>
      <c r="M35" s="582"/>
      <c r="N35" s="582"/>
      <c r="O35" s="684"/>
      <c r="P35" s="582"/>
      <c r="Q35" s="582"/>
      <c r="R35" s="147"/>
      <c r="S35" s="147"/>
    </row>
    <row r="36" spans="1:19" ht="36" customHeight="1">
      <c r="B36" s="726" t="str">
        <f>IF('①4.事業内容（販促）'!B20="","",'①4.事業内容（販促）'!B20)</f>
        <v/>
      </c>
      <c r="C36" s="744" t="str">
        <f>IF(B36="","","申請時")</f>
        <v/>
      </c>
      <c r="D36" s="720" t="str">
        <f>IF('①4.事業内容（販促）'!C20="","",'①4.事業内容（販促）'!C20)</f>
        <v/>
      </c>
      <c r="E36" s="721" t="str">
        <f>IF('①4.事業内容（販促）'!D20="","",'①4.事業内容（販促）'!D20)</f>
        <v/>
      </c>
      <c r="F36" s="721" t="str">
        <f>IF('①4.事業内容（販促）'!F20="","",'①4.事業内容（販促）'!F20)</f>
        <v/>
      </c>
      <c r="G36" s="722" t="str">
        <f>IF('①4.事業内容（販促）'!H20="","",'①4.事業内容（販促）'!H20)</f>
        <v/>
      </c>
      <c r="H36" s="731">
        <f>IF('①7.積算内訳（販促）'!F156="","",'①7.積算内訳（販促）'!F156)</f>
        <v>0</v>
      </c>
      <c r="I36" s="723" t="str">
        <f>IF('①6.成果目標（販促）'!G37="","",('①6.成果目標（販促）'!G37*1000))</f>
        <v/>
      </c>
      <c r="J36" s="738" t="str">
        <f t="shared" si="0"/>
        <v/>
      </c>
      <c r="M36" s="603" t="str">
        <f>IF(C37="選択","",IF(C37="中止",-(H36),IF(C37="変更",(H37-H36),"")))</f>
        <v/>
      </c>
      <c r="N36" s="603" t="str">
        <f>IF(C37="選択","",IF(C37="中止",-(I36),IF(C37="変更",(I37-I36),"")))</f>
        <v/>
      </c>
      <c r="O36" s="717" t="str">
        <f t="shared" si="1"/>
        <v/>
      </c>
      <c r="P36" s="603" t="str">
        <f t="shared" si="2"/>
        <v/>
      </c>
      <c r="Q36" s="603" t="str">
        <f t="shared" si="3"/>
        <v/>
      </c>
      <c r="R36" s="165">
        <f>IF(C37="変更",'⑦2.変更活動積算内訳（販促）'!N157,IF('⑦1.活動計画変更（販促）'!C37="中止",0,'⑦2.変更活動積算内訳（販促）'!G157))</f>
        <v>0</v>
      </c>
      <c r="S36" s="165">
        <f>IF(C37="変更",'⑦2.変更活動積算内訳（販促）'!O157,IF('⑦1.活動計画変更（販促）'!C37="中止",0,'⑦2.変更活動積算内訳（販促）'!H157))</f>
        <v>0</v>
      </c>
    </row>
    <row r="37" spans="1:19" ht="36" customHeight="1">
      <c r="B37" s="725" t="str">
        <f>IF(B36="","",B36)</f>
        <v/>
      </c>
      <c r="C37" s="685" t="s">
        <v>225</v>
      </c>
      <c r="D37" s="690"/>
      <c r="E37" s="691"/>
      <c r="F37" s="691"/>
      <c r="G37" s="692"/>
      <c r="H37" s="730" t="str">
        <f>IF('⑦2.変更活動積算内訳（販促）'!M157=0,"",'⑦2.変更活動積算内訳（販促）'!M157)</f>
        <v/>
      </c>
      <c r="I37" s="689"/>
      <c r="J37" s="740" t="str">
        <f t="shared" si="0"/>
        <v/>
      </c>
      <c r="M37" s="582"/>
      <c r="N37" s="582"/>
      <c r="O37" s="684"/>
      <c r="P37" s="582"/>
      <c r="Q37" s="582"/>
      <c r="R37" s="147"/>
      <c r="S37" s="147"/>
    </row>
    <row r="38" spans="1:19" ht="36" customHeight="1">
      <c r="B38" s="726" t="str">
        <f>IF('①4.事業内容（販促）'!B21="","",'①4.事業内容（販促）'!B21)</f>
        <v/>
      </c>
      <c r="C38" s="744" t="str">
        <f>IF(B38="","","申請時")</f>
        <v/>
      </c>
      <c r="D38" s="720" t="str">
        <f>IF('①4.事業内容（販促）'!C21="","",'①4.事業内容（販促）'!C21)</f>
        <v/>
      </c>
      <c r="E38" s="721" t="str">
        <f>IF('①4.事業内容（販促）'!D21="","",'①4.事業内容（販促）'!D21)</f>
        <v/>
      </c>
      <c r="F38" s="721" t="str">
        <f>IF('①4.事業内容（販促）'!F21="","",'①4.事業内容（販促）'!F21)</f>
        <v/>
      </c>
      <c r="G38" s="722" t="str">
        <f>IF('①4.事業内容（販促）'!H21="","",'①4.事業内容（販促）'!H21)</f>
        <v/>
      </c>
      <c r="H38" s="731">
        <f>IF('①7.積算内訳（販促）'!F166="","",'①7.積算内訳（販促）'!F166)</f>
        <v>0</v>
      </c>
      <c r="I38" s="723" t="str">
        <f>IF('①6.成果目標（販促）'!G39="","",('①6.成果目標（販促）'!G39*1000))</f>
        <v/>
      </c>
      <c r="J38" s="738" t="str">
        <f t="shared" si="0"/>
        <v/>
      </c>
      <c r="M38" s="603" t="str">
        <f>IF(C39="選択","",IF(C39="中止",-(H38),IF(C39="変更",(H39-H38),"")))</f>
        <v/>
      </c>
      <c r="N38" s="603" t="str">
        <f>IF(C39="選択","",IF(C39="中止",-(I38),IF(C39="変更",(I39-I38),"")))</f>
        <v/>
      </c>
      <c r="O38" s="717" t="str">
        <f t="shared" si="1"/>
        <v/>
      </c>
      <c r="P38" s="603" t="str">
        <f t="shared" si="2"/>
        <v/>
      </c>
      <c r="Q38" s="603" t="str">
        <f t="shared" si="3"/>
        <v/>
      </c>
      <c r="R38" s="165">
        <f>IF(C39="変更",'⑦2.変更活動積算内訳（販促）'!N167,IF('⑦1.活動計画変更（販促）'!C39="中止",0,'⑦2.変更活動積算内訳（販促）'!G167))</f>
        <v>0</v>
      </c>
      <c r="S38" s="165">
        <f>IF(C39="変更",'⑦2.変更活動積算内訳（販促）'!O167,IF('⑦1.活動計画変更（販促）'!C39="中止",0,'⑦2.変更活動積算内訳（販促）'!H167))</f>
        <v>0</v>
      </c>
    </row>
    <row r="39" spans="1:19" ht="36" customHeight="1">
      <c r="B39" s="725" t="str">
        <f>IF(B38="","",B38)</f>
        <v/>
      </c>
      <c r="C39" s="685" t="s">
        <v>225</v>
      </c>
      <c r="D39" s="690"/>
      <c r="E39" s="691"/>
      <c r="F39" s="691"/>
      <c r="G39" s="692"/>
      <c r="H39" s="730" t="str">
        <f>IF('⑦2.変更活動積算内訳（販促）'!M167=0,"",'⑦2.変更活動積算内訳（販促）'!M167)</f>
        <v/>
      </c>
      <c r="I39" s="689"/>
      <c r="J39" s="740" t="str">
        <f t="shared" si="0"/>
        <v/>
      </c>
      <c r="M39" s="582"/>
      <c r="N39" s="582"/>
      <c r="O39" s="684"/>
      <c r="P39" s="582"/>
      <c r="Q39" s="582"/>
      <c r="R39" s="147"/>
      <c r="S39" s="147"/>
    </row>
    <row r="40" spans="1:19" ht="36" customHeight="1">
      <c r="B40" s="726" t="str">
        <f>IF('①4.事業内容（販促）'!B22="","",'①4.事業内容（販促）'!B22)</f>
        <v/>
      </c>
      <c r="C40" s="744" t="str">
        <f>IF(B40="","","申請時")</f>
        <v/>
      </c>
      <c r="D40" s="720" t="str">
        <f>IF('①4.事業内容（販促）'!C22="","",'①4.事業内容（販促）'!C22)</f>
        <v/>
      </c>
      <c r="E40" s="721" t="str">
        <f>IF('①4.事業内容（販促）'!D22="","",'①4.事業内容（販促）'!D22)</f>
        <v/>
      </c>
      <c r="F40" s="721" t="str">
        <f>IF('①4.事業内容（販促）'!F22="","",'①4.事業内容（販促）'!F22)</f>
        <v/>
      </c>
      <c r="G40" s="722" t="str">
        <f>IF('①4.事業内容（販促）'!H22="","",'①4.事業内容（販促）'!H22)</f>
        <v/>
      </c>
      <c r="H40" s="731">
        <f>IF('①7.積算内訳（販促）'!F176="","",'①7.積算内訳（販促）'!F176)</f>
        <v>0</v>
      </c>
      <c r="I40" s="723" t="str">
        <f>IF('①6.成果目標（販促）'!G41="","",('①6.成果目標（販促）'!G41*1000))</f>
        <v/>
      </c>
      <c r="J40" s="738" t="str">
        <f t="shared" si="0"/>
        <v/>
      </c>
      <c r="M40" s="603" t="str">
        <f>IF(C41="選択","",IF(C41="中止",-(H40),IF(C41="変更",(H41-H40),"")))</f>
        <v/>
      </c>
      <c r="N40" s="603" t="str">
        <f>IF(C41="選択","",IF(C41="中止",-(I40),IF(C41="変更",(I41-I40),"")))</f>
        <v/>
      </c>
      <c r="O40" s="717" t="str">
        <f t="shared" si="1"/>
        <v/>
      </c>
      <c r="P40" s="603" t="str">
        <f t="shared" si="2"/>
        <v/>
      </c>
      <c r="Q40" s="603" t="str">
        <f t="shared" si="3"/>
        <v/>
      </c>
      <c r="R40" s="165">
        <f>IF(C41="変更",'⑦2.変更活動積算内訳（販促）'!N177,IF('⑦1.活動計画変更（販促）'!C41="中止",0,'⑦2.変更活動積算内訳（販促）'!G177))</f>
        <v>0</v>
      </c>
      <c r="S40" s="165">
        <f>IF(C41="変更",'⑦2.変更活動積算内訳（販促）'!O177,IF('⑦1.活動計画変更（販促）'!C41="中止",0,'⑦2.変更活動積算内訳（販促）'!H177))</f>
        <v>0</v>
      </c>
    </row>
    <row r="41" spans="1:19" ht="36" customHeight="1" thickBot="1">
      <c r="B41" s="727" t="str">
        <f>IF(B40="","",B40)</f>
        <v/>
      </c>
      <c r="C41" s="696" t="s">
        <v>225</v>
      </c>
      <c r="D41" s="697"/>
      <c r="E41" s="698"/>
      <c r="F41" s="698"/>
      <c r="G41" s="699"/>
      <c r="H41" s="732" t="str">
        <f>IF('⑦2.変更活動積算内訳（販促）'!M177=0,"",'⑦2.変更活動積算内訳（販促）'!M177)</f>
        <v/>
      </c>
      <c r="I41" s="700"/>
      <c r="J41" s="739" t="str">
        <f t="shared" si="0"/>
        <v/>
      </c>
      <c r="M41" s="582"/>
      <c r="N41" s="582"/>
      <c r="O41" s="684"/>
      <c r="P41" s="582"/>
      <c r="Q41" s="582"/>
      <c r="R41" s="147"/>
      <c r="S41" s="147"/>
    </row>
    <row r="42" spans="1:19" ht="36" customHeight="1">
      <c r="B42" s="726" t="str">
        <f>IF('①4.事業内容（販促）'!B23="","",'①4.事業内容（販促）'!B23)</f>
        <v/>
      </c>
      <c r="C42" s="745" t="str">
        <f>IF(B42="","","申請時")</f>
        <v/>
      </c>
      <c r="D42" s="720" t="str">
        <f>IF('①4.事業内容（販促）'!C23="","",'①4.事業内容（販促）'!C23)</f>
        <v/>
      </c>
      <c r="E42" s="721" t="str">
        <f>IF('①4.事業内容（販促）'!D23="","",'①4.事業内容（販促）'!D23)</f>
        <v/>
      </c>
      <c r="F42" s="721" t="str">
        <f>IF('①4.事業内容（販促）'!F23="","",'①4.事業内容（販促）'!F23)</f>
        <v/>
      </c>
      <c r="G42" s="722" t="str">
        <f>IF('①4.事業内容（販促）'!H23="","",'①4.事業内容（販促）'!H23)</f>
        <v/>
      </c>
      <c r="H42" s="731">
        <f>IF('①7.積算内訳（販促）'!F186="","",'①7.積算内訳（販促）'!F186)</f>
        <v>0</v>
      </c>
      <c r="I42" s="723" t="str">
        <f>IF('①6.成果目標（販促）'!G43="","",('①6.成果目標（販促）'!G43*1000))</f>
        <v/>
      </c>
      <c r="J42" s="738" t="str">
        <f t="shared" si="0"/>
        <v/>
      </c>
      <c r="M42" s="603" t="str">
        <f>IF(C43="選択","",IF(C43="中止",-(H42),IF(C43="変更",(H43-H42),"")))</f>
        <v/>
      </c>
      <c r="N42" s="603" t="str">
        <f>IF(C43="選択","",IF(C43="中止",-(I42),IF(C43="変更",(I43-I42),"")))</f>
        <v/>
      </c>
      <c r="O42" s="717" t="str">
        <f t="shared" si="1"/>
        <v/>
      </c>
      <c r="P42" s="603" t="str">
        <f t="shared" si="2"/>
        <v/>
      </c>
      <c r="Q42" s="603" t="str">
        <f t="shared" si="3"/>
        <v/>
      </c>
      <c r="R42" s="165">
        <f>IF(C43="変更",'⑦2.変更活動積算内訳（販促）'!N187,IF('⑦1.活動計画変更（販促）'!C43="中止",0,'⑦2.変更活動積算内訳（販促）'!G187))</f>
        <v>0</v>
      </c>
      <c r="S42" s="165">
        <f>IF(C43="変更",'⑦2.変更活動積算内訳（販促）'!O187,IF('⑦1.活動計画変更（販促）'!C43="中止",0,'⑦2.変更活動積算内訳（販促）'!H187))</f>
        <v>0</v>
      </c>
    </row>
    <row r="43" spans="1:19" ht="36" customHeight="1">
      <c r="B43" s="725" t="str">
        <f>IF(B42="","",B42)</f>
        <v/>
      </c>
      <c r="C43" s="685" t="s">
        <v>225</v>
      </c>
      <c r="D43" s="690"/>
      <c r="E43" s="691"/>
      <c r="F43" s="691"/>
      <c r="G43" s="692"/>
      <c r="H43" s="730" t="str">
        <f>IF('⑦2.変更活動積算内訳（販促）'!M187=0,"",'⑦2.変更活動積算内訳（販促）'!M187)</f>
        <v/>
      </c>
      <c r="I43" s="689"/>
      <c r="J43" s="740" t="str">
        <f t="shared" si="0"/>
        <v/>
      </c>
      <c r="M43" s="582"/>
      <c r="N43" s="582"/>
      <c r="O43" s="684"/>
      <c r="P43" s="582"/>
      <c r="Q43" s="582"/>
      <c r="R43" s="147"/>
      <c r="S43" s="147"/>
    </row>
    <row r="44" spans="1:19" ht="36" customHeight="1">
      <c r="B44" s="726" t="str">
        <f>IF('①4.事業内容（販促）'!B24="","",'①4.事業内容（販促）'!B24)</f>
        <v/>
      </c>
      <c r="C44" s="744" t="str">
        <f>IF(B44="","","申請時")</f>
        <v/>
      </c>
      <c r="D44" s="720" t="str">
        <f>IF('①4.事業内容（販促）'!C24="","",'①4.事業内容（販促）'!C24)</f>
        <v/>
      </c>
      <c r="E44" s="721" t="str">
        <f>IF('①4.事業内容（販促）'!D24="","",'①4.事業内容（販促）'!D24)</f>
        <v/>
      </c>
      <c r="F44" s="721" t="str">
        <f>IF('①4.事業内容（販促）'!F24="","",'①4.事業内容（販促）'!F24)</f>
        <v/>
      </c>
      <c r="G44" s="722" t="str">
        <f>IF('①4.事業内容（販促）'!H24="","",'①4.事業内容（販促）'!H24)</f>
        <v/>
      </c>
      <c r="H44" s="731">
        <f>IF('①7.積算内訳（販促）'!F196="","",'①7.積算内訳（販促）'!F196)</f>
        <v>0</v>
      </c>
      <c r="I44" s="723" t="str">
        <f>IF('①6.成果目標（販促）'!G45="","",('①6.成果目標（販促）'!G45*1000))</f>
        <v/>
      </c>
      <c r="J44" s="738" t="str">
        <f t="shared" si="0"/>
        <v/>
      </c>
      <c r="M44" s="603" t="str">
        <f>IF(C45="選択","",IF(C45="中止",-(H44),IF(C45="変更",(H45-H44),"")))</f>
        <v/>
      </c>
      <c r="N44" s="603" t="str">
        <f>IF(C45="選択","",IF(C45="中止",-(I44),IF(C45="変更",(I45-I44),"")))</f>
        <v/>
      </c>
      <c r="O44" s="717" t="str">
        <f t="shared" si="1"/>
        <v/>
      </c>
      <c r="P44" s="603" t="str">
        <f t="shared" si="2"/>
        <v/>
      </c>
      <c r="Q44" s="603" t="str">
        <f t="shared" si="3"/>
        <v/>
      </c>
      <c r="R44" s="165">
        <f>IF(C45="変更",'⑦2.変更活動積算内訳（販促）'!N197,IF('⑦1.活動計画変更（販促）'!C45="中止",0,'⑦2.変更活動積算内訳（販促）'!G197))</f>
        <v>0</v>
      </c>
      <c r="S44" s="165">
        <f>IF(C45="変更",'⑦2.変更活動積算内訳（販促）'!O197,IF('⑦1.活動計画変更（販促）'!C45="中止",0,'⑦2.変更活動積算内訳（販促）'!H197))</f>
        <v>0</v>
      </c>
    </row>
    <row r="45" spans="1:19" ht="36" customHeight="1">
      <c r="A45" s="138"/>
      <c r="B45" s="725" t="str">
        <f>IF(B44="","",B44)</f>
        <v/>
      </c>
      <c r="C45" s="701" t="s">
        <v>225</v>
      </c>
      <c r="D45" s="690"/>
      <c r="E45" s="691"/>
      <c r="F45" s="691"/>
      <c r="G45" s="692"/>
      <c r="H45" s="730" t="str">
        <f>IF('⑦2.変更活動積算内訳（販促）'!M197=0,"",'⑦2.変更活動積算内訳（販促）'!M197)</f>
        <v/>
      </c>
      <c r="I45" s="689"/>
      <c r="J45" s="740" t="str">
        <f t="shared" si="0"/>
        <v/>
      </c>
      <c r="M45" s="582"/>
      <c r="N45" s="582"/>
      <c r="O45" s="684"/>
      <c r="P45" s="582"/>
      <c r="Q45" s="582"/>
      <c r="R45" s="147"/>
      <c r="S45" s="147"/>
    </row>
    <row r="46" spans="1:19" ht="36" hidden="1" customHeight="1">
      <c r="B46" s="724" t="str">
        <f>IF('①4.事業内容（販促）'!B25="","",'①4.事業内容（販促）'!B25)</f>
        <v/>
      </c>
      <c r="C46" s="710" t="str">
        <f>IF(B46="","","申請時")</f>
        <v/>
      </c>
      <c r="D46" s="711" t="str">
        <f>IF('①4.事業内容（販促）'!C25="","",'①4.事業内容（販促）'!C25)</f>
        <v/>
      </c>
      <c r="E46" s="712" t="str">
        <f>IF('①4.事業内容（販促）'!D25="","",'①4.事業内容（販促）'!D25)</f>
        <v/>
      </c>
      <c r="F46" s="712" t="str">
        <f>IF('①4.事業内容（販促）'!F25="","",'①4.事業内容（販促）'!F25)</f>
        <v/>
      </c>
      <c r="G46" s="713" t="str">
        <f>IF('①4.事業内容（販促）'!H25="","",'①4.事業内容（販促）'!H25)</f>
        <v/>
      </c>
      <c r="H46" s="729">
        <f>IF('①7.積算内訳（販促）'!F206="","",'①7.積算内訳（販促）'!F206)</f>
        <v>0</v>
      </c>
      <c r="I46" s="715" t="str">
        <f>IF('①6.成果目標（販促）'!G47="","",('①6.成果目標（販促）'!G47*1000))</f>
        <v/>
      </c>
      <c r="J46" s="734" t="str">
        <f>IF(I46="","",(I46/H46))</f>
        <v/>
      </c>
      <c r="L46" s="146"/>
      <c r="M46" s="716" t="str">
        <f>IF(C47="選択","",IF(C47="中止",-(H46),IF(C47="変更",(H47-H46),"")))</f>
        <v/>
      </c>
      <c r="N46" s="716" t="str">
        <f>IF(C47="選択","",IF(C47="中止",-(I46),IF(C47="変更",(I47-I46),"")))</f>
        <v/>
      </c>
      <c r="O46" s="717" t="str">
        <f>IF(B46="","",B46)</f>
        <v/>
      </c>
      <c r="P46" s="716" t="str">
        <f>IF(B46="","",IF(C47="変更",H47,IF(C47="中止",0,H46)))</f>
        <v/>
      </c>
      <c r="Q46" s="716" t="str">
        <f>IF(B46="","",IF(C47="変更",I47,IF(C47="中止",0,I46)))</f>
        <v/>
      </c>
      <c r="R46" s="718">
        <f>IF(C47="変更",'⑦2.変更活動積算内訳（販促）'!N207,IF('⑦1.活動計画変更（販促）'!C47="中止",0,'⑦2.変更活動積算内訳（販促）'!G207))</f>
        <v>0</v>
      </c>
      <c r="S46" s="718">
        <f>IF(C47="変更",'⑦2.変更活動積算内訳（販促）'!O207,IF('⑦1.活動計画変更（販促）'!C47="中止",0,'⑦2.変更活動積算内訳（販促）'!H207))</f>
        <v>0</v>
      </c>
    </row>
    <row r="47" spans="1:19" ht="36" hidden="1" customHeight="1">
      <c r="B47" s="725" t="str">
        <f>IF(B46="","",B46)</f>
        <v/>
      </c>
      <c r="C47" s="685" t="s">
        <v>225</v>
      </c>
      <c r="D47" s="686"/>
      <c r="E47" s="687"/>
      <c r="F47" s="687"/>
      <c r="G47" s="688"/>
      <c r="H47" s="730" t="str">
        <f>IF('⑦2.変更活動積算内訳（販促）'!M807=0,"",'⑦2.変更活動積算内訳（販促）'!M807)</f>
        <v/>
      </c>
      <c r="I47" s="689"/>
      <c r="J47" s="735" t="str">
        <f t="shared" ref="J47:J85" si="4">IF(I47="","",(I47/H47))</f>
        <v/>
      </c>
      <c r="L47" s="151"/>
      <c r="M47" s="582"/>
      <c r="N47" s="582"/>
      <c r="O47" s="684"/>
      <c r="P47" s="582"/>
      <c r="Q47" s="582"/>
      <c r="R47" s="147"/>
      <c r="S47" s="147"/>
    </row>
    <row r="48" spans="1:19" ht="36" hidden="1" customHeight="1">
      <c r="B48" s="726" t="str">
        <f>IF('①4.事業内容（販促）'!B26="","",'①4.事業内容（販促）'!B26)</f>
        <v/>
      </c>
      <c r="C48" s="719" t="str">
        <f>IF(B48="","","申請時")</f>
        <v/>
      </c>
      <c r="D48" s="720" t="str">
        <f>IF('①4.事業内容（販促）'!C26="","",'①4.事業内容（販促）'!C26)</f>
        <v/>
      </c>
      <c r="E48" s="721" t="str">
        <f>IF('①4.事業内容（販促）'!D26="","",'①4.事業内容（販促）'!D26)</f>
        <v/>
      </c>
      <c r="F48" s="721" t="str">
        <f>IF('①4.事業内容（販促）'!F26="","",'①4.事業内容（販促）'!F26)</f>
        <v/>
      </c>
      <c r="G48" s="722" t="str">
        <f>IF('①4.事業内容（販促）'!H26="","",'①4.事業内容（販促）'!H26)</f>
        <v/>
      </c>
      <c r="H48" s="731">
        <f>IF('①7.積算内訳（販促）'!F216="","",'①7.積算内訳（販促）'!F216)</f>
        <v>0</v>
      </c>
      <c r="I48" s="723" t="str">
        <f>IF('①6.成果目標（販促）'!G49="","",('①6.成果目標（販促）'!G49*1000))</f>
        <v/>
      </c>
      <c r="J48" s="736" t="str">
        <f t="shared" si="4"/>
        <v/>
      </c>
      <c r="L48" s="146"/>
      <c r="M48" s="603" t="str">
        <f>IF(C49="選択","",IF(C49="中止",H48,IF(C49="変更",(H49-H48),"")))</f>
        <v/>
      </c>
      <c r="N48" s="603" t="str">
        <f>IF(C49="選択","",IF(C49="中止",-(I48),IF(C49="変更",(I49-I48),"")))</f>
        <v/>
      </c>
      <c r="O48" s="717" t="str">
        <f t="shared" ref="O48" si="5">IF(B48="","",B48)</f>
        <v/>
      </c>
      <c r="P48" s="603" t="str">
        <f t="shared" ref="P48" si="6">IF(B48="","",IF(C49="変更",H49,IF(C49="中止",0,H48)))</f>
        <v/>
      </c>
      <c r="Q48" s="603" t="str">
        <f t="shared" ref="Q48" si="7">IF(B48="","",IF(C49="変更",I49,IF(C49="中止",0,I48)))</f>
        <v/>
      </c>
      <c r="R48" s="165">
        <f>IF(C49="変更",'⑦2.変更活動積算内訳（販促）'!N217,IF('⑦1.活動計画変更（販促）'!C49="中止",0,'⑦2.変更活動積算内訳（販促）'!G217))</f>
        <v>0</v>
      </c>
      <c r="S48" s="165">
        <f>IF(C49="変更",'⑦2.変更活動積算内訳（販促）'!O217,IF('⑦1.活動計画変更（販促）'!C49="中止",0,'⑦2.変更活動積算内訳（販促）'!H217))</f>
        <v>0</v>
      </c>
    </row>
    <row r="49" spans="2:19" ht="36" hidden="1" customHeight="1">
      <c r="B49" s="725" t="str">
        <f>IF(B48="","",B48)</f>
        <v/>
      </c>
      <c r="C49" s="685" t="s">
        <v>225</v>
      </c>
      <c r="D49" s="686"/>
      <c r="E49" s="687"/>
      <c r="F49" s="687"/>
      <c r="G49" s="688"/>
      <c r="H49" s="730" t="str">
        <f>IF('⑦2.変更活動積算内訳（販促）'!M818=0,"",'⑦2.変更活動積算内訳（販促）'!M818)</f>
        <v/>
      </c>
      <c r="I49" s="689"/>
      <c r="J49" s="737" t="str">
        <f t="shared" si="4"/>
        <v/>
      </c>
      <c r="L49" s="152"/>
      <c r="M49" s="582"/>
      <c r="N49" s="582"/>
      <c r="O49" s="684"/>
      <c r="P49" s="582"/>
      <c r="Q49" s="582"/>
      <c r="R49" s="147"/>
      <c r="S49" s="147"/>
    </row>
    <row r="50" spans="2:19" ht="36" hidden="1" customHeight="1">
      <c r="B50" s="726" t="str">
        <f>IF('①4.事業内容（販促）'!B27="","",'①4.事業内容（販促）'!B27)</f>
        <v/>
      </c>
      <c r="C50" s="719" t="str">
        <f>IF(B50="","","申請時")</f>
        <v/>
      </c>
      <c r="D50" s="720" t="str">
        <f>IF('①4.事業内容（販促）'!C27="","",'①4.事業内容（販促）'!C27)</f>
        <v/>
      </c>
      <c r="E50" s="721" t="str">
        <f>IF('①4.事業内容（販促）'!D27="","",'①4.事業内容（販促）'!D27)</f>
        <v/>
      </c>
      <c r="F50" s="721" t="str">
        <f>IF('①4.事業内容（販促）'!F27="","",'①4.事業内容（販促）'!F27)</f>
        <v/>
      </c>
      <c r="G50" s="722" t="str">
        <f>IF('①4.事業内容（販促）'!H27="","",'①4.事業内容（販促）'!H27)</f>
        <v/>
      </c>
      <c r="H50" s="731">
        <f>IF('①7.積算内訳（販促）'!F226="","",'①7.積算内訳（販促）'!F226)</f>
        <v>0</v>
      </c>
      <c r="I50" s="723" t="str">
        <f>IF('①6.成果目標（販促）'!G51="","",('①6.成果目標（販促）'!G51*1000))</f>
        <v/>
      </c>
      <c r="J50" s="736" t="str">
        <f t="shared" si="4"/>
        <v/>
      </c>
      <c r="M50" s="603" t="str">
        <f>IF(C51="選択","",IF(C51="中止",-(H50),IF(C51="変更",(H51-H50),"")))</f>
        <v/>
      </c>
      <c r="N50" s="603" t="str">
        <f>IF(C51="選択","",IF(C51="中止",-(I50),IF(C51="変更",(I51-I50),"")))</f>
        <v/>
      </c>
      <c r="O50" s="717" t="str">
        <f t="shared" ref="O50" si="8">IF(B50="","",B50)</f>
        <v/>
      </c>
      <c r="P50" s="603" t="str">
        <f t="shared" ref="P50" si="9">IF(B50="","",IF(C51="変更",H51,IF(C51="中止",0,H50)))</f>
        <v/>
      </c>
      <c r="Q50" s="603" t="str">
        <f t="shared" ref="Q50" si="10">IF(B50="","",IF(C51="変更",I51,IF(C51="中止",0,I50)))</f>
        <v/>
      </c>
      <c r="R50" s="165">
        <f>IF(C51="変更",'⑦2.変更活動積算内訳（販促）'!N227,IF('⑦1.活動計画変更（販促）'!C51="中止",0,'⑦2.変更活動積算内訳（販促）'!G227))</f>
        <v>0</v>
      </c>
      <c r="S50" s="165">
        <f>IF(C51="変更",'⑦2.変更活動積算内訳（販促）'!O227,IF('⑦1.活動計画変更（販促）'!C51="中止",0,'⑦2.変更活動積算内訳（販促）'!H227))</f>
        <v>0</v>
      </c>
    </row>
    <row r="51" spans="2:19" ht="36" hidden="1" customHeight="1">
      <c r="B51" s="725" t="str">
        <f>IF(B50="","",B50)</f>
        <v/>
      </c>
      <c r="C51" s="685" t="s">
        <v>225</v>
      </c>
      <c r="D51" s="690"/>
      <c r="E51" s="691"/>
      <c r="F51" s="691"/>
      <c r="G51" s="692"/>
      <c r="H51" s="730" t="str">
        <f>IF('⑦2.変更活動積算内訳（販促）'!M828=0,"",'⑦2.変更活動積算内訳（販促）'!M828)</f>
        <v/>
      </c>
      <c r="I51" s="689"/>
      <c r="J51" s="737" t="str">
        <f t="shared" si="4"/>
        <v/>
      </c>
      <c r="M51" s="582"/>
      <c r="N51" s="582"/>
      <c r="O51" s="684"/>
      <c r="P51" s="582"/>
      <c r="Q51" s="582"/>
      <c r="R51" s="147"/>
      <c r="S51" s="147"/>
    </row>
    <row r="52" spans="2:19" ht="36" hidden="1" customHeight="1">
      <c r="B52" s="726" t="str">
        <f>IF('①4.事業内容（販促）'!B28="","",'①4.事業内容（販促）'!B28)</f>
        <v/>
      </c>
      <c r="C52" s="719" t="str">
        <f>IF(B52="","","申請時")</f>
        <v/>
      </c>
      <c r="D52" s="720" t="str">
        <f>IF('①4.事業内容（販促）'!C28="","",'①4.事業内容（販促）'!C28)</f>
        <v/>
      </c>
      <c r="E52" s="721" t="str">
        <f>IF('①4.事業内容（販促）'!D28="","",'①4.事業内容（販促）'!D28)</f>
        <v/>
      </c>
      <c r="F52" s="721" t="str">
        <f>IF('①4.事業内容（販促）'!F28="","",'①4.事業内容（販促）'!F28)</f>
        <v/>
      </c>
      <c r="G52" s="722" t="str">
        <f>IF('①4.事業内容（販促）'!H28="","",'①4.事業内容（販促）'!H28)</f>
        <v/>
      </c>
      <c r="H52" s="731">
        <f>IF('①7.積算内訳（販促）'!F236="","",'①7.積算内訳（販促）'!F236)</f>
        <v>0</v>
      </c>
      <c r="I52" s="723" t="str">
        <f>IF('①6.成果目標（販促）'!G53="","",('①6.成果目標（販促）'!G53*1000))</f>
        <v/>
      </c>
      <c r="J52" s="736" t="str">
        <f t="shared" si="4"/>
        <v/>
      </c>
      <c r="M52" s="603" t="str">
        <f>IF(C53="選択","",IF(C53="中止",-(H52),IF(C53="変更",(H53-H52),"")))</f>
        <v/>
      </c>
      <c r="N52" s="603" t="str">
        <f>IF(C53="選択","",IF(C53="中止",-(I52),IF(C53="変更",(I53-I52),"")))</f>
        <v/>
      </c>
      <c r="O52" s="717" t="str">
        <f t="shared" ref="O52" si="11">IF(B52="","",B52)</f>
        <v/>
      </c>
      <c r="P52" s="603" t="str">
        <f t="shared" ref="P52" si="12">IF(B52="","",IF(C53="変更",H53,IF(C53="中止",0,H52)))</f>
        <v/>
      </c>
      <c r="Q52" s="603" t="str">
        <f t="shared" ref="Q52" si="13">IF(B52="","",IF(C53="変更",I53,IF(C53="中止",0,I52)))</f>
        <v/>
      </c>
      <c r="R52" s="165">
        <f>IF(C53="変更",'⑦2.変更活動積算内訳（販促）'!N237,IF('⑦1.活動計画変更（販促）'!C53="中止",0,'⑦2.変更活動積算内訳（販促）'!G237))</f>
        <v>0</v>
      </c>
      <c r="S52" s="165">
        <f>IF(C53="変更",'⑦2.変更活動積算内訳（販促）'!O237,IF('⑦1.活動計画変更（販促）'!C53="中止",0,'⑦2.変更活動積算内訳（販促）'!H237))</f>
        <v>0</v>
      </c>
    </row>
    <row r="53" spans="2:19" ht="36" hidden="1" customHeight="1" thickBot="1">
      <c r="B53" s="727" t="str">
        <f>IF(B52="","",B52)</f>
        <v/>
      </c>
      <c r="C53" s="696" t="s">
        <v>225</v>
      </c>
      <c r="D53" s="702"/>
      <c r="E53" s="703"/>
      <c r="F53" s="703"/>
      <c r="G53" s="699"/>
      <c r="H53" s="732" t="str">
        <f>IF('⑦2.変更活動積算内訳（販促）'!M838=0,"",'⑦2.変更活動積算内訳（販促）'!M838)</f>
        <v/>
      </c>
      <c r="I53" s="700"/>
      <c r="J53" s="741" t="str">
        <f t="shared" si="4"/>
        <v/>
      </c>
      <c r="M53" s="582"/>
      <c r="N53" s="582"/>
      <c r="O53" s="684"/>
      <c r="P53" s="582"/>
      <c r="Q53" s="582"/>
      <c r="R53" s="147"/>
      <c r="S53" s="147"/>
    </row>
    <row r="54" spans="2:19" ht="36" hidden="1" customHeight="1">
      <c r="B54" s="726" t="str">
        <f>IF('①4.事業内容（販促）'!B29="","",'①4.事業内容（販促）'!B29)</f>
        <v/>
      </c>
      <c r="C54" s="710" t="str">
        <f>IF(B54="","","申請時")</f>
        <v/>
      </c>
      <c r="D54" s="720" t="str">
        <f>IF('①4.事業内容（販促）'!C29="","",'①4.事業内容（販促）'!C29)</f>
        <v/>
      </c>
      <c r="E54" s="721" t="str">
        <f>IF('①4.事業内容（販促）'!D29="","",'①4.事業内容（販促）'!D29)</f>
        <v/>
      </c>
      <c r="F54" s="721" t="str">
        <f>IF('①4.事業内容（販促）'!F29="","",'①4.事業内容（販促）'!F29)</f>
        <v/>
      </c>
      <c r="G54" s="722" t="str">
        <f>IF('①4.事業内容（販促）'!H29="","",'①4.事業内容（販促）'!H29)</f>
        <v/>
      </c>
      <c r="H54" s="731">
        <f>IF('①7.積算内訳（販促）'!F246="","",'①7.積算内訳（販促）'!F246)</f>
        <v>0</v>
      </c>
      <c r="I54" s="723" t="str">
        <f>IF('①6.成果目標（販促）'!G55="","",('①6.成果目標（販促）'!G55*1000))</f>
        <v/>
      </c>
      <c r="J54" s="736" t="str">
        <f t="shared" si="4"/>
        <v/>
      </c>
      <c r="M54" s="603" t="str">
        <f>IF(C55="選択","",IF(C55="中止",-(H54),IF(C55="変更",(H55-H54),"")))</f>
        <v/>
      </c>
      <c r="N54" s="603" t="str">
        <f>IF(C55="選択","",IF(C55="中止",-(I54),IF(C55="変更",(I55-I54),"")))</f>
        <v/>
      </c>
      <c r="O54" s="717" t="str">
        <f t="shared" ref="O54" si="14">IF(B54="","",B54)</f>
        <v/>
      </c>
      <c r="P54" s="603" t="str">
        <f t="shared" ref="P54" si="15">IF(B54="","",IF(C55="変更",H55,IF(C55="中止",0,H54)))</f>
        <v/>
      </c>
      <c r="Q54" s="603" t="str">
        <f t="shared" ref="Q54" si="16">IF(B54="","",IF(C55="変更",I55,IF(C55="中止",0,I54)))</f>
        <v/>
      </c>
      <c r="R54" s="165">
        <f>IF(C55="変更",'⑦2.変更活動積算内訳（販促）'!N247,IF('⑦1.活動計画変更（販促）'!C55="中止",0,'⑦2.変更活動積算内訳（販促）'!G247))</f>
        <v>0</v>
      </c>
      <c r="S54" s="165">
        <f>IF(C55="変更",'⑦2.変更活動積算内訳（販促）'!O247,IF('⑦1.活動計画変更（販促）'!C55="中止",0,'⑦2.変更活動積算内訳（販促）'!H247))</f>
        <v>0</v>
      </c>
    </row>
    <row r="55" spans="2:19" ht="36" hidden="1" customHeight="1">
      <c r="B55" s="725" t="str">
        <f>IF(B54="","",B54)</f>
        <v/>
      </c>
      <c r="C55" s="685" t="s">
        <v>225</v>
      </c>
      <c r="D55" s="690"/>
      <c r="E55" s="691"/>
      <c r="F55" s="691"/>
      <c r="G55" s="692"/>
      <c r="H55" s="730" t="str">
        <f>IF('⑦2.変更活動積算内訳（販促）'!M848=0,"",'⑦2.変更活動積算内訳（販促）'!M848)</f>
        <v/>
      </c>
      <c r="I55" s="689"/>
      <c r="J55" s="737" t="str">
        <f t="shared" si="4"/>
        <v/>
      </c>
      <c r="K55" s="695"/>
      <c r="M55" s="582"/>
      <c r="N55" s="582"/>
      <c r="O55" s="684"/>
      <c r="P55" s="582"/>
      <c r="Q55" s="582"/>
      <c r="R55" s="147"/>
      <c r="S55" s="147"/>
    </row>
    <row r="56" spans="2:19" ht="36" hidden="1" customHeight="1">
      <c r="B56" s="726" t="str">
        <f>IF('①4.事業内容（販促）'!B30="","",'①4.事業内容（販促）'!B30)</f>
        <v/>
      </c>
      <c r="C56" s="719" t="str">
        <f>IF(B56="","","申請時")</f>
        <v/>
      </c>
      <c r="D56" s="720" t="str">
        <f>IF('①4.事業内容（販促）'!C30="","",'①4.事業内容（販促）'!C30)</f>
        <v/>
      </c>
      <c r="E56" s="721" t="str">
        <f>IF('①4.事業内容（販促）'!D30="","",'①4.事業内容（販促）'!D30)</f>
        <v/>
      </c>
      <c r="F56" s="721" t="str">
        <f>IF('①4.事業内容（販促）'!F30="","",'①4.事業内容（販促）'!F30)</f>
        <v/>
      </c>
      <c r="G56" s="722" t="str">
        <f>IF('①4.事業内容（販促）'!H30="","",'①4.事業内容（販促）'!H30)</f>
        <v/>
      </c>
      <c r="H56" s="731">
        <f>IF('①7.積算内訳（販促）'!F256="","",'①7.積算内訳（販促）'!F256)</f>
        <v>0</v>
      </c>
      <c r="I56" s="723" t="str">
        <f>IF('①6.成果目標（販促）'!G57="","",('①6.成果目標（販促）'!G57*1000))</f>
        <v/>
      </c>
      <c r="J56" s="738" t="str">
        <f t="shared" si="4"/>
        <v/>
      </c>
      <c r="M56" s="603" t="str">
        <f>IF(C57="選択","",IF(C57="中止",-(H56),IF(C57="変更",(H57-H56),"")))</f>
        <v/>
      </c>
      <c r="N56" s="603" t="str">
        <f>IF(C57="選択","",IF(C57="中止",-(I56),IF(C57="変更",(I57-I56),"")))</f>
        <v/>
      </c>
      <c r="O56" s="717" t="str">
        <f t="shared" ref="O56" si="17">IF(B56="","",B56)</f>
        <v/>
      </c>
      <c r="P56" s="603" t="str">
        <f t="shared" ref="P56" si="18">IF(B56="","",IF(C57="変更",H57,IF(C57="中止",0,H56)))</f>
        <v/>
      </c>
      <c r="Q56" s="603" t="str">
        <f t="shared" ref="Q56" si="19">IF(B56="","",IF(C57="変更",I57,IF(C57="中止",0,I56)))</f>
        <v/>
      </c>
      <c r="R56" s="165">
        <f>IF(C57="変更",'⑦2.変更活動積算内訳（販促）'!N257,IF('⑦1.活動計画変更（販促）'!C57="中止",0,'⑦2.変更活動積算内訳（販促）'!G257))</f>
        <v>0</v>
      </c>
      <c r="S56" s="165">
        <f>IF(C57="変更",'⑦2.変更活動積算内訳（販促）'!O257,IF('⑦1.活動計画変更（販促）'!C57="中止",0,'⑦2.変更活動積算内訳（販促）'!H257))</f>
        <v>0</v>
      </c>
    </row>
    <row r="57" spans="2:19" ht="36" hidden="1" customHeight="1">
      <c r="B57" s="725" t="str">
        <f>IF(B56="","",B56)</f>
        <v/>
      </c>
      <c r="C57" s="701" t="s">
        <v>225</v>
      </c>
      <c r="D57" s="690"/>
      <c r="E57" s="691"/>
      <c r="F57" s="691"/>
      <c r="G57" s="692"/>
      <c r="H57" s="730" t="str">
        <f>IF('⑦2.変更活動積算内訳（販促）'!M858=0,"",'⑦2.変更活動積算内訳（販促）'!M858)</f>
        <v/>
      </c>
      <c r="I57" s="689"/>
      <c r="J57" s="740" t="str">
        <f t="shared" si="4"/>
        <v/>
      </c>
      <c r="M57" s="582"/>
      <c r="N57" s="582"/>
      <c r="O57" s="684"/>
      <c r="P57" s="582"/>
      <c r="Q57" s="582"/>
      <c r="R57" s="147"/>
      <c r="S57" s="147"/>
    </row>
    <row r="58" spans="2:19" ht="36" hidden="1" customHeight="1">
      <c r="B58" s="726" t="str">
        <f>IF('①4.事業内容（販促）'!B31="","",'①4.事業内容（販促）'!B31)</f>
        <v/>
      </c>
      <c r="C58" s="710" t="str">
        <f>IF(B58="","","申請時")</f>
        <v/>
      </c>
      <c r="D58" s="720" t="str">
        <f>IF('①4.事業内容（販促）'!C31="","",'①4.事業内容（販促）'!C31)</f>
        <v/>
      </c>
      <c r="E58" s="721" t="str">
        <f>IF('①4.事業内容（販促）'!D31="","",'①4.事業内容（販促）'!D31)</f>
        <v/>
      </c>
      <c r="F58" s="721" t="str">
        <f>IF('①4.事業内容（販促）'!F31="","",'①4.事業内容（販促）'!F31)</f>
        <v/>
      </c>
      <c r="G58" s="722" t="str">
        <f>IF('①4.事業内容（販促）'!H31="","",'①4.事業内容（販促）'!H31)</f>
        <v/>
      </c>
      <c r="H58" s="731">
        <f>IF('①7.積算内訳（販促）'!F266="","",'①7.積算内訳（販促）'!F266)</f>
        <v>0</v>
      </c>
      <c r="I58" s="723" t="str">
        <f>IF('①6.成果目標（販促）'!G59="","",('①6.成果目標（販促）'!G59*1000))</f>
        <v/>
      </c>
      <c r="J58" s="738" t="str">
        <f t="shared" si="4"/>
        <v/>
      </c>
      <c r="M58" s="603" t="str">
        <f>IF(C59="選択","",IF(C59="中止",-(H58),IF(C59="変更",(H59-H58),"")))</f>
        <v/>
      </c>
      <c r="N58" s="603" t="str">
        <f>IF(C59="選択","",IF(C59="中止",-(I58),IF(C59="変更",(I59-I58),"")))</f>
        <v/>
      </c>
      <c r="O58" s="717" t="str">
        <f t="shared" ref="O58" si="20">IF(B58="","",B58)</f>
        <v/>
      </c>
      <c r="P58" s="603" t="str">
        <f t="shared" ref="P58" si="21">IF(B58="","",IF(C59="変更",H59,IF(C59="中止",0,H58)))</f>
        <v/>
      </c>
      <c r="Q58" s="603" t="str">
        <f t="shared" ref="Q58" si="22">IF(B58="","",IF(C59="変更",I59,IF(C59="中止",0,I58)))</f>
        <v/>
      </c>
      <c r="R58" s="165">
        <f>IF(C59="変更",'⑦2.変更活動積算内訳（販促）'!N267,IF('⑦1.活動計画変更（販促）'!C59="中止",0,'⑦2.変更活動積算内訳（販促）'!G267))</f>
        <v>0</v>
      </c>
      <c r="S58" s="165">
        <f>IF(C59="変更",'⑦2.変更活動積算内訳（販促）'!O267,IF('⑦1.活動計画変更（販促）'!C59="中止",0,'⑦2.変更活動積算内訳（販促）'!H267))</f>
        <v>0</v>
      </c>
    </row>
    <row r="59" spans="2:19" ht="36" hidden="1" customHeight="1">
      <c r="B59" s="725" t="str">
        <f>IF(B58="","",B58)</f>
        <v/>
      </c>
      <c r="C59" s="685" t="s">
        <v>225</v>
      </c>
      <c r="D59" s="690"/>
      <c r="E59" s="691"/>
      <c r="F59" s="691"/>
      <c r="G59" s="692"/>
      <c r="H59" s="730" t="str">
        <f>IF('⑦2.変更活動積算内訳（販促）'!M868=0,"",'⑦2.変更活動積算内訳（販促）'!M868)</f>
        <v/>
      </c>
      <c r="I59" s="689"/>
      <c r="J59" s="740" t="str">
        <f t="shared" si="4"/>
        <v/>
      </c>
      <c r="M59" s="582"/>
      <c r="N59" s="582"/>
      <c r="O59" s="684"/>
      <c r="P59" s="582"/>
      <c r="Q59" s="582"/>
      <c r="R59" s="147"/>
      <c r="S59" s="147"/>
    </row>
    <row r="60" spans="2:19" ht="36" hidden="1" customHeight="1">
      <c r="B60" s="726" t="str">
        <f>IF('①4.事業内容（販促）'!B32="","",'①4.事業内容（販促）'!B32)</f>
        <v/>
      </c>
      <c r="C60" s="719" t="str">
        <f>IF(B60="","","申請時")</f>
        <v/>
      </c>
      <c r="D60" s="720" t="str">
        <f>IF('①4.事業内容（販促）'!C32="","",'①4.事業内容（販促）'!C32)</f>
        <v/>
      </c>
      <c r="E60" s="721" t="str">
        <f>IF('①4.事業内容（販促）'!D32="","",'①4.事業内容（販促）'!D32)</f>
        <v/>
      </c>
      <c r="F60" s="721" t="str">
        <f>IF('①4.事業内容（販促）'!F32="","",'①4.事業内容（販促）'!F32)</f>
        <v/>
      </c>
      <c r="G60" s="722" t="str">
        <f>IF('①4.事業内容（販促）'!H32="","",'①4.事業内容（販促）'!H32)</f>
        <v/>
      </c>
      <c r="H60" s="731">
        <f>IF('①7.積算内訳（販促）'!F276="","",'①7.積算内訳（販促）'!F276)</f>
        <v>0</v>
      </c>
      <c r="I60" s="723" t="str">
        <f>IF('①6.成果目標（販促）'!G61="","",('①6.成果目標（販促）'!G61*1000))</f>
        <v/>
      </c>
      <c r="J60" s="738" t="str">
        <f t="shared" si="4"/>
        <v/>
      </c>
      <c r="M60" s="603" t="str">
        <f>IF(C61="選択","",IF(C61="中止",-(H60),IF(C61="変更",(H61-H60),"")))</f>
        <v/>
      </c>
      <c r="N60" s="603" t="str">
        <f>IF(C61="選択","",IF(C61="中止",-(I60),IF(C61="変更",(I61-I60),"")))</f>
        <v/>
      </c>
      <c r="O60" s="717" t="str">
        <f t="shared" ref="O60" si="23">IF(B60="","",B60)</f>
        <v/>
      </c>
      <c r="P60" s="603" t="str">
        <f t="shared" ref="P60" si="24">IF(B60="","",IF(C61="変更",H61,IF(C61="中止",0,H60)))</f>
        <v/>
      </c>
      <c r="Q60" s="603" t="str">
        <f t="shared" ref="Q60" si="25">IF(B60="","",IF(C61="変更",I61,IF(C61="中止",0,I60)))</f>
        <v/>
      </c>
      <c r="R60" s="165">
        <f>IF(C61="変更",'⑦2.変更活動積算内訳（販促）'!N277,IF('⑦1.活動計画変更（販促）'!C61="中止",0,'⑦2.変更活動積算内訳（販促）'!G277))</f>
        <v>0</v>
      </c>
      <c r="S60" s="165">
        <f>IF(C61="変更",'⑦2.変更活動積算内訳（販促）'!O277,IF('⑦1.活動計画変更（販促）'!C61="中止",0,'⑦2.変更活動積算内訳（販促）'!H277))</f>
        <v>0</v>
      </c>
    </row>
    <row r="61" spans="2:19" ht="36" hidden="1" customHeight="1">
      <c r="B61" s="725" t="str">
        <f>IF(B60="","",B60)</f>
        <v/>
      </c>
      <c r="C61" s="685" t="s">
        <v>225</v>
      </c>
      <c r="D61" s="690"/>
      <c r="E61" s="691"/>
      <c r="F61" s="691"/>
      <c r="G61" s="692"/>
      <c r="H61" s="730" t="str">
        <f>IF('⑦2.変更活動積算内訳（販促）'!M878=0,"",'⑦2.変更活動積算内訳（販促）'!M878)</f>
        <v/>
      </c>
      <c r="I61" s="689"/>
      <c r="J61" s="740" t="str">
        <f t="shared" si="4"/>
        <v/>
      </c>
      <c r="M61" s="582"/>
      <c r="N61" s="582"/>
      <c r="O61" s="684"/>
      <c r="P61" s="582"/>
      <c r="Q61" s="582"/>
      <c r="R61" s="147"/>
      <c r="S61" s="147"/>
    </row>
    <row r="62" spans="2:19" ht="36" hidden="1" customHeight="1">
      <c r="B62" s="726" t="str">
        <f>IF('①4.事業内容（販促）'!B33="","",'①4.事業内容（販促）'!B33)</f>
        <v/>
      </c>
      <c r="C62" s="719" t="str">
        <f>IF(B62="","","申請時")</f>
        <v/>
      </c>
      <c r="D62" s="720" t="str">
        <f>IF('①4.事業内容（販促）'!C33="","",'①4.事業内容（販促）'!C33)</f>
        <v/>
      </c>
      <c r="E62" s="721" t="str">
        <f>IF('①4.事業内容（販促）'!D33="","",'①4.事業内容（販促）'!D33)</f>
        <v/>
      </c>
      <c r="F62" s="721" t="str">
        <f>IF('①4.事業内容（販促）'!F33="","",'①4.事業内容（販促）'!F33)</f>
        <v/>
      </c>
      <c r="G62" s="722" t="str">
        <f>IF('①4.事業内容（販促）'!H33="","",'①4.事業内容（販促）'!H33)</f>
        <v/>
      </c>
      <c r="H62" s="731">
        <f>IF('①7.積算内訳（販促）'!F286="","",'①7.積算内訳（販促）'!F286)</f>
        <v>0</v>
      </c>
      <c r="I62" s="723" t="str">
        <f>IF('①6.成果目標（販促）'!G63="","",('①6.成果目標（販促）'!G63*1000))</f>
        <v/>
      </c>
      <c r="J62" s="738" t="str">
        <f t="shared" si="4"/>
        <v/>
      </c>
      <c r="M62" s="603" t="str">
        <f>IF(C63="選択","",IF(C63="中止",-(H62),IF(C63="変更",(H63-H62),"")))</f>
        <v/>
      </c>
      <c r="N62" s="603" t="str">
        <f>IF(C63="選択","",IF(C63="中止",-(I62),IF(C63="変更",(I63-I62),"")))</f>
        <v/>
      </c>
      <c r="O62" s="717" t="str">
        <f t="shared" ref="O62" si="26">IF(B62="","",B62)</f>
        <v/>
      </c>
      <c r="P62" s="603" t="str">
        <f t="shared" ref="P62" si="27">IF(B62="","",IF(C63="変更",H63,IF(C63="中止",0,H62)))</f>
        <v/>
      </c>
      <c r="Q62" s="603" t="str">
        <f t="shared" ref="Q62" si="28">IF(B62="","",IF(C63="変更",I63,IF(C63="中止",0,I62)))</f>
        <v/>
      </c>
      <c r="R62" s="165">
        <f>IF(C63="変更",'⑦2.変更活動積算内訳（販促）'!N287,IF('⑦1.活動計画変更（販促）'!C63="中止",0,'⑦2.変更活動積算内訳（販促）'!G287))</f>
        <v>0</v>
      </c>
      <c r="S62" s="165">
        <f>IF(C63="変更",'⑦2.変更活動積算内訳（販促）'!O287,IF('⑦1.活動計画変更（販促）'!C63="中止",0,'⑦2.変更活動積算内訳（販促）'!H287))</f>
        <v>0</v>
      </c>
    </row>
    <row r="63" spans="2:19" ht="36" hidden="1" customHeight="1">
      <c r="B63" s="725" t="str">
        <f>IF(B62="","",B62)</f>
        <v/>
      </c>
      <c r="C63" s="685" t="s">
        <v>225</v>
      </c>
      <c r="D63" s="690"/>
      <c r="E63" s="691"/>
      <c r="F63" s="691"/>
      <c r="G63" s="692"/>
      <c r="H63" s="730" t="str">
        <f>IF('⑦2.変更活動積算内訳（販促）'!M888=0,"",'⑦2.変更活動積算内訳（販促）'!M888)</f>
        <v/>
      </c>
      <c r="I63" s="689"/>
      <c r="J63" s="740" t="str">
        <f t="shared" si="4"/>
        <v/>
      </c>
      <c r="M63" s="582"/>
      <c r="N63" s="582"/>
      <c r="O63" s="684"/>
      <c r="P63" s="582"/>
      <c r="Q63" s="582"/>
      <c r="R63" s="147"/>
      <c r="S63" s="147"/>
    </row>
    <row r="64" spans="2:19" ht="36" hidden="1" customHeight="1">
      <c r="B64" s="726" t="str">
        <f>IF('①4.事業内容（販促）'!B34="","",'①4.事業内容（販促）'!B34)</f>
        <v/>
      </c>
      <c r="C64" s="719" t="str">
        <f>IF(B64="","","申請時")</f>
        <v/>
      </c>
      <c r="D64" s="720" t="str">
        <f>IF('①4.事業内容（販促）'!C34="","",'①4.事業内容（販促）'!C34)</f>
        <v/>
      </c>
      <c r="E64" s="721" t="str">
        <f>IF('①4.事業内容（販促）'!D34="","",'①4.事業内容（販促）'!D34)</f>
        <v/>
      </c>
      <c r="F64" s="721" t="str">
        <f>IF('①4.事業内容（販促）'!F34="","",'①4.事業内容（販促）'!F34)</f>
        <v/>
      </c>
      <c r="G64" s="722" t="str">
        <f>IF('①4.事業内容（販促）'!H34="","",'①4.事業内容（販促）'!H34)</f>
        <v/>
      </c>
      <c r="H64" s="731">
        <f>IF('①7.積算内訳（販促）'!F296="","",'①7.積算内訳（販促）'!F296)</f>
        <v>0</v>
      </c>
      <c r="I64" s="723" t="str">
        <f>IF('①6.成果目標（販促）'!G65="","",('①6.成果目標（販促）'!G65*1000))</f>
        <v/>
      </c>
      <c r="J64" s="738" t="str">
        <f t="shared" si="4"/>
        <v/>
      </c>
      <c r="M64" s="603" t="str">
        <f>IF(C65="選択","",IF(C65="中止",-(H64),IF(C65="変更",(H65-H64),"")))</f>
        <v/>
      </c>
      <c r="N64" s="603" t="str">
        <f>IF(C65="選択","",IF(C65="中止",-(I64),IF(C65="変更",(I65-I64),"")))</f>
        <v/>
      </c>
      <c r="O64" s="717" t="str">
        <f t="shared" ref="O64" si="29">IF(B64="","",B64)</f>
        <v/>
      </c>
      <c r="P64" s="603" t="str">
        <f t="shared" ref="P64" si="30">IF(B64="","",IF(C65="変更",H65,IF(C65="中止",0,H64)))</f>
        <v/>
      </c>
      <c r="Q64" s="603" t="str">
        <f t="shared" ref="Q64" si="31">IF(B64="","",IF(C65="変更",I65,IF(C65="中止",0,I64)))</f>
        <v/>
      </c>
      <c r="R64" s="165">
        <f>IF(C65="変更",'⑦2.変更活動積算内訳（販促）'!N297,IF('⑦1.活動計画変更（販促）'!C65="中止",0,'⑦2.変更活動積算内訳（販促）'!G297))</f>
        <v>0</v>
      </c>
      <c r="S64" s="165">
        <f>IF(C65="変更",'⑦2.変更活動積算内訳（販促）'!O297,IF('⑦1.活動計画変更（販促）'!C65="中止",0,'⑦2.変更活動積算内訳（販促）'!H297))</f>
        <v>0</v>
      </c>
    </row>
    <row r="65" spans="2:19" ht="36" hidden="1" customHeight="1" thickBot="1">
      <c r="B65" s="727" t="str">
        <f>IF(B64="","",B64)</f>
        <v/>
      </c>
      <c r="C65" s="696" t="s">
        <v>225</v>
      </c>
      <c r="D65" s="697"/>
      <c r="E65" s="698"/>
      <c r="F65" s="698"/>
      <c r="G65" s="699"/>
      <c r="H65" s="732" t="str">
        <f>IF('⑦2.変更活動積算内訳（販促）'!M898=0,"",'⑦2.変更活動積算内訳（販促）'!M898)</f>
        <v/>
      </c>
      <c r="I65" s="700"/>
      <c r="J65" s="739" t="str">
        <f t="shared" si="4"/>
        <v/>
      </c>
      <c r="M65" s="582"/>
      <c r="N65" s="582"/>
      <c r="O65" s="684"/>
      <c r="P65" s="582"/>
      <c r="Q65" s="582"/>
      <c r="R65" s="147"/>
      <c r="S65" s="147"/>
    </row>
    <row r="66" spans="2:19" ht="36" hidden="1" customHeight="1">
      <c r="B66" s="726" t="str">
        <f>IF('①4.事業内容（販促）'!B35="","",'①4.事業内容（販促）'!B35)</f>
        <v/>
      </c>
      <c r="C66" s="710" t="str">
        <f>IF(B66="","","申請時")</f>
        <v/>
      </c>
      <c r="D66" s="720" t="str">
        <f>IF('①4.事業内容（販促）'!C35="","",'①4.事業内容（販促）'!C35)</f>
        <v/>
      </c>
      <c r="E66" s="721" t="str">
        <f>IF('①4.事業内容（販促）'!D35="","",'①4.事業内容（販促）'!D35)</f>
        <v/>
      </c>
      <c r="F66" s="721" t="str">
        <f>IF('①4.事業内容（販促）'!F35="","",'①4.事業内容（販促）'!F35)</f>
        <v/>
      </c>
      <c r="G66" s="722" t="str">
        <f>IF('①4.事業内容（販促）'!H35="","",'①4.事業内容（販促）'!H35)</f>
        <v/>
      </c>
      <c r="H66" s="731">
        <f>IF('①7.積算内訳（販促）'!F306="","",'①7.積算内訳（販促）'!F306)</f>
        <v>0</v>
      </c>
      <c r="I66" s="723" t="str">
        <f>IF('①6.成果目標（販促）'!G67="","",('①6.成果目標（販促）'!G67*1000))</f>
        <v/>
      </c>
      <c r="J66" s="738" t="str">
        <f t="shared" si="4"/>
        <v/>
      </c>
      <c r="M66" s="603" t="str">
        <f>IF(C67="選択","",IF(C67="中止",-(H66),IF(C67="変更",(H67-H66),"")))</f>
        <v/>
      </c>
      <c r="N66" s="603" t="str">
        <f>IF(C67="選択","",IF(C67="中止",-(I66),IF(C67="変更",(I67-I66),"")))</f>
        <v/>
      </c>
      <c r="O66" s="717" t="str">
        <f t="shared" ref="O66" si="32">IF(B66="","",B66)</f>
        <v/>
      </c>
      <c r="P66" s="603" t="str">
        <f t="shared" ref="P66" si="33">IF(B66="","",IF(C67="変更",H67,IF(C67="中止",0,H66)))</f>
        <v/>
      </c>
      <c r="Q66" s="603" t="str">
        <f t="shared" ref="Q66" si="34">IF(B66="","",IF(C67="変更",I67,IF(C67="中止",0,I66)))</f>
        <v/>
      </c>
      <c r="R66" s="165">
        <f>IF(C67="変更",'⑦2.変更活動積算内訳（販促）'!N307,IF('⑦1.活動計画変更（販促）'!C67="中止",0,'⑦2.変更活動積算内訳（販促）'!G307))</f>
        <v>0</v>
      </c>
      <c r="S66" s="165">
        <f>IF(C67="変更",'⑦2.変更活動積算内訳（販促）'!O307,IF('⑦1.活動計画変更（販促）'!C67="中止",0,'⑦2.変更活動積算内訳（販促）'!H307))</f>
        <v>0</v>
      </c>
    </row>
    <row r="67" spans="2:19" ht="36" hidden="1" customHeight="1">
      <c r="B67" s="725" t="str">
        <f>IF(B66="","",B66)</f>
        <v/>
      </c>
      <c r="C67" s="685" t="s">
        <v>225</v>
      </c>
      <c r="D67" s="690"/>
      <c r="E67" s="691"/>
      <c r="F67" s="691"/>
      <c r="G67" s="692"/>
      <c r="H67" s="730" t="str">
        <f>IF('⑦2.変更活動積算内訳（販促）'!M908=0,"",'⑦2.変更活動積算内訳（販促）'!M908)</f>
        <v/>
      </c>
      <c r="I67" s="689"/>
      <c r="J67" s="740" t="str">
        <f t="shared" si="4"/>
        <v/>
      </c>
      <c r="M67" s="582"/>
      <c r="N67" s="582"/>
      <c r="O67" s="684"/>
      <c r="P67" s="582"/>
      <c r="Q67" s="582"/>
      <c r="R67" s="147"/>
      <c r="S67" s="147"/>
    </row>
    <row r="68" spans="2:19" ht="36" hidden="1" customHeight="1">
      <c r="B68" s="726" t="str">
        <f>IF('①4.事業内容（販促）'!B36="","",'①4.事業内容（販促）'!B36)</f>
        <v/>
      </c>
      <c r="C68" s="719" t="str">
        <f>IF(B68="","","申請時")</f>
        <v/>
      </c>
      <c r="D68" s="720" t="str">
        <f>IF('①4.事業内容（販促）'!C36="","",'①4.事業内容（販促）'!C36)</f>
        <v/>
      </c>
      <c r="E68" s="721" t="str">
        <f>IF('①4.事業内容（販促）'!D36="","",'①4.事業内容（販促）'!D36)</f>
        <v/>
      </c>
      <c r="F68" s="721" t="str">
        <f>IF('①4.事業内容（販促）'!F36="","",'①4.事業内容（販促）'!F36)</f>
        <v/>
      </c>
      <c r="G68" s="722" t="str">
        <f>IF('①4.事業内容（販促）'!H36="","",'①4.事業内容（販促）'!H36)</f>
        <v/>
      </c>
      <c r="H68" s="731">
        <f>IF('①7.積算内訳（販促）'!F316="","",'①7.積算内訳（販促）'!F316)</f>
        <v>0</v>
      </c>
      <c r="I68" s="723" t="str">
        <f>IF('①6.成果目標（販促）'!G69="","",('①6.成果目標（販促）'!G69*1000))</f>
        <v/>
      </c>
      <c r="J68" s="738" t="str">
        <f t="shared" si="4"/>
        <v/>
      </c>
      <c r="M68" s="603" t="str">
        <f>IF(C69="選択","",IF(C69="中止",-(H68),IF(C69="変更",(H69-H68),"")))</f>
        <v/>
      </c>
      <c r="N68" s="603" t="str">
        <f>IF(C69="選択","",IF(C69="中止",-(I68),IF(C69="変更",(I69-I68),"")))</f>
        <v/>
      </c>
      <c r="O68" s="717" t="str">
        <f t="shared" ref="O68" si="35">IF(B68="","",B68)</f>
        <v/>
      </c>
      <c r="P68" s="603" t="str">
        <f t="shared" ref="P68" si="36">IF(B68="","",IF(C69="変更",H69,IF(C69="中止",0,H68)))</f>
        <v/>
      </c>
      <c r="Q68" s="603" t="str">
        <f t="shared" ref="Q68" si="37">IF(B68="","",IF(C69="変更",I69,IF(C69="中止",0,I68)))</f>
        <v/>
      </c>
      <c r="R68" s="165">
        <f>IF(C69="変更",'⑦2.変更活動積算内訳（販促）'!N317,IF('⑦1.活動計画変更（販促）'!C69="中止",0,'⑦2.変更活動積算内訳（販促）'!G317))</f>
        <v>0</v>
      </c>
      <c r="S68" s="165">
        <f>IF(C69="変更",'⑦2.変更活動積算内訳（販促）'!O317,IF('⑦1.活動計画変更（販促）'!C69="中止",0,'⑦2.変更活動積算内訳（販促）'!H317))</f>
        <v>0</v>
      </c>
    </row>
    <row r="69" spans="2:19" ht="36" hidden="1" customHeight="1">
      <c r="B69" s="725" t="str">
        <f>IF(B68="","",B68)</f>
        <v/>
      </c>
      <c r="C69" s="685" t="s">
        <v>225</v>
      </c>
      <c r="D69" s="690"/>
      <c r="E69" s="691"/>
      <c r="F69" s="691"/>
      <c r="G69" s="692"/>
      <c r="H69" s="730" t="str">
        <f>IF('⑦2.変更活動積算内訳（販促）'!M918=0,"",'⑦2.変更活動積算内訳（販促）'!M918)</f>
        <v/>
      </c>
      <c r="I69" s="689"/>
      <c r="J69" s="740" t="str">
        <f t="shared" si="4"/>
        <v/>
      </c>
      <c r="M69" s="582"/>
      <c r="N69" s="582"/>
      <c r="O69" s="684"/>
      <c r="P69" s="582"/>
      <c r="Q69" s="582"/>
      <c r="R69" s="147"/>
      <c r="S69" s="147"/>
    </row>
    <row r="70" spans="2:19" ht="36" hidden="1" customHeight="1">
      <c r="B70" s="726" t="str">
        <f>IF('①4.事業内容（販促）'!B37="","",'①4.事業内容（販促）'!B37)</f>
        <v/>
      </c>
      <c r="C70" s="719" t="str">
        <f>IF(B70="","","申請時")</f>
        <v/>
      </c>
      <c r="D70" s="720" t="str">
        <f>IF('①4.事業内容（販促）'!C37="","",'①4.事業内容（販促）'!C37)</f>
        <v/>
      </c>
      <c r="E70" s="721" t="str">
        <f>IF('①4.事業内容（販促）'!D37="","",'①4.事業内容（販促）'!D37)</f>
        <v/>
      </c>
      <c r="F70" s="721" t="str">
        <f>IF('①4.事業内容（販促）'!F37="","",'①4.事業内容（販促）'!F37)</f>
        <v/>
      </c>
      <c r="G70" s="722" t="str">
        <f>IF('①4.事業内容（販促）'!H37="","",'①4.事業内容（販促）'!H37)</f>
        <v/>
      </c>
      <c r="H70" s="731">
        <f>IF('①7.積算内訳（販促）'!F326="","",'①7.積算内訳（販促）'!F326)</f>
        <v>0</v>
      </c>
      <c r="I70" s="723" t="str">
        <f>IF('①6.成果目標（販促）'!G71="","",('①6.成果目標（販促）'!G71*1000))</f>
        <v/>
      </c>
      <c r="J70" s="738" t="str">
        <f t="shared" si="4"/>
        <v/>
      </c>
      <c r="M70" s="603" t="str">
        <f>IF(C71="選択","",IF(C71="中止",-(H70),IF(C71="変更",(H71-H70),"")))</f>
        <v/>
      </c>
      <c r="N70" s="603" t="str">
        <f>IF(C71="選択","",IF(C71="中止",-(I70),IF(C71="変更",(I71-I70),"")))</f>
        <v/>
      </c>
      <c r="O70" s="717" t="str">
        <f t="shared" ref="O70" si="38">IF(B70="","",B70)</f>
        <v/>
      </c>
      <c r="P70" s="603" t="str">
        <f t="shared" ref="P70" si="39">IF(B70="","",IF(C71="変更",H71,IF(C71="中止",0,H70)))</f>
        <v/>
      </c>
      <c r="Q70" s="603" t="str">
        <f t="shared" ref="Q70" si="40">IF(B70="","",IF(C71="変更",I71,IF(C71="中止",0,I70)))</f>
        <v/>
      </c>
      <c r="R70" s="165">
        <f>IF(C71="変更",'⑦2.変更活動積算内訳（販促）'!N327,IF('⑦1.活動計画変更（販促）'!C71="中止",0,'⑦2.変更活動積算内訳（販促）'!G327))</f>
        <v>0</v>
      </c>
      <c r="S70" s="165">
        <f>IF(C71="変更",'⑦2.変更活動積算内訳（販促）'!O327,IF('⑦1.活動計画変更（販促）'!C71="中止",0,'⑦2.変更活動積算内訳（販促）'!H327))</f>
        <v>0</v>
      </c>
    </row>
    <row r="71" spans="2:19" ht="36" hidden="1" customHeight="1">
      <c r="B71" s="725" t="str">
        <f>IF(B70="","",B70)</f>
        <v/>
      </c>
      <c r="C71" s="685" t="s">
        <v>225</v>
      </c>
      <c r="D71" s="690"/>
      <c r="E71" s="691"/>
      <c r="F71" s="691"/>
      <c r="G71" s="692"/>
      <c r="H71" s="730" t="str">
        <f>IF('⑦2.変更活動積算内訳（販促）'!M928=0,"",'⑦2.変更活動積算内訳（販促）'!M928)</f>
        <v/>
      </c>
      <c r="I71" s="689"/>
      <c r="J71" s="740" t="str">
        <f t="shared" si="4"/>
        <v/>
      </c>
      <c r="M71" s="582"/>
      <c r="N71" s="582"/>
      <c r="O71" s="684"/>
      <c r="P71" s="582"/>
      <c r="Q71" s="582"/>
      <c r="R71" s="147"/>
      <c r="S71" s="147"/>
    </row>
    <row r="72" spans="2:19" ht="36" hidden="1" customHeight="1">
      <c r="B72" s="726" t="str">
        <f>IF('①4.事業内容（販促）'!B38="","",'①4.事業内容（販促）'!B38)</f>
        <v/>
      </c>
      <c r="C72" s="719" t="str">
        <f>IF(B72="","","申請時")</f>
        <v/>
      </c>
      <c r="D72" s="720" t="str">
        <f>IF('①4.事業内容（販促）'!C38="","",'①4.事業内容（販促）'!C38)</f>
        <v/>
      </c>
      <c r="E72" s="721" t="str">
        <f>IF('①4.事業内容（販促）'!D38="","",'①4.事業内容（販促）'!D38)</f>
        <v/>
      </c>
      <c r="F72" s="721" t="str">
        <f>IF('①4.事業内容（販促）'!F38="","",'①4.事業内容（販促）'!F38)</f>
        <v/>
      </c>
      <c r="G72" s="722" t="str">
        <f>IF('①4.事業内容（販促）'!H38="","",'①4.事業内容（販促）'!H38)</f>
        <v/>
      </c>
      <c r="H72" s="731">
        <f>IF('①7.積算内訳（販促）'!F336="","",'①7.積算内訳（販促）'!F336)</f>
        <v>0</v>
      </c>
      <c r="I72" s="723" t="str">
        <f>IF('①6.成果目標（販促）'!G73="","",('①6.成果目標（販促）'!G73*1000))</f>
        <v/>
      </c>
      <c r="J72" s="738" t="str">
        <f t="shared" si="4"/>
        <v/>
      </c>
      <c r="M72" s="603" t="str">
        <f>IF(C73="選択","",IF(C73="中止",-(H72),IF(C73="変更",(H73-H72),"")))</f>
        <v/>
      </c>
      <c r="N72" s="603" t="str">
        <f>IF(C73="選択","",IF(C73="中止",-(I72),IF(C73="変更",(I73-I72),"")))</f>
        <v/>
      </c>
      <c r="O72" s="717" t="str">
        <f t="shared" ref="O72" si="41">IF(B72="","",B72)</f>
        <v/>
      </c>
      <c r="P72" s="603" t="str">
        <f t="shared" ref="P72" si="42">IF(B72="","",IF(C73="変更",H73,IF(C73="中止",0,H72)))</f>
        <v/>
      </c>
      <c r="Q72" s="603" t="str">
        <f t="shared" ref="Q72" si="43">IF(B72="","",IF(C73="変更",I73,IF(C73="中止",0,I72)))</f>
        <v/>
      </c>
      <c r="R72" s="165">
        <f>IF(C73="変更",'⑦2.変更活動積算内訳（販促）'!N337,IF('⑦1.活動計画変更（販促）'!C73="中止",0,'⑦2.変更活動積算内訳（販促）'!G337))</f>
        <v>0</v>
      </c>
      <c r="S72" s="165">
        <f>IF(C73="変更",'⑦2.変更活動積算内訳（販促）'!O337,IF('⑦1.活動計画変更（販促）'!C73="中止",0,'⑦2.変更活動積算内訳（販促）'!H337))</f>
        <v>0</v>
      </c>
    </row>
    <row r="73" spans="2:19" ht="36" hidden="1" customHeight="1">
      <c r="B73" s="725" t="str">
        <f>IF(B72="","",B72)</f>
        <v/>
      </c>
      <c r="C73" s="685" t="s">
        <v>225</v>
      </c>
      <c r="D73" s="690"/>
      <c r="E73" s="691"/>
      <c r="F73" s="691"/>
      <c r="G73" s="692"/>
      <c r="H73" s="730" t="str">
        <f>IF('⑦2.変更活動積算内訳（販促）'!M938=0,"",'⑦2.変更活動積算内訳（販促）'!M938)</f>
        <v/>
      </c>
      <c r="I73" s="689"/>
      <c r="J73" s="740" t="str">
        <f t="shared" si="4"/>
        <v/>
      </c>
      <c r="M73" s="582"/>
      <c r="N73" s="582"/>
      <c r="O73" s="684"/>
      <c r="P73" s="582"/>
      <c r="Q73" s="582"/>
      <c r="R73" s="147"/>
      <c r="S73" s="147"/>
    </row>
    <row r="74" spans="2:19" ht="36" hidden="1" customHeight="1">
      <c r="B74" s="726" t="str">
        <f>IF('①4.事業内容（販促）'!B39="","",'①4.事業内容（販促）'!B39)</f>
        <v/>
      </c>
      <c r="C74" s="719" t="str">
        <f>IF(B74="","","申請時")</f>
        <v/>
      </c>
      <c r="D74" s="720" t="str">
        <f>IF('①4.事業内容（販促）'!C39="","",'①4.事業内容（販促）'!C39)</f>
        <v/>
      </c>
      <c r="E74" s="721" t="str">
        <f>IF('①4.事業内容（販促）'!D39="","",'①4.事業内容（販促）'!D39)</f>
        <v/>
      </c>
      <c r="F74" s="721" t="str">
        <f>IF('①4.事業内容（販促）'!F39="","",'①4.事業内容（販促）'!F39)</f>
        <v/>
      </c>
      <c r="G74" s="722" t="str">
        <f>IF('①4.事業内容（販促）'!H39="","",'①4.事業内容（販促）'!H39)</f>
        <v/>
      </c>
      <c r="H74" s="731">
        <f>IF('①7.積算内訳（販促）'!F346="","",'①7.積算内訳（販促）'!F346)</f>
        <v>0</v>
      </c>
      <c r="I74" s="723" t="str">
        <f>IF('①6.成果目標（販促）'!G75="","",('①6.成果目標（販促）'!G75*1000))</f>
        <v/>
      </c>
      <c r="J74" s="738" t="str">
        <f t="shared" si="4"/>
        <v/>
      </c>
      <c r="M74" s="603" t="str">
        <f>IF(C75="選択","",IF(C75="中止",-(H74),IF(C75="変更",(H75-H74),"")))</f>
        <v/>
      </c>
      <c r="N74" s="603" t="str">
        <f>IF(C75="選択","",IF(C75="中止",-(I74),IF(C75="変更",(I75-I74),"")))</f>
        <v/>
      </c>
      <c r="O74" s="717" t="str">
        <f t="shared" ref="O74" si="44">IF(B74="","",B74)</f>
        <v/>
      </c>
      <c r="P74" s="603" t="str">
        <f t="shared" ref="P74" si="45">IF(B74="","",IF(C75="変更",H75,IF(C75="中止",0,H74)))</f>
        <v/>
      </c>
      <c r="Q74" s="603" t="str">
        <f t="shared" ref="Q74" si="46">IF(B74="","",IF(C75="変更",I75,IF(C75="中止",0,I74)))</f>
        <v/>
      </c>
      <c r="R74" s="165">
        <f>IF(C75="変更",'⑦2.変更活動積算内訳（販促）'!N347,IF('⑦1.活動計画変更（販促）'!C75="中止",0,'⑦2.変更活動積算内訳（販促）'!G347))</f>
        <v>0</v>
      </c>
      <c r="S74" s="165">
        <f>IF(C75="変更",'⑦2.変更活動積算内訳（販促）'!O347,IF('⑦1.活動計画変更（販促）'!C75="中止",0,'⑦2.変更活動積算内訳（販促）'!H347))</f>
        <v>0</v>
      </c>
    </row>
    <row r="75" spans="2:19" ht="36" hidden="1" customHeight="1">
      <c r="B75" s="725" t="str">
        <f>IF(B74="","",B74)</f>
        <v/>
      </c>
      <c r="C75" s="685" t="s">
        <v>225</v>
      </c>
      <c r="D75" s="690"/>
      <c r="E75" s="691"/>
      <c r="F75" s="691"/>
      <c r="G75" s="692"/>
      <c r="H75" s="730" t="str">
        <f>IF('⑦2.変更活動積算内訳（販促）'!M948=0,"",'⑦2.変更活動積算内訳（販促）'!M948)</f>
        <v/>
      </c>
      <c r="I75" s="689"/>
      <c r="J75" s="740" t="str">
        <f t="shared" si="4"/>
        <v/>
      </c>
      <c r="M75" s="582"/>
      <c r="N75" s="582"/>
      <c r="O75" s="684"/>
      <c r="P75" s="582"/>
      <c r="Q75" s="582"/>
      <c r="R75" s="147"/>
      <c r="S75" s="147"/>
    </row>
    <row r="76" spans="2:19" ht="36" hidden="1" customHeight="1">
      <c r="B76" s="726" t="str">
        <f>IF('①4.事業内容（販促）'!B40="","",'①4.事業内容（販促）'!B40)</f>
        <v/>
      </c>
      <c r="C76" s="719" t="str">
        <f>IF(B76="","","申請時")</f>
        <v/>
      </c>
      <c r="D76" s="720" t="str">
        <f>IF('①4.事業内容（販促）'!C40="","",'①4.事業内容（販促）'!C40)</f>
        <v/>
      </c>
      <c r="E76" s="721" t="str">
        <f>IF('①4.事業内容（販促）'!D40="","",'①4.事業内容（販促）'!D40)</f>
        <v/>
      </c>
      <c r="F76" s="721" t="str">
        <f>IF('①4.事業内容（販促）'!F40="","",'①4.事業内容（販促）'!F40)</f>
        <v/>
      </c>
      <c r="G76" s="722" t="str">
        <f>IF('①4.事業内容（販促）'!H40="","",'①4.事業内容（販促）'!H40)</f>
        <v/>
      </c>
      <c r="H76" s="731">
        <f>IF('①7.積算内訳（販促）'!F356="","",'①7.積算内訳（販促）'!F356)</f>
        <v>0</v>
      </c>
      <c r="I76" s="723" t="str">
        <f>IF('①6.成果目標（販促）'!G77="","",('①6.成果目標（販促）'!G77*1000))</f>
        <v/>
      </c>
      <c r="J76" s="738" t="str">
        <f t="shared" si="4"/>
        <v/>
      </c>
      <c r="M76" s="603" t="str">
        <f>IF(C77="選択","",IF(C77="中止",-(H76),IF(C77="変更",(H77-H76),"")))</f>
        <v/>
      </c>
      <c r="N76" s="603" t="str">
        <f>IF(C77="選択","",IF(C77="中止",-(I76),IF(C77="変更",(I77-I76),"")))</f>
        <v/>
      </c>
      <c r="O76" s="717" t="str">
        <f t="shared" ref="O76" si="47">IF(B76="","",B76)</f>
        <v/>
      </c>
      <c r="P76" s="603" t="str">
        <f t="shared" ref="P76" si="48">IF(B76="","",IF(C77="変更",H77,IF(C77="中止",0,H76)))</f>
        <v/>
      </c>
      <c r="Q76" s="603" t="str">
        <f t="shared" ref="Q76" si="49">IF(B76="","",IF(C77="変更",I77,IF(C77="中止",0,I76)))</f>
        <v/>
      </c>
      <c r="R76" s="165">
        <f>IF(C77="変更",'⑦2.変更活動積算内訳（販促）'!N357,IF('⑦1.活動計画変更（販促）'!C77="中止",0,'⑦2.変更活動積算内訳（販促）'!G357))</f>
        <v>0</v>
      </c>
      <c r="S76" s="165">
        <f>IF(C77="変更",'⑦2.変更活動積算内訳（販促）'!O357,IF('⑦1.活動計画変更（販促）'!C77="中止",0,'⑦2.変更活動積算内訳（販促）'!H357))</f>
        <v>0</v>
      </c>
    </row>
    <row r="77" spans="2:19" ht="36" hidden="1" customHeight="1" thickBot="1">
      <c r="B77" s="727" t="str">
        <f>IF(B76="","",B76)</f>
        <v/>
      </c>
      <c r="C77" s="696" t="s">
        <v>225</v>
      </c>
      <c r="D77" s="697"/>
      <c r="E77" s="698"/>
      <c r="F77" s="698"/>
      <c r="G77" s="699"/>
      <c r="H77" s="732" t="str">
        <f>IF('⑦2.変更活動積算内訳（販促）'!M958=0,"",'⑦2.変更活動積算内訳（販促）'!M958)</f>
        <v/>
      </c>
      <c r="I77" s="700"/>
      <c r="J77" s="739" t="str">
        <f t="shared" si="4"/>
        <v/>
      </c>
      <c r="M77" s="582"/>
      <c r="N77" s="582"/>
      <c r="O77" s="684"/>
      <c r="P77" s="582"/>
      <c r="Q77" s="582"/>
      <c r="R77" s="147"/>
      <c r="S77" s="147"/>
    </row>
    <row r="78" spans="2:19" ht="36" hidden="1" customHeight="1">
      <c r="B78" s="726" t="str">
        <f>IF('①4.事業内容（販促）'!B41="","",'①4.事業内容（販促）'!B41)</f>
        <v/>
      </c>
      <c r="C78" s="710" t="str">
        <f>IF(B78="","","申請時")</f>
        <v/>
      </c>
      <c r="D78" s="720" t="str">
        <f>IF('①4.事業内容（販促）'!C41="","",'①4.事業内容（販促）'!C41)</f>
        <v/>
      </c>
      <c r="E78" s="721" t="str">
        <f>IF('①4.事業内容（販促）'!D41="","",'①4.事業内容（販促）'!D41)</f>
        <v/>
      </c>
      <c r="F78" s="721" t="str">
        <f>IF('①4.事業内容（販促）'!F41="","",'①4.事業内容（販促）'!F41)</f>
        <v/>
      </c>
      <c r="G78" s="722" t="str">
        <f>IF('①4.事業内容（販促）'!H41="","",'①4.事業内容（販促）'!H41)</f>
        <v/>
      </c>
      <c r="H78" s="731">
        <f>IF('①7.積算内訳（販促）'!F366="","",'①7.積算内訳（販促）'!F366)</f>
        <v>0</v>
      </c>
      <c r="I78" s="723" t="str">
        <f>IF('①6.成果目標（販促）'!G79="","",('①6.成果目標（販促）'!G79*1000))</f>
        <v/>
      </c>
      <c r="J78" s="738" t="str">
        <f t="shared" si="4"/>
        <v/>
      </c>
      <c r="M78" s="603" t="str">
        <f>IF(C79="選択","",IF(C79="中止",-(H78),IF(C79="変更",(H79-H78),"")))</f>
        <v/>
      </c>
      <c r="N78" s="603" t="str">
        <f>IF(C79="選択","",IF(C79="中止",-(I78),IF(C79="変更",(I79-I78),"")))</f>
        <v/>
      </c>
      <c r="O78" s="717" t="str">
        <f t="shared" ref="O78" si="50">IF(B78="","",B78)</f>
        <v/>
      </c>
      <c r="P78" s="603" t="str">
        <f t="shared" ref="P78" si="51">IF(B78="","",IF(C79="変更",H79,IF(C79="中止",0,H78)))</f>
        <v/>
      </c>
      <c r="Q78" s="603" t="str">
        <f t="shared" ref="Q78" si="52">IF(B78="","",IF(C79="変更",I79,IF(C79="中止",0,I78)))</f>
        <v/>
      </c>
      <c r="R78" s="165">
        <f>IF(C79="変更",'⑦2.変更活動積算内訳（販促）'!N367,IF('⑦1.活動計画変更（販促）'!C79="中止",0,'⑦2.変更活動積算内訳（販促）'!G367))</f>
        <v>0</v>
      </c>
      <c r="S78" s="165">
        <f>IF(C79="変更",'⑦2.変更活動積算内訳（販促）'!O367,IF('⑦1.活動計画変更（販促）'!C79="中止",0,'⑦2.変更活動積算内訳（販促）'!H367))</f>
        <v>0</v>
      </c>
    </row>
    <row r="79" spans="2:19" ht="36" hidden="1" customHeight="1">
      <c r="B79" s="725" t="str">
        <f>IF(B78="","",B78)</f>
        <v/>
      </c>
      <c r="C79" s="685" t="s">
        <v>225</v>
      </c>
      <c r="D79" s="690"/>
      <c r="E79" s="691"/>
      <c r="F79" s="691"/>
      <c r="G79" s="692"/>
      <c r="H79" s="730" t="str">
        <f>IF('⑦2.変更活動積算内訳（販促）'!M968=0,"",'⑦2.変更活動積算内訳（販促）'!M968)</f>
        <v/>
      </c>
      <c r="I79" s="689"/>
      <c r="J79" s="740" t="str">
        <f t="shared" si="4"/>
        <v/>
      </c>
      <c r="M79" s="582"/>
      <c r="N79" s="582"/>
      <c r="O79" s="684"/>
      <c r="P79" s="582"/>
      <c r="Q79" s="582"/>
      <c r="R79" s="147"/>
      <c r="S79" s="147"/>
    </row>
    <row r="80" spans="2:19" ht="36" hidden="1" customHeight="1">
      <c r="B80" s="726" t="str">
        <f>IF('①4.事業内容（販促）'!B42="","",'①4.事業内容（販促）'!B42)</f>
        <v/>
      </c>
      <c r="C80" s="719" t="str">
        <f>IF(B80="","","申請時")</f>
        <v/>
      </c>
      <c r="D80" s="720" t="str">
        <f>IF('①4.事業内容（販促）'!C42="","",'①4.事業内容（販促）'!C42)</f>
        <v/>
      </c>
      <c r="E80" s="721" t="str">
        <f>IF('①4.事業内容（販促）'!D42="","",'①4.事業内容（販促）'!D42)</f>
        <v/>
      </c>
      <c r="F80" s="721" t="str">
        <f>IF('①4.事業内容（販促）'!F42="","",'①4.事業内容（販促）'!F42)</f>
        <v/>
      </c>
      <c r="G80" s="722" t="str">
        <f>IF('①4.事業内容（販促）'!H42="","",'①4.事業内容（販促）'!H42)</f>
        <v/>
      </c>
      <c r="H80" s="731">
        <f>IF('①7.積算内訳（販促）'!F376="","",'①7.積算内訳（販促）'!F376)</f>
        <v>0</v>
      </c>
      <c r="I80" s="723" t="str">
        <f>IF('①6.成果目標（販促）'!G81="","",('①6.成果目標（販促）'!G81*1000))</f>
        <v/>
      </c>
      <c r="J80" s="738" t="str">
        <f t="shared" si="4"/>
        <v/>
      </c>
      <c r="M80" s="603" t="str">
        <f>IF(C81="選択","",IF(C81="中止",-(H80),IF(C81="変更",(H81-H80),"")))</f>
        <v/>
      </c>
      <c r="N80" s="603" t="str">
        <f>IF(C81="選択","",IF(C81="中止",-(I80),IF(C81="変更",(I81-I80),"")))</f>
        <v/>
      </c>
      <c r="O80" s="717" t="str">
        <f t="shared" ref="O80" si="53">IF(B80="","",B80)</f>
        <v/>
      </c>
      <c r="P80" s="603" t="str">
        <f t="shared" ref="P80" si="54">IF(B80="","",IF(C81="変更",H81,IF(C81="中止",0,H80)))</f>
        <v/>
      </c>
      <c r="Q80" s="603" t="str">
        <f t="shared" ref="Q80" si="55">IF(B80="","",IF(C81="変更",I81,IF(C81="中止",0,I80)))</f>
        <v/>
      </c>
      <c r="R80" s="165">
        <f>IF(C81="変更",'⑦2.変更活動積算内訳（販促）'!N377,IF('⑦1.活動計画変更（販促）'!C81="中止",0,'⑦2.変更活動積算内訳（販促）'!G377))</f>
        <v>0</v>
      </c>
      <c r="S80" s="165">
        <f>IF(C81="変更",'⑦2.変更活動積算内訳（販促）'!O377,IF('⑦1.活動計画変更（販促）'!C81="中止",0,'⑦2.変更活動積算内訳（販促）'!H377))</f>
        <v>0</v>
      </c>
    </row>
    <row r="81" spans="2:19" ht="36" hidden="1" customHeight="1">
      <c r="B81" s="725" t="str">
        <f>IF(B80="","",B80)</f>
        <v/>
      </c>
      <c r="C81" s="685" t="s">
        <v>225</v>
      </c>
      <c r="D81" s="690"/>
      <c r="E81" s="691"/>
      <c r="F81" s="691"/>
      <c r="G81" s="692"/>
      <c r="H81" s="730" t="str">
        <f>IF('⑦2.変更活動積算内訳（販促）'!M978=0,"",'⑦2.変更活動積算内訳（販促）'!M978)</f>
        <v/>
      </c>
      <c r="I81" s="689"/>
      <c r="J81" s="740" t="str">
        <f t="shared" si="4"/>
        <v/>
      </c>
      <c r="M81" s="582"/>
      <c r="N81" s="582"/>
      <c r="O81" s="684"/>
      <c r="P81" s="582"/>
      <c r="Q81" s="582"/>
      <c r="R81" s="147"/>
      <c r="S81" s="147"/>
    </row>
    <row r="82" spans="2:19" ht="36" hidden="1" customHeight="1">
      <c r="B82" s="726" t="str">
        <f>IF('①4.事業内容（販促）'!B43="","",'①4.事業内容（販促）'!B43)</f>
        <v/>
      </c>
      <c r="C82" s="719" t="str">
        <f>IF(B82="","","申請時")</f>
        <v/>
      </c>
      <c r="D82" s="720" t="str">
        <f>IF('①4.事業内容（販促）'!C43="","",'①4.事業内容（販促）'!C43)</f>
        <v/>
      </c>
      <c r="E82" s="721" t="str">
        <f>IF('①4.事業内容（販促）'!D43="","",'①4.事業内容（販促）'!D43)</f>
        <v/>
      </c>
      <c r="F82" s="721" t="str">
        <f>IF('①4.事業内容（販促）'!F43="","",'①4.事業内容（販促）'!F43)</f>
        <v/>
      </c>
      <c r="G82" s="722" t="str">
        <f>IF('①4.事業内容（販促）'!H43="","",'①4.事業内容（販促）'!H43)</f>
        <v/>
      </c>
      <c r="H82" s="731">
        <f>IF('①7.積算内訳（販促）'!F386="","",'①7.積算内訳（販促）'!F386)</f>
        <v>0</v>
      </c>
      <c r="I82" s="723" t="str">
        <f>IF('①6.成果目標（販促）'!G83="","",('①6.成果目標（販促）'!G83*1000))</f>
        <v/>
      </c>
      <c r="J82" s="738" t="str">
        <f t="shared" si="4"/>
        <v/>
      </c>
      <c r="M82" s="603" t="str">
        <f>IF(C83="選択","",IF(C83="中止",-(H82),IF(C83="変更",(H83-H82),"")))</f>
        <v/>
      </c>
      <c r="N82" s="603" t="str">
        <f>IF(C83="選択","",IF(C83="中止",-(I82),IF(C83="変更",(I83-I82),"")))</f>
        <v/>
      </c>
      <c r="O82" s="717" t="str">
        <f t="shared" ref="O82" si="56">IF(B82="","",B82)</f>
        <v/>
      </c>
      <c r="P82" s="603" t="str">
        <f t="shared" ref="P82" si="57">IF(B82="","",IF(C83="変更",H83,IF(C83="中止",0,H82)))</f>
        <v/>
      </c>
      <c r="Q82" s="603" t="str">
        <f t="shared" ref="Q82" si="58">IF(B82="","",IF(C83="変更",I83,IF(C83="中止",0,I82)))</f>
        <v/>
      </c>
      <c r="R82" s="165">
        <f>IF(C83="変更",'⑦2.変更活動積算内訳（販促）'!N387,IF('⑦1.活動計画変更（販促）'!C83="中止",0,'⑦2.変更活動積算内訳（販促）'!G387))</f>
        <v>0</v>
      </c>
      <c r="S82" s="165">
        <f>IF(C83="変更",'⑦2.変更活動積算内訳（販促）'!O387,IF('⑦1.活動計画変更（販促）'!C83="中止",0,'⑦2.変更活動積算内訳（販促）'!H387))</f>
        <v>0</v>
      </c>
    </row>
    <row r="83" spans="2:19" ht="36" hidden="1" customHeight="1">
      <c r="B83" s="725" t="str">
        <f>IF(B82="","",B82)</f>
        <v/>
      </c>
      <c r="C83" s="685" t="s">
        <v>225</v>
      </c>
      <c r="D83" s="690"/>
      <c r="E83" s="691"/>
      <c r="F83" s="691"/>
      <c r="G83" s="692"/>
      <c r="H83" s="730" t="str">
        <f>IF('⑦2.変更活動積算内訳（販促）'!M988=0,"",'⑦2.変更活動積算内訳（販促）'!M988)</f>
        <v/>
      </c>
      <c r="I83" s="689"/>
      <c r="J83" s="740" t="str">
        <f t="shared" si="4"/>
        <v/>
      </c>
      <c r="M83" s="582"/>
      <c r="N83" s="582"/>
      <c r="O83" s="684"/>
      <c r="P83" s="582"/>
      <c r="Q83" s="582"/>
      <c r="R83" s="147"/>
      <c r="S83" s="147"/>
    </row>
    <row r="84" spans="2:19" ht="36" hidden="1" customHeight="1">
      <c r="B84" s="726" t="str">
        <f>IF('①4.事業内容（販促）'!B44="","",'①4.事業内容（販促）'!B44)</f>
        <v/>
      </c>
      <c r="C84" s="719" t="str">
        <f>IF(B84="","","申請時")</f>
        <v/>
      </c>
      <c r="D84" s="720" t="str">
        <f>IF('①4.事業内容（販促）'!C44="","",'①4.事業内容（販促）'!C44)</f>
        <v/>
      </c>
      <c r="E84" s="721" t="str">
        <f>IF('①4.事業内容（販促）'!D44="","",'①4.事業内容（販促）'!D44)</f>
        <v/>
      </c>
      <c r="F84" s="721" t="str">
        <f>IF('①4.事業内容（販促）'!F44="","",'①4.事業内容（販促）'!F44)</f>
        <v/>
      </c>
      <c r="G84" s="722" t="str">
        <f>IF('①4.事業内容（販促）'!H44="","",'①4.事業内容（販促）'!H44)</f>
        <v/>
      </c>
      <c r="H84" s="731">
        <f>IF('①7.積算内訳（販促）'!F396="","",'①7.積算内訳（販促）'!F396)</f>
        <v>0</v>
      </c>
      <c r="I84" s="723" t="str">
        <f>IF('①6.成果目標（販促）'!G85="","",('①6.成果目標（販促）'!G85*1000))</f>
        <v/>
      </c>
      <c r="J84" s="738" t="str">
        <f t="shared" si="4"/>
        <v/>
      </c>
      <c r="M84" s="603" t="str">
        <f>IF(C85="選択","",IF(C85="中止",-(H84),IF(C85="変更",(H85-H84),"")))</f>
        <v/>
      </c>
      <c r="N84" s="603" t="str">
        <f>IF(C85="選択","",IF(C85="中止",-(I84),IF(C85="変更",(I85-I84),"")))</f>
        <v/>
      </c>
      <c r="O84" s="717" t="str">
        <f t="shared" ref="O84" si="59">IF(B84="","",B84)</f>
        <v/>
      </c>
      <c r="P84" s="603" t="str">
        <f t="shared" ref="P84" si="60">IF(B84="","",IF(C85="変更",H85,IF(C85="中止",0,H84)))</f>
        <v/>
      </c>
      <c r="Q84" s="603" t="str">
        <f t="shared" ref="Q84" si="61">IF(B84="","",IF(C85="変更",I85,IF(C85="中止",0,I84)))</f>
        <v/>
      </c>
      <c r="R84" s="165">
        <f>IF(C85="変更",'⑦2.変更活動積算内訳（販促）'!N397,IF('⑦1.活動計画変更（販促）'!C85="中止",0,'⑦2.変更活動積算内訳（販促）'!G397))</f>
        <v>0</v>
      </c>
      <c r="S84" s="165">
        <f>IF(C85="変更",'⑦2.変更活動積算内訳（販促）'!O397,IF('⑦1.活動計画変更（販促）'!C85="中止",0,'⑦2.変更活動積算内訳（販促）'!H397))</f>
        <v>0</v>
      </c>
    </row>
    <row r="85" spans="2:19" ht="36" hidden="1" customHeight="1">
      <c r="B85" s="725" t="str">
        <f>IF(B84="","",B84)</f>
        <v/>
      </c>
      <c r="C85" s="701" t="s">
        <v>225</v>
      </c>
      <c r="D85" s="690"/>
      <c r="E85" s="691"/>
      <c r="F85" s="691"/>
      <c r="G85" s="692"/>
      <c r="H85" s="730" t="str">
        <f>IF('⑦2.変更活動積算内訳（販促）'!M998=0,"",'⑦2.変更活動積算内訳（販促）'!M998)</f>
        <v/>
      </c>
      <c r="I85" s="689"/>
      <c r="J85" s="740" t="str">
        <f t="shared" si="4"/>
        <v/>
      </c>
      <c r="M85" s="582"/>
      <c r="N85" s="582"/>
      <c r="O85" s="684"/>
      <c r="P85" s="582"/>
      <c r="Q85" s="582"/>
      <c r="R85" s="147"/>
      <c r="S85" s="147"/>
    </row>
    <row r="86" spans="2:19" ht="36" hidden="1" customHeight="1">
      <c r="B86" s="724" t="str">
        <f>IF('①4.事業内容（販促）'!B45="","",'①4.事業内容（販促）'!B45)</f>
        <v/>
      </c>
      <c r="C86" s="710" t="str">
        <f>IF(B86="","","申請時")</f>
        <v/>
      </c>
      <c r="D86" s="711" t="str">
        <f>IF('①4.事業内容（販促）'!C45="","",'①4.事業内容（販促）'!C45)</f>
        <v/>
      </c>
      <c r="E86" s="712" t="str">
        <f>IF('①4.事業内容（販促）'!D45="","",'①4.事業内容（販促）'!D45)</f>
        <v/>
      </c>
      <c r="F86" s="712" t="str">
        <f>IF('①4.事業内容（販促）'!F45="","",'①4.事業内容（販促）'!F45)</f>
        <v/>
      </c>
      <c r="G86" s="713" t="str">
        <f>IF('①4.事業内容（販促）'!H45="","",'①4.事業内容（販促）'!H45)</f>
        <v/>
      </c>
      <c r="H86" s="729">
        <f>IF('①7.積算内訳（販促）'!F406="","",'①7.積算内訳（販促）'!F406)</f>
        <v>0</v>
      </c>
      <c r="I86" s="715" t="str">
        <f>IF('①6.成果目標（販促）'!G87="","",('①6.成果目標（販促）'!G87*1000))</f>
        <v/>
      </c>
      <c r="J86" s="734" t="str">
        <f>IF(I86="","",(I86/H86))</f>
        <v/>
      </c>
      <c r="L86" s="146"/>
      <c r="M86" s="716" t="str">
        <f>IF(C87="選択","",IF(C87="中止",-(H86),IF(C87="変更",(H87-H86),"")))</f>
        <v/>
      </c>
      <c r="N86" s="716" t="str">
        <f>IF(C87="選択","",IF(C87="中止",-(I86),IF(C87="変更",(I87-I86),"")))</f>
        <v/>
      </c>
      <c r="O86" s="717" t="str">
        <f>IF(B86="","",B86)</f>
        <v/>
      </c>
      <c r="P86" s="716" t="str">
        <f>IF(B86="","",IF(C87="変更",H87,IF(C87="中止",0,H86)))</f>
        <v/>
      </c>
      <c r="Q86" s="716" t="str">
        <f>IF(B86="","",IF(C87="変更",I87,IF(C87="中止",0,I86)))</f>
        <v/>
      </c>
      <c r="R86" s="718">
        <f>IF(C87="変更",'⑦2.変更活動積算内訳（販促）'!N407,IF('⑦1.活動計画変更（販促）'!C87="中止",0,'⑦2.変更活動積算内訳（販促）'!G407))</f>
        <v>0</v>
      </c>
      <c r="S86" s="718">
        <f>IF(C87="変更",'⑦2.変更活動積算内訳（販促）'!O407,IF('⑦1.活動計画変更（販促）'!C87="中止",0,'⑦2.変更活動積算内訳（販促）'!H407))</f>
        <v>0</v>
      </c>
    </row>
    <row r="87" spans="2:19" ht="36" hidden="1" customHeight="1">
      <c r="B87" s="725" t="str">
        <f>IF(B86="","",B86)</f>
        <v/>
      </c>
      <c r="C87" s="685" t="s">
        <v>225</v>
      </c>
      <c r="D87" s="686"/>
      <c r="E87" s="687"/>
      <c r="F87" s="687"/>
      <c r="G87" s="688"/>
      <c r="H87" s="730" t="str">
        <f>IF('⑦2.変更活動積算内訳（販促）'!M1008=0,"",'⑦2.変更活動積算内訳（販促）'!M1008)</f>
        <v/>
      </c>
      <c r="I87" s="689"/>
      <c r="J87" s="735" t="str">
        <f t="shared" ref="J87:J125" si="62">IF(I87="","",(I87/H87))</f>
        <v/>
      </c>
      <c r="L87" s="151"/>
      <c r="M87" s="582"/>
      <c r="N87" s="582"/>
      <c r="O87" s="684"/>
      <c r="P87" s="582"/>
      <c r="Q87" s="582"/>
      <c r="R87" s="147"/>
      <c r="S87" s="147"/>
    </row>
    <row r="88" spans="2:19" ht="36" hidden="1" customHeight="1">
      <c r="B88" s="726" t="str">
        <f>IF('①4.事業内容（販促）'!B46="","",'①4.事業内容（販促）'!B46)</f>
        <v/>
      </c>
      <c r="C88" s="719" t="str">
        <f>IF(B88="","","申請時")</f>
        <v/>
      </c>
      <c r="D88" s="720" t="str">
        <f>IF('①4.事業内容（販促）'!C46="","",'①4.事業内容（販促）'!C46)</f>
        <v/>
      </c>
      <c r="E88" s="721" t="str">
        <f>IF('①4.事業内容（販促）'!D46="","",'①4.事業内容（販促）'!D46)</f>
        <v/>
      </c>
      <c r="F88" s="721" t="str">
        <f>IF('①4.事業内容（販促）'!F46="","",'①4.事業内容（販促）'!F46)</f>
        <v/>
      </c>
      <c r="G88" s="722" t="str">
        <f>IF('①4.事業内容（販促）'!H46="","",'①4.事業内容（販促）'!H46)</f>
        <v/>
      </c>
      <c r="H88" s="731">
        <f>IF('①7.積算内訳（販促）'!F416="","",'①7.積算内訳（販促）'!F416)</f>
        <v>0</v>
      </c>
      <c r="I88" s="723" t="str">
        <f>IF('①6.成果目標（販促）'!G89="","",('①6.成果目標（販促）'!G89*1000))</f>
        <v/>
      </c>
      <c r="J88" s="736" t="str">
        <f t="shared" si="62"/>
        <v/>
      </c>
      <c r="L88" s="146"/>
      <c r="M88" s="603" t="str">
        <f>IF(C89="選択","",IF(C89="中止",H88,IF(C89="変更",(H89-H88),"")))</f>
        <v/>
      </c>
      <c r="N88" s="603" t="str">
        <f>IF(C89="選択","",IF(C89="中止",-(I88),IF(C89="変更",(I89-I88),"")))</f>
        <v/>
      </c>
      <c r="O88" s="717" t="str">
        <f t="shared" ref="O88" si="63">IF(B88="","",B88)</f>
        <v/>
      </c>
      <c r="P88" s="603" t="str">
        <f t="shared" ref="P88" si="64">IF(B88="","",IF(C89="変更",H89,IF(C89="中止",0,H88)))</f>
        <v/>
      </c>
      <c r="Q88" s="603" t="str">
        <f t="shared" ref="Q88" si="65">IF(B88="","",IF(C89="変更",I89,IF(C89="中止",0,I88)))</f>
        <v/>
      </c>
      <c r="R88" s="165">
        <f>IF(C89="変更",'⑦2.変更活動積算内訳（販促）'!N417,IF('⑦1.活動計画変更（販促）'!C89="中止",0,'⑦2.変更活動積算内訳（販促）'!G417))</f>
        <v>0</v>
      </c>
      <c r="S88" s="165">
        <f>IF(C89="変更",'⑦2.変更活動積算内訳（販促）'!O417,IF('⑦1.活動計画変更（販促）'!C89="中止",0,'⑦2.変更活動積算内訳（販促）'!H417))</f>
        <v>0</v>
      </c>
    </row>
    <row r="89" spans="2:19" ht="36" hidden="1" customHeight="1" thickBot="1">
      <c r="B89" s="727" t="str">
        <f>IF(B88="","",B88)</f>
        <v/>
      </c>
      <c r="C89" s="696" t="s">
        <v>225</v>
      </c>
      <c r="D89" s="704"/>
      <c r="E89" s="705"/>
      <c r="F89" s="705"/>
      <c r="G89" s="706"/>
      <c r="H89" s="732" t="str">
        <f>IF('⑦2.変更活動積算内訳（販促）'!M1018=0,"",'⑦2.変更活動積算内訳（販促）'!M1018)</f>
        <v/>
      </c>
      <c r="I89" s="700"/>
      <c r="J89" s="741" t="str">
        <f t="shared" si="62"/>
        <v/>
      </c>
      <c r="L89" s="152"/>
      <c r="M89" s="582"/>
      <c r="N89" s="582"/>
      <c r="O89" s="684"/>
      <c r="P89" s="582"/>
      <c r="Q89" s="582"/>
      <c r="R89" s="147"/>
      <c r="S89" s="147"/>
    </row>
    <row r="90" spans="2:19" ht="36" hidden="1" customHeight="1">
      <c r="B90" s="726" t="str">
        <f>IF('①4.事業内容（販促）'!B47="","",'①4.事業内容（販促）'!B47)</f>
        <v/>
      </c>
      <c r="C90" s="710" t="str">
        <f>IF(B90="","","申請時")</f>
        <v/>
      </c>
      <c r="D90" s="720" t="str">
        <f>IF('①4.事業内容（販促）'!C47="","",'①4.事業内容（販促）'!C47)</f>
        <v/>
      </c>
      <c r="E90" s="721" t="str">
        <f>IF('①4.事業内容（販促）'!D47="","",'①4.事業内容（販促）'!D47)</f>
        <v/>
      </c>
      <c r="F90" s="721" t="str">
        <f>IF('①4.事業内容（販促）'!F47="","",'①4.事業内容（販促）'!F47)</f>
        <v/>
      </c>
      <c r="G90" s="722" t="str">
        <f>IF('①4.事業内容（販促）'!H47="","",'①4.事業内容（販促）'!H47)</f>
        <v/>
      </c>
      <c r="H90" s="731">
        <f>IF('①7.積算内訳（販促）'!F426="","",'①7.積算内訳（販促）'!F426)</f>
        <v>0</v>
      </c>
      <c r="I90" s="723" t="str">
        <f>IF('①6.成果目標（販促）'!G91="","",('①6.成果目標（販促）'!G91*1000))</f>
        <v/>
      </c>
      <c r="J90" s="736" t="str">
        <f t="shared" si="62"/>
        <v/>
      </c>
      <c r="M90" s="603" t="str">
        <f>IF(C91="選択","",IF(C91="中止",-(H90),IF(C91="変更",(H91-H90),"")))</f>
        <v/>
      </c>
      <c r="N90" s="603" t="str">
        <f>IF(C91="選択","",IF(C91="中止",-(I90),IF(C91="変更",(I91-I90),"")))</f>
        <v/>
      </c>
      <c r="O90" s="717" t="str">
        <f t="shared" ref="O90" si="66">IF(B90="","",B90)</f>
        <v/>
      </c>
      <c r="P90" s="603" t="str">
        <f t="shared" ref="P90" si="67">IF(B90="","",IF(C91="変更",H91,IF(C91="中止",0,H90)))</f>
        <v/>
      </c>
      <c r="Q90" s="603" t="str">
        <f t="shared" ref="Q90" si="68">IF(B90="","",IF(C91="変更",I91,IF(C91="中止",0,I90)))</f>
        <v/>
      </c>
      <c r="R90" s="165">
        <f>IF(C91="変更",'⑦2.変更活動積算内訳（販促）'!N427,IF('⑦1.活動計画変更（販促）'!C91="中止",0,'⑦2.変更活動積算内訳（販促）'!G427))</f>
        <v>0</v>
      </c>
      <c r="S90" s="165">
        <f>IF(C91="変更",'⑦2.変更活動積算内訳（販促）'!O427,IF('⑦1.活動計画変更（販促）'!C91="中止",0,'⑦2.変更活動積算内訳（販促）'!H427))</f>
        <v>0</v>
      </c>
    </row>
    <row r="91" spans="2:19" ht="36" hidden="1" customHeight="1">
      <c r="B91" s="725" t="str">
        <f>IF(B90="","",B90)</f>
        <v/>
      </c>
      <c r="C91" s="685" t="s">
        <v>225</v>
      </c>
      <c r="D91" s="690"/>
      <c r="E91" s="691"/>
      <c r="F91" s="691"/>
      <c r="G91" s="692"/>
      <c r="H91" s="730" t="str">
        <f>IF('⑦2.変更活動積算内訳（販促）'!M1028=0,"",'⑦2.変更活動積算内訳（販促）'!M1028)</f>
        <v/>
      </c>
      <c r="I91" s="689"/>
      <c r="J91" s="737" t="str">
        <f t="shared" si="62"/>
        <v/>
      </c>
      <c r="M91" s="582"/>
      <c r="N91" s="582"/>
      <c r="O91" s="684"/>
      <c r="P91" s="582"/>
      <c r="Q91" s="582"/>
      <c r="R91" s="147"/>
      <c r="S91" s="147"/>
    </row>
    <row r="92" spans="2:19" ht="36" hidden="1" customHeight="1">
      <c r="B92" s="726" t="str">
        <f>IF('①4.事業内容（販促）'!B48="","",'①4.事業内容（販促）'!B48)</f>
        <v/>
      </c>
      <c r="C92" s="719" t="str">
        <f>IF(B92="","","申請時")</f>
        <v/>
      </c>
      <c r="D92" s="720" t="str">
        <f>IF('①4.事業内容（販促）'!C48="","",'①4.事業内容（販促）'!C48)</f>
        <v/>
      </c>
      <c r="E92" s="721" t="str">
        <f>IF('①4.事業内容（販促）'!D48="","",'①4.事業内容（販促）'!D48)</f>
        <v/>
      </c>
      <c r="F92" s="721" t="str">
        <f>IF('①4.事業内容（販促）'!F48="","",'①4.事業内容（販促）'!F48)</f>
        <v/>
      </c>
      <c r="G92" s="722" t="str">
        <f>IF('①4.事業内容（販促）'!H48="","",'①4.事業内容（販促）'!H48)</f>
        <v/>
      </c>
      <c r="H92" s="731">
        <f>IF('①7.積算内訳（販促）'!F436="","",'①7.積算内訳（販促）'!F436)</f>
        <v>0</v>
      </c>
      <c r="I92" s="723" t="str">
        <f>IF('①6.成果目標（販促）'!G93="","",('①6.成果目標（販促）'!G93*1000))</f>
        <v/>
      </c>
      <c r="J92" s="736" t="str">
        <f t="shared" si="62"/>
        <v/>
      </c>
      <c r="M92" s="603" t="str">
        <f>IF(C93="選択","",IF(C93="中止",-(H92),IF(C93="変更",(H93-H92),"")))</f>
        <v/>
      </c>
      <c r="N92" s="603" t="str">
        <f>IF(C93="選択","",IF(C93="中止",-(I92),IF(C93="変更",(I93-I92),"")))</f>
        <v/>
      </c>
      <c r="O92" s="717" t="str">
        <f t="shared" ref="O92" si="69">IF(B92="","",B92)</f>
        <v/>
      </c>
      <c r="P92" s="603" t="str">
        <f t="shared" ref="P92" si="70">IF(B92="","",IF(C93="変更",H93,IF(C93="中止",0,H92)))</f>
        <v/>
      </c>
      <c r="Q92" s="603" t="str">
        <f t="shared" ref="Q92" si="71">IF(B92="","",IF(C93="変更",I93,IF(C93="中止",0,I92)))</f>
        <v/>
      </c>
      <c r="R92" s="165">
        <f>IF(C93="変更",'⑦2.変更活動積算内訳（販促）'!N437,IF('⑦1.活動計画変更（販促）'!C93="中止",0,'⑦2.変更活動積算内訳（販促）'!G437))</f>
        <v>0</v>
      </c>
      <c r="S92" s="165">
        <f>IF(C93="変更",'⑦2.変更活動積算内訳（販促）'!O437,IF('⑦1.活動計画変更（販促）'!C93="中止",0,'⑦2.変更活動積算内訳（販促）'!H437))</f>
        <v>0</v>
      </c>
    </row>
    <row r="93" spans="2:19" ht="36" hidden="1" customHeight="1">
      <c r="B93" s="725" t="str">
        <f>IF(B92="","",B92)</f>
        <v/>
      </c>
      <c r="C93" s="685" t="s">
        <v>225</v>
      </c>
      <c r="D93" s="693"/>
      <c r="E93" s="694"/>
      <c r="F93" s="694"/>
      <c r="G93" s="692"/>
      <c r="H93" s="730" t="str">
        <f>IF('⑦2.変更活動積算内訳（販促）'!M1038=0,"",'⑦2.変更活動積算内訳（販促）'!M1038)</f>
        <v/>
      </c>
      <c r="I93" s="689"/>
      <c r="J93" s="737" t="str">
        <f t="shared" si="62"/>
        <v/>
      </c>
      <c r="M93" s="582"/>
      <c r="N93" s="582"/>
      <c r="O93" s="684"/>
      <c r="P93" s="582"/>
      <c r="Q93" s="582"/>
      <c r="R93" s="147"/>
      <c r="S93" s="147"/>
    </row>
    <row r="94" spans="2:19" ht="36" hidden="1" customHeight="1">
      <c r="B94" s="726" t="str">
        <f>IF('①4.事業内容（販促）'!B49="","",'①4.事業内容（販促）'!B49)</f>
        <v/>
      </c>
      <c r="C94" s="719" t="str">
        <f>IF(B94="","","申請時")</f>
        <v/>
      </c>
      <c r="D94" s="720" t="str">
        <f>IF('①4.事業内容（販促）'!C49="","",'①4.事業内容（販促）'!C49)</f>
        <v/>
      </c>
      <c r="E94" s="721" t="str">
        <f>IF('①4.事業内容（販促）'!D49="","",'①4.事業内容（販促）'!D49)</f>
        <v/>
      </c>
      <c r="F94" s="721" t="str">
        <f>IF('①4.事業内容（販促）'!F49="","",'①4.事業内容（販促）'!F49)</f>
        <v/>
      </c>
      <c r="G94" s="722" t="str">
        <f>IF('①4.事業内容（販促）'!H49="","",'①4.事業内容（販促）'!H49)</f>
        <v/>
      </c>
      <c r="H94" s="731">
        <f>IF('①7.積算内訳（販促）'!F446="","",'①7.積算内訳（販促）'!F446)</f>
        <v>0</v>
      </c>
      <c r="I94" s="723" t="str">
        <f>IF('①6.成果目標（販促）'!G95="","",('①6.成果目標（販促）'!G95*1000))</f>
        <v/>
      </c>
      <c r="J94" s="736" t="str">
        <f t="shared" si="62"/>
        <v/>
      </c>
      <c r="M94" s="603" t="str">
        <f>IF(C95="選択","",IF(C95="中止",-(H94),IF(C95="変更",(H95-H94),"")))</f>
        <v/>
      </c>
      <c r="N94" s="603" t="str">
        <f>IF(C95="選択","",IF(C95="中止",-(I94),IF(C95="変更",(I95-I94),"")))</f>
        <v/>
      </c>
      <c r="O94" s="717" t="str">
        <f t="shared" ref="O94" si="72">IF(B94="","",B94)</f>
        <v/>
      </c>
      <c r="P94" s="603" t="str">
        <f t="shared" ref="P94" si="73">IF(B94="","",IF(C95="変更",H95,IF(C95="中止",0,H94)))</f>
        <v/>
      </c>
      <c r="Q94" s="603" t="str">
        <f t="shared" ref="Q94" si="74">IF(B94="","",IF(C95="変更",I95,IF(C95="中止",0,I94)))</f>
        <v/>
      </c>
      <c r="R94" s="165">
        <f>IF(C95="変更",'⑦2.変更活動積算内訳（販促）'!N447,IF('⑦1.活動計画変更（販促）'!C95="中止",0,'⑦2.変更活動積算内訳（販促）'!G447))</f>
        <v>0</v>
      </c>
      <c r="S94" s="165">
        <f>IF(C95="変更",'⑦2.変更活動積算内訳（販促）'!O447,IF('⑦1.活動計画変更（販促）'!C95="中止",0,'⑦2.変更活動積算内訳（販促）'!H447))</f>
        <v>0</v>
      </c>
    </row>
    <row r="95" spans="2:19" ht="36" hidden="1" customHeight="1">
      <c r="B95" s="725" t="str">
        <f>IF(B94="","",B94)</f>
        <v/>
      </c>
      <c r="C95" s="685" t="s">
        <v>225</v>
      </c>
      <c r="D95" s="690"/>
      <c r="E95" s="691"/>
      <c r="F95" s="691"/>
      <c r="G95" s="692"/>
      <c r="H95" s="730" t="str">
        <f>IF('⑦2.変更活動積算内訳（販促）'!M1048=0,"",'⑦2.変更活動積算内訳（販促）'!M1048)</f>
        <v/>
      </c>
      <c r="I95" s="689"/>
      <c r="J95" s="737" t="str">
        <f t="shared" si="62"/>
        <v/>
      </c>
      <c r="K95" s="695"/>
      <c r="M95" s="582"/>
      <c r="N95" s="582"/>
      <c r="O95" s="684"/>
      <c r="P95" s="582"/>
      <c r="Q95" s="582"/>
      <c r="R95" s="147"/>
      <c r="S95" s="147"/>
    </row>
    <row r="96" spans="2:19" ht="36" hidden="1" customHeight="1">
      <c r="B96" s="726" t="str">
        <f>IF('①4.事業内容（販促）'!B50="","",'①4.事業内容（販促）'!B50)</f>
        <v/>
      </c>
      <c r="C96" s="719" t="str">
        <f>IF(B96="","","申請時")</f>
        <v/>
      </c>
      <c r="D96" s="720" t="str">
        <f>IF('①4.事業内容（販促）'!C50="","",'①4.事業内容（販促）'!C50)</f>
        <v/>
      </c>
      <c r="E96" s="721" t="str">
        <f>IF('①4.事業内容（販促）'!D50="","",'①4.事業内容（販促）'!D50)</f>
        <v/>
      </c>
      <c r="F96" s="721" t="str">
        <f>IF('①4.事業内容（販促）'!F50="","",'①4.事業内容（販促）'!F50)</f>
        <v/>
      </c>
      <c r="G96" s="722" t="str">
        <f>IF('①4.事業内容（販促）'!H50="","",'①4.事業内容（販促）'!H50)</f>
        <v/>
      </c>
      <c r="H96" s="731">
        <f>IF('①7.積算内訳（販促）'!F456="","",'①7.積算内訳（販促）'!F456)</f>
        <v>0</v>
      </c>
      <c r="I96" s="723" t="str">
        <f>IF('①6.成果目標（販促）'!G97="","",('①6.成果目標（販促）'!G97*1000))</f>
        <v/>
      </c>
      <c r="J96" s="738" t="str">
        <f t="shared" si="62"/>
        <v/>
      </c>
      <c r="M96" s="603" t="str">
        <f>IF(C97="選択","",IF(C97="中止",-(H96),IF(C97="変更",(H97-H96),"")))</f>
        <v/>
      </c>
      <c r="N96" s="603" t="str">
        <f>IF(C97="選択","",IF(C97="中止",-(I96),IF(C97="変更",(I97-I96),"")))</f>
        <v/>
      </c>
      <c r="O96" s="717" t="str">
        <f t="shared" ref="O96" si="75">IF(B96="","",B96)</f>
        <v/>
      </c>
      <c r="P96" s="603" t="str">
        <f t="shared" ref="P96" si="76">IF(B96="","",IF(C97="変更",H97,IF(C97="中止",0,H96)))</f>
        <v/>
      </c>
      <c r="Q96" s="603" t="str">
        <f t="shared" ref="Q96" si="77">IF(B96="","",IF(C97="変更",I97,IF(C97="中止",0,I96)))</f>
        <v/>
      </c>
      <c r="R96" s="165">
        <f>IF(C97="変更",'⑦2.変更活動積算内訳（販促）'!N457,IF('⑦1.活動計画変更（販促）'!C97="中止",0,'⑦2.変更活動積算内訳（販促）'!G457))</f>
        <v>0</v>
      </c>
      <c r="S96" s="165">
        <f>IF(C97="変更",'⑦2.変更活動積算内訳（販促）'!O457,IF('⑦1.活動計画変更（販促）'!C97="中止",0,'⑦2.変更活動積算内訳（販促）'!H457))</f>
        <v>0</v>
      </c>
    </row>
    <row r="97" spans="2:19" ht="36" hidden="1" customHeight="1">
      <c r="B97" s="725" t="str">
        <f>IF(B96="","",B96)</f>
        <v/>
      </c>
      <c r="C97" s="701" t="s">
        <v>225</v>
      </c>
      <c r="D97" s="690"/>
      <c r="E97" s="691"/>
      <c r="F97" s="691"/>
      <c r="G97" s="692"/>
      <c r="H97" s="730" t="str">
        <f>IF('⑦2.変更活動積算内訳（販促）'!M1058=0,"",'⑦2.変更活動積算内訳（販促）'!M1058)</f>
        <v/>
      </c>
      <c r="I97" s="689"/>
      <c r="J97" s="740" t="str">
        <f t="shared" si="62"/>
        <v/>
      </c>
      <c r="M97" s="582"/>
      <c r="N97" s="582"/>
      <c r="O97" s="684"/>
      <c r="P97" s="582"/>
      <c r="Q97" s="582"/>
      <c r="R97" s="147"/>
      <c r="S97" s="147"/>
    </row>
    <row r="98" spans="2:19" ht="36" hidden="1" customHeight="1">
      <c r="B98" s="726" t="str">
        <f>IF('①4.事業内容（販促）'!B51="","",'①4.事業内容（販促）'!B51)</f>
        <v/>
      </c>
      <c r="C98" s="710" t="str">
        <f>IF(B98="","","申請時")</f>
        <v/>
      </c>
      <c r="D98" s="720" t="str">
        <f>IF('①4.事業内容（販促）'!C51="","",'①4.事業内容（販促）'!C51)</f>
        <v/>
      </c>
      <c r="E98" s="721" t="str">
        <f>IF('①4.事業内容（販促）'!D51="","",'①4.事業内容（販促）'!D51)</f>
        <v/>
      </c>
      <c r="F98" s="721" t="str">
        <f>IF('①4.事業内容（販促）'!F51="","",'①4.事業内容（販促）'!F51)</f>
        <v/>
      </c>
      <c r="G98" s="722" t="str">
        <f>IF('①4.事業内容（販促）'!H51="","",'①4.事業内容（販促）'!H51)</f>
        <v/>
      </c>
      <c r="H98" s="731">
        <f>IF('①7.積算内訳（販促）'!F466="","",'①7.積算内訳（販促）'!F466)</f>
        <v>0</v>
      </c>
      <c r="I98" s="723" t="str">
        <f>IF('①6.成果目標（販促）'!G99="","",('①6.成果目標（販促）'!G99*1000))</f>
        <v/>
      </c>
      <c r="J98" s="738" t="str">
        <f t="shared" si="62"/>
        <v/>
      </c>
      <c r="M98" s="603" t="str">
        <f>IF(C99="選択","",IF(C99="中止",-(H98),IF(C99="変更",(H99-H98),"")))</f>
        <v/>
      </c>
      <c r="N98" s="603" t="str">
        <f>IF(C99="選択","",IF(C99="中止",-(I98),IF(C99="変更",(I99-I98),"")))</f>
        <v/>
      </c>
      <c r="O98" s="717" t="str">
        <f t="shared" ref="O98" si="78">IF(B98="","",B98)</f>
        <v/>
      </c>
      <c r="P98" s="603" t="str">
        <f t="shared" ref="P98" si="79">IF(B98="","",IF(C99="変更",H99,IF(C99="中止",0,H98)))</f>
        <v/>
      </c>
      <c r="Q98" s="603" t="str">
        <f t="shared" ref="Q98" si="80">IF(B98="","",IF(C99="変更",I99,IF(C99="中止",0,I98)))</f>
        <v/>
      </c>
      <c r="R98" s="165">
        <f>IF(C99="変更",'⑦2.変更活動積算内訳（販促）'!N467,IF('⑦1.活動計画変更（販促）'!C99="中止",0,'⑦2.変更活動積算内訳（販促）'!G467))</f>
        <v>0</v>
      </c>
      <c r="S98" s="165">
        <f>IF(C99="変更",'⑦2.変更活動積算内訳（販促）'!O467,IF('⑦1.活動計画変更（販促）'!C99="中止",0,'⑦2.変更活動積算内訳（販促）'!H467))</f>
        <v>0</v>
      </c>
    </row>
    <row r="99" spans="2:19" ht="36" hidden="1" customHeight="1">
      <c r="B99" s="725" t="str">
        <f>IF(B98="","",B98)</f>
        <v/>
      </c>
      <c r="C99" s="685" t="s">
        <v>225</v>
      </c>
      <c r="D99" s="690"/>
      <c r="E99" s="691"/>
      <c r="F99" s="691"/>
      <c r="G99" s="692"/>
      <c r="H99" s="730" t="str">
        <f>IF('⑦2.変更活動積算内訳（販促）'!M1068=0,"",'⑦2.変更活動積算内訳（販促）'!M1068)</f>
        <v/>
      </c>
      <c r="I99" s="689"/>
      <c r="J99" s="740" t="str">
        <f t="shared" si="62"/>
        <v/>
      </c>
      <c r="M99" s="582"/>
      <c r="N99" s="582"/>
      <c r="O99" s="684"/>
      <c r="P99" s="582"/>
      <c r="Q99" s="582"/>
      <c r="R99" s="147"/>
      <c r="S99" s="147"/>
    </row>
    <row r="100" spans="2:19" ht="36" hidden="1" customHeight="1">
      <c r="B100" s="726" t="str">
        <f>IF('①4.事業内容（販促）'!B52="","",'①4.事業内容（販促）'!B52)</f>
        <v/>
      </c>
      <c r="C100" s="719" t="str">
        <f>IF(B100="","","申請時")</f>
        <v/>
      </c>
      <c r="D100" s="720" t="str">
        <f>IF('①4.事業内容（販促）'!C52="","",'①4.事業内容（販促）'!C52)</f>
        <v/>
      </c>
      <c r="E100" s="721" t="str">
        <f>IF('①4.事業内容（販促）'!D52="","",'①4.事業内容（販促）'!D52)</f>
        <v/>
      </c>
      <c r="F100" s="721" t="str">
        <f>IF('①4.事業内容（販促）'!F52="","",'①4.事業内容（販促）'!F52)</f>
        <v/>
      </c>
      <c r="G100" s="722" t="str">
        <f>IF('①4.事業内容（販促）'!H52="","",'①4.事業内容（販促）'!H52)</f>
        <v/>
      </c>
      <c r="H100" s="731">
        <f>IF('①7.積算内訳（販促）'!F476="","",'①7.積算内訳（販促）'!F476)</f>
        <v>0</v>
      </c>
      <c r="I100" s="723" t="str">
        <f>IF('①6.成果目標（販促）'!G101="","",('①6.成果目標（販促）'!G101*1000))</f>
        <v/>
      </c>
      <c r="J100" s="738" t="str">
        <f t="shared" si="62"/>
        <v/>
      </c>
      <c r="M100" s="603" t="str">
        <f>IF(C101="選択","",IF(C101="中止",-(H100),IF(C101="変更",(H101-H100),"")))</f>
        <v/>
      </c>
      <c r="N100" s="603" t="str">
        <f>IF(C101="選択","",IF(C101="中止",-(I100),IF(C101="変更",(I101-I100),"")))</f>
        <v/>
      </c>
      <c r="O100" s="717" t="str">
        <f t="shared" ref="O100" si="81">IF(B100="","",B100)</f>
        <v/>
      </c>
      <c r="P100" s="603" t="str">
        <f t="shared" ref="P100" si="82">IF(B100="","",IF(C101="変更",H101,IF(C101="中止",0,H100)))</f>
        <v/>
      </c>
      <c r="Q100" s="603" t="str">
        <f t="shared" ref="Q100" si="83">IF(B100="","",IF(C101="変更",I101,IF(C101="中止",0,I100)))</f>
        <v/>
      </c>
      <c r="R100" s="165">
        <f>IF(C101="変更",'⑦2.変更活動積算内訳（販促）'!N477,IF('⑦1.活動計画変更（販促）'!C101="中止",0,'⑦2.変更活動積算内訳（販促）'!G477))</f>
        <v>0</v>
      </c>
      <c r="S100" s="165">
        <f>IF(C101="変更",'⑦2.変更活動積算内訳（販促）'!O477,IF('⑦1.活動計画変更（販促）'!C101="中止",0,'⑦2.変更活動積算内訳（販促）'!H477))</f>
        <v>0</v>
      </c>
    </row>
    <row r="101" spans="2:19" ht="36" hidden="1" customHeight="1" thickBot="1">
      <c r="B101" s="727" t="str">
        <f>IF(B100="","",B100)</f>
        <v/>
      </c>
      <c r="C101" s="696" t="s">
        <v>225</v>
      </c>
      <c r="D101" s="697"/>
      <c r="E101" s="698"/>
      <c r="F101" s="698"/>
      <c r="G101" s="699"/>
      <c r="H101" s="732" t="str">
        <f>IF('⑦2.変更活動積算内訳（販促）'!M1078=0,"",'⑦2.変更活動積算内訳（販促）'!M1178)</f>
        <v/>
      </c>
      <c r="I101" s="700"/>
      <c r="J101" s="739" t="str">
        <f t="shared" si="62"/>
        <v/>
      </c>
      <c r="M101" s="582"/>
      <c r="N101" s="582"/>
      <c r="O101" s="684"/>
      <c r="P101" s="582"/>
      <c r="Q101" s="582"/>
      <c r="R101" s="147"/>
      <c r="S101" s="147"/>
    </row>
    <row r="102" spans="2:19" ht="36" hidden="1" customHeight="1">
      <c r="B102" s="726" t="str">
        <f>IF('①4.事業内容（販促）'!B53="","",'①4.事業内容（販促）'!B53)</f>
        <v/>
      </c>
      <c r="C102" s="710" t="str">
        <f>IF(B102="","","申請時")</f>
        <v/>
      </c>
      <c r="D102" s="720" t="str">
        <f>IF('①4.事業内容（販促）'!C53="","",'①4.事業内容（販促）'!C53)</f>
        <v/>
      </c>
      <c r="E102" s="721" t="str">
        <f>IF('①4.事業内容（販促）'!D53="","",'①4.事業内容（販促）'!D53)</f>
        <v/>
      </c>
      <c r="F102" s="721" t="str">
        <f>IF('①4.事業内容（販促）'!F53="","",'①4.事業内容（販促）'!F53)</f>
        <v/>
      </c>
      <c r="G102" s="722" t="str">
        <f>IF('①4.事業内容（販促）'!H53="","",'①4.事業内容（販促）'!H53)</f>
        <v/>
      </c>
      <c r="H102" s="731">
        <f>IF('①7.積算内訳（販促）'!F486="","",'①7.積算内訳（販促）'!F486)</f>
        <v>0</v>
      </c>
      <c r="I102" s="723" t="str">
        <f>IF('①6.成果目標（販促）'!G103="","",('①6.成果目標（販促）'!G103*1000))</f>
        <v/>
      </c>
      <c r="J102" s="738" t="str">
        <f t="shared" si="62"/>
        <v/>
      </c>
      <c r="M102" s="603" t="str">
        <f>IF(C103="選択","",IF(C103="中止",-(H102),IF(C103="変更",(H103-H102),"")))</f>
        <v/>
      </c>
      <c r="N102" s="603" t="str">
        <f>IF(C103="選択","",IF(C103="中止",-(I102),IF(C103="変更",(I103-I102),"")))</f>
        <v/>
      </c>
      <c r="O102" s="717" t="str">
        <f t="shared" ref="O102" si="84">IF(B102="","",B102)</f>
        <v/>
      </c>
      <c r="P102" s="603" t="str">
        <f t="shared" ref="P102" si="85">IF(B102="","",IF(C103="変更",H103,IF(C103="中止",0,H102)))</f>
        <v/>
      </c>
      <c r="Q102" s="603" t="str">
        <f t="shared" ref="Q102" si="86">IF(B102="","",IF(C103="変更",I103,IF(C103="中止",0,I102)))</f>
        <v/>
      </c>
      <c r="R102" s="165">
        <f>IF(C103="変更",'⑦2.変更活動積算内訳（販促）'!N487,IF('⑦1.活動計画変更（販促）'!C103="中止",0,'⑦2.変更活動積算内訳（販促）'!G487))</f>
        <v>0</v>
      </c>
      <c r="S102" s="165">
        <f>IF(C103="変更",'⑦2.変更活動積算内訳（販促）'!O487,IF('⑦1.活動計画変更（販促）'!C103="中止",0,'⑦2.変更活動積算内訳（販促）'!H487))</f>
        <v>0</v>
      </c>
    </row>
    <row r="103" spans="2:19" ht="36" hidden="1" customHeight="1">
      <c r="B103" s="725" t="str">
        <f>IF(B102="","",B102)</f>
        <v/>
      </c>
      <c r="C103" s="685" t="s">
        <v>225</v>
      </c>
      <c r="D103" s="690"/>
      <c r="E103" s="691"/>
      <c r="F103" s="691"/>
      <c r="G103" s="692"/>
      <c r="H103" s="730" t="str">
        <f>IF('⑦2.変更活動積算内訳（販促）'!M1088=0,"",'⑦2.変更活動積算内訳（販促）'!M1088)</f>
        <v/>
      </c>
      <c r="I103" s="689"/>
      <c r="J103" s="740" t="str">
        <f t="shared" si="62"/>
        <v/>
      </c>
      <c r="M103" s="582"/>
      <c r="N103" s="582"/>
      <c r="O103" s="684"/>
      <c r="P103" s="582"/>
      <c r="Q103" s="582"/>
      <c r="R103" s="147"/>
      <c r="S103" s="147"/>
    </row>
    <row r="104" spans="2:19" ht="36" hidden="1" customHeight="1">
      <c r="B104" s="726" t="str">
        <f>IF('①4.事業内容（販促）'!B54="","",'①4.事業内容（販促）'!B54)</f>
        <v/>
      </c>
      <c r="C104" s="719" t="str">
        <f>IF(B104="","","申請時")</f>
        <v/>
      </c>
      <c r="D104" s="720" t="str">
        <f>IF('①4.事業内容（販促）'!C54="","",'①4.事業内容（販促）'!C54)</f>
        <v/>
      </c>
      <c r="E104" s="721" t="str">
        <f>IF('①4.事業内容（販促）'!D54="","",'①4.事業内容（販促）'!D54)</f>
        <v/>
      </c>
      <c r="F104" s="721" t="str">
        <f>IF('①4.事業内容（販促）'!F54="","",'①4.事業内容（販促）'!F54)</f>
        <v/>
      </c>
      <c r="G104" s="722" t="str">
        <f>IF('①4.事業内容（販促）'!H54="","",'①4.事業内容（販促）'!H54)</f>
        <v/>
      </c>
      <c r="H104" s="731">
        <f>IF('①7.積算内訳（販促）'!F496="","",'①7.積算内訳（販促）'!F496)</f>
        <v>0</v>
      </c>
      <c r="I104" s="723" t="str">
        <f>IF('①6.成果目標（販促）'!G105="","",('①6.成果目標（販促）'!G105*1000))</f>
        <v/>
      </c>
      <c r="J104" s="738" t="str">
        <f t="shared" si="62"/>
        <v/>
      </c>
      <c r="M104" s="603" t="str">
        <f>IF(C105="選択","",IF(C105="中止",-(H104),IF(C105="変更",(H105-H104),"")))</f>
        <v/>
      </c>
      <c r="N104" s="603" t="str">
        <f>IF(C105="選択","",IF(C105="中止",-(I104),IF(C105="変更",(I105-I104),"")))</f>
        <v/>
      </c>
      <c r="O104" s="717" t="str">
        <f t="shared" ref="O104" si="87">IF(B104="","",B104)</f>
        <v/>
      </c>
      <c r="P104" s="603" t="str">
        <f t="shared" ref="P104" si="88">IF(B104="","",IF(C105="変更",H105,IF(C105="中止",0,H104)))</f>
        <v/>
      </c>
      <c r="Q104" s="603" t="str">
        <f t="shared" ref="Q104" si="89">IF(B104="","",IF(C105="変更",I105,IF(C105="中止",0,I104)))</f>
        <v/>
      </c>
      <c r="R104" s="165">
        <f>IF(C105="変更",'⑦2.変更活動積算内訳（販促）'!N497,IF('⑦1.活動計画変更（販促）'!C105="中止",0,'⑦2.変更活動積算内訳（販促）'!G497))</f>
        <v>0</v>
      </c>
      <c r="S104" s="165">
        <f>IF(C105="変更",'⑦2.変更活動積算内訳（販促）'!O497,IF('⑦1.活動計画変更（販促）'!C105="中止",0,'⑦2.変更活動積算内訳（販促）'!H497))</f>
        <v>0</v>
      </c>
    </row>
    <row r="105" spans="2:19" ht="36" hidden="1" customHeight="1">
      <c r="B105" s="725" t="str">
        <f>IF(B104="","",B104)</f>
        <v/>
      </c>
      <c r="C105" s="701" t="s">
        <v>225</v>
      </c>
      <c r="D105" s="690"/>
      <c r="E105" s="691"/>
      <c r="F105" s="691"/>
      <c r="G105" s="692"/>
      <c r="H105" s="730" t="str">
        <f>IF('⑦2.変更活動積算内訳（販促）'!M1098=0,"",'⑦2.変更活動積算内訳（販促）'!M1098)</f>
        <v/>
      </c>
      <c r="I105" s="689"/>
      <c r="J105" s="740" t="str">
        <f t="shared" si="62"/>
        <v/>
      </c>
      <c r="M105" s="582"/>
      <c r="N105" s="582"/>
      <c r="O105" s="684"/>
      <c r="P105" s="582"/>
      <c r="Q105" s="582"/>
      <c r="R105" s="147"/>
      <c r="S105" s="147"/>
    </row>
    <row r="106" spans="2:19" ht="36" hidden="1" customHeight="1">
      <c r="B106" s="726" t="str">
        <f>IF('①4.事業内容（販促）'!B55="","",'①4.事業内容（販促）'!B55)</f>
        <v/>
      </c>
      <c r="C106" s="710" t="str">
        <f>IF(B106="","","申請時")</f>
        <v/>
      </c>
      <c r="D106" s="720" t="str">
        <f>IF('①4.事業内容（販促）'!C55="","",'①4.事業内容（販促）'!C55)</f>
        <v/>
      </c>
      <c r="E106" s="721" t="str">
        <f>IF('①4.事業内容（販促）'!D55="","",'①4.事業内容（販促）'!D55)</f>
        <v/>
      </c>
      <c r="F106" s="721" t="str">
        <f>IF('①4.事業内容（販促）'!F55="","",'①4.事業内容（販促）'!F55)</f>
        <v/>
      </c>
      <c r="G106" s="722" t="str">
        <f>IF('①4.事業内容（販促）'!H55="","",'①4.事業内容（販促）'!H55)</f>
        <v/>
      </c>
      <c r="H106" s="731">
        <f>IF('①7.積算内訳（販促）'!F506="","",'①7.積算内訳（販促）'!F506)</f>
        <v>0</v>
      </c>
      <c r="I106" s="723" t="str">
        <f>IF('①6.成果目標（販促）'!G107="","",('①6.成果目標（販促）'!G107*1000))</f>
        <v/>
      </c>
      <c r="J106" s="738" t="str">
        <f t="shared" si="62"/>
        <v/>
      </c>
      <c r="M106" s="603" t="str">
        <f>IF(C107="選択","",IF(C107="中止",-(H106),IF(C107="変更",(H107-H106),"")))</f>
        <v/>
      </c>
      <c r="N106" s="603" t="str">
        <f>IF(C107="選択","",IF(C107="中止",-(I106),IF(C107="変更",(I107-I106),"")))</f>
        <v/>
      </c>
      <c r="O106" s="717" t="str">
        <f t="shared" ref="O106" si="90">IF(B106="","",B106)</f>
        <v/>
      </c>
      <c r="P106" s="603" t="str">
        <f t="shared" ref="P106" si="91">IF(B106="","",IF(C107="変更",H107,IF(C107="中止",0,H106)))</f>
        <v/>
      </c>
      <c r="Q106" s="603" t="str">
        <f t="shared" ref="Q106" si="92">IF(B106="","",IF(C107="変更",I107,IF(C107="中止",0,I106)))</f>
        <v/>
      </c>
      <c r="R106" s="165">
        <f>IF(C107="変更",'⑦2.変更活動積算内訳（販促）'!N507,IF('⑦1.活動計画変更（販促）'!C107="中止",0,'⑦2.変更活動積算内訳（販促）'!G507))</f>
        <v>0</v>
      </c>
      <c r="S106" s="165">
        <f>IF(C107="変更",'⑦2.変更活動積算内訳（販促）'!O507,IF('⑦1.活動計画変更（販促）'!C107="中止",0,'⑦2.変更活動積算内訳（販促）'!H507))</f>
        <v>0</v>
      </c>
    </row>
    <row r="107" spans="2:19" ht="36" hidden="1" customHeight="1">
      <c r="B107" s="725" t="str">
        <f>IF(B106="","",B106)</f>
        <v/>
      </c>
      <c r="C107" s="685" t="s">
        <v>225</v>
      </c>
      <c r="D107" s="690"/>
      <c r="E107" s="691"/>
      <c r="F107" s="691"/>
      <c r="G107" s="692"/>
      <c r="H107" s="730" t="str">
        <f>IF('⑦2.変更活動積算内訳（販促）'!M1108=0,"",'⑦2.変更活動積算内訳（販促）'!M1108)</f>
        <v/>
      </c>
      <c r="I107" s="689"/>
      <c r="J107" s="740" t="str">
        <f t="shared" si="62"/>
        <v/>
      </c>
      <c r="M107" s="582"/>
      <c r="N107" s="582"/>
      <c r="O107" s="684"/>
      <c r="P107" s="582"/>
      <c r="Q107" s="582"/>
      <c r="R107" s="147"/>
      <c r="S107" s="147"/>
    </row>
    <row r="108" spans="2:19" ht="36" hidden="1" customHeight="1">
      <c r="B108" s="726" t="str">
        <f>IF('①4.事業内容（販促）'!B56="","",'①4.事業内容（販促）'!B56)</f>
        <v/>
      </c>
      <c r="C108" s="719" t="str">
        <f>IF(B108="","","申請時")</f>
        <v/>
      </c>
      <c r="D108" s="720" t="str">
        <f>IF('①4.事業内容（販促）'!C56="","",'①4.事業内容（販促）'!C56)</f>
        <v/>
      </c>
      <c r="E108" s="721" t="str">
        <f>IF('①4.事業内容（販促）'!D56="","",'①4.事業内容（販促）'!D56)</f>
        <v/>
      </c>
      <c r="F108" s="721" t="str">
        <f>IF('①4.事業内容（販促）'!F56="","",'①4.事業内容（販促）'!F56)</f>
        <v/>
      </c>
      <c r="G108" s="722" t="str">
        <f>IF('①4.事業内容（販促）'!H56="","",'①4.事業内容（販促）'!H56)</f>
        <v/>
      </c>
      <c r="H108" s="731">
        <f>IF('①7.積算内訳（販促）'!F516="","",'①7.積算内訳（販促）'!F516)</f>
        <v>0</v>
      </c>
      <c r="I108" s="723" t="str">
        <f>IF('①6.成果目標（販促）'!G109="","",('①6.成果目標（販促）'!G109*1000))</f>
        <v/>
      </c>
      <c r="J108" s="738" t="str">
        <f t="shared" si="62"/>
        <v/>
      </c>
      <c r="M108" s="603" t="str">
        <f>IF(C109="選択","",IF(C109="中止",-(H108),IF(C109="変更",(H109-H108),"")))</f>
        <v/>
      </c>
      <c r="N108" s="603" t="str">
        <f>IF(C109="選択","",IF(C109="中止",-(I108),IF(C109="変更",(I109-I108),"")))</f>
        <v/>
      </c>
      <c r="O108" s="717" t="str">
        <f t="shared" ref="O108" si="93">IF(B108="","",B108)</f>
        <v/>
      </c>
      <c r="P108" s="603" t="str">
        <f t="shared" ref="P108" si="94">IF(B108="","",IF(C109="変更",H109,IF(C109="中止",0,H108)))</f>
        <v/>
      </c>
      <c r="Q108" s="603" t="str">
        <f t="shared" ref="Q108" si="95">IF(B108="","",IF(C109="変更",I109,IF(C109="中止",0,I108)))</f>
        <v/>
      </c>
      <c r="R108" s="165">
        <f>IF(C109="変更",'⑦2.変更活動積算内訳（販促）'!N517,IF('⑦1.活動計画変更（販促）'!C109="中止",0,'⑦2.変更活動積算内訳（販促）'!G517))</f>
        <v>0</v>
      </c>
      <c r="S108" s="165">
        <f>IF(C109="変更",'⑦2.変更活動積算内訳（販促）'!O517,IF('⑦1.活動計画変更（販促）'!C109="中止",0,'⑦2.変更活動積算内訳（販促）'!H517))</f>
        <v>0</v>
      </c>
    </row>
    <row r="109" spans="2:19" ht="36" hidden="1" customHeight="1">
      <c r="B109" s="725" t="str">
        <f>IF(B108="","",B108)</f>
        <v/>
      </c>
      <c r="C109" s="685" t="s">
        <v>225</v>
      </c>
      <c r="D109" s="690"/>
      <c r="E109" s="691"/>
      <c r="F109" s="691"/>
      <c r="G109" s="692"/>
      <c r="H109" s="730" t="str">
        <f>IF('⑦2.変更活動積算内訳（販促）'!M1118=0,"",'⑦2.変更活動積算内訳（販促）'!M1118)</f>
        <v/>
      </c>
      <c r="I109" s="689"/>
      <c r="J109" s="740" t="str">
        <f t="shared" si="62"/>
        <v/>
      </c>
      <c r="M109" s="582"/>
      <c r="N109" s="582"/>
      <c r="O109" s="684"/>
      <c r="P109" s="582"/>
      <c r="Q109" s="582"/>
      <c r="R109" s="147"/>
      <c r="S109" s="147"/>
    </row>
    <row r="110" spans="2:19" ht="36" hidden="1" customHeight="1">
      <c r="B110" s="726" t="str">
        <f>IF('①4.事業内容（販促）'!B57="","",'①4.事業内容（販促）'!B57)</f>
        <v/>
      </c>
      <c r="C110" s="719" t="str">
        <f>IF(B110="","","申請時")</f>
        <v/>
      </c>
      <c r="D110" s="720" t="str">
        <f>IF('①4.事業内容（販促）'!C57="","",'①4.事業内容（販促）'!C57)</f>
        <v/>
      </c>
      <c r="E110" s="721" t="str">
        <f>IF('①4.事業内容（販促）'!D57="","",'①4.事業内容（販促）'!D57)</f>
        <v/>
      </c>
      <c r="F110" s="721" t="str">
        <f>IF('①4.事業内容（販促）'!F57="","",'①4.事業内容（販促）'!F57)</f>
        <v/>
      </c>
      <c r="G110" s="722" t="str">
        <f>IF('①4.事業内容（販促）'!H57="","",'①4.事業内容（販促）'!H57)</f>
        <v/>
      </c>
      <c r="H110" s="731">
        <f>IF('①7.積算内訳（販促）'!F526="","",'①7.積算内訳（販促）'!F526)</f>
        <v>0</v>
      </c>
      <c r="I110" s="723" t="str">
        <f>IF('①6.成果目標（販促）'!G111="","",('①6.成果目標（販促）'!G111*1000))</f>
        <v/>
      </c>
      <c r="J110" s="738" t="str">
        <f t="shared" si="62"/>
        <v/>
      </c>
      <c r="M110" s="603" t="str">
        <f>IF(C111="選択","",IF(C111="中止",-(H110),IF(C111="変更",(H111-H110),"")))</f>
        <v/>
      </c>
      <c r="N110" s="603" t="str">
        <f>IF(C111="選択","",IF(C111="中止",-(I110),IF(C111="変更",(I111-I110),"")))</f>
        <v/>
      </c>
      <c r="O110" s="717" t="str">
        <f t="shared" ref="O110" si="96">IF(B110="","",B110)</f>
        <v/>
      </c>
      <c r="P110" s="603" t="str">
        <f t="shared" ref="P110" si="97">IF(B110="","",IF(C111="変更",H111,IF(C111="中止",0,H110)))</f>
        <v/>
      </c>
      <c r="Q110" s="603" t="str">
        <f t="shared" ref="Q110" si="98">IF(B110="","",IF(C111="変更",I111,IF(C111="中止",0,I110)))</f>
        <v/>
      </c>
      <c r="R110" s="165">
        <f>IF(C111="変更",'⑦2.変更活動積算内訳（販促）'!N527,IF('⑦1.活動計画変更（販促）'!C111="中止",0,'⑦2.変更活動積算内訳（販促）'!G527))</f>
        <v>0</v>
      </c>
      <c r="S110" s="165">
        <f>IF(C111="変更",'⑦2.変更活動積算内訳（販促）'!O527,IF('⑦1.活動計画変更（販促）'!C111="中止",0,'⑦2.変更活動積算内訳（販促）'!H527))</f>
        <v>0</v>
      </c>
    </row>
    <row r="111" spans="2:19" ht="36" hidden="1" customHeight="1">
      <c r="B111" s="725" t="str">
        <f>IF(B110="","",B110)</f>
        <v/>
      </c>
      <c r="C111" s="685" t="s">
        <v>225</v>
      </c>
      <c r="D111" s="690"/>
      <c r="E111" s="691"/>
      <c r="F111" s="691"/>
      <c r="G111" s="692"/>
      <c r="H111" s="730" t="str">
        <f>IF('⑦2.変更活動積算内訳（販促）'!M1128=0,"",'⑦2.変更活動積算内訳（販促）'!M1128)</f>
        <v/>
      </c>
      <c r="I111" s="689"/>
      <c r="J111" s="740" t="str">
        <f t="shared" si="62"/>
        <v/>
      </c>
      <c r="M111" s="582"/>
      <c r="N111" s="582"/>
      <c r="O111" s="684"/>
      <c r="P111" s="582"/>
      <c r="Q111" s="582"/>
      <c r="R111" s="147"/>
      <c r="S111" s="147"/>
    </row>
    <row r="112" spans="2:19" ht="36" hidden="1" customHeight="1">
      <c r="B112" s="726" t="str">
        <f>IF('①4.事業内容（販促）'!B58="","",'①4.事業内容（販促）'!B58)</f>
        <v/>
      </c>
      <c r="C112" s="719" t="str">
        <f>IF(B112="","","申請時")</f>
        <v/>
      </c>
      <c r="D112" s="720" t="str">
        <f>IF('①4.事業内容（販促）'!C58="","",'①4.事業内容（販促）'!C58)</f>
        <v/>
      </c>
      <c r="E112" s="721" t="str">
        <f>IF('①4.事業内容（販促）'!D58="","",'①4.事業内容（販促）'!D58)</f>
        <v/>
      </c>
      <c r="F112" s="721" t="str">
        <f>IF('①4.事業内容（販促）'!F58="","",'①4.事業内容（販促）'!F58)</f>
        <v/>
      </c>
      <c r="G112" s="722" t="str">
        <f>IF('①4.事業内容（販促）'!H58="","",'①4.事業内容（販促）'!H58)</f>
        <v/>
      </c>
      <c r="H112" s="731">
        <f>IF('①7.積算内訳（販促）'!F536="","",'①7.積算内訳（販促）'!F536)</f>
        <v>0</v>
      </c>
      <c r="I112" s="723" t="str">
        <f>IF('①6.成果目標（販促）'!G113="","",('①6.成果目標（販促）'!G113*1000))</f>
        <v/>
      </c>
      <c r="J112" s="738" t="str">
        <f t="shared" si="62"/>
        <v/>
      </c>
      <c r="M112" s="603" t="str">
        <f>IF(C113="選択","",IF(C113="中止",-(H112),IF(C113="変更",(H113-H112),"")))</f>
        <v/>
      </c>
      <c r="N112" s="603" t="str">
        <f>IF(C113="選択","",IF(C113="中止",-(I112),IF(C113="変更",(I113-I112),"")))</f>
        <v/>
      </c>
      <c r="O112" s="717" t="str">
        <f t="shared" ref="O112" si="99">IF(B112="","",B112)</f>
        <v/>
      </c>
      <c r="P112" s="603" t="str">
        <f t="shared" ref="P112" si="100">IF(B112="","",IF(C113="変更",H113,IF(C113="中止",0,H112)))</f>
        <v/>
      </c>
      <c r="Q112" s="603" t="str">
        <f t="shared" ref="Q112" si="101">IF(B112="","",IF(C113="変更",I113,IF(C113="中止",0,I112)))</f>
        <v/>
      </c>
      <c r="R112" s="165">
        <f>IF(C113="変更",'⑦2.変更活動積算内訳（販促）'!N537,IF('⑦1.活動計画変更（販促）'!C113="中止",0,'⑦2.変更活動積算内訳（販促）'!G537))</f>
        <v>0</v>
      </c>
      <c r="S112" s="165">
        <f>IF(C113="変更",'⑦2.変更活動積算内訳（販促）'!O537,IF('⑦1.活動計画変更（販促）'!C113="中止",0,'⑦2.変更活動積算内訳（販促）'!H537))</f>
        <v>0</v>
      </c>
    </row>
    <row r="113" spans="2:19" ht="36" hidden="1" customHeight="1" thickBot="1">
      <c r="B113" s="727" t="str">
        <f>IF(B112="","",B112)</f>
        <v/>
      </c>
      <c r="C113" s="696" t="s">
        <v>225</v>
      </c>
      <c r="D113" s="697"/>
      <c r="E113" s="698"/>
      <c r="F113" s="698"/>
      <c r="G113" s="699"/>
      <c r="H113" s="732" t="str">
        <f>IF('⑦2.変更活動積算内訳（販促）'!M1138=0,"",'⑦2.変更活動積算内訳（販促）'!M1138)</f>
        <v/>
      </c>
      <c r="I113" s="700"/>
      <c r="J113" s="739" t="str">
        <f t="shared" si="62"/>
        <v/>
      </c>
      <c r="M113" s="582"/>
      <c r="N113" s="582"/>
      <c r="O113" s="684"/>
      <c r="P113" s="582"/>
      <c r="Q113" s="582"/>
      <c r="R113" s="147"/>
      <c r="S113" s="147"/>
    </row>
    <row r="114" spans="2:19" ht="36" hidden="1" customHeight="1">
      <c r="B114" s="726" t="str">
        <f>IF('①4.事業内容（販促）'!B59="","",'①4.事業内容（販促）'!B59)</f>
        <v/>
      </c>
      <c r="C114" s="710" t="str">
        <f>IF(B114="","","申請時")</f>
        <v/>
      </c>
      <c r="D114" s="720" t="str">
        <f>IF('①4.事業内容（販促）'!C59="","",'①4.事業内容（販促）'!C59)</f>
        <v/>
      </c>
      <c r="E114" s="721" t="str">
        <f>IF('①4.事業内容（販促）'!D59="","",'①4.事業内容（販促）'!D59)</f>
        <v/>
      </c>
      <c r="F114" s="721" t="str">
        <f>IF('①4.事業内容（販促）'!F59="","",'①4.事業内容（販促）'!F59)</f>
        <v/>
      </c>
      <c r="G114" s="722" t="str">
        <f>IF('①4.事業内容（販促）'!H59="","",'①4.事業内容（販促）'!H59)</f>
        <v/>
      </c>
      <c r="H114" s="731">
        <f>IF('①7.積算内訳（販促）'!F546="","",'①7.積算内訳（販促）'!F546)</f>
        <v>0</v>
      </c>
      <c r="I114" s="723" t="str">
        <f>IF('①6.成果目標（販促）'!G115="","",('①6.成果目標（販促）'!G115*1000))</f>
        <v/>
      </c>
      <c r="J114" s="738" t="str">
        <f t="shared" si="62"/>
        <v/>
      </c>
      <c r="M114" s="603" t="str">
        <f>IF(C115="選択","",IF(C115="中止",-(H114),IF(C115="変更",(H115-H114),"")))</f>
        <v/>
      </c>
      <c r="N114" s="603" t="str">
        <f>IF(C115="選択","",IF(C115="中止",-(I114),IF(C115="変更",(I115-I114),"")))</f>
        <v/>
      </c>
      <c r="O114" s="717" t="str">
        <f t="shared" ref="O114" si="102">IF(B114="","",B114)</f>
        <v/>
      </c>
      <c r="P114" s="603" t="str">
        <f t="shared" ref="P114" si="103">IF(B114="","",IF(C115="変更",H115,IF(C115="中止",0,H114)))</f>
        <v/>
      </c>
      <c r="Q114" s="603" t="str">
        <f t="shared" ref="Q114" si="104">IF(B114="","",IF(C115="変更",I115,IF(C115="中止",0,I114)))</f>
        <v/>
      </c>
      <c r="R114" s="165">
        <f>IF(C115="変更",'⑦2.変更活動積算内訳（販促）'!N547,IF('⑦1.活動計画変更（販促）'!C115="中止",0,'⑦2.変更活動積算内訳（販促）'!G547))</f>
        <v>0</v>
      </c>
      <c r="S114" s="165">
        <f>IF(C115="変更",'⑦2.変更活動積算内訳（販促）'!O547,IF('⑦1.活動計画変更（販促）'!C115="中止",0,'⑦2.変更活動積算内訳（販促）'!H547))</f>
        <v>0</v>
      </c>
    </row>
    <row r="115" spans="2:19" ht="36" hidden="1" customHeight="1">
      <c r="B115" s="725" t="str">
        <f>IF(B114="","",B114)</f>
        <v/>
      </c>
      <c r="C115" s="685" t="s">
        <v>225</v>
      </c>
      <c r="D115" s="690"/>
      <c r="E115" s="691"/>
      <c r="F115" s="691"/>
      <c r="G115" s="692"/>
      <c r="H115" s="730" t="str">
        <f>IF('⑦2.変更活動積算内訳（販促）'!M1148=0,"",'⑦2.変更活動積算内訳（販促）'!M1148)</f>
        <v/>
      </c>
      <c r="I115" s="689"/>
      <c r="J115" s="740" t="str">
        <f t="shared" si="62"/>
        <v/>
      </c>
      <c r="M115" s="582"/>
      <c r="N115" s="582"/>
      <c r="O115" s="684"/>
      <c r="P115" s="582"/>
      <c r="Q115" s="582"/>
      <c r="R115" s="147"/>
      <c r="S115" s="147"/>
    </row>
    <row r="116" spans="2:19" ht="36" hidden="1" customHeight="1">
      <c r="B116" s="726" t="str">
        <f>IF('①4.事業内容（販促）'!B60="","",'①4.事業内容（販促）'!B60)</f>
        <v/>
      </c>
      <c r="C116" s="719" t="str">
        <f>IF(B116="","","申請時")</f>
        <v/>
      </c>
      <c r="D116" s="720" t="str">
        <f>IF('①4.事業内容（販促）'!C60="","",'①4.事業内容（販促）'!C60)</f>
        <v/>
      </c>
      <c r="E116" s="721" t="str">
        <f>IF('①4.事業内容（販促）'!D60="","",'①4.事業内容（販促）'!D60)</f>
        <v/>
      </c>
      <c r="F116" s="721" t="str">
        <f>IF('①4.事業内容（販促）'!F60="","",'①4.事業内容（販促）'!F60)</f>
        <v/>
      </c>
      <c r="G116" s="722" t="str">
        <f>IF('①4.事業内容（販促）'!H60="","",'①4.事業内容（販促）'!H60)</f>
        <v/>
      </c>
      <c r="H116" s="731">
        <f>IF('①7.積算内訳（販促）'!F556="","",'①7.積算内訳（販促）'!F556)</f>
        <v>0</v>
      </c>
      <c r="I116" s="723" t="str">
        <f>IF('①6.成果目標（販促）'!G117="","",('①6.成果目標（販促）'!G117*1000))</f>
        <v/>
      </c>
      <c r="J116" s="738" t="str">
        <f t="shared" si="62"/>
        <v/>
      </c>
      <c r="M116" s="603" t="str">
        <f>IF(C117="選択","",IF(C117="中止",-(H116),IF(C117="変更",(H117-H116),"")))</f>
        <v/>
      </c>
      <c r="N116" s="603" t="str">
        <f>IF(C117="選択","",IF(C117="中止",-(I116),IF(C117="変更",(I117-I116),"")))</f>
        <v/>
      </c>
      <c r="O116" s="717" t="str">
        <f t="shared" ref="O116" si="105">IF(B116="","",B116)</f>
        <v/>
      </c>
      <c r="P116" s="603" t="str">
        <f t="shared" ref="P116" si="106">IF(B116="","",IF(C117="変更",H117,IF(C117="中止",0,H116)))</f>
        <v/>
      </c>
      <c r="Q116" s="603" t="str">
        <f t="shared" ref="Q116" si="107">IF(B116="","",IF(C117="変更",I117,IF(C117="中止",0,I116)))</f>
        <v/>
      </c>
      <c r="R116" s="165">
        <f>IF(C117="変更",'⑦2.変更活動積算内訳（販促）'!N557,IF('⑦1.活動計画変更（販促）'!C117="中止",0,'⑦2.変更活動積算内訳（販促）'!G557))</f>
        <v>0</v>
      </c>
      <c r="S116" s="165">
        <f>IF(C117="変更",'⑦2.変更活動積算内訳（販促）'!O557,IF('⑦1.活動計画変更（販促）'!C117="中止",0,'⑦2.変更活動積算内訳（販促）'!H557))</f>
        <v>0</v>
      </c>
    </row>
    <row r="117" spans="2:19" ht="36" hidden="1" customHeight="1">
      <c r="B117" s="725" t="str">
        <f>IF(B116="","",B116)</f>
        <v/>
      </c>
      <c r="C117" s="685" t="s">
        <v>225</v>
      </c>
      <c r="D117" s="690"/>
      <c r="E117" s="691"/>
      <c r="F117" s="691"/>
      <c r="G117" s="692"/>
      <c r="H117" s="730" t="str">
        <f>IF('⑦2.変更活動積算内訳（販促）'!M1158=0,"",'⑦2.変更活動積算内訳（販促）'!M1158)</f>
        <v/>
      </c>
      <c r="I117" s="689"/>
      <c r="J117" s="740" t="str">
        <f t="shared" si="62"/>
        <v/>
      </c>
      <c r="M117" s="582"/>
      <c r="N117" s="582"/>
      <c r="O117" s="684"/>
      <c r="P117" s="582"/>
      <c r="Q117" s="582"/>
      <c r="R117" s="147"/>
      <c r="S117" s="147"/>
    </row>
    <row r="118" spans="2:19" ht="36" hidden="1" customHeight="1">
      <c r="B118" s="726" t="str">
        <f>IF('①4.事業内容（販促）'!B61="","",'①4.事業内容（販促）'!B61)</f>
        <v/>
      </c>
      <c r="C118" s="719" t="str">
        <f>IF(B118="","","申請時")</f>
        <v/>
      </c>
      <c r="D118" s="720" t="str">
        <f>IF('①4.事業内容（販促）'!C61="","",'①4.事業内容（販促）'!C61)</f>
        <v/>
      </c>
      <c r="E118" s="721" t="str">
        <f>IF('①4.事業内容（販促）'!D61="","",'①4.事業内容（販促）'!D61)</f>
        <v/>
      </c>
      <c r="F118" s="721" t="str">
        <f>IF('①4.事業内容（販促）'!F61="","",'①4.事業内容（販促）'!F61)</f>
        <v/>
      </c>
      <c r="G118" s="722" t="str">
        <f>IF('①4.事業内容（販促）'!H61="","",'①4.事業内容（販促）'!H61)</f>
        <v/>
      </c>
      <c r="H118" s="731">
        <f>IF('①7.積算内訳（販促）'!F566="","",'①7.積算内訳（販促）'!F566)</f>
        <v>0</v>
      </c>
      <c r="I118" s="723" t="str">
        <f>IF('①6.成果目標（販促）'!G119="","",('①6.成果目標（販促）'!G119*1000))</f>
        <v/>
      </c>
      <c r="J118" s="738" t="str">
        <f t="shared" si="62"/>
        <v/>
      </c>
      <c r="M118" s="603" t="str">
        <f>IF(C119="選択","",IF(C119="中止",-(H118),IF(C119="変更",(H119-H118),"")))</f>
        <v/>
      </c>
      <c r="N118" s="603" t="str">
        <f>IF(C119="選択","",IF(C119="中止",-(I118),IF(C119="変更",(I119-I118),"")))</f>
        <v/>
      </c>
      <c r="O118" s="717" t="str">
        <f t="shared" ref="O118" si="108">IF(B118="","",B118)</f>
        <v/>
      </c>
      <c r="P118" s="603" t="str">
        <f t="shared" ref="P118" si="109">IF(B118="","",IF(C119="変更",H119,IF(C119="中止",0,H118)))</f>
        <v/>
      </c>
      <c r="Q118" s="603" t="str">
        <f t="shared" ref="Q118" si="110">IF(B118="","",IF(C119="変更",I119,IF(C119="中止",0,I118)))</f>
        <v/>
      </c>
      <c r="R118" s="165">
        <f>IF(C119="変更",'⑦2.変更活動積算内訳（販促）'!N567,IF('⑦1.活動計画変更（販促）'!C119="中止",0,'⑦2.変更活動積算内訳（販促）'!G567))</f>
        <v>0</v>
      </c>
      <c r="S118" s="165">
        <f>IF(C119="変更",'⑦2.変更活動積算内訳（販促）'!O567,IF('⑦1.活動計画変更（販促）'!C119="中止",0,'⑦2.変更活動積算内訳（販促）'!H567))</f>
        <v>0</v>
      </c>
    </row>
    <row r="119" spans="2:19" ht="36" hidden="1" customHeight="1">
      <c r="B119" s="725" t="str">
        <f>IF(B118="","",B118)</f>
        <v/>
      </c>
      <c r="C119" s="685" t="s">
        <v>225</v>
      </c>
      <c r="D119" s="690"/>
      <c r="E119" s="691"/>
      <c r="F119" s="691"/>
      <c r="G119" s="692"/>
      <c r="H119" s="730" t="str">
        <f>IF('⑦2.変更活動積算内訳（販促）'!M1168=0,"",'⑦2.変更活動積算内訳（販促）'!M1168)</f>
        <v/>
      </c>
      <c r="I119" s="689"/>
      <c r="J119" s="740" t="str">
        <f t="shared" si="62"/>
        <v/>
      </c>
      <c r="M119" s="582"/>
      <c r="N119" s="582"/>
      <c r="O119" s="684"/>
      <c r="P119" s="582"/>
      <c r="Q119" s="582"/>
      <c r="R119" s="147"/>
      <c r="S119" s="147"/>
    </row>
    <row r="120" spans="2:19" ht="36" hidden="1" customHeight="1">
      <c r="B120" s="726" t="str">
        <f>IF('①4.事業内容（販促）'!B62="","",'①4.事業内容（販促）'!B62)</f>
        <v/>
      </c>
      <c r="C120" s="719" t="str">
        <f>IF(B120="","","申請時")</f>
        <v/>
      </c>
      <c r="D120" s="720" t="str">
        <f>IF('①4.事業内容（販促）'!C62="","",'①4.事業内容（販促）'!C62)</f>
        <v/>
      </c>
      <c r="E120" s="721" t="str">
        <f>IF('①4.事業内容（販促）'!D62="","",'①4.事業内容（販促）'!D62)</f>
        <v/>
      </c>
      <c r="F120" s="721" t="str">
        <f>IF('①4.事業内容（販促）'!F62="","",'①4.事業内容（販促）'!F62)</f>
        <v/>
      </c>
      <c r="G120" s="722" t="str">
        <f>IF('①4.事業内容（販促）'!H62="","",'①4.事業内容（販促）'!H62)</f>
        <v/>
      </c>
      <c r="H120" s="731">
        <f>IF('①7.積算内訳（販促）'!F576="","",'①7.積算内訳（販促）'!F576)</f>
        <v>0</v>
      </c>
      <c r="I120" s="723" t="str">
        <f>IF('①6.成果目標（販促）'!G121="","",('①6.成果目標（販促）'!G121*1000))</f>
        <v/>
      </c>
      <c r="J120" s="738" t="str">
        <f t="shared" si="62"/>
        <v/>
      </c>
      <c r="M120" s="603" t="str">
        <f>IF(C121="選択","",IF(C121="中止",-(H120),IF(C121="変更",(H121-H120),"")))</f>
        <v/>
      </c>
      <c r="N120" s="603" t="str">
        <f>IF(C121="選択","",IF(C121="中止",-(I120),IF(C121="変更",(I121-I120),"")))</f>
        <v/>
      </c>
      <c r="O120" s="717" t="str">
        <f t="shared" ref="O120" si="111">IF(B120="","",B120)</f>
        <v/>
      </c>
      <c r="P120" s="603" t="str">
        <f t="shared" ref="P120" si="112">IF(B120="","",IF(C121="変更",H121,IF(C121="中止",0,H120)))</f>
        <v/>
      </c>
      <c r="Q120" s="603" t="str">
        <f t="shared" ref="Q120" si="113">IF(B120="","",IF(C121="変更",I121,IF(C121="中止",0,I120)))</f>
        <v/>
      </c>
      <c r="R120" s="165">
        <f>IF(C121="変更",'⑦2.変更活動積算内訳（販促）'!N577,IF('⑦1.活動計画変更（販促）'!C121="中止",0,'⑦2.変更活動積算内訳（販促）'!G577))</f>
        <v>0</v>
      </c>
      <c r="S120" s="165">
        <f>IF(C121="変更",'⑦2.変更活動積算内訳（販促）'!O577,IF('⑦1.活動計画変更（販促）'!C121="中止",0,'⑦2.変更活動積算内訳（販促）'!H577))</f>
        <v>0</v>
      </c>
    </row>
    <row r="121" spans="2:19" ht="36" hidden="1" customHeight="1">
      <c r="B121" s="725" t="str">
        <f>IF(B120="","",B120)</f>
        <v/>
      </c>
      <c r="C121" s="685" t="s">
        <v>225</v>
      </c>
      <c r="D121" s="690"/>
      <c r="E121" s="691"/>
      <c r="F121" s="691"/>
      <c r="G121" s="692"/>
      <c r="H121" s="730" t="str">
        <f>IF('⑦2.変更活動積算内訳（販促）'!M1178=0,"",'⑦2.変更活動積算内訳（販促）'!M1178)</f>
        <v/>
      </c>
      <c r="I121" s="689"/>
      <c r="J121" s="740" t="str">
        <f t="shared" si="62"/>
        <v/>
      </c>
      <c r="M121" s="582"/>
      <c r="N121" s="582"/>
      <c r="O121" s="684"/>
      <c r="P121" s="582"/>
      <c r="Q121" s="582"/>
      <c r="R121" s="147"/>
      <c r="S121" s="147"/>
    </row>
    <row r="122" spans="2:19" ht="36" hidden="1" customHeight="1">
      <c r="B122" s="726" t="str">
        <f>IF('①4.事業内容（販促）'!B63="","",'①4.事業内容（販促）'!B63)</f>
        <v/>
      </c>
      <c r="C122" s="719" t="str">
        <f>IF(B122="","","申請時")</f>
        <v/>
      </c>
      <c r="D122" s="720" t="str">
        <f>IF('①4.事業内容（販促）'!C63="","",'①4.事業内容（販促）'!C63)</f>
        <v/>
      </c>
      <c r="E122" s="721" t="str">
        <f>IF('①4.事業内容（販促）'!D63="","",'①4.事業内容（販促）'!D63)</f>
        <v/>
      </c>
      <c r="F122" s="721" t="str">
        <f>IF('①4.事業内容（販促）'!F63="","",'①4.事業内容（販促）'!F63)</f>
        <v/>
      </c>
      <c r="G122" s="722" t="str">
        <f>IF('①4.事業内容（販促）'!H63="","",'①4.事業内容（販促）'!H63)</f>
        <v/>
      </c>
      <c r="H122" s="731">
        <f>IF('①7.積算内訳（販促）'!F586="","",'①7.積算内訳（販促）'!F586)</f>
        <v>0</v>
      </c>
      <c r="I122" s="723" t="str">
        <f>IF('①6.成果目標（販促）'!G123="","",('①6.成果目標（販促）'!G123*1000))</f>
        <v/>
      </c>
      <c r="J122" s="738" t="str">
        <f t="shared" si="62"/>
        <v/>
      </c>
      <c r="M122" s="603" t="str">
        <f>IF(C123="選択","",IF(C123="中止",-(H122),IF(C123="変更",(H123-H122),"")))</f>
        <v/>
      </c>
      <c r="N122" s="603" t="str">
        <f>IF(C123="選択","",IF(C123="中止",-(I122),IF(C123="変更",(I123-I122),"")))</f>
        <v/>
      </c>
      <c r="O122" s="717" t="str">
        <f t="shared" ref="O122" si="114">IF(B122="","",B122)</f>
        <v/>
      </c>
      <c r="P122" s="603" t="str">
        <f t="shared" ref="P122" si="115">IF(B122="","",IF(C123="変更",H123,IF(C123="中止",0,H122)))</f>
        <v/>
      </c>
      <c r="Q122" s="603" t="str">
        <f t="shared" ref="Q122" si="116">IF(B122="","",IF(C123="変更",I123,IF(C123="中止",0,I122)))</f>
        <v/>
      </c>
      <c r="R122" s="165">
        <f>IF(C123="変更",'⑦2.変更活動積算内訳（販促）'!N587,IF('⑦1.活動計画変更（販促）'!C123="中止",0,'⑦2.変更活動積算内訳（販促）'!G587))</f>
        <v>0</v>
      </c>
      <c r="S122" s="165">
        <f>IF(C123="変更",'⑦2.変更活動積算内訳（販促）'!O587,IF('⑦1.活動計画変更（販促）'!C123="中止",0,'⑦2.変更活動積算内訳（販促）'!H587))</f>
        <v>0</v>
      </c>
    </row>
    <row r="123" spans="2:19" ht="36" hidden="1" customHeight="1">
      <c r="B123" s="725" t="str">
        <f>IF(B122="","",B122)</f>
        <v/>
      </c>
      <c r="C123" s="685" t="s">
        <v>225</v>
      </c>
      <c r="D123" s="690"/>
      <c r="E123" s="691"/>
      <c r="F123" s="691"/>
      <c r="G123" s="692"/>
      <c r="H123" s="730" t="str">
        <f>IF('⑦2.変更活動積算内訳（販促）'!M1188=0,"",'⑦2.変更活動積算内訳（販促）'!M1188)</f>
        <v/>
      </c>
      <c r="I123" s="689"/>
      <c r="J123" s="740" t="str">
        <f t="shared" si="62"/>
        <v/>
      </c>
      <c r="M123" s="582"/>
      <c r="N123" s="582"/>
      <c r="O123" s="684"/>
      <c r="P123" s="582"/>
      <c r="Q123" s="582"/>
      <c r="R123" s="147"/>
      <c r="S123" s="147"/>
    </row>
    <row r="124" spans="2:19" ht="36" hidden="1" customHeight="1">
      <c r="B124" s="726" t="str">
        <f>IF('①4.事業内容（販促）'!B64="","",'①4.事業内容（販促）'!B64)</f>
        <v/>
      </c>
      <c r="C124" s="719" t="str">
        <f>IF(B124="","","申請時")</f>
        <v/>
      </c>
      <c r="D124" s="720" t="str">
        <f>IF('①4.事業内容（販促）'!C64="","",'①4.事業内容（販促）'!C64)</f>
        <v/>
      </c>
      <c r="E124" s="721" t="str">
        <f>IF('①4.事業内容（販促）'!D64="","",'①4.事業内容（販促）'!D64)</f>
        <v/>
      </c>
      <c r="F124" s="721" t="str">
        <f>IF('①4.事業内容（販促）'!F64="","",'①4.事業内容（販促）'!F64)</f>
        <v/>
      </c>
      <c r="G124" s="722" t="str">
        <f>IF('①4.事業内容（販促）'!H64="","",'①4.事業内容（販促）'!H64)</f>
        <v/>
      </c>
      <c r="H124" s="731">
        <f>IF('①7.積算内訳（販促）'!F596="","",'①7.積算内訳（販促）'!F596)</f>
        <v>0</v>
      </c>
      <c r="I124" s="723" t="str">
        <f>IF('①6.成果目標（販促）'!G125="","",('①6.成果目標（販促）'!G125*1000))</f>
        <v/>
      </c>
      <c r="J124" s="738" t="str">
        <f t="shared" si="62"/>
        <v/>
      </c>
      <c r="M124" s="603" t="str">
        <f>IF(C125="選択","",IF(C125="中止",-(H124),IF(C125="変更",(H125-H124),"")))</f>
        <v/>
      </c>
      <c r="N124" s="603" t="str">
        <f>IF(C125="選択","",IF(C125="中止",-(I124),IF(C125="変更",(I125-I124),"")))</f>
        <v/>
      </c>
      <c r="O124" s="717" t="str">
        <f t="shared" ref="O124" si="117">IF(B124="","",B124)</f>
        <v/>
      </c>
      <c r="P124" s="603" t="str">
        <f t="shared" ref="P124" si="118">IF(B124="","",IF(C125="変更",H125,IF(C125="中止",0,H124)))</f>
        <v/>
      </c>
      <c r="Q124" s="603" t="str">
        <f t="shared" ref="Q124" si="119">IF(B124="","",IF(C125="変更",I125,IF(C125="中止",0,I124)))</f>
        <v/>
      </c>
      <c r="R124" s="165">
        <f>IF(C125="変更",'⑦2.変更活動積算内訳（販促）'!N597,IF('⑦1.活動計画変更（販促）'!C125="中止",0,'⑦2.変更活動積算内訳（販促）'!G597))</f>
        <v>0</v>
      </c>
      <c r="S124" s="165">
        <f>IF(C125="変更",'⑦2.変更活動積算内訳（販促）'!O597,IF('⑦1.活動計画変更（販促）'!C125="中止",0,'⑦2.変更活動積算内訳（販促）'!H597))</f>
        <v>0</v>
      </c>
    </row>
    <row r="125" spans="2:19" ht="36" hidden="1" customHeight="1" thickBot="1">
      <c r="B125" s="727" t="str">
        <f>IF(B124="","",B124)</f>
        <v/>
      </c>
      <c r="C125" s="696" t="s">
        <v>225</v>
      </c>
      <c r="D125" s="697"/>
      <c r="E125" s="698"/>
      <c r="F125" s="698"/>
      <c r="G125" s="699"/>
      <c r="H125" s="732" t="str">
        <f>IF('⑦2.変更活動積算内訳（販促）'!M1198=0,"",'⑦2.変更活動積算内訳（販促）'!M1198)</f>
        <v/>
      </c>
      <c r="I125" s="700"/>
      <c r="J125" s="739" t="str">
        <f t="shared" si="62"/>
        <v/>
      </c>
      <c r="M125" s="582"/>
      <c r="N125" s="582"/>
      <c r="O125" s="684"/>
      <c r="P125" s="582"/>
      <c r="Q125" s="582"/>
      <c r="R125" s="147"/>
      <c r="S125" s="147"/>
    </row>
    <row r="126" spans="2:19" ht="36" hidden="1" customHeight="1">
      <c r="B126" s="724" t="str">
        <f>IF('①4.事業内容（販促）'!B65="","",'①4.事業内容（販促）'!B65)</f>
        <v/>
      </c>
      <c r="C126" s="710" t="str">
        <f>IF(B126="","","申請時")</f>
        <v/>
      </c>
      <c r="D126" s="711" t="str">
        <f>IF('①4.事業内容（販促）'!C65="","",'①4.事業内容（販促）'!C65)</f>
        <v/>
      </c>
      <c r="E126" s="712" t="str">
        <f>IF('①4.事業内容（販促）'!D65="","",'①4.事業内容（販促）'!D65)</f>
        <v/>
      </c>
      <c r="F126" s="712" t="str">
        <f>IF('①4.事業内容（販促）'!F65="","",'①4.事業内容（販促）'!F65)</f>
        <v/>
      </c>
      <c r="G126" s="713" t="str">
        <f>IF('①4.事業内容（販促）'!H65="","",'①4.事業内容（販促）'!H65)</f>
        <v/>
      </c>
      <c r="H126" s="729">
        <f>IF('①7.積算内訳（販促）'!F606="","",'①7.積算内訳（販促）'!F606)</f>
        <v>0</v>
      </c>
      <c r="I126" s="715" t="str">
        <f>IF('①6.成果目標（販促）'!G127="","",('①6.成果目標（販促）'!G127*1000))</f>
        <v/>
      </c>
      <c r="J126" s="734" t="str">
        <f>IF(I126="","",(I126/H126))</f>
        <v/>
      </c>
      <c r="L126" s="146"/>
      <c r="M126" s="716" t="str">
        <f>IF(C127="選択","",IF(C127="中止",-(H126),IF(C127="変更",(H127-H126),"")))</f>
        <v/>
      </c>
      <c r="N126" s="716" t="str">
        <f>IF(C127="選択","",IF(C127="中止",-(I126),IF(C127="変更",(I127-I126),"")))</f>
        <v/>
      </c>
      <c r="O126" s="717" t="str">
        <f>IF(B126="","",B126)</f>
        <v/>
      </c>
      <c r="P126" s="716" t="str">
        <f>IF(B126="","",IF(C127="変更",H127,IF(C127="中止",0,H126)))</f>
        <v/>
      </c>
      <c r="Q126" s="716" t="str">
        <f>IF(B126="","",IF(C127="変更",I127,IF(C127="中止",0,I126)))</f>
        <v/>
      </c>
      <c r="R126" s="718">
        <f>IF(C127="変更",'⑦2.変更活動積算内訳（販促）'!N607,IF('⑦1.活動計画変更（販促）'!C127="中止",0,'⑦2.変更活動積算内訳（販促）'!G607))</f>
        <v>0</v>
      </c>
      <c r="S126" s="718">
        <f>IF(C127="変更",'⑦2.変更活動積算内訳（販促）'!O607,IF('⑦1.活動計画変更（販促）'!C127="中止",0,'⑦2.変更活動積算内訳（販促）'!H607))</f>
        <v>0</v>
      </c>
    </row>
    <row r="127" spans="2:19" ht="36" hidden="1" customHeight="1">
      <c r="B127" s="725" t="str">
        <f>IF(B126="","",B126)</f>
        <v/>
      </c>
      <c r="C127" s="685" t="s">
        <v>225</v>
      </c>
      <c r="D127" s="686"/>
      <c r="E127" s="687"/>
      <c r="F127" s="687"/>
      <c r="G127" s="688"/>
      <c r="H127" s="730" t="str">
        <f>IF('⑦2.変更活動積算内訳（販促）'!M1208=0,"",'⑦2.変更活動積算内訳（販促）'!M1208)</f>
        <v/>
      </c>
      <c r="I127" s="689"/>
      <c r="J127" s="735" t="str">
        <f t="shared" ref="J127:J165" si="120">IF(I127="","",(I127/H127))</f>
        <v/>
      </c>
      <c r="L127" s="151"/>
      <c r="M127" s="582"/>
      <c r="N127" s="582"/>
      <c r="O127" s="684"/>
      <c r="P127" s="582"/>
      <c r="Q127" s="582"/>
      <c r="R127" s="147"/>
      <c r="S127" s="147"/>
    </row>
    <row r="128" spans="2:19" ht="36" hidden="1" customHeight="1">
      <c r="B128" s="726" t="str">
        <f>IF('①4.事業内容（販促）'!B66="","",'①4.事業内容（販促）'!B66)</f>
        <v/>
      </c>
      <c r="C128" s="719" t="str">
        <f>IF(B128="","","申請時")</f>
        <v/>
      </c>
      <c r="D128" s="720" t="str">
        <f>IF('①4.事業内容（販促）'!C66="","",'①4.事業内容（販促）'!C66)</f>
        <v/>
      </c>
      <c r="E128" s="721" t="str">
        <f>IF('①4.事業内容（販促）'!D66="","",'①4.事業内容（販促）'!D66)</f>
        <v/>
      </c>
      <c r="F128" s="721" t="str">
        <f>IF('①4.事業内容（販促）'!F66="","",'①4.事業内容（販促）'!F66)</f>
        <v/>
      </c>
      <c r="G128" s="722" t="str">
        <f>IF('①4.事業内容（販促）'!H66="","",'①4.事業内容（販促）'!H66)</f>
        <v/>
      </c>
      <c r="H128" s="731">
        <f>IF('①7.積算内訳（販促）'!F616="","",'①7.積算内訳（販促）'!F616)</f>
        <v>0</v>
      </c>
      <c r="I128" s="723" t="str">
        <f>IF('①6.成果目標（販促）'!G129="","",('①6.成果目標（販促）'!G129*1000))</f>
        <v/>
      </c>
      <c r="J128" s="736" t="str">
        <f t="shared" si="120"/>
        <v/>
      </c>
      <c r="L128" s="146"/>
      <c r="M128" s="603" t="str">
        <f>IF(C129="選択","",IF(C129="中止",H128,IF(C129="変更",(H129-H128),"")))</f>
        <v/>
      </c>
      <c r="N128" s="603" t="str">
        <f>IF(C129="選択","",IF(C129="中止",-(I128),IF(C129="変更",(I129-I128),"")))</f>
        <v/>
      </c>
      <c r="O128" s="717" t="str">
        <f t="shared" ref="O128" si="121">IF(B128="","",B128)</f>
        <v/>
      </c>
      <c r="P128" s="603" t="str">
        <f t="shared" ref="P128" si="122">IF(B128="","",IF(C129="変更",H129,IF(C129="中止",0,H128)))</f>
        <v/>
      </c>
      <c r="Q128" s="603" t="str">
        <f t="shared" ref="Q128" si="123">IF(B128="","",IF(C129="変更",I129,IF(C129="中止",0,I128)))</f>
        <v/>
      </c>
      <c r="R128" s="165">
        <f>IF(C129="変更",'⑦2.変更活動積算内訳（販促）'!N617,IF('⑦1.活動計画変更（販促）'!C129="中止",0,'⑦2.変更活動積算内訳（販促）'!G617))</f>
        <v>0</v>
      </c>
      <c r="S128" s="165">
        <f>IF(C129="変更",'⑦2.変更活動積算内訳（販促）'!O617,IF('⑦1.活動計画変更（販促）'!C129="中止",0,'⑦2.変更活動積算内訳（販促）'!H617))</f>
        <v>0</v>
      </c>
    </row>
    <row r="129" spans="2:19" ht="36" hidden="1" customHeight="1">
      <c r="B129" s="725" t="str">
        <f>IF(B128="","",B128)</f>
        <v/>
      </c>
      <c r="C129" s="685" t="s">
        <v>225</v>
      </c>
      <c r="D129" s="686"/>
      <c r="E129" s="687"/>
      <c r="F129" s="687"/>
      <c r="G129" s="688"/>
      <c r="H129" s="730" t="str">
        <f>IF('⑦2.変更活動積算内訳（販促）'!M1218=0,"",'⑦2.変更活動積算内訳（販促）'!M1218)</f>
        <v/>
      </c>
      <c r="I129" s="689"/>
      <c r="J129" s="737" t="str">
        <f t="shared" si="120"/>
        <v/>
      </c>
      <c r="L129" s="152"/>
      <c r="M129" s="582"/>
      <c r="N129" s="582"/>
      <c r="O129" s="684"/>
      <c r="P129" s="582"/>
      <c r="Q129" s="582"/>
      <c r="R129" s="147"/>
      <c r="S129" s="147"/>
    </row>
    <row r="130" spans="2:19" ht="36" hidden="1" customHeight="1">
      <c r="B130" s="726" t="str">
        <f>IF('①4.事業内容（販促）'!B67="","",'①4.事業内容（販促）'!B67)</f>
        <v/>
      </c>
      <c r="C130" s="719" t="str">
        <f>IF(B130="","","申請時")</f>
        <v/>
      </c>
      <c r="D130" s="720" t="str">
        <f>IF('①4.事業内容（販促）'!C67="","",'①4.事業内容（販促）'!C67)</f>
        <v/>
      </c>
      <c r="E130" s="721" t="str">
        <f>IF('①4.事業内容（販促）'!D67="","",'①4.事業内容（販促）'!D67)</f>
        <v/>
      </c>
      <c r="F130" s="721" t="str">
        <f>IF('①4.事業内容（販促）'!F67="","",'①4.事業内容（販促）'!F67)</f>
        <v/>
      </c>
      <c r="G130" s="722" t="str">
        <f>IF('①4.事業内容（販促）'!H67="","",'①4.事業内容（販促）'!H67)</f>
        <v/>
      </c>
      <c r="H130" s="731">
        <f>IF('①7.積算内訳（販促）'!F626="","",'①7.積算内訳（販促）'!F626)</f>
        <v>0</v>
      </c>
      <c r="I130" s="723" t="str">
        <f>IF('①6.成果目標（販促）'!G131="","",('①6.成果目標（販促）'!G131*1000))</f>
        <v/>
      </c>
      <c r="J130" s="736" t="str">
        <f t="shared" si="120"/>
        <v/>
      </c>
      <c r="M130" s="603" t="str">
        <f>IF(C131="選択","",IF(C131="中止",-(H130),IF(C131="変更",(H131-H130),"")))</f>
        <v/>
      </c>
      <c r="N130" s="603" t="str">
        <f>IF(C131="選択","",IF(C131="中止",-(I130),IF(C131="変更",(I131-I130),"")))</f>
        <v/>
      </c>
      <c r="O130" s="717" t="str">
        <f t="shared" ref="O130" si="124">IF(B130="","",B130)</f>
        <v/>
      </c>
      <c r="P130" s="603" t="str">
        <f t="shared" ref="P130" si="125">IF(B130="","",IF(C131="変更",H131,IF(C131="中止",0,H130)))</f>
        <v/>
      </c>
      <c r="Q130" s="603" t="str">
        <f t="shared" ref="Q130" si="126">IF(B130="","",IF(C131="変更",I131,IF(C131="中止",0,I130)))</f>
        <v/>
      </c>
      <c r="R130" s="165">
        <f>IF(C131="変更",'⑦2.変更活動積算内訳（販促）'!N627,IF('⑦1.活動計画変更（販促）'!C131="中止",0,'⑦2.変更活動積算内訳（販促）'!G627))</f>
        <v>0</v>
      </c>
      <c r="S130" s="165">
        <f>IF(C131="変更",'⑦2.変更活動積算内訳（販促）'!O627,IF('⑦1.活動計画変更（販促）'!C131="中止",0,'⑦2.変更活動積算内訳（販促）'!H627))</f>
        <v>0</v>
      </c>
    </row>
    <row r="131" spans="2:19" ht="36" hidden="1" customHeight="1">
      <c r="B131" s="725" t="str">
        <f>IF(B130="","",B130)</f>
        <v/>
      </c>
      <c r="C131" s="685" t="s">
        <v>225</v>
      </c>
      <c r="D131" s="690"/>
      <c r="E131" s="691"/>
      <c r="F131" s="691"/>
      <c r="G131" s="692"/>
      <c r="H131" s="730" t="str">
        <f>IF('⑦2.変更活動積算内訳（販促）'!M1228=0,"",'⑦2.変更活動積算内訳（販促）'!M1228)</f>
        <v/>
      </c>
      <c r="I131" s="689"/>
      <c r="J131" s="737" t="str">
        <f t="shared" si="120"/>
        <v/>
      </c>
      <c r="M131" s="582"/>
      <c r="N131" s="582"/>
      <c r="O131" s="684"/>
      <c r="P131" s="582"/>
      <c r="Q131" s="582"/>
      <c r="R131" s="147"/>
      <c r="S131" s="147"/>
    </row>
    <row r="132" spans="2:19" ht="36" hidden="1" customHeight="1">
      <c r="B132" s="726" t="str">
        <f>IF('①4.事業内容（販促）'!B68="","",'①4.事業内容（販促）'!B68)</f>
        <v/>
      </c>
      <c r="C132" s="719" t="str">
        <f>IF(B132="","","申請時")</f>
        <v/>
      </c>
      <c r="D132" s="720" t="str">
        <f>IF('①4.事業内容（販促）'!C68="","",'①4.事業内容（販促）'!C68)</f>
        <v/>
      </c>
      <c r="E132" s="721" t="str">
        <f>IF('①4.事業内容（販促）'!D68="","",'①4.事業内容（販促）'!D68)</f>
        <v/>
      </c>
      <c r="F132" s="721" t="str">
        <f>IF('①4.事業内容（販促）'!F68="","",'①4.事業内容（販促）'!F68)</f>
        <v/>
      </c>
      <c r="G132" s="722" t="str">
        <f>IF('①4.事業内容（販促）'!H68="","",'①4.事業内容（販促）'!H68)</f>
        <v/>
      </c>
      <c r="H132" s="731">
        <f>IF('①7.積算内訳（販促）'!F636="","",'①7.積算内訳（販促）'!F636)</f>
        <v>0</v>
      </c>
      <c r="I132" s="723" t="str">
        <f>IF('①6.成果目標（販促）'!G133="","",('①6.成果目標（販促）'!G133*1000))</f>
        <v/>
      </c>
      <c r="J132" s="736" t="str">
        <f t="shared" si="120"/>
        <v/>
      </c>
      <c r="M132" s="603" t="str">
        <f>IF(C133="選択","",IF(C133="中止",-(H132),IF(C133="変更",(H133-H132),"")))</f>
        <v/>
      </c>
      <c r="N132" s="603" t="str">
        <f>IF(C133="選択","",IF(C133="中止",-(I132),IF(C133="変更",(I133-I132),"")))</f>
        <v/>
      </c>
      <c r="O132" s="717" t="str">
        <f t="shared" ref="O132" si="127">IF(B132="","",B132)</f>
        <v/>
      </c>
      <c r="P132" s="603" t="str">
        <f t="shared" ref="P132" si="128">IF(B132="","",IF(C133="変更",H133,IF(C133="中止",0,H132)))</f>
        <v/>
      </c>
      <c r="Q132" s="603" t="str">
        <f t="shared" ref="Q132" si="129">IF(B132="","",IF(C133="変更",I133,IF(C133="中止",0,I132)))</f>
        <v/>
      </c>
      <c r="R132" s="165">
        <f>IF(C133="変更",'⑦2.変更活動積算内訳（販促）'!N637,IF('⑦1.活動計画変更（販促）'!C133="中止",0,'⑦2.変更活動積算内訳（販促）'!G637))</f>
        <v>0</v>
      </c>
      <c r="S132" s="165">
        <f>IF(C133="変更",'⑦2.変更活動積算内訳（販促）'!O637,IF('⑦1.活動計画変更（販促）'!C133="中止",0,'⑦2.変更活動積算内訳（販促）'!H637))</f>
        <v>0</v>
      </c>
    </row>
    <row r="133" spans="2:19" ht="36" hidden="1" customHeight="1">
      <c r="B133" s="725" t="str">
        <f>IF(B132="","",B132)</f>
        <v/>
      </c>
      <c r="C133" s="685" t="s">
        <v>225</v>
      </c>
      <c r="D133" s="693"/>
      <c r="E133" s="694"/>
      <c r="F133" s="694"/>
      <c r="G133" s="692"/>
      <c r="H133" s="730" t="str">
        <f>IF('⑦2.変更活動積算内訳（販促）'!M1238=0,"",'⑦2.変更活動積算内訳（販促）'!M1238)</f>
        <v/>
      </c>
      <c r="I133" s="689"/>
      <c r="J133" s="737" t="str">
        <f t="shared" si="120"/>
        <v/>
      </c>
      <c r="M133" s="582"/>
      <c r="N133" s="582"/>
      <c r="O133" s="684"/>
      <c r="P133" s="582"/>
      <c r="Q133" s="582"/>
      <c r="R133" s="147"/>
      <c r="S133" s="147"/>
    </row>
    <row r="134" spans="2:19" ht="36" hidden="1" customHeight="1">
      <c r="B134" s="726" t="str">
        <f>IF('①4.事業内容（販促）'!B69="","",'①4.事業内容（販促）'!B69)</f>
        <v/>
      </c>
      <c r="C134" s="719" t="str">
        <f>IF(B134="","","申請時")</f>
        <v/>
      </c>
      <c r="D134" s="720" t="str">
        <f>IF('①4.事業内容（販促）'!C69="","",'①4.事業内容（販促）'!C69)</f>
        <v/>
      </c>
      <c r="E134" s="721" t="str">
        <f>IF('①4.事業内容（販促）'!D69="","",'①4.事業内容（販促）'!D69)</f>
        <v/>
      </c>
      <c r="F134" s="721" t="str">
        <f>IF('①4.事業内容（販促）'!F69="","",'①4.事業内容（販促）'!F69)</f>
        <v/>
      </c>
      <c r="G134" s="722" t="str">
        <f>IF('①4.事業内容（販促）'!H69="","",'①4.事業内容（販促）'!H69)</f>
        <v/>
      </c>
      <c r="H134" s="731">
        <f>IF('①7.積算内訳（販促）'!F646="","",'①7.積算内訳（販促）'!F646)</f>
        <v>0</v>
      </c>
      <c r="I134" s="723" t="str">
        <f>IF('①6.成果目標（販促）'!G135="","",('①6.成果目標（販促）'!G135*1000))</f>
        <v/>
      </c>
      <c r="J134" s="736" t="str">
        <f t="shared" si="120"/>
        <v/>
      </c>
      <c r="M134" s="603" t="str">
        <f>IF(C135="選択","",IF(C135="中止",-(H134),IF(C135="変更",(H135-H134),"")))</f>
        <v/>
      </c>
      <c r="N134" s="603" t="str">
        <f>IF(C135="選択","",IF(C135="中止",-(I134),IF(C135="変更",(I135-I134),"")))</f>
        <v/>
      </c>
      <c r="O134" s="717" t="str">
        <f t="shared" ref="O134" si="130">IF(B134="","",B134)</f>
        <v/>
      </c>
      <c r="P134" s="603" t="str">
        <f t="shared" ref="P134" si="131">IF(B134="","",IF(C135="変更",H135,IF(C135="中止",0,H134)))</f>
        <v/>
      </c>
      <c r="Q134" s="603" t="str">
        <f t="shared" ref="Q134" si="132">IF(B134="","",IF(C135="変更",I135,IF(C135="中止",0,I134)))</f>
        <v/>
      </c>
      <c r="R134" s="165">
        <f>IF(C135="変更",'⑦2.変更活動積算内訳（販促）'!N647,IF('⑦1.活動計画変更（販促）'!C135="中止",0,'⑦2.変更活動積算内訳（販促）'!G647))</f>
        <v>0</v>
      </c>
      <c r="S134" s="165">
        <f>IF(C135="変更",'⑦2.変更活動積算内訳（販促）'!O647,IF('⑦1.活動計画変更（販促）'!C135="中止",0,'⑦2.変更活動積算内訳（販促）'!H647))</f>
        <v>0</v>
      </c>
    </row>
    <row r="135" spans="2:19" ht="36" hidden="1" customHeight="1">
      <c r="B135" s="725" t="str">
        <f>IF(B134="","",B134)</f>
        <v/>
      </c>
      <c r="C135" s="685" t="s">
        <v>225</v>
      </c>
      <c r="D135" s="690"/>
      <c r="E135" s="691"/>
      <c r="F135" s="691"/>
      <c r="G135" s="692"/>
      <c r="H135" s="730" t="str">
        <f>IF('⑦2.変更活動積算内訳（販促）'!M1248=0,"",'⑦2.変更活動積算内訳（販促）'!M1248)</f>
        <v/>
      </c>
      <c r="I135" s="689"/>
      <c r="J135" s="737" t="str">
        <f t="shared" si="120"/>
        <v/>
      </c>
      <c r="K135" s="695"/>
      <c r="M135" s="582"/>
      <c r="N135" s="582"/>
      <c r="O135" s="684"/>
      <c r="P135" s="582"/>
      <c r="Q135" s="582"/>
      <c r="R135" s="147"/>
      <c r="S135" s="147"/>
    </row>
    <row r="136" spans="2:19" ht="36" hidden="1" customHeight="1">
      <c r="B136" s="726" t="str">
        <f>IF('①4.事業内容（販促）'!B70="","",'①4.事業内容（販促）'!B70)</f>
        <v/>
      </c>
      <c r="C136" s="719" t="str">
        <f>IF(B136="","","申請時")</f>
        <v/>
      </c>
      <c r="D136" s="720" t="str">
        <f>IF('①4.事業内容（販促）'!C70="","",'①4.事業内容（販促）'!C70)</f>
        <v/>
      </c>
      <c r="E136" s="721" t="str">
        <f>IF('①4.事業内容（販促）'!D70="","",'①4.事業内容（販促）'!D70)</f>
        <v/>
      </c>
      <c r="F136" s="721" t="str">
        <f>IF('①4.事業内容（販促）'!F70="","",'①4.事業内容（販促）'!F70)</f>
        <v/>
      </c>
      <c r="G136" s="722" t="str">
        <f>IF('①4.事業内容（販促）'!H70="","",'①4.事業内容（販促）'!H70)</f>
        <v/>
      </c>
      <c r="H136" s="731">
        <f>IF('①7.積算内訳（販促）'!F656="","",'①7.積算内訳（販促）'!F656)</f>
        <v>0</v>
      </c>
      <c r="I136" s="723" t="str">
        <f>IF('①6.成果目標（販促）'!G137="","",('①6.成果目標（販促）'!G137*1000))</f>
        <v/>
      </c>
      <c r="J136" s="738" t="str">
        <f t="shared" si="120"/>
        <v/>
      </c>
      <c r="M136" s="603" t="str">
        <f>IF(C137="選択","",IF(C137="中止",-(H136),IF(C137="変更",(H137-H136),"")))</f>
        <v/>
      </c>
      <c r="N136" s="603" t="str">
        <f>IF(C137="選択","",IF(C137="中止",-(I136),IF(C137="変更",(I137-I136),"")))</f>
        <v/>
      </c>
      <c r="O136" s="717" t="str">
        <f t="shared" ref="O136" si="133">IF(B136="","",B136)</f>
        <v/>
      </c>
      <c r="P136" s="603" t="str">
        <f t="shared" ref="P136" si="134">IF(B136="","",IF(C137="変更",H137,IF(C137="中止",0,H136)))</f>
        <v/>
      </c>
      <c r="Q136" s="603" t="str">
        <f t="shared" ref="Q136" si="135">IF(B136="","",IF(C137="変更",I137,IF(C137="中止",0,I136)))</f>
        <v/>
      </c>
      <c r="R136" s="165">
        <f>IF(C137="変更",'⑦2.変更活動積算内訳（販促）'!N657,IF('⑦1.活動計画変更（販促）'!C137="中止",0,'⑦2.変更活動積算内訳（販促）'!G657))</f>
        <v>0</v>
      </c>
      <c r="S136" s="165">
        <f>IF(C137="変更",'⑦2.変更活動積算内訳（販促）'!O657,IF('⑦1.活動計画変更（販促）'!C137="中止",0,'⑦2.変更活動積算内訳（販促）'!H657))</f>
        <v>0</v>
      </c>
    </row>
    <row r="137" spans="2:19" ht="36" hidden="1" customHeight="1" thickBot="1">
      <c r="B137" s="727" t="str">
        <f>IF(B136="","",B136)</f>
        <v/>
      </c>
      <c r="C137" s="696" t="s">
        <v>225</v>
      </c>
      <c r="D137" s="697"/>
      <c r="E137" s="698"/>
      <c r="F137" s="698"/>
      <c r="G137" s="699"/>
      <c r="H137" s="732" t="str">
        <f>IF('⑦2.変更活動積算内訳（販促）'!M1258=0,"",'⑦2.変更活動積算内訳（販促）'!M1258)</f>
        <v/>
      </c>
      <c r="I137" s="700"/>
      <c r="J137" s="739" t="str">
        <f t="shared" si="120"/>
        <v/>
      </c>
      <c r="M137" s="582"/>
      <c r="N137" s="582"/>
      <c r="O137" s="684"/>
      <c r="P137" s="582"/>
      <c r="Q137" s="582"/>
      <c r="R137" s="147"/>
      <c r="S137" s="147"/>
    </row>
    <row r="138" spans="2:19" ht="36" hidden="1" customHeight="1">
      <c r="B138" s="726" t="str">
        <f>IF('①4.事業内容（販促）'!B71="","",'①4.事業内容（販促）'!B71)</f>
        <v/>
      </c>
      <c r="C138" s="710" t="str">
        <f>IF(B138="","","申請時")</f>
        <v/>
      </c>
      <c r="D138" s="720" t="str">
        <f>IF('①4.事業内容（販促）'!C71="","",'①4.事業内容（販促）'!C71)</f>
        <v/>
      </c>
      <c r="E138" s="721" t="str">
        <f>IF('①4.事業内容（販促）'!D71="","",'①4.事業内容（販促）'!D71)</f>
        <v/>
      </c>
      <c r="F138" s="721" t="str">
        <f>IF('①4.事業内容（販促）'!F71="","",'①4.事業内容（販促）'!F71)</f>
        <v/>
      </c>
      <c r="G138" s="722" t="str">
        <f>IF('①4.事業内容（販促）'!H71="","",'①4.事業内容（販促）'!H71)</f>
        <v/>
      </c>
      <c r="H138" s="731">
        <f>IF('①7.積算内訳（販促）'!F666="","",'①7.積算内訳（販促）'!F666)</f>
        <v>0</v>
      </c>
      <c r="I138" s="723" t="str">
        <f>IF('①6.成果目標（販促）'!G139="","",('①6.成果目標（販促）'!G139*1000))</f>
        <v/>
      </c>
      <c r="J138" s="738" t="str">
        <f t="shared" si="120"/>
        <v/>
      </c>
      <c r="M138" s="603" t="str">
        <f>IF(C139="選択","",IF(C139="中止",-(H138),IF(C139="変更",(H139-H138),"")))</f>
        <v/>
      </c>
      <c r="N138" s="603" t="str">
        <f>IF(C139="選択","",IF(C139="中止",-(I138),IF(C139="変更",(I139-I138),"")))</f>
        <v/>
      </c>
      <c r="O138" s="717" t="str">
        <f t="shared" ref="O138" si="136">IF(B138="","",B138)</f>
        <v/>
      </c>
      <c r="P138" s="603" t="str">
        <f t="shared" ref="P138" si="137">IF(B138="","",IF(C139="変更",H139,IF(C139="中止",0,H138)))</f>
        <v/>
      </c>
      <c r="Q138" s="603" t="str">
        <f t="shared" ref="Q138" si="138">IF(B138="","",IF(C139="変更",I139,IF(C139="中止",0,I138)))</f>
        <v/>
      </c>
      <c r="R138" s="165">
        <f>IF(C139="変更",'⑦2.変更活動積算内訳（販促）'!N667,IF('⑦1.活動計画変更（販促）'!C139="中止",0,'⑦2.変更活動積算内訳（販促）'!G667))</f>
        <v>0</v>
      </c>
      <c r="S138" s="165">
        <f>IF(C139="変更",'⑦2.変更活動積算内訳（販促）'!O667,IF('⑦1.活動計画変更（販促）'!C139="中止",0,'⑦2.変更活動積算内訳（販促）'!H667))</f>
        <v>0</v>
      </c>
    </row>
    <row r="139" spans="2:19" ht="36" hidden="1" customHeight="1">
      <c r="B139" s="725" t="str">
        <f>IF(B138="","",B138)</f>
        <v/>
      </c>
      <c r="C139" s="685" t="s">
        <v>225</v>
      </c>
      <c r="D139" s="690"/>
      <c r="E139" s="691"/>
      <c r="F139" s="691"/>
      <c r="G139" s="692"/>
      <c r="H139" s="730" t="str">
        <f>IF('⑦2.変更活動積算内訳（販促）'!M1268=0,"",'⑦2.変更活動積算内訳（販促）'!M1268)</f>
        <v/>
      </c>
      <c r="I139" s="689"/>
      <c r="J139" s="740" t="str">
        <f t="shared" si="120"/>
        <v/>
      </c>
      <c r="M139" s="582"/>
      <c r="N139" s="582"/>
      <c r="O139" s="684"/>
      <c r="P139" s="582"/>
      <c r="Q139" s="582"/>
      <c r="R139" s="147"/>
      <c r="S139" s="147"/>
    </row>
    <row r="140" spans="2:19" ht="36" hidden="1" customHeight="1">
      <c r="B140" s="726" t="str">
        <f>IF('①4.事業内容（販促）'!B72="","",'①4.事業内容（販促）'!B72)</f>
        <v/>
      </c>
      <c r="C140" s="719" t="str">
        <f>IF(B140="","","申請時")</f>
        <v/>
      </c>
      <c r="D140" s="720" t="str">
        <f>IF('①4.事業内容（販促）'!C72="","",'①4.事業内容（販促）'!C72)</f>
        <v/>
      </c>
      <c r="E140" s="721" t="str">
        <f>IF('①4.事業内容（販促）'!D72="","",'①4.事業内容（販促）'!D72)</f>
        <v/>
      </c>
      <c r="F140" s="721" t="str">
        <f>IF('①4.事業内容（販促）'!F72="","",'①4.事業内容（販促）'!F72)</f>
        <v/>
      </c>
      <c r="G140" s="722" t="str">
        <f>IF('①4.事業内容（販促）'!H72="","",'①4.事業内容（販促）'!H72)</f>
        <v/>
      </c>
      <c r="H140" s="731">
        <f>IF('①7.積算内訳（販促）'!F676="","",'①7.積算内訳（販促）'!F676)</f>
        <v>0</v>
      </c>
      <c r="I140" s="723" t="str">
        <f>IF('①6.成果目標（販促）'!G141="","",('①6.成果目標（販促）'!G141*1000))</f>
        <v/>
      </c>
      <c r="J140" s="738" t="str">
        <f t="shared" si="120"/>
        <v/>
      </c>
      <c r="M140" s="603" t="str">
        <f>IF(C141="選択","",IF(C141="中止",-(H140),IF(C141="変更",(H141-H140),"")))</f>
        <v/>
      </c>
      <c r="N140" s="603" t="str">
        <f>IF(C141="選択","",IF(C141="中止",-(I140),IF(C141="変更",(I141-I140),"")))</f>
        <v/>
      </c>
      <c r="O140" s="717" t="str">
        <f t="shared" ref="O140" si="139">IF(B140="","",B140)</f>
        <v/>
      </c>
      <c r="P140" s="603" t="str">
        <f t="shared" ref="P140" si="140">IF(B140="","",IF(C141="変更",H141,IF(C141="中止",0,H140)))</f>
        <v/>
      </c>
      <c r="Q140" s="603" t="str">
        <f t="shared" ref="Q140" si="141">IF(B140="","",IF(C141="変更",I141,IF(C141="中止",0,I140)))</f>
        <v/>
      </c>
      <c r="R140" s="165">
        <f>IF(C141="変更",'⑦2.変更活動積算内訳（販促）'!N677,IF('⑦1.活動計画変更（販促）'!C141="中止",0,'⑦2.変更活動積算内訳（販促）'!G677))</f>
        <v>0</v>
      </c>
      <c r="S140" s="165">
        <f>IF(C141="変更",'⑦2.変更活動積算内訳（販促）'!O677,IF('⑦1.活動計画変更（販促）'!C141="中止",0,'⑦2.変更活動積算内訳（販促）'!H677))</f>
        <v>0</v>
      </c>
    </row>
    <row r="141" spans="2:19" ht="36" hidden="1" customHeight="1">
      <c r="B141" s="725" t="str">
        <f>IF(B140="","",B140)</f>
        <v/>
      </c>
      <c r="C141" s="685" t="s">
        <v>225</v>
      </c>
      <c r="D141" s="690"/>
      <c r="E141" s="691"/>
      <c r="F141" s="691"/>
      <c r="G141" s="692"/>
      <c r="H141" s="730" t="str">
        <f>IF('⑦2.変更活動積算内訳（販促）'!M1278=0,"",'⑦2.変更活動積算内訳（販促）'!M1278)</f>
        <v/>
      </c>
      <c r="I141" s="689"/>
      <c r="J141" s="740" t="str">
        <f t="shared" si="120"/>
        <v/>
      </c>
      <c r="M141" s="582"/>
      <c r="N141" s="582"/>
      <c r="O141" s="684"/>
      <c r="P141" s="582"/>
      <c r="Q141" s="582"/>
      <c r="R141" s="147"/>
      <c r="S141" s="147"/>
    </row>
    <row r="142" spans="2:19" ht="36" hidden="1" customHeight="1">
      <c r="B142" s="726" t="str">
        <f>IF('①4.事業内容（販促）'!B73="","",'①4.事業内容（販促）'!B73)</f>
        <v/>
      </c>
      <c r="C142" s="719" t="str">
        <f>IF(B142="","","申請時")</f>
        <v/>
      </c>
      <c r="D142" s="720" t="str">
        <f>IF('①4.事業内容（販促）'!C73="","",'①4.事業内容（販促）'!C73)</f>
        <v/>
      </c>
      <c r="E142" s="721" t="str">
        <f>IF('①4.事業内容（販促）'!D73="","",'①4.事業内容（販促）'!D73)</f>
        <v/>
      </c>
      <c r="F142" s="721" t="str">
        <f>IF('①4.事業内容（販促）'!F73="","",'①4.事業内容（販促）'!F73)</f>
        <v/>
      </c>
      <c r="G142" s="722" t="str">
        <f>IF('①4.事業内容（販促）'!H73="","",'①4.事業内容（販促）'!H73)</f>
        <v/>
      </c>
      <c r="H142" s="731">
        <f>IF('①7.積算内訳（販促）'!F686="","",'①7.積算内訳（販促）'!F686)</f>
        <v>0</v>
      </c>
      <c r="I142" s="723" t="str">
        <f>IF('①6.成果目標（販促）'!G143="","",('①6.成果目標（販促）'!G143*1000))</f>
        <v/>
      </c>
      <c r="J142" s="738" t="str">
        <f t="shared" si="120"/>
        <v/>
      </c>
      <c r="M142" s="603" t="str">
        <f>IF(C143="選択","",IF(C143="中止",-(H142),IF(C143="変更",(H143-H142),"")))</f>
        <v/>
      </c>
      <c r="N142" s="603" t="str">
        <f>IF(C143="選択","",IF(C143="中止",-(I142),IF(C143="変更",(I143-I142),"")))</f>
        <v/>
      </c>
      <c r="O142" s="717" t="str">
        <f t="shared" ref="O142" si="142">IF(B142="","",B142)</f>
        <v/>
      </c>
      <c r="P142" s="603" t="str">
        <f t="shared" ref="P142" si="143">IF(B142="","",IF(C143="変更",H143,IF(C143="中止",0,H142)))</f>
        <v/>
      </c>
      <c r="Q142" s="603" t="str">
        <f t="shared" ref="Q142" si="144">IF(B142="","",IF(C143="変更",I143,IF(C143="中止",0,I142)))</f>
        <v/>
      </c>
      <c r="R142" s="165">
        <f>IF(C143="変更",'⑦2.変更活動積算内訳（販促）'!N687,IF('⑦1.活動計画変更（販促）'!C143="中止",0,'⑦2.変更活動積算内訳（販促）'!G687))</f>
        <v>0</v>
      </c>
      <c r="S142" s="165">
        <f>IF(C143="変更",'⑦2.変更活動積算内訳（販促）'!O687,IF('⑦1.活動計画変更（販促）'!C143="中止",0,'⑦2.変更活動積算内訳（販促）'!H687))</f>
        <v>0</v>
      </c>
    </row>
    <row r="143" spans="2:19" ht="36" hidden="1" customHeight="1">
      <c r="B143" s="725" t="str">
        <f>IF(B142="","",B142)</f>
        <v/>
      </c>
      <c r="C143" s="685" t="s">
        <v>225</v>
      </c>
      <c r="D143" s="690"/>
      <c r="E143" s="691"/>
      <c r="F143" s="691"/>
      <c r="G143" s="692"/>
      <c r="H143" s="730" t="str">
        <f>IF('⑦2.変更活動積算内訳（販促）'!M1288=0,"",'⑦2.変更活動積算内訳（販促）'!M1288)</f>
        <v/>
      </c>
      <c r="I143" s="689"/>
      <c r="J143" s="740" t="str">
        <f t="shared" si="120"/>
        <v/>
      </c>
      <c r="M143" s="582"/>
      <c r="N143" s="582"/>
      <c r="O143" s="684"/>
      <c r="P143" s="582"/>
      <c r="Q143" s="582"/>
      <c r="R143" s="147"/>
      <c r="S143" s="147"/>
    </row>
    <row r="144" spans="2:19" ht="36" hidden="1" customHeight="1">
      <c r="B144" s="726" t="str">
        <f>IF('①4.事業内容（販促）'!B74="","",'①4.事業内容（販促）'!B74)</f>
        <v/>
      </c>
      <c r="C144" s="719" t="str">
        <f>IF(B144="","","申請時")</f>
        <v/>
      </c>
      <c r="D144" s="720" t="str">
        <f>IF('①4.事業内容（販促）'!C74="","",'①4.事業内容（販促）'!C74)</f>
        <v/>
      </c>
      <c r="E144" s="721" t="str">
        <f>IF('①4.事業内容（販促）'!D74="","",'①4.事業内容（販促）'!D74)</f>
        <v/>
      </c>
      <c r="F144" s="721" t="str">
        <f>IF('①4.事業内容（販促）'!F74="","",'①4.事業内容（販促）'!F74)</f>
        <v/>
      </c>
      <c r="G144" s="722" t="str">
        <f>IF('①4.事業内容（販促）'!H74="","",'①4.事業内容（販促）'!H74)</f>
        <v/>
      </c>
      <c r="H144" s="731">
        <f>IF('①7.積算内訳（販促）'!F696="","",'①7.積算内訳（販促）'!F696)</f>
        <v>0</v>
      </c>
      <c r="I144" s="723" t="str">
        <f>IF('①6.成果目標（販促）'!G145="","",('①6.成果目標（販促）'!G145*1000))</f>
        <v/>
      </c>
      <c r="J144" s="738" t="str">
        <f t="shared" si="120"/>
        <v/>
      </c>
      <c r="M144" s="603" t="str">
        <f>IF(C145="選択","",IF(C145="中止",-(H144),IF(C145="変更",(H145-H144),"")))</f>
        <v/>
      </c>
      <c r="N144" s="603" t="str">
        <f>IF(C145="選択","",IF(C145="中止",-(I144),IF(C145="変更",(I145-I144),"")))</f>
        <v/>
      </c>
      <c r="O144" s="717" t="str">
        <f t="shared" ref="O144" si="145">IF(B144="","",B144)</f>
        <v/>
      </c>
      <c r="P144" s="603" t="str">
        <f t="shared" ref="P144" si="146">IF(B144="","",IF(C145="変更",H145,IF(C145="中止",0,H144)))</f>
        <v/>
      </c>
      <c r="Q144" s="603" t="str">
        <f t="shared" ref="Q144" si="147">IF(B144="","",IF(C145="変更",I145,IF(C145="中止",0,I144)))</f>
        <v/>
      </c>
      <c r="R144" s="165">
        <f>IF(C145="変更",'⑦2.変更活動積算内訳（販促）'!N697,IF('⑦1.活動計画変更（販促）'!C145="中止",0,'⑦2.変更活動積算内訳（販促）'!G697))</f>
        <v>0</v>
      </c>
      <c r="S144" s="165">
        <f>IF(C145="変更",'⑦2.変更活動積算内訳（販促）'!O697,IF('⑦1.活動計画変更（販促）'!C145="中止",0,'⑦2.変更活動積算内訳（販促）'!H697))</f>
        <v>0</v>
      </c>
    </row>
    <row r="145" spans="2:19" ht="36" hidden="1" customHeight="1">
      <c r="B145" s="725" t="str">
        <f>IF(B144="","",B144)</f>
        <v/>
      </c>
      <c r="C145" s="701" t="s">
        <v>225</v>
      </c>
      <c r="D145" s="690"/>
      <c r="E145" s="691"/>
      <c r="F145" s="691"/>
      <c r="G145" s="692"/>
      <c r="H145" s="730" t="str">
        <f>IF('⑦2.変更活動積算内訳（販促）'!M1298=0,"",'⑦2.変更活動積算内訳（販促）'!M1298)</f>
        <v/>
      </c>
      <c r="I145" s="689"/>
      <c r="J145" s="740" t="str">
        <f t="shared" si="120"/>
        <v/>
      </c>
      <c r="M145" s="582"/>
      <c r="N145" s="582"/>
      <c r="O145" s="684"/>
      <c r="P145" s="582"/>
      <c r="Q145" s="582"/>
      <c r="R145" s="147"/>
      <c r="S145" s="147"/>
    </row>
    <row r="146" spans="2:19" ht="36" hidden="1" customHeight="1">
      <c r="B146" s="726" t="str">
        <f>IF('①4.事業内容（販促）'!B75="","",'①4.事業内容（販促）'!B75)</f>
        <v/>
      </c>
      <c r="C146" s="710" t="str">
        <f>IF(B146="","","申請時")</f>
        <v/>
      </c>
      <c r="D146" s="720" t="str">
        <f>IF('①4.事業内容（販促）'!C75="","",'①4.事業内容（販促）'!C75)</f>
        <v/>
      </c>
      <c r="E146" s="721" t="str">
        <f>IF('①4.事業内容（販促）'!D75="","",'①4.事業内容（販促）'!D75)</f>
        <v/>
      </c>
      <c r="F146" s="721" t="str">
        <f>IF('①4.事業内容（販促）'!F75="","",'①4.事業内容（販促）'!F75)</f>
        <v/>
      </c>
      <c r="G146" s="722" t="str">
        <f>IF('①4.事業内容（販促）'!H75="","",'①4.事業内容（販促）'!H75)</f>
        <v/>
      </c>
      <c r="H146" s="731">
        <f>IF('①7.積算内訳（販促）'!F706="","",'①7.積算内訳（販促）'!F706)</f>
        <v>0</v>
      </c>
      <c r="I146" s="723" t="str">
        <f>IF('①6.成果目標（販促）'!G147="","",('①6.成果目標（販促）'!G147*1000))</f>
        <v/>
      </c>
      <c r="J146" s="738" t="str">
        <f t="shared" si="120"/>
        <v/>
      </c>
      <c r="M146" s="603" t="str">
        <f>IF(C147="選択","",IF(C147="中止",-(H146),IF(C147="変更",(H147-H146),"")))</f>
        <v/>
      </c>
      <c r="N146" s="603" t="str">
        <f>IF(C147="選択","",IF(C147="中止",-(I146),IF(C147="変更",(I147-I146),"")))</f>
        <v/>
      </c>
      <c r="O146" s="717" t="str">
        <f t="shared" ref="O146" si="148">IF(B146="","",B146)</f>
        <v/>
      </c>
      <c r="P146" s="603" t="str">
        <f t="shared" ref="P146" si="149">IF(B146="","",IF(C147="変更",H147,IF(C147="中止",0,H146)))</f>
        <v/>
      </c>
      <c r="Q146" s="603" t="str">
        <f t="shared" ref="Q146" si="150">IF(B146="","",IF(C147="変更",I147,IF(C147="中止",0,I146)))</f>
        <v/>
      </c>
      <c r="R146" s="165">
        <f>IF(C147="変更",'⑦2.変更活動積算内訳（販促）'!N707,IF('⑦1.活動計画変更（販促）'!C147="中止",0,'⑦2.変更活動積算内訳（販促）'!G707))</f>
        <v>0</v>
      </c>
      <c r="S146" s="165">
        <f>IF(C147="変更",'⑦2.変更活動積算内訳（販促）'!O707,IF('⑦1.活動計画変更（販促）'!C147="中止",0,'⑦2.変更活動積算内訳（販促）'!H707))</f>
        <v>0</v>
      </c>
    </row>
    <row r="147" spans="2:19" ht="36" hidden="1" customHeight="1">
      <c r="B147" s="725" t="str">
        <f>IF(B146="","",B146)</f>
        <v/>
      </c>
      <c r="C147" s="685" t="s">
        <v>225</v>
      </c>
      <c r="D147" s="690"/>
      <c r="E147" s="691"/>
      <c r="F147" s="691"/>
      <c r="G147" s="692"/>
      <c r="H147" s="730" t="str">
        <f>IF('⑦2.変更活動積算内訳（販促）'!M1308=0,"",'⑦2.変更活動積算内訳（販促）'!M1308)</f>
        <v/>
      </c>
      <c r="I147" s="689"/>
      <c r="J147" s="740" t="str">
        <f t="shared" si="120"/>
        <v/>
      </c>
      <c r="M147" s="582"/>
      <c r="N147" s="582"/>
      <c r="O147" s="684"/>
      <c r="P147" s="582"/>
      <c r="Q147" s="582"/>
      <c r="R147" s="147"/>
      <c r="S147" s="147"/>
    </row>
    <row r="148" spans="2:19" ht="36" hidden="1" customHeight="1">
      <c r="B148" s="726" t="str">
        <f>IF('①4.事業内容（販促）'!B76="","",'①4.事業内容（販促）'!B76)</f>
        <v/>
      </c>
      <c r="C148" s="719" t="str">
        <f>IF(B148="","","申請時")</f>
        <v/>
      </c>
      <c r="D148" s="720" t="str">
        <f>IF('①4.事業内容（販促）'!C76="","",'①4.事業内容（販促）'!C76)</f>
        <v/>
      </c>
      <c r="E148" s="721" t="str">
        <f>IF('①4.事業内容（販促）'!D76="","",'①4.事業内容（販促）'!D76)</f>
        <v/>
      </c>
      <c r="F148" s="721" t="str">
        <f>IF('①4.事業内容（販促）'!F76="","",'①4.事業内容（販促）'!F76)</f>
        <v/>
      </c>
      <c r="G148" s="722" t="str">
        <f>IF('①4.事業内容（販促）'!H76="","",'①4.事業内容（販促）'!H76)</f>
        <v/>
      </c>
      <c r="H148" s="731">
        <f>IF('①7.積算内訳（販促）'!F716="","",'①7.積算内訳（販促）'!F716)</f>
        <v>0</v>
      </c>
      <c r="I148" s="723" t="str">
        <f>IF('①6.成果目標（販促）'!G149="","",('①6.成果目標（販促）'!G149*1000))</f>
        <v/>
      </c>
      <c r="J148" s="738" t="str">
        <f t="shared" si="120"/>
        <v/>
      </c>
      <c r="M148" s="603" t="str">
        <f>IF(C149="選択","",IF(C149="中止",-(H148),IF(C149="変更",(H149-H148),"")))</f>
        <v/>
      </c>
      <c r="N148" s="603" t="str">
        <f>IF(C149="選択","",IF(C149="中止",-(I148),IF(C149="変更",(I149-I148),"")))</f>
        <v/>
      </c>
      <c r="O148" s="717" t="str">
        <f t="shared" ref="O148" si="151">IF(B148="","",B148)</f>
        <v/>
      </c>
      <c r="P148" s="603" t="str">
        <f t="shared" ref="P148" si="152">IF(B148="","",IF(C149="変更",H149,IF(C149="中止",0,H148)))</f>
        <v/>
      </c>
      <c r="Q148" s="603" t="str">
        <f t="shared" ref="Q148" si="153">IF(B148="","",IF(C149="変更",I149,IF(C149="中止",0,I148)))</f>
        <v/>
      </c>
      <c r="R148" s="165">
        <f>IF(C149="変更",'⑦2.変更活動積算内訳（販促）'!N717,IF('⑦1.活動計画変更（販促）'!C149="中止",0,'⑦2.変更活動積算内訳（販促）'!G717))</f>
        <v>0</v>
      </c>
      <c r="S148" s="165">
        <f>IF(C149="変更",'⑦2.変更活動積算内訳（販促）'!O717,IF('⑦1.活動計画変更（販促）'!C149="中止",0,'⑦2.変更活動積算内訳（販促）'!H717))</f>
        <v>0</v>
      </c>
    </row>
    <row r="149" spans="2:19" ht="36" hidden="1" customHeight="1" thickBot="1">
      <c r="B149" s="727" t="str">
        <f>IF(B148="","",B148)</f>
        <v/>
      </c>
      <c r="C149" s="696" t="s">
        <v>225</v>
      </c>
      <c r="D149" s="697"/>
      <c r="E149" s="698"/>
      <c r="F149" s="698"/>
      <c r="G149" s="699"/>
      <c r="H149" s="732" t="str">
        <f>IF('⑦2.変更活動積算内訳（販促）'!M1318=0,"",'⑦2.変更活動積算内訳（販促）'!M1318)</f>
        <v/>
      </c>
      <c r="I149" s="700"/>
      <c r="J149" s="739" t="str">
        <f t="shared" si="120"/>
        <v/>
      </c>
      <c r="M149" s="582"/>
      <c r="N149" s="582"/>
      <c r="O149" s="684"/>
      <c r="P149" s="582"/>
      <c r="Q149" s="582"/>
      <c r="R149" s="147"/>
      <c r="S149" s="147"/>
    </row>
    <row r="150" spans="2:19" ht="36" hidden="1" customHeight="1">
      <c r="B150" s="726" t="str">
        <f>IF('①4.事業内容（販促）'!B77="","",'①4.事業内容（販促）'!B77)</f>
        <v/>
      </c>
      <c r="C150" s="710" t="str">
        <f>IF(B150="","","申請時")</f>
        <v/>
      </c>
      <c r="D150" s="720" t="str">
        <f>IF('①4.事業内容（販促）'!C77="","",'①4.事業内容（販促）'!C77)</f>
        <v/>
      </c>
      <c r="E150" s="721" t="str">
        <f>IF('①4.事業内容（販促）'!D77="","",'①4.事業内容（販促）'!D77)</f>
        <v/>
      </c>
      <c r="F150" s="721" t="str">
        <f>IF('①4.事業内容（販促）'!F77="","",'①4.事業内容（販促）'!F77)</f>
        <v/>
      </c>
      <c r="G150" s="722" t="str">
        <f>IF('①4.事業内容（販促）'!H77="","",'①4.事業内容（販促）'!H77)</f>
        <v/>
      </c>
      <c r="H150" s="731">
        <f>IF('①7.積算内訳（販促）'!F726="","",'①7.積算内訳（販促）'!F726)</f>
        <v>0</v>
      </c>
      <c r="I150" s="723" t="str">
        <f>IF('①6.成果目標（販促）'!G151="","",('①6.成果目標（販促）'!G151*1000))</f>
        <v/>
      </c>
      <c r="J150" s="738" t="str">
        <f t="shared" si="120"/>
        <v/>
      </c>
      <c r="M150" s="603" t="str">
        <f>IF(C151="選択","",IF(C151="中止",-(H150),IF(C151="変更",(H151-H150),"")))</f>
        <v/>
      </c>
      <c r="N150" s="603" t="str">
        <f>IF(C151="選択","",IF(C151="中止",-(I150),IF(C151="変更",(I151-I150),"")))</f>
        <v/>
      </c>
      <c r="O150" s="717" t="str">
        <f t="shared" ref="O150" si="154">IF(B150="","",B150)</f>
        <v/>
      </c>
      <c r="P150" s="603" t="str">
        <f t="shared" ref="P150" si="155">IF(B150="","",IF(C151="変更",H151,IF(C151="中止",0,H150)))</f>
        <v/>
      </c>
      <c r="Q150" s="603" t="str">
        <f t="shared" ref="Q150" si="156">IF(B150="","",IF(C151="変更",I151,IF(C151="中止",0,I150)))</f>
        <v/>
      </c>
      <c r="R150" s="165">
        <f>IF(C151="変更",'⑦2.変更活動積算内訳（販促）'!N727,IF('⑦1.活動計画変更（販促）'!C151="中止",0,'⑦2.変更活動積算内訳（販促）'!G727))</f>
        <v>0</v>
      </c>
      <c r="S150" s="165">
        <f>IF(C151="変更",'⑦2.変更活動積算内訳（販促）'!O727,IF('⑦1.活動計画変更（販促）'!C151="中止",0,'⑦2.変更活動積算内訳（販促）'!H727))</f>
        <v>0</v>
      </c>
    </row>
    <row r="151" spans="2:19" ht="36" hidden="1" customHeight="1">
      <c r="B151" s="725" t="str">
        <f>IF(B150="","",B150)</f>
        <v/>
      </c>
      <c r="C151" s="685" t="s">
        <v>225</v>
      </c>
      <c r="D151" s="690"/>
      <c r="E151" s="691"/>
      <c r="F151" s="691"/>
      <c r="G151" s="692"/>
      <c r="H151" s="730" t="str">
        <f>IF('⑦2.変更活動積算内訳（販促）'!M1328=0,"",'⑦2.変更活動積算内訳（販促）'!M1328)</f>
        <v/>
      </c>
      <c r="I151" s="689"/>
      <c r="J151" s="740" t="str">
        <f t="shared" si="120"/>
        <v/>
      </c>
      <c r="M151" s="582"/>
      <c r="N151" s="582"/>
      <c r="O151" s="684"/>
      <c r="P151" s="582"/>
      <c r="Q151" s="582"/>
      <c r="R151" s="147"/>
      <c r="S151" s="147"/>
    </row>
    <row r="152" spans="2:19" ht="36" hidden="1" customHeight="1">
      <c r="B152" s="726" t="str">
        <f>IF('①4.事業内容（販促）'!B78="","",'①4.事業内容（販促）'!B78)</f>
        <v/>
      </c>
      <c r="C152" s="719" t="str">
        <f>IF(B152="","","申請時")</f>
        <v/>
      </c>
      <c r="D152" s="720" t="str">
        <f>IF('①4.事業内容（販促）'!C78="","",'①4.事業内容（販促）'!C78)</f>
        <v/>
      </c>
      <c r="E152" s="721" t="str">
        <f>IF('①4.事業内容（販促）'!D78="","",'①4.事業内容（販促）'!D78)</f>
        <v/>
      </c>
      <c r="F152" s="721" t="str">
        <f>IF('①4.事業内容（販促）'!F78="","",'①4.事業内容（販促）'!F78)</f>
        <v/>
      </c>
      <c r="G152" s="722" t="str">
        <f>IF('①4.事業内容（販促）'!H78="","",'①4.事業内容（販促）'!H78)</f>
        <v/>
      </c>
      <c r="H152" s="731">
        <f>IF('①7.積算内訳（販促）'!F736="","",'①7.積算内訳（販促）'!F736)</f>
        <v>0</v>
      </c>
      <c r="I152" s="723" t="str">
        <f>IF('①6.成果目標（販促）'!G153="","",('①6.成果目標（販促）'!G153*1000))</f>
        <v/>
      </c>
      <c r="J152" s="738" t="str">
        <f t="shared" si="120"/>
        <v/>
      </c>
      <c r="M152" s="603" t="str">
        <f>IF(C153="選択","",IF(C153="中止",-(H152),IF(C153="変更",(H153-H152),"")))</f>
        <v/>
      </c>
      <c r="N152" s="603" t="str">
        <f>IF(C153="選択","",IF(C153="中止",-(I152),IF(C153="変更",(I153-I152),"")))</f>
        <v/>
      </c>
      <c r="O152" s="717" t="str">
        <f t="shared" ref="O152" si="157">IF(B152="","",B152)</f>
        <v/>
      </c>
      <c r="P152" s="603" t="str">
        <f t="shared" ref="P152" si="158">IF(B152="","",IF(C153="変更",H153,IF(C153="中止",0,H152)))</f>
        <v/>
      </c>
      <c r="Q152" s="603" t="str">
        <f t="shared" ref="Q152" si="159">IF(B152="","",IF(C153="変更",I153,IF(C153="中止",0,I152)))</f>
        <v/>
      </c>
      <c r="R152" s="165">
        <f>IF(C153="変更",'⑦2.変更活動積算内訳（販促）'!N737,IF('⑦1.活動計画変更（販促）'!C153="中止",0,'⑦2.変更活動積算内訳（販促）'!G737))</f>
        <v>0</v>
      </c>
      <c r="S152" s="165">
        <f>IF(C153="変更",'⑦2.変更活動積算内訳（販促）'!O737,IF('⑦1.活動計画変更（販促）'!C153="中止",0,'⑦2.変更活動積算内訳（販促）'!H737))</f>
        <v>0</v>
      </c>
    </row>
    <row r="153" spans="2:19" ht="36" hidden="1" customHeight="1">
      <c r="B153" s="725" t="str">
        <f>IF(B152="","",B152)</f>
        <v/>
      </c>
      <c r="C153" s="685" t="s">
        <v>225</v>
      </c>
      <c r="D153" s="690"/>
      <c r="E153" s="691"/>
      <c r="F153" s="691"/>
      <c r="G153" s="692"/>
      <c r="H153" s="730" t="str">
        <f>IF('⑦2.変更活動積算内訳（販促）'!M1338=0,"",'⑦2.変更活動積算内訳（販促）'!M1338)</f>
        <v/>
      </c>
      <c r="I153" s="689"/>
      <c r="J153" s="740" t="str">
        <f t="shared" si="120"/>
        <v/>
      </c>
      <c r="M153" s="582"/>
      <c r="N153" s="582"/>
      <c r="O153" s="684"/>
      <c r="P153" s="582"/>
      <c r="Q153" s="582"/>
      <c r="R153" s="147"/>
      <c r="S153" s="147"/>
    </row>
    <row r="154" spans="2:19" ht="36" hidden="1" customHeight="1">
      <c r="B154" s="726" t="str">
        <f>IF('①4.事業内容（販促）'!B79="","",'①4.事業内容（販促）'!B79)</f>
        <v/>
      </c>
      <c r="C154" s="719" t="str">
        <f>IF(B154="","","申請時")</f>
        <v/>
      </c>
      <c r="D154" s="720" t="str">
        <f>IF('①4.事業内容（販促）'!C79="","",'①4.事業内容（販促）'!C79)</f>
        <v/>
      </c>
      <c r="E154" s="721" t="str">
        <f>IF('①4.事業内容（販促）'!D79="","",'①4.事業内容（販促）'!D79)</f>
        <v/>
      </c>
      <c r="F154" s="721" t="str">
        <f>IF('①4.事業内容（販促）'!F79="","",'①4.事業内容（販促）'!F79)</f>
        <v/>
      </c>
      <c r="G154" s="722" t="str">
        <f>IF('①4.事業内容（販促）'!H79="","",'①4.事業内容（販促）'!H79)</f>
        <v/>
      </c>
      <c r="H154" s="731">
        <f>IF('①7.積算内訳（販促）'!F746="","",'①7.積算内訳（販促）'!F746)</f>
        <v>0</v>
      </c>
      <c r="I154" s="723" t="str">
        <f>IF('①6.成果目標（販促）'!G155="","",('①6.成果目標（販促）'!G155*1000))</f>
        <v/>
      </c>
      <c r="J154" s="738" t="str">
        <f t="shared" si="120"/>
        <v/>
      </c>
      <c r="M154" s="603" t="str">
        <f>IF(C155="選択","",IF(C155="中止",-(H154),IF(C155="変更",(H155-H154),"")))</f>
        <v/>
      </c>
      <c r="N154" s="603" t="str">
        <f>IF(C155="選択","",IF(C155="中止",-(I154),IF(C155="変更",(I155-I154),"")))</f>
        <v/>
      </c>
      <c r="O154" s="717" t="str">
        <f t="shared" ref="O154" si="160">IF(B154="","",B154)</f>
        <v/>
      </c>
      <c r="P154" s="603" t="str">
        <f t="shared" ref="P154" si="161">IF(B154="","",IF(C155="変更",H155,IF(C155="中止",0,H154)))</f>
        <v/>
      </c>
      <c r="Q154" s="603" t="str">
        <f t="shared" ref="Q154" si="162">IF(B154="","",IF(C155="変更",I155,IF(C155="中止",0,I154)))</f>
        <v/>
      </c>
      <c r="R154" s="165">
        <f>IF(C155="変更",'⑦2.変更活動積算内訳（販促）'!N747,IF('⑦1.活動計画変更（販促）'!C155="中止",0,'⑦2.変更活動積算内訳（販促）'!G747))</f>
        <v>0</v>
      </c>
      <c r="S154" s="165">
        <f>IF(C155="変更",'⑦2.変更活動積算内訳（販促）'!O747,IF('⑦1.活動計画変更（販促）'!C155="中止",0,'⑦2.変更活動積算内訳（販促）'!H747))</f>
        <v>0</v>
      </c>
    </row>
    <row r="155" spans="2:19" ht="36" hidden="1" customHeight="1">
      <c r="B155" s="725" t="str">
        <f>IF(B154="","",B154)</f>
        <v/>
      </c>
      <c r="C155" s="685" t="s">
        <v>225</v>
      </c>
      <c r="D155" s="690"/>
      <c r="E155" s="691"/>
      <c r="F155" s="691"/>
      <c r="G155" s="692"/>
      <c r="H155" s="730" t="str">
        <f>IF('⑦2.変更活動積算内訳（販促）'!M1348=0,"",'⑦2.変更活動積算内訳（販促）'!M1348)</f>
        <v/>
      </c>
      <c r="I155" s="689"/>
      <c r="J155" s="740" t="str">
        <f t="shared" si="120"/>
        <v/>
      </c>
      <c r="M155" s="582"/>
      <c r="N155" s="582"/>
      <c r="O155" s="684"/>
      <c r="P155" s="582"/>
      <c r="Q155" s="582"/>
      <c r="R155" s="147"/>
      <c r="S155" s="147"/>
    </row>
    <row r="156" spans="2:19" ht="36" hidden="1" customHeight="1">
      <c r="B156" s="726" t="str">
        <f>IF('①4.事業内容（販促）'!B80="","",'①4.事業内容（販促）'!B80)</f>
        <v/>
      </c>
      <c r="C156" s="719" t="str">
        <f>IF(B156="","","申請時")</f>
        <v/>
      </c>
      <c r="D156" s="720" t="str">
        <f>IF('①4.事業内容（販促）'!C80="","",'①4.事業内容（販促）'!C80)</f>
        <v/>
      </c>
      <c r="E156" s="721" t="str">
        <f>IF('①4.事業内容（販促）'!D80="","",'①4.事業内容（販促）'!D80)</f>
        <v/>
      </c>
      <c r="F156" s="721" t="str">
        <f>IF('①4.事業内容（販促）'!F80="","",'①4.事業内容（販促）'!F80)</f>
        <v/>
      </c>
      <c r="G156" s="722" t="str">
        <f>IF('①4.事業内容（販促）'!H80="","",'①4.事業内容（販促）'!H80)</f>
        <v/>
      </c>
      <c r="H156" s="731">
        <f>IF('①7.積算内訳（販促）'!F756="","",'①7.積算内訳（販促）'!F756)</f>
        <v>0</v>
      </c>
      <c r="I156" s="723" t="str">
        <f>IF('①6.成果目標（販促）'!G157="","",('①6.成果目標（販促）'!G157*1000))</f>
        <v/>
      </c>
      <c r="J156" s="738" t="str">
        <f t="shared" si="120"/>
        <v/>
      </c>
      <c r="M156" s="603" t="str">
        <f>IF(C157="選択","",IF(C157="中止",-(H156),IF(C157="変更",(H157-H156),"")))</f>
        <v/>
      </c>
      <c r="N156" s="603" t="str">
        <f>IF(C157="選択","",IF(C157="中止",-(I156),IF(C157="変更",(I157-I156),"")))</f>
        <v/>
      </c>
      <c r="O156" s="717" t="str">
        <f t="shared" ref="O156" si="163">IF(B156="","",B156)</f>
        <v/>
      </c>
      <c r="P156" s="603" t="str">
        <f t="shared" ref="P156" si="164">IF(B156="","",IF(C157="変更",H157,IF(C157="中止",0,H156)))</f>
        <v/>
      </c>
      <c r="Q156" s="603" t="str">
        <f t="shared" ref="Q156" si="165">IF(B156="","",IF(C157="変更",I157,IF(C157="中止",0,I156)))</f>
        <v/>
      </c>
      <c r="R156" s="165">
        <f>IF(C157="変更",'⑦2.変更活動積算内訳（販促）'!N757,IF('⑦1.活動計画変更（販促）'!C157="中止",0,'⑦2.変更活動積算内訳（販促）'!G757))</f>
        <v>0</v>
      </c>
      <c r="S156" s="165">
        <f>IF(C157="変更",'⑦2.変更活動積算内訳（販促）'!O757,IF('⑦1.活動計画変更（販促）'!C157="中止",0,'⑦2.変更活動積算内訳（販促）'!H757))</f>
        <v>0</v>
      </c>
    </row>
    <row r="157" spans="2:19" ht="36" hidden="1" customHeight="1">
      <c r="B157" s="725" t="str">
        <f>IF(B156="","",B156)</f>
        <v/>
      </c>
      <c r="C157" s="685" t="s">
        <v>225</v>
      </c>
      <c r="D157" s="690"/>
      <c r="E157" s="691"/>
      <c r="F157" s="691"/>
      <c r="G157" s="692"/>
      <c r="H157" s="730" t="str">
        <f>IF('⑦2.変更活動積算内訳（販促）'!M1358=0,"",'⑦2.変更活動積算内訳（販促）'!M1358)</f>
        <v/>
      </c>
      <c r="I157" s="689"/>
      <c r="J157" s="740" t="str">
        <f t="shared" si="120"/>
        <v/>
      </c>
      <c r="M157" s="582"/>
      <c r="N157" s="582"/>
      <c r="O157" s="684"/>
      <c r="P157" s="582"/>
      <c r="Q157" s="582"/>
      <c r="R157" s="147"/>
      <c r="S157" s="147"/>
    </row>
    <row r="158" spans="2:19" ht="36" hidden="1" customHeight="1">
      <c r="B158" s="726" t="str">
        <f>IF('①4.事業内容（販促）'!B81="","",'①4.事業内容（販促）'!B81)</f>
        <v/>
      </c>
      <c r="C158" s="719" t="str">
        <f>IF(B158="","","申請時")</f>
        <v/>
      </c>
      <c r="D158" s="720" t="str">
        <f>IF('①4.事業内容（販促）'!C81="","",'①4.事業内容（販促）'!C81)</f>
        <v/>
      </c>
      <c r="E158" s="721" t="str">
        <f>IF('①4.事業内容（販促）'!D81="","",'①4.事業内容（販促）'!D81)</f>
        <v/>
      </c>
      <c r="F158" s="721" t="str">
        <f>IF('①4.事業内容（販促）'!F81="","",'①4.事業内容（販促）'!F81)</f>
        <v/>
      </c>
      <c r="G158" s="722" t="str">
        <f>IF('①4.事業内容（販促）'!H81="","",'①4.事業内容（販促）'!H81)</f>
        <v/>
      </c>
      <c r="H158" s="731">
        <f>IF('①7.積算内訳（販促）'!F766="","",'①7.積算内訳（販促）'!F766)</f>
        <v>0</v>
      </c>
      <c r="I158" s="723" t="str">
        <f>IF('①6.成果目標（販促）'!G159="","",('①6.成果目標（販促）'!G159*1000))</f>
        <v/>
      </c>
      <c r="J158" s="738" t="str">
        <f t="shared" si="120"/>
        <v/>
      </c>
      <c r="M158" s="603" t="str">
        <f>IF(C159="選択","",IF(C159="中止",-(H158),IF(C159="変更",(H159-H158),"")))</f>
        <v/>
      </c>
      <c r="N158" s="603" t="str">
        <f>IF(C159="選択","",IF(C159="中止",-(I158),IF(C159="変更",(I159-I158),"")))</f>
        <v/>
      </c>
      <c r="O158" s="717" t="str">
        <f t="shared" ref="O158" si="166">IF(B158="","",B158)</f>
        <v/>
      </c>
      <c r="P158" s="603" t="str">
        <f t="shared" ref="P158" si="167">IF(B158="","",IF(C159="変更",H159,IF(C159="中止",0,H158)))</f>
        <v/>
      </c>
      <c r="Q158" s="603" t="str">
        <f t="shared" ref="Q158" si="168">IF(B158="","",IF(C159="変更",I159,IF(C159="中止",0,I158)))</f>
        <v/>
      </c>
      <c r="R158" s="165">
        <f>IF(C159="変更",'⑦2.変更活動積算内訳（販促）'!N767,IF('⑦1.活動計画変更（販促）'!C159="中止",0,'⑦2.変更活動積算内訳（販促）'!G767))</f>
        <v>0</v>
      </c>
      <c r="S158" s="165">
        <f>IF(C159="変更",'⑦2.変更活動積算内訳（販促）'!O767,IF('⑦1.活動計画変更（販促）'!C159="中止",0,'⑦2.変更活動積算内訳（販促）'!H767))</f>
        <v>0</v>
      </c>
    </row>
    <row r="159" spans="2:19" ht="36" hidden="1" customHeight="1">
      <c r="B159" s="725" t="str">
        <f>IF(B158="","",B158)</f>
        <v/>
      </c>
      <c r="C159" s="685" t="s">
        <v>225</v>
      </c>
      <c r="D159" s="690"/>
      <c r="E159" s="691"/>
      <c r="F159" s="691"/>
      <c r="G159" s="692"/>
      <c r="H159" s="730" t="str">
        <f>IF('⑦2.変更活動積算内訳（販促）'!M1368=0,"",'⑦2.変更活動積算内訳（販促）'!M1368)</f>
        <v/>
      </c>
      <c r="I159" s="689"/>
      <c r="J159" s="740" t="str">
        <f t="shared" si="120"/>
        <v/>
      </c>
      <c r="M159" s="582"/>
      <c r="N159" s="582"/>
      <c r="O159" s="684"/>
      <c r="P159" s="582"/>
      <c r="Q159" s="582"/>
      <c r="R159" s="147"/>
      <c r="S159" s="147"/>
    </row>
    <row r="160" spans="2:19" ht="36" hidden="1" customHeight="1">
      <c r="B160" s="726" t="str">
        <f>IF('①4.事業内容（販促）'!B82="","",'①4.事業内容（販促）'!B82)</f>
        <v/>
      </c>
      <c r="C160" s="719" t="str">
        <f>IF(B160="","","申請時")</f>
        <v/>
      </c>
      <c r="D160" s="720" t="str">
        <f>IF('①4.事業内容（販促）'!C82="","",'①4.事業内容（販促）'!C82)</f>
        <v/>
      </c>
      <c r="E160" s="721" t="str">
        <f>IF('①4.事業内容（販促）'!D82="","",'①4.事業内容（販促）'!D82)</f>
        <v/>
      </c>
      <c r="F160" s="721" t="str">
        <f>IF('①4.事業内容（販促）'!F82="","",'①4.事業内容（販促）'!F82)</f>
        <v/>
      </c>
      <c r="G160" s="722" t="str">
        <f>IF('①4.事業内容（販促）'!H82="","",'①4.事業内容（販促）'!H82)</f>
        <v/>
      </c>
      <c r="H160" s="731">
        <f>IF('①7.積算内訳（販促）'!F776="","",'①7.積算内訳（販促）'!F776)</f>
        <v>0</v>
      </c>
      <c r="I160" s="723" t="str">
        <f>IF('①6.成果目標（販促）'!G161="","",('①6.成果目標（販促）'!G161*1000))</f>
        <v/>
      </c>
      <c r="J160" s="738" t="str">
        <f t="shared" si="120"/>
        <v/>
      </c>
      <c r="M160" s="603" t="str">
        <f>IF(C161="選択","",IF(C161="中止",-(H160),IF(C161="変更",(H161-H160),"")))</f>
        <v/>
      </c>
      <c r="N160" s="603" t="str">
        <f>IF(C161="選択","",IF(C161="中止",-(I160),IF(C161="変更",(I161-I160),"")))</f>
        <v/>
      </c>
      <c r="O160" s="717" t="str">
        <f t="shared" ref="O160" si="169">IF(B160="","",B160)</f>
        <v/>
      </c>
      <c r="P160" s="603" t="str">
        <f t="shared" ref="P160" si="170">IF(B160="","",IF(C161="変更",H161,IF(C161="中止",0,H160)))</f>
        <v/>
      </c>
      <c r="Q160" s="603" t="str">
        <f t="shared" ref="Q160" si="171">IF(B160="","",IF(C161="変更",I161,IF(C161="中止",0,I160)))</f>
        <v/>
      </c>
      <c r="R160" s="165">
        <f>IF(C161="変更",'⑦2.変更活動積算内訳（販促）'!N777,IF('⑦1.活動計画変更（販促）'!C161="中止",0,'⑦2.変更活動積算内訳（販促）'!G777))</f>
        <v>0</v>
      </c>
      <c r="S160" s="165">
        <f>IF(C161="変更",'⑦2.変更活動積算内訳（販促）'!O777,IF('⑦1.活動計画変更（販促）'!C161="中止",0,'⑦2.変更活動積算内訳（販促）'!H777))</f>
        <v>0</v>
      </c>
    </row>
    <row r="161" spans="2:19" ht="36" hidden="1" customHeight="1" thickBot="1">
      <c r="B161" s="727" t="str">
        <f>IF(B160="","",B160)</f>
        <v/>
      </c>
      <c r="C161" s="696" t="s">
        <v>225</v>
      </c>
      <c r="D161" s="697"/>
      <c r="E161" s="698"/>
      <c r="F161" s="698"/>
      <c r="G161" s="699"/>
      <c r="H161" s="732" t="str">
        <f>IF('⑦2.変更活動積算内訳（販促）'!M1378=0,"",'⑦2.変更活動積算内訳（販促）'!M1378)</f>
        <v/>
      </c>
      <c r="I161" s="700"/>
      <c r="J161" s="739" t="str">
        <f t="shared" si="120"/>
        <v/>
      </c>
      <c r="M161" s="582"/>
      <c r="N161" s="582"/>
      <c r="O161" s="684"/>
      <c r="P161" s="582"/>
      <c r="Q161" s="582"/>
      <c r="R161" s="147"/>
      <c r="S161" s="147"/>
    </row>
    <row r="162" spans="2:19" ht="36" hidden="1" customHeight="1">
      <c r="B162" s="726" t="str">
        <f>IF('①4.事業内容（販促）'!B83="","",'①4.事業内容（販促）'!B83)</f>
        <v/>
      </c>
      <c r="C162" s="710" t="str">
        <f>IF(B162="","","申請時")</f>
        <v/>
      </c>
      <c r="D162" s="720" t="str">
        <f>IF('①4.事業内容（販促）'!C83="","",'①4.事業内容（販促）'!C83)</f>
        <v/>
      </c>
      <c r="E162" s="721" t="str">
        <f>IF('①4.事業内容（販促）'!D83="","",'①4.事業内容（販促）'!D83)</f>
        <v/>
      </c>
      <c r="F162" s="721" t="str">
        <f>IF('①4.事業内容（販促）'!F83="","",'①4.事業内容（販促）'!F83)</f>
        <v/>
      </c>
      <c r="G162" s="722" t="str">
        <f>IF('①4.事業内容（販促）'!H83="","",'①4.事業内容（販促）'!H83)</f>
        <v/>
      </c>
      <c r="H162" s="731">
        <f>IF('①7.積算内訳（販促）'!F786="","",'①7.積算内訳（販促）'!F786)</f>
        <v>0</v>
      </c>
      <c r="I162" s="723" t="str">
        <f>IF('①6.成果目標（販促）'!G163="","",('①6.成果目標（販促）'!G163*1000))</f>
        <v/>
      </c>
      <c r="J162" s="738" t="str">
        <f t="shared" si="120"/>
        <v/>
      </c>
      <c r="M162" s="603" t="str">
        <f>IF(C163="選択","",IF(C163="中止",-(H162),IF(C163="変更",(H163-H162),"")))</f>
        <v/>
      </c>
      <c r="N162" s="603" t="str">
        <f>IF(C163="選択","",IF(C163="中止",-(I162),IF(C163="変更",(I163-I162),"")))</f>
        <v/>
      </c>
      <c r="O162" s="717" t="str">
        <f t="shared" ref="O162" si="172">IF(B162="","",B162)</f>
        <v/>
      </c>
      <c r="P162" s="603" t="str">
        <f t="shared" ref="P162" si="173">IF(B162="","",IF(C163="変更",H163,IF(C163="中止",0,H162)))</f>
        <v/>
      </c>
      <c r="Q162" s="603" t="str">
        <f t="shared" ref="Q162" si="174">IF(B162="","",IF(C163="変更",I163,IF(C163="中止",0,I162)))</f>
        <v/>
      </c>
      <c r="R162" s="165">
        <f>IF(C163="変更",'⑦2.変更活動積算内訳（販促）'!N787,IF('⑦1.活動計画変更（販促）'!C163="中止",0,'⑦2.変更活動積算内訳（販促）'!G787))</f>
        <v>0</v>
      </c>
      <c r="S162" s="165">
        <f>IF(C163="変更",'⑦2.変更活動積算内訳（販促）'!O787,IF('⑦1.活動計画変更（販促）'!C163="中止",0,'⑦2.変更活動積算内訳（販促）'!H787))</f>
        <v>0</v>
      </c>
    </row>
    <row r="163" spans="2:19" ht="36" hidden="1" customHeight="1">
      <c r="B163" s="725" t="str">
        <f>IF(B162="","",B162)</f>
        <v/>
      </c>
      <c r="C163" s="685" t="s">
        <v>225</v>
      </c>
      <c r="D163" s="690"/>
      <c r="E163" s="691"/>
      <c r="F163" s="691"/>
      <c r="G163" s="692"/>
      <c r="H163" s="730" t="str">
        <f>IF('⑦2.変更活動積算内訳（販促）'!M1388=0,"",'⑦2.変更活動積算内訳（販促）'!M1388)</f>
        <v/>
      </c>
      <c r="I163" s="689"/>
      <c r="J163" s="740" t="str">
        <f t="shared" si="120"/>
        <v/>
      </c>
      <c r="M163" s="582"/>
      <c r="N163" s="582"/>
      <c r="O163" s="684"/>
      <c r="P163" s="582"/>
      <c r="Q163" s="582"/>
      <c r="R163" s="147"/>
      <c r="S163" s="147"/>
    </row>
    <row r="164" spans="2:19" ht="36" hidden="1" customHeight="1">
      <c r="B164" s="726" t="str">
        <f>IF('①4.事業内容（販促）'!B84="","",'①4.事業内容（販促）'!B84)</f>
        <v/>
      </c>
      <c r="C164" s="719" t="str">
        <f>IF(B164="","","申請時")</f>
        <v/>
      </c>
      <c r="D164" s="720" t="str">
        <f>IF('①4.事業内容（販促）'!C84="","",'①4.事業内容（販促）'!C84)</f>
        <v/>
      </c>
      <c r="E164" s="721" t="str">
        <f>IF('①4.事業内容（販促）'!D84="","",'①4.事業内容（販促）'!D84)</f>
        <v/>
      </c>
      <c r="F164" s="721" t="str">
        <f>IF('①4.事業内容（販促）'!F84="","",'①4.事業内容（販促）'!F84)</f>
        <v/>
      </c>
      <c r="G164" s="722" t="str">
        <f>IF('①4.事業内容（販促）'!H84="","",'①4.事業内容（販促）'!H84)</f>
        <v/>
      </c>
      <c r="H164" s="731">
        <f>IF('①7.積算内訳（販促）'!F796="","",'①7.積算内訳（販促）'!F796)</f>
        <v>0</v>
      </c>
      <c r="I164" s="723" t="str">
        <f>IF('①6.成果目標（販促）'!G165="","",('①6.成果目標（販促）'!G165*1000))</f>
        <v/>
      </c>
      <c r="J164" s="738" t="str">
        <f t="shared" si="120"/>
        <v/>
      </c>
      <c r="M164" s="603" t="str">
        <f>IF(C165="選択","",IF(C165="中止",-(H164),IF(C165="変更",(H165-H164),"")))</f>
        <v/>
      </c>
      <c r="N164" s="603" t="str">
        <f>IF(C165="選択","",IF(C165="中止",-(I164),IF(C165="変更",(I165-I164),"")))</f>
        <v/>
      </c>
      <c r="O164" s="717" t="str">
        <f t="shared" ref="O164" si="175">IF(B164="","",B164)</f>
        <v/>
      </c>
      <c r="P164" s="603" t="str">
        <f t="shared" ref="P164" si="176">IF(B164="","",IF(C165="変更",H165,IF(C165="中止",0,H164)))</f>
        <v/>
      </c>
      <c r="Q164" s="603" t="str">
        <f t="shared" ref="Q164" si="177">IF(B164="","",IF(C165="変更",I165,IF(C165="中止",0,I164)))</f>
        <v/>
      </c>
      <c r="R164" s="165">
        <f>IF(C165="変更",'⑦2.変更活動積算内訳（販促）'!N797,IF('⑦1.活動計画変更（販促）'!C165="中止",0,'⑦2.変更活動積算内訳（販促）'!G797))</f>
        <v>0</v>
      </c>
      <c r="S164" s="165">
        <f>IF(C165="変更",'⑦2.変更活動積算内訳（販促）'!O797,IF('⑦1.活動計画変更（販促）'!C165="中止",0,'⑦2.変更活動積算内訳（販促）'!H797))</f>
        <v>0</v>
      </c>
    </row>
    <row r="165" spans="2:19" ht="36" hidden="1" customHeight="1" thickBot="1">
      <c r="B165" s="727" t="str">
        <f>IF(B164="","",B164)</f>
        <v/>
      </c>
      <c r="C165" s="696" t="s">
        <v>225</v>
      </c>
      <c r="D165" s="697"/>
      <c r="E165" s="698"/>
      <c r="F165" s="698"/>
      <c r="G165" s="699"/>
      <c r="H165" s="732" t="str">
        <f>IF('⑦2.変更活動積算内訳（販促）'!M1398=0,"",'⑦2.変更活動積算内訳（販促）'!M1398)</f>
        <v/>
      </c>
      <c r="I165" s="700"/>
      <c r="J165" s="739" t="str">
        <f t="shared" si="120"/>
        <v/>
      </c>
      <c r="M165" s="582"/>
      <c r="N165" s="582"/>
      <c r="O165" s="684"/>
      <c r="P165" s="582"/>
      <c r="Q165" s="582"/>
      <c r="R165" s="147"/>
      <c r="S165" s="147"/>
    </row>
    <row r="166" spans="2:19" ht="17.25" customHeight="1">
      <c r="R166" s="707"/>
      <c r="S166" s="707"/>
    </row>
  </sheetData>
  <sheetProtection algorithmName="SHA-512" hashValue="kj4G9N/ZGRiqncqiDMZmlIrrfxgaz2p0i231IjGoroWY1XGoQKBp0Op9b5wWO+CO5bDPe0a3yriep5JoNx0wwQ==" saltValue="5Jfbpzq3/JKdQ7xStqi4Wg==" spinCount="100000" sheet="1" scenarios="1" formatCells="0" formatColumns="0" formatRows="0"/>
  <mergeCells count="6">
    <mergeCell ref="P3:S3"/>
    <mergeCell ref="B3:B4"/>
    <mergeCell ref="C3:C4"/>
    <mergeCell ref="D3:G3"/>
    <mergeCell ref="H3:I3"/>
    <mergeCell ref="J3:J4"/>
  </mergeCells>
  <phoneticPr fontId="1"/>
  <conditionalFormatting sqref="C23">
    <cfRule type="containsText" dxfId="3250" priority="157" operator="containsText" text="選択">
      <formula>NOT(ISERROR(SEARCH("選択",C23)))</formula>
    </cfRule>
    <cfRule type="beginsWith" dxfId="3249" priority="158" operator="beginsWith" text="中止">
      <formula>LEFT(C23,LEN("中止"))="中止"</formula>
    </cfRule>
    <cfRule type="beginsWith" dxfId="3248" priority="159" operator="beginsWith" text="変更">
      <formula>LEFT(C23,LEN("変更"))="変更"</formula>
    </cfRule>
  </conditionalFormatting>
  <conditionalFormatting sqref="C7">
    <cfRule type="containsText" dxfId="3247" priority="181" operator="containsText" text="選択">
      <formula>NOT(ISERROR(SEARCH("選択",C7)))</formula>
    </cfRule>
    <cfRule type="beginsWith" dxfId="3246" priority="182" operator="beginsWith" text="中止">
      <formula>LEFT(C7,LEN("中止"))="中止"</formula>
    </cfRule>
    <cfRule type="beginsWith" dxfId="3245" priority="183" operator="beginsWith" text="変更">
      <formula>LEFT(C7,LEN("変更"))="変更"</formula>
    </cfRule>
  </conditionalFormatting>
  <conditionalFormatting sqref="C9">
    <cfRule type="containsText" dxfId="3244" priority="178" operator="containsText" text="選択">
      <formula>NOT(ISERROR(SEARCH("選択",C9)))</formula>
    </cfRule>
    <cfRule type="beginsWith" dxfId="3243" priority="179" operator="beginsWith" text="中止">
      <formula>LEFT(C9,LEN("中止"))="中止"</formula>
    </cfRule>
    <cfRule type="beginsWith" dxfId="3242" priority="180" operator="beginsWith" text="変更">
      <formula>LEFT(C9,LEN("変更"))="変更"</formula>
    </cfRule>
  </conditionalFormatting>
  <conditionalFormatting sqref="C11">
    <cfRule type="containsText" dxfId="3241" priority="175" operator="containsText" text="選択">
      <formula>NOT(ISERROR(SEARCH("選択",C11)))</formula>
    </cfRule>
    <cfRule type="beginsWith" dxfId="3240" priority="176" operator="beginsWith" text="中止">
      <formula>LEFT(C11,LEN("中止"))="中止"</formula>
    </cfRule>
    <cfRule type="beginsWith" dxfId="3239" priority="177" operator="beginsWith" text="変更">
      <formula>LEFT(C11,LEN("変更"))="変更"</formula>
    </cfRule>
  </conditionalFormatting>
  <conditionalFormatting sqref="C13">
    <cfRule type="containsText" dxfId="3238" priority="172" operator="containsText" text="選択">
      <formula>NOT(ISERROR(SEARCH("選択",C13)))</formula>
    </cfRule>
    <cfRule type="beginsWith" dxfId="3237" priority="173" operator="beginsWith" text="中止">
      <formula>LEFT(C13,LEN("中止"))="中止"</formula>
    </cfRule>
    <cfRule type="beginsWith" dxfId="3236" priority="174" operator="beginsWith" text="変更">
      <formula>LEFT(C13,LEN("変更"))="変更"</formula>
    </cfRule>
  </conditionalFormatting>
  <conditionalFormatting sqref="C15">
    <cfRule type="containsText" dxfId="3235" priority="169" operator="containsText" text="選択">
      <formula>NOT(ISERROR(SEARCH("選択",C15)))</formula>
    </cfRule>
    <cfRule type="beginsWith" dxfId="3234" priority="170" operator="beginsWith" text="中止">
      <formula>LEFT(C15,LEN("中止"))="中止"</formula>
    </cfRule>
    <cfRule type="beginsWith" dxfId="3233" priority="171" operator="beginsWith" text="変更">
      <formula>LEFT(C15,LEN("変更"))="変更"</formula>
    </cfRule>
  </conditionalFormatting>
  <conditionalFormatting sqref="C17">
    <cfRule type="containsText" dxfId="3232" priority="166" operator="containsText" text="選択">
      <formula>NOT(ISERROR(SEARCH("選択",C17)))</formula>
    </cfRule>
    <cfRule type="beginsWith" dxfId="3231" priority="167" operator="beginsWith" text="中止">
      <formula>LEFT(C17,LEN("中止"))="中止"</formula>
    </cfRule>
    <cfRule type="beginsWith" dxfId="3230" priority="168" operator="beginsWith" text="変更">
      <formula>LEFT(C17,LEN("変更"))="変更"</formula>
    </cfRule>
  </conditionalFormatting>
  <conditionalFormatting sqref="C19">
    <cfRule type="containsText" dxfId="3229" priority="163" operator="containsText" text="選択">
      <formula>NOT(ISERROR(SEARCH("選択",C19)))</formula>
    </cfRule>
    <cfRule type="beginsWith" dxfId="3228" priority="164" operator="beginsWith" text="中止">
      <formula>LEFT(C19,LEN("中止"))="中止"</formula>
    </cfRule>
    <cfRule type="beginsWith" dxfId="3227" priority="165" operator="beginsWith" text="変更">
      <formula>LEFT(C19,LEN("変更"))="変更"</formula>
    </cfRule>
  </conditionalFormatting>
  <conditionalFormatting sqref="C21">
    <cfRule type="containsText" dxfId="3226" priority="160" operator="containsText" text="選択">
      <formula>NOT(ISERROR(SEARCH("選択",C21)))</formula>
    </cfRule>
    <cfRule type="beginsWith" dxfId="3225" priority="161" operator="beginsWith" text="中止">
      <formula>LEFT(C21,LEN("中止"))="中止"</formula>
    </cfRule>
    <cfRule type="beginsWith" dxfId="3224" priority="162" operator="beginsWith" text="変更">
      <formula>LEFT(C21,LEN("変更"))="変更"</formula>
    </cfRule>
  </conditionalFormatting>
  <conditionalFormatting sqref="C25">
    <cfRule type="containsText" dxfId="3223" priority="154" operator="containsText" text="選択">
      <formula>NOT(ISERROR(SEARCH("選択",C25)))</formula>
    </cfRule>
    <cfRule type="beginsWith" dxfId="3222" priority="155" operator="beginsWith" text="中止">
      <formula>LEFT(C25,LEN("中止"))="中止"</formula>
    </cfRule>
    <cfRule type="beginsWith" dxfId="3221" priority="156" operator="beginsWith" text="変更">
      <formula>LEFT(C25,LEN("変更"))="変更"</formula>
    </cfRule>
  </conditionalFormatting>
  <conditionalFormatting sqref="C27">
    <cfRule type="containsText" dxfId="3220" priority="151" operator="containsText" text="選択">
      <formula>NOT(ISERROR(SEARCH("選択",C27)))</formula>
    </cfRule>
    <cfRule type="beginsWith" dxfId="3219" priority="152" operator="beginsWith" text="中止">
      <formula>LEFT(C27,LEN("中止"))="中止"</formula>
    </cfRule>
    <cfRule type="beginsWith" dxfId="3218" priority="153" operator="beginsWith" text="変更">
      <formula>LEFT(C27,LEN("変更"))="変更"</formula>
    </cfRule>
  </conditionalFormatting>
  <conditionalFormatting sqref="C29">
    <cfRule type="containsText" dxfId="3217" priority="148" operator="containsText" text="選択">
      <formula>NOT(ISERROR(SEARCH("選択",C29)))</formula>
    </cfRule>
    <cfRule type="beginsWith" dxfId="3216" priority="149" operator="beginsWith" text="中止">
      <formula>LEFT(C29,LEN("中止"))="中止"</formula>
    </cfRule>
    <cfRule type="beginsWith" dxfId="3215" priority="150" operator="beginsWith" text="変更">
      <formula>LEFT(C29,LEN("変更"))="変更"</formula>
    </cfRule>
  </conditionalFormatting>
  <conditionalFormatting sqref="C43 C41 C39 C37 C35 C33 C31">
    <cfRule type="containsText" dxfId="3214" priority="145" operator="containsText" text="選択">
      <formula>NOT(ISERROR(SEARCH("選択",C31)))</formula>
    </cfRule>
    <cfRule type="beginsWith" dxfId="3213" priority="146" operator="beginsWith" text="中止">
      <formula>LEFT(C31,LEN("中止"))="中止"</formula>
    </cfRule>
    <cfRule type="beginsWith" dxfId="3212" priority="147" operator="beginsWith" text="変更">
      <formula>LEFT(C31,LEN("変更"))="変更"</formula>
    </cfRule>
  </conditionalFormatting>
  <conditionalFormatting sqref="C45">
    <cfRule type="containsText" dxfId="3211" priority="142" operator="containsText" text="選択">
      <formula>NOT(ISERROR(SEARCH("選択",C45)))</formula>
    </cfRule>
    <cfRule type="beginsWith" dxfId="3210" priority="143" operator="beginsWith" text="中止">
      <formula>LEFT(C45,LEN("中止"))="中止"</formula>
    </cfRule>
    <cfRule type="beginsWith" dxfId="3209" priority="144" operator="beginsWith" text="変更">
      <formula>LEFT(C45,LEN("変更"))="変更"</formula>
    </cfRule>
  </conditionalFormatting>
  <conditionalFormatting sqref="C57 C55 C53 C51 C49 C47">
    <cfRule type="containsText" dxfId="3208" priority="7" operator="containsText" text="選択">
      <formula>NOT(ISERROR(SEARCH("選択",C47)))</formula>
    </cfRule>
    <cfRule type="beginsWith" dxfId="3207" priority="8" operator="beginsWith" text="中止">
      <formula>LEFT(C47,LEN("中止"))="中止"</formula>
    </cfRule>
    <cfRule type="beginsWith" dxfId="3206" priority="9" operator="beginsWith" text="変更">
      <formula>LEFT(C47,LEN("変更"))="変更"</formula>
    </cfRule>
  </conditionalFormatting>
  <conditionalFormatting sqref="C107 C105 C103 C101 C99 C97 C95 C93 C91 C89 C87 C85 C83 C81 C79 C77 C75 C73 C71 C69 C67 C65 C63 C61 C59">
    <cfRule type="containsText" dxfId="3205" priority="4" operator="containsText" text="選択">
      <formula>NOT(ISERROR(SEARCH("選択",C59)))</formula>
    </cfRule>
    <cfRule type="beginsWith" dxfId="3204" priority="5" operator="beginsWith" text="中止">
      <formula>LEFT(C59,LEN("中止"))="中止"</formula>
    </cfRule>
    <cfRule type="beginsWith" dxfId="3203" priority="6" operator="beginsWith" text="変更">
      <formula>LEFT(C59,LEN("変更"))="変更"</formula>
    </cfRule>
  </conditionalFormatting>
  <conditionalFormatting sqref="C165 C163 C161 C159 C157 C155 C153 C151 C149 C147 C145 C143 C141 C139 C137 C135 C133 C131 C129 C127 C125 C123 C121 C119 C117 C115 C113 C111 C109">
    <cfRule type="containsText" dxfId="3202" priority="1" operator="containsText" text="選択">
      <formula>NOT(ISERROR(SEARCH("選択",C109)))</formula>
    </cfRule>
    <cfRule type="beginsWith" dxfId="3201" priority="2" operator="beginsWith" text="中止">
      <formula>LEFT(C109,LEN("中止"))="中止"</formula>
    </cfRule>
    <cfRule type="beginsWith" dxfId="3200" priority="3" operator="beginsWith" text="変更">
      <formula>LEFT(C109,LEN("変更"))="変更"</formula>
    </cfRule>
  </conditionalFormatting>
  <dataValidations xWindow="126" yWindow="433" count="2">
    <dataValidation type="whole" imeMode="off" operator="lessThan" allowBlank="1" showInputMessage="1" showErrorMessage="1" errorTitle="入力不要です。" error="[キャンセル]をクリックしてください。" sqref="B7:B45 H5:J5 B3:J4 B6:J6 J7:J45">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&amp;L様式７（別添１）</oddHeader>
    <oddFooter xml:space="preserve">&amp;C&amp;"ＭＳ Ｐゴシック,標準"&amp;10&amp;P / &amp;N </oddFooter>
  </headerFooter>
  <rowBreaks count="2" manualBreakCount="2">
    <brk id="29" max="10" man="1"/>
    <brk id="41" max="10"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B1:R32"/>
  <sheetViews>
    <sheetView view="pageBreakPreview" zoomScaleNormal="100" zoomScaleSheetLayoutView="100" workbookViewId="0"/>
  </sheetViews>
  <sheetFormatPr defaultColWidth="9" defaultRowHeight="13.5"/>
  <cols>
    <col min="1" max="1" width="1.625" style="11" customWidth="1"/>
    <col min="2" max="7" width="10.625" style="11" customWidth="1"/>
    <col min="8" max="8" width="4.625" style="97" customWidth="1"/>
    <col min="9" max="14" width="10.625" style="11" customWidth="1"/>
    <col min="15" max="15" width="1.625" style="11" customWidth="1"/>
    <col min="16" max="16384" width="9" style="11"/>
  </cols>
  <sheetData>
    <row r="1" spans="2:18" ht="8.25" customHeight="1"/>
    <row r="2" spans="2:18" s="12" customFormat="1" ht="19.5" customHeight="1">
      <c r="B2" s="140" t="s">
        <v>691</v>
      </c>
      <c r="C2" s="98"/>
      <c r="D2" s="98"/>
      <c r="E2" s="98"/>
      <c r="F2" s="99"/>
      <c r="G2" s="99"/>
      <c r="H2" s="100"/>
      <c r="I2" s="99"/>
      <c r="J2" s="101"/>
      <c r="R2" s="96"/>
    </row>
    <row r="3" spans="2:18" s="12" customFormat="1" ht="19.5" customHeight="1" thickBot="1">
      <c r="B3" s="91" t="s">
        <v>692</v>
      </c>
      <c r="C3" s="102"/>
      <c r="D3" s="102"/>
      <c r="E3" s="102"/>
      <c r="F3" s="103"/>
      <c r="G3" s="102"/>
      <c r="H3" s="114"/>
      <c r="I3" s="104" t="s">
        <v>693</v>
      </c>
      <c r="J3" s="113"/>
      <c r="K3" s="113"/>
      <c r="L3" s="113"/>
      <c r="M3" s="113"/>
      <c r="N3" s="113"/>
    </row>
    <row r="4" spans="2:18" s="12" customFormat="1" ht="19.5" customHeight="1">
      <c r="B4" s="998"/>
      <c r="C4" s="999"/>
      <c r="D4" s="999"/>
      <c r="E4" s="999"/>
      <c r="F4" s="999"/>
      <c r="G4" s="1000"/>
      <c r="H4" s="105"/>
      <c r="I4" s="998"/>
      <c r="J4" s="999"/>
      <c r="K4" s="999"/>
      <c r="L4" s="999"/>
      <c r="M4" s="999"/>
      <c r="N4" s="1000"/>
    </row>
    <row r="5" spans="2:18" s="12" customFormat="1" ht="19.5" customHeight="1">
      <c r="B5" s="1001"/>
      <c r="C5" s="1002"/>
      <c r="D5" s="1002"/>
      <c r="E5" s="1002"/>
      <c r="F5" s="1002"/>
      <c r="G5" s="1003"/>
      <c r="H5" s="105"/>
      <c r="I5" s="1001"/>
      <c r="J5" s="1002"/>
      <c r="K5" s="1002"/>
      <c r="L5" s="1002"/>
      <c r="M5" s="1002"/>
      <c r="N5" s="1003"/>
    </row>
    <row r="6" spans="2:18" s="12" customFormat="1" ht="19.5" customHeight="1">
      <c r="B6" s="1001"/>
      <c r="C6" s="1002"/>
      <c r="D6" s="1002"/>
      <c r="E6" s="1002"/>
      <c r="F6" s="1002"/>
      <c r="G6" s="1003"/>
      <c r="H6" s="105"/>
      <c r="I6" s="1001"/>
      <c r="J6" s="1002"/>
      <c r="K6" s="1002"/>
      <c r="L6" s="1002"/>
      <c r="M6" s="1002"/>
      <c r="N6" s="1003"/>
    </row>
    <row r="7" spans="2:18" s="12" customFormat="1" ht="19.5" customHeight="1">
      <c r="B7" s="1001"/>
      <c r="C7" s="1002"/>
      <c r="D7" s="1002"/>
      <c r="E7" s="1002"/>
      <c r="F7" s="1002"/>
      <c r="G7" s="1003"/>
      <c r="H7" s="105"/>
      <c r="I7" s="1001"/>
      <c r="J7" s="1002"/>
      <c r="K7" s="1002"/>
      <c r="L7" s="1002"/>
      <c r="M7" s="1002"/>
      <c r="N7" s="1003"/>
    </row>
    <row r="8" spans="2:18" s="12" customFormat="1" ht="19.5" customHeight="1">
      <c r="B8" s="1001"/>
      <c r="C8" s="1002"/>
      <c r="D8" s="1002"/>
      <c r="E8" s="1002"/>
      <c r="F8" s="1002"/>
      <c r="G8" s="1003"/>
      <c r="H8" s="105"/>
      <c r="I8" s="1001"/>
      <c r="J8" s="1002"/>
      <c r="K8" s="1002"/>
      <c r="L8" s="1002"/>
      <c r="M8" s="1002"/>
      <c r="N8" s="1003"/>
    </row>
    <row r="9" spans="2:18" s="12" customFormat="1" ht="19.5" customHeight="1">
      <c r="B9" s="1001"/>
      <c r="C9" s="1002"/>
      <c r="D9" s="1002"/>
      <c r="E9" s="1002"/>
      <c r="F9" s="1002"/>
      <c r="G9" s="1003"/>
      <c r="H9" s="105"/>
      <c r="I9" s="1001"/>
      <c r="J9" s="1002"/>
      <c r="K9" s="1002"/>
      <c r="L9" s="1002"/>
      <c r="M9" s="1002"/>
      <c r="N9" s="1003"/>
    </row>
    <row r="10" spans="2:18" s="12" customFormat="1" ht="19.5" customHeight="1">
      <c r="B10" s="1001"/>
      <c r="C10" s="1002"/>
      <c r="D10" s="1002"/>
      <c r="E10" s="1002"/>
      <c r="F10" s="1002"/>
      <c r="G10" s="1003"/>
      <c r="H10" s="105"/>
      <c r="I10" s="1001"/>
      <c r="J10" s="1002"/>
      <c r="K10" s="1002"/>
      <c r="L10" s="1002"/>
      <c r="M10" s="1002"/>
      <c r="N10" s="1003"/>
    </row>
    <row r="11" spans="2:18" s="12" customFormat="1" ht="19.5" customHeight="1">
      <c r="B11" s="1001"/>
      <c r="C11" s="1002"/>
      <c r="D11" s="1002"/>
      <c r="E11" s="1002"/>
      <c r="F11" s="1002"/>
      <c r="G11" s="1003"/>
      <c r="H11" s="105"/>
      <c r="I11" s="1001"/>
      <c r="J11" s="1002"/>
      <c r="K11" s="1002"/>
      <c r="L11" s="1002"/>
      <c r="M11" s="1002"/>
      <c r="N11" s="1003"/>
    </row>
    <row r="12" spans="2:18" s="12" customFormat="1" ht="19.5" customHeight="1">
      <c r="B12" s="1001"/>
      <c r="C12" s="1002"/>
      <c r="D12" s="1002"/>
      <c r="E12" s="1002"/>
      <c r="F12" s="1002"/>
      <c r="G12" s="1003"/>
      <c r="H12" s="105"/>
      <c r="I12" s="1001"/>
      <c r="J12" s="1002"/>
      <c r="K12" s="1002"/>
      <c r="L12" s="1002"/>
      <c r="M12" s="1002"/>
      <c r="N12" s="1003"/>
    </row>
    <row r="13" spans="2:18" s="12" customFormat="1" ht="19.5" customHeight="1">
      <c r="B13" s="1001"/>
      <c r="C13" s="1002"/>
      <c r="D13" s="1002"/>
      <c r="E13" s="1002"/>
      <c r="F13" s="1002"/>
      <c r="G13" s="1003"/>
      <c r="H13" s="105"/>
      <c r="I13" s="1001"/>
      <c r="J13" s="1002"/>
      <c r="K13" s="1002"/>
      <c r="L13" s="1002"/>
      <c r="M13" s="1002"/>
      <c r="N13" s="1003"/>
    </row>
    <row r="14" spans="2:18" s="12" customFormat="1" ht="19.5" customHeight="1">
      <c r="B14" s="1001"/>
      <c r="C14" s="1002"/>
      <c r="D14" s="1002"/>
      <c r="E14" s="1002"/>
      <c r="F14" s="1002"/>
      <c r="G14" s="1003"/>
      <c r="H14" s="105"/>
      <c r="I14" s="1001"/>
      <c r="J14" s="1002"/>
      <c r="K14" s="1002"/>
      <c r="L14" s="1002"/>
      <c r="M14" s="1002"/>
      <c r="N14" s="1003"/>
    </row>
    <row r="15" spans="2:18" s="12" customFormat="1" ht="19.5" customHeight="1">
      <c r="B15" s="1001"/>
      <c r="C15" s="1002"/>
      <c r="D15" s="1002"/>
      <c r="E15" s="1002"/>
      <c r="F15" s="1002"/>
      <c r="G15" s="1003"/>
      <c r="H15" s="105"/>
      <c r="I15" s="1001"/>
      <c r="J15" s="1002"/>
      <c r="K15" s="1002"/>
      <c r="L15" s="1002"/>
      <c r="M15" s="1002"/>
      <c r="N15" s="1003"/>
    </row>
    <row r="16" spans="2:18" s="12" customFormat="1" ht="19.5" customHeight="1">
      <c r="B16" s="1001"/>
      <c r="C16" s="1002"/>
      <c r="D16" s="1002"/>
      <c r="E16" s="1002"/>
      <c r="F16" s="1002"/>
      <c r="G16" s="1003"/>
      <c r="H16" s="105"/>
      <c r="I16" s="1001"/>
      <c r="J16" s="1002"/>
      <c r="K16" s="1002"/>
      <c r="L16" s="1002"/>
      <c r="M16" s="1002"/>
      <c r="N16" s="1003"/>
    </row>
    <row r="17" spans="2:14" s="12" customFormat="1" ht="19.5" customHeight="1">
      <c r="B17" s="1001"/>
      <c r="C17" s="1002"/>
      <c r="D17" s="1002"/>
      <c r="E17" s="1002"/>
      <c r="F17" s="1002"/>
      <c r="G17" s="1003"/>
      <c r="H17" s="105"/>
      <c r="I17" s="1001"/>
      <c r="J17" s="1002"/>
      <c r="K17" s="1002"/>
      <c r="L17" s="1002"/>
      <c r="M17" s="1002"/>
      <c r="N17" s="1003"/>
    </row>
    <row r="18" spans="2:14" ht="19.5" customHeight="1">
      <c r="B18" s="1001"/>
      <c r="C18" s="1002"/>
      <c r="D18" s="1002"/>
      <c r="E18" s="1002"/>
      <c r="F18" s="1002"/>
      <c r="G18" s="1003"/>
      <c r="H18" s="114"/>
      <c r="I18" s="1001"/>
      <c r="J18" s="1002"/>
      <c r="K18" s="1002"/>
      <c r="L18" s="1002"/>
      <c r="M18" s="1002"/>
      <c r="N18" s="1003"/>
    </row>
    <row r="19" spans="2:14" ht="19.5" customHeight="1">
      <c r="B19" s="1001"/>
      <c r="C19" s="1002"/>
      <c r="D19" s="1002"/>
      <c r="E19" s="1002"/>
      <c r="F19" s="1002"/>
      <c r="G19" s="1003"/>
      <c r="H19" s="114"/>
      <c r="I19" s="1001"/>
      <c r="J19" s="1002"/>
      <c r="K19" s="1002"/>
      <c r="L19" s="1002"/>
      <c r="M19" s="1002"/>
      <c r="N19" s="1003"/>
    </row>
    <row r="20" spans="2:14" ht="19.5" customHeight="1">
      <c r="B20" s="1001"/>
      <c r="C20" s="1002"/>
      <c r="D20" s="1002"/>
      <c r="E20" s="1002"/>
      <c r="F20" s="1002"/>
      <c r="G20" s="1003"/>
      <c r="H20" s="114"/>
      <c r="I20" s="1001"/>
      <c r="J20" s="1002"/>
      <c r="K20" s="1002"/>
      <c r="L20" s="1002"/>
      <c r="M20" s="1002"/>
      <c r="N20" s="1003"/>
    </row>
    <row r="21" spans="2:14" ht="19.5" customHeight="1">
      <c r="B21" s="1001"/>
      <c r="C21" s="1002"/>
      <c r="D21" s="1002"/>
      <c r="E21" s="1002"/>
      <c r="F21" s="1002"/>
      <c r="G21" s="1003"/>
      <c r="H21" s="114"/>
      <c r="I21" s="1001"/>
      <c r="J21" s="1002"/>
      <c r="K21" s="1002"/>
      <c r="L21" s="1002"/>
      <c r="M21" s="1002"/>
      <c r="N21" s="1003"/>
    </row>
    <row r="22" spans="2:14" ht="19.5" customHeight="1">
      <c r="B22" s="1001"/>
      <c r="C22" s="1002"/>
      <c r="D22" s="1002"/>
      <c r="E22" s="1002"/>
      <c r="F22" s="1002"/>
      <c r="G22" s="1003"/>
      <c r="H22" s="114"/>
      <c r="I22" s="1001"/>
      <c r="J22" s="1002"/>
      <c r="K22" s="1002"/>
      <c r="L22" s="1002"/>
      <c r="M22" s="1002"/>
      <c r="N22" s="1003"/>
    </row>
    <row r="23" spans="2:14" ht="19.5" customHeight="1">
      <c r="B23" s="1001"/>
      <c r="C23" s="1002"/>
      <c r="D23" s="1002"/>
      <c r="E23" s="1002"/>
      <c r="F23" s="1002"/>
      <c r="G23" s="1003"/>
      <c r="H23" s="114"/>
      <c r="I23" s="1001"/>
      <c r="J23" s="1002"/>
      <c r="K23" s="1002"/>
      <c r="L23" s="1002"/>
      <c r="M23" s="1002"/>
      <c r="N23" s="1003"/>
    </row>
    <row r="24" spans="2:14" ht="19.5" customHeight="1">
      <c r="B24" s="1001"/>
      <c r="C24" s="1002"/>
      <c r="D24" s="1002"/>
      <c r="E24" s="1002"/>
      <c r="F24" s="1002"/>
      <c r="G24" s="1003"/>
      <c r="H24" s="114"/>
      <c r="I24" s="1001"/>
      <c r="J24" s="1002"/>
      <c r="K24" s="1002"/>
      <c r="L24" s="1002"/>
      <c r="M24" s="1002"/>
      <c r="N24" s="1003"/>
    </row>
    <row r="25" spans="2:14" ht="19.5" customHeight="1">
      <c r="B25" s="1001"/>
      <c r="C25" s="1002"/>
      <c r="D25" s="1002"/>
      <c r="E25" s="1002"/>
      <c r="F25" s="1002"/>
      <c r="G25" s="1003"/>
      <c r="H25" s="114"/>
      <c r="I25" s="1001"/>
      <c r="J25" s="1002"/>
      <c r="K25" s="1002"/>
      <c r="L25" s="1002"/>
      <c r="M25" s="1002"/>
      <c r="N25" s="1003"/>
    </row>
    <row r="26" spans="2:14" ht="19.5" customHeight="1">
      <c r="B26" s="1001"/>
      <c r="C26" s="1002"/>
      <c r="D26" s="1002"/>
      <c r="E26" s="1002"/>
      <c r="F26" s="1002"/>
      <c r="G26" s="1003"/>
      <c r="H26" s="114"/>
      <c r="I26" s="1001"/>
      <c r="J26" s="1002"/>
      <c r="K26" s="1002"/>
      <c r="L26" s="1002"/>
      <c r="M26" s="1002"/>
      <c r="N26" s="1003"/>
    </row>
    <row r="27" spans="2:14" ht="19.5" customHeight="1">
      <c r="B27" s="1001"/>
      <c r="C27" s="1002"/>
      <c r="D27" s="1002"/>
      <c r="E27" s="1002"/>
      <c r="F27" s="1002"/>
      <c r="G27" s="1003"/>
      <c r="H27" s="114"/>
      <c r="I27" s="1001"/>
      <c r="J27" s="1002"/>
      <c r="K27" s="1002"/>
      <c r="L27" s="1002"/>
      <c r="M27" s="1002"/>
      <c r="N27" s="1003"/>
    </row>
    <row r="28" spans="2:14" ht="19.5" customHeight="1">
      <c r="B28" s="1001"/>
      <c r="C28" s="1002"/>
      <c r="D28" s="1002"/>
      <c r="E28" s="1002"/>
      <c r="F28" s="1002"/>
      <c r="G28" s="1003"/>
      <c r="H28" s="114"/>
      <c r="I28" s="1001"/>
      <c r="J28" s="1002"/>
      <c r="K28" s="1002"/>
      <c r="L28" s="1002"/>
      <c r="M28" s="1002"/>
      <c r="N28" s="1003"/>
    </row>
    <row r="29" spans="2:14" ht="15" customHeight="1" thickBot="1">
      <c r="B29" s="1004"/>
      <c r="C29" s="1005"/>
      <c r="D29" s="1005"/>
      <c r="E29" s="1005"/>
      <c r="F29" s="1005"/>
      <c r="G29" s="1006"/>
      <c r="H29" s="114"/>
      <c r="I29" s="1004"/>
      <c r="J29" s="1005"/>
      <c r="K29" s="1005"/>
      <c r="L29" s="1005"/>
      <c r="M29" s="1005"/>
      <c r="N29" s="1006"/>
    </row>
    <row r="30" spans="2:14" ht="9" customHeight="1">
      <c r="B30" s="106"/>
      <c r="C30" s="106"/>
      <c r="D30" s="106"/>
      <c r="E30" s="106"/>
      <c r="F30" s="106"/>
      <c r="G30" s="106"/>
      <c r="H30" s="107"/>
      <c r="I30" s="106"/>
      <c r="J30" s="106"/>
      <c r="K30" s="106"/>
      <c r="L30" s="106"/>
      <c r="M30" s="106"/>
      <c r="N30" s="106"/>
    </row>
    <row r="31" spans="2:14" ht="21.2" customHeight="1">
      <c r="B31" s="108"/>
      <c r="C31" s="108"/>
      <c r="D31" s="108"/>
      <c r="E31" s="108"/>
      <c r="F31" s="108"/>
      <c r="G31" s="108"/>
      <c r="H31" s="109"/>
      <c r="I31" s="108"/>
      <c r="J31" s="110"/>
    </row>
    <row r="32" spans="2:14" ht="18.75" customHeight="1"/>
  </sheetData>
  <phoneticPr fontId="1"/>
  <pageMargins left="0.59055118110236227" right="0.39370078740157483" top="0.74803149606299213" bottom="0.43307086614173229" header="0.31496062992125984" footer="0.15748031496062992"/>
  <pageSetup paperSize="9" scale="93" orientation="landscape" r:id="rId1"/>
  <headerFooter>
    <oddHeader>&amp;L様式１、２、６（別添１）</oddHeader>
    <oddFooter xml:space="preserve">&amp;C&amp;"ＭＳ Ｐゴシック,標準"&amp;10&amp;P / &amp;N </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U812"/>
  <sheetViews>
    <sheetView view="pageBreakPreview" zoomScaleNormal="100" zoomScaleSheetLayoutView="100" workbookViewId="0"/>
  </sheetViews>
  <sheetFormatPr defaultRowHeight="14.25"/>
  <cols>
    <col min="1" max="1" width="1.625" style="139" customWidth="1"/>
    <col min="2" max="2" width="6.875" style="139" customWidth="1"/>
    <col min="3" max="3" width="16.125" style="139" customWidth="1"/>
    <col min="4" max="4" width="21.375" style="139" customWidth="1"/>
    <col min="5" max="5" width="14.375" style="139" customWidth="1"/>
    <col min="6" max="8" width="14.5" style="139" customWidth="1"/>
    <col min="9" max="9" width="6.875" style="139" customWidth="1"/>
    <col min="10" max="10" width="16.125" style="139" customWidth="1"/>
    <col min="11" max="11" width="21.375" style="139" customWidth="1"/>
    <col min="12" max="15" width="17.75" style="139" customWidth="1"/>
    <col min="16" max="16" width="21.5" style="139" customWidth="1"/>
    <col min="17" max="17" width="10.125" style="139" customWidth="1"/>
    <col min="18" max="18" width="9" style="139"/>
    <col min="19" max="19" width="1.625" style="139" customWidth="1"/>
    <col min="20" max="20" width="9" style="139"/>
    <col min="21" max="21" width="9.875" style="139" bestFit="1" customWidth="1"/>
    <col min="22" max="16384" width="9" style="139"/>
  </cols>
  <sheetData>
    <row r="1" spans="2:21" ht="9" customHeight="1"/>
    <row r="2" spans="2:21" s="171" customFormat="1" ht="18.75" customHeight="1" thickBot="1">
      <c r="B2" s="290" t="s">
        <v>387</v>
      </c>
      <c r="C2" s="253"/>
      <c r="D2" s="746"/>
      <c r="E2" s="253"/>
      <c r="F2" s="253"/>
      <c r="G2" s="253"/>
      <c r="I2" s="290"/>
      <c r="J2" s="253"/>
      <c r="K2" s="746"/>
      <c r="L2" s="253"/>
      <c r="M2" s="253"/>
      <c r="N2" s="253"/>
      <c r="Q2" s="1795" t="s">
        <v>137</v>
      </c>
      <c r="R2" s="1795"/>
    </row>
    <row r="3" spans="2:21" s="171" customFormat="1" ht="27" customHeight="1" thickBot="1">
      <c r="B3" s="1789" t="s">
        <v>388</v>
      </c>
      <c r="C3" s="1790"/>
      <c r="D3" s="1790"/>
      <c r="E3" s="1790"/>
      <c r="F3" s="1790"/>
      <c r="G3" s="1790"/>
      <c r="H3" s="1791"/>
      <c r="I3" s="1792" t="s">
        <v>389</v>
      </c>
      <c r="J3" s="1793"/>
      <c r="K3" s="1793"/>
      <c r="L3" s="1793"/>
      <c r="M3" s="1793"/>
      <c r="N3" s="1793"/>
      <c r="O3" s="1793"/>
      <c r="P3" s="1793"/>
      <c r="Q3" s="1793"/>
      <c r="R3" s="1794"/>
    </row>
    <row r="4" spans="2:21" ht="22.5" customHeight="1">
      <c r="B4" s="1388" t="s">
        <v>138</v>
      </c>
      <c r="C4" s="1389"/>
      <c r="D4" s="1268"/>
      <c r="E4" s="1390" t="s">
        <v>390</v>
      </c>
      <c r="F4" s="1268" t="s">
        <v>140</v>
      </c>
      <c r="G4" s="1268"/>
      <c r="H4" s="1799"/>
      <c r="I4" s="1796" t="s">
        <v>138</v>
      </c>
      <c r="J4" s="1387"/>
      <c r="K4" s="1267"/>
      <c r="L4" s="1263" t="s">
        <v>139</v>
      </c>
      <c r="M4" s="1267" t="s">
        <v>140</v>
      </c>
      <c r="N4" s="1267"/>
      <c r="O4" s="1267"/>
      <c r="P4" s="1391" t="s">
        <v>141</v>
      </c>
      <c r="Q4" s="1267" t="s">
        <v>142</v>
      </c>
      <c r="R4" s="1393"/>
    </row>
    <row r="5" spans="2:21" ht="30.75" customHeight="1" thickBot="1">
      <c r="B5" s="1388"/>
      <c r="C5" s="1389"/>
      <c r="D5" s="1268"/>
      <c r="E5" s="1390"/>
      <c r="F5" s="181" t="s">
        <v>391</v>
      </c>
      <c r="G5" s="181" t="s">
        <v>144</v>
      </c>
      <c r="H5" s="747" t="s">
        <v>175</v>
      </c>
      <c r="I5" s="1797"/>
      <c r="J5" s="1389"/>
      <c r="K5" s="1268"/>
      <c r="L5" s="1390"/>
      <c r="M5" s="255" t="s">
        <v>143</v>
      </c>
      <c r="N5" s="181" t="s">
        <v>144</v>
      </c>
      <c r="O5" s="255" t="s">
        <v>145</v>
      </c>
      <c r="P5" s="1392"/>
      <c r="Q5" s="1268"/>
      <c r="R5" s="1394"/>
    </row>
    <row r="6" spans="2:21" ht="33" customHeight="1" thickBot="1">
      <c r="B6" s="1399" t="s">
        <v>146</v>
      </c>
      <c r="C6" s="1400"/>
      <c r="D6" s="1400"/>
      <c r="E6" s="281">
        <f>SUM(E7,E17,E27,E37,E47,E57,E67,E77,E87,E97,E107,E117,E127,E137,E147,E157,E167,E177,E187,E197,E207,E217,E227,E237,E247,E257,E267,E277,E287,E297,E307,E317,E327,E337,E347,E357,E367,E377,E387,E397,E407,E417,E427,E437,E447,E457,E467,E477,E487,E497,E507,E517,E527,E537,E547,E557,E567,E577,E587,E597,E607,E617,E627,E637,E647,E657,E667,E677,E687,E697,E707,E717,E727,E737,E747,E757,E767,E777,E787,E797)</f>
        <v>0</v>
      </c>
      <c r="F6" s="281">
        <f t="shared" ref="F6:H6" si="0">SUM(F7,F17,F27,F37,F47,F57,F67,F77,F87,F97,F107,F117,F127,F137,F147,F157,F167,F177,F187,F197,F207,F217,F227,F237,F247,F257,F267,F277,F287,F297,F307,F317,F327,F337,F347,F357,F367,F377,F387,F397,F407,F417,F427,F437,F447,F457,F467,F477,F487,F497,F507,F517,F527,F537,F547,F557,F567,F577,F587,F597,F607,F617,F627,F637,F647,F657,F667,F677,F687,F697,F707,F717,F727,F737,F747,F757,F767,F777,F787,F797)</f>
        <v>0</v>
      </c>
      <c r="G6" s="281">
        <f t="shared" si="0"/>
        <v>0</v>
      </c>
      <c r="H6" s="750">
        <f t="shared" si="0"/>
        <v>0</v>
      </c>
      <c r="I6" s="1798" t="s">
        <v>146</v>
      </c>
      <c r="J6" s="1400"/>
      <c r="K6" s="1400"/>
      <c r="L6" s="281">
        <f t="shared" ref="L6" si="1">SUM(L7,L17,L27,L37,L47,L57,L67,L77,L87,L97,L107,L117,L127,L137,L147,L157,L167,L177,L187,L197,L207,L217,L227,L237,L247,L257,L267,L277,L287,L297,L307,L317,L327,L337,L347,L357,L367,L377,L387,L397,L407,L417,L427,L437,L447,L457,L467,L477,L487,L497,L507,L517,L527,L537,L547,L557,L567,L577,L587,L597,L607,L617,L627,L637,L647,L657,L667,L677,L687,L697,L707,L717,L727,L737,L747,L757,L767,L777,L787,L797)</f>
        <v>0</v>
      </c>
      <c r="M6" s="281">
        <f t="shared" ref="M6" si="2">SUM(M7,M17,M27,M37,M47,M57,M67,M77,M87,M97,M107,M117,M127,M137,M147,M157,M167,M177,M187,M197,M207,M217,M227,M237,M247,M257,M267,M277,M287,M297,M307,M317,M327,M337,M347,M357,M367,M377,M387,M397,M407,M417,M427,M437,M447,M457,M467,M477,M487,M497,M507,M517,M527,M537,M547,M557,M567,M577,M587,M597,M607,M617,M627,M637,M647,M657,M667,M677,M687,M697,M707,M717,M727,M737,M747,M757,M767,M777,M787,M797)</f>
        <v>0</v>
      </c>
      <c r="N6" s="281">
        <f t="shared" ref="N6" si="3">SUM(N7,N17,N27,N37,N47,N57,N67,N77,N87,N97,N107,N117,N127,N137,N147,N157,N167,N177,N187,N197,N207,N217,N227,N237,N247,N257,N267,N277,N287,N297,N307,N317,N327,N337,N347,N357,N367,N377,N387,N397,N407,N417,N427,N437,N447,N457,N467,N477,N487,N497,N507,N517,N527,N537,N547,N557,N567,N577,N587,N597,N607,N617,N627,N637,N647,N657,N667,N677,N687,N697,N707,N717,N727,N737,N747,N757,N767,N777,N787,N797)</f>
        <v>0</v>
      </c>
      <c r="O6" s="281">
        <f t="shared" ref="O6" si="4">SUM(O7,O17,O27,O37,O47,O57,O67,O77,O87,O97,O107,O117,O127,O137,O147,O157,O167,O177,O187,O197,O207,O217,O227,O237,O247,O257,O267,O277,O287,O297,O307,O317,O327,O337,O347,O357,O367,O377,O387,O397,O407,O417,O427,O437,O447,O457,O467,O477,O487,O497,O507,O517,O527,O537,O547,O557,O567,O577,O587,O597,O607,O617,O627,O637,O647,O657,O667,O677,O687,O697,O707,O717,O727,O737,O747,O757,O767,O777,O787,O797)</f>
        <v>0</v>
      </c>
      <c r="P6" s="256"/>
      <c r="Q6" s="1395"/>
      <c r="R6" s="1396"/>
      <c r="S6" s="257"/>
      <c r="T6" s="257"/>
      <c r="U6" s="180"/>
    </row>
    <row r="7" spans="2:21" ht="40.5" customHeight="1" thickTop="1">
      <c r="B7" s="283" t="str">
        <f>IF('①4.事業内容（PR）'!B5="","",'①4.事業内容（PR）'!B5)</f>
        <v/>
      </c>
      <c r="C7" s="1401" t="str">
        <f>IF('①4.事業内容（PR）'!C5="","",'①4.事業内容（PR）'!C5)</f>
        <v/>
      </c>
      <c r="D7" s="1402"/>
      <c r="E7" s="282">
        <f>SUM(E8:E16)</f>
        <v>0</v>
      </c>
      <c r="F7" s="282">
        <f>SUM(F8:F16)</f>
        <v>0</v>
      </c>
      <c r="G7" s="282">
        <f>SUM(G8:G16)</f>
        <v>0</v>
      </c>
      <c r="H7" s="751">
        <f>SUM(H8:H16)</f>
        <v>0</v>
      </c>
      <c r="I7" s="759" t="str">
        <f>IF('⑦1.活動計画変更（PR）'!C7="変更",'⑦1.活動計画変更（PR）'!B7,IF('⑦1.活動計画変更（PR）'!C7="中止",'⑦1.活動計画変更（PR）'!B7,""))</f>
        <v/>
      </c>
      <c r="J7" s="1401" t="str">
        <f>IF('⑦1.活動計画変更（PR）'!C7="変更",'⑦1.活動計画変更（PR）'!D7,"")</f>
        <v/>
      </c>
      <c r="K7" s="1402"/>
      <c r="L7" s="282" t="str">
        <f>IF(SUM(L8:L16)=0,"",SUM(L8:L16))</f>
        <v/>
      </c>
      <c r="M7" s="282" t="str">
        <f>IF(SUM(M8:M16)=0,"",SUM(M8:M16))</f>
        <v/>
      </c>
      <c r="N7" s="282" t="str">
        <f>IF(SUM(N8:N16)=0,"",SUM(N8:N16))</f>
        <v/>
      </c>
      <c r="O7" s="282" t="str">
        <f>IF(SUM(O8:O16)=0,"",SUM(O8:O16))</f>
        <v/>
      </c>
      <c r="P7" s="258"/>
      <c r="Q7" s="1397"/>
      <c r="R7" s="1398"/>
      <c r="S7" s="259"/>
      <c r="T7" s="146" t="s">
        <v>466</v>
      </c>
      <c r="U7" s="146"/>
    </row>
    <row r="8" spans="2:21" ht="19.5" customHeight="1">
      <c r="B8" s="1363"/>
      <c r="C8" s="260" t="s">
        <v>147</v>
      </c>
      <c r="D8" s="261"/>
      <c r="E8" s="287">
        <f>SUM(F8:H8)</f>
        <v>0</v>
      </c>
      <c r="F8" s="287" t="str">
        <f>IF('①7.積算内訳（PR）'!F7="","",'①7.積算内訳（PR）'!F7)</f>
        <v/>
      </c>
      <c r="G8" s="287" t="str">
        <f>IF('①7.積算内訳（PR）'!G7="","",'①7.積算内訳（PR）'!G7)</f>
        <v/>
      </c>
      <c r="H8" s="752" t="str">
        <f>IF('①7.積算内訳（PR）'!H7="","",'①7.積算内訳（PR）'!H7)</f>
        <v/>
      </c>
      <c r="I8" s="1779" t="str">
        <f>IF('⑦1.活動計画変更（PR）'!C7="選択","",IF('⑦1.活動計画変更（PR）'!C7="変更",'⑦1.活動計画変更（PR）'!C7,IF('⑦1.活動計画変更（PR）'!C7="中止","中止","")))</f>
        <v/>
      </c>
      <c r="J8" s="260" t="s">
        <v>147</v>
      </c>
      <c r="K8" s="261"/>
      <c r="L8" s="287" t="str">
        <f>IF(SUM(M8:O8)=0,"",SUM(M8:O8))</f>
        <v/>
      </c>
      <c r="M8" s="262"/>
      <c r="N8" s="262"/>
      <c r="O8" s="262"/>
      <c r="P8" s="1385"/>
      <c r="Q8" s="1369"/>
      <c r="R8" s="1370"/>
      <c r="S8" s="259"/>
      <c r="T8" s="151" t="s">
        <v>467</v>
      </c>
      <c r="U8" s="151"/>
    </row>
    <row r="9" spans="2:21" ht="19.5" customHeight="1">
      <c r="B9" s="1364"/>
      <c r="C9" s="264" t="s">
        <v>148</v>
      </c>
      <c r="D9" s="265"/>
      <c r="E9" s="288">
        <f t="shared" ref="E9:E15" si="5">SUM(F9:H9)</f>
        <v>0</v>
      </c>
      <c r="F9" s="288" t="str">
        <f>IF('①7.積算内訳（PR）'!F8="","",'①7.積算内訳（PR）'!F8)</f>
        <v/>
      </c>
      <c r="G9" s="288" t="str">
        <f>IF('①7.積算内訳（PR）'!G8="","",'①7.積算内訳（PR）'!G8)</f>
        <v/>
      </c>
      <c r="H9" s="753" t="str">
        <f>IF('①7.積算内訳（PR）'!H8="","",'①7.積算内訳（PR）'!H8)</f>
        <v/>
      </c>
      <c r="I9" s="1780"/>
      <c r="J9" s="264" t="s">
        <v>148</v>
      </c>
      <c r="K9" s="265"/>
      <c r="L9" s="288" t="str">
        <f t="shared" ref="L9:L16" si="6">IF(SUM(M9:O9)=0,"",SUM(M9:O9))</f>
        <v/>
      </c>
      <c r="M9" s="266"/>
      <c r="N9" s="266"/>
      <c r="O9" s="266"/>
      <c r="P9" s="1367"/>
      <c r="Q9" s="1371"/>
      <c r="R9" s="1372"/>
      <c r="S9" s="268"/>
      <c r="T9" s="412"/>
      <c r="U9" s="412"/>
    </row>
    <row r="10" spans="2:21" ht="19.5" customHeight="1">
      <c r="B10" s="1364"/>
      <c r="C10" s="264" t="s">
        <v>149</v>
      </c>
      <c r="D10" s="265"/>
      <c r="E10" s="288">
        <f t="shared" si="5"/>
        <v>0</v>
      </c>
      <c r="F10" s="288" t="str">
        <f>IF('①7.積算内訳（PR）'!F9="","",'①7.積算内訳（PR）'!F9)</f>
        <v/>
      </c>
      <c r="G10" s="288" t="str">
        <f>IF('①7.積算内訳（PR）'!G9="","",'①7.積算内訳（PR）'!G9)</f>
        <v/>
      </c>
      <c r="H10" s="753" t="str">
        <f>IF('①7.積算内訳（PR）'!H9="","",'①7.積算内訳（PR）'!H9)</f>
        <v/>
      </c>
      <c r="I10" s="1780"/>
      <c r="J10" s="264" t="s">
        <v>149</v>
      </c>
      <c r="K10" s="265"/>
      <c r="L10" s="288" t="str">
        <f t="shared" si="6"/>
        <v/>
      </c>
      <c r="M10" s="266"/>
      <c r="N10" s="266"/>
      <c r="O10" s="266"/>
      <c r="P10" s="1367"/>
      <c r="Q10" s="1371"/>
      <c r="R10" s="1372"/>
      <c r="S10" s="268"/>
      <c r="T10" s="146" t="s">
        <v>468</v>
      </c>
      <c r="U10" s="146"/>
    </row>
    <row r="11" spans="2:21" ht="19.5" customHeight="1">
      <c r="B11" s="1364"/>
      <c r="C11" s="269" t="s">
        <v>150</v>
      </c>
      <c r="D11" s="265"/>
      <c r="E11" s="288">
        <f t="shared" si="5"/>
        <v>0</v>
      </c>
      <c r="F11" s="288" t="str">
        <f>IF('①7.積算内訳（PR）'!F10="","",'①7.積算内訳（PR）'!F10)</f>
        <v/>
      </c>
      <c r="G11" s="288" t="str">
        <f>IF('①7.積算内訳（PR）'!G10="","",'①7.積算内訳（PR）'!G10)</f>
        <v/>
      </c>
      <c r="H11" s="753" t="str">
        <f>IF('①7.積算内訳（PR）'!H10="","",'①7.積算内訳（PR）'!H10)</f>
        <v/>
      </c>
      <c r="I11" s="1780"/>
      <c r="J11" s="269" t="s">
        <v>150</v>
      </c>
      <c r="K11" s="265"/>
      <c r="L11" s="288" t="str">
        <f t="shared" si="6"/>
        <v/>
      </c>
      <c r="M11" s="266"/>
      <c r="N11" s="266"/>
      <c r="O11" s="266"/>
      <c r="P11" s="1367"/>
      <c r="Q11" s="1371"/>
      <c r="R11" s="1372"/>
      <c r="S11" s="268"/>
      <c r="T11" s="668" t="s">
        <v>469</v>
      </c>
      <c r="U11" s="668"/>
    </row>
    <row r="12" spans="2:21" ht="19.5" customHeight="1">
      <c r="B12" s="1364"/>
      <c r="C12" s="264" t="s">
        <v>151</v>
      </c>
      <c r="D12" s="265"/>
      <c r="E12" s="288">
        <f t="shared" si="5"/>
        <v>0</v>
      </c>
      <c r="F12" s="288" t="str">
        <f>IF('①7.積算内訳（PR）'!F11="","",'①7.積算内訳（PR）'!F11)</f>
        <v/>
      </c>
      <c r="G12" s="288" t="str">
        <f>IF('①7.積算内訳（PR）'!G11="","",'①7.積算内訳（PR）'!G11)</f>
        <v/>
      </c>
      <c r="H12" s="753" t="str">
        <f>IF('①7.積算内訳（PR）'!H11="","",'①7.積算内訳（PR）'!H11)</f>
        <v/>
      </c>
      <c r="I12" s="1780"/>
      <c r="J12" s="264" t="s">
        <v>151</v>
      </c>
      <c r="K12" s="265"/>
      <c r="L12" s="288" t="str">
        <f t="shared" si="6"/>
        <v/>
      </c>
      <c r="M12" s="266"/>
      <c r="N12" s="266"/>
      <c r="O12" s="266"/>
      <c r="P12" s="1367"/>
      <c r="Q12" s="1371"/>
      <c r="R12" s="1372"/>
      <c r="S12" s="259"/>
      <c r="T12" s="257"/>
      <c r="U12" s="180"/>
    </row>
    <row r="13" spans="2:21" ht="19.5" customHeight="1">
      <c r="B13" s="1364"/>
      <c r="C13" s="264" t="s">
        <v>152</v>
      </c>
      <c r="D13" s="265"/>
      <c r="E13" s="288">
        <f t="shared" si="5"/>
        <v>0</v>
      </c>
      <c r="F13" s="754" t="str">
        <f>IF('①7.積算内訳（PR）'!F12="","",'①7.積算内訳（PR）'!F12)</f>
        <v/>
      </c>
      <c r="G13" s="754" t="str">
        <f>IF('①7.積算内訳（PR）'!G12="","",'①7.積算内訳（PR）'!G12)</f>
        <v/>
      </c>
      <c r="H13" s="753" t="str">
        <f>IF('①7.積算内訳（PR）'!H12="","",'①7.積算内訳（PR）'!H12)</f>
        <v/>
      </c>
      <c r="I13" s="1780"/>
      <c r="J13" s="264" t="s">
        <v>152</v>
      </c>
      <c r="K13" s="265"/>
      <c r="L13" s="288" t="str">
        <f t="shared" si="6"/>
        <v/>
      </c>
      <c r="M13" s="278"/>
      <c r="N13" s="278"/>
      <c r="O13" s="278"/>
      <c r="P13" s="1367"/>
      <c r="Q13" s="1373"/>
      <c r="R13" s="1374"/>
      <c r="S13" s="259"/>
      <c r="T13" s="257"/>
      <c r="U13" s="180"/>
    </row>
    <row r="14" spans="2:21" ht="19.5" customHeight="1">
      <c r="B14" s="1364"/>
      <c r="C14" s="272" t="s">
        <v>631</v>
      </c>
      <c r="D14" s="265"/>
      <c r="E14" s="288">
        <f t="shared" si="5"/>
        <v>0</v>
      </c>
      <c r="F14" s="288" t="str">
        <f>IF('①7.積算内訳（PR）'!F13="","",'①7.積算内訳（PR）'!F13)</f>
        <v/>
      </c>
      <c r="G14" s="288" t="str">
        <f>IF('①7.積算内訳（PR）'!G13="","",'①7.積算内訳（PR）'!G13)</f>
        <v/>
      </c>
      <c r="H14" s="753" t="str">
        <f>IF('①7.積算内訳（PR）'!H13="","",'①7.積算内訳（PR）'!H13)</f>
        <v/>
      </c>
      <c r="I14" s="1780"/>
      <c r="J14" s="272" t="s">
        <v>631</v>
      </c>
      <c r="K14" s="265"/>
      <c r="L14" s="288" t="str">
        <f t="shared" si="6"/>
        <v/>
      </c>
      <c r="M14" s="266"/>
      <c r="N14" s="266"/>
      <c r="O14" s="266"/>
      <c r="P14" s="1367"/>
      <c r="Q14" s="1371"/>
      <c r="R14" s="1372"/>
      <c r="S14" s="259"/>
      <c r="T14" s="257"/>
      <c r="U14" s="180"/>
    </row>
    <row r="15" spans="2:21" ht="19.5" customHeight="1">
      <c r="B15" s="1364"/>
      <c r="C15" s="264" t="s">
        <v>153</v>
      </c>
      <c r="D15" s="265"/>
      <c r="E15" s="288">
        <f t="shared" si="5"/>
        <v>0</v>
      </c>
      <c r="F15" s="288" t="str">
        <f>IF('①7.積算内訳（PR）'!F14="","",'①7.積算内訳（PR）'!F14)</f>
        <v/>
      </c>
      <c r="G15" s="288" t="str">
        <f>IF('①7.積算内訳（PR）'!G14="","",'①7.積算内訳（PR）'!G14)</f>
        <v/>
      </c>
      <c r="H15" s="753" t="str">
        <f>IF('①7.積算内訳（PR）'!H14="","",'①7.積算内訳（PR）'!H14)</f>
        <v/>
      </c>
      <c r="I15" s="1780"/>
      <c r="J15" s="264" t="s">
        <v>153</v>
      </c>
      <c r="K15" s="265"/>
      <c r="L15" s="288" t="str">
        <f t="shared" si="6"/>
        <v/>
      </c>
      <c r="M15" s="266"/>
      <c r="N15" s="266"/>
      <c r="O15" s="266"/>
      <c r="P15" s="1367"/>
      <c r="Q15" s="1371"/>
      <c r="R15" s="1372"/>
      <c r="S15" s="259"/>
      <c r="T15" s="257"/>
      <c r="U15" s="180"/>
    </row>
    <row r="16" spans="2:21" ht="19.5" customHeight="1" thickBot="1">
      <c r="B16" s="1365"/>
      <c r="C16" s="273" t="s">
        <v>154</v>
      </c>
      <c r="D16" s="758" t="str">
        <f>IF('①7.積算内訳（PR）'!D15="","",'①7.積算内訳（PR）'!D15)</f>
        <v/>
      </c>
      <c r="E16" s="289">
        <f>SUM(F16:H16)</f>
        <v>0</v>
      </c>
      <c r="F16" s="289" t="str">
        <f>IF('①7.積算内訳（PR）'!F15="","",'①7.積算内訳（PR）'!F15)</f>
        <v/>
      </c>
      <c r="G16" s="289" t="str">
        <f>IF('①7.積算内訳（PR）'!G15="","",'①7.積算内訳（PR）'!G15)</f>
        <v/>
      </c>
      <c r="H16" s="755" t="str">
        <f>IF('①7.積算内訳（PR）'!H15="","",'①7.積算内訳（PR）'!H15)</f>
        <v/>
      </c>
      <c r="I16" s="1781"/>
      <c r="J16" s="273" t="s">
        <v>154</v>
      </c>
      <c r="K16" s="274"/>
      <c r="L16" s="289" t="str">
        <f t="shared" si="6"/>
        <v/>
      </c>
      <c r="M16" s="275"/>
      <c r="N16" s="275"/>
      <c r="O16" s="275"/>
      <c r="P16" s="1368"/>
      <c r="Q16" s="1375"/>
      <c r="R16" s="1376"/>
      <c r="S16" s="259"/>
      <c r="T16" s="257"/>
      <c r="U16" s="180"/>
    </row>
    <row r="17" spans="2:21" ht="37.5" customHeight="1">
      <c r="B17" s="204" t="str">
        <f>IF('①4.事業内容（PR）'!B6="","",'①4.事業内容（PR）'!B6)</f>
        <v/>
      </c>
      <c r="C17" s="1377" t="str">
        <f>IF('①4.事業内容（PR）'!C6="","",'①4.事業内容（PR）'!C6)</f>
        <v/>
      </c>
      <c r="D17" s="1378"/>
      <c r="E17" s="284">
        <f>SUM(E18:E26)</f>
        <v>0</v>
      </c>
      <c r="F17" s="284">
        <f>SUM(F18:F26)</f>
        <v>0</v>
      </c>
      <c r="G17" s="284">
        <f>SUM(G18:G26)</f>
        <v>0</v>
      </c>
      <c r="H17" s="756">
        <f>SUM(H18:H26)</f>
        <v>0</v>
      </c>
      <c r="I17" s="760" t="str">
        <f>IF('⑦1.活動計画変更（PR）'!C9="変更",'⑦1.活動計画変更（PR）'!B9,IF('⑦1.活動計画変更（PR）'!C9="中止",'⑦1.活動計画変更（PR）'!B9,""))</f>
        <v/>
      </c>
      <c r="J17" s="1377" t="str">
        <f>IF('⑦1.活動計画変更（PR）'!C9="変更",'⑦1.活動計画変更（PR）'!D9,"")</f>
        <v/>
      </c>
      <c r="K17" s="1378"/>
      <c r="L17" s="284" t="str">
        <f>IF(SUM(L18:L26)=0,"",SUM(L18:L26))</f>
        <v/>
      </c>
      <c r="M17" s="284" t="str">
        <f>IF(SUM(M18:M26)=0,"",SUM(M18:M26))</f>
        <v/>
      </c>
      <c r="N17" s="284" t="str">
        <f>IF(SUM(N18:N26)=0,"",SUM(N18:N26))</f>
        <v/>
      </c>
      <c r="O17" s="284" t="str">
        <f>IF(SUM(O18:O26)=0,"",SUM(O18:O26))</f>
        <v/>
      </c>
      <c r="P17" s="277"/>
      <c r="Q17" s="1379"/>
      <c r="R17" s="1380"/>
      <c r="S17" s="259"/>
      <c r="T17" s="257"/>
      <c r="U17" s="180"/>
    </row>
    <row r="18" spans="2:21" ht="19.5" customHeight="1">
      <c r="B18" s="1363"/>
      <c r="C18" s="260" t="s">
        <v>147</v>
      </c>
      <c r="D18" s="261"/>
      <c r="E18" s="287">
        <f>SUM(F18:H18)</f>
        <v>0</v>
      </c>
      <c r="F18" s="287" t="str">
        <f>IF('①7.積算内訳（PR）'!F17="","",'①7.積算内訳（PR）'!F17)</f>
        <v/>
      </c>
      <c r="G18" s="287" t="str">
        <f>IF('①7.積算内訳（PR）'!G17="","",'①7.積算内訳（PR）'!G17)</f>
        <v/>
      </c>
      <c r="H18" s="752" t="str">
        <f>IF('①7.積算内訳（PR）'!H17="","",'①7.積算内訳（PR）'!H17)</f>
        <v/>
      </c>
      <c r="I18" s="1779" t="str">
        <f>IF('⑦1.活動計画変更（PR）'!C9="選択","",IF('⑦1.活動計画変更（PR）'!C9="変更",'⑦1.活動計画変更（PR）'!C9,IF('⑦1.活動計画変更（PR）'!C9="中止","中止","")))</f>
        <v/>
      </c>
      <c r="J18" s="260" t="s">
        <v>147</v>
      </c>
      <c r="K18" s="261"/>
      <c r="L18" s="287" t="str">
        <f>IF(SUM(M18:O18)=0,"",SUM(M18:O18))</f>
        <v/>
      </c>
      <c r="M18" s="262"/>
      <c r="N18" s="262"/>
      <c r="O18" s="262"/>
      <c r="P18" s="1366"/>
      <c r="Q18" s="1369"/>
      <c r="R18" s="1370"/>
      <c r="S18" s="268"/>
      <c r="T18" s="270"/>
      <c r="U18" s="180"/>
    </row>
    <row r="19" spans="2:21" ht="19.5" customHeight="1">
      <c r="B19" s="1364"/>
      <c r="C19" s="264" t="s">
        <v>148</v>
      </c>
      <c r="D19" s="265"/>
      <c r="E19" s="288">
        <f t="shared" ref="E19:E25" si="7">SUM(F19:H19)</f>
        <v>0</v>
      </c>
      <c r="F19" s="288" t="str">
        <f>IF('①7.積算内訳（PR）'!F18="","",'①7.積算内訳（PR）'!F18)</f>
        <v/>
      </c>
      <c r="G19" s="288" t="str">
        <f>IF('①7.積算内訳（PR）'!G18="","",'①7.積算内訳（PR）'!G18)</f>
        <v/>
      </c>
      <c r="H19" s="753" t="str">
        <f>IF('①7.積算内訳（PR）'!H18="","",'①7.積算内訳（PR）'!H18)</f>
        <v/>
      </c>
      <c r="I19" s="1780"/>
      <c r="J19" s="264" t="s">
        <v>148</v>
      </c>
      <c r="K19" s="265"/>
      <c r="L19" s="288" t="str">
        <f t="shared" ref="L19:L26" si="8">IF(SUM(M19:O19)=0,"",SUM(M19:O19))</f>
        <v/>
      </c>
      <c r="M19" s="266"/>
      <c r="N19" s="266"/>
      <c r="O19" s="266"/>
      <c r="P19" s="1367"/>
      <c r="Q19" s="1371"/>
      <c r="R19" s="1372"/>
      <c r="S19" s="259"/>
      <c r="T19" s="257"/>
      <c r="U19" s="180"/>
    </row>
    <row r="20" spans="2:21" ht="19.5" customHeight="1">
      <c r="B20" s="1364"/>
      <c r="C20" s="264" t="s">
        <v>149</v>
      </c>
      <c r="D20" s="265"/>
      <c r="E20" s="288">
        <f t="shared" si="7"/>
        <v>0</v>
      </c>
      <c r="F20" s="288" t="str">
        <f>IF('①7.積算内訳（PR）'!F19="","",'①7.積算内訳（PR）'!F19)</f>
        <v/>
      </c>
      <c r="G20" s="288" t="str">
        <f>IF('①7.積算内訳（PR）'!G19="","",'①7.積算内訳（PR）'!G19)</f>
        <v/>
      </c>
      <c r="H20" s="753" t="str">
        <f>IF('①7.積算内訳（PR）'!H19="","",'①7.積算内訳（PR）'!H19)</f>
        <v/>
      </c>
      <c r="I20" s="1780"/>
      <c r="J20" s="264" t="s">
        <v>149</v>
      </c>
      <c r="K20" s="265"/>
      <c r="L20" s="288" t="str">
        <f t="shared" si="8"/>
        <v/>
      </c>
      <c r="M20" s="266"/>
      <c r="N20" s="266"/>
      <c r="O20" s="266"/>
      <c r="P20" s="1367"/>
      <c r="Q20" s="1371"/>
      <c r="R20" s="1372"/>
      <c r="S20" s="259"/>
      <c r="T20" s="257"/>
      <c r="U20" s="180"/>
    </row>
    <row r="21" spans="2:21" ht="19.5" customHeight="1">
      <c r="B21" s="1364"/>
      <c r="C21" s="269" t="s">
        <v>150</v>
      </c>
      <c r="D21" s="265"/>
      <c r="E21" s="288">
        <f t="shared" si="7"/>
        <v>0</v>
      </c>
      <c r="F21" s="288" t="str">
        <f>IF('①7.積算内訳（PR）'!F20="","",'①7.積算内訳（PR）'!F20)</f>
        <v/>
      </c>
      <c r="G21" s="288" t="str">
        <f>IF('①7.積算内訳（PR）'!G20="","",'①7.積算内訳（PR）'!G20)</f>
        <v/>
      </c>
      <c r="H21" s="753" t="str">
        <f>IF('①7.積算内訳（PR）'!H20="","",'①7.積算内訳（PR）'!H20)</f>
        <v/>
      </c>
      <c r="I21" s="1780"/>
      <c r="J21" s="269" t="s">
        <v>150</v>
      </c>
      <c r="K21" s="265"/>
      <c r="L21" s="288" t="str">
        <f t="shared" si="8"/>
        <v/>
      </c>
      <c r="M21" s="266"/>
      <c r="N21" s="266"/>
      <c r="O21" s="266"/>
      <c r="P21" s="1367"/>
      <c r="Q21" s="1371"/>
      <c r="R21" s="1372"/>
      <c r="S21" s="259"/>
      <c r="T21" s="257"/>
      <c r="U21" s="180"/>
    </row>
    <row r="22" spans="2:21" ht="19.5" customHeight="1">
      <c r="B22" s="1364"/>
      <c r="C22" s="264" t="s">
        <v>151</v>
      </c>
      <c r="D22" s="265"/>
      <c r="E22" s="288">
        <f t="shared" si="7"/>
        <v>0</v>
      </c>
      <c r="F22" s="288" t="str">
        <f>IF('①7.積算内訳（PR）'!F21="","",'①7.積算内訳（PR）'!F21)</f>
        <v/>
      </c>
      <c r="G22" s="288" t="str">
        <f>IF('①7.積算内訳（PR）'!G21="","",'①7.積算内訳（PR）'!G21)</f>
        <v/>
      </c>
      <c r="H22" s="753" t="str">
        <f>IF('①7.積算内訳（PR）'!H21="","",'①7.積算内訳（PR）'!H21)</f>
        <v/>
      </c>
      <c r="I22" s="1780"/>
      <c r="J22" s="264" t="s">
        <v>151</v>
      </c>
      <c r="K22" s="265"/>
      <c r="L22" s="288" t="str">
        <f t="shared" si="8"/>
        <v/>
      </c>
      <c r="M22" s="266"/>
      <c r="N22" s="266"/>
      <c r="O22" s="266"/>
      <c r="P22" s="1367"/>
      <c r="Q22" s="1371"/>
      <c r="R22" s="1372"/>
      <c r="S22" s="268"/>
      <c r="T22" s="270"/>
      <c r="U22" s="180"/>
    </row>
    <row r="23" spans="2:21" ht="19.5" customHeight="1">
      <c r="B23" s="1364"/>
      <c r="C23" s="264" t="s">
        <v>152</v>
      </c>
      <c r="D23" s="265"/>
      <c r="E23" s="288">
        <f t="shared" si="7"/>
        <v>0</v>
      </c>
      <c r="F23" s="754" t="str">
        <f>IF('①7.積算内訳（PR）'!F22="","",'①7.積算内訳（PR）'!F22)</f>
        <v/>
      </c>
      <c r="G23" s="754" t="str">
        <f>IF('①7.積算内訳（PR）'!G22="","",'①7.積算内訳（PR）'!G22)</f>
        <v/>
      </c>
      <c r="H23" s="753" t="str">
        <f>IF('①7.積算内訳（PR）'!H22="","",'①7.積算内訳（PR）'!H22)</f>
        <v/>
      </c>
      <c r="I23" s="1780"/>
      <c r="J23" s="264" t="s">
        <v>152</v>
      </c>
      <c r="K23" s="265"/>
      <c r="L23" s="288" t="str">
        <f t="shared" si="8"/>
        <v/>
      </c>
      <c r="M23" s="278"/>
      <c r="N23" s="278"/>
      <c r="O23" s="278"/>
      <c r="P23" s="1367"/>
      <c r="Q23" s="1371"/>
      <c r="R23" s="1372"/>
      <c r="S23" s="268"/>
      <c r="T23" s="270"/>
      <c r="U23" s="180"/>
    </row>
    <row r="24" spans="2:21" ht="19.5" customHeight="1">
      <c r="B24" s="1364"/>
      <c r="C24" s="272" t="s">
        <v>631</v>
      </c>
      <c r="D24" s="265"/>
      <c r="E24" s="288">
        <f t="shared" si="7"/>
        <v>0</v>
      </c>
      <c r="F24" s="288" t="str">
        <f>IF('①7.積算内訳（PR）'!F23="","",'①7.積算内訳（PR）'!F23)</f>
        <v/>
      </c>
      <c r="G24" s="288" t="str">
        <f>IF('①7.積算内訳（PR）'!G23="","",'①7.積算内訳（PR）'!G23)</f>
        <v/>
      </c>
      <c r="H24" s="753" t="str">
        <f>IF('①7.積算内訳（PR）'!H23="","",'①7.積算内訳（PR）'!H23)</f>
        <v/>
      </c>
      <c r="I24" s="1780"/>
      <c r="J24" s="272" t="s">
        <v>631</v>
      </c>
      <c r="K24" s="265"/>
      <c r="L24" s="288" t="str">
        <f t="shared" si="8"/>
        <v/>
      </c>
      <c r="M24" s="266"/>
      <c r="N24" s="266"/>
      <c r="O24" s="266"/>
      <c r="P24" s="1367"/>
      <c r="Q24" s="1371"/>
      <c r="R24" s="1372"/>
      <c r="S24" s="268"/>
      <c r="T24" s="270"/>
      <c r="U24" s="180"/>
    </row>
    <row r="25" spans="2:21" ht="19.5" customHeight="1">
      <c r="B25" s="1364"/>
      <c r="C25" s="264" t="s">
        <v>153</v>
      </c>
      <c r="D25" s="265"/>
      <c r="E25" s="288">
        <f t="shared" si="7"/>
        <v>0</v>
      </c>
      <c r="F25" s="288" t="str">
        <f>IF('①7.積算内訳（PR）'!F24="","",'①7.積算内訳（PR）'!F24)</f>
        <v/>
      </c>
      <c r="G25" s="288" t="str">
        <f>IF('①7.積算内訳（PR）'!G24="","",'①7.積算内訳（PR）'!G24)</f>
        <v/>
      </c>
      <c r="H25" s="753" t="str">
        <f>IF('①7.積算内訳（PR）'!H24="","",'①7.積算内訳（PR）'!H24)</f>
        <v/>
      </c>
      <c r="I25" s="1780"/>
      <c r="J25" s="264" t="s">
        <v>153</v>
      </c>
      <c r="K25" s="265"/>
      <c r="L25" s="288" t="str">
        <f t="shared" si="8"/>
        <v/>
      </c>
      <c r="M25" s="266"/>
      <c r="N25" s="266"/>
      <c r="O25" s="266"/>
      <c r="P25" s="1367"/>
      <c r="Q25" s="1371"/>
      <c r="R25" s="1372"/>
      <c r="S25" s="268"/>
      <c r="T25" s="270"/>
      <c r="U25" s="180"/>
    </row>
    <row r="26" spans="2:21" ht="19.5" customHeight="1" thickBot="1">
      <c r="B26" s="1365"/>
      <c r="C26" s="273" t="s">
        <v>154</v>
      </c>
      <c r="D26" s="758" t="str">
        <f>IF('①7.積算内訳（PR）'!D25="","",'①7.積算内訳（PR）'!D25)</f>
        <v/>
      </c>
      <c r="E26" s="289">
        <f>SUM(F26:H26)</f>
        <v>0</v>
      </c>
      <c r="F26" s="289" t="str">
        <f>IF('①7.積算内訳（PR）'!F25="","",'①7.積算内訳（PR）'!F25)</f>
        <v/>
      </c>
      <c r="G26" s="289" t="str">
        <f>IF('①7.積算内訳（PR）'!G25="","",'①7.積算内訳（PR）'!G25)</f>
        <v/>
      </c>
      <c r="H26" s="755" t="str">
        <f>IF('①7.積算内訳（PR）'!H25="","",'①7.積算内訳（PR）'!H25)</f>
        <v/>
      </c>
      <c r="I26" s="1781"/>
      <c r="J26" s="273" t="s">
        <v>154</v>
      </c>
      <c r="K26" s="274"/>
      <c r="L26" s="289" t="str">
        <f t="shared" si="8"/>
        <v/>
      </c>
      <c r="M26" s="275"/>
      <c r="N26" s="275"/>
      <c r="O26" s="275"/>
      <c r="P26" s="1368"/>
      <c r="Q26" s="1381"/>
      <c r="R26" s="1382"/>
      <c r="S26" s="268"/>
      <c r="T26" s="270"/>
      <c r="U26" s="180"/>
    </row>
    <row r="27" spans="2:21" ht="37.5" customHeight="1">
      <c r="B27" s="204" t="str">
        <f>IF('①4.事業内容（PR）'!B7="","",'①4.事業内容（PR）'!B7)</f>
        <v/>
      </c>
      <c r="C27" s="1377" t="str">
        <f>IF('①4.事業内容（PR）'!C7="","",'①4.事業内容（PR）'!C7)</f>
        <v/>
      </c>
      <c r="D27" s="1378"/>
      <c r="E27" s="284">
        <f>SUM(E28:E36)</f>
        <v>0</v>
      </c>
      <c r="F27" s="284">
        <f>SUM(F28:F36)</f>
        <v>0</v>
      </c>
      <c r="G27" s="284">
        <f>SUM(G28:G36)</f>
        <v>0</v>
      </c>
      <c r="H27" s="756">
        <f>SUM(H28:H36)</f>
        <v>0</v>
      </c>
      <c r="I27" s="760" t="str">
        <f>IF('⑦1.活動計画変更（PR）'!C11="変更",'⑦1.活動計画変更（PR）'!B11,IF('⑦1.活動計画変更（PR）'!C11="中止",'⑦1.活動計画変更（PR）'!B11,""))</f>
        <v/>
      </c>
      <c r="J27" s="1377" t="str">
        <f>IF('⑦1.活動計画変更（PR）'!C11="変更",'⑦1.活動計画変更（PR）'!D11,"")</f>
        <v/>
      </c>
      <c r="K27" s="1378"/>
      <c r="L27" s="284" t="str">
        <f>IF(SUM(L28:L36)=0,"",SUM(L28:L36))</f>
        <v/>
      </c>
      <c r="M27" s="284" t="str">
        <f>IF(SUM(M28:M36)=0,"",SUM(M28:M36))</f>
        <v/>
      </c>
      <c r="N27" s="284" t="str">
        <f>IF(SUM(N28:N36)=0,"",SUM(N28:N36))</f>
        <v/>
      </c>
      <c r="O27" s="284" t="str">
        <f>IF(SUM(O28:O36)=0,"",SUM(O28:O36))</f>
        <v/>
      </c>
      <c r="P27" s="279"/>
      <c r="Q27" s="1383"/>
      <c r="R27" s="1384"/>
      <c r="S27" s="259"/>
      <c r="T27" s="257"/>
      <c r="U27" s="180"/>
    </row>
    <row r="28" spans="2:21" ht="19.5" customHeight="1">
      <c r="B28" s="1363"/>
      <c r="C28" s="260" t="s">
        <v>147</v>
      </c>
      <c r="D28" s="261"/>
      <c r="E28" s="287">
        <f>SUM(F28:H28)</f>
        <v>0</v>
      </c>
      <c r="F28" s="287" t="str">
        <f>IF('①7.積算内訳（PR）'!F27="","",'①7.積算内訳（PR）'!F27)</f>
        <v/>
      </c>
      <c r="G28" s="287" t="str">
        <f>IF('①7.積算内訳（PR）'!G27="","",'①7.積算内訳（PR）'!G27)</f>
        <v/>
      </c>
      <c r="H28" s="752" t="str">
        <f>IF('①7.積算内訳（PR）'!H27="","",'①7.積算内訳（PR）'!H27)</f>
        <v/>
      </c>
      <c r="I28" s="1779" t="str">
        <f>IF('⑦1.活動計画変更（PR）'!C11="選択","",IF('⑦1.活動計画変更（PR）'!C11="変更",'⑦1.活動計画変更（PR）'!C11,IF('⑦1.活動計画変更（PR）'!C11="中止","中止","")))</f>
        <v/>
      </c>
      <c r="J28" s="260" t="s">
        <v>147</v>
      </c>
      <c r="K28" s="261"/>
      <c r="L28" s="287" t="str">
        <f>IF(SUM(M28:O28)=0,"",SUM(M28:O28))</f>
        <v/>
      </c>
      <c r="M28" s="262"/>
      <c r="N28" s="262"/>
      <c r="O28" s="262"/>
      <c r="P28" s="1366"/>
      <c r="Q28" s="1369"/>
      <c r="R28" s="1370"/>
      <c r="S28" s="268"/>
      <c r="T28" s="270"/>
      <c r="U28" s="180"/>
    </row>
    <row r="29" spans="2:21" ht="19.5" customHeight="1">
      <c r="B29" s="1364"/>
      <c r="C29" s="264" t="s">
        <v>148</v>
      </c>
      <c r="D29" s="265"/>
      <c r="E29" s="288">
        <f t="shared" ref="E29:E35" si="9">SUM(F29:H29)</f>
        <v>0</v>
      </c>
      <c r="F29" s="288" t="str">
        <f>IF('①7.積算内訳（PR）'!F28="","",'①7.積算内訳（PR）'!F28)</f>
        <v/>
      </c>
      <c r="G29" s="288" t="str">
        <f>IF('①7.積算内訳（PR）'!G28="","",'①7.積算内訳（PR）'!G28)</f>
        <v/>
      </c>
      <c r="H29" s="753" t="str">
        <f>IF('①7.積算内訳（PR）'!H28="","",'①7.積算内訳（PR）'!H28)</f>
        <v/>
      </c>
      <c r="I29" s="1780"/>
      <c r="J29" s="264" t="s">
        <v>148</v>
      </c>
      <c r="K29" s="265"/>
      <c r="L29" s="288" t="str">
        <f t="shared" ref="L29:L36" si="10">IF(SUM(M29:O29)=0,"",SUM(M29:O29))</f>
        <v/>
      </c>
      <c r="M29" s="266"/>
      <c r="N29" s="266"/>
      <c r="O29" s="266"/>
      <c r="P29" s="1367"/>
      <c r="Q29" s="1371"/>
      <c r="R29" s="1372"/>
      <c r="S29" s="259"/>
      <c r="T29" s="257"/>
      <c r="U29" s="180"/>
    </row>
    <row r="30" spans="2:21" ht="19.5" customHeight="1">
      <c r="B30" s="1364"/>
      <c r="C30" s="264" t="s">
        <v>149</v>
      </c>
      <c r="D30" s="265"/>
      <c r="E30" s="288">
        <f t="shared" si="9"/>
        <v>0</v>
      </c>
      <c r="F30" s="288" t="str">
        <f>IF('①7.積算内訳（PR）'!F29="","",'①7.積算内訳（PR）'!F29)</f>
        <v/>
      </c>
      <c r="G30" s="288" t="str">
        <f>IF('①7.積算内訳（PR）'!G29="","",'①7.積算内訳（PR）'!G29)</f>
        <v/>
      </c>
      <c r="H30" s="753" t="str">
        <f>IF('①7.積算内訳（PR）'!H29="","",'①7.積算内訳（PR）'!H29)</f>
        <v/>
      </c>
      <c r="I30" s="1780"/>
      <c r="J30" s="264" t="s">
        <v>149</v>
      </c>
      <c r="K30" s="265"/>
      <c r="L30" s="288" t="str">
        <f t="shared" si="10"/>
        <v/>
      </c>
      <c r="M30" s="266"/>
      <c r="N30" s="266"/>
      <c r="O30" s="266"/>
      <c r="P30" s="1367"/>
      <c r="Q30" s="1371"/>
      <c r="R30" s="1372"/>
      <c r="S30" s="259"/>
      <c r="T30" s="257"/>
      <c r="U30" s="180"/>
    </row>
    <row r="31" spans="2:21" ht="19.5" customHeight="1">
      <c r="B31" s="1364"/>
      <c r="C31" s="269" t="s">
        <v>150</v>
      </c>
      <c r="D31" s="265"/>
      <c r="E31" s="288">
        <f t="shared" si="9"/>
        <v>0</v>
      </c>
      <c r="F31" s="288" t="str">
        <f>IF('①7.積算内訳（PR）'!F30="","",'①7.積算内訳（PR）'!F30)</f>
        <v/>
      </c>
      <c r="G31" s="288" t="str">
        <f>IF('①7.積算内訳（PR）'!G30="","",'①7.積算内訳（PR）'!G30)</f>
        <v/>
      </c>
      <c r="H31" s="753" t="str">
        <f>IF('①7.積算内訳（PR）'!H30="","",'①7.積算内訳（PR）'!H30)</f>
        <v/>
      </c>
      <c r="I31" s="1780"/>
      <c r="J31" s="269" t="s">
        <v>150</v>
      </c>
      <c r="K31" s="265"/>
      <c r="L31" s="288" t="str">
        <f t="shared" si="10"/>
        <v/>
      </c>
      <c r="M31" s="266"/>
      <c r="N31" s="266"/>
      <c r="O31" s="266"/>
      <c r="P31" s="1367"/>
      <c r="Q31" s="1371"/>
      <c r="R31" s="1372"/>
      <c r="S31" s="259"/>
      <c r="T31" s="257"/>
      <c r="U31" s="180"/>
    </row>
    <row r="32" spans="2:21" ht="19.5" customHeight="1">
      <c r="B32" s="1364"/>
      <c r="C32" s="264" t="s">
        <v>151</v>
      </c>
      <c r="D32" s="265"/>
      <c r="E32" s="288">
        <f t="shared" si="9"/>
        <v>0</v>
      </c>
      <c r="F32" s="288" t="str">
        <f>IF('①7.積算内訳（PR）'!F31="","",'①7.積算内訳（PR）'!F31)</f>
        <v/>
      </c>
      <c r="G32" s="288" t="str">
        <f>IF('①7.積算内訳（PR）'!G31="","",'①7.積算内訳（PR）'!G31)</f>
        <v/>
      </c>
      <c r="H32" s="753" t="str">
        <f>IF('①7.積算内訳（PR）'!H31="","",'①7.積算内訳（PR）'!H31)</f>
        <v/>
      </c>
      <c r="I32" s="1780"/>
      <c r="J32" s="264" t="s">
        <v>151</v>
      </c>
      <c r="K32" s="265"/>
      <c r="L32" s="288" t="str">
        <f t="shared" si="10"/>
        <v/>
      </c>
      <c r="M32" s="266"/>
      <c r="N32" s="266"/>
      <c r="O32" s="266"/>
      <c r="P32" s="1367"/>
      <c r="Q32" s="1371"/>
      <c r="R32" s="1372"/>
      <c r="S32" s="268"/>
      <c r="T32" s="270"/>
      <c r="U32" s="180"/>
    </row>
    <row r="33" spans="2:21" ht="19.5" customHeight="1">
      <c r="B33" s="1364"/>
      <c r="C33" s="264" t="s">
        <v>152</v>
      </c>
      <c r="D33" s="265"/>
      <c r="E33" s="288">
        <f t="shared" si="9"/>
        <v>0</v>
      </c>
      <c r="F33" s="754" t="str">
        <f>IF('①7.積算内訳（PR）'!F32="","",'①7.積算内訳（PR）'!F32)</f>
        <v/>
      </c>
      <c r="G33" s="754" t="str">
        <f>IF('①7.積算内訳（PR）'!G32="","",'①7.積算内訳（PR）'!G32)</f>
        <v/>
      </c>
      <c r="H33" s="753" t="str">
        <f>IF('①7.積算内訳（PR）'!H32="","",'①7.積算内訳（PR）'!H32)</f>
        <v/>
      </c>
      <c r="I33" s="1780"/>
      <c r="J33" s="264" t="s">
        <v>152</v>
      </c>
      <c r="K33" s="265"/>
      <c r="L33" s="288" t="str">
        <f t="shared" si="10"/>
        <v/>
      </c>
      <c r="M33" s="278"/>
      <c r="N33" s="278"/>
      <c r="O33" s="278"/>
      <c r="P33" s="1367"/>
      <c r="Q33" s="1373"/>
      <c r="R33" s="1374"/>
      <c r="S33" s="268"/>
      <c r="T33" s="270"/>
      <c r="U33" s="180"/>
    </row>
    <row r="34" spans="2:21" ht="19.5" customHeight="1">
      <c r="B34" s="1364"/>
      <c r="C34" s="272" t="s">
        <v>631</v>
      </c>
      <c r="D34" s="265"/>
      <c r="E34" s="288">
        <f t="shared" si="9"/>
        <v>0</v>
      </c>
      <c r="F34" s="288" t="str">
        <f>IF('①7.積算内訳（PR）'!F33="","",'①7.積算内訳（PR）'!F33)</f>
        <v/>
      </c>
      <c r="G34" s="288" t="str">
        <f>IF('①7.積算内訳（PR）'!G33="","",'①7.積算内訳（PR）'!G33)</f>
        <v/>
      </c>
      <c r="H34" s="753" t="str">
        <f>IF('①7.積算内訳（PR）'!H33="","",'①7.積算内訳（PR）'!H33)</f>
        <v/>
      </c>
      <c r="I34" s="1780"/>
      <c r="J34" s="272" t="s">
        <v>631</v>
      </c>
      <c r="K34" s="265"/>
      <c r="L34" s="288" t="str">
        <f t="shared" si="10"/>
        <v/>
      </c>
      <c r="M34" s="266"/>
      <c r="N34" s="266"/>
      <c r="O34" s="266"/>
      <c r="P34" s="1367"/>
      <c r="Q34" s="1371"/>
      <c r="R34" s="1372"/>
      <c r="S34" s="268"/>
      <c r="T34" s="270"/>
      <c r="U34" s="180"/>
    </row>
    <row r="35" spans="2:21" ht="19.5" customHeight="1">
      <c r="B35" s="1364"/>
      <c r="C35" s="264" t="s">
        <v>153</v>
      </c>
      <c r="D35" s="265"/>
      <c r="E35" s="288">
        <f t="shared" si="9"/>
        <v>0</v>
      </c>
      <c r="F35" s="288" t="str">
        <f>IF('①7.積算内訳（PR）'!F34="","",'①7.積算内訳（PR）'!F34)</f>
        <v/>
      </c>
      <c r="G35" s="288" t="str">
        <f>IF('①7.積算内訳（PR）'!G34="","",'①7.積算内訳（PR）'!G34)</f>
        <v/>
      </c>
      <c r="H35" s="753" t="str">
        <f>IF('①7.積算内訳（PR）'!H34="","",'①7.積算内訳（PR）'!H34)</f>
        <v/>
      </c>
      <c r="I35" s="1780"/>
      <c r="J35" s="264" t="s">
        <v>153</v>
      </c>
      <c r="K35" s="265"/>
      <c r="L35" s="288" t="str">
        <f t="shared" si="10"/>
        <v/>
      </c>
      <c r="M35" s="266"/>
      <c r="N35" s="266"/>
      <c r="O35" s="266"/>
      <c r="P35" s="1367"/>
      <c r="Q35" s="1371"/>
      <c r="R35" s="1372"/>
      <c r="S35" s="268"/>
      <c r="T35" s="270"/>
      <c r="U35" s="180"/>
    </row>
    <row r="36" spans="2:21" ht="19.5" customHeight="1" thickBot="1">
      <c r="B36" s="1365"/>
      <c r="C36" s="273" t="s">
        <v>154</v>
      </c>
      <c r="D36" s="758" t="str">
        <f>IF('①7.積算内訳（PR）'!D35="","",'①7.積算内訳（PR）'!D35)</f>
        <v/>
      </c>
      <c r="E36" s="289">
        <f>SUM(F36:H36)</f>
        <v>0</v>
      </c>
      <c r="F36" s="289" t="str">
        <f>IF('①7.積算内訳（PR）'!F35="","",'①7.積算内訳（PR）'!F35)</f>
        <v/>
      </c>
      <c r="G36" s="289" t="str">
        <f>IF('①7.積算内訳（PR）'!G35="","",'①7.積算内訳（PR）'!G35)</f>
        <v/>
      </c>
      <c r="H36" s="755" t="str">
        <f>IF('①7.積算内訳（PR）'!H35="","",'①7.積算内訳（PR）'!H35)</f>
        <v/>
      </c>
      <c r="I36" s="1781"/>
      <c r="J36" s="273" t="s">
        <v>154</v>
      </c>
      <c r="K36" s="274"/>
      <c r="L36" s="289" t="str">
        <f t="shared" si="10"/>
        <v/>
      </c>
      <c r="M36" s="275"/>
      <c r="N36" s="275"/>
      <c r="O36" s="275"/>
      <c r="P36" s="1368"/>
      <c r="Q36" s="1375"/>
      <c r="R36" s="1376"/>
      <c r="S36" s="268"/>
      <c r="T36" s="270"/>
      <c r="U36" s="180"/>
    </row>
    <row r="37" spans="2:21" ht="37.5" customHeight="1">
      <c r="B37" s="204" t="str">
        <f>IF('①4.事業内容（PR）'!B8="","",'①4.事業内容（PR）'!B8)</f>
        <v/>
      </c>
      <c r="C37" s="1377" t="str">
        <f>IF('①4.事業内容（PR）'!C8="","",'①4.事業内容（PR）'!C8)</f>
        <v/>
      </c>
      <c r="D37" s="1378"/>
      <c r="E37" s="284">
        <f>SUM(E38:E46)</f>
        <v>0</v>
      </c>
      <c r="F37" s="284">
        <f>SUM(F38:F46)</f>
        <v>0</v>
      </c>
      <c r="G37" s="284">
        <f>SUM(G38:G46)</f>
        <v>0</v>
      </c>
      <c r="H37" s="756">
        <f>SUM(H38:H46)</f>
        <v>0</v>
      </c>
      <c r="I37" s="760" t="str">
        <f>IF('⑦1.活動計画変更（PR）'!C13="変更",'⑦1.活動計画変更（PR）'!B13,IF('⑦1.活動計画変更（PR）'!C13="中止",'⑦1.活動計画変更（PR）'!B13,""))</f>
        <v/>
      </c>
      <c r="J37" s="1377" t="str">
        <f>IF('⑦1.活動計画変更（PR）'!C13="変更",'⑦1.活動計画変更（PR）'!D13,"")</f>
        <v/>
      </c>
      <c r="K37" s="1378"/>
      <c r="L37" s="284" t="str">
        <f>IF(SUM(L38:L46)=0,"",SUM(L38:L46))</f>
        <v/>
      </c>
      <c r="M37" s="284" t="str">
        <f>IF(SUM(M38:M46)=0,"",SUM(M38:M46))</f>
        <v/>
      </c>
      <c r="N37" s="284" t="str">
        <f>IF(SUM(N38:N46)=0,"",SUM(N38:N46))</f>
        <v/>
      </c>
      <c r="O37" s="284" t="str">
        <f>IF(SUM(O38:O46)=0,"",SUM(O38:O46))</f>
        <v/>
      </c>
      <c r="P37" s="277"/>
      <c r="Q37" s="1379"/>
      <c r="R37" s="1380"/>
      <c r="S37" s="259"/>
      <c r="T37" s="257"/>
      <c r="U37" s="180"/>
    </row>
    <row r="38" spans="2:21" ht="19.5" customHeight="1">
      <c r="B38" s="1363"/>
      <c r="C38" s="260" t="s">
        <v>147</v>
      </c>
      <c r="D38" s="261"/>
      <c r="E38" s="287">
        <f>SUM(F38:H38)</f>
        <v>0</v>
      </c>
      <c r="F38" s="287" t="str">
        <f>IF('①7.積算内訳（PR）'!F37="","",'①7.積算内訳（PR）'!F37)</f>
        <v/>
      </c>
      <c r="G38" s="287" t="str">
        <f>IF('①7.積算内訳（PR）'!G37="","",'①7.積算内訳（PR）'!G37)</f>
        <v/>
      </c>
      <c r="H38" s="752" t="str">
        <f>IF('①7.積算内訳（PR）'!H37="","",'①7.積算内訳（PR）'!H37)</f>
        <v/>
      </c>
      <c r="I38" s="1779" t="str">
        <f>IF('⑦1.活動計画変更（PR）'!C13="選択","",IF('⑦1.活動計画変更（PR）'!C13="変更",'⑦1.活動計画変更（PR）'!C13,IF('⑦1.活動計画変更（PR）'!C13="中止","中止","")))</f>
        <v/>
      </c>
      <c r="J38" s="260" t="s">
        <v>147</v>
      </c>
      <c r="K38" s="261"/>
      <c r="L38" s="287" t="str">
        <f>IF(SUM(M38:O38)=0,"",SUM(M38:O38))</f>
        <v/>
      </c>
      <c r="M38" s="262"/>
      <c r="N38" s="262"/>
      <c r="O38" s="262"/>
      <c r="P38" s="1366"/>
      <c r="Q38" s="1369"/>
      <c r="R38" s="1370"/>
      <c r="S38" s="268"/>
      <c r="T38" s="270"/>
      <c r="U38" s="180"/>
    </row>
    <row r="39" spans="2:21" ht="19.5" customHeight="1">
      <c r="B39" s="1364"/>
      <c r="C39" s="264" t="s">
        <v>148</v>
      </c>
      <c r="D39" s="265"/>
      <c r="E39" s="288">
        <f t="shared" ref="E39:E45" si="11">SUM(F39:H39)</f>
        <v>0</v>
      </c>
      <c r="F39" s="288" t="str">
        <f>IF('①7.積算内訳（PR）'!F38="","",'①7.積算内訳（PR）'!F38)</f>
        <v/>
      </c>
      <c r="G39" s="288" t="str">
        <f>IF('①7.積算内訳（PR）'!G38="","",'①7.積算内訳（PR）'!G38)</f>
        <v/>
      </c>
      <c r="H39" s="753" t="str">
        <f>IF('①7.積算内訳（PR）'!H38="","",'①7.積算内訳（PR）'!H38)</f>
        <v/>
      </c>
      <c r="I39" s="1780"/>
      <c r="J39" s="264" t="s">
        <v>148</v>
      </c>
      <c r="K39" s="265"/>
      <c r="L39" s="288" t="str">
        <f t="shared" ref="L39:L46" si="12">IF(SUM(M39:O39)=0,"",SUM(M39:O39))</f>
        <v/>
      </c>
      <c r="M39" s="266"/>
      <c r="N39" s="266"/>
      <c r="O39" s="266"/>
      <c r="P39" s="1367"/>
      <c r="Q39" s="1371"/>
      <c r="R39" s="1372"/>
      <c r="S39" s="259"/>
      <c r="T39" s="257"/>
      <c r="U39" s="180"/>
    </row>
    <row r="40" spans="2:21" ht="19.5" customHeight="1">
      <c r="B40" s="1364"/>
      <c r="C40" s="264" t="s">
        <v>149</v>
      </c>
      <c r="D40" s="265"/>
      <c r="E40" s="288">
        <f t="shared" si="11"/>
        <v>0</v>
      </c>
      <c r="F40" s="288" t="str">
        <f>IF('①7.積算内訳（PR）'!F39="","",'①7.積算内訳（PR）'!F39)</f>
        <v/>
      </c>
      <c r="G40" s="288" t="str">
        <f>IF('①7.積算内訳（PR）'!G39="","",'①7.積算内訳（PR）'!G39)</f>
        <v/>
      </c>
      <c r="H40" s="753" t="str">
        <f>IF('①7.積算内訳（PR）'!H39="","",'①7.積算内訳（PR）'!H39)</f>
        <v/>
      </c>
      <c r="I40" s="1780"/>
      <c r="J40" s="264" t="s">
        <v>149</v>
      </c>
      <c r="K40" s="265"/>
      <c r="L40" s="288" t="str">
        <f t="shared" si="12"/>
        <v/>
      </c>
      <c r="M40" s="266"/>
      <c r="N40" s="266"/>
      <c r="O40" s="266"/>
      <c r="P40" s="1367"/>
      <c r="Q40" s="1371"/>
      <c r="R40" s="1372"/>
      <c r="S40" s="259"/>
      <c r="T40" s="257"/>
      <c r="U40" s="180"/>
    </row>
    <row r="41" spans="2:21" ht="19.5" customHeight="1">
      <c r="B41" s="1364"/>
      <c r="C41" s="269" t="s">
        <v>150</v>
      </c>
      <c r="D41" s="265"/>
      <c r="E41" s="288">
        <f t="shared" si="11"/>
        <v>0</v>
      </c>
      <c r="F41" s="288" t="str">
        <f>IF('①7.積算内訳（PR）'!F40="","",'①7.積算内訳（PR）'!F40)</f>
        <v/>
      </c>
      <c r="G41" s="288" t="str">
        <f>IF('①7.積算内訳（PR）'!G40="","",'①7.積算内訳（PR）'!G40)</f>
        <v/>
      </c>
      <c r="H41" s="753" t="str">
        <f>IF('①7.積算内訳（PR）'!H40="","",'①7.積算内訳（PR）'!H40)</f>
        <v/>
      </c>
      <c r="I41" s="1780"/>
      <c r="J41" s="269" t="s">
        <v>150</v>
      </c>
      <c r="K41" s="265"/>
      <c r="L41" s="288" t="str">
        <f t="shared" si="12"/>
        <v/>
      </c>
      <c r="M41" s="266"/>
      <c r="N41" s="266"/>
      <c r="O41" s="266"/>
      <c r="P41" s="1367"/>
      <c r="Q41" s="1371"/>
      <c r="R41" s="1372"/>
      <c r="S41" s="259"/>
      <c r="T41" s="257"/>
      <c r="U41" s="180"/>
    </row>
    <row r="42" spans="2:21" ht="19.5" customHeight="1">
      <c r="B42" s="1364"/>
      <c r="C42" s="264" t="s">
        <v>151</v>
      </c>
      <c r="D42" s="265"/>
      <c r="E42" s="288">
        <f t="shared" si="11"/>
        <v>0</v>
      </c>
      <c r="F42" s="288" t="str">
        <f>IF('①7.積算内訳（PR）'!F41="","",'①7.積算内訳（PR）'!F41)</f>
        <v/>
      </c>
      <c r="G42" s="288" t="str">
        <f>IF('①7.積算内訳（PR）'!G41="","",'①7.積算内訳（PR）'!G41)</f>
        <v/>
      </c>
      <c r="H42" s="753" t="str">
        <f>IF('①7.積算内訳（PR）'!H41="","",'①7.積算内訳（PR）'!H41)</f>
        <v/>
      </c>
      <c r="I42" s="1780"/>
      <c r="J42" s="264" t="s">
        <v>151</v>
      </c>
      <c r="K42" s="265"/>
      <c r="L42" s="288" t="str">
        <f t="shared" si="12"/>
        <v/>
      </c>
      <c r="M42" s="266"/>
      <c r="N42" s="266"/>
      <c r="O42" s="266"/>
      <c r="P42" s="1367"/>
      <c r="Q42" s="1371"/>
      <c r="R42" s="1372"/>
      <c r="S42" s="268"/>
      <c r="T42" s="270"/>
      <c r="U42" s="180"/>
    </row>
    <row r="43" spans="2:21" ht="19.5" customHeight="1">
      <c r="B43" s="1364"/>
      <c r="C43" s="264" t="s">
        <v>152</v>
      </c>
      <c r="D43" s="265"/>
      <c r="E43" s="288">
        <f t="shared" si="11"/>
        <v>0</v>
      </c>
      <c r="F43" s="754" t="str">
        <f>IF('①7.積算内訳（PR）'!F42="","",'①7.積算内訳（PR）'!F42)</f>
        <v/>
      </c>
      <c r="G43" s="754" t="str">
        <f>IF('①7.積算内訳（PR）'!G42="","",'①7.積算内訳（PR）'!G42)</f>
        <v/>
      </c>
      <c r="H43" s="753" t="str">
        <f>IF('①7.積算内訳（PR）'!H42="","",'①7.積算内訳（PR）'!H42)</f>
        <v/>
      </c>
      <c r="I43" s="1780"/>
      <c r="J43" s="264" t="s">
        <v>152</v>
      </c>
      <c r="K43" s="265"/>
      <c r="L43" s="288" t="str">
        <f t="shared" si="12"/>
        <v/>
      </c>
      <c r="M43" s="278"/>
      <c r="N43" s="278"/>
      <c r="O43" s="278"/>
      <c r="P43" s="1367"/>
      <c r="Q43" s="1371"/>
      <c r="R43" s="1372"/>
      <c r="S43" s="268"/>
      <c r="T43" s="270"/>
      <c r="U43" s="180"/>
    </row>
    <row r="44" spans="2:21" ht="19.5" customHeight="1">
      <c r="B44" s="1364"/>
      <c r="C44" s="272" t="s">
        <v>631</v>
      </c>
      <c r="D44" s="265"/>
      <c r="E44" s="288">
        <f t="shared" si="11"/>
        <v>0</v>
      </c>
      <c r="F44" s="288" t="str">
        <f>IF('①7.積算内訳（PR）'!F43="","",'①7.積算内訳（PR）'!F43)</f>
        <v/>
      </c>
      <c r="G44" s="288" t="str">
        <f>IF('①7.積算内訳（PR）'!G43="","",'①7.積算内訳（PR）'!G43)</f>
        <v/>
      </c>
      <c r="H44" s="753" t="str">
        <f>IF('①7.積算内訳（PR）'!H43="","",'①7.積算内訳（PR）'!H43)</f>
        <v/>
      </c>
      <c r="I44" s="1780"/>
      <c r="J44" s="272" t="s">
        <v>631</v>
      </c>
      <c r="K44" s="265"/>
      <c r="L44" s="288" t="str">
        <f t="shared" si="12"/>
        <v/>
      </c>
      <c r="M44" s="266"/>
      <c r="N44" s="266"/>
      <c r="O44" s="266"/>
      <c r="P44" s="1367"/>
      <c r="Q44" s="1371"/>
      <c r="R44" s="1372"/>
      <c r="S44" s="268"/>
      <c r="T44" s="270"/>
      <c r="U44" s="180"/>
    </row>
    <row r="45" spans="2:21" ht="19.5" customHeight="1">
      <c r="B45" s="1364"/>
      <c r="C45" s="264" t="s">
        <v>153</v>
      </c>
      <c r="D45" s="265"/>
      <c r="E45" s="288">
        <f t="shared" si="11"/>
        <v>0</v>
      </c>
      <c r="F45" s="288" t="str">
        <f>IF('①7.積算内訳（PR）'!F44="","",'①7.積算内訳（PR）'!F44)</f>
        <v/>
      </c>
      <c r="G45" s="288" t="str">
        <f>IF('①7.積算内訳（PR）'!G44="","",'①7.積算内訳（PR）'!G44)</f>
        <v/>
      </c>
      <c r="H45" s="753" t="str">
        <f>IF('①7.積算内訳（PR）'!H44="","",'①7.積算内訳（PR）'!H44)</f>
        <v/>
      </c>
      <c r="I45" s="1780"/>
      <c r="J45" s="264" t="s">
        <v>153</v>
      </c>
      <c r="K45" s="265"/>
      <c r="L45" s="288" t="str">
        <f t="shared" si="12"/>
        <v/>
      </c>
      <c r="M45" s="266" t="s">
        <v>392</v>
      </c>
      <c r="N45" s="266"/>
      <c r="O45" s="266"/>
      <c r="P45" s="1367"/>
      <c r="Q45" s="1371"/>
      <c r="R45" s="1372"/>
      <c r="S45" s="268"/>
      <c r="T45" s="270"/>
      <c r="U45" s="180"/>
    </row>
    <row r="46" spans="2:21" ht="19.5" customHeight="1" thickBot="1">
      <c r="B46" s="1365"/>
      <c r="C46" s="273" t="s">
        <v>154</v>
      </c>
      <c r="D46" s="758" t="str">
        <f>IF('①7.積算内訳（PR）'!D45="","",'①7.積算内訳（PR）'!D45)</f>
        <v/>
      </c>
      <c r="E46" s="289">
        <f>SUM(F46:H46)</f>
        <v>0</v>
      </c>
      <c r="F46" s="289" t="str">
        <f>IF('①7.積算内訳（PR）'!F45="","",'①7.積算内訳（PR）'!F45)</f>
        <v/>
      </c>
      <c r="G46" s="289" t="str">
        <f>IF('①7.積算内訳（PR）'!G45="","",'①7.積算内訳（PR）'!G45)</f>
        <v/>
      </c>
      <c r="H46" s="755" t="str">
        <f>IF('①7.積算内訳（PR）'!H45="","",'①7.積算内訳（PR）'!H45)</f>
        <v/>
      </c>
      <c r="I46" s="1781"/>
      <c r="J46" s="273" t="s">
        <v>154</v>
      </c>
      <c r="K46" s="274"/>
      <c r="L46" s="289" t="str">
        <f t="shared" si="12"/>
        <v/>
      </c>
      <c r="M46" s="275"/>
      <c r="N46" s="275"/>
      <c r="O46" s="275"/>
      <c r="P46" s="1368"/>
      <c r="Q46" s="1381"/>
      <c r="R46" s="1382"/>
      <c r="S46" s="268"/>
      <c r="T46" s="270"/>
      <c r="U46" s="180"/>
    </row>
    <row r="47" spans="2:21" ht="37.5" customHeight="1">
      <c r="B47" s="285" t="str">
        <f>IF('①4.事業内容（PR）'!B9="","",'①4.事業内容（PR）'!B9)</f>
        <v/>
      </c>
      <c r="C47" s="1359" t="str">
        <f>IF('①4.事業内容（PR）'!C9="","",'①4.事業内容（PR）'!C9)</f>
        <v/>
      </c>
      <c r="D47" s="1360"/>
      <c r="E47" s="286">
        <f>SUM(E48:E56)</f>
        <v>0</v>
      </c>
      <c r="F47" s="286">
        <f>SUM(F48:F56)</f>
        <v>0</v>
      </c>
      <c r="G47" s="286">
        <f>SUM(G48:G56)</f>
        <v>0</v>
      </c>
      <c r="H47" s="757">
        <f>SUM(H48:H56)</f>
        <v>0</v>
      </c>
      <c r="I47" s="760" t="str">
        <f>IF('⑦1.活動計画変更（PR）'!C15="変更",'⑦1.活動計画変更（PR）'!B15,IF('⑦1.活動計画変更（PR）'!C15="中止",'⑦1.活動計画変更（PR）'!B15,""))</f>
        <v/>
      </c>
      <c r="J47" s="1359" t="str">
        <f>IF('⑦1.活動計画変更（PR）'!C15="変更",'⑦1.活動計画変更（PR）'!D15,"")</f>
        <v/>
      </c>
      <c r="K47" s="1360"/>
      <c r="L47" s="286" t="str">
        <f>IF(SUM(L48:L56)=0,"",SUM(L48:L56))</f>
        <v/>
      </c>
      <c r="M47" s="286" t="str">
        <f>IF(SUM(M48:M56)=0,"",SUM(M48:M56))</f>
        <v/>
      </c>
      <c r="N47" s="286" t="str">
        <f>IF(SUM(N48:N56)=0,"",SUM(N48:N56))</f>
        <v/>
      </c>
      <c r="O47" s="286" t="str">
        <f>IF(SUM(O48:O56)=0,"",SUM(O48:O56))</f>
        <v/>
      </c>
      <c r="P47" s="280"/>
      <c r="Q47" s="1777"/>
      <c r="R47" s="1778"/>
      <c r="S47" s="259"/>
      <c r="T47" s="257"/>
      <c r="U47" s="180"/>
    </row>
    <row r="48" spans="2:21" ht="19.5" customHeight="1">
      <c r="B48" s="1363"/>
      <c r="C48" s="260" t="s">
        <v>147</v>
      </c>
      <c r="D48" s="261"/>
      <c r="E48" s="287">
        <f>SUM(F48:H48)</f>
        <v>0</v>
      </c>
      <c r="F48" s="287" t="str">
        <f>IF('①7.積算内訳（PR）'!F47="","",'①7.積算内訳（PR）'!F47)</f>
        <v/>
      </c>
      <c r="G48" s="287" t="str">
        <f>IF('①7.積算内訳（PR）'!G47="","",'①7.積算内訳（PR）'!G47)</f>
        <v/>
      </c>
      <c r="H48" s="752" t="str">
        <f>IF('①7.積算内訳（PR）'!H47="","",'①7.積算内訳（PR）'!H47)</f>
        <v/>
      </c>
      <c r="I48" s="1779" t="str">
        <f>IF('⑦1.活動計画変更（PR）'!C15="選択","",IF('⑦1.活動計画変更（PR）'!C15="変更",'⑦1.活動計画変更（PR）'!C15,IF('⑦1.活動計画変更（PR）'!C15="中止","中止","")))</f>
        <v/>
      </c>
      <c r="J48" s="260" t="s">
        <v>147</v>
      </c>
      <c r="K48" s="261"/>
      <c r="L48" s="287" t="str">
        <f>IF(SUM(M48:O48)=0,"",SUM(M48:O48))</f>
        <v/>
      </c>
      <c r="M48" s="262"/>
      <c r="N48" s="262"/>
      <c r="O48" s="262"/>
      <c r="P48" s="1782"/>
      <c r="Q48" s="1785"/>
      <c r="R48" s="1786"/>
      <c r="S48" s="268"/>
      <c r="T48" s="270"/>
      <c r="U48" s="180"/>
    </row>
    <row r="49" spans="2:21" ht="19.5" customHeight="1">
      <c r="B49" s="1364"/>
      <c r="C49" s="264" t="s">
        <v>148</v>
      </c>
      <c r="D49" s="265"/>
      <c r="E49" s="288">
        <f t="shared" ref="E49:E55" si="13">SUM(F49:H49)</f>
        <v>0</v>
      </c>
      <c r="F49" s="288" t="str">
        <f>IF('①7.積算内訳（PR）'!F48="","",'①7.積算内訳（PR）'!F48)</f>
        <v/>
      </c>
      <c r="G49" s="288" t="str">
        <f>IF('①7.積算内訳（PR）'!G48="","",'①7.積算内訳（PR）'!G48)</f>
        <v/>
      </c>
      <c r="H49" s="753" t="str">
        <f>IF('①7.積算内訳（PR）'!H48="","",'①7.積算内訳（PR）'!H48)</f>
        <v/>
      </c>
      <c r="I49" s="1780"/>
      <c r="J49" s="264" t="s">
        <v>148</v>
      </c>
      <c r="K49" s="265"/>
      <c r="L49" s="288" t="str">
        <f t="shared" ref="L49:L56" si="14">IF(SUM(M49:O49)=0,"",SUM(M49:O49))</f>
        <v/>
      </c>
      <c r="M49" s="266"/>
      <c r="N49" s="266"/>
      <c r="O49" s="266"/>
      <c r="P49" s="1783"/>
      <c r="Q49" s="1373"/>
      <c r="R49" s="1374"/>
      <c r="S49" s="259"/>
      <c r="T49" s="257"/>
      <c r="U49" s="180"/>
    </row>
    <row r="50" spans="2:21" ht="19.5" customHeight="1">
      <c r="B50" s="1364"/>
      <c r="C50" s="264" t="s">
        <v>149</v>
      </c>
      <c r="D50" s="265"/>
      <c r="E50" s="288">
        <f t="shared" si="13"/>
        <v>0</v>
      </c>
      <c r="F50" s="288" t="str">
        <f>IF('①7.積算内訳（PR）'!F49="","",'①7.積算内訳（PR）'!F49)</f>
        <v/>
      </c>
      <c r="G50" s="288" t="str">
        <f>IF('①7.積算内訳（PR）'!G49="","",'①7.積算内訳（PR）'!G49)</f>
        <v/>
      </c>
      <c r="H50" s="753" t="str">
        <f>IF('①7.積算内訳（PR）'!H49="","",'①7.積算内訳（PR）'!H49)</f>
        <v/>
      </c>
      <c r="I50" s="1780"/>
      <c r="J50" s="264" t="s">
        <v>149</v>
      </c>
      <c r="K50" s="265"/>
      <c r="L50" s="288" t="str">
        <f t="shared" si="14"/>
        <v/>
      </c>
      <c r="M50" s="266"/>
      <c r="N50" s="266"/>
      <c r="O50" s="266"/>
      <c r="P50" s="1783"/>
      <c r="Q50" s="1373"/>
      <c r="R50" s="1374"/>
      <c r="S50" s="259"/>
      <c r="T50" s="257"/>
      <c r="U50" s="180"/>
    </row>
    <row r="51" spans="2:21" ht="19.5" customHeight="1">
      <c r="B51" s="1364"/>
      <c r="C51" s="269" t="s">
        <v>150</v>
      </c>
      <c r="D51" s="265"/>
      <c r="E51" s="288">
        <f t="shared" si="13"/>
        <v>0</v>
      </c>
      <c r="F51" s="288" t="str">
        <f>IF('①7.積算内訳（PR）'!F50="","",'①7.積算内訳（PR）'!F50)</f>
        <v/>
      </c>
      <c r="G51" s="288" t="str">
        <f>IF('①7.積算内訳（PR）'!G50="","",'①7.積算内訳（PR）'!G50)</f>
        <v/>
      </c>
      <c r="H51" s="753" t="str">
        <f>IF('①7.積算内訳（PR）'!H50="","",'①7.積算内訳（PR）'!H50)</f>
        <v/>
      </c>
      <c r="I51" s="1780"/>
      <c r="J51" s="269" t="s">
        <v>150</v>
      </c>
      <c r="K51" s="265"/>
      <c r="L51" s="288" t="str">
        <f t="shared" si="14"/>
        <v/>
      </c>
      <c r="M51" s="266"/>
      <c r="N51" s="266"/>
      <c r="O51" s="266"/>
      <c r="P51" s="1783"/>
      <c r="Q51" s="1373"/>
      <c r="R51" s="1374"/>
      <c r="S51" s="259"/>
      <c r="T51" s="257"/>
      <c r="U51" s="180"/>
    </row>
    <row r="52" spans="2:21" ht="19.5" customHeight="1">
      <c r="B52" s="1364"/>
      <c r="C52" s="264" t="s">
        <v>151</v>
      </c>
      <c r="D52" s="265"/>
      <c r="E52" s="288">
        <f t="shared" si="13"/>
        <v>0</v>
      </c>
      <c r="F52" s="288" t="str">
        <f>IF('①7.積算内訳（PR）'!F51="","",'①7.積算内訳（PR）'!F51)</f>
        <v/>
      </c>
      <c r="G52" s="288" t="str">
        <f>IF('①7.積算内訳（PR）'!G51="","",'①7.積算内訳（PR）'!G51)</f>
        <v/>
      </c>
      <c r="H52" s="753" t="str">
        <f>IF('①7.積算内訳（PR）'!H51="","",'①7.積算内訳（PR）'!H51)</f>
        <v/>
      </c>
      <c r="I52" s="1780"/>
      <c r="J52" s="264" t="s">
        <v>151</v>
      </c>
      <c r="K52" s="265"/>
      <c r="L52" s="288" t="str">
        <f t="shared" si="14"/>
        <v/>
      </c>
      <c r="M52" s="266"/>
      <c r="N52" s="266"/>
      <c r="O52" s="266"/>
      <c r="P52" s="1783"/>
      <c r="Q52" s="1373"/>
      <c r="R52" s="1374"/>
      <c r="S52" s="268"/>
      <c r="T52" s="270"/>
      <c r="U52" s="180"/>
    </row>
    <row r="53" spans="2:21" ht="19.5" customHeight="1">
      <c r="B53" s="1364"/>
      <c r="C53" s="264" t="s">
        <v>152</v>
      </c>
      <c r="D53" s="265"/>
      <c r="E53" s="288">
        <f t="shared" si="13"/>
        <v>0</v>
      </c>
      <c r="F53" s="754" t="str">
        <f>IF('①7.積算内訳（PR）'!F52="","",'①7.積算内訳（PR）'!F52)</f>
        <v/>
      </c>
      <c r="G53" s="754" t="str">
        <f>IF('①7.積算内訳（PR）'!G52="","",'①7.積算内訳（PR）'!G52)</f>
        <v/>
      </c>
      <c r="H53" s="753" t="str">
        <f>IF('①7.積算内訳（PR）'!H52="","",'①7.積算内訳（PR）'!H52)</f>
        <v/>
      </c>
      <c r="I53" s="1780"/>
      <c r="J53" s="264" t="s">
        <v>152</v>
      </c>
      <c r="K53" s="265"/>
      <c r="L53" s="288" t="str">
        <f t="shared" si="14"/>
        <v/>
      </c>
      <c r="M53" s="278"/>
      <c r="N53" s="278"/>
      <c r="O53" s="278"/>
      <c r="P53" s="1783"/>
      <c r="Q53" s="1373"/>
      <c r="R53" s="1374"/>
      <c r="S53" s="268"/>
      <c r="T53" s="270"/>
      <c r="U53" s="180"/>
    </row>
    <row r="54" spans="2:21" ht="19.5" customHeight="1">
      <c r="B54" s="1364"/>
      <c r="C54" s="272" t="s">
        <v>631</v>
      </c>
      <c r="D54" s="265"/>
      <c r="E54" s="288">
        <f t="shared" si="13"/>
        <v>0</v>
      </c>
      <c r="F54" s="288" t="str">
        <f>IF('①7.積算内訳（PR）'!F53="","",'①7.積算内訳（PR）'!F53)</f>
        <v/>
      </c>
      <c r="G54" s="288" t="str">
        <f>IF('①7.積算内訳（PR）'!G53="","",'①7.積算内訳（PR）'!G53)</f>
        <v/>
      </c>
      <c r="H54" s="753" t="str">
        <f>IF('①7.積算内訳（PR）'!H53="","",'①7.積算内訳（PR）'!H53)</f>
        <v/>
      </c>
      <c r="I54" s="1780"/>
      <c r="J54" s="272" t="s">
        <v>631</v>
      </c>
      <c r="K54" s="265"/>
      <c r="L54" s="288" t="str">
        <f t="shared" si="14"/>
        <v/>
      </c>
      <c r="M54" s="266"/>
      <c r="N54" s="266"/>
      <c r="O54" s="266"/>
      <c r="P54" s="1783"/>
      <c r="Q54" s="1373"/>
      <c r="R54" s="1374"/>
      <c r="S54" s="268"/>
      <c r="T54" s="270"/>
      <c r="U54" s="180"/>
    </row>
    <row r="55" spans="2:21" ht="19.5" customHeight="1">
      <c r="B55" s="1364"/>
      <c r="C55" s="264" t="s">
        <v>153</v>
      </c>
      <c r="D55" s="265"/>
      <c r="E55" s="288">
        <f t="shared" si="13"/>
        <v>0</v>
      </c>
      <c r="F55" s="288" t="str">
        <f>IF('①7.積算内訳（PR）'!F54="","",'①7.積算内訳（PR）'!F54)</f>
        <v/>
      </c>
      <c r="G55" s="288" t="str">
        <f>IF('①7.積算内訳（PR）'!G54="","",'①7.積算内訳（PR）'!G54)</f>
        <v/>
      </c>
      <c r="H55" s="753" t="str">
        <f>IF('①7.積算内訳（PR）'!H54="","",'①7.積算内訳（PR）'!H54)</f>
        <v/>
      </c>
      <c r="I55" s="1780"/>
      <c r="J55" s="264" t="s">
        <v>153</v>
      </c>
      <c r="K55" s="265"/>
      <c r="L55" s="288" t="str">
        <f t="shared" si="14"/>
        <v/>
      </c>
      <c r="M55" s="266"/>
      <c r="N55" s="266"/>
      <c r="O55" s="266"/>
      <c r="P55" s="1783"/>
      <c r="Q55" s="1373"/>
      <c r="R55" s="1374"/>
      <c r="S55" s="268"/>
      <c r="T55" s="270"/>
      <c r="U55" s="180"/>
    </row>
    <row r="56" spans="2:21" ht="19.5" customHeight="1" thickBot="1">
      <c r="B56" s="1365"/>
      <c r="C56" s="273" t="s">
        <v>154</v>
      </c>
      <c r="D56" s="758" t="str">
        <f>IF('①7.積算内訳（PR）'!D55="","",'①7.積算内訳（PR）'!D55)</f>
        <v/>
      </c>
      <c r="E56" s="289">
        <f>SUM(F56:H56)</f>
        <v>0</v>
      </c>
      <c r="F56" s="289" t="str">
        <f>IF('①7.積算内訳（PR）'!F55="","",'①7.積算内訳（PR）'!F55)</f>
        <v/>
      </c>
      <c r="G56" s="289" t="str">
        <f>IF('①7.積算内訳（PR）'!G55="","",'①7.積算内訳（PR）'!G55)</f>
        <v/>
      </c>
      <c r="H56" s="755" t="str">
        <f>IF('①7.積算内訳（PR）'!H55="","",'①7.積算内訳（PR）'!H55)</f>
        <v/>
      </c>
      <c r="I56" s="1781"/>
      <c r="J56" s="273" t="s">
        <v>154</v>
      </c>
      <c r="K56" s="274"/>
      <c r="L56" s="289" t="str">
        <f t="shared" si="14"/>
        <v/>
      </c>
      <c r="M56" s="275"/>
      <c r="N56" s="275"/>
      <c r="O56" s="275"/>
      <c r="P56" s="1784"/>
      <c r="Q56" s="1381"/>
      <c r="R56" s="1382"/>
      <c r="S56" s="268"/>
      <c r="T56" s="270"/>
      <c r="U56" s="180"/>
    </row>
    <row r="57" spans="2:21" ht="37.5" customHeight="1">
      <c r="B57" s="204" t="str">
        <f>IF('①4.事業内容（PR）'!B10="","",'①4.事業内容（PR）'!B10)</f>
        <v/>
      </c>
      <c r="C57" s="1359" t="str">
        <f>IF('①4.事業内容（PR）'!C10="","",'①4.事業内容（PR）'!C10)</f>
        <v/>
      </c>
      <c r="D57" s="1360"/>
      <c r="E57" s="284">
        <f>SUM(E58:E66)</f>
        <v>0</v>
      </c>
      <c r="F57" s="284">
        <f>SUM(F58:F66)</f>
        <v>0</v>
      </c>
      <c r="G57" s="284">
        <f>SUM(G58:G66)</f>
        <v>0</v>
      </c>
      <c r="H57" s="756">
        <f>SUM(H58:H66)</f>
        <v>0</v>
      </c>
      <c r="I57" s="760" t="str">
        <f>IF('⑦1.活動計画変更（PR）'!C17="変更",'⑦1.活動計画変更（PR）'!B17,IF('⑦1.活動計画変更（PR）'!C17="中止",'⑦1.活動計画変更（PR）'!B17,""))</f>
        <v/>
      </c>
      <c r="J57" s="1359" t="str">
        <f>IF('⑦1.活動計画変更（PR）'!C17="変更",'⑦1.活動計画変更（PR）'!D17,"")</f>
        <v/>
      </c>
      <c r="K57" s="1360"/>
      <c r="L57" s="284" t="str">
        <f>IF(SUM(L58:L66)=0,"",SUM(L58:L66))</f>
        <v/>
      </c>
      <c r="M57" s="284" t="str">
        <f>IF(SUM(M58:M66)=0,"",SUM(M58:M66))</f>
        <v/>
      </c>
      <c r="N57" s="284" t="str">
        <f>IF(SUM(N58:N66)=0,"",SUM(N58:N66))</f>
        <v/>
      </c>
      <c r="O57" s="284" t="str">
        <f>IF(SUM(O58:O66)=0,"",SUM(O58:O66))</f>
        <v/>
      </c>
      <c r="P57" s="277"/>
      <c r="Q57" s="1787"/>
      <c r="R57" s="1788"/>
      <c r="S57" s="259"/>
      <c r="T57" s="257"/>
      <c r="U57" s="180"/>
    </row>
    <row r="58" spans="2:21" ht="19.5" customHeight="1">
      <c r="B58" s="1363"/>
      <c r="C58" s="260" t="s">
        <v>147</v>
      </c>
      <c r="D58" s="261"/>
      <c r="E58" s="287">
        <f>SUM(F58:H58)</f>
        <v>0</v>
      </c>
      <c r="F58" s="287" t="str">
        <f>IF('①7.積算内訳（PR）'!F57="","",'①7.積算内訳（PR）'!F57)</f>
        <v/>
      </c>
      <c r="G58" s="287" t="str">
        <f>IF('①7.積算内訳（PR）'!G57="","",'①7.積算内訳（PR）'!G57)</f>
        <v/>
      </c>
      <c r="H58" s="752" t="str">
        <f>IF('①7.積算内訳（PR）'!H57="","",'①7.積算内訳（PR）'!H57)</f>
        <v/>
      </c>
      <c r="I58" s="1779" t="str">
        <f>IF('⑦1.活動計画変更（PR）'!C17="選択","",IF('⑦1.活動計画変更（PR）'!C17="変更",'⑦1.活動計画変更（PR）'!C17,IF('⑦1.活動計画変更（PR）'!C17="中止","中止","")))</f>
        <v/>
      </c>
      <c r="J58" s="260" t="s">
        <v>147</v>
      </c>
      <c r="K58" s="261"/>
      <c r="L58" s="287" t="str">
        <f>IF(SUM(M58:O58)=0,"",SUM(M58:O58))</f>
        <v/>
      </c>
      <c r="M58" s="262"/>
      <c r="N58" s="262"/>
      <c r="O58" s="262"/>
      <c r="P58" s="1782"/>
      <c r="Q58" s="1785"/>
      <c r="R58" s="1786"/>
      <c r="S58" s="268"/>
      <c r="T58" s="270"/>
      <c r="U58" s="180"/>
    </row>
    <row r="59" spans="2:21" ht="19.5" customHeight="1">
      <c r="B59" s="1364"/>
      <c r="C59" s="264" t="s">
        <v>148</v>
      </c>
      <c r="D59" s="265"/>
      <c r="E59" s="288">
        <f t="shared" ref="E59:E65" si="15">SUM(F59:H59)</f>
        <v>0</v>
      </c>
      <c r="F59" s="288" t="str">
        <f>IF('①7.積算内訳（PR）'!F58="","",'①7.積算内訳（PR）'!F58)</f>
        <v/>
      </c>
      <c r="G59" s="288" t="str">
        <f>IF('①7.積算内訳（PR）'!G58="","",'①7.積算内訳（PR）'!G58)</f>
        <v/>
      </c>
      <c r="H59" s="753" t="str">
        <f>IF('①7.積算内訳（PR）'!H58="","",'①7.積算内訳（PR）'!H58)</f>
        <v/>
      </c>
      <c r="I59" s="1780"/>
      <c r="J59" s="264" t="s">
        <v>148</v>
      </c>
      <c r="K59" s="265"/>
      <c r="L59" s="288" t="str">
        <f t="shared" ref="L59:L66" si="16">IF(SUM(M59:O59)=0,"",SUM(M59:O59))</f>
        <v/>
      </c>
      <c r="M59" s="266"/>
      <c r="N59" s="266"/>
      <c r="O59" s="266"/>
      <c r="P59" s="1783"/>
      <c r="Q59" s="1373"/>
      <c r="R59" s="1374"/>
      <c r="S59" s="259"/>
      <c r="T59" s="257"/>
      <c r="U59" s="180"/>
    </row>
    <row r="60" spans="2:21" ht="19.5" customHeight="1">
      <c r="B60" s="1364"/>
      <c r="C60" s="264" t="s">
        <v>149</v>
      </c>
      <c r="D60" s="265"/>
      <c r="E60" s="288">
        <f t="shared" si="15"/>
        <v>0</v>
      </c>
      <c r="F60" s="288" t="str">
        <f>IF('①7.積算内訳（PR）'!F59="","",'①7.積算内訳（PR）'!F59)</f>
        <v/>
      </c>
      <c r="G60" s="288" t="str">
        <f>IF('①7.積算内訳（PR）'!G59="","",'①7.積算内訳（PR）'!G59)</f>
        <v/>
      </c>
      <c r="H60" s="753" t="str">
        <f>IF('①7.積算内訳（PR）'!H59="","",'①7.積算内訳（PR）'!H59)</f>
        <v/>
      </c>
      <c r="I60" s="1780"/>
      <c r="J60" s="264" t="s">
        <v>149</v>
      </c>
      <c r="K60" s="265"/>
      <c r="L60" s="288" t="str">
        <f t="shared" si="16"/>
        <v/>
      </c>
      <c r="M60" s="266"/>
      <c r="N60" s="266"/>
      <c r="O60" s="266"/>
      <c r="P60" s="1783"/>
      <c r="Q60" s="1373"/>
      <c r="R60" s="1374"/>
      <c r="S60" s="259"/>
      <c r="T60" s="257"/>
      <c r="U60" s="180"/>
    </row>
    <row r="61" spans="2:21" ht="19.5" customHeight="1">
      <c r="B61" s="1364"/>
      <c r="C61" s="269" t="s">
        <v>150</v>
      </c>
      <c r="D61" s="265"/>
      <c r="E61" s="288">
        <f t="shared" si="15"/>
        <v>0</v>
      </c>
      <c r="F61" s="288" t="str">
        <f>IF('①7.積算内訳（PR）'!F60="","",'①7.積算内訳（PR）'!F60)</f>
        <v/>
      </c>
      <c r="G61" s="288" t="str">
        <f>IF('①7.積算内訳（PR）'!G60="","",'①7.積算内訳（PR）'!G60)</f>
        <v/>
      </c>
      <c r="H61" s="753" t="str">
        <f>IF('①7.積算内訳（PR）'!H60="","",'①7.積算内訳（PR）'!H60)</f>
        <v/>
      </c>
      <c r="I61" s="1780"/>
      <c r="J61" s="269" t="s">
        <v>150</v>
      </c>
      <c r="K61" s="265"/>
      <c r="L61" s="288" t="str">
        <f t="shared" si="16"/>
        <v/>
      </c>
      <c r="M61" s="266"/>
      <c r="N61" s="266"/>
      <c r="O61" s="266"/>
      <c r="P61" s="1783"/>
      <c r="Q61" s="1373"/>
      <c r="R61" s="1374"/>
      <c r="S61" s="259"/>
      <c r="T61" s="257"/>
      <c r="U61" s="180"/>
    </row>
    <row r="62" spans="2:21" ht="19.5" customHeight="1">
      <c r="B62" s="1364"/>
      <c r="C62" s="264" t="s">
        <v>151</v>
      </c>
      <c r="D62" s="265"/>
      <c r="E62" s="288">
        <f t="shared" si="15"/>
        <v>0</v>
      </c>
      <c r="F62" s="288" t="str">
        <f>IF('①7.積算内訳（PR）'!F61="","",'①7.積算内訳（PR）'!F61)</f>
        <v/>
      </c>
      <c r="G62" s="288" t="str">
        <f>IF('①7.積算内訳（PR）'!G61="","",'①7.積算内訳（PR）'!G61)</f>
        <v/>
      </c>
      <c r="H62" s="753" t="str">
        <f>IF('①7.積算内訳（PR）'!H61="","",'①7.積算内訳（PR）'!H61)</f>
        <v/>
      </c>
      <c r="I62" s="1780"/>
      <c r="J62" s="264" t="s">
        <v>151</v>
      </c>
      <c r="K62" s="265"/>
      <c r="L62" s="288" t="str">
        <f t="shared" si="16"/>
        <v/>
      </c>
      <c r="M62" s="266"/>
      <c r="N62" s="266"/>
      <c r="O62" s="266"/>
      <c r="P62" s="1783"/>
      <c r="Q62" s="1373"/>
      <c r="R62" s="1374"/>
      <c r="S62" s="268"/>
      <c r="T62" s="270"/>
      <c r="U62" s="180"/>
    </row>
    <row r="63" spans="2:21" ht="19.5" customHeight="1">
      <c r="B63" s="1364"/>
      <c r="C63" s="264" t="s">
        <v>152</v>
      </c>
      <c r="D63" s="265"/>
      <c r="E63" s="288">
        <f t="shared" si="15"/>
        <v>0</v>
      </c>
      <c r="F63" s="754" t="str">
        <f>IF('①7.積算内訳（PR）'!F62="","",'①7.積算内訳（PR）'!F62)</f>
        <v/>
      </c>
      <c r="G63" s="754" t="str">
        <f>IF('①7.積算内訳（PR）'!G62="","",'①7.積算内訳（PR）'!G62)</f>
        <v/>
      </c>
      <c r="H63" s="753" t="str">
        <f>IF('①7.積算内訳（PR）'!H62="","",'①7.積算内訳（PR）'!H62)</f>
        <v/>
      </c>
      <c r="I63" s="1780"/>
      <c r="J63" s="264" t="s">
        <v>152</v>
      </c>
      <c r="K63" s="265"/>
      <c r="L63" s="288" t="str">
        <f t="shared" si="16"/>
        <v/>
      </c>
      <c r="M63" s="278"/>
      <c r="N63" s="278"/>
      <c r="O63" s="278"/>
      <c r="P63" s="1783"/>
      <c r="Q63" s="1373"/>
      <c r="R63" s="1374"/>
      <c r="S63" s="268"/>
      <c r="T63" s="270"/>
      <c r="U63" s="180"/>
    </row>
    <row r="64" spans="2:21" ht="19.5" customHeight="1">
      <c r="B64" s="1364"/>
      <c r="C64" s="272" t="s">
        <v>631</v>
      </c>
      <c r="D64" s="265"/>
      <c r="E64" s="288">
        <f t="shared" si="15"/>
        <v>0</v>
      </c>
      <c r="F64" s="288" t="str">
        <f>IF('①7.積算内訳（PR）'!F63="","",'①7.積算内訳（PR）'!F63)</f>
        <v/>
      </c>
      <c r="G64" s="288" t="str">
        <f>IF('①7.積算内訳（PR）'!G63="","",'①7.積算内訳（PR）'!G63)</f>
        <v/>
      </c>
      <c r="H64" s="753" t="str">
        <f>IF('①7.積算内訳（PR）'!H63="","",'①7.積算内訳（PR）'!H63)</f>
        <v/>
      </c>
      <c r="I64" s="1780"/>
      <c r="J64" s="272" t="s">
        <v>631</v>
      </c>
      <c r="K64" s="265"/>
      <c r="L64" s="288" t="str">
        <f t="shared" si="16"/>
        <v/>
      </c>
      <c r="M64" s="266"/>
      <c r="N64" s="266"/>
      <c r="O64" s="266"/>
      <c r="P64" s="1783"/>
      <c r="Q64" s="1373"/>
      <c r="R64" s="1374"/>
      <c r="S64" s="268"/>
      <c r="T64" s="270"/>
      <c r="U64" s="180"/>
    </row>
    <row r="65" spans="2:21" ht="19.5" customHeight="1">
      <c r="B65" s="1364"/>
      <c r="C65" s="264" t="s">
        <v>153</v>
      </c>
      <c r="D65" s="265"/>
      <c r="E65" s="288">
        <f t="shared" si="15"/>
        <v>0</v>
      </c>
      <c r="F65" s="288" t="str">
        <f>IF('①7.積算内訳（PR）'!F64="","",'①7.積算内訳（PR）'!F64)</f>
        <v/>
      </c>
      <c r="G65" s="288" t="str">
        <f>IF('①7.積算内訳（PR）'!G64="","",'①7.積算内訳（PR）'!G64)</f>
        <v/>
      </c>
      <c r="H65" s="753" t="str">
        <f>IF('①7.積算内訳（PR）'!H64="","",'①7.積算内訳（PR）'!H64)</f>
        <v/>
      </c>
      <c r="I65" s="1780"/>
      <c r="J65" s="264" t="s">
        <v>153</v>
      </c>
      <c r="K65" s="265"/>
      <c r="L65" s="288" t="str">
        <f t="shared" si="16"/>
        <v/>
      </c>
      <c r="M65" s="266"/>
      <c r="N65" s="266"/>
      <c r="O65" s="266"/>
      <c r="P65" s="1783"/>
      <c r="Q65" s="1373"/>
      <c r="R65" s="1374"/>
      <c r="S65" s="268"/>
      <c r="T65" s="270"/>
      <c r="U65" s="180"/>
    </row>
    <row r="66" spans="2:21" ht="19.5" customHeight="1" thickBot="1">
      <c r="B66" s="1365"/>
      <c r="C66" s="273" t="s">
        <v>154</v>
      </c>
      <c r="D66" s="758" t="str">
        <f>IF('①7.積算内訳（PR）'!D65="","",'①7.積算内訳（PR）'!D65)</f>
        <v/>
      </c>
      <c r="E66" s="761">
        <f>SUM(F66:H66)</f>
        <v>0</v>
      </c>
      <c r="F66" s="289" t="str">
        <f>IF('①7.積算内訳（PR）'!F65="","",'①7.積算内訳（PR）'!F65)</f>
        <v/>
      </c>
      <c r="G66" s="289" t="str">
        <f>IF('①7.積算内訳（PR）'!G65="","",'①7.積算内訳（PR）'!G65)</f>
        <v/>
      </c>
      <c r="H66" s="755" t="str">
        <f>IF('①7.積算内訳（PR）'!H65="","",'①7.積算内訳（PR）'!H65)</f>
        <v/>
      </c>
      <c r="I66" s="1781"/>
      <c r="J66" s="273" t="s">
        <v>154</v>
      </c>
      <c r="K66" s="274"/>
      <c r="L66" s="761" t="str">
        <f t="shared" si="16"/>
        <v/>
      </c>
      <c r="M66" s="748"/>
      <c r="N66" s="748"/>
      <c r="O66" s="748"/>
      <c r="P66" s="1784"/>
      <c r="Q66" s="1381"/>
      <c r="R66" s="1382"/>
      <c r="S66" s="268"/>
      <c r="T66" s="270"/>
      <c r="U66" s="180"/>
    </row>
    <row r="67" spans="2:21" ht="37.5" customHeight="1">
      <c r="B67" s="285" t="str">
        <f>IF('①4.事業内容（PR）'!B11="","",'①4.事業内容（PR）'!B11)</f>
        <v/>
      </c>
      <c r="C67" s="1359" t="str">
        <f>IF('①4.事業内容（PR）'!C11="","",'①4.事業内容（PR）'!C11)</f>
        <v/>
      </c>
      <c r="D67" s="1360"/>
      <c r="E67" s="286">
        <f>SUM(E68:E76)</f>
        <v>0</v>
      </c>
      <c r="F67" s="286">
        <f>SUM(F68:F76)</f>
        <v>0</v>
      </c>
      <c r="G67" s="286">
        <f>SUM(G68:G76)</f>
        <v>0</v>
      </c>
      <c r="H67" s="757">
        <f>SUM(H68:H76)</f>
        <v>0</v>
      </c>
      <c r="I67" s="760" t="str">
        <f>IF('⑦1.活動計画変更（PR）'!C19="変更",'⑦1.活動計画変更（PR）'!B19,IF('⑦1.活動計画変更（PR）'!C19="中止",'⑦1.活動計画変更（PR）'!B19,""))</f>
        <v/>
      </c>
      <c r="J67" s="1359" t="str">
        <f>IF('⑦1.活動計画変更（PR）'!C19="変更",'⑦1.活動計画変更（PR）'!D19,"")</f>
        <v/>
      </c>
      <c r="K67" s="1360"/>
      <c r="L67" s="286" t="str">
        <f>IF(SUM(L68:L76)=0,"",SUM(L68:L76))</f>
        <v/>
      </c>
      <c r="M67" s="286" t="str">
        <f>IF(SUM(M68:M76)=0,"",SUM(M68:M76))</f>
        <v/>
      </c>
      <c r="N67" s="286" t="str">
        <f>IF(SUM(N68:N76)=0,"",SUM(N68:N76))</f>
        <v/>
      </c>
      <c r="O67" s="286" t="str">
        <f>IF(SUM(O68:O76)=0,"",SUM(O68:O76))</f>
        <v/>
      </c>
      <c r="P67" s="280"/>
      <c r="Q67" s="1777"/>
      <c r="R67" s="1778"/>
      <c r="S67" s="259"/>
      <c r="T67" s="257"/>
      <c r="U67" s="180"/>
    </row>
    <row r="68" spans="2:21" ht="19.5" customHeight="1">
      <c r="B68" s="1363"/>
      <c r="C68" s="260" t="s">
        <v>147</v>
      </c>
      <c r="D68" s="261"/>
      <c r="E68" s="287">
        <f>SUM(F68:H68)</f>
        <v>0</v>
      </c>
      <c r="F68" s="287" t="str">
        <f>IF('①7.積算内訳（PR）'!F67="","",'①7.積算内訳（PR）'!F67)</f>
        <v/>
      </c>
      <c r="G68" s="287" t="str">
        <f>IF('①7.積算内訳（PR）'!G67="","",'①7.積算内訳（PR）'!G67)</f>
        <v/>
      </c>
      <c r="H68" s="752" t="str">
        <f>IF('①7.積算内訳（PR）'!H67="","",'①7.積算内訳（PR）'!H67)</f>
        <v/>
      </c>
      <c r="I68" s="1779" t="str">
        <f>IF('⑦1.活動計画変更（PR）'!C19="選択","",IF('⑦1.活動計画変更（PR）'!C19="変更",'⑦1.活動計画変更（PR）'!C19,IF('⑦1.活動計画変更（PR）'!C19="中止","中止","")))</f>
        <v/>
      </c>
      <c r="J68" s="260" t="s">
        <v>147</v>
      </c>
      <c r="K68" s="261"/>
      <c r="L68" s="287" t="str">
        <f>IF(SUM(M68:O68)=0,"",SUM(M68:O68))</f>
        <v/>
      </c>
      <c r="M68" s="262"/>
      <c r="N68" s="262"/>
      <c r="O68" s="262"/>
      <c r="P68" s="1782"/>
      <c r="Q68" s="1785"/>
      <c r="R68" s="1786"/>
      <c r="S68" s="268"/>
      <c r="T68" s="270"/>
      <c r="U68" s="180"/>
    </row>
    <row r="69" spans="2:21" ht="19.5" customHeight="1">
      <c r="B69" s="1364"/>
      <c r="C69" s="264" t="s">
        <v>148</v>
      </c>
      <c r="D69" s="265"/>
      <c r="E69" s="288">
        <f t="shared" ref="E69:E75" si="17">SUM(F69:H69)</f>
        <v>0</v>
      </c>
      <c r="F69" s="288" t="str">
        <f>IF('①7.積算内訳（PR）'!F68="","",'①7.積算内訳（PR）'!F68)</f>
        <v/>
      </c>
      <c r="G69" s="288" t="str">
        <f>IF('①7.積算内訳（PR）'!G68="","",'①7.積算内訳（PR）'!G68)</f>
        <v/>
      </c>
      <c r="H69" s="753" t="str">
        <f>IF('①7.積算内訳（PR）'!H68="","",'①7.積算内訳（PR）'!H68)</f>
        <v/>
      </c>
      <c r="I69" s="1780"/>
      <c r="J69" s="264" t="s">
        <v>148</v>
      </c>
      <c r="K69" s="265"/>
      <c r="L69" s="288" t="str">
        <f t="shared" ref="L69:L76" si="18">IF(SUM(M69:O69)=0,"",SUM(M69:O69))</f>
        <v/>
      </c>
      <c r="M69" s="266"/>
      <c r="N69" s="266"/>
      <c r="O69" s="266"/>
      <c r="P69" s="1783"/>
      <c r="Q69" s="1373"/>
      <c r="R69" s="1374"/>
      <c r="S69" s="259"/>
      <c r="T69" s="257"/>
      <c r="U69" s="180"/>
    </row>
    <row r="70" spans="2:21" ht="19.5" customHeight="1">
      <c r="B70" s="1364"/>
      <c r="C70" s="264" t="s">
        <v>149</v>
      </c>
      <c r="D70" s="265"/>
      <c r="E70" s="288">
        <f t="shared" si="17"/>
        <v>0</v>
      </c>
      <c r="F70" s="288" t="str">
        <f>IF('①7.積算内訳（PR）'!F69="","",'①7.積算内訳（PR）'!F69)</f>
        <v/>
      </c>
      <c r="G70" s="288" t="str">
        <f>IF('①7.積算内訳（PR）'!G69="","",'①7.積算内訳（PR）'!G69)</f>
        <v/>
      </c>
      <c r="H70" s="753" t="str">
        <f>IF('①7.積算内訳（PR）'!H69="","",'①7.積算内訳（PR）'!H69)</f>
        <v/>
      </c>
      <c r="I70" s="1780"/>
      <c r="J70" s="264" t="s">
        <v>149</v>
      </c>
      <c r="K70" s="265"/>
      <c r="L70" s="288" t="str">
        <f t="shared" si="18"/>
        <v/>
      </c>
      <c r="M70" s="266"/>
      <c r="N70" s="266"/>
      <c r="O70" s="266"/>
      <c r="P70" s="1783"/>
      <c r="Q70" s="1373"/>
      <c r="R70" s="1374"/>
      <c r="S70" s="259"/>
      <c r="T70" s="257"/>
      <c r="U70" s="180"/>
    </row>
    <row r="71" spans="2:21" ht="19.5" customHeight="1">
      <c r="B71" s="1364"/>
      <c r="C71" s="269" t="s">
        <v>150</v>
      </c>
      <c r="D71" s="265"/>
      <c r="E71" s="288">
        <f t="shared" si="17"/>
        <v>0</v>
      </c>
      <c r="F71" s="288" t="str">
        <f>IF('①7.積算内訳（PR）'!F70="","",'①7.積算内訳（PR）'!F70)</f>
        <v/>
      </c>
      <c r="G71" s="288" t="str">
        <f>IF('①7.積算内訳（PR）'!G70="","",'①7.積算内訳（PR）'!G70)</f>
        <v/>
      </c>
      <c r="H71" s="753" t="str">
        <f>IF('①7.積算内訳（PR）'!H70="","",'①7.積算内訳（PR）'!H70)</f>
        <v/>
      </c>
      <c r="I71" s="1780"/>
      <c r="J71" s="269" t="s">
        <v>150</v>
      </c>
      <c r="K71" s="265"/>
      <c r="L71" s="288" t="str">
        <f t="shared" si="18"/>
        <v/>
      </c>
      <c r="M71" s="266"/>
      <c r="N71" s="266"/>
      <c r="O71" s="266"/>
      <c r="P71" s="1783"/>
      <c r="Q71" s="1373"/>
      <c r="R71" s="1374"/>
      <c r="S71" s="259"/>
      <c r="T71" s="257"/>
      <c r="U71" s="180"/>
    </row>
    <row r="72" spans="2:21" ht="19.5" customHeight="1">
      <c r="B72" s="1364"/>
      <c r="C72" s="264" t="s">
        <v>151</v>
      </c>
      <c r="D72" s="265"/>
      <c r="E72" s="288">
        <f t="shared" si="17"/>
        <v>0</v>
      </c>
      <c r="F72" s="288" t="str">
        <f>IF('①7.積算内訳（PR）'!F71="","",'①7.積算内訳（PR）'!F71)</f>
        <v/>
      </c>
      <c r="G72" s="288" t="str">
        <f>IF('①7.積算内訳（PR）'!G71="","",'①7.積算内訳（PR）'!G71)</f>
        <v/>
      </c>
      <c r="H72" s="753" t="str">
        <f>IF('①7.積算内訳（PR）'!H71="","",'①7.積算内訳（PR）'!H71)</f>
        <v/>
      </c>
      <c r="I72" s="1780"/>
      <c r="J72" s="264" t="s">
        <v>151</v>
      </c>
      <c r="K72" s="265"/>
      <c r="L72" s="288" t="str">
        <f t="shared" si="18"/>
        <v/>
      </c>
      <c r="M72" s="266"/>
      <c r="N72" s="266"/>
      <c r="O72" s="266"/>
      <c r="P72" s="1783"/>
      <c r="Q72" s="1373"/>
      <c r="R72" s="1374"/>
      <c r="S72" s="268"/>
      <c r="T72" s="270"/>
      <c r="U72" s="180"/>
    </row>
    <row r="73" spans="2:21" ht="19.5" customHeight="1">
      <c r="B73" s="1364"/>
      <c r="C73" s="264" t="s">
        <v>152</v>
      </c>
      <c r="D73" s="265"/>
      <c r="E73" s="288">
        <f t="shared" si="17"/>
        <v>0</v>
      </c>
      <c r="F73" s="754" t="str">
        <f>IF('①7.積算内訳（PR）'!F72="","",'①7.積算内訳（PR）'!F72)</f>
        <v/>
      </c>
      <c r="G73" s="754" t="str">
        <f>IF('①7.積算内訳（PR）'!G72="","",'①7.積算内訳（PR）'!G72)</f>
        <v/>
      </c>
      <c r="H73" s="753" t="str">
        <f>IF('①7.積算内訳（PR）'!H72="","",'①7.積算内訳（PR）'!H72)</f>
        <v/>
      </c>
      <c r="I73" s="1780"/>
      <c r="J73" s="264" t="s">
        <v>152</v>
      </c>
      <c r="K73" s="265"/>
      <c r="L73" s="288" t="str">
        <f t="shared" si="18"/>
        <v/>
      </c>
      <c r="M73" s="278"/>
      <c r="N73" s="278"/>
      <c r="O73" s="278"/>
      <c r="P73" s="1783"/>
      <c r="Q73" s="1373"/>
      <c r="R73" s="1374"/>
      <c r="S73" s="268"/>
      <c r="T73" s="270"/>
      <c r="U73" s="180"/>
    </row>
    <row r="74" spans="2:21" ht="19.5" customHeight="1">
      <c r="B74" s="1364"/>
      <c r="C74" s="272" t="s">
        <v>631</v>
      </c>
      <c r="D74" s="265"/>
      <c r="E74" s="288">
        <f t="shared" si="17"/>
        <v>0</v>
      </c>
      <c r="F74" s="288" t="str">
        <f>IF('①7.積算内訳（PR）'!F73="","",'①7.積算内訳（PR）'!F73)</f>
        <v/>
      </c>
      <c r="G74" s="288" t="str">
        <f>IF('①7.積算内訳（PR）'!G73="","",'①7.積算内訳（PR）'!G73)</f>
        <v/>
      </c>
      <c r="H74" s="753" t="str">
        <f>IF('①7.積算内訳（PR）'!H73="","",'①7.積算内訳（PR）'!H73)</f>
        <v/>
      </c>
      <c r="I74" s="1780"/>
      <c r="J74" s="272" t="s">
        <v>631</v>
      </c>
      <c r="K74" s="265"/>
      <c r="L74" s="288" t="str">
        <f t="shared" si="18"/>
        <v/>
      </c>
      <c r="M74" s="266"/>
      <c r="N74" s="266"/>
      <c r="O74" s="266"/>
      <c r="P74" s="1783"/>
      <c r="Q74" s="1373"/>
      <c r="R74" s="1374"/>
      <c r="S74" s="268"/>
      <c r="T74" s="270"/>
      <c r="U74" s="180"/>
    </row>
    <row r="75" spans="2:21" ht="19.5" customHeight="1">
      <c r="B75" s="1364"/>
      <c r="C75" s="264" t="s">
        <v>153</v>
      </c>
      <c r="D75" s="265"/>
      <c r="E75" s="288">
        <f t="shared" si="17"/>
        <v>0</v>
      </c>
      <c r="F75" s="288" t="str">
        <f>IF('①7.積算内訳（PR）'!F74="","",'①7.積算内訳（PR）'!F74)</f>
        <v/>
      </c>
      <c r="G75" s="288" t="str">
        <f>IF('①7.積算内訳（PR）'!G74="","",'①7.積算内訳（PR）'!G74)</f>
        <v/>
      </c>
      <c r="H75" s="753" t="str">
        <f>IF('①7.積算内訳（PR）'!H74="","",'①7.積算内訳（PR）'!H74)</f>
        <v/>
      </c>
      <c r="I75" s="1780"/>
      <c r="J75" s="264" t="s">
        <v>153</v>
      </c>
      <c r="K75" s="265"/>
      <c r="L75" s="288" t="str">
        <f t="shared" si="18"/>
        <v/>
      </c>
      <c r="M75" s="266"/>
      <c r="N75" s="266"/>
      <c r="O75" s="266"/>
      <c r="P75" s="1783"/>
      <c r="Q75" s="1373"/>
      <c r="R75" s="1374"/>
      <c r="S75" s="268"/>
      <c r="T75" s="270"/>
      <c r="U75" s="180"/>
    </row>
    <row r="76" spans="2:21" ht="19.5" customHeight="1" thickBot="1">
      <c r="B76" s="1365"/>
      <c r="C76" s="273" t="s">
        <v>154</v>
      </c>
      <c r="D76" s="758" t="str">
        <f>IF('①7.積算内訳（PR）'!D75="","",'①7.積算内訳（PR）'!D75)</f>
        <v/>
      </c>
      <c r="E76" s="289">
        <f>SUM(F76:H76)</f>
        <v>0</v>
      </c>
      <c r="F76" s="289" t="str">
        <f>IF('①7.積算内訳（PR）'!F75="","",'①7.積算内訳（PR）'!F75)</f>
        <v/>
      </c>
      <c r="G76" s="289" t="str">
        <f>IF('①7.積算内訳（PR）'!G75="","",'①7.積算内訳（PR）'!G75)</f>
        <v/>
      </c>
      <c r="H76" s="755" t="str">
        <f>IF('①7.積算内訳（PR）'!H75="","",'①7.積算内訳（PR）'!H75)</f>
        <v/>
      </c>
      <c r="I76" s="1781"/>
      <c r="J76" s="273" t="s">
        <v>154</v>
      </c>
      <c r="K76" s="274"/>
      <c r="L76" s="289" t="str">
        <f t="shared" si="18"/>
        <v/>
      </c>
      <c r="M76" s="275"/>
      <c r="N76" s="275"/>
      <c r="O76" s="275"/>
      <c r="P76" s="1784"/>
      <c r="Q76" s="1381"/>
      <c r="R76" s="1382"/>
      <c r="S76" s="268"/>
      <c r="T76" s="270"/>
      <c r="U76" s="180"/>
    </row>
    <row r="77" spans="2:21" ht="37.5" customHeight="1">
      <c r="B77" s="204" t="str">
        <f>IF('①4.事業内容（PR）'!B12="","",'①4.事業内容（PR）'!B12)</f>
        <v/>
      </c>
      <c r="C77" s="1359" t="str">
        <f>IF('①4.事業内容（PR）'!C12="","",'①4.事業内容（PR）'!C12)</f>
        <v/>
      </c>
      <c r="D77" s="1360"/>
      <c r="E77" s="284">
        <f>SUM(E78:E86)</f>
        <v>0</v>
      </c>
      <c r="F77" s="284">
        <f>SUM(F78:F86)</f>
        <v>0</v>
      </c>
      <c r="G77" s="284">
        <f>SUM(G78:G86)</f>
        <v>0</v>
      </c>
      <c r="H77" s="756">
        <f>SUM(H78:H86)</f>
        <v>0</v>
      </c>
      <c r="I77" s="760" t="str">
        <f>IF('⑦1.活動計画変更（PR）'!C21="変更",'⑦1.活動計画変更（PR）'!B21,IF('⑦1.活動計画変更（PR）'!C21="中止",'⑦1.活動計画変更（PR）'!B21,""))</f>
        <v/>
      </c>
      <c r="J77" s="1359" t="str">
        <f>IF('⑦1.活動計画変更（PR）'!C21="変更",'⑦1.活動計画変更（PR）'!D21,"")</f>
        <v/>
      </c>
      <c r="K77" s="1360"/>
      <c r="L77" s="284" t="str">
        <f>IF(SUM(L78:L86)=0,"",SUM(L78:L86))</f>
        <v/>
      </c>
      <c r="M77" s="284" t="str">
        <f>IF(SUM(M78:M86)=0,"",SUM(M78:M86))</f>
        <v/>
      </c>
      <c r="N77" s="284" t="str">
        <f>IF(SUM(N78:N86)=0,"",SUM(N78:N86))</f>
        <v/>
      </c>
      <c r="O77" s="284" t="str">
        <f>IF(SUM(O78:O86)=0,"",SUM(O78:O86))</f>
        <v/>
      </c>
      <c r="P77" s="277"/>
      <c r="Q77" s="1787"/>
      <c r="R77" s="1788"/>
      <c r="S77" s="259"/>
      <c r="T77" s="257"/>
      <c r="U77" s="180"/>
    </row>
    <row r="78" spans="2:21" ht="19.5" customHeight="1">
      <c r="B78" s="1363"/>
      <c r="C78" s="260" t="s">
        <v>147</v>
      </c>
      <c r="D78" s="261"/>
      <c r="E78" s="287">
        <f>SUM(F78:H78)</f>
        <v>0</v>
      </c>
      <c r="F78" s="287" t="str">
        <f>IF('①7.積算内訳（PR）'!F77="","",'①7.積算内訳（PR）'!F77)</f>
        <v/>
      </c>
      <c r="G78" s="287" t="str">
        <f>IF('①7.積算内訳（PR）'!G77="","",'①7.積算内訳（PR）'!G77)</f>
        <v/>
      </c>
      <c r="H78" s="752" t="str">
        <f>IF('①7.積算内訳（PR）'!H77="","",'①7.積算内訳（PR）'!H77)</f>
        <v/>
      </c>
      <c r="I78" s="1779" t="str">
        <f>IF('⑦1.活動計画変更（PR）'!C21="選択","",IF('⑦1.活動計画変更（PR）'!C21="変更",'⑦1.活動計画変更（PR）'!C21,IF('⑦1.活動計画変更（PR）'!C21="中止","中止","")))</f>
        <v/>
      </c>
      <c r="J78" s="260" t="s">
        <v>147</v>
      </c>
      <c r="K78" s="261"/>
      <c r="L78" s="287" t="str">
        <f>IF(SUM(M78:O78)=0,"",SUM(M78:O78))</f>
        <v/>
      </c>
      <c r="M78" s="262"/>
      <c r="N78" s="262"/>
      <c r="O78" s="262"/>
      <c r="P78" s="1782"/>
      <c r="Q78" s="1785"/>
      <c r="R78" s="1786"/>
      <c r="S78" s="268"/>
      <c r="T78" s="270"/>
      <c r="U78" s="180"/>
    </row>
    <row r="79" spans="2:21" ht="19.5" customHeight="1">
      <c r="B79" s="1364"/>
      <c r="C79" s="264" t="s">
        <v>148</v>
      </c>
      <c r="D79" s="265"/>
      <c r="E79" s="288">
        <f t="shared" ref="E79:E85" si="19">SUM(F79:H79)</f>
        <v>0</v>
      </c>
      <c r="F79" s="288" t="str">
        <f>IF('①7.積算内訳（PR）'!F78="","",'①7.積算内訳（PR）'!F78)</f>
        <v/>
      </c>
      <c r="G79" s="288" t="str">
        <f>IF('①7.積算内訳（PR）'!G78="","",'①7.積算内訳（PR）'!G78)</f>
        <v/>
      </c>
      <c r="H79" s="753" t="str">
        <f>IF('①7.積算内訳（PR）'!H78="","",'①7.積算内訳（PR）'!H78)</f>
        <v/>
      </c>
      <c r="I79" s="1780"/>
      <c r="J79" s="264" t="s">
        <v>148</v>
      </c>
      <c r="K79" s="265"/>
      <c r="L79" s="288" t="str">
        <f t="shared" ref="L79:L86" si="20">IF(SUM(M79:O79)=0,"",SUM(M79:O79))</f>
        <v/>
      </c>
      <c r="M79" s="266"/>
      <c r="N79" s="266"/>
      <c r="O79" s="266"/>
      <c r="P79" s="1783"/>
      <c r="Q79" s="1373"/>
      <c r="R79" s="1374"/>
      <c r="S79" s="259"/>
      <c r="T79" s="257"/>
      <c r="U79" s="180"/>
    </row>
    <row r="80" spans="2:21" ht="19.5" customHeight="1">
      <c r="B80" s="1364"/>
      <c r="C80" s="264" t="s">
        <v>149</v>
      </c>
      <c r="D80" s="265"/>
      <c r="E80" s="288">
        <f t="shared" si="19"/>
        <v>0</v>
      </c>
      <c r="F80" s="288" t="str">
        <f>IF('①7.積算内訳（PR）'!F79="","",'①7.積算内訳（PR）'!F79)</f>
        <v/>
      </c>
      <c r="G80" s="288" t="str">
        <f>IF('①7.積算内訳（PR）'!G79="","",'①7.積算内訳（PR）'!G79)</f>
        <v/>
      </c>
      <c r="H80" s="753" t="str">
        <f>IF('①7.積算内訳（PR）'!H79="","",'①7.積算内訳（PR）'!H79)</f>
        <v/>
      </c>
      <c r="I80" s="1780"/>
      <c r="J80" s="264" t="s">
        <v>149</v>
      </c>
      <c r="K80" s="265"/>
      <c r="L80" s="288" t="str">
        <f t="shared" si="20"/>
        <v/>
      </c>
      <c r="M80" s="266"/>
      <c r="N80" s="266"/>
      <c r="O80" s="266"/>
      <c r="P80" s="1783"/>
      <c r="Q80" s="1373"/>
      <c r="R80" s="1374"/>
      <c r="S80" s="259"/>
      <c r="T80" s="257"/>
      <c r="U80" s="180"/>
    </row>
    <row r="81" spans="2:21" ht="19.5" customHeight="1">
      <c r="B81" s="1364"/>
      <c r="C81" s="269" t="s">
        <v>150</v>
      </c>
      <c r="D81" s="265"/>
      <c r="E81" s="288">
        <f t="shared" si="19"/>
        <v>0</v>
      </c>
      <c r="F81" s="288" t="str">
        <f>IF('①7.積算内訳（PR）'!F80="","",'①7.積算内訳（PR）'!F80)</f>
        <v/>
      </c>
      <c r="G81" s="288" t="str">
        <f>IF('①7.積算内訳（PR）'!G80="","",'①7.積算内訳（PR）'!G80)</f>
        <v/>
      </c>
      <c r="H81" s="753" t="str">
        <f>IF('①7.積算内訳（PR）'!H80="","",'①7.積算内訳（PR）'!H80)</f>
        <v/>
      </c>
      <c r="I81" s="1780"/>
      <c r="J81" s="269" t="s">
        <v>150</v>
      </c>
      <c r="K81" s="265"/>
      <c r="L81" s="288" t="str">
        <f t="shared" si="20"/>
        <v/>
      </c>
      <c r="M81" s="266"/>
      <c r="N81" s="266"/>
      <c r="O81" s="266"/>
      <c r="P81" s="1783"/>
      <c r="Q81" s="1373"/>
      <c r="R81" s="1374"/>
      <c r="S81" s="259"/>
      <c r="T81" s="257"/>
      <c r="U81" s="180"/>
    </row>
    <row r="82" spans="2:21" ht="19.5" customHeight="1">
      <c r="B82" s="1364"/>
      <c r="C82" s="264" t="s">
        <v>151</v>
      </c>
      <c r="D82" s="265"/>
      <c r="E82" s="288">
        <f t="shared" si="19"/>
        <v>0</v>
      </c>
      <c r="F82" s="288" t="str">
        <f>IF('①7.積算内訳（PR）'!F81="","",'①7.積算内訳（PR）'!F81)</f>
        <v/>
      </c>
      <c r="G82" s="288" t="str">
        <f>IF('①7.積算内訳（PR）'!G81="","",'①7.積算内訳（PR）'!G81)</f>
        <v/>
      </c>
      <c r="H82" s="753" t="str">
        <f>IF('①7.積算内訳（PR）'!H81="","",'①7.積算内訳（PR）'!H81)</f>
        <v/>
      </c>
      <c r="I82" s="1780"/>
      <c r="J82" s="264" t="s">
        <v>151</v>
      </c>
      <c r="K82" s="265"/>
      <c r="L82" s="288" t="str">
        <f t="shared" si="20"/>
        <v/>
      </c>
      <c r="M82" s="266"/>
      <c r="N82" s="266"/>
      <c r="O82" s="266"/>
      <c r="P82" s="1783"/>
      <c r="Q82" s="1373"/>
      <c r="R82" s="1374"/>
      <c r="S82" s="268"/>
      <c r="T82" s="270"/>
      <c r="U82" s="180"/>
    </row>
    <row r="83" spans="2:21" ht="19.5" customHeight="1">
      <c r="B83" s="1364"/>
      <c r="C83" s="264" t="s">
        <v>152</v>
      </c>
      <c r="D83" s="265"/>
      <c r="E83" s="288">
        <f t="shared" si="19"/>
        <v>0</v>
      </c>
      <c r="F83" s="754" t="str">
        <f>IF('①7.積算内訳（PR）'!F82="","",'①7.積算内訳（PR）'!F82)</f>
        <v/>
      </c>
      <c r="G83" s="754" t="str">
        <f>IF('①7.積算内訳（PR）'!G82="","",'①7.積算内訳（PR）'!G82)</f>
        <v/>
      </c>
      <c r="H83" s="753" t="str">
        <f>IF('①7.積算内訳（PR）'!H82="","",'①7.積算内訳（PR）'!H82)</f>
        <v/>
      </c>
      <c r="I83" s="1780"/>
      <c r="J83" s="264" t="s">
        <v>152</v>
      </c>
      <c r="K83" s="265"/>
      <c r="L83" s="288" t="str">
        <f t="shared" si="20"/>
        <v/>
      </c>
      <c r="M83" s="278"/>
      <c r="N83" s="278"/>
      <c r="O83" s="278"/>
      <c r="P83" s="1783"/>
      <c r="Q83" s="1373"/>
      <c r="R83" s="1374"/>
      <c r="S83" s="268"/>
      <c r="T83" s="270"/>
      <c r="U83" s="180"/>
    </row>
    <row r="84" spans="2:21" ht="19.5" customHeight="1">
      <c r="B84" s="1364"/>
      <c r="C84" s="272" t="s">
        <v>631</v>
      </c>
      <c r="D84" s="265"/>
      <c r="E84" s="288">
        <f t="shared" si="19"/>
        <v>0</v>
      </c>
      <c r="F84" s="288" t="str">
        <f>IF('①7.積算内訳（PR）'!F83="","",'①7.積算内訳（PR）'!F83)</f>
        <v/>
      </c>
      <c r="G84" s="288" t="str">
        <f>IF('①7.積算内訳（PR）'!G83="","",'①7.積算内訳（PR）'!G83)</f>
        <v/>
      </c>
      <c r="H84" s="753" t="str">
        <f>IF('①7.積算内訳（PR）'!H83="","",'①7.積算内訳（PR）'!H83)</f>
        <v/>
      </c>
      <c r="I84" s="1780"/>
      <c r="J84" s="272" t="s">
        <v>631</v>
      </c>
      <c r="K84" s="265"/>
      <c r="L84" s="288" t="str">
        <f t="shared" si="20"/>
        <v/>
      </c>
      <c r="M84" s="266"/>
      <c r="N84" s="266"/>
      <c r="O84" s="266"/>
      <c r="P84" s="1783"/>
      <c r="Q84" s="1373"/>
      <c r="R84" s="1374"/>
      <c r="S84" s="268"/>
      <c r="T84" s="270"/>
      <c r="U84" s="180"/>
    </row>
    <row r="85" spans="2:21" ht="19.5" customHeight="1">
      <c r="B85" s="1364"/>
      <c r="C85" s="264" t="s">
        <v>153</v>
      </c>
      <c r="D85" s="265"/>
      <c r="E85" s="288">
        <f t="shared" si="19"/>
        <v>0</v>
      </c>
      <c r="F85" s="288" t="str">
        <f>IF('①7.積算内訳（PR）'!F84="","",'①7.積算内訳（PR）'!F84)</f>
        <v/>
      </c>
      <c r="G85" s="288" t="str">
        <f>IF('①7.積算内訳（PR）'!G84="","",'①7.積算内訳（PR）'!G84)</f>
        <v/>
      </c>
      <c r="H85" s="753" t="str">
        <f>IF('①7.積算内訳（PR）'!H84="","",'①7.積算内訳（PR）'!H84)</f>
        <v/>
      </c>
      <c r="I85" s="1780"/>
      <c r="J85" s="264" t="s">
        <v>153</v>
      </c>
      <c r="K85" s="265"/>
      <c r="L85" s="288" t="str">
        <f t="shared" si="20"/>
        <v/>
      </c>
      <c r="M85" s="266"/>
      <c r="N85" s="266"/>
      <c r="O85" s="266"/>
      <c r="P85" s="1783"/>
      <c r="Q85" s="1373"/>
      <c r="R85" s="1374"/>
      <c r="S85" s="268"/>
      <c r="T85" s="270"/>
      <c r="U85" s="180"/>
    </row>
    <row r="86" spans="2:21" ht="19.5" customHeight="1" thickBot="1">
      <c r="B86" s="1365"/>
      <c r="C86" s="273" t="s">
        <v>154</v>
      </c>
      <c r="D86" s="758" t="str">
        <f>IF('①7.積算内訳（PR）'!D85="","",'①7.積算内訳（PR）'!D85)</f>
        <v/>
      </c>
      <c r="E86" s="289">
        <f>SUM(F86:H86)</f>
        <v>0</v>
      </c>
      <c r="F86" s="289" t="str">
        <f>IF('①7.積算内訳（PR）'!F85="","",'①7.積算内訳（PR）'!F85)</f>
        <v/>
      </c>
      <c r="G86" s="289" t="str">
        <f>IF('①7.積算内訳（PR）'!G85="","",'①7.積算内訳（PR）'!G85)</f>
        <v/>
      </c>
      <c r="H86" s="755" t="str">
        <f>IF('①7.積算内訳（PR）'!H85="","",'①7.積算内訳（PR）'!H85)</f>
        <v/>
      </c>
      <c r="I86" s="1781"/>
      <c r="J86" s="273" t="s">
        <v>154</v>
      </c>
      <c r="K86" s="274"/>
      <c r="L86" s="289" t="str">
        <f t="shared" si="20"/>
        <v/>
      </c>
      <c r="M86" s="275"/>
      <c r="N86" s="275"/>
      <c r="O86" s="275"/>
      <c r="P86" s="1784"/>
      <c r="Q86" s="1381"/>
      <c r="R86" s="1382"/>
      <c r="S86" s="268"/>
      <c r="T86" s="270"/>
      <c r="U86" s="180"/>
    </row>
    <row r="87" spans="2:21" ht="37.5" customHeight="1">
      <c r="B87" s="285" t="str">
        <f>IF('①4.事業内容（PR）'!B13="","",'①4.事業内容（PR）'!B13)</f>
        <v/>
      </c>
      <c r="C87" s="1359" t="str">
        <f>IF('①4.事業内容（PR）'!C13="","",'①4.事業内容（PR）'!C13)</f>
        <v/>
      </c>
      <c r="D87" s="1360"/>
      <c r="E87" s="286">
        <f>SUM(E88:E96)</f>
        <v>0</v>
      </c>
      <c r="F87" s="286">
        <f>SUM(F88:F96)</f>
        <v>0</v>
      </c>
      <c r="G87" s="286">
        <f>SUM(G88:G96)</f>
        <v>0</v>
      </c>
      <c r="H87" s="757">
        <f>SUM(H88:H96)</f>
        <v>0</v>
      </c>
      <c r="I87" s="760" t="str">
        <f>IF('⑦1.活動計画変更（PR）'!C23="変更",'⑦1.活動計画変更（PR）'!B23,IF('⑦1.活動計画変更（PR）'!C23="中止",'⑦1.活動計画変更（PR）'!B23,""))</f>
        <v/>
      </c>
      <c r="J87" s="1359" t="str">
        <f>IF('⑦1.活動計画変更（PR）'!C23="変更",'⑦1.活動計画変更（PR）'!D23,"")</f>
        <v/>
      </c>
      <c r="K87" s="1360"/>
      <c r="L87" s="286" t="str">
        <f>IF(SUM(L88:L96)=0,"",SUM(L88:L96))</f>
        <v/>
      </c>
      <c r="M87" s="286" t="str">
        <f>IF(SUM(M88:M96)=0,"",SUM(M88:M96))</f>
        <v/>
      </c>
      <c r="N87" s="286" t="str">
        <f>IF(SUM(N88:N96)=0,"",SUM(N88:N96))</f>
        <v/>
      </c>
      <c r="O87" s="286" t="str">
        <f>IF(SUM(O88:O96)=0,"",SUM(O88:O96))</f>
        <v/>
      </c>
      <c r="P87" s="280"/>
      <c r="Q87" s="1777"/>
      <c r="R87" s="1778"/>
      <c r="S87" s="259"/>
      <c r="T87" s="257"/>
      <c r="U87" s="180"/>
    </row>
    <row r="88" spans="2:21" ht="19.5" customHeight="1">
      <c r="B88" s="1363"/>
      <c r="C88" s="260" t="s">
        <v>147</v>
      </c>
      <c r="D88" s="261"/>
      <c r="E88" s="287">
        <f>SUM(F88:H88)</f>
        <v>0</v>
      </c>
      <c r="F88" s="287" t="str">
        <f>IF('①7.積算内訳（PR）'!F87="","",'①7.積算内訳（PR）'!F87)</f>
        <v/>
      </c>
      <c r="G88" s="287" t="str">
        <f>IF('①7.積算内訳（PR）'!G87="","",'①7.積算内訳（PR）'!G87)</f>
        <v/>
      </c>
      <c r="H88" s="752" t="str">
        <f>IF('①7.積算内訳（PR）'!H87="","",'①7.積算内訳（PR）'!H87)</f>
        <v/>
      </c>
      <c r="I88" s="1779" t="str">
        <f>IF('⑦1.活動計画変更（PR）'!C23="選択","",IF('⑦1.活動計画変更（PR）'!C23="変更",'⑦1.活動計画変更（PR）'!C23,IF('⑦1.活動計画変更（PR）'!C23="中止","中止","")))</f>
        <v/>
      </c>
      <c r="J88" s="260" t="s">
        <v>147</v>
      </c>
      <c r="K88" s="261"/>
      <c r="L88" s="287" t="str">
        <f>IF(SUM(M88:O88)=0,"",SUM(M88:O88))</f>
        <v/>
      </c>
      <c r="M88" s="262"/>
      <c r="N88" s="262"/>
      <c r="O88" s="262"/>
      <c r="P88" s="1782"/>
      <c r="Q88" s="1785"/>
      <c r="R88" s="1786"/>
      <c r="S88" s="268"/>
      <c r="T88" s="270"/>
      <c r="U88" s="180"/>
    </row>
    <row r="89" spans="2:21" ht="19.5" customHeight="1">
      <c r="B89" s="1364"/>
      <c r="C89" s="264" t="s">
        <v>148</v>
      </c>
      <c r="D89" s="265"/>
      <c r="E89" s="288">
        <f t="shared" ref="E89:E95" si="21">SUM(F89:H89)</f>
        <v>0</v>
      </c>
      <c r="F89" s="288" t="str">
        <f>IF('①7.積算内訳（PR）'!F88="","",'①7.積算内訳（PR）'!F88)</f>
        <v/>
      </c>
      <c r="G89" s="288" t="str">
        <f>IF('①7.積算内訳（PR）'!G88="","",'①7.積算内訳（PR）'!G88)</f>
        <v/>
      </c>
      <c r="H89" s="753" t="str">
        <f>IF('①7.積算内訳（PR）'!H88="","",'①7.積算内訳（PR）'!H88)</f>
        <v/>
      </c>
      <c r="I89" s="1780"/>
      <c r="J89" s="264" t="s">
        <v>148</v>
      </c>
      <c r="K89" s="265"/>
      <c r="L89" s="288" t="str">
        <f t="shared" ref="L89:L96" si="22">IF(SUM(M89:O89)=0,"",SUM(M89:O89))</f>
        <v/>
      </c>
      <c r="M89" s="266"/>
      <c r="N89" s="266"/>
      <c r="O89" s="266"/>
      <c r="P89" s="1783"/>
      <c r="Q89" s="1373"/>
      <c r="R89" s="1374"/>
      <c r="S89" s="259"/>
      <c r="T89" s="257"/>
      <c r="U89" s="180"/>
    </row>
    <row r="90" spans="2:21" ht="19.5" customHeight="1">
      <c r="B90" s="1364"/>
      <c r="C90" s="264" t="s">
        <v>149</v>
      </c>
      <c r="D90" s="265"/>
      <c r="E90" s="288">
        <f t="shared" si="21"/>
        <v>0</v>
      </c>
      <c r="F90" s="288" t="str">
        <f>IF('①7.積算内訳（PR）'!F89="","",'①7.積算内訳（PR）'!F89)</f>
        <v/>
      </c>
      <c r="G90" s="288" t="str">
        <f>IF('①7.積算内訳（PR）'!G89="","",'①7.積算内訳（PR）'!G89)</f>
        <v/>
      </c>
      <c r="H90" s="753" t="str">
        <f>IF('①7.積算内訳（PR）'!H89="","",'①7.積算内訳（PR）'!H89)</f>
        <v/>
      </c>
      <c r="I90" s="1780"/>
      <c r="J90" s="264" t="s">
        <v>149</v>
      </c>
      <c r="K90" s="265"/>
      <c r="L90" s="288" t="str">
        <f t="shared" si="22"/>
        <v/>
      </c>
      <c r="M90" s="266"/>
      <c r="N90" s="266"/>
      <c r="O90" s="266"/>
      <c r="P90" s="1783"/>
      <c r="Q90" s="1373"/>
      <c r="R90" s="1374"/>
      <c r="S90" s="259"/>
      <c r="T90" s="257"/>
      <c r="U90" s="180"/>
    </row>
    <row r="91" spans="2:21" ht="19.5" customHeight="1">
      <c r="B91" s="1364"/>
      <c r="C91" s="269" t="s">
        <v>150</v>
      </c>
      <c r="D91" s="265"/>
      <c r="E91" s="288">
        <f t="shared" si="21"/>
        <v>0</v>
      </c>
      <c r="F91" s="288" t="str">
        <f>IF('①7.積算内訳（PR）'!F90="","",'①7.積算内訳（PR）'!F90)</f>
        <v/>
      </c>
      <c r="G91" s="288" t="str">
        <f>IF('①7.積算内訳（PR）'!G90="","",'①7.積算内訳（PR）'!G90)</f>
        <v/>
      </c>
      <c r="H91" s="753" t="str">
        <f>IF('①7.積算内訳（PR）'!H90="","",'①7.積算内訳（PR）'!H90)</f>
        <v/>
      </c>
      <c r="I91" s="1780"/>
      <c r="J91" s="269" t="s">
        <v>150</v>
      </c>
      <c r="K91" s="265"/>
      <c r="L91" s="288" t="str">
        <f t="shared" si="22"/>
        <v/>
      </c>
      <c r="M91" s="266"/>
      <c r="N91" s="266"/>
      <c r="O91" s="266"/>
      <c r="P91" s="1783"/>
      <c r="Q91" s="1373"/>
      <c r="R91" s="1374"/>
      <c r="S91" s="259"/>
      <c r="T91" s="257"/>
      <c r="U91" s="180"/>
    </row>
    <row r="92" spans="2:21" ht="19.5" customHeight="1">
      <c r="B92" s="1364"/>
      <c r="C92" s="264" t="s">
        <v>151</v>
      </c>
      <c r="D92" s="265"/>
      <c r="E92" s="288">
        <f t="shared" si="21"/>
        <v>0</v>
      </c>
      <c r="F92" s="288" t="str">
        <f>IF('①7.積算内訳（PR）'!F91="","",'①7.積算内訳（PR）'!F91)</f>
        <v/>
      </c>
      <c r="G92" s="288" t="str">
        <f>IF('①7.積算内訳（PR）'!G91="","",'①7.積算内訳（PR）'!G91)</f>
        <v/>
      </c>
      <c r="H92" s="753" t="str">
        <f>IF('①7.積算内訳（PR）'!H91="","",'①7.積算内訳（PR）'!H91)</f>
        <v/>
      </c>
      <c r="I92" s="1780"/>
      <c r="J92" s="264" t="s">
        <v>151</v>
      </c>
      <c r="K92" s="265"/>
      <c r="L92" s="288" t="str">
        <f t="shared" si="22"/>
        <v/>
      </c>
      <c r="M92" s="266"/>
      <c r="N92" s="266"/>
      <c r="O92" s="266"/>
      <c r="P92" s="1783"/>
      <c r="Q92" s="1373"/>
      <c r="R92" s="1374"/>
      <c r="S92" s="268"/>
      <c r="T92" s="270"/>
      <c r="U92" s="180"/>
    </row>
    <row r="93" spans="2:21" ht="19.5" customHeight="1">
      <c r="B93" s="1364"/>
      <c r="C93" s="264" t="s">
        <v>152</v>
      </c>
      <c r="D93" s="265"/>
      <c r="E93" s="288">
        <f t="shared" si="21"/>
        <v>0</v>
      </c>
      <c r="F93" s="754" t="str">
        <f>IF('①7.積算内訳（PR）'!F92="","",'①7.積算内訳（PR）'!F92)</f>
        <v/>
      </c>
      <c r="G93" s="754" t="str">
        <f>IF('①7.積算内訳（PR）'!G92="","",'①7.積算内訳（PR）'!G92)</f>
        <v/>
      </c>
      <c r="H93" s="753" t="str">
        <f>IF('①7.積算内訳（PR）'!H92="","",'①7.積算内訳（PR）'!H92)</f>
        <v/>
      </c>
      <c r="I93" s="1780"/>
      <c r="J93" s="264" t="s">
        <v>152</v>
      </c>
      <c r="K93" s="265"/>
      <c r="L93" s="288" t="str">
        <f t="shared" si="22"/>
        <v/>
      </c>
      <c r="M93" s="278"/>
      <c r="N93" s="278"/>
      <c r="O93" s="278"/>
      <c r="P93" s="1783"/>
      <c r="Q93" s="1373"/>
      <c r="R93" s="1374"/>
      <c r="S93" s="268"/>
      <c r="T93" s="270"/>
      <c r="U93" s="180"/>
    </row>
    <row r="94" spans="2:21" ht="19.5" customHeight="1">
      <c r="B94" s="1364"/>
      <c r="C94" s="272" t="s">
        <v>631</v>
      </c>
      <c r="D94" s="265"/>
      <c r="E94" s="288">
        <f t="shared" si="21"/>
        <v>0</v>
      </c>
      <c r="F94" s="288" t="str">
        <f>IF('①7.積算内訳（PR）'!F93="","",'①7.積算内訳（PR）'!F93)</f>
        <v/>
      </c>
      <c r="G94" s="288" t="str">
        <f>IF('①7.積算内訳（PR）'!G93="","",'①7.積算内訳（PR）'!G93)</f>
        <v/>
      </c>
      <c r="H94" s="753" t="str">
        <f>IF('①7.積算内訳（PR）'!H93="","",'①7.積算内訳（PR）'!H93)</f>
        <v/>
      </c>
      <c r="I94" s="1780"/>
      <c r="J94" s="272" t="s">
        <v>631</v>
      </c>
      <c r="K94" s="265"/>
      <c r="L94" s="288" t="str">
        <f t="shared" si="22"/>
        <v/>
      </c>
      <c r="M94" s="266"/>
      <c r="N94" s="266"/>
      <c r="O94" s="266"/>
      <c r="P94" s="1783"/>
      <c r="Q94" s="1373"/>
      <c r="R94" s="1374"/>
      <c r="S94" s="268"/>
      <c r="T94" s="270"/>
      <c r="U94" s="180"/>
    </row>
    <row r="95" spans="2:21" ht="19.5" customHeight="1">
      <c r="B95" s="1364"/>
      <c r="C95" s="264" t="s">
        <v>153</v>
      </c>
      <c r="D95" s="265"/>
      <c r="E95" s="288">
        <f t="shared" si="21"/>
        <v>0</v>
      </c>
      <c r="F95" s="288" t="str">
        <f>IF('①7.積算内訳（PR）'!F94="","",'①7.積算内訳（PR）'!F94)</f>
        <v/>
      </c>
      <c r="G95" s="288" t="str">
        <f>IF('①7.積算内訳（PR）'!G94="","",'①7.積算内訳（PR）'!G94)</f>
        <v/>
      </c>
      <c r="H95" s="753" t="str">
        <f>IF('①7.積算内訳（PR）'!H94="","",'①7.積算内訳（PR）'!H94)</f>
        <v/>
      </c>
      <c r="I95" s="1780"/>
      <c r="J95" s="264" t="s">
        <v>153</v>
      </c>
      <c r="K95" s="265"/>
      <c r="L95" s="288" t="str">
        <f t="shared" si="22"/>
        <v/>
      </c>
      <c r="M95" s="266"/>
      <c r="N95" s="266"/>
      <c r="O95" s="266"/>
      <c r="P95" s="1783"/>
      <c r="Q95" s="1373"/>
      <c r="R95" s="1374"/>
      <c r="S95" s="268"/>
      <c r="T95" s="270"/>
      <c r="U95" s="180"/>
    </row>
    <row r="96" spans="2:21" ht="19.5" customHeight="1" thickBot="1">
      <c r="B96" s="1365"/>
      <c r="C96" s="273" t="s">
        <v>154</v>
      </c>
      <c r="D96" s="758" t="str">
        <f>IF('①7.積算内訳（PR）'!D95="","",'①7.積算内訳（PR）'!D95)</f>
        <v/>
      </c>
      <c r="E96" s="289">
        <f>SUM(F96:H96)</f>
        <v>0</v>
      </c>
      <c r="F96" s="289" t="str">
        <f>IF('①7.積算内訳（PR）'!F95="","",'①7.積算内訳（PR）'!F95)</f>
        <v/>
      </c>
      <c r="G96" s="289" t="str">
        <f>IF('①7.積算内訳（PR）'!G95="","",'①7.積算内訳（PR）'!G95)</f>
        <v/>
      </c>
      <c r="H96" s="755" t="str">
        <f>IF('①7.積算内訳（PR）'!H95="","",'①7.積算内訳（PR）'!H95)</f>
        <v/>
      </c>
      <c r="I96" s="1781"/>
      <c r="J96" s="273" t="s">
        <v>154</v>
      </c>
      <c r="K96" s="274"/>
      <c r="L96" s="289" t="str">
        <f t="shared" si="22"/>
        <v/>
      </c>
      <c r="M96" s="275"/>
      <c r="N96" s="275"/>
      <c r="O96" s="275"/>
      <c r="P96" s="1784"/>
      <c r="Q96" s="1381"/>
      <c r="R96" s="1382"/>
      <c r="S96" s="268"/>
      <c r="T96" s="270"/>
      <c r="U96" s="180"/>
    </row>
    <row r="97" spans="2:21" ht="37.5" customHeight="1">
      <c r="B97" s="285" t="str">
        <f>IF('①4.事業内容（PR）'!B14="","",'①4.事業内容（PR）'!B14)</f>
        <v/>
      </c>
      <c r="C97" s="1359" t="str">
        <f>IF('①4.事業内容（PR）'!C14="","",'①4.事業内容（PR）'!C14)</f>
        <v/>
      </c>
      <c r="D97" s="1360"/>
      <c r="E97" s="286">
        <f>SUM(E98:E106)</f>
        <v>0</v>
      </c>
      <c r="F97" s="286">
        <f>SUM(F98:F106)</f>
        <v>0</v>
      </c>
      <c r="G97" s="286">
        <f>SUM(G98:G106)</f>
        <v>0</v>
      </c>
      <c r="H97" s="757">
        <f>SUM(H98:H106)</f>
        <v>0</v>
      </c>
      <c r="I97" s="760" t="str">
        <f>IF('⑦1.活動計画変更（PR）'!C25="変更",'⑦1.活動計画変更（PR）'!B25,IF('⑦1.活動計画変更（PR）'!C25="中止",'⑦1.活動計画変更（PR）'!B25,""))</f>
        <v/>
      </c>
      <c r="J97" s="1359" t="str">
        <f>IF('⑦1.活動計画変更（PR）'!C25="変更",'⑦1.活動計画変更（PR）'!D25,"")</f>
        <v/>
      </c>
      <c r="K97" s="1360"/>
      <c r="L97" s="286" t="str">
        <f>IF(SUM(L98:L106)=0,"",SUM(L98:L106))</f>
        <v/>
      </c>
      <c r="M97" s="286" t="str">
        <f>IF(SUM(M98:M106)=0,"",SUM(M98:M106))</f>
        <v/>
      </c>
      <c r="N97" s="286" t="str">
        <f>IF(SUM(N98:N106)=0,"",SUM(N98:N106))</f>
        <v/>
      </c>
      <c r="O97" s="286" t="str">
        <f>IF(SUM(O98:O106)=0,"",SUM(O98:O106))</f>
        <v/>
      </c>
      <c r="P97" s="280"/>
      <c r="Q97" s="1777"/>
      <c r="R97" s="1778"/>
      <c r="S97" s="259"/>
      <c r="T97" s="257"/>
      <c r="U97" s="180"/>
    </row>
    <row r="98" spans="2:21" ht="19.5" customHeight="1">
      <c r="B98" s="1363"/>
      <c r="C98" s="260" t="s">
        <v>147</v>
      </c>
      <c r="D98" s="261"/>
      <c r="E98" s="287">
        <f>SUM(F98:H98)</f>
        <v>0</v>
      </c>
      <c r="F98" s="287" t="str">
        <f>IF('①7.積算内訳（PR）'!F97="","",'①7.積算内訳（PR）'!F97)</f>
        <v/>
      </c>
      <c r="G98" s="287" t="str">
        <f>IF('①7.積算内訳（PR）'!G97="","",'①7.積算内訳（PR）'!G97)</f>
        <v/>
      </c>
      <c r="H98" s="752" t="str">
        <f>IF('①7.積算内訳（PR）'!H97="","",'①7.積算内訳（PR）'!H97)</f>
        <v/>
      </c>
      <c r="I98" s="1779" t="str">
        <f>IF('⑦1.活動計画変更（PR）'!C25="選択","",IF('⑦1.活動計画変更（PR）'!C25="変更",'⑦1.活動計画変更（PR）'!C25,IF('⑦1.活動計画変更（PR）'!C25="中止","中止","")))</f>
        <v/>
      </c>
      <c r="J98" s="260" t="s">
        <v>147</v>
      </c>
      <c r="K98" s="261"/>
      <c r="L98" s="287" t="str">
        <f>IF(SUM(M98:O98)=0,"",SUM(M98:O98))</f>
        <v/>
      </c>
      <c r="M98" s="262"/>
      <c r="N98" s="262"/>
      <c r="O98" s="262"/>
      <c r="P98" s="1782"/>
      <c r="Q98" s="1785"/>
      <c r="R98" s="1786"/>
      <c r="S98" s="268"/>
      <c r="T98" s="270"/>
      <c r="U98" s="180"/>
    </row>
    <row r="99" spans="2:21" ht="19.5" customHeight="1">
      <c r="B99" s="1364"/>
      <c r="C99" s="264" t="s">
        <v>148</v>
      </c>
      <c r="D99" s="265"/>
      <c r="E99" s="288">
        <f t="shared" ref="E99:E105" si="23">SUM(F99:H99)</f>
        <v>0</v>
      </c>
      <c r="F99" s="288" t="str">
        <f>IF('①7.積算内訳（PR）'!F98="","",'①7.積算内訳（PR）'!F98)</f>
        <v/>
      </c>
      <c r="G99" s="288" t="str">
        <f>IF('①7.積算内訳（PR）'!G98="","",'①7.積算内訳（PR）'!G98)</f>
        <v/>
      </c>
      <c r="H99" s="753" t="str">
        <f>IF('①7.積算内訳（PR）'!H98="","",'①7.積算内訳（PR）'!H98)</f>
        <v/>
      </c>
      <c r="I99" s="1780"/>
      <c r="J99" s="264" t="s">
        <v>148</v>
      </c>
      <c r="K99" s="265"/>
      <c r="L99" s="288" t="str">
        <f t="shared" ref="L99:L106" si="24">IF(SUM(M99:O99)=0,"",SUM(M99:O99))</f>
        <v/>
      </c>
      <c r="M99" s="266"/>
      <c r="N99" s="266"/>
      <c r="O99" s="266"/>
      <c r="P99" s="1783"/>
      <c r="Q99" s="1373"/>
      <c r="R99" s="1374"/>
      <c r="S99" s="259"/>
      <c r="T99" s="257"/>
      <c r="U99" s="180"/>
    </row>
    <row r="100" spans="2:21" ht="19.5" customHeight="1">
      <c r="B100" s="1364"/>
      <c r="C100" s="264" t="s">
        <v>149</v>
      </c>
      <c r="D100" s="265"/>
      <c r="E100" s="288">
        <f t="shared" si="23"/>
        <v>0</v>
      </c>
      <c r="F100" s="288" t="str">
        <f>IF('①7.積算内訳（PR）'!F99="","",'①7.積算内訳（PR）'!F99)</f>
        <v/>
      </c>
      <c r="G100" s="288" t="str">
        <f>IF('①7.積算内訳（PR）'!G99="","",'①7.積算内訳（PR）'!G99)</f>
        <v/>
      </c>
      <c r="H100" s="753" t="str">
        <f>IF('①7.積算内訳（PR）'!H99="","",'①7.積算内訳（PR）'!H99)</f>
        <v/>
      </c>
      <c r="I100" s="1780"/>
      <c r="J100" s="264" t="s">
        <v>149</v>
      </c>
      <c r="K100" s="265"/>
      <c r="L100" s="288" t="str">
        <f t="shared" si="24"/>
        <v/>
      </c>
      <c r="M100" s="266"/>
      <c r="N100" s="266"/>
      <c r="O100" s="266"/>
      <c r="P100" s="1783"/>
      <c r="Q100" s="1373"/>
      <c r="R100" s="1374"/>
      <c r="S100" s="259"/>
      <c r="T100" s="257"/>
      <c r="U100" s="180"/>
    </row>
    <row r="101" spans="2:21" ht="19.5" customHeight="1">
      <c r="B101" s="1364"/>
      <c r="C101" s="269" t="s">
        <v>150</v>
      </c>
      <c r="D101" s="265"/>
      <c r="E101" s="288">
        <f t="shared" si="23"/>
        <v>0</v>
      </c>
      <c r="F101" s="288" t="str">
        <f>IF('①7.積算内訳（PR）'!F100="","",'①7.積算内訳（PR）'!F100)</f>
        <v/>
      </c>
      <c r="G101" s="288" t="str">
        <f>IF('①7.積算内訳（PR）'!G100="","",'①7.積算内訳（PR）'!G100)</f>
        <v/>
      </c>
      <c r="H101" s="753" t="str">
        <f>IF('①7.積算内訳（PR）'!H100="","",'①7.積算内訳（PR）'!H100)</f>
        <v/>
      </c>
      <c r="I101" s="1780"/>
      <c r="J101" s="269" t="s">
        <v>150</v>
      </c>
      <c r="K101" s="265"/>
      <c r="L101" s="288" t="str">
        <f t="shared" si="24"/>
        <v/>
      </c>
      <c r="M101" s="266"/>
      <c r="N101" s="266"/>
      <c r="O101" s="266"/>
      <c r="P101" s="1783"/>
      <c r="Q101" s="1373"/>
      <c r="R101" s="1374"/>
      <c r="S101" s="259"/>
      <c r="T101" s="257"/>
      <c r="U101" s="180"/>
    </row>
    <row r="102" spans="2:21" ht="19.5" customHeight="1">
      <c r="B102" s="1364"/>
      <c r="C102" s="264" t="s">
        <v>151</v>
      </c>
      <c r="D102" s="265"/>
      <c r="E102" s="288">
        <f t="shared" si="23"/>
        <v>0</v>
      </c>
      <c r="F102" s="288" t="str">
        <f>IF('①7.積算内訳（PR）'!F101="","",'①7.積算内訳（PR）'!F101)</f>
        <v/>
      </c>
      <c r="G102" s="288" t="str">
        <f>IF('①7.積算内訳（PR）'!G101="","",'①7.積算内訳（PR）'!G101)</f>
        <v/>
      </c>
      <c r="H102" s="753" t="str">
        <f>IF('①7.積算内訳（PR）'!H101="","",'①7.積算内訳（PR）'!H101)</f>
        <v/>
      </c>
      <c r="I102" s="1780"/>
      <c r="J102" s="264" t="s">
        <v>151</v>
      </c>
      <c r="K102" s="265"/>
      <c r="L102" s="288" t="str">
        <f t="shared" si="24"/>
        <v/>
      </c>
      <c r="M102" s="266"/>
      <c r="N102" s="266"/>
      <c r="O102" s="266"/>
      <c r="P102" s="1783"/>
      <c r="Q102" s="1373"/>
      <c r="R102" s="1374"/>
      <c r="S102" s="268"/>
      <c r="T102" s="270"/>
      <c r="U102" s="180"/>
    </row>
    <row r="103" spans="2:21" ht="19.5" customHeight="1">
      <c r="B103" s="1364"/>
      <c r="C103" s="264" t="s">
        <v>152</v>
      </c>
      <c r="D103" s="265"/>
      <c r="E103" s="288">
        <f t="shared" si="23"/>
        <v>0</v>
      </c>
      <c r="F103" s="754" t="str">
        <f>IF('①7.積算内訳（PR）'!F102="","",'①7.積算内訳（PR）'!F102)</f>
        <v/>
      </c>
      <c r="G103" s="754" t="str">
        <f>IF('①7.積算内訳（PR）'!G102="","",'①7.積算内訳（PR）'!G102)</f>
        <v/>
      </c>
      <c r="H103" s="753" t="str">
        <f>IF('①7.積算内訳（PR）'!H102="","",'①7.積算内訳（PR）'!H102)</f>
        <v/>
      </c>
      <c r="I103" s="1780"/>
      <c r="J103" s="264" t="s">
        <v>152</v>
      </c>
      <c r="K103" s="265"/>
      <c r="L103" s="288" t="str">
        <f t="shared" si="24"/>
        <v/>
      </c>
      <c r="M103" s="278"/>
      <c r="N103" s="278"/>
      <c r="O103" s="278"/>
      <c r="P103" s="1783"/>
      <c r="Q103" s="1373"/>
      <c r="R103" s="1374"/>
      <c r="S103" s="268"/>
      <c r="T103" s="270"/>
      <c r="U103" s="180"/>
    </row>
    <row r="104" spans="2:21" ht="19.5" customHeight="1">
      <c r="B104" s="1364"/>
      <c r="C104" s="272" t="s">
        <v>631</v>
      </c>
      <c r="D104" s="265"/>
      <c r="E104" s="288">
        <f t="shared" si="23"/>
        <v>0</v>
      </c>
      <c r="F104" s="288" t="str">
        <f>IF('①7.積算内訳（PR）'!F103="","",'①7.積算内訳（PR）'!F103)</f>
        <v/>
      </c>
      <c r="G104" s="288" t="str">
        <f>IF('①7.積算内訳（PR）'!G103="","",'①7.積算内訳（PR）'!G103)</f>
        <v/>
      </c>
      <c r="H104" s="753" t="str">
        <f>IF('①7.積算内訳（PR）'!H103="","",'①7.積算内訳（PR）'!H103)</f>
        <v/>
      </c>
      <c r="I104" s="1780"/>
      <c r="J104" s="272" t="s">
        <v>631</v>
      </c>
      <c r="K104" s="265"/>
      <c r="L104" s="288" t="str">
        <f t="shared" si="24"/>
        <v/>
      </c>
      <c r="M104" s="266"/>
      <c r="N104" s="266"/>
      <c r="O104" s="266"/>
      <c r="P104" s="1783"/>
      <c r="Q104" s="1373"/>
      <c r="R104" s="1374"/>
      <c r="S104" s="268"/>
      <c r="T104" s="270"/>
      <c r="U104" s="180"/>
    </row>
    <row r="105" spans="2:21" ht="19.5" customHeight="1">
      <c r="B105" s="1364"/>
      <c r="C105" s="264" t="s">
        <v>153</v>
      </c>
      <c r="D105" s="265"/>
      <c r="E105" s="288">
        <f t="shared" si="23"/>
        <v>0</v>
      </c>
      <c r="F105" s="288" t="str">
        <f>IF('①7.積算内訳（PR）'!F104="","",'①7.積算内訳（PR）'!F104)</f>
        <v/>
      </c>
      <c r="G105" s="288" t="str">
        <f>IF('①7.積算内訳（PR）'!G104="","",'①7.積算内訳（PR）'!G104)</f>
        <v/>
      </c>
      <c r="H105" s="753" t="str">
        <f>IF('①7.積算内訳（PR）'!H104="","",'①7.積算内訳（PR）'!H104)</f>
        <v/>
      </c>
      <c r="I105" s="1780"/>
      <c r="J105" s="264" t="s">
        <v>153</v>
      </c>
      <c r="K105" s="265"/>
      <c r="L105" s="288" t="str">
        <f t="shared" si="24"/>
        <v/>
      </c>
      <c r="M105" s="266"/>
      <c r="N105" s="266"/>
      <c r="O105" s="266"/>
      <c r="P105" s="1783"/>
      <c r="Q105" s="1373"/>
      <c r="R105" s="1374"/>
      <c r="S105" s="268"/>
      <c r="T105" s="270"/>
      <c r="U105" s="180"/>
    </row>
    <row r="106" spans="2:21" ht="19.5" customHeight="1" thickBot="1">
      <c r="B106" s="1365"/>
      <c r="C106" s="273" t="s">
        <v>154</v>
      </c>
      <c r="D106" s="758" t="str">
        <f>IF('①7.積算内訳（PR）'!D105="","",'①7.積算内訳（PR）'!D105)</f>
        <v/>
      </c>
      <c r="E106" s="289">
        <f>SUM(F106:H106)</f>
        <v>0</v>
      </c>
      <c r="F106" s="289" t="str">
        <f>IF('①7.積算内訳（PR）'!F105="","",'①7.積算内訳（PR）'!F105)</f>
        <v/>
      </c>
      <c r="G106" s="289" t="str">
        <f>IF('①7.積算内訳（PR）'!G105="","",'①7.積算内訳（PR）'!G105)</f>
        <v/>
      </c>
      <c r="H106" s="755" t="str">
        <f>IF('①7.積算内訳（PR）'!H105="","",'①7.積算内訳（PR）'!H105)</f>
        <v/>
      </c>
      <c r="I106" s="1781"/>
      <c r="J106" s="273" t="s">
        <v>154</v>
      </c>
      <c r="K106" s="274"/>
      <c r="L106" s="289" t="str">
        <f t="shared" si="24"/>
        <v/>
      </c>
      <c r="M106" s="275"/>
      <c r="N106" s="275"/>
      <c r="O106" s="275"/>
      <c r="P106" s="1784"/>
      <c r="Q106" s="1381"/>
      <c r="R106" s="1382"/>
      <c r="S106" s="268"/>
      <c r="T106" s="270"/>
      <c r="U106" s="180"/>
    </row>
    <row r="107" spans="2:21" ht="37.5" customHeight="1">
      <c r="B107" s="204" t="str">
        <f>IF('①4.事業内容（PR）'!B15="","",'①4.事業内容（PR）'!B15)</f>
        <v/>
      </c>
      <c r="C107" s="1359" t="str">
        <f>IF('①4.事業内容（PR）'!C15="","",'①4.事業内容（PR）'!C15)</f>
        <v/>
      </c>
      <c r="D107" s="1360"/>
      <c r="E107" s="284">
        <f>SUM(E108:E116)</f>
        <v>0</v>
      </c>
      <c r="F107" s="284">
        <f>SUM(F108:F116)</f>
        <v>0</v>
      </c>
      <c r="G107" s="284">
        <f>SUM(G108:G116)</f>
        <v>0</v>
      </c>
      <c r="H107" s="756">
        <f>SUM(H108:H116)</f>
        <v>0</v>
      </c>
      <c r="I107" s="760" t="str">
        <f>IF('⑦1.活動計画変更（PR）'!C27="変更",'⑦1.活動計画変更（PR）'!B27,IF('⑦1.活動計画変更（PR）'!C27="中止",'⑦1.活動計画変更（PR）'!B27,""))</f>
        <v/>
      </c>
      <c r="J107" s="1359" t="str">
        <f>IF('⑦1.活動計画変更（PR）'!C27="変更",'⑦1.活動計画変更（PR）'!D27,"")</f>
        <v/>
      </c>
      <c r="K107" s="1360"/>
      <c r="L107" s="284" t="str">
        <f>IF(SUM(L108:L116)=0,"",SUM(L108:L116))</f>
        <v/>
      </c>
      <c r="M107" s="284" t="str">
        <f>IF(SUM(M108:M116)=0,"",SUM(M108:M116))</f>
        <v/>
      </c>
      <c r="N107" s="284" t="str">
        <f>IF(SUM(N108:N116)=0,"",SUM(N108:N116))</f>
        <v/>
      </c>
      <c r="O107" s="284" t="str">
        <f>IF(SUM(O108:O116)=0,"",SUM(O108:O116))</f>
        <v/>
      </c>
      <c r="P107" s="277"/>
      <c r="Q107" s="1787"/>
      <c r="R107" s="1788"/>
      <c r="S107" s="259"/>
      <c r="T107" s="257"/>
      <c r="U107" s="180"/>
    </row>
    <row r="108" spans="2:21" ht="19.5" customHeight="1">
      <c r="B108" s="1363"/>
      <c r="C108" s="260" t="s">
        <v>147</v>
      </c>
      <c r="D108" s="261"/>
      <c r="E108" s="287">
        <f>SUM(F108:H108)</f>
        <v>0</v>
      </c>
      <c r="F108" s="287" t="str">
        <f>IF('①7.積算内訳（PR）'!F107="","",'①7.積算内訳（PR）'!F107)</f>
        <v/>
      </c>
      <c r="G108" s="287" t="str">
        <f>IF('①7.積算内訳（PR）'!G107="","",'①7.積算内訳（PR）'!G107)</f>
        <v/>
      </c>
      <c r="H108" s="752" t="str">
        <f>IF('①7.積算内訳（PR）'!H107="","",'①7.積算内訳（PR）'!H107)</f>
        <v/>
      </c>
      <c r="I108" s="1779" t="str">
        <f>IF('⑦1.活動計画変更（PR）'!C27="選択","",IF('⑦1.活動計画変更（PR）'!C27="変更",'⑦1.活動計画変更（PR）'!C27,IF('⑦1.活動計画変更（PR）'!C27="中止","中止","")))</f>
        <v/>
      </c>
      <c r="J108" s="260" t="s">
        <v>147</v>
      </c>
      <c r="K108" s="261"/>
      <c r="L108" s="287" t="str">
        <f>IF(SUM(M108:O108)=0,"",SUM(M108:O108))</f>
        <v/>
      </c>
      <c r="M108" s="262"/>
      <c r="N108" s="262"/>
      <c r="O108" s="262"/>
      <c r="P108" s="1782"/>
      <c r="Q108" s="1785"/>
      <c r="R108" s="1786"/>
      <c r="S108" s="268"/>
      <c r="T108" s="270"/>
      <c r="U108" s="180"/>
    </row>
    <row r="109" spans="2:21" ht="19.5" customHeight="1">
      <c r="B109" s="1364"/>
      <c r="C109" s="264" t="s">
        <v>148</v>
      </c>
      <c r="D109" s="265"/>
      <c r="E109" s="288">
        <f t="shared" ref="E109:E115" si="25">SUM(F109:H109)</f>
        <v>0</v>
      </c>
      <c r="F109" s="288" t="str">
        <f>IF('①7.積算内訳（PR）'!F108="","",'①7.積算内訳（PR）'!F108)</f>
        <v/>
      </c>
      <c r="G109" s="288" t="str">
        <f>IF('①7.積算内訳（PR）'!G108="","",'①7.積算内訳（PR）'!G108)</f>
        <v/>
      </c>
      <c r="H109" s="753" t="str">
        <f>IF('①7.積算内訳（PR）'!H108="","",'①7.積算内訳（PR）'!H108)</f>
        <v/>
      </c>
      <c r="I109" s="1780"/>
      <c r="J109" s="264" t="s">
        <v>148</v>
      </c>
      <c r="K109" s="265"/>
      <c r="L109" s="288" t="str">
        <f t="shared" ref="L109:L116" si="26">IF(SUM(M109:O109)=0,"",SUM(M109:O109))</f>
        <v/>
      </c>
      <c r="M109" s="266"/>
      <c r="N109" s="266"/>
      <c r="O109" s="266"/>
      <c r="P109" s="1783"/>
      <c r="Q109" s="1373"/>
      <c r="R109" s="1374"/>
      <c r="S109" s="259"/>
      <c r="T109" s="257"/>
      <c r="U109" s="180"/>
    </row>
    <row r="110" spans="2:21" ht="19.5" customHeight="1">
      <c r="B110" s="1364"/>
      <c r="C110" s="264" t="s">
        <v>149</v>
      </c>
      <c r="D110" s="265"/>
      <c r="E110" s="288">
        <f t="shared" si="25"/>
        <v>0</v>
      </c>
      <c r="F110" s="288" t="str">
        <f>IF('①7.積算内訳（PR）'!F109="","",'①7.積算内訳（PR）'!F109)</f>
        <v/>
      </c>
      <c r="G110" s="288" t="str">
        <f>IF('①7.積算内訳（PR）'!G109="","",'①7.積算内訳（PR）'!G109)</f>
        <v/>
      </c>
      <c r="H110" s="753" t="str">
        <f>IF('①7.積算内訳（PR）'!H109="","",'①7.積算内訳（PR）'!H109)</f>
        <v/>
      </c>
      <c r="I110" s="1780"/>
      <c r="J110" s="264" t="s">
        <v>149</v>
      </c>
      <c r="K110" s="265"/>
      <c r="L110" s="288" t="str">
        <f t="shared" si="26"/>
        <v/>
      </c>
      <c r="M110" s="266"/>
      <c r="N110" s="266"/>
      <c r="O110" s="266"/>
      <c r="P110" s="1783"/>
      <c r="Q110" s="1373"/>
      <c r="R110" s="1374"/>
      <c r="S110" s="259"/>
      <c r="T110" s="257"/>
      <c r="U110" s="180"/>
    </row>
    <row r="111" spans="2:21" ht="19.5" customHeight="1">
      <c r="B111" s="1364"/>
      <c r="C111" s="269" t="s">
        <v>150</v>
      </c>
      <c r="D111" s="265"/>
      <c r="E111" s="288">
        <f t="shared" si="25"/>
        <v>0</v>
      </c>
      <c r="F111" s="288" t="str">
        <f>IF('①7.積算内訳（PR）'!F110="","",'①7.積算内訳（PR）'!F110)</f>
        <v/>
      </c>
      <c r="G111" s="288" t="str">
        <f>IF('①7.積算内訳（PR）'!G110="","",'①7.積算内訳（PR）'!G110)</f>
        <v/>
      </c>
      <c r="H111" s="753" t="str">
        <f>IF('①7.積算内訳（PR）'!H110="","",'①7.積算内訳（PR）'!H110)</f>
        <v/>
      </c>
      <c r="I111" s="1780"/>
      <c r="J111" s="269" t="s">
        <v>150</v>
      </c>
      <c r="K111" s="265"/>
      <c r="L111" s="288" t="str">
        <f t="shared" si="26"/>
        <v/>
      </c>
      <c r="M111" s="266"/>
      <c r="N111" s="266"/>
      <c r="O111" s="266"/>
      <c r="P111" s="1783"/>
      <c r="Q111" s="1373"/>
      <c r="R111" s="1374"/>
      <c r="S111" s="259"/>
      <c r="T111" s="257"/>
      <c r="U111" s="180"/>
    </row>
    <row r="112" spans="2:21" ht="19.5" customHeight="1">
      <c r="B112" s="1364"/>
      <c r="C112" s="264" t="s">
        <v>151</v>
      </c>
      <c r="D112" s="265"/>
      <c r="E112" s="288">
        <f t="shared" si="25"/>
        <v>0</v>
      </c>
      <c r="F112" s="288" t="str">
        <f>IF('①7.積算内訳（PR）'!F111="","",'①7.積算内訳（PR）'!F111)</f>
        <v/>
      </c>
      <c r="G112" s="288" t="str">
        <f>IF('①7.積算内訳（PR）'!G111="","",'①7.積算内訳（PR）'!G111)</f>
        <v/>
      </c>
      <c r="H112" s="753" t="str">
        <f>IF('①7.積算内訳（PR）'!H111="","",'①7.積算内訳（PR）'!H111)</f>
        <v/>
      </c>
      <c r="I112" s="1780"/>
      <c r="J112" s="264" t="s">
        <v>151</v>
      </c>
      <c r="K112" s="265"/>
      <c r="L112" s="288" t="str">
        <f t="shared" si="26"/>
        <v/>
      </c>
      <c r="M112" s="266"/>
      <c r="N112" s="266"/>
      <c r="O112" s="266"/>
      <c r="P112" s="1783"/>
      <c r="Q112" s="1373"/>
      <c r="R112" s="1374"/>
      <c r="S112" s="268"/>
      <c r="T112" s="270"/>
      <c r="U112" s="180"/>
    </row>
    <row r="113" spans="2:21" ht="19.5" customHeight="1">
      <c r="B113" s="1364"/>
      <c r="C113" s="264" t="s">
        <v>152</v>
      </c>
      <c r="D113" s="265"/>
      <c r="E113" s="288">
        <f t="shared" si="25"/>
        <v>0</v>
      </c>
      <c r="F113" s="754" t="str">
        <f>IF('①7.積算内訳（PR）'!F112="","",'①7.積算内訳（PR）'!F112)</f>
        <v/>
      </c>
      <c r="G113" s="754" t="str">
        <f>IF('①7.積算内訳（PR）'!G112="","",'①7.積算内訳（PR）'!G112)</f>
        <v/>
      </c>
      <c r="H113" s="753" t="str">
        <f>IF('①7.積算内訳（PR）'!H112="","",'①7.積算内訳（PR）'!H112)</f>
        <v/>
      </c>
      <c r="I113" s="1780"/>
      <c r="J113" s="264" t="s">
        <v>152</v>
      </c>
      <c r="K113" s="265"/>
      <c r="L113" s="288" t="str">
        <f t="shared" si="26"/>
        <v/>
      </c>
      <c r="M113" s="278"/>
      <c r="N113" s="278"/>
      <c r="O113" s="278"/>
      <c r="P113" s="1783"/>
      <c r="Q113" s="1373"/>
      <c r="R113" s="1374"/>
      <c r="S113" s="268"/>
      <c r="T113" s="270"/>
      <c r="U113" s="180"/>
    </row>
    <row r="114" spans="2:21" ht="19.5" customHeight="1">
      <c r="B114" s="1364"/>
      <c r="C114" s="272" t="s">
        <v>631</v>
      </c>
      <c r="D114" s="265"/>
      <c r="E114" s="288">
        <f t="shared" si="25"/>
        <v>0</v>
      </c>
      <c r="F114" s="288" t="str">
        <f>IF('①7.積算内訳（PR）'!F113="","",'①7.積算内訳（PR）'!F113)</f>
        <v/>
      </c>
      <c r="G114" s="288" t="str">
        <f>IF('①7.積算内訳（PR）'!G113="","",'①7.積算内訳（PR）'!G113)</f>
        <v/>
      </c>
      <c r="H114" s="753" t="str">
        <f>IF('①7.積算内訳（PR）'!H113="","",'①7.積算内訳（PR）'!H113)</f>
        <v/>
      </c>
      <c r="I114" s="1780"/>
      <c r="J114" s="272" t="s">
        <v>631</v>
      </c>
      <c r="K114" s="265"/>
      <c r="L114" s="288" t="str">
        <f t="shared" si="26"/>
        <v/>
      </c>
      <c r="M114" s="266"/>
      <c r="N114" s="266"/>
      <c r="O114" s="266"/>
      <c r="P114" s="1783"/>
      <c r="Q114" s="1373"/>
      <c r="R114" s="1374"/>
      <c r="S114" s="268"/>
      <c r="T114" s="270"/>
      <c r="U114" s="180"/>
    </row>
    <row r="115" spans="2:21" ht="19.5" customHeight="1">
      <c r="B115" s="1364"/>
      <c r="C115" s="264" t="s">
        <v>153</v>
      </c>
      <c r="D115" s="265"/>
      <c r="E115" s="288">
        <f t="shared" si="25"/>
        <v>0</v>
      </c>
      <c r="F115" s="288" t="str">
        <f>IF('①7.積算内訳（PR）'!F114="","",'①7.積算内訳（PR）'!F114)</f>
        <v/>
      </c>
      <c r="G115" s="288" t="str">
        <f>IF('①7.積算内訳（PR）'!G114="","",'①7.積算内訳（PR）'!G114)</f>
        <v/>
      </c>
      <c r="H115" s="753" t="str">
        <f>IF('①7.積算内訳（PR）'!H114="","",'①7.積算内訳（PR）'!H114)</f>
        <v/>
      </c>
      <c r="I115" s="1780"/>
      <c r="J115" s="264" t="s">
        <v>153</v>
      </c>
      <c r="K115" s="265"/>
      <c r="L115" s="288" t="str">
        <f t="shared" si="26"/>
        <v/>
      </c>
      <c r="M115" s="266"/>
      <c r="N115" s="266"/>
      <c r="O115" s="266"/>
      <c r="P115" s="1783"/>
      <c r="Q115" s="1373"/>
      <c r="R115" s="1374"/>
      <c r="S115" s="268"/>
      <c r="T115" s="270"/>
      <c r="U115" s="180"/>
    </row>
    <row r="116" spans="2:21" ht="19.5" customHeight="1" thickBot="1">
      <c r="B116" s="1365"/>
      <c r="C116" s="273" t="s">
        <v>154</v>
      </c>
      <c r="D116" s="758" t="str">
        <f>IF('①7.積算内訳（PR）'!D115="","",'①7.積算内訳（PR）'!D115)</f>
        <v/>
      </c>
      <c r="E116" s="761">
        <f>SUM(F116:H116)</f>
        <v>0</v>
      </c>
      <c r="F116" s="289" t="str">
        <f>IF('①7.積算内訳（PR）'!F115="","",'①7.積算内訳（PR）'!F115)</f>
        <v/>
      </c>
      <c r="G116" s="289" t="str">
        <f>IF('①7.積算内訳（PR）'!G115="","",'①7.積算内訳（PR）'!G115)</f>
        <v/>
      </c>
      <c r="H116" s="755" t="str">
        <f>IF('①7.積算内訳（PR）'!H115="","",'①7.積算内訳（PR）'!H115)</f>
        <v/>
      </c>
      <c r="I116" s="1781"/>
      <c r="J116" s="273" t="s">
        <v>154</v>
      </c>
      <c r="K116" s="274"/>
      <c r="L116" s="761" t="str">
        <f t="shared" si="26"/>
        <v/>
      </c>
      <c r="M116" s="748"/>
      <c r="N116" s="748"/>
      <c r="O116" s="748"/>
      <c r="P116" s="1784"/>
      <c r="Q116" s="1381"/>
      <c r="R116" s="1382"/>
      <c r="S116" s="268"/>
      <c r="T116" s="270"/>
      <c r="U116" s="180"/>
    </row>
    <row r="117" spans="2:21" ht="37.5" customHeight="1">
      <c r="B117" s="285" t="str">
        <f>IF('①4.事業内容（PR）'!B16="","",'①4.事業内容（PR）'!B16)</f>
        <v/>
      </c>
      <c r="C117" s="1359" t="str">
        <f>IF('①4.事業内容（PR）'!C16="","",'①4.事業内容（PR）'!C16)</f>
        <v/>
      </c>
      <c r="D117" s="1360"/>
      <c r="E117" s="286">
        <f>SUM(E118:E126)</f>
        <v>0</v>
      </c>
      <c r="F117" s="286">
        <f>SUM(F118:F126)</f>
        <v>0</v>
      </c>
      <c r="G117" s="286">
        <f>SUM(G118:G126)</f>
        <v>0</v>
      </c>
      <c r="H117" s="757">
        <f>SUM(H118:H126)</f>
        <v>0</v>
      </c>
      <c r="I117" s="760" t="str">
        <f>IF('⑦1.活動計画変更（PR）'!C29="変更",'⑦1.活動計画変更（PR）'!B29,IF('⑦1.活動計画変更（PR）'!C29="中止",'⑦1.活動計画変更（PR）'!B29,""))</f>
        <v/>
      </c>
      <c r="J117" s="1359" t="str">
        <f>IF('⑦1.活動計画変更（PR）'!C29="変更",'⑦1.活動計画変更（PR）'!D29,"")</f>
        <v/>
      </c>
      <c r="K117" s="1360"/>
      <c r="L117" s="286" t="str">
        <f>IF(SUM(L118:L126)=0,"",SUM(L118:L126))</f>
        <v/>
      </c>
      <c r="M117" s="286" t="str">
        <f>IF(SUM(M118:M126)=0,"",SUM(M118:M126))</f>
        <v/>
      </c>
      <c r="N117" s="286" t="str">
        <f>IF(SUM(N118:N126)=0,"",SUM(N118:N126))</f>
        <v/>
      </c>
      <c r="O117" s="286" t="str">
        <f>IF(SUM(O118:O126)=0,"",SUM(O118:O126))</f>
        <v/>
      </c>
      <c r="P117" s="280"/>
      <c r="Q117" s="1777"/>
      <c r="R117" s="1778"/>
      <c r="S117" s="259"/>
      <c r="T117" s="257"/>
      <c r="U117" s="180"/>
    </row>
    <row r="118" spans="2:21" ht="19.5" customHeight="1">
      <c r="B118" s="1363"/>
      <c r="C118" s="260" t="s">
        <v>147</v>
      </c>
      <c r="D118" s="261"/>
      <c r="E118" s="287">
        <f>SUM(F118:H118)</f>
        <v>0</v>
      </c>
      <c r="F118" s="287" t="str">
        <f>IF('①7.積算内訳（PR）'!F117="","",'①7.積算内訳（PR）'!F117)</f>
        <v/>
      </c>
      <c r="G118" s="287" t="str">
        <f>IF('①7.積算内訳（PR）'!G117="","",'①7.積算内訳（PR）'!G117)</f>
        <v/>
      </c>
      <c r="H118" s="752" t="str">
        <f>IF('①7.積算内訳（PR）'!H117="","",'①7.積算内訳（PR）'!H117)</f>
        <v/>
      </c>
      <c r="I118" s="1779" t="str">
        <f>IF('⑦1.活動計画変更（PR）'!C29="選択","",IF('⑦1.活動計画変更（PR）'!C29="変更",'⑦1.活動計画変更（PR）'!C29,IF('⑦1.活動計画変更（PR）'!C29="中止","中止","")))</f>
        <v/>
      </c>
      <c r="J118" s="260" t="s">
        <v>147</v>
      </c>
      <c r="K118" s="261"/>
      <c r="L118" s="287" t="str">
        <f>IF(SUM(M118:O118)=0,"",SUM(M118:O118))</f>
        <v/>
      </c>
      <c r="M118" s="262"/>
      <c r="N118" s="262"/>
      <c r="O118" s="262"/>
      <c r="P118" s="1782"/>
      <c r="Q118" s="1785"/>
      <c r="R118" s="1786"/>
      <c r="S118" s="268"/>
      <c r="T118" s="270"/>
      <c r="U118" s="180"/>
    </row>
    <row r="119" spans="2:21" ht="19.5" customHeight="1">
      <c r="B119" s="1364"/>
      <c r="C119" s="264" t="s">
        <v>148</v>
      </c>
      <c r="D119" s="265"/>
      <c r="E119" s="288">
        <f t="shared" ref="E119:E125" si="27">SUM(F119:H119)</f>
        <v>0</v>
      </c>
      <c r="F119" s="288" t="str">
        <f>IF('①7.積算内訳（PR）'!F118="","",'①7.積算内訳（PR）'!F118)</f>
        <v/>
      </c>
      <c r="G119" s="288" t="str">
        <f>IF('①7.積算内訳（PR）'!G118="","",'①7.積算内訳（PR）'!G118)</f>
        <v/>
      </c>
      <c r="H119" s="753" t="str">
        <f>IF('①7.積算内訳（PR）'!H118="","",'①7.積算内訳（PR）'!H118)</f>
        <v/>
      </c>
      <c r="I119" s="1780"/>
      <c r="J119" s="264" t="s">
        <v>148</v>
      </c>
      <c r="K119" s="265"/>
      <c r="L119" s="288" t="str">
        <f t="shared" ref="L119:L126" si="28">IF(SUM(M119:O119)=0,"",SUM(M119:O119))</f>
        <v/>
      </c>
      <c r="M119" s="266"/>
      <c r="N119" s="266"/>
      <c r="O119" s="266"/>
      <c r="P119" s="1783"/>
      <c r="Q119" s="1373"/>
      <c r="R119" s="1374"/>
      <c r="S119" s="259"/>
      <c r="T119" s="257"/>
      <c r="U119" s="180"/>
    </row>
    <row r="120" spans="2:21" ht="19.5" customHeight="1">
      <c r="B120" s="1364"/>
      <c r="C120" s="264" t="s">
        <v>149</v>
      </c>
      <c r="D120" s="265"/>
      <c r="E120" s="288">
        <f t="shared" si="27"/>
        <v>0</v>
      </c>
      <c r="F120" s="288" t="str">
        <f>IF('①7.積算内訳（PR）'!F119="","",'①7.積算内訳（PR）'!F119)</f>
        <v/>
      </c>
      <c r="G120" s="288" t="str">
        <f>IF('①7.積算内訳（PR）'!G119="","",'①7.積算内訳（PR）'!G119)</f>
        <v/>
      </c>
      <c r="H120" s="753" t="str">
        <f>IF('①7.積算内訳（PR）'!H119="","",'①7.積算内訳（PR）'!H119)</f>
        <v/>
      </c>
      <c r="I120" s="1780"/>
      <c r="J120" s="264" t="s">
        <v>149</v>
      </c>
      <c r="K120" s="265"/>
      <c r="L120" s="288" t="str">
        <f t="shared" si="28"/>
        <v/>
      </c>
      <c r="M120" s="266"/>
      <c r="N120" s="266"/>
      <c r="O120" s="266"/>
      <c r="P120" s="1783"/>
      <c r="Q120" s="1373"/>
      <c r="R120" s="1374"/>
      <c r="S120" s="259"/>
      <c r="T120" s="257"/>
      <c r="U120" s="180"/>
    </row>
    <row r="121" spans="2:21" ht="19.5" customHeight="1">
      <c r="B121" s="1364"/>
      <c r="C121" s="269" t="s">
        <v>150</v>
      </c>
      <c r="D121" s="265"/>
      <c r="E121" s="288">
        <f t="shared" si="27"/>
        <v>0</v>
      </c>
      <c r="F121" s="288" t="str">
        <f>IF('①7.積算内訳（PR）'!F120="","",'①7.積算内訳（PR）'!F120)</f>
        <v/>
      </c>
      <c r="G121" s="288" t="str">
        <f>IF('①7.積算内訳（PR）'!G120="","",'①7.積算内訳（PR）'!G120)</f>
        <v/>
      </c>
      <c r="H121" s="753" t="str">
        <f>IF('①7.積算内訳（PR）'!H120="","",'①7.積算内訳（PR）'!H120)</f>
        <v/>
      </c>
      <c r="I121" s="1780"/>
      <c r="J121" s="269" t="s">
        <v>150</v>
      </c>
      <c r="K121" s="265"/>
      <c r="L121" s="288" t="str">
        <f t="shared" si="28"/>
        <v/>
      </c>
      <c r="M121" s="266"/>
      <c r="N121" s="266"/>
      <c r="O121" s="266"/>
      <c r="P121" s="1783"/>
      <c r="Q121" s="1373"/>
      <c r="R121" s="1374"/>
      <c r="S121" s="259"/>
      <c r="T121" s="257"/>
      <c r="U121" s="180"/>
    </row>
    <row r="122" spans="2:21" ht="19.5" customHeight="1">
      <c r="B122" s="1364"/>
      <c r="C122" s="264" t="s">
        <v>151</v>
      </c>
      <c r="D122" s="265"/>
      <c r="E122" s="288">
        <f t="shared" si="27"/>
        <v>0</v>
      </c>
      <c r="F122" s="288" t="str">
        <f>IF('①7.積算内訳（PR）'!F121="","",'①7.積算内訳（PR）'!F121)</f>
        <v/>
      </c>
      <c r="G122" s="288" t="str">
        <f>IF('①7.積算内訳（PR）'!G121="","",'①7.積算内訳（PR）'!G121)</f>
        <v/>
      </c>
      <c r="H122" s="753" t="str">
        <f>IF('①7.積算内訳（PR）'!H121="","",'①7.積算内訳（PR）'!H121)</f>
        <v/>
      </c>
      <c r="I122" s="1780"/>
      <c r="J122" s="264" t="s">
        <v>151</v>
      </c>
      <c r="K122" s="265"/>
      <c r="L122" s="288" t="str">
        <f t="shared" si="28"/>
        <v/>
      </c>
      <c r="M122" s="266"/>
      <c r="N122" s="266"/>
      <c r="O122" s="266"/>
      <c r="P122" s="1783"/>
      <c r="Q122" s="1373"/>
      <c r="R122" s="1374"/>
      <c r="S122" s="268"/>
      <c r="T122" s="270"/>
      <c r="U122" s="180"/>
    </row>
    <row r="123" spans="2:21" ht="19.5" customHeight="1">
      <c r="B123" s="1364"/>
      <c r="C123" s="264" t="s">
        <v>152</v>
      </c>
      <c r="D123" s="265"/>
      <c r="E123" s="288">
        <f t="shared" si="27"/>
        <v>0</v>
      </c>
      <c r="F123" s="754" t="str">
        <f>IF('①7.積算内訳（PR）'!F122="","",'①7.積算内訳（PR）'!F122)</f>
        <v/>
      </c>
      <c r="G123" s="754" t="str">
        <f>IF('①7.積算内訳（PR）'!G122="","",'①7.積算内訳（PR）'!G122)</f>
        <v/>
      </c>
      <c r="H123" s="753" t="str">
        <f>IF('①7.積算内訳（PR）'!H122="","",'①7.積算内訳（PR）'!H122)</f>
        <v/>
      </c>
      <c r="I123" s="1780"/>
      <c r="J123" s="264" t="s">
        <v>152</v>
      </c>
      <c r="K123" s="265"/>
      <c r="L123" s="288" t="str">
        <f t="shared" si="28"/>
        <v/>
      </c>
      <c r="M123" s="278"/>
      <c r="N123" s="278"/>
      <c r="O123" s="278"/>
      <c r="P123" s="1783"/>
      <c r="Q123" s="1373"/>
      <c r="R123" s="1374"/>
      <c r="S123" s="268"/>
      <c r="T123" s="270"/>
      <c r="U123" s="180"/>
    </row>
    <row r="124" spans="2:21" ht="19.5" customHeight="1">
      <c r="B124" s="1364"/>
      <c r="C124" s="272" t="s">
        <v>631</v>
      </c>
      <c r="D124" s="265"/>
      <c r="E124" s="288">
        <f t="shared" si="27"/>
        <v>0</v>
      </c>
      <c r="F124" s="288" t="str">
        <f>IF('①7.積算内訳（PR）'!F123="","",'①7.積算内訳（PR）'!F123)</f>
        <v/>
      </c>
      <c r="G124" s="288" t="str">
        <f>IF('①7.積算内訳（PR）'!G123="","",'①7.積算内訳（PR）'!G123)</f>
        <v/>
      </c>
      <c r="H124" s="753" t="str">
        <f>IF('①7.積算内訳（PR）'!H123="","",'①7.積算内訳（PR）'!H123)</f>
        <v/>
      </c>
      <c r="I124" s="1780"/>
      <c r="J124" s="272" t="s">
        <v>631</v>
      </c>
      <c r="K124" s="265"/>
      <c r="L124" s="288" t="str">
        <f t="shared" si="28"/>
        <v/>
      </c>
      <c r="M124" s="266"/>
      <c r="N124" s="266"/>
      <c r="O124" s="266"/>
      <c r="P124" s="1783"/>
      <c r="Q124" s="1373"/>
      <c r="R124" s="1374"/>
      <c r="S124" s="268"/>
      <c r="T124" s="270"/>
      <c r="U124" s="180"/>
    </row>
    <row r="125" spans="2:21" ht="19.5" customHeight="1">
      <c r="B125" s="1364"/>
      <c r="C125" s="264" t="s">
        <v>153</v>
      </c>
      <c r="D125" s="265"/>
      <c r="E125" s="288">
        <f t="shared" si="27"/>
        <v>0</v>
      </c>
      <c r="F125" s="288" t="str">
        <f>IF('①7.積算内訳（PR）'!F124="","",'①7.積算内訳（PR）'!F124)</f>
        <v/>
      </c>
      <c r="G125" s="288" t="str">
        <f>IF('①7.積算内訳（PR）'!G124="","",'①7.積算内訳（PR）'!G124)</f>
        <v/>
      </c>
      <c r="H125" s="753" t="str">
        <f>IF('①7.積算内訳（PR）'!H124="","",'①7.積算内訳（PR）'!H124)</f>
        <v/>
      </c>
      <c r="I125" s="1780"/>
      <c r="J125" s="264" t="s">
        <v>153</v>
      </c>
      <c r="K125" s="265"/>
      <c r="L125" s="288" t="str">
        <f t="shared" si="28"/>
        <v/>
      </c>
      <c r="M125" s="266"/>
      <c r="N125" s="266"/>
      <c r="O125" s="266"/>
      <c r="P125" s="1783"/>
      <c r="Q125" s="1373"/>
      <c r="R125" s="1374"/>
      <c r="S125" s="268"/>
      <c r="T125" s="270"/>
      <c r="U125" s="180"/>
    </row>
    <row r="126" spans="2:21" ht="19.5" customHeight="1" thickBot="1">
      <c r="B126" s="1365"/>
      <c r="C126" s="273" t="s">
        <v>154</v>
      </c>
      <c r="D126" s="758" t="str">
        <f>IF('①7.積算内訳（PR）'!D125="","",'①7.積算内訳（PR）'!D125)</f>
        <v/>
      </c>
      <c r="E126" s="289">
        <f>SUM(F126:H126)</f>
        <v>0</v>
      </c>
      <c r="F126" s="289" t="str">
        <f>IF('①7.積算内訳（PR）'!F125="","",'①7.積算内訳（PR）'!F125)</f>
        <v/>
      </c>
      <c r="G126" s="289" t="str">
        <f>IF('①7.積算内訳（PR）'!G125="","",'①7.積算内訳（PR）'!G125)</f>
        <v/>
      </c>
      <c r="H126" s="755" t="str">
        <f>IF('①7.積算内訳（PR）'!H125="","",'①7.積算内訳（PR）'!H125)</f>
        <v/>
      </c>
      <c r="I126" s="1781"/>
      <c r="J126" s="273" t="s">
        <v>154</v>
      </c>
      <c r="K126" s="274"/>
      <c r="L126" s="289" t="str">
        <f t="shared" si="28"/>
        <v/>
      </c>
      <c r="M126" s="275"/>
      <c r="N126" s="275"/>
      <c r="O126" s="275"/>
      <c r="P126" s="1784"/>
      <c r="Q126" s="1381"/>
      <c r="R126" s="1382"/>
      <c r="S126" s="268"/>
      <c r="T126" s="270"/>
      <c r="U126" s="180"/>
    </row>
    <row r="127" spans="2:21" ht="37.5" customHeight="1">
      <c r="B127" s="204" t="str">
        <f>IF('①4.事業内容（PR）'!B17="","",'①4.事業内容（PR）'!B17)</f>
        <v/>
      </c>
      <c r="C127" s="1359" t="str">
        <f>IF('①4.事業内容（PR）'!C17="","",'①4.事業内容（PR）'!C17)</f>
        <v/>
      </c>
      <c r="D127" s="1360"/>
      <c r="E127" s="284">
        <f>SUM(E128:E136)</f>
        <v>0</v>
      </c>
      <c r="F127" s="284">
        <f>SUM(F128:F136)</f>
        <v>0</v>
      </c>
      <c r="G127" s="284">
        <f>SUM(G128:G136)</f>
        <v>0</v>
      </c>
      <c r="H127" s="756">
        <f>SUM(H128:H136)</f>
        <v>0</v>
      </c>
      <c r="I127" s="760" t="str">
        <f>IF('⑦1.活動計画変更（PR）'!C31="変更",'⑦1.活動計画変更（PR）'!B31,IF('⑦1.活動計画変更（PR）'!C31="中止",'⑦1.活動計画変更（PR）'!B31,""))</f>
        <v/>
      </c>
      <c r="J127" s="1359" t="str">
        <f>IF('⑦1.活動計画変更（PR）'!C31="変更",'⑦1.活動計画変更（PR）'!D31,"")</f>
        <v/>
      </c>
      <c r="K127" s="1360"/>
      <c r="L127" s="284" t="str">
        <f>IF(SUM(L128:L136)=0,"",SUM(L128:L136))</f>
        <v/>
      </c>
      <c r="M127" s="284" t="str">
        <f>IF(SUM(M128:M136)=0,"",SUM(M128:M136))</f>
        <v/>
      </c>
      <c r="N127" s="284" t="str">
        <f>IF(SUM(N128:N136)=0,"",SUM(N128:N136))</f>
        <v/>
      </c>
      <c r="O127" s="284" t="str">
        <f>IF(SUM(O128:O136)=0,"",SUM(O128:O136))</f>
        <v/>
      </c>
      <c r="P127" s="277"/>
      <c r="Q127" s="1787"/>
      <c r="R127" s="1788"/>
      <c r="S127" s="259"/>
      <c r="T127" s="257"/>
      <c r="U127" s="180"/>
    </row>
    <row r="128" spans="2:21" ht="19.5" customHeight="1">
      <c r="B128" s="1363"/>
      <c r="C128" s="260" t="s">
        <v>147</v>
      </c>
      <c r="D128" s="261"/>
      <c r="E128" s="287">
        <f>SUM(F128:H128)</f>
        <v>0</v>
      </c>
      <c r="F128" s="287" t="str">
        <f>IF('①7.積算内訳（PR）'!F127="","",'①7.積算内訳（PR）'!F127)</f>
        <v/>
      </c>
      <c r="G128" s="287" t="str">
        <f>IF('①7.積算内訳（PR）'!G127="","",'①7.積算内訳（PR）'!G127)</f>
        <v/>
      </c>
      <c r="H128" s="752" t="str">
        <f>IF('①7.積算内訳（PR）'!H127="","",'①7.積算内訳（PR）'!H127)</f>
        <v/>
      </c>
      <c r="I128" s="1779" t="str">
        <f>IF('⑦1.活動計画変更（PR）'!C31="選択","",IF('⑦1.活動計画変更（PR）'!C31="変更",'⑦1.活動計画変更（PR）'!C31,IF('⑦1.活動計画変更（PR）'!C31="中止","中止","")))</f>
        <v/>
      </c>
      <c r="J128" s="260" t="s">
        <v>147</v>
      </c>
      <c r="K128" s="261"/>
      <c r="L128" s="287" t="str">
        <f>IF(SUM(M128:O128)=0,"",SUM(M128:O128))</f>
        <v/>
      </c>
      <c r="M128" s="262"/>
      <c r="N128" s="262"/>
      <c r="O128" s="262"/>
      <c r="P128" s="1782"/>
      <c r="Q128" s="1785"/>
      <c r="R128" s="1786"/>
      <c r="S128" s="268"/>
      <c r="T128" s="270"/>
      <c r="U128" s="180"/>
    </row>
    <row r="129" spans="2:21" ht="19.5" customHeight="1">
      <c r="B129" s="1364"/>
      <c r="C129" s="264" t="s">
        <v>148</v>
      </c>
      <c r="D129" s="265"/>
      <c r="E129" s="288">
        <f t="shared" ref="E129:E135" si="29">SUM(F129:H129)</f>
        <v>0</v>
      </c>
      <c r="F129" s="288" t="str">
        <f>IF('①7.積算内訳（PR）'!F128="","",'①7.積算内訳（PR）'!F128)</f>
        <v/>
      </c>
      <c r="G129" s="288" t="str">
        <f>IF('①7.積算内訳（PR）'!G128="","",'①7.積算内訳（PR）'!G128)</f>
        <v/>
      </c>
      <c r="H129" s="753" t="str">
        <f>IF('①7.積算内訳（PR）'!H128="","",'①7.積算内訳（PR）'!H128)</f>
        <v/>
      </c>
      <c r="I129" s="1780"/>
      <c r="J129" s="264" t="s">
        <v>148</v>
      </c>
      <c r="K129" s="265"/>
      <c r="L129" s="288" t="str">
        <f t="shared" ref="L129:L136" si="30">IF(SUM(M129:O129)=0,"",SUM(M129:O129))</f>
        <v/>
      </c>
      <c r="M129" s="266"/>
      <c r="N129" s="266"/>
      <c r="O129" s="266"/>
      <c r="P129" s="1783"/>
      <c r="Q129" s="1373"/>
      <c r="R129" s="1374"/>
      <c r="S129" s="259"/>
      <c r="T129" s="257"/>
      <c r="U129" s="180"/>
    </row>
    <row r="130" spans="2:21" ht="19.5" customHeight="1">
      <c r="B130" s="1364"/>
      <c r="C130" s="264" t="s">
        <v>149</v>
      </c>
      <c r="D130" s="265"/>
      <c r="E130" s="288">
        <f t="shared" si="29"/>
        <v>0</v>
      </c>
      <c r="F130" s="288" t="str">
        <f>IF('①7.積算内訳（PR）'!F129="","",'①7.積算内訳（PR）'!F129)</f>
        <v/>
      </c>
      <c r="G130" s="288" t="str">
        <f>IF('①7.積算内訳（PR）'!G129="","",'①7.積算内訳（PR）'!G129)</f>
        <v/>
      </c>
      <c r="H130" s="753" t="str">
        <f>IF('①7.積算内訳（PR）'!H129="","",'①7.積算内訳（PR）'!H129)</f>
        <v/>
      </c>
      <c r="I130" s="1780"/>
      <c r="J130" s="264" t="s">
        <v>149</v>
      </c>
      <c r="K130" s="265"/>
      <c r="L130" s="288" t="str">
        <f t="shared" si="30"/>
        <v/>
      </c>
      <c r="M130" s="266"/>
      <c r="N130" s="266"/>
      <c r="O130" s="266"/>
      <c r="P130" s="1783"/>
      <c r="Q130" s="1373"/>
      <c r="R130" s="1374"/>
      <c r="S130" s="259"/>
      <c r="T130" s="257"/>
      <c r="U130" s="180"/>
    </row>
    <row r="131" spans="2:21" ht="19.5" customHeight="1">
      <c r="B131" s="1364"/>
      <c r="C131" s="269" t="s">
        <v>150</v>
      </c>
      <c r="D131" s="265"/>
      <c r="E131" s="288">
        <f t="shared" si="29"/>
        <v>0</v>
      </c>
      <c r="F131" s="288" t="str">
        <f>IF('①7.積算内訳（PR）'!F130="","",'①7.積算内訳（PR）'!F130)</f>
        <v/>
      </c>
      <c r="G131" s="288" t="str">
        <f>IF('①7.積算内訳（PR）'!G130="","",'①7.積算内訳（PR）'!G130)</f>
        <v/>
      </c>
      <c r="H131" s="753" t="str">
        <f>IF('①7.積算内訳（PR）'!H130="","",'①7.積算内訳（PR）'!H130)</f>
        <v/>
      </c>
      <c r="I131" s="1780"/>
      <c r="J131" s="269" t="s">
        <v>150</v>
      </c>
      <c r="K131" s="265"/>
      <c r="L131" s="288" t="str">
        <f t="shared" si="30"/>
        <v/>
      </c>
      <c r="M131" s="266"/>
      <c r="N131" s="266"/>
      <c r="O131" s="266"/>
      <c r="P131" s="1783"/>
      <c r="Q131" s="1373"/>
      <c r="R131" s="1374"/>
      <c r="S131" s="259"/>
      <c r="T131" s="257"/>
      <c r="U131" s="180"/>
    </row>
    <row r="132" spans="2:21" ht="19.5" customHeight="1">
      <c r="B132" s="1364"/>
      <c r="C132" s="264" t="s">
        <v>151</v>
      </c>
      <c r="D132" s="265"/>
      <c r="E132" s="288">
        <f t="shared" si="29"/>
        <v>0</v>
      </c>
      <c r="F132" s="288" t="str">
        <f>IF('①7.積算内訳（PR）'!F131="","",'①7.積算内訳（PR）'!F131)</f>
        <v/>
      </c>
      <c r="G132" s="288" t="str">
        <f>IF('①7.積算内訳（PR）'!G131="","",'①7.積算内訳（PR）'!G131)</f>
        <v/>
      </c>
      <c r="H132" s="753" t="str">
        <f>IF('①7.積算内訳（PR）'!H131="","",'①7.積算内訳（PR）'!H131)</f>
        <v/>
      </c>
      <c r="I132" s="1780"/>
      <c r="J132" s="264" t="s">
        <v>151</v>
      </c>
      <c r="K132" s="265"/>
      <c r="L132" s="288" t="str">
        <f t="shared" si="30"/>
        <v/>
      </c>
      <c r="M132" s="266"/>
      <c r="N132" s="266"/>
      <c r="O132" s="266"/>
      <c r="P132" s="1783"/>
      <c r="Q132" s="1373"/>
      <c r="R132" s="1374"/>
      <c r="S132" s="268"/>
      <c r="T132" s="270"/>
      <c r="U132" s="180"/>
    </row>
    <row r="133" spans="2:21" ht="19.5" customHeight="1">
      <c r="B133" s="1364"/>
      <c r="C133" s="264" t="s">
        <v>152</v>
      </c>
      <c r="D133" s="265"/>
      <c r="E133" s="288">
        <f t="shared" si="29"/>
        <v>0</v>
      </c>
      <c r="F133" s="754" t="str">
        <f>IF('①7.積算内訳（PR）'!F132="","",'①7.積算内訳（PR）'!F132)</f>
        <v/>
      </c>
      <c r="G133" s="754" t="str">
        <f>IF('①7.積算内訳（PR）'!G132="","",'①7.積算内訳（PR）'!G132)</f>
        <v/>
      </c>
      <c r="H133" s="753" t="str">
        <f>IF('①7.積算内訳（PR）'!H132="","",'①7.積算内訳（PR）'!H132)</f>
        <v/>
      </c>
      <c r="I133" s="1780"/>
      <c r="J133" s="264" t="s">
        <v>152</v>
      </c>
      <c r="K133" s="265"/>
      <c r="L133" s="288" t="str">
        <f t="shared" si="30"/>
        <v/>
      </c>
      <c r="M133" s="278"/>
      <c r="N133" s="278"/>
      <c r="O133" s="278"/>
      <c r="P133" s="1783"/>
      <c r="Q133" s="1373"/>
      <c r="R133" s="1374"/>
      <c r="S133" s="268"/>
      <c r="T133" s="270"/>
      <c r="U133" s="180"/>
    </row>
    <row r="134" spans="2:21" ht="19.5" customHeight="1">
      <c r="B134" s="1364"/>
      <c r="C134" s="272" t="s">
        <v>631</v>
      </c>
      <c r="D134" s="265"/>
      <c r="E134" s="288">
        <f t="shared" si="29"/>
        <v>0</v>
      </c>
      <c r="F134" s="288" t="str">
        <f>IF('①7.積算内訳（PR）'!F133="","",'①7.積算内訳（PR）'!F133)</f>
        <v/>
      </c>
      <c r="G134" s="288" t="str">
        <f>IF('①7.積算内訳（PR）'!G133="","",'①7.積算内訳（PR）'!G133)</f>
        <v/>
      </c>
      <c r="H134" s="753" t="str">
        <f>IF('①7.積算内訳（PR）'!H133="","",'①7.積算内訳（PR）'!H133)</f>
        <v/>
      </c>
      <c r="I134" s="1780"/>
      <c r="J134" s="272" t="s">
        <v>631</v>
      </c>
      <c r="K134" s="265"/>
      <c r="L134" s="288" t="str">
        <f t="shared" si="30"/>
        <v/>
      </c>
      <c r="M134" s="266"/>
      <c r="N134" s="266"/>
      <c r="O134" s="266"/>
      <c r="P134" s="1783"/>
      <c r="Q134" s="1373"/>
      <c r="R134" s="1374"/>
      <c r="S134" s="268"/>
      <c r="T134" s="270"/>
      <c r="U134" s="180"/>
    </row>
    <row r="135" spans="2:21" ht="19.5" customHeight="1">
      <c r="B135" s="1364"/>
      <c r="C135" s="264" t="s">
        <v>153</v>
      </c>
      <c r="D135" s="265"/>
      <c r="E135" s="288">
        <f t="shared" si="29"/>
        <v>0</v>
      </c>
      <c r="F135" s="288" t="str">
        <f>IF('①7.積算内訳（PR）'!F134="","",'①7.積算内訳（PR）'!F134)</f>
        <v/>
      </c>
      <c r="G135" s="288" t="str">
        <f>IF('①7.積算内訳（PR）'!G134="","",'①7.積算内訳（PR）'!G134)</f>
        <v/>
      </c>
      <c r="H135" s="753" t="str">
        <f>IF('①7.積算内訳（PR）'!H134="","",'①7.積算内訳（PR）'!H134)</f>
        <v/>
      </c>
      <c r="I135" s="1780"/>
      <c r="J135" s="264" t="s">
        <v>153</v>
      </c>
      <c r="K135" s="265"/>
      <c r="L135" s="288" t="str">
        <f t="shared" si="30"/>
        <v/>
      </c>
      <c r="M135" s="266"/>
      <c r="N135" s="266"/>
      <c r="O135" s="266"/>
      <c r="P135" s="1783"/>
      <c r="Q135" s="1373"/>
      <c r="R135" s="1374"/>
      <c r="S135" s="268"/>
      <c r="T135" s="270"/>
      <c r="U135" s="180"/>
    </row>
    <row r="136" spans="2:21" ht="19.5" customHeight="1" thickBot="1">
      <c r="B136" s="1365"/>
      <c r="C136" s="273" t="s">
        <v>154</v>
      </c>
      <c r="D136" s="758" t="str">
        <f>IF('①7.積算内訳（PR）'!D135="","",'①7.積算内訳（PR）'!D135)</f>
        <v/>
      </c>
      <c r="E136" s="289">
        <f>SUM(F136:H136)</f>
        <v>0</v>
      </c>
      <c r="F136" s="289" t="str">
        <f>IF('①7.積算内訳（PR）'!F135="","",'①7.積算内訳（PR）'!F135)</f>
        <v/>
      </c>
      <c r="G136" s="289" t="str">
        <f>IF('①7.積算内訳（PR）'!G135="","",'①7.積算内訳（PR）'!G135)</f>
        <v/>
      </c>
      <c r="H136" s="755" t="str">
        <f>IF('①7.積算内訳（PR）'!H135="","",'①7.積算内訳（PR）'!H135)</f>
        <v/>
      </c>
      <c r="I136" s="1781"/>
      <c r="J136" s="273" t="s">
        <v>154</v>
      </c>
      <c r="K136" s="274"/>
      <c r="L136" s="289" t="str">
        <f t="shared" si="30"/>
        <v/>
      </c>
      <c r="M136" s="275"/>
      <c r="N136" s="275"/>
      <c r="O136" s="275"/>
      <c r="P136" s="1784"/>
      <c r="Q136" s="1381"/>
      <c r="R136" s="1382"/>
      <c r="S136" s="268"/>
      <c r="T136" s="270"/>
      <c r="U136" s="180"/>
    </row>
    <row r="137" spans="2:21" ht="40.5" customHeight="1">
      <c r="B137" s="204" t="str">
        <f>IF('①4.事業内容（PR）'!B18="","",'①4.事業内容（PR）'!B18)</f>
        <v/>
      </c>
      <c r="C137" s="1359" t="str">
        <f>IF('①4.事業内容（PR）'!C18="","",'①4.事業内容（PR）'!C18)</f>
        <v/>
      </c>
      <c r="D137" s="1360"/>
      <c r="E137" s="284">
        <f>SUM(E138:E146)</f>
        <v>0</v>
      </c>
      <c r="F137" s="284">
        <f>SUM(F138:F146)</f>
        <v>0</v>
      </c>
      <c r="G137" s="284">
        <f>SUM(G138:G146)</f>
        <v>0</v>
      </c>
      <c r="H137" s="756">
        <f>SUM(H138:H146)</f>
        <v>0</v>
      </c>
      <c r="I137" s="760" t="str">
        <f>IF('⑦1.活動計画変更（PR）'!C33="変更",'⑦1.活動計画変更（PR）'!B33,IF('⑦1.活動計画変更（PR）'!C33="中止",'⑦1.活動計画変更（PR）'!B33,""))</f>
        <v/>
      </c>
      <c r="J137" s="1359" t="str">
        <f>IF('⑦1.活動計画変更（PR）'!C33="変更",'⑦1.活動計画変更（PR）'!D33,"")</f>
        <v/>
      </c>
      <c r="K137" s="1360"/>
      <c r="L137" s="284" t="str">
        <f>IF(SUM(L138:L146)=0,"",SUM(L138:L146))</f>
        <v/>
      </c>
      <c r="M137" s="284" t="str">
        <f>IF(SUM(M138:M146)=0,"",SUM(M138:M146))</f>
        <v/>
      </c>
      <c r="N137" s="284" t="str">
        <f>IF(SUM(N138:N146)=0,"",SUM(N138:N146))</f>
        <v/>
      </c>
      <c r="O137" s="284" t="str">
        <f>IF(SUM(O138:O146)=0,"",SUM(O138:O146))</f>
        <v/>
      </c>
      <c r="P137" s="279"/>
      <c r="Q137" s="1777"/>
      <c r="R137" s="1778"/>
      <c r="S137" s="259"/>
      <c r="T137" s="257"/>
      <c r="U137" s="180"/>
    </row>
    <row r="138" spans="2:21" ht="19.5" customHeight="1">
      <c r="B138" s="1363"/>
      <c r="C138" s="260" t="s">
        <v>147</v>
      </c>
      <c r="D138" s="261"/>
      <c r="E138" s="287">
        <f>SUM(F138:H138)</f>
        <v>0</v>
      </c>
      <c r="F138" s="287" t="str">
        <f>IF('①7.積算内訳（PR）'!F137="","",'①7.積算内訳（PR）'!F137)</f>
        <v/>
      </c>
      <c r="G138" s="287" t="str">
        <f>IF('①7.積算内訳（PR）'!G137="","",'①7.積算内訳（PR）'!G137)</f>
        <v/>
      </c>
      <c r="H138" s="752" t="str">
        <f>IF('①7.積算内訳（PR）'!H137="","",'①7.積算内訳（PR）'!H137)</f>
        <v/>
      </c>
      <c r="I138" s="1779" t="str">
        <f>IF('⑦1.活動計画変更（PR）'!C33="選択","",IF('⑦1.活動計画変更（PR）'!C33="変更",'⑦1.活動計画変更（PR）'!C33,IF('⑦1.活動計画変更（PR）'!C33="中止","中止","")))</f>
        <v/>
      </c>
      <c r="J138" s="260" t="s">
        <v>147</v>
      </c>
      <c r="K138" s="261"/>
      <c r="L138" s="287" t="str">
        <f>IF(SUM(M138:O138)=0,"",SUM(M138:O138))</f>
        <v/>
      </c>
      <c r="M138" s="262"/>
      <c r="N138" s="262"/>
      <c r="O138" s="262"/>
      <c r="P138" s="1782"/>
      <c r="Q138" s="1785"/>
      <c r="R138" s="1786"/>
      <c r="S138" s="259"/>
      <c r="T138" s="257"/>
      <c r="U138" s="180"/>
    </row>
    <row r="139" spans="2:21" ht="19.5" customHeight="1">
      <c r="B139" s="1364"/>
      <c r="C139" s="264" t="s">
        <v>148</v>
      </c>
      <c r="D139" s="265"/>
      <c r="E139" s="288">
        <f t="shared" ref="E139:E145" si="31">SUM(F139:H139)</f>
        <v>0</v>
      </c>
      <c r="F139" s="288" t="str">
        <f>IF('①7.積算内訳（PR）'!F138="","",'①7.積算内訳（PR）'!F138)</f>
        <v/>
      </c>
      <c r="G139" s="288" t="str">
        <f>IF('①7.積算内訳（PR）'!G138="","",'①7.積算内訳（PR）'!G138)</f>
        <v/>
      </c>
      <c r="H139" s="753" t="str">
        <f>IF('①7.積算内訳（PR）'!H138="","",'①7.積算内訳（PR）'!H138)</f>
        <v/>
      </c>
      <c r="I139" s="1780"/>
      <c r="J139" s="264" t="s">
        <v>148</v>
      </c>
      <c r="K139" s="265"/>
      <c r="L139" s="288" t="str">
        <f t="shared" ref="L139:L146" si="32">IF(SUM(M139:O139)=0,"",SUM(M139:O139))</f>
        <v/>
      </c>
      <c r="M139" s="266"/>
      <c r="N139" s="266"/>
      <c r="O139" s="266"/>
      <c r="P139" s="1783"/>
      <c r="Q139" s="1373"/>
      <c r="R139" s="1374"/>
      <c r="S139" s="268"/>
      <c r="T139" s="270"/>
      <c r="U139" s="180"/>
    </row>
    <row r="140" spans="2:21" ht="19.5" customHeight="1">
      <c r="B140" s="1364"/>
      <c r="C140" s="264" t="s">
        <v>149</v>
      </c>
      <c r="D140" s="265"/>
      <c r="E140" s="288">
        <f t="shared" si="31"/>
        <v>0</v>
      </c>
      <c r="F140" s="288" t="str">
        <f>IF('①7.積算内訳（PR）'!F139="","",'①7.積算内訳（PR）'!F139)</f>
        <v/>
      </c>
      <c r="G140" s="288" t="str">
        <f>IF('①7.積算内訳（PR）'!G139="","",'①7.積算内訳（PR）'!G139)</f>
        <v/>
      </c>
      <c r="H140" s="753" t="str">
        <f>IF('①7.積算内訳（PR）'!H139="","",'①7.積算内訳（PR）'!H139)</f>
        <v/>
      </c>
      <c r="I140" s="1780"/>
      <c r="J140" s="264" t="s">
        <v>149</v>
      </c>
      <c r="K140" s="265"/>
      <c r="L140" s="288" t="str">
        <f t="shared" si="32"/>
        <v/>
      </c>
      <c r="M140" s="266"/>
      <c r="N140" s="266"/>
      <c r="O140" s="266"/>
      <c r="P140" s="1783"/>
      <c r="Q140" s="1373"/>
      <c r="R140" s="1374"/>
      <c r="S140" s="268"/>
      <c r="T140" s="270"/>
      <c r="U140" s="180"/>
    </row>
    <row r="141" spans="2:21" ht="19.5" customHeight="1">
      <c r="B141" s="1364"/>
      <c r="C141" s="269" t="s">
        <v>150</v>
      </c>
      <c r="D141" s="265"/>
      <c r="E141" s="288">
        <f t="shared" si="31"/>
        <v>0</v>
      </c>
      <c r="F141" s="288" t="str">
        <f>IF('①7.積算内訳（PR）'!F140="","",'①7.積算内訳（PR）'!F140)</f>
        <v/>
      </c>
      <c r="G141" s="288" t="str">
        <f>IF('①7.積算内訳（PR）'!G140="","",'①7.積算内訳（PR）'!G140)</f>
        <v/>
      </c>
      <c r="H141" s="753" t="str">
        <f>IF('①7.積算内訳（PR）'!H140="","",'①7.積算内訳（PR）'!H140)</f>
        <v/>
      </c>
      <c r="I141" s="1780"/>
      <c r="J141" s="269" t="s">
        <v>150</v>
      </c>
      <c r="K141" s="265"/>
      <c r="L141" s="288" t="str">
        <f t="shared" si="32"/>
        <v/>
      </c>
      <c r="M141" s="266"/>
      <c r="N141" s="266"/>
      <c r="O141" s="266"/>
      <c r="P141" s="1783"/>
      <c r="Q141" s="1373"/>
      <c r="R141" s="1374"/>
      <c r="S141" s="268"/>
      <c r="T141" s="270"/>
      <c r="U141" s="180"/>
    </row>
    <row r="142" spans="2:21" ht="19.5" customHeight="1">
      <c r="B142" s="1364"/>
      <c r="C142" s="264" t="s">
        <v>151</v>
      </c>
      <c r="D142" s="265"/>
      <c r="E142" s="288">
        <f t="shared" si="31"/>
        <v>0</v>
      </c>
      <c r="F142" s="288" t="str">
        <f>IF('①7.積算内訳（PR）'!F141="","",'①7.積算内訳（PR）'!F141)</f>
        <v/>
      </c>
      <c r="G142" s="288" t="str">
        <f>IF('①7.積算内訳（PR）'!G141="","",'①7.積算内訳（PR）'!G141)</f>
        <v/>
      </c>
      <c r="H142" s="753" t="str">
        <f>IF('①7.積算内訳（PR）'!H141="","",'①7.積算内訳（PR）'!H141)</f>
        <v/>
      </c>
      <c r="I142" s="1780"/>
      <c r="J142" s="264" t="s">
        <v>151</v>
      </c>
      <c r="K142" s="265"/>
      <c r="L142" s="288" t="str">
        <f t="shared" si="32"/>
        <v/>
      </c>
      <c r="M142" s="266"/>
      <c r="N142" s="266"/>
      <c r="O142" s="266"/>
      <c r="P142" s="1783"/>
      <c r="Q142" s="1373"/>
      <c r="R142" s="1374"/>
      <c r="S142" s="259"/>
      <c r="T142" s="257"/>
      <c r="U142" s="180"/>
    </row>
    <row r="143" spans="2:21" ht="19.5" customHeight="1">
      <c r="B143" s="1364"/>
      <c r="C143" s="264" t="s">
        <v>152</v>
      </c>
      <c r="D143" s="265"/>
      <c r="E143" s="288">
        <f t="shared" si="31"/>
        <v>0</v>
      </c>
      <c r="F143" s="754" t="str">
        <f>IF('①7.積算内訳（PR）'!F142="","",'①7.積算内訳（PR）'!F142)</f>
        <v/>
      </c>
      <c r="G143" s="754" t="str">
        <f>IF('①7.積算内訳（PR）'!G142="","",'①7.積算内訳（PR）'!G142)</f>
        <v/>
      </c>
      <c r="H143" s="753" t="str">
        <f>IF('①7.積算内訳（PR）'!H142="","",'①7.積算内訳（PR）'!H142)</f>
        <v/>
      </c>
      <c r="I143" s="1780"/>
      <c r="J143" s="264" t="s">
        <v>152</v>
      </c>
      <c r="K143" s="265"/>
      <c r="L143" s="288" t="str">
        <f t="shared" si="32"/>
        <v/>
      </c>
      <c r="M143" s="278"/>
      <c r="N143" s="278"/>
      <c r="O143" s="278"/>
      <c r="P143" s="1783"/>
      <c r="Q143" s="1373"/>
      <c r="R143" s="1374"/>
      <c r="S143" s="259"/>
      <c r="T143" s="257"/>
      <c r="U143" s="180"/>
    </row>
    <row r="144" spans="2:21" ht="19.5" customHeight="1">
      <c r="B144" s="1364"/>
      <c r="C144" s="272" t="s">
        <v>631</v>
      </c>
      <c r="D144" s="265"/>
      <c r="E144" s="288">
        <f t="shared" si="31"/>
        <v>0</v>
      </c>
      <c r="F144" s="288" t="str">
        <f>IF('①7.積算内訳（PR）'!F143="","",'①7.積算内訳（PR）'!F143)</f>
        <v/>
      </c>
      <c r="G144" s="288" t="str">
        <f>IF('①7.積算内訳（PR）'!G143="","",'①7.積算内訳（PR）'!G143)</f>
        <v/>
      </c>
      <c r="H144" s="753" t="str">
        <f>IF('①7.積算内訳（PR）'!H143="","",'①7.積算内訳（PR）'!H143)</f>
        <v/>
      </c>
      <c r="I144" s="1780"/>
      <c r="J144" s="272" t="s">
        <v>631</v>
      </c>
      <c r="K144" s="265"/>
      <c r="L144" s="288" t="str">
        <f t="shared" si="32"/>
        <v/>
      </c>
      <c r="M144" s="266"/>
      <c r="N144" s="266"/>
      <c r="O144" s="266"/>
      <c r="P144" s="1783"/>
      <c r="Q144" s="1373"/>
      <c r="R144" s="1374"/>
      <c r="S144" s="259"/>
      <c r="T144" s="257"/>
      <c r="U144" s="180"/>
    </row>
    <row r="145" spans="2:21" ht="19.5" customHeight="1">
      <c r="B145" s="1364"/>
      <c r="C145" s="264" t="s">
        <v>153</v>
      </c>
      <c r="D145" s="265"/>
      <c r="E145" s="288">
        <f t="shared" si="31"/>
        <v>0</v>
      </c>
      <c r="F145" s="288" t="str">
        <f>IF('①7.積算内訳（PR）'!F144="","",'①7.積算内訳（PR）'!F144)</f>
        <v/>
      </c>
      <c r="G145" s="288" t="str">
        <f>IF('①7.積算内訳（PR）'!G144="","",'①7.積算内訳（PR）'!G144)</f>
        <v/>
      </c>
      <c r="H145" s="753" t="str">
        <f>IF('①7.積算内訳（PR）'!H144="","",'①7.積算内訳（PR）'!H144)</f>
        <v/>
      </c>
      <c r="I145" s="1780"/>
      <c r="J145" s="264" t="s">
        <v>153</v>
      </c>
      <c r="K145" s="265"/>
      <c r="L145" s="288" t="str">
        <f t="shared" si="32"/>
        <v/>
      </c>
      <c r="M145" s="266"/>
      <c r="N145" s="266"/>
      <c r="O145" s="266"/>
      <c r="P145" s="1783"/>
      <c r="Q145" s="1373"/>
      <c r="R145" s="1374"/>
      <c r="S145" s="259"/>
      <c r="T145" s="257"/>
      <c r="U145" s="180"/>
    </row>
    <row r="146" spans="2:21" ht="19.5" customHeight="1" thickBot="1">
      <c r="B146" s="1365"/>
      <c r="C146" s="273" t="s">
        <v>154</v>
      </c>
      <c r="D146" s="758" t="str">
        <f>IF('①7.積算内訳（PR）'!D145="","",'①7.積算内訳（PR）'!D145)</f>
        <v/>
      </c>
      <c r="E146" s="289">
        <f>SUM(F146:H146)</f>
        <v>0</v>
      </c>
      <c r="F146" s="289" t="str">
        <f>IF('①7.積算内訳（PR）'!F145="","",'①7.積算内訳（PR）'!F145)</f>
        <v/>
      </c>
      <c r="G146" s="289" t="str">
        <f>IF('①7.積算内訳（PR）'!G145="","",'①7.積算内訳（PR）'!G145)</f>
        <v/>
      </c>
      <c r="H146" s="755" t="str">
        <f>IF('①7.積算内訳（PR）'!H145="","",'①7.積算内訳（PR）'!H145)</f>
        <v/>
      </c>
      <c r="I146" s="1781"/>
      <c r="J146" s="273" t="s">
        <v>154</v>
      </c>
      <c r="K146" s="274"/>
      <c r="L146" s="289" t="str">
        <f t="shared" si="32"/>
        <v/>
      </c>
      <c r="M146" s="275"/>
      <c r="N146" s="275"/>
      <c r="O146" s="275"/>
      <c r="P146" s="1784"/>
      <c r="Q146" s="1381"/>
      <c r="R146" s="1382"/>
      <c r="S146" s="259"/>
      <c r="T146" s="257"/>
      <c r="U146" s="180"/>
    </row>
    <row r="147" spans="2:21" ht="37.5" customHeight="1">
      <c r="B147" s="204" t="str">
        <f>IF('①4.事業内容（PR）'!B19="","",'①4.事業内容（PR）'!B19)</f>
        <v/>
      </c>
      <c r="C147" s="1359" t="str">
        <f>IF('①4.事業内容（PR）'!C19="","",'①4.事業内容（PR）'!C19)</f>
        <v/>
      </c>
      <c r="D147" s="1360"/>
      <c r="E147" s="284">
        <f>SUM(E148:E156)</f>
        <v>0</v>
      </c>
      <c r="F147" s="284">
        <f>SUM(F148:F156)</f>
        <v>0</v>
      </c>
      <c r="G147" s="284">
        <f>SUM(G148:G156)</f>
        <v>0</v>
      </c>
      <c r="H147" s="756">
        <f>SUM(H148:H156)</f>
        <v>0</v>
      </c>
      <c r="I147" s="760" t="str">
        <f>IF('⑦1.活動計画変更（PR）'!C35="変更",'⑦1.活動計画変更（PR）'!B35,IF('⑦1.活動計画変更（PR）'!C35="中止",'⑦1.活動計画変更（PR）'!B35,""))</f>
        <v/>
      </c>
      <c r="J147" s="1359" t="str">
        <f>IF('⑦1.活動計画変更（PR）'!C35="変更",'⑦1.活動計画変更（PR）'!D35,"")</f>
        <v/>
      </c>
      <c r="K147" s="1360"/>
      <c r="L147" s="284" t="str">
        <f>IF(SUM(L148:L156)=0,"",SUM(L148:L156))</f>
        <v/>
      </c>
      <c r="M147" s="284" t="str">
        <f>IF(SUM(M148:M156)=0,"",SUM(M148:M156))</f>
        <v/>
      </c>
      <c r="N147" s="284" t="str">
        <f>IF(SUM(N148:N156)=0,"",SUM(N148:N156))</f>
        <v/>
      </c>
      <c r="O147" s="284" t="str">
        <f>IF(SUM(O148:O156)=0,"",SUM(O148:O156))</f>
        <v/>
      </c>
      <c r="P147" s="277"/>
      <c r="Q147" s="1787"/>
      <c r="R147" s="1788"/>
      <c r="S147" s="259"/>
      <c r="T147" s="257"/>
      <c r="U147" s="180"/>
    </row>
    <row r="148" spans="2:21" ht="19.5" customHeight="1">
      <c r="B148" s="1363"/>
      <c r="C148" s="260" t="s">
        <v>147</v>
      </c>
      <c r="D148" s="261"/>
      <c r="E148" s="287">
        <f>SUM(F148:H148)</f>
        <v>0</v>
      </c>
      <c r="F148" s="287" t="str">
        <f>IF('①7.積算内訳（PR）'!F147="","",'①7.積算内訳（PR）'!F147)</f>
        <v/>
      </c>
      <c r="G148" s="287" t="str">
        <f>IF('①7.積算内訳（PR）'!G147="","",'①7.積算内訳（PR）'!G147)</f>
        <v/>
      </c>
      <c r="H148" s="752" t="str">
        <f>IF('①7.積算内訳（PR）'!H147="","",'①7.積算内訳（PR）'!H147)</f>
        <v/>
      </c>
      <c r="I148" s="1779" t="str">
        <f>IF('⑦1.活動計画変更（PR）'!C35="選択","",IF('⑦1.活動計画変更（PR）'!C35="変更",'⑦1.活動計画変更（PR）'!C35,IF('⑦1.活動計画変更（PR）'!C35="中止","中止","")))</f>
        <v/>
      </c>
      <c r="J148" s="260" t="s">
        <v>147</v>
      </c>
      <c r="K148" s="261"/>
      <c r="L148" s="287" t="str">
        <f>IF(SUM(M148:O148)=0,"",SUM(M148:O148))</f>
        <v/>
      </c>
      <c r="M148" s="262"/>
      <c r="N148" s="262"/>
      <c r="O148" s="262"/>
      <c r="P148" s="1782"/>
      <c r="Q148" s="1785"/>
      <c r="R148" s="1786"/>
      <c r="S148" s="268"/>
      <c r="T148" s="270"/>
      <c r="U148" s="180"/>
    </row>
    <row r="149" spans="2:21" ht="19.5" customHeight="1">
      <c r="B149" s="1364"/>
      <c r="C149" s="264" t="s">
        <v>148</v>
      </c>
      <c r="D149" s="265"/>
      <c r="E149" s="288">
        <f t="shared" ref="E149:E155" si="33">SUM(F149:H149)</f>
        <v>0</v>
      </c>
      <c r="F149" s="288" t="str">
        <f>IF('①7.積算内訳（PR）'!F148="","",'①7.積算内訳（PR）'!F148)</f>
        <v/>
      </c>
      <c r="G149" s="288" t="str">
        <f>IF('①7.積算内訳（PR）'!G148="","",'①7.積算内訳（PR）'!G148)</f>
        <v/>
      </c>
      <c r="H149" s="753" t="str">
        <f>IF('①7.積算内訳（PR）'!H148="","",'①7.積算内訳（PR）'!H148)</f>
        <v/>
      </c>
      <c r="I149" s="1780"/>
      <c r="J149" s="264" t="s">
        <v>148</v>
      </c>
      <c r="K149" s="265"/>
      <c r="L149" s="288" t="str">
        <f t="shared" ref="L149:L156" si="34">IF(SUM(M149:O149)=0,"",SUM(M149:O149))</f>
        <v/>
      </c>
      <c r="M149" s="266"/>
      <c r="N149" s="266"/>
      <c r="O149" s="266"/>
      <c r="P149" s="1783"/>
      <c r="Q149" s="1373"/>
      <c r="R149" s="1374"/>
      <c r="S149" s="259"/>
      <c r="T149" s="257"/>
      <c r="U149" s="180"/>
    </row>
    <row r="150" spans="2:21" ht="19.5" customHeight="1">
      <c r="B150" s="1364"/>
      <c r="C150" s="264" t="s">
        <v>149</v>
      </c>
      <c r="D150" s="265"/>
      <c r="E150" s="288">
        <f t="shared" si="33"/>
        <v>0</v>
      </c>
      <c r="F150" s="288" t="str">
        <f>IF('①7.積算内訳（PR）'!F149="","",'①7.積算内訳（PR）'!F149)</f>
        <v/>
      </c>
      <c r="G150" s="288" t="str">
        <f>IF('①7.積算内訳（PR）'!G149="","",'①7.積算内訳（PR）'!G149)</f>
        <v/>
      </c>
      <c r="H150" s="753" t="str">
        <f>IF('①7.積算内訳（PR）'!H149="","",'①7.積算内訳（PR）'!H149)</f>
        <v/>
      </c>
      <c r="I150" s="1780"/>
      <c r="J150" s="264" t="s">
        <v>149</v>
      </c>
      <c r="K150" s="265"/>
      <c r="L150" s="288" t="str">
        <f t="shared" si="34"/>
        <v/>
      </c>
      <c r="M150" s="266"/>
      <c r="N150" s="266"/>
      <c r="O150" s="266"/>
      <c r="P150" s="1783"/>
      <c r="Q150" s="1373"/>
      <c r="R150" s="1374"/>
      <c r="S150" s="259"/>
      <c r="T150" s="257"/>
      <c r="U150" s="180"/>
    </row>
    <row r="151" spans="2:21" ht="19.5" customHeight="1">
      <c r="B151" s="1364"/>
      <c r="C151" s="269" t="s">
        <v>150</v>
      </c>
      <c r="D151" s="265"/>
      <c r="E151" s="288">
        <f t="shared" si="33"/>
        <v>0</v>
      </c>
      <c r="F151" s="288" t="str">
        <f>IF('①7.積算内訳（PR）'!F150="","",'①7.積算内訳（PR）'!F150)</f>
        <v/>
      </c>
      <c r="G151" s="288" t="str">
        <f>IF('①7.積算内訳（PR）'!G150="","",'①7.積算内訳（PR）'!G150)</f>
        <v/>
      </c>
      <c r="H151" s="753" t="str">
        <f>IF('①7.積算内訳（PR）'!H150="","",'①7.積算内訳（PR）'!H150)</f>
        <v/>
      </c>
      <c r="I151" s="1780"/>
      <c r="J151" s="269" t="s">
        <v>150</v>
      </c>
      <c r="K151" s="265"/>
      <c r="L151" s="288" t="str">
        <f t="shared" si="34"/>
        <v/>
      </c>
      <c r="M151" s="266"/>
      <c r="N151" s="266"/>
      <c r="O151" s="266"/>
      <c r="P151" s="1783"/>
      <c r="Q151" s="1373"/>
      <c r="R151" s="1374"/>
      <c r="S151" s="259"/>
      <c r="T151" s="257"/>
      <c r="U151" s="180"/>
    </row>
    <row r="152" spans="2:21" ht="19.5" customHeight="1">
      <c r="B152" s="1364"/>
      <c r="C152" s="264" t="s">
        <v>151</v>
      </c>
      <c r="D152" s="265"/>
      <c r="E152" s="288">
        <f t="shared" si="33"/>
        <v>0</v>
      </c>
      <c r="F152" s="288" t="str">
        <f>IF('①7.積算内訳（PR）'!F151="","",'①7.積算内訳（PR）'!F151)</f>
        <v/>
      </c>
      <c r="G152" s="288" t="str">
        <f>IF('①7.積算内訳（PR）'!G151="","",'①7.積算内訳（PR）'!G151)</f>
        <v/>
      </c>
      <c r="H152" s="753" t="str">
        <f>IF('①7.積算内訳（PR）'!H151="","",'①7.積算内訳（PR）'!H151)</f>
        <v/>
      </c>
      <c r="I152" s="1780"/>
      <c r="J152" s="264" t="s">
        <v>151</v>
      </c>
      <c r="K152" s="265"/>
      <c r="L152" s="288" t="str">
        <f t="shared" si="34"/>
        <v/>
      </c>
      <c r="M152" s="266"/>
      <c r="N152" s="266"/>
      <c r="O152" s="266"/>
      <c r="P152" s="1783"/>
      <c r="Q152" s="1373"/>
      <c r="R152" s="1374"/>
      <c r="S152" s="268"/>
      <c r="T152" s="270"/>
      <c r="U152" s="180"/>
    </row>
    <row r="153" spans="2:21" ht="19.5" customHeight="1">
      <c r="B153" s="1364"/>
      <c r="C153" s="264" t="s">
        <v>152</v>
      </c>
      <c r="D153" s="265"/>
      <c r="E153" s="288">
        <f t="shared" si="33"/>
        <v>0</v>
      </c>
      <c r="F153" s="754" t="str">
        <f>IF('①7.積算内訳（PR）'!F152="","",'①7.積算内訳（PR）'!F152)</f>
        <v/>
      </c>
      <c r="G153" s="754" t="str">
        <f>IF('①7.積算内訳（PR）'!G152="","",'①7.積算内訳（PR）'!G152)</f>
        <v/>
      </c>
      <c r="H153" s="753" t="str">
        <f>IF('①7.積算内訳（PR）'!H152="","",'①7.積算内訳（PR）'!H152)</f>
        <v/>
      </c>
      <c r="I153" s="1780"/>
      <c r="J153" s="264" t="s">
        <v>152</v>
      </c>
      <c r="K153" s="265"/>
      <c r="L153" s="288" t="str">
        <f t="shared" si="34"/>
        <v/>
      </c>
      <c r="M153" s="278"/>
      <c r="N153" s="278"/>
      <c r="O153" s="278"/>
      <c r="P153" s="1783"/>
      <c r="Q153" s="1373"/>
      <c r="R153" s="1374"/>
      <c r="S153" s="268"/>
      <c r="T153" s="270"/>
      <c r="U153" s="180"/>
    </row>
    <row r="154" spans="2:21" ht="19.5" customHeight="1">
      <c r="B154" s="1364"/>
      <c r="C154" s="272" t="s">
        <v>631</v>
      </c>
      <c r="D154" s="265"/>
      <c r="E154" s="288">
        <f t="shared" si="33"/>
        <v>0</v>
      </c>
      <c r="F154" s="288" t="str">
        <f>IF('①7.積算内訳（PR）'!F153="","",'①7.積算内訳（PR）'!F153)</f>
        <v/>
      </c>
      <c r="G154" s="288" t="str">
        <f>IF('①7.積算内訳（PR）'!G153="","",'①7.積算内訳（PR）'!G153)</f>
        <v/>
      </c>
      <c r="H154" s="753" t="str">
        <f>IF('①7.積算内訳（PR）'!H153="","",'①7.積算内訳（PR）'!H153)</f>
        <v/>
      </c>
      <c r="I154" s="1780"/>
      <c r="J154" s="272" t="s">
        <v>631</v>
      </c>
      <c r="K154" s="265"/>
      <c r="L154" s="288" t="str">
        <f t="shared" si="34"/>
        <v/>
      </c>
      <c r="M154" s="266"/>
      <c r="N154" s="266"/>
      <c r="O154" s="266"/>
      <c r="P154" s="1783"/>
      <c r="Q154" s="1373"/>
      <c r="R154" s="1374"/>
      <c r="S154" s="268"/>
      <c r="T154" s="270"/>
      <c r="U154" s="180"/>
    </row>
    <row r="155" spans="2:21" ht="19.5" customHeight="1">
      <c r="B155" s="1364"/>
      <c r="C155" s="264" t="s">
        <v>153</v>
      </c>
      <c r="D155" s="265"/>
      <c r="E155" s="288">
        <f t="shared" si="33"/>
        <v>0</v>
      </c>
      <c r="F155" s="288" t="str">
        <f>IF('①7.積算内訳（PR）'!F154="","",'①7.積算内訳（PR）'!F154)</f>
        <v/>
      </c>
      <c r="G155" s="288" t="str">
        <f>IF('①7.積算内訳（PR）'!G154="","",'①7.積算内訳（PR）'!G154)</f>
        <v/>
      </c>
      <c r="H155" s="753" t="str">
        <f>IF('①7.積算内訳（PR）'!H154="","",'①7.積算内訳（PR）'!H154)</f>
        <v/>
      </c>
      <c r="I155" s="1780"/>
      <c r="J155" s="264" t="s">
        <v>153</v>
      </c>
      <c r="K155" s="265"/>
      <c r="L155" s="288" t="str">
        <f t="shared" si="34"/>
        <v/>
      </c>
      <c r="M155" s="266"/>
      <c r="N155" s="266"/>
      <c r="O155" s="266"/>
      <c r="P155" s="1783"/>
      <c r="Q155" s="1373"/>
      <c r="R155" s="1374"/>
      <c r="S155" s="268"/>
      <c r="T155" s="270"/>
      <c r="U155" s="180"/>
    </row>
    <row r="156" spans="2:21" ht="19.5" customHeight="1" thickBot="1">
      <c r="B156" s="1365"/>
      <c r="C156" s="273" t="s">
        <v>154</v>
      </c>
      <c r="D156" s="758" t="str">
        <f>IF('①7.積算内訳（PR）'!D155="","",'①7.積算内訳（PR）'!D155)</f>
        <v/>
      </c>
      <c r="E156" s="289">
        <f>SUM(F156:H156)</f>
        <v>0</v>
      </c>
      <c r="F156" s="289" t="str">
        <f>IF('①7.積算内訳（PR）'!F155="","",'①7.積算内訳（PR）'!F155)</f>
        <v/>
      </c>
      <c r="G156" s="289" t="str">
        <f>IF('①7.積算内訳（PR）'!G155="","",'①7.積算内訳（PR）'!G155)</f>
        <v/>
      </c>
      <c r="H156" s="755" t="str">
        <f>IF('①7.積算内訳（PR）'!H155="","",'①7.積算内訳（PR）'!H155)</f>
        <v/>
      </c>
      <c r="I156" s="1781"/>
      <c r="J156" s="273" t="s">
        <v>154</v>
      </c>
      <c r="K156" s="274"/>
      <c r="L156" s="289" t="str">
        <f t="shared" si="34"/>
        <v/>
      </c>
      <c r="M156" s="275"/>
      <c r="N156" s="275"/>
      <c r="O156" s="275"/>
      <c r="P156" s="1784"/>
      <c r="Q156" s="1381"/>
      <c r="R156" s="1382"/>
      <c r="S156" s="268"/>
      <c r="T156" s="270"/>
      <c r="U156" s="180"/>
    </row>
    <row r="157" spans="2:21" ht="37.5" customHeight="1">
      <c r="B157" s="204" t="str">
        <f>IF('①4.事業内容（PR）'!B20="","",'①4.事業内容（PR）'!B20)</f>
        <v/>
      </c>
      <c r="C157" s="1359" t="str">
        <f>IF('①4.事業内容（PR）'!C20="","",'①4.事業内容（PR）'!C20)</f>
        <v/>
      </c>
      <c r="D157" s="1360"/>
      <c r="E157" s="284">
        <f>SUM(E158:E166)</f>
        <v>0</v>
      </c>
      <c r="F157" s="284">
        <f>SUM(F158:F166)</f>
        <v>0</v>
      </c>
      <c r="G157" s="284">
        <f>SUM(G158:G166)</f>
        <v>0</v>
      </c>
      <c r="H157" s="756">
        <f>SUM(H158:H166)</f>
        <v>0</v>
      </c>
      <c r="I157" s="760" t="str">
        <f>IF('⑦1.活動計画変更（PR）'!C37="変更",'⑦1.活動計画変更（PR）'!B37,IF('⑦1.活動計画変更（PR）'!C37="中止",'⑦1.活動計画変更（PR）'!B37,""))</f>
        <v/>
      </c>
      <c r="J157" s="1359" t="str">
        <f>IF('⑦1.活動計画変更（PR）'!C37="変更",'⑦1.活動計画変更（PR）'!D37,"")</f>
        <v/>
      </c>
      <c r="K157" s="1360"/>
      <c r="L157" s="284" t="str">
        <f>IF(SUM(L158:L166)=0,"",SUM(L158:L166))</f>
        <v/>
      </c>
      <c r="M157" s="284" t="str">
        <f>IF(SUM(M158:M166)=0,"",SUM(M158:M166))</f>
        <v/>
      </c>
      <c r="N157" s="284" t="str">
        <f>IF(SUM(N158:N166)=0,"",SUM(N158:N166))</f>
        <v/>
      </c>
      <c r="O157" s="284" t="str">
        <f>IF(SUM(O158:O166)=0,"",SUM(O158:O166))</f>
        <v/>
      </c>
      <c r="P157" s="279"/>
      <c r="Q157" s="1777"/>
      <c r="R157" s="1778"/>
      <c r="S157" s="259"/>
      <c r="T157" s="257"/>
      <c r="U157" s="180"/>
    </row>
    <row r="158" spans="2:21" ht="19.5" customHeight="1">
      <c r="B158" s="1363"/>
      <c r="C158" s="260" t="s">
        <v>147</v>
      </c>
      <c r="D158" s="261"/>
      <c r="E158" s="287">
        <f>SUM(F158:H158)</f>
        <v>0</v>
      </c>
      <c r="F158" s="287" t="str">
        <f>IF('①7.積算内訳（PR）'!F157="","",'①7.積算内訳（PR）'!F157)</f>
        <v/>
      </c>
      <c r="G158" s="287" t="str">
        <f>IF('①7.積算内訳（PR）'!G157="","",'①7.積算内訳（PR）'!G157)</f>
        <v/>
      </c>
      <c r="H158" s="752" t="str">
        <f>IF('①7.積算内訳（PR）'!H157="","",'①7.積算内訳（PR）'!H157)</f>
        <v/>
      </c>
      <c r="I158" s="1779" t="str">
        <f>IF('⑦1.活動計画変更（PR）'!C37="選択","",IF('⑦1.活動計画変更（PR）'!C37="変更",'⑦1.活動計画変更（PR）'!C37,IF('⑦1.活動計画変更（PR）'!C37="中止","中止","")))</f>
        <v/>
      </c>
      <c r="J158" s="260" t="s">
        <v>147</v>
      </c>
      <c r="K158" s="261"/>
      <c r="L158" s="287" t="str">
        <f>IF(SUM(M158:O158)=0,"",SUM(M158:O158))</f>
        <v/>
      </c>
      <c r="M158" s="262"/>
      <c r="N158" s="262"/>
      <c r="O158" s="262"/>
      <c r="P158" s="1782"/>
      <c r="Q158" s="1785"/>
      <c r="R158" s="1786"/>
      <c r="S158" s="268"/>
      <c r="T158" s="270"/>
      <c r="U158" s="180"/>
    </row>
    <row r="159" spans="2:21" ht="19.5" customHeight="1">
      <c r="B159" s="1364"/>
      <c r="C159" s="264" t="s">
        <v>148</v>
      </c>
      <c r="D159" s="265"/>
      <c r="E159" s="288">
        <f t="shared" ref="E159:E165" si="35">SUM(F159:H159)</f>
        <v>0</v>
      </c>
      <c r="F159" s="288" t="str">
        <f>IF('①7.積算内訳（PR）'!F158="","",'①7.積算内訳（PR）'!F158)</f>
        <v/>
      </c>
      <c r="G159" s="288" t="str">
        <f>IF('①7.積算内訳（PR）'!G158="","",'①7.積算内訳（PR）'!G158)</f>
        <v/>
      </c>
      <c r="H159" s="753" t="str">
        <f>IF('①7.積算内訳（PR）'!H158="","",'①7.積算内訳（PR）'!H158)</f>
        <v/>
      </c>
      <c r="I159" s="1780"/>
      <c r="J159" s="264" t="s">
        <v>148</v>
      </c>
      <c r="K159" s="265"/>
      <c r="L159" s="288" t="str">
        <f t="shared" ref="L159:L166" si="36">IF(SUM(M159:O159)=0,"",SUM(M159:O159))</f>
        <v/>
      </c>
      <c r="M159" s="266"/>
      <c r="N159" s="266"/>
      <c r="O159" s="266"/>
      <c r="P159" s="1783"/>
      <c r="Q159" s="1373"/>
      <c r="R159" s="1374"/>
      <c r="S159" s="259"/>
      <c r="T159" s="257"/>
      <c r="U159" s="180"/>
    </row>
    <row r="160" spans="2:21" ht="19.5" customHeight="1">
      <c r="B160" s="1364"/>
      <c r="C160" s="264" t="s">
        <v>149</v>
      </c>
      <c r="D160" s="265"/>
      <c r="E160" s="288">
        <f t="shared" si="35"/>
        <v>0</v>
      </c>
      <c r="F160" s="288" t="str">
        <f>IF('①7.積算内訳（PR）'!F159="","",'①7.積算内訳（PR）'!F159)</f>
        <v/>
      </c>
      <c r="G160" s="288" t="str">
        <f>IF('①7.積算内訳（PR）'!G159="","",'①7.積算内訳（PR）'!G159)</f>
        <v/>
      </c>
      <c r="H160" s="753" t="str">
        <f>IF('①7.積算内訳（PR）'!H159="","",'①7.積算内訳（PR）'!H159)</f>
        <v/>
      </c>
      <c r="I160" s="1780"/>
      <c r="J160" s="264" t="s">
        <v>149</v>
      </c>
      <c r="K160" s="265"/>
      <c r="L160" s="288" t="str">
        <f t="shared" si="36"/>
        <v/>
      </c>
      <c r="M160" s="266"/>
      <c r="N160" s="266"/>
      <c r="O160" s="266"/>
      <c r="P160" s="1783"/>
      <c r="Q160" s="1373"/>
      <c r="R160" s="1374"/>
      <c r="S160" s="259"/>
      <c r="T160" s="257"/>
      <c r="U160" s="180"/>
    </row>
    <row r="161" spans="2:21" ht="19.5" customHeight="1">
      <c r="B161" s="1364"/>
      <c r="C161" s="269" t="s">
        <v>150</v>
      </c>
      <c r="D161" s="265"/>
      <c r="E161" s="288">
        <f t="shared" si="35"/>
        <v>0</v>
      </c>
      <c r="F161" s="288" t="str">
        <f>IF('①7.積算内訳（PR）'!F160="","",'①7.積算内訳（PR）'!F160)</f>
        <v/>
      </c>
      <c r="G161" s="288" t="str">
        <f>IF('①7.積算内訳（PR）'!G160="","",'①7.積算内訳（PR）'!G160)</f>
        <v/>
      </c>
      <c r="H161" s="753" t="str">
        <f>IF('①7.積算内訳（PR）'!H160="","",'①7.積算内訳（PR）'!H160)</f>
        <v/>
      </c>
      <c r="I161" s="1780"/>
      <c r="J161" s="269" t="s">
        <v>150</v>
      </c>
      <c r="K161" s="265"/>
      <c r="L161" s="288" t="str">
        <f t="shared" si="36"/>
        <v/>
      </c>
      <c r="M161" s="266"/>
      <c r="N161" s="266"/>
      <c r="O161" s="266"/>
      <c r="P161" s="1783"/>
      <c r="Q161" s="1373"/>
      <c r="R161" s="1374"/>
      <c r="S161" s="259"/>
      <c r="T161" s="257"/>
      <c r="U161" s="180"/>
    </row>
    <row r="162" spans="2:21" ht="19.5" customHeight="1">
      <c r="B162" s="1364"/>
      <c r="C162" s="264" t="s">
        <v>151</v>
      </c>
      <c r="D162" s="265"/>
      <c r="E162" s="288">
        <f t="shared" si="35"/>
        <v>0</v>
      </c>
      <c r="F162" s="288" t="str">
        <f>IF('①7.積算内訳（PR）'!F161="","",'①7.積算内訳（PR）'!F161)</f>
        <v/>
      </c>
      <c r="G162" s="288" t="str">
        <f>IF('①7.積算内訳（PR）'!G161="","",'①7.積算内訳（PR）'!G161)</f>
        <v/>
      </c>
      <c r="H162" s="753" t="str">
        <f>IF('①7.積算内訳（PR）'!H161="","",'①7.積算内訳（PR）'!H161)</f>
        <v/>
      </c>
      <c r="I162" s="1780"/>
      <c r="J162" s="264" t="s">
        <v>151</v>
      </c>
      <c r="K162" s="265"/>
      <c r="L162" s="288" t="str">
        <f t="shared" si="36"/>
        <v/>
      </c>
      <c r="M162" s="266"/>
      <c r="N162" s="266"/>
      <c r="O162" s="266"/>
      <c r="P162" s="1783"/>
      <c r="Q162" s="1373"/>
      <c r="R162" s="1374"/>
      <c r="S162" s="268"/>
      <c r="T162" s="270"/>
      <c r="U162" s="180"/>
    </row>
    <row r="163" spans="2:21" ht="19.5" customHeight="1">
      <c r="B163" s="1364"/>
      <c r="C163" s="264" t="s">
        <v>152</v>
      </c>
      <c r="D163" s="265"/>
      <c r="E163" s="288">
        <f t="shared" si="35"/>
        <v>0</v>
      </c>
      <c r="F163" s="754" t="str">
        <f>IF('①7.積算内訳（PR）'!F162="","",'①7.積算内訳（PR）'!F162)</f>
        <v/>
      </c>
      <c r="G163" s="754" t="str">
        <f>IF('①7.積算内訳（PR）'!G162="","",'①7.積算内訳（PR）'!G162)</f>
        <v/>
      </c>
      <c r="H163" s="753" t="str">
        <f>IF('①7.積算内訳（PR）'!H162="","",'①7.積算内訳（PR）'!H162)</f>
        <v/>
      </c>
      <c r="I163" s="1780"/>
      <c r="J163" s="264" t="s">
        <v>152</v>
      </c>
      <c r="K163" s="265"/>
      <c r="L163" s="288" t="str">
        <f t="shared" si="36"/>
        <v/>
      </c>
      <c r="M163" s="278"/>
      <c r="N163" s="278"/>
      <c r="O163" s="278"/>
      <c r="P163" s="1783"/>
      <c r="Q163" s="1373"/>
      <c r="R163" s="1374"/>
      <c r="S163" s="268"/>
      <c r="T163" s="270"/>
      <c r="U163" s="180"/>
    </row>
    <row r="164" spans="2:21" ht="19.5" customHeight="1">
      <c r="B164" s="1364"/>
      <c r="C164" s="272" t="s">
        <v>631</v>
      </c>
      <c r="D164" s="265"/>
      <c r="E164" s="288">
        <f t="shared" si="35"/>
        <v>0</v>
      </c>
      <c r="F164" s="288" t="str">
        <f>IF('①7.積算内訳（PR）'!F163="","",'①7.積算内訳（PR）'!F163)</f>
        <v/>
      </c>
      <c r="G164" s="288" t="str">
        <f>IF('①7.積算内訳（PR）'!G163="","",'①7.積算内訳（PR）'!G163)</f>
        <v/>
      </c>
      <c r="H164" s="753" t="str">
        <f>IF('①7.積算内訳（PR）'!H163="","",'①7.積算内訳（PR）'!H163)</f>
        <v/>
      </c>
      <c r="I164" s="1780"/>
      <c r="J164" s="272" t="s">
        <v>631</v>
      </c>
      <c r="K164" s="265"/>
      <c r="L164" s="288" t="str">
        <f t="shared" si="36"/>
        <v/>
      </c>
      <c r="M164" s="266"/>
      <c r="N164" s="266"/>
      <c r="O164" s="266"/>
      <c r="P164" s="1783"/>
      <c r="Q164" s="1373"/>
      <c r="R164" s="1374"/>
      <c r="S164" s="268"/>
      <c r="T164" s="270"/>
      <c r="U164" s="180"/>
    </row>
    <row r="165" spans="2:21" ht="19.5" customHeight="1">
      <c r="B165" s="1364"/>
      <c r="C165" s="264" t="s">
        <v>153</v>
      </c>
      <c r="D165" s="265"/>
      <c r="E165" s="288">
        <f t="shared" si="35"/>
        <v>0</v>
      </c>
      <c r="F165" s="288" t="str">
        <f>IF('①7.積算内訳（PR）'!F164="","",'①7.積算内訳（PR）'!F164)</f>
        <v/>
      </c>
      <c r="G165" s="288" t="str">
        <f>IF('①7.積算内訳（PR）'!G164="","",'①7.積算内訳（PR）'!G164)</f>
        <v/>
      </c>
      <c r="H165" s="753" t="str">
        <f>IF('①7.積算内訳（PR）'!H164="","",'①7.積算内訳（PR）'!H164)</f>
        <v/>
      </c>
      <c r="I165" s="1780"/>
      <c r="J165" s="264" t="s">
        <v>153</v>
      </c>
      <c r="K165" s="265"/>
      <c r="L165" s="288" t="str">
        <f t="shared" si="36"/>
        <v/>
      </c>
      <c r="M165" s="266"/>
      <c r="N165" s="266"/>
      <c r="O165" s="266"/>
      <c r="P165" s="1783"/>
      <c r="Q165" s="1373"/>
      <c r="R165" s="1374"/>
      <c r="S165" s="268"/>
      <c r="T165" s="270"/>
      <c r="U165" s="180"/>
    </row>
    <row r="166" spans="2:21" ht="19.5" customHeight="1" thickBot="1">
      <c r="B166" s="1365"/>
      <c r="C166" s="273" t="s">
        <v>154</v>
      </c>
      <c r="D166" s="758" t="str">
        <f>IF('①7.積算内訳（PR）'!D165="","",'①7.積算内訳（PR）'!D165)</f>
        <v/>
      </c>
      <c r="E166" s="289">
        <f>SUM(F166:H166)</f>
        <v>0</v>
      </c>
      <c r="F166" s="289" t="str">
        <f>IF('①7.積算内訳（PR）'!F165="","",'①7.積算内訳（PR）'!F165)</f>
        <v/>
      </c>
      <c r="G166" s="289" t="str">
        <f>IF('①7.積算内訳（PR）'!G165="","",'①7.積算内訳（PR）'!G165)</f>
        <v/>
      </c>
      <c r="H166" s="755" t="str">
        <f>IF('①7.積算内訳（PR）'!H165="","",'①7.積算内訳（PR）'!H165)</f>
        <v/>
      </c>
      <c r="I166" s="1781"/>
      <c r="J166" s="273" t="s">
        <v>154</v>
      </c>
      <c r="K166" s="274"/>
      <c r="L166" s="289" t="str">
        <f t="shared" si="36"/>
        <v/>
      </c>
      <c r="M166" s="275"/>
      <c r="N166" s="275"/>
      <c r="O166" s="275"/>
      <c r="P166" s="1784"/>
      <c r="Q166" s="1381"/>
      <c r="R166" s="1382"/>
      <c r="S166" s="268"/>
      <c r="T166" s="270"/>
      <c r="U166" s="180"/>
    </row>
    <row r="167" spans="2:21" ht="37.5" customHeight="1">
      <c r="B167" s="204" t="str">
        <f>IF('①4.事業内容（PR）'!B21="","",'①4.事業内容（PR）'!B21)</f>
        <v/>
      </c>
      <c r="C167" s="1359" t="str">
        <f>IF('①4.事業内容（PR）'!C21="","",'①4.事業内容（PR）'!C21)</f>
        <v/>
      </c>
      <c r="D167" s="1360"/>
      <c r="E167" s="284">
        <f>SUM(E168:E176)</f>
        <v>0</v>
      </c>
      <c r="F167" s="284">
        <f>SUM(F168:F176)</f>
        <v>0</v>
      </c>
      <c r="G167" s="284">
        <f>SUM(G168:G176)</f>
        <v>0</v>
      </c>
      <c r="H167" s="756">
        <f>SUM(H168:H176)</f>
        <v>0</v>
      </c>
      <c r="I167" s="760" t="str">
        <f>IF('⑦1.活動計画変更（PR）'!C39="変更",'⑦1.活動計画変更（PR）'!B39,IF('⑦1.活動計画変更（PR）'!C39="中止",'⑦1.活動計画変更（PR）'!B39,""))</f>
        <v/>
      </c>
      <c r="J167" s="1359" t="str">
        <f>IF('⑦1.活動計画変更（PR）'!C39="変更",'⑦1.活動計画変更（PR）'!D39,"")</f>
        <v/>
      </c>
      <c r="K167" s="1360"/>
      <c r="L167" s="284" t="str">
        <f>IF(SUM(L168:L176)=0,"",SUM(L168:L176))</f>
        <v/>
      </c>
      <c r="M167" s="284" t="str">
        <f>IF(SUM(M168:M176)=0,"",SUM(M168:M176))</f>
        <v/>
      </c>
      <c r="N167" s="284" t="str">
        <f>IF(SUM(N168:N176)=0,"",SUM(N168:N176))</f>
        <v/>
      </c>
      <c r="O167" s="284" t="str">
        <f>IF(SUM(O168:O176)=0,"",SUM(O168:O176))</f>
        <v/>
      </c>
      <c r="P167" s="277"/>
      <c r="Q167" s="1787"/>
      <c r="R167" s="1788"/>
      <c r="S167" s="259"/>
      <c r="T167" s="257"/>
      <c r="U167" s="180"/>
    </row>
    <row r="168" spans="2:21" ht="19.5" customHeight="1">
      <c r="B168" s="1363"/>
      <c r="C168" s="260" t="s">
        <v>147</v>
      </c>
      <c r="D168" s="261"/>
      <c r="E168" s="287">
        <f>SUM(F168:H168)</f>
        <v>0</v>
      </c>
      <c r="F168" s="287" t="str">
        <f>IF('①7.積算内訳（PR）'!F167="","",'①7.積算内訳（PR）'!F167)</f>
        <v/>
      </c>
      <c r="G168" s="287" t="str">
        <f>IF('①7.積算内訳（PR）'!G167="","",'①7.積算内訳（PR）'!G167)</f>
        <v/>
      </c>
      <c r="H168" s="752" t="str">
        <f>IF('①7.積算内訳（PR）'!H167="","",'①7.積算内訳（PR）'!H167)</f>
        <v/>
      </c>
      <c r="I168" s="1779" t="str">
        <f>IF('⑦1.活動計画変更（PR）'!C39="選択","",IF('⑦1.活動計画変更（PR）'!C39="変更",'⑦1.活動計画変更（PR）'!C39,IF('⑦1.活動計画変更（PR）'!C39="中止","中止","")))</f>
        <v/>
      </c>
      <c r="J168" s="260" t="s">
        <v>147</v>
      </c>
      <c r="K168" s="261"/>
      <c r="L168" s="287" t="str">
        <f>IF(SUM(M168:O168)=0,"",SUM(M168:O168))</f>
        <v/>
      </c>
      <c r="M168" s="262"/>
      <c r="N168" s="262"/>
      <c r="O168" s="262"/>
      <c r="P168" s="1782"/>
      <c r="Q168" s="1785"/>
      <c r="R168" s="1786"/>
      <c r="S168" s="268"/>
      <c r="T168" s="270"/>
      <c r="U168" s="180"/>
    </row>
    <row r="169" spans="2:21" ht="19.5" customHeight="1">
      <c r="B169" s="1364"/>
      <c r="C169" s="264" t="s">
        <v>148</v>
      </c>
      <c r="D169" s="265"/>
      <c r="E169" s="288">
        <f t="shared" ref="E169:E175" si="37">SUM(F169:H169)</f>
        <v>0</v>
      </c>
      <c r="F169" s="288" t="str">
        <f>IF('①7.積算内訳（PR）'!F168="","",'①7.積算内訳（PR）'!F168)</f>
        <v/>
      </c>
      <c r="G169" s="288" t="str">
        <f>IF('①7.積算内訳（PR）'!G168="","",'①7.積算内訳（PR）'!G168)</f>
        <v/>
      </c>
      <c r="H169" s="753" t="str">
        <f>IF('①7.積算内訳（PR）'!H168="","",'①7.積算内訳（PR）'!H168)</f>
        <v/>
      </c>
      <c r="I169" s="1780"/>
      <c r="J169" s="264" t="s">
        <v>148</v>
      </c>
      <c r="K169" s="265"/>
      <c r="L169" s="288" t="str">
        <f t="shared" ref="L169:L176" si="38">IF(SUM(M169:O169)=0,"",SUM(M169:O169))</f>
        <v/>
      </c>
      <c r="M169" s="266"/>
      <c r="N169" s="266"/>
      <c r="O169" s="266"/>
      <c r="P169" s="1783"/>
      <c r="Q169" s="1373"/>
      <c r="R169" s="1374"/>
      <c r="S169" s="259"/>
      <c r="T169" s="257"/>
      <c r="U169" s="180"/>
    </row>
    <row r="170" spans="2:21" ht="19.5" customHeight="1">
      <c r="B170" s="1364"/>
      <c r="C170" s="264" t="s">
        <v>149</v>
      </c>
      <c r="D170" s="265"/>
      <c r="E170" s="288">
        <f t="shared" si="37"/>
        <v>0</v>
      </c>
      <c r="F170" s="288" t="str">
        <f>IF('①7.積算内訳（PR）'!F169="","",'①7.積算内訳（PR）'!F169)</f>
        <v/>
      </c>
      <c r="G170" s="288" t="str">
        <f>IF('①7.積算内訳（PR）'!G169="","",'①7.積算内訳（PR）'!G169)</f>
        <v/>
      </c>
      <c r="H170" s="753" t="str">
        <f>IF('①7.積算内訳（PR）'!H169="","",'①7.積算内訳（PR）'!H169)</f>
        <v/>
      </c>
      <c r="I170" s="1780"/>
      <c r="J170" s="264" t="s">
        <v>149</v>
      </c>
      <c r="K170" s="265"/>
      <c r="L170" s="288" t="str">
        <f t="shared" si="38"/>
        <v/>
      </c>
      <c r="M170" s="266"/>
      <c r="N170" s="266"/>
      <c r="O170" s="266"/>
      <c r="P170" s="1783"/>
      <c r="Q170" s="1373"/>
      <c r="R170" s="1374"/>
      <c r="S170" s="259"/>
      <c r="T170" s="257"/>
      <c r="U170" s="180"/>
    </row>
    <row r="171" spans="2:21" ht="19.5" customHeight="1">
      <c r="B171" s="1364"/>
      <c r="C171" s="269" t="s">
        <v>150</v>
      </c>
      <c r="D171" s="265"/>
      <c r="E171" s="288">
        <f t="shared" si="37"/>
        <v>0</v>
      </c>
      <c r="F171" s="288" t="str">
        <f>IF('①7.積算内訳（PR）'!F170="","",'①7.積算内訳（PR）'!F170)</f>
        <v/>
      </c>
      <c r="G171" s="288" t="str">
        <f>IF('①7.積算内訳（PR）'!G170="","",'①7.積算内訳（PR）'!G170)</f>
        <v/>
      </c>
      <c r="H171" s="753" t="str">
        <f>IF('①7.積算内訳（PR）'!H170="","",'①7.積算内訳（PR）'!H170)</f>
        <v/>
      </c>
      <c r="I171" s="1780"/>
      <c r="J171" s="269" t="s">
        <v>150</v>
      </c>
      <c r="K171" s="265"/>
      <c r="L171" s="288" t="str">
        <f t="shared" si="38"/>
        <v/>
      </c>
      <c r="M171" s="266"/>
      <c r="N171" s="266"/>
      <c r="O171" s="266"/>
      <c r="P171" s="1783"/>
      <c r="Q171" s="1373"/>
      <c r="R171" s="1374"/>
      <c r="S171" s="259"/>
      <c r="T171" s="257"/>
      <c r="U171" s="180"/>
    </row>
    <row r="172" spans="2:21" ht="19.5" customHeight="1">
      <c r="B172" s="1364"/>
      <c r="C172" s="264" t="s">
        <v>151</v>
      </c>
      <c r="D172" s="265"/>
      <c r="E172" s="288">
        <f t="shared" si="37"/>
        <v>0</v>
      </c>
      <c r="F172" s="288" t="str">
        <f>IF('①7.積算内訳（PR）'!F171="","",'①7.積算内訳（PR）'!F171)</f>
        <v/>
      </c>
      <c r="G172" s="288" t="str">
        <f>IF('①7.積算内訳（PR）'!G171="","",'①7.積算内訳（PR）'!G171)</f>
        <v/>
      </c>
      <c r="H172" s="753" t="str">
        <f>IF('①7.積算内訳（PR）'!H171="","",'①7.積算内訳（PR）'!H171)</f>
        <v/>
      </c>
      <c r="I172" s="1780"/>
      <c r="J172" s="264" t="s">
        <v>151</v>
      </c>
      <c r="K172" s="265"/>
      <c r="L172" s="288" t="str">
        <f t="shared" si="38"/>
        <v/>
      </c>
      <c r="M172" s="266"/>
      <c r="N172" s="266"/>
      <c r="O172" s="266"/>
      <c r="P172" s="1783"/>
      <c r="Q172" s="1373"/>
      <c r="R172" s="1374"/>
      <c r="S172" s="268"/>
      <c r="T172" s="270"/>
      <c r="U172" s="180"/>
    </row>
    <row r="173" spans="2:21" ht="19.5" customHeight="1">
      <c r="B173" s="1364"/>
      <c r="C173" s="264" t="s">
        <v>152</v>
      </c>
      <c r="D173" s="265"/>
      <c r="E173" s="288">
        <f t="shared" si="37"/>
        <v>0</v>
      </c>
      <c r="F173" s="754" t="str">
        <f>IF('①7.積算内訳（PR）'!F172="","",'①7.積算内訳（PR）'!F172)</f>
        <v/>
      </c>
      <c r="G173" s="754" t="str">
        <f>IF('①7.積算内訳（PR）'!G172="","",'①7.積算内訳（PR）'!G172)</f>
        <v/>
      </c>
      <c r="H173" s="753" t="str">
        <f>IF('①7.積算内訳（PR）'!H172="","",'①7.積算内訳（PR）'!H172)</f>
        <v/>
      </c>
      <c r="I173" s="1780"/>
      <c r="J173" s="264" t="s">
        <v>152</v>
      </c>
      <c r="K173" s="265"/>
      <c r="L173" s="288" t="str">
        <f t="shared" si="38"/>
        <v/>
      </c>
      <c r="M173" s="278"/>
      <c r="N173" s="278"/>
      <c r="O173" s="278"/>
      <c r="P173" s="1783"/>
      <c r="Q173" s="1373"/>
      <c r="R173" s="1374"/>
      <c r="S173" s="268"/>
      <c r="T173" s="270"/>
      <c r="U173" s="180"/>
    </row>
    <row r="174" spans="2:21" ht="19.5" customHeight="1">
      <c r="B174" s="1364"/>
      <c r="C174" s="272" t="s">
        <v>631</v>
      </c>
      <c r="D174" s="265"/>
      <c r="E174" s="288">
        <f t="shared" si="37"/>
        <v>0</v>
      </c>
      <c r="F174" s="288" t="str">
        <f>IF('①7.積算内訳（PR）'!F173="","",'①7.積算内訳（PR）'!F173)</f>
        <v/>
      </c>
      <c r="G174" s="288" t="str">
        <f>IF('①7.積算内訳（PR）'!G173="","",'①7.積算内訳（PR）'!G173)</f>
        <v/>
      </c>
      <c r="H174" s="753" t="str">
        <f>IF('①7.積算内訳（PR）'!H173="","",'①7.積算内訳（PR）'!H173)</f>
        <v/>
      </c>
      <c r="I174" s="1780"/>
      <c r="J174" s="272" t="s">
        <v>631</v>
      </c>
      <c r="K174" s="265"/>
      <c r="L174" s="288" t="str">
        <f t="shared" si="38"/>
        <v/>
      </c>
      <c r="M174" s="266"/>
      <c r="N174" s="266"/>
      <c r="O174" s="266"/>
      <c r="P174" s="1783"/>
      <c r="Q174" s="1373"/>
      <c r="R174" s="1374"/>
      <c r="S174" s="268"/>
      <c r="T174" s="270"/>
      <c r="U174" s="180"/>
    </row>
    <row r="175" spans="2:21" ht="19.5" customHeight="1">
      <c r="B175" s="1364"/>
      <c r="C175" s="264" t="s">
        <v>153</v>
      </c>
      <c r="D175" s="265"/>
      <c r="E175" s="288">
        <f t="shared" si="37"/>
        <v>0</v>
      </c>
      <c r="F175" s="288" t="str">
        <f>IF('①7.積算内訳（PR）'!F174="","",'①7.積算内訳（PR）'!F174)</f>
        <v/>
      </c>
      <c r="G175" s="288" t="str">
        <f>IF('①7.積算内訳（PR）'!G174="","",'①7.積算内訳（PR）'!G174)</f>
        <v/>
      </c>
      <c r="H175" s="753" t="str">
        <f>IF('①7.積算内訳（PR）'!H174="","",'①7.積算内訳（PR）'!H174)</f>
        <v/>
      </c>
      <c r="I175" s="1780"/>
      <c r="J175" s="264" t="s">
        <v>153</v>
      </c>
      <c r="K175" s="265"/>
      <c r="L175" s="288" t="str">
        <f t="shared" si="38"/>
        <v/>
      </c>
      <c r="M175" s="266"/>
      <c r="N175" s="266"/>
      <c r="O175" s="266"/>
      <c r="P175" s="1783"/>
      <c r="Q175" s="1373"/>
      <c r="R175" s="1374"/>
      <c r="S175" s="268"/>
      <c r="T175" s="270"/>
      <c r="U175" s="180"/>
    </row>
    <row r="176" spans="2:21" ht="19.5" customHeight="1" thickBot="1">
      <c r="B176" s="1365"/>
      <c r="C176" s="273" t="s">
        <v>154</v>
      </c>
      <c r="D176" s="758" t="str">
        <f>IF('①7.積算内訳（PR）'!D175="","",'①7.積算内訳（PR）'!D175)</f>
        <v/>
      </c>
      <c r="E176" s="761">
        <f>SUM(F176:H176)</f>
        <v>0</v>
      </c>
      <c r="F176" s="289" t="str">
        <f>IF('①7.積算内訳（PR）'!F175="","",'①7.積算内訳（PR）'!F175)</f>
        <v/>
      </c>
      <c r="G176" s="289" t="str">
        <f>IF('①7.積算内訳（PR）'!G175="","",'①7.積算内訳（PR）'!G175)</f>
        <v/>
      </c>
      <c r="H176" s="755" t="str">
        <f>IF('①7.積算内訳（PR）'!H175="","",'①7.積算内訳（PR）'!H175)</f>
        <v/>
      </c>
      <c r="I176" s="1781"/>
      <c r="J176" s="273" t="s">
        <v>154</v>
      </c>
      <c r="K176" s="274"/>
      <c r="L176" s="761" t="str">
        <f t="shared" si="38"/>
        <v/>
      </c>
      <c r="M176" s="748"/>
      <c r="N176" s="748"/>
      <c r="O176" s="748"/>
      <c r="P176" s="1784"/>
      <c r="Q176" s="1381"/>
      <c r="R176" s="1382"/>
      <c r="S176" s="268"/>
      <c r="T176" s="270"/>
      <c r="U176" s="180"/>
    </row>
    <row r="177" spans="2:21" ht="37.5" customHeight="1">
      <c r="B177" s="285" t="str">
        <f>IF('①4.事業内容（PR）'!B22="","",'①4.事業内容（PR）'!B22)</f>
        <v/>
      </c>
      <c r="C177" s="1359" t="str">
        <f>IF('①4.事業内容（PR）'!C22="","",'①4.事業内容（PR）'!C22)</f>
        <v/>
      </c>
      <c r="D177" s="1360"/>
      <c r="E177" s="286">
        <f>SUM(E178:E186)</f>
        <v>0</v>
      </c>
      <c r="F177" s="286">
        <f>SUM(F178:F186)</f>
        <v>0</v>
      </c>
      <c r="G177" s="286">
        <f>SUM(G178:G186)</f>
        <v>0</v>
      </c>
      <c r="H177" s="757">
        <f>SUM(H178:H186)</f>
        <v>0</v>
      </c>
      <c r="I177" s="760" t="str">
        <f>IF('⑦1.活動計画変更（PR）'!C41="変更",'⑦1.活動計画変更（PR）'!B41,IF('⑦1.活動計画変更（PR）'!C41="中止",'⑦1.活動計画変更（PR）'!B41,""))</f>
        <v/>
      </c>
      <c r="J177" s="1359" t="str">
        <f>IF('⑦1.活動計画変更（PR）'!C41="変更",'⑦1.活動計画変更（PR）'!D41,"")</f>
        <v/>
      </c>
      <c r="K177" s="1360"/>
      <c r="L177" s="286" t="str">
        <f>IF(SUM(L178:L186)=0,"",SUM(L178:L186))</f>
        <v/>
      </c>
      <c r="M177" s="286" t="str">
        <f>IF(SUM(M178:M186)=0,"",SUM(M178:M186))</f>
        <v/>
      </c>
      <c r="N177" s="286" t="str">
        <f>IF(SUM(N178:N186)=0,"",SUM(N178:N186))</f>
        <v/>
      </c>
      <c r="O177" s="286" t="str">
        <f>IF(SUM(O178:O186)=0,"",SUM(O178:O186))</f>
        <v/>
      </c>
      <c r="P177" s="280"/>
      <c r="Q177" s="1777"/>
      <c r="R177" s="1778"/>
      <c r="S177" s="259"/>
      <c r="T177" s="257"/>
      <c r="U177" s="180"/>
    </row>
    <row r="178" spans="2:21" ht="19.5" customHeight="1">
      <c r="B178" s="1363"/>
      <c r="C178" s="260" t="s">
        <v>147</v>
      </c>
      <c r="D178" s="261"/>
      <c r="E178" s="287">
        <f>SUM(F178:H178)</f>
        <v>0</v>
      </c>
      <c r="F178" s="287" t="str">
        <f>IF('①7.積算内訳（PR）'!F177="","",'①7.積算内訳（PR）'!F177)</f>
        <v/>
      </c>
      <c r="G178" s="287" t="str">
        <f>IF('①7.積算内訳（PR）'!G177="","",'①7.積算内訳（PR）'!G177)</f>
        <v/>
      </c>
      <c r="H178" s="752" t="str">
        <f>IF('①7.積算内訳（PR）'!H177="","",'①7.積算内訳（PR）'!H177)</f>
        <v/>
      </c>
      <c r="I178" s="1779" t="str">
        <f>IF('⑦1.活動計画変更（PR）'!C41="選択","",IF('⑦1.活動計画変更（PR）'!C41="変更",'⑦1.活動計画変更（PR）'!C41,IF('⑦1.活動計画変更（PR）'!C41="中止","中止","")))</f>
        <v/>
      </c>
      <c r="J178" s="260" t="s">
        <v>147</v>
      </c>
      <c r="K178" s="261"/>
      <c r="L178" s="287" t="str">
        <f>IF(SUM(M178:O178)=0,"",SUM(M178:O178))</f>
        <v/>
      </c>
      <c r="M178" s="262"/>
      <c r="N178" s="262"/>
      <c r="O178" s="262"/>
      <c r="P178" s="1782"/>
      <c r="Q178" s="1785"/>
      <c r="R178" s="1786"/>
      <c r="S178" s="268"/>
      <c r="T178" s="270"/>
      <c r="U178" s="180"/>
    </row>
    <row r="179" spans="2:21" ht="19.5" customHeight="1">
      <c r="B179" s="1364"/>
      <c r="C179" s="264" t="s">
        <v>148</v>
      </c>
      <c r="D179" s="265"/>
      <c r="E179" s="288">
        <f t="shared" ref="E179:E185" si="39">SUM(F179:H179)</f>
        <v>0</v>
      </c>
      <c r="F179" s="288" t="str">
        <f>IF('①7.積算内訳（PR）'!F178="","",'①7.積算内訳（PR）'!F178)</f>
        <v/>
      </c>
      <c r="G179" s="288" t="str">
        <f>IF('①7.積算内訳（PR）'!G178="","",'①7.積算内訳（PR）'!G178)</f>
        <v/>
      </c>
      <c r="H179" s="753" t="str">
        <f>IF('①7.積算内訳（PR）'!H178="","",'①7.積算内訳（PR）'!H178)</f>
        <v/>
      </c>
      <c r="I179" s="1780"/>
      <c r="J179" s="264" t="s">
        <v>148</v>
      </c>
      <c r="K179" s="265"/>
      <c r="L179" s="288" t="str">
        <f t="shared" ref="L179:L186" si="40">IF(SUM(M179:O179)=0,"",SUM(M179:O179))</f>
        <v/>
      </c>
      <c r="M179" s="266"/>
      <c r="N179" s="266"/>
      <c r="O179" s="266"/>
      <c r="P179" s="1783"/>
      <c r="Q179" s="1373"/>
      <c r="R179" s="1374"/>
      <c r="S179" s="259"/>
      <c r="T179" s="257"/>
      <c r="U179" s="180"/>
    </row>
    <row r="180" spans="2:21" ht="19.5" customHeight="1">
      <c r="B180" s="1364"/>
      <c r="C180" s="264" t="s">
        <v>149</v>
      </c>
      <c r="D180" s="265"/>
      <c r="E180" s="288">
        <f t="shared" si="39"/>
        <v>0</v>
      </c>
      <c r="F180" s="288" t="str">
        <f>IF('①7.積算内訳（PR）'!F179="","",'①7.積算内訳（PR）'!F179)</f>
        <v/>
      </c>
      <c r="G180" s="288" t="str">
        <f>IF('①7.積算内訳（PR）'!G179="","",'①7.積算内訳（PR）'!G179)</f>
        <v/>
      </c>
      <c r="H180" s="753" t="str">
        <f>IF('①7.積算内訳（PR）'!H179="","",'①7.積算内訳（PR）'!H179)</f>
        <v/>
      </c>
      <c r="I180" s="1780"/>
      <c r="J180" s="264" t="s">
        <v>149</v>
      </c>
      <c r="K180" s="265"/>
      <c r="L180" s="288" t="str">
        <f t="shared" si="40"/>
        <v/>
      </c>
      <c r="M180" s="266"/>
      <c r="N180" s="266"/>
      <c r="O180" s="266"/>
      <c r="P180" s="1783"/>
      <c r="Q180" s="1373"/>
      <c r="R180" s="1374"/>
      <c r="S180" s="259"/>
      <c r="T180" s="257"/>
      <c r="U180" s="180"/>
    </row>
    <row r="181" spans="2:21" ht="19.5" customHeight="1">
      <c r="B181" s="1364"/>
      <c r="C181" s="269" t="s">
        <v>150</v>
      </c>
      <c r="D181" s="265"/>
      <c r="E181" s="288">
        <f t="shared" si="39"/>
        <v>0</v>
      </c>
      <c r="F181" s="288" t="str">
        <f>IF('①7.積算内訳（PR）'!F180="","",'①7.積算内訳（PR）'!F180)</f>
        <v/>
      </c>
      <c r="G181" s="288" t="str">
        <f>IF('①7.積算内訳（PR）'!G180="","",'①7.積算内訳（PR）'!G180)</f>
        <v/>
      </c>
      <c r="H181" s="753" t="str">
        <f>IF('①7.積算内訳（PR）'!H180="","",'①7.積算内訳（PR）'!H180)</f>
        <v/>
      </c>
      <c r="I181" s="1780"/>
      <c r="J181" s="269" t="s">
        <v>150</v>
      </c>
      <c r="K181" s="265"/>
      <c r="L181" s="288" t="str">
        <f t="shared" si="40"/>
        <v/>
      </c>
      <c r="M181" s="266"/>
      <c r="N181" s="266"/>
      <c r="O181" s="266"/>
      <c r="P181" s="1783"/>
      <c r="Q181" s="1373"/>
      <c r="R181" s="1374"/>
      <c r="S181" s="259"/>
      <c r="T181" s="257"/>
      <c r="U181" s="180"/>
    </row>
    <row r="182" spans="2:21" ht="19.5" customHeight="1">
      <c r="B182" s="1364"/>
      <c r="C182" s="264" t="s">
        <v>151</v>
      </c>
      <c r="D182" s="265"/>
      <c r="E182" s="288">
        <f t="shared" si="39"/>
        <v>0</v>
      </c>
      <c r="F182" s="288" t="str">
        <f>IF('①7.積算内訳（PR）'!F181="","",'①7.積算内訳（PR）'!F181)</f>
        <v/>
      </c>
      <c r="G182" s="288" t="str">
        <f>IF('①7.積算内訳（PR）'!G181="","",'①7.積算内訳（PR）'!G181)</f>
        <v/>
      </c>
      <c r="H182" s="753" t="str">
        <f>IF('①7.積算内訳（PR）'!H181="","",'①7.積算内訳（PR）'!H181)</f>
        <v/>
      </c>
      <c r="I182" s="1780"/>
      <c r="J182" s="264" t="s">
        <v>151</v>
      </c>
      <c r="K182" s="265"/>
      <c r="L182" s="288" t="str">
        <f t="shared" si="40"/>
        <v/>
      </c>
      <c r="M182" s="266"/>
      <c r="N182" s="266"/>
      <c r="O182" s="266"/>
      <c r="P182" s="1783"/>
      <c r="Q182" s="1373"/>
      <c r="R182" s="1374"/>
      <c r="S182" s="268"/>
      <c r="T182" s="270"/>
      <c r="U182" s="180"/>
    </row>
    <row r="183" spans="2:21" ht="19.5" customHeight="1">
      <c r="B183" s="1364"/>
      <c r="C183" s="264" t="s">
        <v>152</v>
      </c>
      <c r="D183" s="265"/>
      <c r="E183" s="288">
        <f t="shared" si="39"/>
        <v>0</v>
      </c>
      <c r="F183" s="754" t="str">
        <f>IF('①7.積算内訳（PR）'!F182="","",'①7.積算内訳（PR）'!F182)</f>
        <v/>
      </c>
      <c r="G183" s="754" t="str">
        <f>IF('①7.積算内訳（PR）'!G182="","",'①7.積算内訳（PR）'!G182)</f>
        <v/>
      </c>
      <c r="H183" s="753" t="str">
        <f>IF('①7.積算内訳（PR）'!H182="","",'①7.積算内訳（PR）'!H182)</f>
        <v/>
      </c>
      <c r="I183" s="1780"/>
      <c r="J183" s="264" t="s">
        <v>152</v>
      </c>
      <c r="K183" s="265"/>
      <c r="L183" s="288" t="str">
        <f t="shared" si="40"/>
        <v/>
      </c>
      <c r="M183" s="278"/>
      <c r="N183" s="278"/>
      <c r="O183" s="278"/>
      <c r="P183" s="1783"/>
      <c r="Q183" s="1373"/>
      <c r="R183" s="1374"/>
      <c r="S183" s="268"/>
      <c r="T183" s="270"/>
      <c r="U183" s="180"/>
    </row>
    <row r="184" spans="2:21" ht="19.5" customHeight="1">
      <c r="B184" s="1364"/>
      <c r="C184" s="272" t="s">
        <v>631</v>
      </c>
      <c r="D184" s="265"/>
      <c r="E184" s="288">
        <f t="shared" si="39"/>
        <v>0</v>
      </c>
      <c r="F184" s="288" t="str">
        <f>IF('①7.積算内訳（PR）'!F183="","",'①7.積算内訳（PR）'!F183)</f>
        <v/>
      </c>
      <c r="G184" s="288" t="str">
        <f>IF('①7.積算内訳（PR）'!G183="","",'①7.積算内訳（PR）'!G183)</f>
        <v/>
      </c>
      <c r="H184" s="753" t="str">
        <f>IF('①7.積算内訳（PR）'!H183="","",'①7.積算内訳（PR）'!H183)</f>
        <v/>
      </c>
      <c r="I184" s="1780"/>
      <c r="J184" s="272" t="s">
        <v>631</v>
      </c>
      <c r="K184" s="265"/>
      <c r="L184" s="288" t="str">
        <f t="shared" si="40"/>
        <v/>
      </c>
      <c r="M184" s="266"/>
      <c r="N184" s="266"/>
      <c r="O184" s="266"/>
      <c r="P184" s="1783"/>
      <c r="Q184" s="1373"/>
      <c r="R184" s="1374"/>
      <c r="S184" s="268"/>
      <c r="T184" s="270"/>
      <c r="U184" s="180"/>
    </row>
    <row r="185" spans="2:21" ht="19.5" customHeight="1">
      <c r="B185" s="1364"/>
      <c r="C185" s="264" t="s">
        <v>153</v>
      </c>
      <c r="D185" s="265"/>
      <c r="E185" s="288">
        <f t="shared" si="39"/>
        <v>0</v>
      </c>
      <c r="F185" s="288" t="str">
        <f>IF('①7.積算内訳（PR）'!F184="","",'①7.積算内訳（PR）'!F184)</f>
        <v/>
      </c>
      <c r="G185" s="288" t="str">
        <f>IF('①7.積算内訳（PR）'!G184="","",'①7.積算内訳（PR）'!G184)</f>
        <v/>
      </c>
      <c r="H185" s="753" t="str">
        <f>IF('①7.積算内訳（PR）'!H184="","",'①7.積算内訳（PR）'!H184)</f>
        <v/>
      </c>
      <c r="I185" s="1780"/>
      <c r="J185" s="264" t="s">
        <v>153</v>
      </c>
      <c r="K185" s="265"/>
      <c r="L185" s="288" t="str">
        <f t="shared" si="40"/>
        <v/>
      </c>
      <c r="M185" s="266"/>
      <c r="N185" s="266"/>
      <c r="O185" s="266"/>
      <c r="P185" s="1783"/>
      <c r="Q185" s="1373"/>
      <c r="R185" s="1374"/>
      <c r="S185" s="268"/>
      <c r="T185" s="270"/>
      <c r="U185" s="180"/>
    </row>
    <row r="186" spans="2:21" ht="19.5" customHeight="1" thickBot="1">
      <c r="B186" s="1365"/>
      <c r="C186" s="273" t="s">
        <v>154</v>
      </c>
      <c r="D186" s="758" t="str">
        <f>IF('①7.積算内訳（PR）'!D185="","",'①7.積算内訳（PR）'!D185)</f>
        <v/>
      </c>
      <c r="E186" s="289">
        <f>SUM(F186:H186)</f>
        <v>0</v>
      </c>
      <c r="F186" s="289" t="str">
        <f>IF('①7.積算内訳（PR）'!F185="","",'①7.積算内訳（PR）'!F185)</f>
        <v/>
      </c>
      <c r="G186" s="289" t="str">
        <f>IF('①7.積算内訳（PR）'!G185="","",'①7.積算内訳（PR）'!G185)</f>
        <v/>
      </c>
      <c r="H186" s="755" t="str">
        <f>IF('①7.積算内訳（PR）'!H185="","",'①7.積算内訳（PR）'!H185)</f>
        <v/>
      </c>
      <c r="I186" s="1781"/>
      <c r="J186" s="273" t="s">
        <v>154</v>
      </c>
      <c r="K186" s="274"/>
      <c r="L186" s="289" t="str">
        <f t="shared" si="40"/>
        <v/>
      </c>
      <c r="M186" s="275"/>
      <c r="N186" s="275"/>
      <c r="O186" s="275"/>
      <c r="P186" s="1784"/>
      <c r="Q186" s="1381"/>
      <c r="R186" s="1382"/>
      <c r="S186" s="268"/>
      <c r="T186" s="270"/>
      <c r="U186" s="180"/>
    </row>
    <row r="187" spans="2:21" ht="37.5" customHeight="1">
      <c r="B187" s="204" t="str">
        <f>IF('①4.事業内容（PR）'!B23="","",'①4.事業内容（PR）'!B23)</f>
        <v/>
      </c>
      <c r="C187" s="1359" t="str">
        <f>IF('①4.事業内容（PR）'!C23="","",'①4.事業内容（PR）'!C23)</f>
        <v/>
      </c>
      <c r="D187" s="1360"/>
      <c r="E187" s="284">
        <f>SUM(E188:E196)</f>
        <v>0</v>
      </c>
      <c r="F187" s="284">
        <f>SUM(F188:F196)</f>
        <v>0</v>
      </c>
      <c r="G187" s="284">
        <f>SUM(G188:G196)</f>
        <v>0</v>
      </c>
      <c r="H187" s="756">
        <f>SUM(H188:H196)</f>
        <v>0</v>
      </c>
      <c r="I187" s="760" t="str">
        <f>IF('⑦1.活動計画変更（PR）'!C43="変更",'⑦1.活動計画変更（PR）'!B43,IF('⑦1.活動計画変更（PR）'!C43="中止",'⑦1.活動計画変更（PR）'!B43,""))</f>
        <v/>
      </c>
      <c r="J187" s="1359" t="str">
        <f>IF('⑦1.活動計画変更（PR）'!C43="変更",'⑦1.活動計画変更（PR）'!D43,"")</f>
        <v/>
      </c>
      <c r="K187" s="1360"/>
      <c r="L187" s="284" t="str">
        <f>IF(SUM(L188:L196)=0,"",SUM(L188:L196))</f>
        <v/>
      </c>
      <c r="M187" s="284" t="str">
        <f>IF(SUM(M188:M196)=0,"",SUM(M188:M196))</f>
        <v/>
      </c>
      <c r="N187" s="284" t="str">
        <f>IF(SUM(N188:N196)=0,"",SUM(N188:N196))</f>
        <v/>
      </c>
      <c r="O187" s="284" t="str">
        <f>IF(SUM(O188:O196)=0,"",SUM(O188:O196))</f>
        <v/>
      </c>
      <c r="P187" s="277"/>
      <c r="Q187" s="1787"/>
      <c r="R187" s="1788"/>
      <c r="S187" s="259"/>
      <c r="T187" s="257"/>
      <c r="U187" s="180"/>
    </row>
    <row r="188" spans="2:21" ht="19.5" customHeight="1">
      <c r="B188" s="1363"/>
      <c r="C188" s="260" t="s">
        <v>147</v>
      </c>
      <c r="D188" s="261"/>
      <c r="E188" s="287">
        <f>SUM(F188:H188)</f>
        <v>0</v>
      </c>
      <c r="F188" s="287" t="str">
        <f>IF('①7.積算内訳（PR）'!F187="","",'①7.積算内訳（PR）'!F187)</f>
        <v/>
      </c>
      <c r="G188" s="287" t="str">
        <f>IF('①7.積算内訳（PR）'!G187="","",'①7.積算内訳（PR）'!G187)</f>
        <v/>
      </c>
      <c r="H188" s="752" t="str">
        <f>IF('①7.積算内訳（PR）'!H187="","",'①7.積算内訳（PR）'!H187)</f>
        <v/>
      </c>
      <c r="I188" s="1779" t="str">
        <f>IF('⑦1.活動計画変更（PR）'!C43="選択","",IF('⑦1.活動計画変更（PR）'!C43="変更",'⑦1.活動計画変更（PR）'!C43,IF('⑦1.活動計画変更（PR）'!C43="中止","中止","")))</f>
        <v/>
      </c>
      <c r="J188" s="260" t="s">
        <v>147</v>
      </c>
      <c r="K188" s="261"/>
      <c r="L188" s="287" t="str">
        <f>IF(SUM(M188:O188)=0,"",SUM(M188:O188))</f>
        <v/>
      </c>
      <c r="M188" s="262"/>
      <c r="N188" s="262"/>
      <c r="O188" s="262"/>
      <c r="P188" s="1782"/>
      <c r="Q188" s="1785"/>
      <c r="R188" s="1786"/>
      <c r="S188" s="268"/>
      <c r="T188" s="270"/>
      <c r="U188" s="180"/>
    </row>
    <row r="189" spans="2:21" ht="19.5" customHeight="1">
      <c r="B189" s="1364"/>
      <c r="C189" s="264" t="s">
        <v>148</v>
      </c>
      <c r="D189" s="265"/>
      <c r="E189" s="288">
        <f t="shared" ref="E189:E195" si="41">SUM(F189:H189)</f>
        <v>0</v>
      </c>
      <c r="F189" s="288" t="str">
        <f>IF('①7.積算内訳（PR）'!F188="","",'①7.積算内訳（PR）'!F188)</f>
        <v/>
      </c>
      <c r="G189" s="288" t="str">
        <f>IF('①7.積算内訳（PR）'!G188="","",'①7.積算内訳（PR）'!G188)</f>
        <v/>
      </c>
      <c r="H189" s="753" t="str">
        <f>IF('①7.積算内訳（PR）'!H188="","",'①7.積算内訳（PR）'!H188)</f>
        <v/>
      </c>
      <c r="I189" s="1780"/>
      <c r="J189" s="264" t="s">
        <v>148</v>
      </c>
      <c r="K189" s="265"/>
      <c r="L189" s="288" t="str">
        <f t="shared" ref="L189:L196" si="42">IF(SUM(M189:O189)=0,"",SUM(M189:O189))</f>
        <v/>
      </c>
      <c r="M189" s="266"/>
      <c r="N189" s="266"/>
      <c r="O189" s="266"/>
      <c r="P189" s="1783"/>
      <c r="Q189" s="1373"/>
      <c r="R189" s="1374"/>
      <c r="S189" s="259"/>
      <c r="T189" s="257"/>
      <c r="U189" s="180"/>
    </row>
    <row r="190" spans="2:21" ht="19.5" customHeight="1">
      <c r="B190" s="1364"/>
      <c r="C190" s="264" t="s">
        <v>149</v>
      </c>
      <c r="D190" s="265"/>
      <c r="E190" s="288">
        <f t="shared" si="41"/>
        <v>0</v>
      </c>
      <c r="F190" s="288" t="str">
        <f>IF('①7.積算内訳（PR）'!F189="","",'①7.積算内訳（PR）'!F189)</f>
        <v/>
      </c>
      <c r="G190" s="288" t="str">
        <f>IF('①7.積算内訳（PR）'!G189="","",'①7.積算内訳（PR）'!G189)</f>
        <v/>
      </c>
      <c r="H190" s="753" t="str">
        <f>IF('①7.積算内訳（PR）'!H189="","",'①7.積算内訳（PR）'!H189)</f>
        <v/>
      </c>
      <c r="I190" s="1780"/>
      <c r="J190" s="264" t="s">
        <v>149</v>
      </c>
      <c r="K190" s="265"/>
      <c r="L190" s="288" t="str">
        <f t="shared" si="42"/>
        <v/>
      </c>
      <c r="M190" s="266"/>
      <c r="N190" s="266"/>
      <c r="O190" s="266"/>
      <c r="P190" s="1783"/>
      <c r="Q190" s="1373"/>
      <c r="R190" s="1374"/>
      <c r="S190" s="259"/>
      <c r="T190" s="257"/>
      <c r="U190" s="180"/>
    </row>
    <row r="191" spans="2:21" ht="19.5" customHeight="1">
      <c r="B191" s="1364"/>
      <c r="C191" s="269" t="s">
        <v>150</v>
      </c>
      <c r="D191" s="265"/>
      <c r="E191" s="288">
        <f t="shared" si="41"/>
        <v>0</v>
      </c>
      <c r="F191" s="288" t="str">
        <f>IF('①7.積算内訳（PR）'!F190="","",'①7.積算内訳（PR）'!F190)</f>
        <v/>
      </c>
      <c r="G191" s="288" t="str">
        <f>IF('①7.積算内訳（PR）'!G190="","",'①7.積算内訳（PR）'!G190)</f>
        <v/>
      </c>
      <c r="H191" s="753" t="str">
        <f>IF('①7.積算内訳（PR）'!H190="","",'①7.積算内訳（PR）'!H190)</f>
        <v/>
      </c>
      <c r="I191" s="1780"/>
      <c r="J191" s="269" t="s">
        <v>150</v>
      </c>
      <c r="K191" s="265"/>
      <c r="L191" s="288" t="str">
        <f t="shared" si="42"/>
        <v/>
      </c>
      <c r="M191" s="266"/>
      <c r="N191" s="266"/>
      <c r="O191" s="266"/>
      <c r="P191" s="1783"/>
      <c r="Q191" s="1373"/>
      <c r="R191" s="1374"/>
      <c r="S191" s="259"/>
      <c r="T191" s="257"/>
      <c r="U191" s="180"/>
    </row>
    <row r="192" spans="2:21" ht="19.5" customHeight="1">
      <c r="B192" s="1364"/>
      <c r="C192" s="264" t="s">
        <v>151</v>
      </c>
      <c r="D192" s="265"/>
      <c r="E192" s="288">
        <f t="shared" si="41"/>
        <v>0</v>
      </c>
      <c r="F192" s="288" t="str">
        <f>IF('①7.積算内訳（PR）'!F191="","",'①7.積算内訳（PR）'!F191)</f>
        <v/>
      </c>
      <c r="G192" s="288" t="str">
        <f>IF('①7.積算内訳（PR）'!G191="","",'①7.積算内訳（PR）'!G191)</f>
        <v/>
      </c>
      <c r="H192" s="753" t="str">
        <f>IF('①7.積算内訳（PR）'!H191="","",'①7.積算内訳（PR）'!H191)</f>
        <v/>
      </c>
      <c r="I192" s="1780"/>
      <c r="J192" s="264" t="s">
        <v>151</v>
      </c>
      <c r="K192" s="265"/>
      <c r="L192" s="288" t="str">
        <f t="shared" si="42"/>
        <v/>
      </c>
      <c r="M192" s="266"/>
      <c r="N192" s="266"/>
      <c r="O192" s="266"/>
      <c r="P192" s="1783"/>
      <c r="Q192" s="1373"/>
      <c r="R192" s="1374"/>
      <c r="S192" s="268"/>
      <c r="T192" s="270"/>
      <c r="U192" s="180"/>
    </row>
    <row r="193" spans="1:21" ht="19.5" customHeight="1">
      <c r="B193" s="1364"/>
      <c r="C193" s="264" t="s">
        <v>152</v>
      </c>
      <c r="D193" s="265"/>
      <c r="E193" s="288">
        <f t="shared" si="41"/>
        <v>0</v>
      </c>
      <c r="F193" s="754" t="str">
        <f>IF('①7.積算内訳（PR）'!F192="","",'①7.積算内訳（PR）'!F192)</f>
        <v/>
      </c>
      <c r="G193" s="754" t="str">
        <f>IF('①7.積算内訳（PR）'!G192="","",'①7.積算内訳（PR）'!G192)</f>
        <v/>
      </c>
      <c r="H193" s="753" t="str">
        <f>IF('①7.積算内訳（PR）'!H192="","",'①7.積算内訳（PR）'!H192)</f>
        <v/>
      </c>
      <c r="I193" s="1780"/>
      <c r="J193" s="264" t="s">
        <v>152</v>
      </c>
      <c r="K193" s="265"/>
      <c r="L193" s="288" t="str">
        <f t="shared" si="42"/>
        <v/>
      </c>
      <c r="M193" s="278"/>
      <c r="N193" s="278"/>
      <c r="O193" s="278"/>
      <c r="P193" s="1783"/>
      <c r="Q193" s="1373"/>
      <c r="R193" s="1374"/>
      <c r="S193" s="268"/>
      <c r="T193" s="270"/>
      <c r="U193" s="180"/>
    </row>
    <row r="194" spans="1:21" ht="19.5" customHeight="1">
      <c r="B194" s="1364"/>
      <c r="C194" s="272" t="s">
        <v>631</v>
      </c>
      <c r="D194" s="265"/>
      <c r="E194" s="288">
        <f t="shared" si="41"/>
        <v>0</v>
      </c>
      <c r="F194" s="288" t="str">
        <f>IF('①7.積算内訳（PR）'!F193="","",'①7.積算内訳（PR）'!F193)</f>
        <v/>
      </c>
      <c r="G194" s="288" t="str">
        <f>IF('①7.積算内訳（PR）'!G193="","",'①7.積算内訳（PR）'!G193)</f>
        <v/>
      </c>
      <c r="H194" s="753" t="str">
        <f>IF('①7.積算内訳（PR）'!H193="","",'①7.積算内訳（PR）'!H193)</f>
        <v/>
      </c>
      <c r="I194" s="1780"/>
      <c r="J194" s="272" t="s">
        <v>631</v>
      </c>
      <c r="K194" s="265"/>
      <c r="L194" s="288" t="str">
        <f t="shared" si="42"/>
        <v/>
      </c>
      <c r="M194" s="266"/>
      <c r="N194" s="266"/>
      <c r="O194" s="266"/>
      <c r="P194" s="1783"/>
      <c r="Q194" s="1373"/>
      <c r="R194" s="1374"/>
      <c r="S194" s="268"/>
      <c r="T194" s="270"/>
      <c r="U194" s="180"/>
    </row>
    <row r="195" spans="1:21" ht="19.5" customHeight="1">
      <c r="B195" s="1364"/>
      <c r="C195" s="264" t="s">
        <v>153</v>
      </c>
      <c r="D195" s="749"/>
      <c r="E195" s="288">
        <f t="shared" si="41"/>
        <v>0</v>
      </c>
      <c r="F195" s="288" t="str">
        <f>IF('①7.積算内訳（PR）'!F194="","",'①7.積算内訳（PR）'!F194)</f>
        <v/>
      </c>
      <c r="G195" s="288" t="str">
        <f>IF('①7.積算内訳（PR）'!G194="","",'①7.積算内訳（PR）'!G194)</f>
        <v/>
      </c>
      <c r="H195" s="753" t="str">
        <f>IF('①7.積算内訳（PR）'!H194="","",'①7.積算内訳（PR）'!H194)</f>
        <v/>
      </c>
      <c r="I195" s="1780"/>
      <c r="J195" s="264" t="s">
        <v>153</v>
      </c>
      <c r="K195" s="265"/>
      <c r="L195" s="288" t="str">
        <f t="shared" si="42"/>
        <v/>
      </c>
      <c r="M195" s="266"/>
      <c r="N195" s="266"/>
      <c r="O195" s="266"/>
      <c r="P195" s="1783"/>
      <c r="Q195" s="1373"/>
      <c r="R195" s="1374"/>
      <c r="S195" s="268"/>
      <c r="T195" s="270"/>
      <c r="U195" s="180"/>
    </row>
    <row r="196" spans="1:21" ht="19.5" customHeight="1" thickBot="1">
      <c r="B196" s="1365"/>
      <c r="C196" s="273" t="s">
        <v>154</v>
      </c>
      <c r="D196" s="758" t="str">
        <f>IF('①7.積算内訳（PR）'!D195="","",'①7.積算内訳（PR）'!D195)</f>
        <v/>
      </c>
      <c r="E196" s="761">
        <f>SUM(F196:H196)</f>
        <v>0</v>
      </c>
      <c r="F196" s="289" t="str">
        <f>IF('①7.積算内訳（PR）'!F195="","",'①7.積算内訳（PR）'!F195)</f>
        <v/>
      </c>
      <c r="G196" s="289" t="str">
        <f>IF('①7.積算内訳（PR）'!G195="","",'①7.積算内訳（PR）'!G195)</f>
        <v/>
      </c>
      <c r="H196" s="755" t="str">
        <f>IF('①7.積算内訳（PR）'!H195="","",'①7.積算内訳（PR）'!H195)</f>
        <v/>
      </c>
      <c r="I196" s="1781"/>
      <c r="J196" s="273" t="s">
        <v>154</v>
      </c>
      <c r="K196" s="274"/>
      <c r="L196" s="761" t="str">
        <f t="shared" si="42"/>
        <v/>
      </c>
      <c r="M196" s="748"/>
      <c r="N196" s="748"/>
      <c r="O196" s="748"/>
      <c r="P196" s="1784"/>
      <c r="Q196" s="1381"/>
      <c r="R196" s="1382"/>
      <c r="S196" s="268"/>
      <c r="T196" s="270"/>
      <c r="U196" s="180"/>
    </row>
    <row r="197" spans="1:21" ht="37.5" customHeight="1">
      <c r="B197" s="285" t="str">
        <f>IF('①4.事業内容（PR）'!B24="","",'①4.事業内容（PR）'!B24)</f>
        <v/>
      </c>
      <c r="C197" s="1359" t="str">
        <f>IF('①4.事業内容（PR）'!C24="","",'①4.事業内容（PR）'!C24)</f>
        <v/>
      </c>
      <c r="D197" s="1360"/>
      <c r="E197" s="286">
        <f>SUM(E198:E206)</f>
        <v>0</v>
      </c>
      <c r="F197" s="286">
        <f>SUM(F198:F206)</f>
        <v>0</v>
      </c>
      <c r="G197" s="286">
        <f>SUM(G198:G206)</f>
        <v>0</v>
      </c>
      <c r="H197" s="757">
        <f>SUM(H198:H206)</f>
        <v>0</v>
      </c>
      <c r="I197" s="760" t="str">
        <f>IF('⑦1.活動計画変更（PR）'!C45="変更",'⑦1.活動計画変更（PR）'!B45,IF('⑦1.活動計画変更（PR）'!C45="中止",'⑦1.活動計画変更（PR）'!B45,""))</f>
        <v/>
      </c>
      <c r="J197" s="1359" t="str">
        <f>IF('⑦1.活動計画変更（PR）'!C45="変更",'⑦1.活動計画変更（PR）'!D45,"")</f>
        <v/>
      </c>
      <c r="K197" s="1360"/>
      <c r="L197" s="286" t="str">
        <f>IF(SUM(L198:L206)=0,"",SUM(L198:L206))</f>
        <v/>
      </c>
      <c r="M197" s="286" t="str">
        <f>IF(SUM(M198:M206)=0,"",SUM(M198:M206))</f>
        <v/>
      </c>
      <c r="N197" s="286" t="str">
        <f>IF(SUM(N198:N206)=0,"",SUM(N198:N206))</f>
        <v/>
      </c>
      <c r="O197" s="286" t="str">
        <f>IF(SUM(O198:O206)=0,"",SUM(O198:O206))</f>
        <v/>
      </c>
      <c r="P197" s="280"/>
      <c r="Q197" s="1777"/>
      <c r="R197" s="1778"/>
      <c r="S197" s="259"/>
      <c r="T197" s="257"/>
      <c r="U197" s="180"/>
    </row>
    <row r="198" spans="1:21" ht="19.5" customHeight="1">
      <c r="B198" s="1363"/>
      <c r="C198" s="260" t="s">
        <v>147</v>
      </c>
      <c r="D198" s="261"/>
      <c r="E198" s="287">
        <f>SUM(F198:H198)</f>
        <v>0</v>
      </c>
      <c r="F198" s="287" t="str">
        <f>IF('①7.積算内訳（PR）'!F197="","",'①7.積算内訳（PR）'!F197)</f>
        <v/>
      </c>
      <c r="G198" s="287" t="str">
        <f>IF('①7.積算内訳（PR）'!G197="","",'①7.積算内訳（PR）'!G197)</f>
        <v/>
      </c>
      <c r="H198" s="752" t="str">
        <f>IF('①7.積算内訳（PR）'!H197="","",'①7.積算内訳（PR）'!H197)</f>
        <v/>
      </c>
      <c r="I198" s="1779" t="str">
        <f>IF('⑦1.活動計画変更（PR）'!C45="選択","",IF('⑦1.活動計画変更（PR）'!C45="変更",'⑦1.活動計画変更（PR）'!C45,IF('⑦1.活動計画変更（PR）'!C45="中止","中止","")))</f>
        <v/>
      </c>
      <c r="J198" s="260" t="s">
        <v>147</v>
      </c>
      <c r="K198" s="261"/>
      <c r="L198" s="287" t="str">
        <f>IF(SUM(M198:O198)=0,"",SUM(M198:O198))</f>
        <v/>
      </c>
      <c r="M198" s="262"/>
      <c r="N198" s="262"/>
      <c r="O198" s="262"/>
      <c r="P198" s="1782"/>
      <c r="Q198" s="1785"/>
      <c r="R198" s="1786"/>
      <c r="S198" s="268"/>
      <c r="T198" s="270"/>
      <c r="U198" s="180"/>
    </row>
    <row r="199" spans="1:21" ht="19.5" customHeight="1">
      <c r="B199" s="1364"/>
      <c r="C199" s="264" t="s">
        <v>148</v>
      </c>
      <c r="D199" s="265"/>
      <c r="E199" s="288">
        <f t="shared" ref="E199:E205" si="43">SUM(F199:H199)</f>
        <v>0</v>
      </c>
      <c r="F199" s="288" t="str">
        <f>IF('①7.積算内訳（PR）'!F198="","",'①7.積算内訳（PR）'!F198)</f>
        <v/>
      </c>
      <c r="G199" s="288" t="str">
        <f>IF('①7.積算内訳（PR）'!G198="","",'①7.積算内訳（PR）'!G198)</f>
        <v/>
      </c>
      <c r="H199" s="753" t="str">
        <f>IF('①7.積算内訳（PR）'!H198="","",'①7.積算内訳（PR）'!H198)</f>
        <v/>
      </c>
      <c r="I199" s="1780"/>
      <c r="J199" s="264" t="s">
        <v>148</v>
      </c>
      <c r="K199" s="265"/>
      <c r="L199" s="288" t="str">
        <f t="shared" ref="L199:L206" si="44">IF(SUM(M199:O199)=0,"",SUM(M199:O199))</f>
        <v/>
      </c>
      <c r="M199" s="266"/>
      <c r="N199" s="266"/>
      <c r="O199" s="266"/>
      <c r="P199" s="1783"/>
      <c r="Q199" s="1373"/>
      <c r="R199" s="1374"/>
      <c r="S199" s="259"/>
      <c r="T199" s="257"/>
      <c r="U199" s="180"/>
    </row>
    <row r="200" spans="1:21" ht="19.5" customHeight="1">
      <c r="B200" s="1364"/>
      <c r="C200" s="264" t="s">
        <v>149</v>
      </c>
      <c r="D200" s="265"/>
      <c r="E200" s="288">
        <f t="shared" si="43"/>
        <v>0</v>
      </c>
      <c r="F200" s="288" t="str">
        <f>IF('①7.積算内訳（PR）'!F199="","",'①7.積算内訳（PR）'!F199)</f>
        <v/>
      </c>
      <c r="G200" s="288" t="str">
        <f>IF('①7.積算内訳（PR）'!G199="","",'①7.積算内訳（PR）'!G199)</f>
        <v/>
      </c>
      <c r="H200" s="753" t="str">
        <f>IF('①7.積算内訳（PR）'!H199="","",'①7.積算内訳（PR）'!H199)</f>
        <v/>
      </c>
      <c r="I200" s="1780"/>
      <c r="J200" s="264" t="s">
        <v>149</v>
      </c>
      <c r="K200" s="265"/>
      <c r="L200" s="288" t="str">
        <f t="shared" si="44"/>
        <v/>
      </c>
      <c r="M200" s="266"/>
      <c r="N200" s="266"/>
      <c r="O200" s="266"/>
      <c r="P200" s="1783"/>
      <c r="Q200" s="1373"/>
      <c r="R200" s="1374"/>
      <c r="S200" s="259"/>
      <c r="T200" s="257"/>
      <c r="U200" s="180"/>
    </row>
    <row r="201" spans="1:21" ht="19.5" customHeight="1">
      <c r="B201" s="1364"/>
      <c r="C201" s="269" t="s">
        <v>150</v>
      </c>
      <c r="D201" s="265"/>
      <c r="E201" s="288">
        <f t="shared" si="43"/>
        <v>0</v>
      </c>
      <c r="F201" s="288" t="str">
        <f>IF('①7.積算内訳（PR）'!F200="","",'①7.積算内訳（PR）'!F200)</f>
        <v/>
      </c>
      <c r="G201" s="288" t="str">
        <f>IF('①7.積算内訳（PR）'!G200="","",'①7.積算内訳（PR）'!G200)</f>
        <v/>
      </c>
      <c r="H201" s="753" t="str">
        <f>IF('①7.積算内訳（PR）'!H200="","",'①7.積算内訳（PR）'!H200)</f>
        <v/>
      </c>
      <c r="I201" s="1780"/>
      <c r="J201" s="269" t="s">
        <v>150</v>
      </c>
      <c r="K201" s="265"/>
      <c r="L201" s="288" t="str">
        <f t="shared" si="44"/>
        <v/>
      </c>
      <c r="M201" s="266"/>
      <c r="N201" s="266"/>
      <c r="O201" s="266"/>
      <c r="P201" s="1783"/>
      <c r="Q201" s="1373"/>
      <c r="R201" s="1374"/>
      <c r="S201" s="259"/>
      <c r="T201" s="257"/>
      <c r="U201" s="180"/>
    </row>
    <row r="202" spans="1:21" ht="19.5" customHeight="1">
      <c r="B202" s="1364"/>
      <c r="C202" s="264" t="s">
        <v>151</v>
      </c>
      <c r="D202" s="265"/>
      <c r="E202" s="288">
        <f t="shared" si="43"/>
        <v>0</v>
      </c>
      <c r="F202" s="288" t="str">
        <f>IF('①7.積算内訳（PR）'!F201="","",'①7.積算内訳（PR）'!F201)</f>
        <v/>
      </c>
      <c r="G202" s="288" t="str">
        <f>IF('①7.積算内訳（PR）'!G201="","",'①7.積算内訳（PR）'!G201)</f>
        <v/>
      </c>
      <c r="H202" s="753" t="str">
        <f>IF('①7.積算内訳（PR）'!H201="","",'①7.積算内訳（PR）'!H201)</f>
        <v/>
      </c>
      <c r="I202" s="1780"/>
      <c r="J202" s="264" t="s">
        <v>151</v>
      </c>
      <c r="K202" s="265"/>
      <c r="L202" s="288" t="str">
        <f t="shared" si="44"/>
        <v/>
      </c>
      <c r="M202" s="266"/>
      <c r="N202" s="266"/>
      <c r="O202" s="266"/>
      <c r="P202" s="1783"/>
      <c r="Q202" s="1373"/>
      <c r="R202" s="1374"/>
      <c r="S202" s="268"/>
      <c r="T202" s="270"/>
      <c r="U202" s="180"/>
    </row>
    <row r="203" spans="1:21" ht="19.5" customHeight="1">
      <c r="B203" s="1364"/>
      <c r="C203" s="264" t="s">
        <v>152</v>
      </c>
      <c r="D203" s="265"/>
      <c r="E203" s="288">
        <f t="shared" si="43"/>
        <v>0</v>
      </c>
      <c r="F203" s="754" t="str">
        <f>IF('①7.積算内訳（PR）'!F202="","",'①7.積算内訳（PR）'!F202)</f>
        <v/>
      </c>
      <c r="G203" s="754" t="str">
        <f>IF('①7.積算内訳（PR）'!G202="","",'①7.積算内訳（PR）'!G202)</f>
        <v/>
      </c>
      <c r="H203" s="753" t="str">
        <f>IF('①7.積算内訳（PR）'!H202="","",'①7.積算内訳（PR）'!H202)</f>
        <v/>
      </c>
      <c r="I203" s="1780"/>
      <c r="J203" s="264" t="s">
        <v>152</v>
      </c>
      <c r="K203" s="265"/>
      <c r="L203" s="288" t="str">
        <f t="shared" si="44"/>
        <v/>
      </c>
      <c r="M203" s="278"/>
      <c r="N203" s="278"/>
      <c r="O203" s="278"/>
      <c r="P203" s="1783"/>
      <c r="Q203" s="1373"/>
      <c r="R203" s="1374"/>
      <c r="S203" s="268"/>
      <c r="T203" s="270"/>
      <c r="U203" s="180"/>
    </row>
    <row r="204" spans="1:21" ht="19.5" customHeight="1">
      <c r="B204" s="1364"/>
      <c r="C204" s="272" t="s">
        <v>631</v>
      </c>
      <c r="D204" s="265"/>
      <c r="E204" s="288">
        <f t="shared" si="43"/>
        <v>0</v>
      </c>
      <c r="F204" s="288" t="str">
        <f>IF('①7.積算内訳（PR）'!F203="","",'①7.積算内訳（PR）'!F203)</f>
        <v/>
      </c>
      <c r="G204" s="288" t="str">
        <f>IF('①7.積算内訳（PR）'!G203="","",'①7.積算内訳（PR）'!G203)</f>
        <v/>
      </c>
      <c r="H204" s="753" t="str">
        <f>IF('①7.積算内訳（PR）'!H203="","",'①7.積算内訳（PR）'!H203)</f>
        <v/>
      </c>
      <c r="I204" s="1780"/>
      <c r="J204" s="272" t="s">
        <v>631</v>
      </c>
      <c r="K204" s="265"/>
      <c r="L204" s="288" t="str">
        <f t="shared" si="44"/>
        <v/>
      </c>
      <c r="M204" s="266"/>
      <c r="N204" s="266"/>
      <c r="O204" s="266"/>
      <c r="P204" s="1783"/>
      <c r="Q204" s="1373"/>
      <c r="R204" s="1374"/>
      <c r="S204" s="268"/>
      <c r="T204" s="270"/>
      <c r="U204" s="180"/>
    </row>
    <row r="205" spans="1:21" ht="19.5" customHeight="1">
      <c r="B205" s="1364"/>
      <c r="C205" s="264" t="s">
        <v>153</v>
      </c>
      <c r="D205" s="265"/>
      <c r="E205" s="288">
        <f t="shared" si="43"/>
        <v>0</v>
      </c>
      <c r="F205" s="288" t="str">
        <f>IF('①7.積算内訳（PR）'!F204="","",'①7.積算内訳（PR）'!F204)</f>
        <v/>
      </c>
      <c r="G205" s="288" t="str">
        <f>IF('①7.積算内訳（PR）'!G204="","",'①7.積算内訳（PR）'!G204)</f>
        <v/>
      </c>
      <c r="H205" s="753" t="str">
        <f>IF('①7.積算内訳（PR）'!H204="","",'①7.積算内訳（PR）'!H204)</f>
        <v/>
      </c>
      <c r="I205" s="1780"/>
      <c r="J205" s="264" t="s">
        <v>153</v>
      </c>
      <c r="K205" s="265"/>
      <c r="L205" s="288" t="str">
        <f t="shared" si="44"/>
        <v/>
      </c>
      <c r="M205" s="266"/>
      <c r="N205" s="266"/>
      <c r="O205" s="266"/>
      <c r="P205" s="1783"/>
      <c r="Q205" s="1373"/>
      <c r="R205" s="1374"/>
      <c r="S205" s="268"/>
      <c r="T205" s="270"/>
      <c r="U205" s="180"/>
    </row>
    <row r="206" spans="1:21" ht="19.5" customHeight="1" thickBot="1">
      <c r="A206" s="138"/>
      <c r="B206" s="1365"/>
      <c r="C206" s="273" t="s">
        <v>154</v>
      </c>
      <c r="D206" s="758" t="str">
        <f>IF('①7.積算内訳（PR）'!D205="","",'①7.積算内訳（PR）'!D205)</f>
        <v/>
      </c>
      <c r="E206" s="289">
        <f>SUM(F206:H206)</f>
        <v>0</v>
      </c>
      <c r="F206" s="289" t="str">
        <f>IF('①7.積算内訳（PR）'!F205="","",'①7.積算内訳（PR）'!F205)</f>
        <v/>
      </c>
      <c r="G206" s="289" t="str">
        <f>IF('①7.積算内訳（PR）'!G205="","",'①7.積算内訳（PR）'!G205)</f>
        <v/>
      </c>
      <c r="H206" s="755" t="str">
        <f>IF('①7.積算内訳（PR）'!H205="","",'①7.積算内訳（PR）'!H205)</f>
        <v/>
      </c>
      <c r="I206" s="1781"/>
      <c r="J206" s="273" t="s">
        <v>154</v>
      </c>
      <c r="K206" s="274"/>
      <c r="L206" s="289" t="str">
        <f t="shared" si="44"/>
        <v/>
      </c>
      <c r="M206" s="275"/>
      <c r="N206" s="275"/>
      <c r="O206" s="275"/>
      <c r="P206" s="1784"/>
      <c r="Q206" s="1381"/>
      <c r="R206" s="1382"/>
      <c r="S206" s="268"/>
      <c r="T206" s="270"/>
      <c r="U206" s="180"/>
    </row>
    <row r="207" spans="1:21" ht="40.5" hidden="1" customHeight="1">
      <c r="B207" s="204" t="str">
        <f>IF('①4.事業内容（PR）'!B25="","",'①4.事業内容（PR）'!B25)</f>
        <v/>
      </c>
      <c r="C207" s="1377" t="str">
        <f>IF('①4.事業内容（PR）'!C25="","",'①4.事業内容（PR）'!C25)</f>
        <v/>
      </c>
      <c r="D207" s="1378"/>
      <c r="E207" s="284">
        <f>SUM(E208:E216)</f>
        <v>0</v>
      </c>
      <c r="F207" s="284">
        <f>SUM(F208:F216)</f>
        <v>0</v>
      </c>
      <c r="G207" s="284">
        <f>SUM(G208:G216)</f>
        <v>0</v>
      </c>
      <c r="H207" s="756">
        <f>SUM(H208:H216)</f>
        <v>0</v>
      </c>
      <c r="I207" s="760" t="str">
        <f>IF('⑦1.活動計画変更（PR）'!C47="変更",'⑦1.活動計画変更（PR）'!B47,IF('⑦1.活動計画変更（PR）'!C47="中止",'⑦1.活動計画変更（PR）'!B47,""))</f>
        <v/>
      </c>
      <c r="J207" s="1377" t="str">
        <f>IF('⑦1.活動計画変更（PR）'!C47="変更",'⑦1.活動計画変更（PR）'!D47,"")</f>
        <v/>
      </c>
      <c r="K207" s="1378"/>
      <c r="L207" s="284" t="str">
        <f>IF(SUM(L208:L216)=0,"",SUM(L208:L216))</f>
        <v/>
      </c>
      <c r="M207" s="284" t="str">
        <f>IF(SUM(M208:M216)=0,"",SUM(M208:M216))</f>
        <v/>
      </c>
      <c r="N207" s="284" t="str">
        <f>IF(SUM(N208:N216)=0,"",SUM(N208:N216))</f>
        <v/>
      </c>
      <c r="O207" s="284" t="str">
        <f>IF(SUM(O208:O216)=0,"",SUM(O208:O216))</f>
        <v/>
      </c>
      <c r="P207" s="279"/>
      <c r="Q207" s="1383"/>
      <c r="R207" s="1384"/>
      <c r="S207" s="259"/>
      <c r="T207" s="146"/>
      <c r="U207" s="146"/>
    </row>
    <row r="208" spans="1:21" ht="19.5" hidden="1" customHeight="1">
      <c r="B208" s="1363"/>
      <c r="C208" s="260" t="s">
        <v>147</v>
      </c>
      <c r="D208" s="261"/>
      <c r="E208" s="287">
        <f>SUM(F208:H208)</f>
        <v>0</v>
      </c>
      <c r="F208" s="287" t="str">
        <f>IF('①7.積算内訳（PR）'!F207="","",'①7.積算内訳（PR）'!F207)</f>
        <v/>
      </c>
      <c r="G208" s="287" t="str">
        <f>IF('①7.積算内訳（PR）'!G207="","",'①7.積算内訳（PR）'!G207)</f>
        <v/>
      </c>
      <c r="H208" s="752" t="str">
        <f>IF('①7.積算内訳（PR）'!H207="","",'①7.積算内訳（PR）'!H207)</f>
        <v/>
      </c>
      <c r="I208" s="1779" t="str">
        <f>IF('⑦1.活動計画変更（PR）'!C47="選択","",IF('⑦1.活動計画変更（PR）'!C47="変更",'⑦1.活動計画変更（PR）'!C47,IF('⑦1.活動計画変更（PR）'!C47="中止","中止","")))</f>
        <v/>
      </c>
      <c r="J208" s="260" t="s">
        <v>147</v>
      </c>
      <c r="K208" s="261"/>
      <c r="L208" s="287" t="str">
        <f>IF(SUM(M208:O208)=0,"",SUM(M208:O208))</f>
        <v/>
      </c>
      <c r="M208" s="262"/>
      <c r="N208" s="262"/>
      <c r="O208" s="262"/>
      <c r="P208" s="1385"/>
      <c r="Q208" s="1369"/>
      <c r="R208" s="1370"/>
      <c r="S208" s="259"/>
      <c r="T208" s="151"/>
      <c r="U208" s="151"/>
    </row>
    <row r="209" spans="2:21" ht="19.5" hidden="1" customHeight="1">
      <c r="B209" s="1364"/>
      <c r="C209" s="264" t="s">
        <v>148</v>
      </c>
      <c r="D209" s="265"/>
      <c r="E209" s="288">
        <f t="shared" ref="E209:E215" si="45">SUM(F209:H209)</f>
        <v>0</v>
      </c>
      <c r="F209" s="288" t="str">
        <f>IF('①7.積算内訳（PR）'!F208="","",'①7.積算内訳（PR）'!F208)</f>
        <v/>
      </c>
      <c r="G209" s="288" t="str">
        <f>IF('①7.積算内訳（PR）'!G208="","",'①7.積算内訳（PR）'!G208)</f>
        <v/>
      </c>
      <c r="H209" s="753" t="str">
        <f>IF('①7.積算内訳（PR）'!H208="","",'①7.積算内訳（PR）'!H208)</f>
        <v/>
      </c>
      <c r="I209" s="1780"/>
      <c r="J209" s="264" t="s">
        <v>148</v>
      </c>
      <c r="K209" s="265"/>
      <c r="L209" s="288" t="str">
        <f t="shared" ref="L209:L216" si="46">IF(SUM(M209:O209)=0,"",SUM(M209:O209))</f>
        <v/>
      </c>
      <c r="M209" s="266"/>
      <c r="N209" s="266"/>
      <c r="O209" s="266"/>
      <c r="P209" s="1367"/>
      <c r="Q209" s="1371"/>
      <c r="R209" s="1372"/>
      <c r="S209" s="268"/>
      <c r="T209" s="412"/>
      <c r="U209" s="412"/>
    </row>
    <row r="210" spans="2:21" ht="19.5" hidden="1" customHeight="1">
      <c r="B210" s="1364"/>
      <c r="C210" s="264" t="s">
        <v>149</v>
      </c>
      <c r="D210" s="265"/>
      <c r="E210" s="288">
        <f t="shared" si="45"/>
        <v>0</v>
      </c>
      <c r="F210" s="288" t="str">
        <f>IF('①7.積算内訳（PR）'!F209="","",'①7.積算内訳（PR）'!F209)</f>
        <v/>
      </c>
      <c r="G210" s="288" t="str">
        <f>IF('①7.積算内訳（PR）'!G209="","",'①7.積算内訳（PR）'!G209)</f>
        <v/>
      </c>
      <c r="H210" s="753" t="str">
        <f>IF('①7.積算内訳（PR）'!H209="","",'①7.積算内訳（PR）'!H209)</f>
        <v/>
      </c>
      <c r="I210" s="1780"/>
      <c r="J210" s="264" t="s">
        <v>149</v>
      </c>
      <c r="K210" s="265"/>
      <c r="L210" s="288" t="str">
        <f t="shared" si="46"/>
        <v/>
      </c>
      <c r="M210" s="266"/>
      <c r="N210" s="266"/>
      <c r="O210" s="266"/>
      <c r="P210" s="1367"/>
      <c r="Q210" s="1371"/>
      <c r="R210" s="1372"/>
      <c r="S210" s="268"/>
      <c r="T210" s="146"/>
      <c r="U210" s="146"/>
    </row>
    <row r="211" spans="2:21" ht="19.5" hidden="1" customHeight="1">
      <c r="B211" s="1364"/>
      <c r="C211" s="269" t="s">
        <v>150</v>
      </c>
      <c r="D211" s="265"/>
      <c r="E211" s="288">
        <f t="shared" si="45"/>
        <v>0</v>
      </c>
      <c r="F211" s="288" t="str">
        <f>IF('①7.積算内訳（PR）'!F210="","",'①7.積算内訳（PR）'!F210)</f>
        <v/>
      </c>
      <c r="G211" s="288" t="str">
        <f>IF('①7.積算内訳（PR）'!G210="","",'①7.積算内訳（PR）'!G210)</f>
        <v/>
      </c>
      <c r="H211" s="753" t="str">
        <f>IF('①7.積算内訳（PR）'!H210="","",'①7.積算内訳（PR）'!H210)</f>
        <v/>
      </c>
      <c r="I211" s="1780"/>
      <c r="J211" s="269" t="s">
        <v>150</v>
      </c>
      <c r="K211" s="265"/>
      <c r="L211" s="288" t="str">
        <f t="shared" si="46"/>
        <v/>
      </c>
      <c r="M211" s="266"/>
      <c r="N211" s="266"/>
      <c r="O211" s="266"/>
      <c r="P211" s="1367"/>
      <c r="Q211" s="1371"/>
      <c r="R211" s="1372"/>
      <c r="S211" s="268"/>
      <c r="T211" s="668"/>
      <c r="U211" s="668"/>
    </row>
    <row r="212" spans="2:21" ht="19.5" hidden="1" customHeight="1">
      <c r="B212" s="1364"/>
      <c r="C212" s="264" t="s">
        <v>151</v>
      </c>
      <c r="D212" s="265"/>
      <c r="E212" s="288">
        <f t="shared" si="45"/>
        <v>0</v>
      </c>
      <c r="F212" s="288" t="str">
        <f>IF('①7.積算内訳（PR）'!F211="","",'①7.積算内訳（PR）'!F211)</f>
        <v/>
      </c>
      <c r="G212" s="288" t="str">
        <f>IF('①7.積算内訳（PR）'!G211="","",'①7.積算内訳（PR）'!G211)</f>
        <v/>
      </c>
      <c r="H212" s="753" t="str">
        <f>IF('①7.積算内訳（PR）'!H211="","",'①7.積算内訳（PR）'!H211)</f>
        <v/>
      </c>
      <c r="I212" s="1780"/>
      <c r="J212" s="264" t="s">
        <v>151</v>
      </c>
      <c r="K212" s="265"/>
      <c r="L212" s="288" t="str">
        <f t="shared" si="46"/>
        <v/>
      </c>
      <c r="M212" s="266"/>
      <c r="N212" s="266"/>
      <c r="O212" s="266"/>
      <c r="P212" s="1367"/>
      <c r="Q212" s="1371"/>
      <c r="R212" s="1372"/>
      <c r="S212" s="259"/>
      <c r="T212" s="257"/>
      <c r="U212" s="180"/>
    </row>
    <row r="213" spans="2:21" ht="19.5" hidden="1" customHeight="1">
      <c r="B213" s="1364"/>
      <c r="C213" s="264" t="s">
        <v>152</v>
      </c>
      <c r="D213" s="265"/>
      <c r="E213" s="288">
        <f t="shared" si="45"/>
        <v>0</v>
      </c>
      <c r="F213" s="754" t="str">
        <f>IF('①7.積算内訳（PR）'!F212="","",'①7.積算内訳（PR）'!F212)</f>
        <v/>
      </c>
      <c r="G213" s="754" t="str">
        <f>IF('①7.積算内訳（PR）'!G212="","",'①7.積算内訳（PR）'!G212)</f>
        <v/>
      </c>
      <c r="H213" s="753" t="str">
        <f>IF('①7.積算内訳（PR）'!H212="","",'①7.積算内訳（PR）'!H212)</f>
        <v/>
      </c>
      <c r="I213" s="1780"/>
      <c r="J213" s="264" t="s">
        <v>152</v>
      </c>
      <c r="K213" s="265"/>
      <c r="L213" s="288" t="str">
        <f t="shared" si="46"/>
        <v/>
      </c>
      <c r="M213" s="278"/>
      <c r="N213" s="278"/>
      <c r="O213" s="278"/>
      <c r="P213" s="1367"/>
      <c r="Q213" s="1373"/>
      <c r="R213" s="1374"/>
      <c r="S213" s="259"/>
      <c r="T213" s="257"/>
      <c r="U213" s="180"/>
    </row>
    <row r="214" spans="2:21" ht="19.5" hidden="1" customHeight="1">
      <c r="B214" s="1364"/>
      <c r="C214" s="272" t="s">
        <v>631</v>
      </c>
      <c r="D214" s="265"/>
      <c r="E214" s="288">
        <f t="shared" si="45"/>
        <v>0</v>
      </c>
      <c r="F214" s="288" t="str">
        <f>IF('①7.積算内訳（PR）'!F213="","",'①7.積算内訳（PR）'!F213)</f>
        <v/>
      </c>
      <c r="G214" s="288" t="str">
        <f>IF('①7.積算内訳（PR）'!G213="","",'①7.積算内訳（PR）'!G213)</f>
        <v/>
      </c>
      <c r="H214" s="753" t="str">
        <f>IF('①7.積算内訳（PR）'!H213="","",'①7.積算内訳（PR）'!H213)</f>
        <v/>
      </c>
      <c r="I214" s="1780"/>
      <c r="J214" s="272" t="s">
        <v>631</v>
      </c>
      <c r="K214" s="265"/>
      <c r="L214" s="288" t="str">
        <f t="shared" si="46"/>
        <v/>
      </c>
      <c r="M214" s="266"/>
      <c r="N214" s="266"/>
      <c r="O214" s="266"/>
      <c r="P214" s="1367"/>
      <c r="Q214" s="1371"/>
      <c r="R214" s="1372"/>
      <c r="S214" s="259"/>
      <c r="T214" s="257"/>
      <c r="U214" s="180"/>
    </row>
    <row r="215" spans="2:21" ht="19.5" hidden="1" customHeight="1">
      <c r="B215" s="1364"/>
      <c r="C215" s="264" t="s">
        <v>153</v>
      </c>
      <c r="D215" s="265"/>
      <c r="E215" s="288">
        <f t="shared" si="45"/>
        <v>0</v>
      </c>
      <c r="F215" s="288" t="str">
        <f>IF('①7.積算内訳（PR）'!F214="","",'①7.積算内訳（PR）'!F214)</f>
        <v/>
      </c>
      <c r="G215" s="288" t="str">
        <f>IF('①7.積算内訳（PR）'!G214="","",'①7.積算内訳（PR）'!G214)</f>
        <v/>
      </c>
      <c r="H215" s="753" t="str">
        <f>IF('①7.積算内訳（PR）'!H214="","",'①7.積算内訳（PR）'!H214)</f>
        <v/>
      </c>
      <c r="I215" s="1780"/>
      <c r="J215" s="264" t="s">
        <v>153</v>
      </c>
      <c r="K215" s="265"/>
      <c r="L215" s="288" t="str">
        <f t="shared" si="46"/>
        <v/>
      </c>
      <c r="M215" s="266"/>
      <c r="N215" s="266"/>
      <c r="O215" s="266"/>
      <c r="P215" s="1367"/>
      <c r="Q215" s="1371"/>
      <c r="R215" s="1372"/>
      <c r="S215" s="259"/>
      <c r="T215" s="257"/>
      <c r="U215" s="180"/>
    </row>
    <row r="216" spans="2:21" ht="19.5" hidden="1" customHeight="1" thickBot="1">
      <c r="B216" s="1365"/>
      <c r="C216" s="273" t="s">
        <v>154</v>
      </c>
      <c r="D216" s="758" t="str">
        <f>IF('①7.積算内訳（PR）'!D215="","",'①7.積算内訳（PR）'!D215)</f>
        <v/>
      </c>
      <c r="E216" s="289">
        <f>SUM(F216:H216)</f>
        <v>0</v>
      </c>
      <c r="F216" s="289" t="str">
        <f>IF('①7.積算内訳（PR）'!F215="","",'①7.積算内訳（PR）'!F215)</f>
        <v/>
      </c>
      <c r="G216" s="289" t="str">
        <f>IF('①7.積算内訳（PR）'!G215="","",'①7.積算内訳（PR）'!G215)</f>
        <v/>
      </c>
      <c r="H216" s="755" t="str">
        <f>IF('①7.積算内訳（PR）'!H215="","",'①7.積算内訳（PR）'!H215)</f>
        <v/>
      </c>
      <c r="I216" s="1781"/>
      <c r="J216" s="273" t="s">
        <v>154</v>
      </c>
      <c r="K216" s="274"/>
      <c r="L216" s="289" t="str">
        <f t="shared" si="46"/>
        <v/>
      </c>
      <c r="M216" s="275"/>
      <c r="N216" s="275"/>
      <c r="O216" s="275"/>
      <c r="P216" s="1368"/>
      <c r="Q216" s="1375"/>
      <c r="R216" s="1376"/>
      <c r="S216" s="259"/>
      <c r="T216" s="257"/>
      <c r="U216" s="180"/>
    </row>
    <row r="217" spans="2:21" ht="37.5" hidden="1" customHeight="1">
      <c r="B217" s="204" t="str">
        <f>IF('①4.事業内容（PR）'!B26="","",'①4.事業内容（PR）'!B26)</f>
        <v/>
      </c>
      <c r="C217" s="1377" t="str">
        <f>IF('①4.事業内容（PR）'!C26="","",'①4.事業内容（PR）'!C26)</f>
        <v/>
      </c>
      <c r="D217" s="1378"/>
      <c r="E217" s="284">
        <f>SUM(E218:E226)</f>
        <v>0</v>
      </c>
      <c r="F217" s="284">
        <f>SUM(F218:F226)</f>
        <v>0</v>
      </c>
      <c r="G217" s="284">
        <f>SUM(G218:G226)</f>
        <v>0</v>
      </c>
      <c r="H217" s="756">
        <f>SUM(H218:H226)</f>
        <v>0</v>
      </c>
      <c r="I217" s="760" t="str">
        <f>IF('⑦1.活動計画変更（PR）'!C49="変更",'⑦1.活動計画変更（PR）'!B49,IF('⑦1.活動計画変更（PR）'!C49="中止",'⑦1.活動計画変更（PR）'!B49,""))</f>
        <v/>
      </c>
      <c r="J217" s="1377" t="str">
        <f>IF('⑦1.活動計画変更（PR）'!C49="変更",'⑦1.活動計画変更（PR）'!D49,"")</f>
        <v/>
      </c>
      <c r="K217" s="1378"/>
      <c r="L217" s="284" t="str">
        <f>IF(SUM(L218:L226)=0,"",SUM(L218:L226))</f>
        <v/>
      </c>
      <c r="M217" s="284" t="str">
        <f>IF(SUM(M218:M226)=0,"",SUM(M218:M226))</f>
        <v/>
      </c>
      <c r="N217" s="284" t="str">
        <f>IF(SUM(N218:N226)=0,"",SUM(N218:N226))</f>
        <v/>
      </c>
      <c r="O217" s="284" t="str">
        <f>IF(SUM(O218:O226)=0,"",SUM(O218:O226))</f>
        <v/>
      </c>
      <c r="P217" s="277"/>
      <c r="Q217" s="1379"/>
      <c r="R217" s="1380"/>
      <c r="S217" s="259"/>
      <c r="T217" s="257"/>
      <c r="U217" s="180"/>
    </row>
    <row r="218" spans="2:21" ht="19.5" hidden="1" customHeight="1">
      <c r="B218" s="1363"/>
      <c r="C218" s="260" t="s">
        <v>147</v>
      </c>
      <c r="D218" s="261"/>
      <c r="E218" s="287">
        <f>SUM(F218:H218)</f>
        <v>0</v>
      </c>
      <c r="F218" s="287" t="str">
        <f>IF('①7.積算内訳（PR）'!F217="","",'①7.積算内訳（PR）'!F217)</f>
        <v/>
      </c>
      <c r="G218" s="287" t="str">
        <f>IF('①7.積算内訳（PR）'!G217="","",'①7.積算内訳（PR）'!G217)</f>
        <v/>
      </c>
      <c r="H218" s="752" t="str">
        <f>IF('①7.積算内訳（PR）'!H217="","",'①7.積算内訳（PR）'!H217)</f>
        <v/>
      </c>
      <c r="I218" s="1779" t="str">
        <f>IF('⑦1.活動計画変更（PR）'!C49="選択","",IF('⑦1.活動計画変更（PR）'!C49="変更",'⑦1.活動計画変更（PR）'!C49,IF('⑦1.活動計画変更（PR）'!C49="中止","中止","")))</f>
        <v/>
      </c>
      <c r="J218" s="260" t="s">
        <v>147</v>
      </c>
      <c r="K218" s="261"/>
      <c r="L218" s="287" t="str">
        <f>IF(SUM(M218:O218)=0,"",SUM(M218:O218))</f>
        <v/>
      </c>
      <c r="M218" s="262"/>
      <c r="N218" s="262"/>
      <c r="O218" s="262"/>
      <c r="P218" s="1366"/>
      <c r="Q218" s="1369"/>
      <c r="R218" s="1370"/>
      <c r="S218" s="268"/>
      <c r="T218" s="270"/>
      <c r="U218" s="180"/>
    </row>
    <row r="219" spans="2:21" ht="19.5" hidden="1" customHeight="1">
      <c r="B219" s="1364"/>
      <c r="C219" s="264" t="s">
        <v>148</v>
      </c>
      <c r="D219" s="265"/>
      <c r="E219" s="288">
        <f t="shared" ref="E219:E225" si="47">SUM(F219:H219)</f>
        <v>0</v>
      </c>
      <c r="F219" s="288" t="str">
        <f>IF('①7.積算内訳（PR）'!F218="","",'①7.積算内訳（PR）'!F218)</f>
        <v/>
      </c>
      <c r="G219" s="288" t="str">
        <f>IF('①7.積算内訳（PR）'!G218="","",'①7.積算内訳（PR）'!G218)</f>
        <v/>
      </c>
      <c r="H219" s="753" t="str">
        <f>IF('①7.積算内訳（PR）'!H218="","",'①7.積算内訳（PR）'!H218)</f>
        <v/>
      </c>
      <c r="I219" s="1780"/>
      <c r="J219" s="264" t="s">
        <v>148</v>
      </c>
      <c r="K219" s="265"/>
      <c r="L219" s="288" t="str">
        <f t="shared" ref="L219:L226" si="48">IF(SUM(M219:O219)=0,"",SUM(M219:O219))</f>
        <v/>
      </c>
      <c r="M219" s="266"/>
      <c r="N219" s="266"/>
      <c r="O219" s="266"/>
      <c r="P219" s="1367"/>
      <c r="Q219" s="1371"/>
      <c r="R219" s="1372"/>
      <c r="S219" s="259"/>
      <c r="T219" s="257"/>
      <c r="U219" s="180"/>
    </row>
    <row r="220" spans="2:21" ht="19.5" hidden="1" customHeight="1">
      <c r="B220" s="1364"/>
      <c r="C220" s="264" t="s">
        <v>149</v>
      </c>
      <c r="D220" s="265"/>
      <c r="E220" s="288">
        <f t="shared" si="47"/>
        <v>0</v>
      </c>
      <c r="F220" s="288" t="str">
        <f>IF('①7.積算内訳（PR）'!F219="","",'①7.積算内訳（PR）'!F219)</f>
        <v/>
      </c>
      <c r="G220" s="288" t="str">
        <f>IF('①7.積算内訳（PR）'!G219="","",'①7.積算内訳（PR）'!G219)</f>
        <v/>
      </c>
      <c r="H220" s="753" t="str">
        <f>IF('①7.積算内訳（PR）'!H219="","",'①7.積算内訳（PR）'!H219)</f>
        <v/>
      </c>
      <c r="I220" s="1780"/>
      <c r="J220" s="264" t="s">
        <v>149</v>
      </c>
      <c r="K220" s="265"/>
      <c r="L220" s="288" t="str">
        <f t="shared" si="48"/>
        <v/>
      </c>
      <c r="M220" s="266"/>
      <c r="N220" s="266"/>
      <c r="O220" s="266"/>
      <c r="P220" s="1367"/>
      <c r="Q220" s="1371"/>
      <c r="R220" s="1372"/>
      <c r="S220" s="259"/>
      <c r="T220" s="257"/>
      <c r="U220" s="180"/>
    </row>
    <row r="221" spans="2:21" ht="19.5" hidden="1" customHeight="1">
      <c r="B221" s="1364"/>
      <c r="C221" s="269" t="s">
        <v>150</v>
      </c>
      <c r="D221" s="265"/>
      <c r="E221" s="288">
        <f t="shared" si="47"/>
        <v>0</v>
      </c>
      <c r="F221" s="288" t="str">
        <f>IF('①7.積算内訳（PR）'!F220="","",'①7.積算内訳（PR）'!F220)</f>
        <v/>
      </c>
      <c r="G221" s="288" t="str">
        <f>IF('①7.積算内訳（PR）'!G220="","",'①7.積算内訳（PR）'!G220)</f>
        <v/>
      </c>
      <c r="H221" s="753" t="str">
        <f>IF('①7.積算内訳（PR）'!H220="","",'①7.積算内訳（PR）'!H220)</f>
        <v/>
      </c>
      <c r="I221" s="1780"/>
      <c r="J221" s="269" t="s">
        <v>150</v>
      </c>
      <c r="K221" s="265"/>
      <c r="L221" s="288" t="str">
        <f t="shared" si="48"/>
        <v/>
      </c>
      <c r="M221" s="266"/>
      <c r="N221" s="266"/>
      <c r="O221" s="266"/>
      <c r="P221" s="1367"/>
      <c r="Q221" s="1371"/>
      <c r="R221" s="1372"/>
      <c r="S221" s="259"/>
      <c r="T221" s="257"/>
      <c r="U221" s="180"/>
    </row>
    <row r="222" spans="2:21" ht="19.5" hidden="1" customHeight="1">
      <c r="B222" s="1364"/>
      <c r="C222" s="264" t="s">
        <v>151</v>
      </c>
      <c r="D222" s="265"/>
      <c r="E222" s="288">
        <f t="shared" si="47"/>
        <v>0</v>
      </c>
      <c r="F222" s="288" t="str">
        <f>IF('①7.積算内訳（PR）'!F221="","",'①7.積算内訳（PR）'!F221)</f>
        <v/>
      </c>
      <c r="G222" s="288" t="str">
        <f>IF('①7.積算内訳（PR）'!G221="","",'①7.積算内訳（PR）'!G221)</f>
        <v/>
      </c>
      <c r="H222" s="753" t="str">
        <f>IF('①7.積算内訳（PR）'!H221="","",'①7.積算内訳（PR）'!H221)</f>
        <v/>
      </c>
      <c r="I222" s="1780"/>
      <c r="J222" s="264" t="s">
        <v>151</v>
      </c>
      <c r="K222" s="265"/>
      <c r="L222" s="288" t="str">
        <f t="shared" si="48"/>
        <v/>
      </c>
      <c r="M222" s="266"/>
      <c r="N222" s="266"/>
      <c r="O222" s="266"/>
      <c r="P222" s="1367"/>
      <c r="Q222" s="1371"/>
      <c r="R222" s="1372"/>
      <c r="S222" s="268"/>
      <c r="T222" s="270"/>
      <c r="U222" s="180"/>
    </row>
    <row r="223" spans="2:21" ht="19.5" hidden="1" customHeight="1">
      <c r="B223" s="1364"/>
      <c r="C223" s="264" t="s">
        <v>152</v>
      </c>
      <c r="D223" s="265"/>
      <c r="E223" s="288">
        <f t="shared" si="47"/>
        <v>0</v>
      </c>
      <c r="F223" s="754" t="str">
        <f>IF('①7.積算内訳（PR）'!F222="","",'①7.積算内訳（PR）'!F222)</f>
        <v/>
      </c>
      <c r="G223" s="754" t="str">
        <f>IF('①7.積算内訳（PR）'!G222="","",'①7.積算内訳（PR）'!G222)</f>
        <v/>
      </c>
      <c r="H223" s="753" t="str">
        <f>IF('①7.積算内訳（PR）'!H222="","",'①7.積算内訳（PR）'!H222)</f>
        <v/>
      </c>
      <c r="I223" s="1780"/>
      <c r="J223" s="264" t="s">
        <v>152</v>
      </c>
      <c r="K223" s="265"/>
      <c r="L223" s="288" t="str">
        <f t="shared" si="48"/>
        <v/>
      </c>
      <c r="M223" s="278"/>
      <c r="N223" s="278"/>
      <c r="O223" s="278"/>
      <c r="P223" s="1367"/>
      <c r="Q223" s="1371"/>
      <c r="R223" s="1372"/>
      <c r="S223" s="268"/>
      <c r="T223" s="270"/>
      <c r="U223" s="180"/>
    </row>
    <row r="224" spans="2:21" ht="19.5" hidden="1" customHeight="1">
      <c r="B224" s="1364"/>
      <c r="C224" s="272" t="s">
        <v>631</v>
      </c>
      <c r="D224" s="265"/>
      <c r="E224" s="288">
        <f t="shared" si="47"/>
        <v>0</v>
      </c>
      <c r="F224" s="288" t="str">
        <f>IF('①7.積算内訳（PR）'!F223="","",'①7.積算内訳（PR）'!F223)</f>
        <v/>
      </c>
      <c r="G224" s="288" t="str">
        <f>IF('①7.積算内訳（PR）'!G223="","",'①7.積算内訳（PR）'!G223)</f>
        <v/>
      </c>
      <c r="H224" s="753" t="str">
        <f>IF('①7.積算内訳（PR）'!H223="","",'①7.積算内訳（PR）'!H223)</f>
        <v/>
      </c>
      <c r="I224" s="1780"/>
      <c r="J224" s="272" t="s">
        <v>631</v>
      </c>
      <c r="K224" s="265"/>
      <c r="L224" s="288" t="str">
        <f t="shared" si="48"/>
        <v/>
      </c>
      <c r="M224" s="266"/>
      <c r="N224" s="266"/>
      <c r="O224" s="266"/>
      <c r="P224" s="1367"/>
      <c r="Q224" s="1371"/>
      <c r="R224" s="1372"/>
      <c r="S224" s="268"/>
      <c r="T224" s="270"/>
      <c r="U224" s="180"/>
    </row>
    <row r="225" spans="2:21" ht="19.5" hidden="1" customHeight="1">
      <c r="B225" s="1364"/>
      <c r="C225" s="264" t="s">
        <v>153</v>
      </c>
      <c r="D225" s="265"/>
      <c r="E225" s="288">
        <f t="shared" si="47"/>
        <v>0</v>
      </c>
      <c r="F225" s="288" t="str">
        <f>IF('①7.積算内訳（PR）'!F224="","",'①7.積算内訳（PR）'!F224)</f>
        <v/>
      </c>
      <c r="G225" s="288" t="str">
        <f>IF('①7.積算内訳（PR）'!G224="","",'①7.積算内訳（PR）'!G224)</f>
        <v/>
      </c>
      <c r="H225" s="753" t="str">
        <f>IF('①7.積算内訳（PR）'!H224="","",'①7.積算内訳（PR）'!H224)</f>
        <v/>
      </c>
      <c r="I225" s="1780"/>
      <c r="J225" s="264" t="s">
        <v>153</v>
      </c>
      <c r="K225" s="265"/>
      <c r="L225" s="288" t="str">
        <f t="shared" si="48"/>
        <v/>
      </c>
      <c r="M225" s="266"/>
      <c r="N225" s="266"/>
      <c r="O225" s="266"/>
      <c r="P225" s="1367"/>
      <c r="Q225" s="1371"/>
      <c r="R225" s="1372"/>
      <c r="S225" s="268"/>
      <c r="T225" s="270"/>
      <c r="U225" s="180"/>
    </row>
    <row r="226" spans="2:21" ht="19.5" hidden="1" customHeight="1" thickBot="1">
      <c r="B226" s="1365"/>
      <c r="C226" s="273" t="s">
        <v>154</v>
      </c>
      <c r="D226" s="758" t="str">
        <f>IF('①7.積算内訳（PR）'!D225="","",'①7.積算内訳（PR）'!D225)</f>
        <v/>
      </c>
      <c r="E226" s="289">
        <f>SUM(F226:H226)</f>
        <v>0</v>
      </c>
      <c r="F226" s="289" t="str">
        <f>IF('①7.積算内訳（PR）'!F225="","",'①7.積算内訳（PR）'!F225)</f>
        <v/>
      </c>
      <c r="G226" s="289" t="str">
        <f>IF('①7.積算内訳（PR）'!G225="","",'①7.積算内訳（PR）'!G225)</f>
        <v/>
      </c>
      <c r="H226" s="755" t="str">
        <f>IF('①7.積算内訳（PR）'!H225="","",'①7.積算内訳（PR）'!H225)</f>
        <v/>
      </c>
      <c r="I226" s="1781"/>
      <c r="J226" s="273" t="s">
        <v>154</v>
      </c>
      <c r="K226" s="274"/>
      <c r="L226" s="289" t="str">
        <f t="shared" si="48"/>
        <v/>
      </c>
      <c r="M226" s="275"/>
      <c r="N226" s="275"/>
      <c r="O226" s="275"/>
      <c r="P226" s="1368"/>
      <c r="Q226" s="1381"/>
      <c r="R226" s="1382"/>
      <c r="S226" s="268"/>
      <c r="T226" s="270"/>
      <c r="U226" s="180"/>
    </row>
    <row r="227" spans="2:21" ht="37.5" hidden="1" customHeight="1">
      <c r="B227" s="204" t="str">
        <f>IF('①4.事業内容（PR）'!B27="","",'①4.事業内容（PR）'!B27)</f>
        <v/>
      </c>
      <c r="C227" s="1377" t="str">
        <f>IF('①4.事業内容（PR）'!C27="","",'①4.事業内容（PR）'!C27)</f>
        <v/>
      </c>
      <c r="D227" s="1378"/>
      <c r="E227" s="284">
        <f>SUM(E228:E236)</f>
        <v>0</v>
      </c>
      <c r="F227" s="284">
        <f>SUM(F228:F236)</f>
        <v>0</v>
      </c>
      <c r="G227" s="284">
        <f>SUM(G228:G236)</f>
        <v>0</v>
      </c>
      <c r="H227" s="756">
        <f>SUM(H228:H236)</f>
        <v>0</v>
      </c>
      <c r="I227" s="760" t="str">
        <f>IF('⑦1.活動計画変更（PR）'!C51="変更",'⑦1.活動計画変更（PR）'!B51,IF('⑦1.活動計画変更（PR）'!C51="中止",'⑦1.活動計画変更（PR）'!B51,""))</f>
        <v/>
      </c>
      <c r="J227" s="1377" t="str">
        <f>IF('⑦1.活動計画変更（PR）'!C51="変更",'⑦1.活動計画変更（PR）'!D51,"")</f>
        <v/>
      </c>
      <c r="K227" s="1378"/>
      <c r="L227" s="284" t="str">
        <f>IF(SUM(L228:L236)=0,"",SUM(L228:L236))</f>
        <v/>
      </c>
      <c r="M227" s="284" t="str">
        <f>IF(SUM(M228:M236)=0,"",SUM(M228:M236))</f>
        <v/>
      </c>
      <c r="N227" s="284" t="str">
        <f>IF(SUM(N228:N236)=0,"",SUM(N228:N236))</f>
        <v/>
      </c>
      <c r="O227" s="284" t="str">
        <f>IF(SUM(O228:O236)=0,"",SUM(O228:O236))</f>
        <v/>
      </c>
      <c r="P227" s="279"/>
      <c r="Q227" s="1383"/>
      <c r="R227" s="1384"/>
      <c r="S227" s="259"/>
      <c r="T227" s="257"/>
      <c r="U227" s="180"/>
    </row>
    <row r="228" spans="2:21" ht="19.5" hidden="1" customHeight="1">
      <c r="B228" s="1363"/>
      <c r="C228" s="260" t="s">
        <v>147</v>
      </c>
      <c r="D228" s="261"/>
      <c r="E228" s="287">
        <f>SUM(F228:H228)</f>
        <v>0</v>
      </c>
      <c r="F228" s="287" t="str">
        <f>IF('①7.積算内訳（PR）'!F227="","",'①7.積算内訳（PR）'!F227)</f>
        <v/>
      </c>
      <c r="G228" s="287" t="str">
        <f>IF('①7.積算内訳（PR）'!G227="","",'①7.積算内訳（PR）'!G227)</f>
        <v/>
      </c>
      <c r="H228" s="752" t="str">
        <f>IF('①7.積算内訳（PR）'!H227="","",'①7.積算内訳（PR）'!H227)</f>
        <v/>
      </c>
      <c r="I228" s="1779" t="str">
        <f>IF('⑦1.活動計画変更（PR）'!C51="選択","",IF('⑦1.活動計画変更（PR）'!C51="変更",'⑦1.活動計画変更（PR）'!C51,IF('⑦1.活動計画変更（PR）'!C51="中止","中止","")))</f>
        <v/>
      </c>
      <c r="J228" s="260" t="s">
        <v>147</v>
      </c>
      <c r="K228" s="261"/>
      <c r="L228" s="287" t="str">
        <f>IF(SUM(M228:O228)=0,"",SUM(M228:O228))</f>
        <v/>
      </c>
      <c r="M228" s="262"/>
      <c r="N228" s="262"/>
      <c r="O228" s="262"/>
      <c r="P228" s="1366"/>
      <c r="Q228" s="1369"/>
      <c r="R228" s="1370"/>
      <c r="S228" s="268"/>
      <c r="T228" s="270"/>
      <c r="U228" s="180"/>
    </row>
    <row r="229" spans="2:21" ht="19.5" hidden="1" customHeight="1">
      <c r="B229" s="1364"/>
      <c r="C229" s="264" t="s">
        <v>148</v>
      </c>
      <c r="D229" s="265"/>
      <c r="E229" s="288">
        <f t="shared" ref="E229:E235" si="49">SUM(F229:H229)</f>
        <v>0</v>
      </c>
      <c r="F229" s="288" t="str">
        <f>IF('①7.積算内訳（PR）'!F228="","",'①7.積算内訳（PR）'!F228)</f>
        <v/>
      </c>
      <c r="G229" s="288" t="str">
        <f>IF('①7.積算内訳（PR）'!G228="","",'①7.積算内訳（PR）'!G228)</f>
        <v/>
      </c>
      <c r="H229" s="753" t="str">
        <f>IF('①7.積算内訳（PR）'!H228="","",'①7.積算内訳（PR）'!H228)</f>
        <v/>
      </c>
      <c r="I229" s="1780"/>
      <c r="J229" s="264" t="s">
        <v>148</v>
      </c>
      <c r="K229" s="265"/>
      <c r="L229" s="288" t="str">
        <f t="shared" ref="L229:L236" si="50">IF(SUM(M229:O229)=0,"",SUM(M229:O229))</f>
        <v/>
      </c>
      <c r="M229" s="266"/>
      <c r="N229" s="266"/>
      <c r="O229" s="266"/>
      <c r="P229" s="1367"/>
      <c r="Q229" s="1371"/>
      <c r="R229" s="1372"/>
      <c r="S229" s="259"/>
      <c r="T229" s="257"/>
      <c r="U229" s="180"/>
    </row>
    <row r="230" spans="2:21" ht="19.5" hidden="1" customHeight="1">
      <c r="B230" s="1364"/>
      <c r="C230" s="264" t="s">
        <v>149</v>
      </c>
      <c r="D230" s="265"/>
      <c r="E230" s="288">
        <f t="shared" si="49"/>
        <v>0</v>
      </c>
      <c r="F230" s="288" t="str">
        <f>IF('①7.積算内訳（PR）'!F229="","",'①7.積算内訳（PR）'!F229)</f>
        <v/>
      </c>
      <c r="G230" s="288" t="str">
        <f>IF('①7.積算内訳（PR）'!G229="","",'①7.積算内訳（PR）'!G229)</f>
        <v/>
      </c>
      <c r="H230" s="753" t="str">
        <f>IF('①7.積算内訳（PR）'!H229="","",'①7.積算内訳（PR）'!H229)</f>
        <v/>
      </c>
      <c r="I230" s="1780"/>
      <c r="J230" s="264" t="s">
        <v>149</v>
      </c>
      <c r="K230" s="265"/>
      <c r="L230" s="288" t="str">
        <f t="shared" si="50"/>
        <v/>
      </c>
      <c r="M230" s="266"/>
      <c r="N230" s="266"/>
      <c r="O230" s="266"/>
      <c r="P230" s="1367"/>
      <c r="Q230" s="1371"/>
      <c r="R230" s="1372"/>
      <c r="S230" s="259"/>
      <c r="T230" s="257"/>
      <c r="U230" s="180"/>
    </row>
    <row r="231" spans="2:21" ht="19.5" hidden="1" customHeight="1">
      <c r="B231" s="1364"/>
      <c r="C231" s="269" t="s">
        <v>150</v>
      </c>
      <c r="D231" s="265"/>
      <c r="E231" s="288">
        <f t="shared" si="49"/>
        <v>0</v>
      </c>
      <c r="F231" s="288" t="str">
        <f>IF('①7.積算内訳（PR）'!F230="","",'①7.積算内訳（PR）'!F230)</f>
        <v/>
      </c>
      <c r="G231" s="288" t="str">
        <f>IF('①7.積算内訳（PR）'!G230="","",'①7.積算内訳（PR）'!G230)</f>
        <v/>
      </c>
      <c r="H231" s="753" t="str">
        <f>IF('①7.積算内訳（PR）'!H230="","",'①7.積算内訳（PR）'!H230)</f>
        <v/>
      </c>
      <c r="I231" s="1780"/>
      <c r="J231" s="269" t="s">
        <v>150</v>
      </c>
      <c r="K231" s="265"/>
      <c r="L231" s="288" t="str">
        <f t="shared" si="50"/>
        <v/>
      </c>
      <c r="M231" s="266"/>
      <c r="N231" s="266"/>
      <c r="O231" s="266"/>
      <c r="P231" s="1367"/>
      <c r="Q231" s="1371"/>
      <c r="R231" s="1372"/>
      <c r="S231" s="259"/>
      <c r="T231" s="257"/>
      <c r="U231" s="180"/>
    </row>
    <row r="232" spans="2:21" ht="19.5" hidden="1" customHeight="1">
      <c r="B232" s="1364"/>
      <c r="C232" s="264" t="s">
        <v>151</v>
      </c>
      <c r="D232" s="265"/>
      <c r="E232" s="288">
        <f t="shared" si="49"/>
        <v>0</v>
      </c>
      <c r="F232" s="288" t="str">
        <f>IF('①7.積算内訳（PR）'!F231="","",'①7.積算内訳（PR）'!F231)</f>
        <v/>
      </c>
      <c r="G232" s="288" t="str">
        <f>IF('①7.積算内訳（PR）'!G231="","",'①7.積算内訳（PR）'!G231)</f>
        <v/>
      </c>
      <c r="H232" s="753" t="str">
        <f>IF('①7.積算内訳（PR）'!H231="","",'①7.積算内訳（PR）'!H231)</f>
        <v/>
      </c>
      <c r="I232" s="1780"/>
      <c r="J232" s="264" t="s">
        <v>151</v>
      </c>
      <c r="K232" s="265"/>
      <c r="L232" s="288" t="str">
        <f t="shared" si="50"/>
        <v/>
      </c>
      <c r="M232" s="266"/>
      <c r="N232" s="266"/>
      <c r="O232" s="266"/>
      <c r="P232" s="1367"/>
      <c r="Q232" s="1371"/>
      <c r="R232" s="1372"/>
      <c r="S232" s="268"/>
      <c r="T232" s="270"/>
      <c r="U232" s="180"/>
    </row>
    <row r="233" spans="2:21" ht="19.5" hidden="1" customHeight="1">
      <c r="B233" s="1364"/>
      <c r="C233" s="264" t="s">
        <v>152</v>
      </c>
      <c r="D233" s="265"/>
      <c r="E233" s="288">
        <f t="shared" si="49"/>
        <v>0</v>
      </c>
      <c r="F233" s="754" t="str">
        <f>IF('①7.積算内訳（PR）'!F232="","",'①7.積算内訳（PR）'!F232)</f>
        <v/>
      </c>
      <c r="G233" s="754" t="str">
        <f>IF('①7.積算内訳（PR）'!G232="","",'①7.積算内訳（PR）'!G232)</f>
        <v/>
      </c>
      <c r="H233" s="753" t="str">
        <f>IF('①7.積算内訳（PR）'!H232="","",'①7.積算内訳（PR）'!H232)</f>
        <v/>
      </c>
      <c r="I233" s="1780"/>
      <c r="J233" s="264" t="s">
        <v>152</v>
      </c>
      <c r="K233" s="265"/>
      <c r="L233" s="288" t="str">
        <f t="shared" si="50"/>
        <v/>
      </c>
      <c r="M233" s="278"/>
      <c r="N233" s="278"/>
      <c r="O233" s="278"/>
      <c r="P233" s="1367"/>
      <c r="Q233" s="1373"/>
      <c r="R233" s="1374"/>
      <c r="S233" s="268"/>
      <c r="T233" s="270"/>
      <c r="U233" s="180"/>
    </row>
    <row r="234" spans="2:21" ht="19.5" hidden="1" customHeight="1">
      <c r="B234" s="1364"/>
      <c r="C234" s="272" t="s">
        <v>631</v>
      </c>
      <c r="D234" s="265"/>
      <c r="E234" s="288">
        <f t="shared" si="49"/>
        <v>0</v>
      </c>
      <c r="F234" s="288" t="str">
        <f>IF('①7.積算内訳（PR）'!F233="","",'①7.積算内訳（PR）'!F233)</f>
        <v/>
      </c>
      <c r="G234" s="288" t="str">
        <f>IF('①7.積算内訳（PR）'!G233="","",'①7.積算内訳（PR）'!G233)</f>
        <v/>
      </c>
      <c r="H234" s="753" t="str">
        <f>IF('①7.積算内訳（PR）'!H233="","",'①7.積算内訳（PR）'!H233)</f>
        <v/>
      </c>
      <c r="I234" s="1780"/>
      <c r="J234" s="272" t="s">
        <v>631</v>
      </c>
      <c r="K234" s="265"/>
      <c r="L234" s="288" t="str">
        <f t="shared" si="50"/>
        <v/>
      </c>
      <c r="M234" s="266"/>
      <c r="N234" s="266"/>
      <c r="O234" s="266"/>
      <c r="P234" s="1367"/>
      <c r="Q234" s="1371"/>
      <c r="R234" s="1372"/>
      <c r="S234" s="268"/>
      <c r="T234" s="270"/>
      <c r="U234" s="180"/>
    </row>
    <row r="235" spans="2:21" ht="19.5" hidden="1" customHeight="1">
      <c r="B235" s="1364"/>
      <c r="C235" s="264" t="s">
        <v>153</v>
      </c>
      <c r="D235" s="265"/>
      <c r="E235" s="288">
        <f t="shared" si="49"/>
        <v>0</v>
      </c>
      <c r="F235" s="288" t="str">
        <f>IF('①7.積算内訳（PR）'!F234="","",'①7.積算内訳（PR）'!F234)</f>
        <v/>
      </c>
      <c r="G235" s="288" t="str">
        <f>IF('①7.積算内訳（PR）'!G234="","",'①7.積算内訳（PR）'!G234)</f>
        <v/>
      </c>
      <c r="H235" s="753" t="str">
        <f>IF('①7.積算内訳（PR）'!H234="","",'①7.積算内訳（PR）'!H234)</f>
        <v/>
      </c>
      <c r="I235" s="1780"/>
      <c r="J235" s="264" t="s">
        <v>153</v>
      </c>
      <c r="K235" s="265"/>
      <c r="L235" s="288" t="str">
        <f t="shared" si="50"/>
        <v/>
      </c>
      <c r="M235" s="266"/>
      <c r="N235" s="266"/>
      <c r="O235" s="266"/>
      <c r="P235" s="1367"/>
      <c r="Q235" s="1371"/>
      <c r="R235" s="1372"/>
      <c r="S235" s="268"/>
      <c r="T235" s="270"/>
      <c r="U235" s="180"/>
    </row>
    <row r="236" spans="2:21" ht="19.5" hidden="1" customHeight="1" thickBot="1">
      <c r="B236" s="1365"/>
      <c r="C236" s="273" t="s">
        <v>154</v>
      </c>
      <c r="D236" s="758" t="str">
        <f>IF('①7.積算内訳（PR）'!D235="","",'①7.積算内訳（PR）'!D235)</f>
        <v/>
      </c>
      <c r="E236" s="289">
        <f>SUM(F236:H236)</f>
        <v>0</v>
      </c>
      <c r="F236" s="289" t="str">
        <f>IF('①7.積算内訳（PR）'!F235="","",'①7.積算内訳（PR）'!F235)</f>
        <v/>
      </c>
      <c r="G236" s="289" t="str">
        <f>IF('①7.積算内訳（PR）'!G235="","",'①7.積算内訳（PR）'!G235)</f>
        <v/>
      </c>
      <c r="H236" s="755" t="str">
        <f>IF('①7.積算内訳（PR）'!H235="","",'①7.積算内訳（PR）'!H235)</f>
        <v/>
      </c>
      <c r="I236" s="1781"/>
      <c r="J236" s="273" t="s">
        <v>154</v>
      </c>
      <c r="K236" s="274"/>
      <c r="L236" s="289" t="str">
        <f t="shared" si="50"/>
        <v/>
      </c>
      <c r="M236" s="275"/>
      <c r="N236" s="275"/>
      <c r="O236" s="275"/>
      <c r="P236" s="1368"/>
      <c r="Q236" s="1375"/>
      <c r="R236" s="1376"/>
      <c r="S236" s="268"/>
      <c r="T236" s="270"/>
      <c r="U236" s="180"/>
    </row>
    <row r="237" spans="2:21" ht="37.5" hidden="1" customHeight="1">
      <c r="B237" s="204" t="str">
        <f>IF('①4.事業内容（PR）'!B28="","",'①4.事業内容（PR）'!B28)</f>
        <v/>
      </c>
      <c r="C237" s="1377" t="str">
        <f>IF('①4.事業内容（PR）'!C28="","",'①4.事業内容（PR）'!C28)</f>
        <v/>
      </c>
      <c r="D237" s="1378"/>
      <c r="E237" s="284">
        <f>SUM(E238:E246)</f>
        <v>0</v>
      </c>
      <c r="F237" s="284">
        <f>SUM(F238:F246)</f>
        <v>0</v>
      </c>
      <c r="G237" s="284">
        <f>SUM(G238:G246)</f>
        <v>0</v>
      </c>
      <c r="H237" s="756">
        <f>SUM(H238:H246)</f>
        <v>0</v>
      </c>
      <c r="I237" s="760" t="str">
        <f>IF('⑦1.活動計画変更（PR）'!C53="変更",'⑦1.活動計画変更（PR）'!B53,IF('⑦1.活動計画変更（PR）'!C53="中止",'⑦1.活動計画変更（PR）'!B53,""))</f>
        <v/>
      </c>
      <c r="J237" s="1377" t="str">
        <f>IF('⑦1.活動計画変更（PR）'!C53="変更",'⑦1.活動計画変更（PR）'!D53,"")</f>
        <v/>
      </c>
      <c r="K237" s="1378"/>
      <c r="L237" s="284" t="str">
        <f>IF(SUM(L238:L246)=0,"",SUM(L238:L246))</f>
        <v/>
      </c>
      <c r="M237" s="284" t="str">
        <f>IF(SUM(M238:M246)=0,"",SUM(M238:M246))</f>
        <v/>
      </c>
      <c r="N237" s="284" t="str">
        <f>IF(SUM(N238:N246)=0,"",SUM(N238:N246))</f>
        <v/>
      </c>
      <c r="O237" s="284" t="str">
        <f>IF(SUM(O238:O246)=0,"",SUM(O238:O246))</f>
        <v/>
      </c>
      <c r="P237" s="277"/>
      <c r="Q237" s="1379"/>
      <c r="R237" s="1380"/>
      <c r="S237" s="259"/>
      <c r="T237" s="257"/>
      <c r="U237" s="180"/>
    </row>
    <row r="238" spans="2:21" ht="19.5" hidden="1" customHeight="1">
      <c r="B238" s="1363"/>
      <c r="C238" s="260" t="s">
        <v>147</v>
      </c>
      <c r="D238" s="261"/>
      <c r="E238" s="287">
        <f>SUM(F238:H238)</f>
        <v>0</v>
      </c>
      <c r="F238" s="287" t="str">
        <f>IF('①7.積算内訳（PR）'!F237="","",'①7.積算内訳（PR）'!F237)</f>
        <v/>
      </c>
      <c r="G238" s="287" t="str">
        <f>IF('①7.積算内訳（PR）'!G237="","",'①7.積算内訳（PR）'!G237)</f>
        <v/>
      </c>
      <c r="H238" s="752" t="str">
        <f>IF('①7.積算内訳（PR）'!H237="","",'①7.積算内訳（PR）'!H237)</f>
        <v/>
      </c>
      <c r="I238" s="1779" t="str">
        <f>IF('⑦1.活動計画変更（PR）'!C53="選択","",IF('⑦1.活動計画変更（PR）'!C53="変更",'⑦1.活動計画変更（PR）'!C53,IF('⑦1.活動計画変更（PR）'!C53="中止","中止","")))</f>
        <v/>
      </c>
      <c r="J238" s="260" t="s">
        <v>147</v>
      </c>
      <c r="K238" s="261"/>
      <c r="L238" s="287" t="str">
        <f>IF(SUM(M238:O238)=0,"",SUM(M238:O238))</f>
        <v/>
      </c>
      <c r="M238" s="262"/>
      <c r="N238" s="262"/>
      <c r="O238" s="262"/>
      <c r="P238" s="1366"/>
      <c r="Q238" s="1369"/>
      <c r="R238" s="1370"/>
      <c r="S238" s="268"/>
      <c r="T238" s="270"/>
      <c r="U238" s="180"/>
    </row>
    <row r="239" spans="2:21" ht="19.5" hidden="1" customHeight="1">
      <c r="B239" s="1364"/>
      <c r="C239" s="264" t="s">
        <v>148</v>
      </c>
      <c r="D239" s="265"/>
      <c r="E239" s="288">
        <f t="shared" ref="E239:E245" si="51">SUM(F239:H239)</f>
        <v>0</v>
      </c>
      <c r="F239" s="288" t="str">
        <f>IF('①7.積算内訳（PR）'!F238="","",'①7.積算内訳（PR）'!F238)</f>
        <v/>
      </c>
      <c r="G239" s="288" t="str">
        <f>IF('①7.積算内訳（PR）'!G238="","",'①7.積算内訳（PR）'!G238)</f>
        <v/>
      </c>
      <c r="H239" s="753" t="str">
        <f>IF('①7.積算内訳（PR）'!H238="","",'①7.積算内訳（PR）'!H238)</f>
        <v/>
      </c>
      <c r="I239" s="1780"/>
      <c r="J239" s="264" t="s">
        <v>148</v>
      </c>
      <c r="K239" s="265"/>
      <c r="L239" s="288" t="str">
        <f t="shared" ref="L239:L246" si="52">IF(SUM(M239:O239)=0,"",SUM(M239:O239))</f>
        <v/>
      </c>
      <c r="M239" s="266"/>
      <c r="N239" s="266"/>
      <c r="O239" s="266"/>
      <c r="P239" s="1367"/>
      <c r="Q239" s="1371"/>
      <c r="R239" s="1372"/>
      <c r="S239" s="259"/>
      <c r="T239" s="257"/>
      <c r="U239" s="180"/>
    </row>
    <row r="240" spans="2:21" ht="19.5" hidden="1" customHeight="1">
      <c r="B240" s="1364"/>
      <c r="C240" s="264" t="s">
        <v>149</v>
      </c>
      <c r="D240" s="265"/>
      <c r="E240" s="288">
        <f t="shared" si="51"/>
        <v>0</v>
      </c>
      <c r="F240" s="288" t="str">
        <f>IF('①7.積算内訳（PR）'!F239="","",'①7.積算内訳（PR）'!F239)</f>
        <v/>
      </c>
      <c r="G240" s="288" t="str">
        <f>IF('①7.積算内訳（PR）'!G239="","",'①7.積算内訳（PR）'!G239)</f>
        <v/>
      </c>
      <c r="H240" s="753" t="str">
        <f>IF('①7.積算内訳（PR）'!H239="","",'①7.積算内訳（PR）'!H239)</f>
        <v/>
      </c>
      <c r="I240" s="1780"/>
      <c r="J240" s="264" t="s">
        <v>149</v>
      </c>
      <c r="K240" s="265"/>
      <c r="L240" s="288" t="str">
        <f t="shared" si="52"/>
        <v/>
      </c>
      <c r="M240" s="266"/>
      <c r="N240" s="266"/>
      <c r="O240" s="266"/>
      <c r="P240" s="1367"/>
      <c r="Q240" s="1371"/>
      <c r="R240" s="1372"/>
      <c r="S240" s="259"/>
      <c r="T240" s="257"/>
      <c r="U240" s="180"/>
    </row>
    <row r="241" spans="2:21" ht="19.5" hidden="1" customHeight="1">
      <c r="B241" s="1364"/>
      <c r="C241" s="269" t="s">
        <v>150</v>
      </c>
      <c r="D241" s="265"/>
      <c r="E241" s="288">
        <f t="shared" si="51"/>
        <v>0</v>
      </c>
      <c r="F241" s="288" t="str">
        <f>IF('①7.積算内訳（PR）'!F240="","",'①7.積算内訳（PR）'!F240)</f>
        <v/>
      </c>
      <c r="G241" s="288" t="str">
        <f>IF('①7.積算内訳（PR）'!G240="","",'①7.積算内訳（PR）'!G240)</f>
        <v/>
      </c>
      <c r="H241" s="753" t="str">
        <f>IF('①7.積算内訳（PR）'!H240="","",'①7.積算内訳（PR）'!H240)</f>
        <v/>
      </c>
      <c r="I241" s="1780"/>
      <c r="J241" s="269" t="s">
        <v>150</v>
      </c>
      <c r="K241" s="265"/>
      <c r="L241" s="288" t="str">
        <f t="shared" si="52"/>
        <v/>
      </c>
      <c r="M241" s="266"/>
      <c r="N241" s="266"/>
      <c r="O241" s="266"/>
      <c r="P241" s="1367"/>
      <c r="Q241" s="1371"/>
      <c r="R241" s="1372"/>
      <c r="S241" s="259"/>
      <c r="T241" s="257"/>
      <c r="U241" s="180"/>
    </row>
    <row r="242" spans="2:21" ht="19.5" hidden="1" customHeight="1">
      <c r="B242" s="1364"/>
      <c r="C242" s="264" t="s">
        <v>151</v>
      </c>
      <c r="D242" s="265"/>
      <c r="E242" s="288">
        <f t="shared" si="51"/>
        <v>0</v>
      </c>
      <c r="F242" s="288" t="str">
        <f>IF('①7.積算内訳（PR）'!F241="","",'①7.積算内訳（PR）'!F241)</f>
        <v/>
      </c>
      <c r="G242" s="288" t="str">
        <f>IF('①7.積算内訳（PR）'!G241="","",'①7.積算内訳（PR）'!G241)</f>
        <v/>
      </c>
      <c r="H242" s="753" t="str">
        <f>IF('①7.積算内訳（PR）'!H241="","",'①7.積算内訳（PR）'!H241)</f>
        <v/>
      </c>
      <c r="I242" s="1780"/>
      <c r="J242" s="264" t="s">
        <v>151</v>
      </c>
      <c r="K242" s="265"/>
      <c r="L242" s="288" t="str">
        <f t="shared" si="52"/>
        <v/>
      </c>
      <c r="M242" s="266"/>
      <c r="N242" s="266"/>
      <c r="O242" s="266"/>
      <c r="P242" s="1367"/>
      <c r="Q242" s="1371"/>
      <c r="R242" s="1372"/>
      <c r="S242" s="268"/>
      <c r="T242" s="270"/>
      <c r="U242" s="180"/>
    </row>
    <row r="243" spans="2:21" ht="19.5" hidden="1" customHeight="1">
      <c r="B243" s="1364"/>
      <c r="C243" s="264" t="s">
        <v>152</v>
      </c>
      <c r="D243" s="265"/>
      <c r="E243" s="288">
        <f t="shared" si="51"/>
        <v>0</v>
      </c>
      <c r="F243" s="754" t="str">
        <f>IF('①7.積算内訳（PR）'!F242="","",'①7.積算内訳（PR）'!F242)</f>
        <v/>
      </c>
      <c r="G243" s="754" t="str">
        <f>IF('①7.積算内訳（PR）'!G242="","",'①7.積算内訳（PR）'!G242)</f>
        <v/>
      </c>
      <c r="H243" s="753" t="str">
        <f>IF('①7.積算内訳（PR）'!H242="","",'①7.積算内訳（PR）'!H242)</f>
        <v/>
      </c>
      <c r="I243" s="1780"/>
      <c r="J243" s="264" t="s">
        <v>152</v>
      </c>
      <c r="K243" s="265"/>
      <c r="L243" s="288" t="str">
        <f t="shared" si="52"/>
        <v/>
      </c>
      <c r="M243" s="278"/>
      <c r="N243" s="278"/>
      <c r="O243" s="278"/>
      <c r="P243" s="1367"/>
      <c r="Q243" s="1371"/>
      <c r="R243" s="1372"/>
      <c r="S243" s="268"/>
      <c r="T243" s="270"/>
      <c r="U243" s="180"/>
    </row>
    <row r="244" spans="2:21" ht="19.5" hidden="1" customHeight="1">
      <c r="B244" s="1364"/>
      <c r="C244" s="272" t="s">
        <v>631</v>
      </c>
      <c r="D244" s="265"/>
      <c r="E244" s="288">
        <f t="shared" si="51"/>
        <v>0</v>
      </c>
      <c r="F244" s="288" t="str">
        <f>IF('①7.積算内訳（PR）'!F243="","",'①7.積算内訳（PR）'!F243)</f>
        <v/>
      </c>
      <c r="G244" s="288" t="str">
        <f>IF('①7.積算内訳（PR）'!G243="","",'①7.積算内訳（PR）'!G243)</f>
        <v/>
      </c>
      <c r="H244" s="753" t="str">
        <f>IF('①7.積算内訳（PR）'!H243="","",'①7.積算内訳（PR）'!H243)</f>
        <v/>
      </c>
      <c r="I244" s="1780"/>
      <c r="J244" s="272" t="s">
        <v>631</v>
      </c>
      <c r="K244" s="265"/>
      <c r="L244" s="288" t="str">
        <f t="shared" si="52"/>
        <v/>
      </c>
      <c r="M244" s="266"/>
      <c r="N244" s="266"/>
      <c r="O244" s="266"/>
      <c r="P244" s="1367"/>
      <c r="Q244" s="1371"/>
      <c r="R244" s="1372"/>
      <c r="S244" s="268"/>
      <c r="T244" s="270"/>
      <c r="U244" s="180"/>
    </row>
    <row r="245" spans="2:21" ht="19.5" hidden="1" customHeight="1">
      <c r="B245" s="1364"/>
      <c r="C245" s="264" t="s">
        <v>153</v>
      </c>
      <c r="D245" s="265"/>
      <c r="E245" s="288">
        <f t="shared" si="51"/>
        <v>0</v>
      </c>
      <c r="F245" s="288" t="str">
        <f>IF('①7.積算内訳（PR）'!F244="","",'①7.積算内訳（PR）'!F244)</f>
        <v/>
      </c>
      <c r="G245" s="288" t="str">
        <f>IF('①7.積算内訳（PR）'!G244="","",'①7.積算内訳（PR）'!G244)</f>
        <v/>
      </c>
      <c r="H245" s="753" t="str">
        <f>IF('①7.積算内訳（PR）'!H244="","",'①7.積算内訳（PR）'!H244)</f>
        <v/>
      </c>
      <c r="I245" s="1780"/>
      <c r="J245" s="264" t="s">
        <v>153</v>
      </c>
      <c r="K245" s="265"/>
      <c r="L245" s="288" t="str">
        <f t="shared" si="52"/>
        <v/>
      </c>
      <c r="M245" s="266" t="s">
        <v>392</v>
      </c>
      <c r="N245" s="266"/>
      <c r="O245" s="266"/>
      <c r="P245" s="1367"/>
      <c r="Q245" s="1371"/>
      <c r="R245" s="1372"/>
      <c r="S245" s="268"/>
      <c r="T245" s="270"/>
      <c r="U245" s="180"/>
    </row>
    <row r="246" spans="2:21" ht="19.5" hidden="1" customHeight="1" thickBot="1">
      <c r="B246" s="1365"/>
      <c r="C246" s="273" t="s">
        <v>154</v>
      </c>
      <c r="D246" s="758" t="str">
        <f>IF('①7.積算内訳（PR）'!D245="","",'①7.積算内訳（PR）'!D245)</f>
        <v/>
      </c>
      <c r="E246" s="289">
        <f>SUM(F246:H246)</f>
        <v>0</v>
      </c>
      <c r="F246" s="289" t="str">
        <f>IF('①7.積算内訳（PR）'!F245="","",'①7.積算内訳（PR）'!F245)</f>
        <v/>
      </c>
      <c r="G246" s="289" t="str">
        <f>IF('①7.積算内訳（PR）'!G245="","",'①7.積算内訳（PR）'!G245)</f>
        <v/>
      </c>
      <c r="H246" s="755" t="str">
        <f>IF('①7.積算内訳（PR）'!H245="","",'①7.積算内訳（PR）'!H245)</f>
        <v/>
      </c>
      <c r="I246" s="1781"/>
      <c r="J246" s="273" t="s">
        <v>154</v>
      </c>
      <c r="K246" s="274"/>
      <c r="L246" s="289" t="str">
        <f t="shared" si="52"/>
        <v/>
      </c>
      <c r="M246" s="275"/>
      <c r="N246" s="275"/>
      <c r="O246" s="275"/>
      <c r="P246" s="1368"/>
      <c r="Q246" s="1381"/>
      <c r="R246" s="1382"/>
      <c r="S246" s="268"/>
      <c r="T246" s="270"/>
      <c r="U246" s="180"/>
    </row>
    <row r="247" spans="2:21" ht="37.5" hidden="1" customHeight="1">
      <c r="B247" s="285" t="str">
        <f>IF('①4.事業内容（PR）'!B29="","",'①4.事業内容（PR）'!B29)</f>
        <v/>
      </c>
      <c r="C247" s="1359" t="str">
        <f>IF('①4.事業内容（PR）'!C29="","",'①4.事業内容（PR）'!C29)</f>
        <v/>
      </c>
      <c r="D247" s="1360"/>
      <c r="E247" s="286">
        <f>SUM(E248:E256)</f>
        <v>0</v>
      </c>
      <c r="F247" s="286">
        <f>SUM(F248:F256)</f>
        <v>0</v>
      </c>
      <c r="G247" s="286">
        <f>SUM(G248:G256)</f>
        <v>0</v>
      </c>
      <c r="H247" s="757">
        <f>SUM(H248:H256)</f>
        <v>0</v>
      </c>
      <c r="I247" s="760" t="str">
        <f>IF('⑦1.活動計画変更（PR）'!C55="変更",'⑦1.活動計画変更（PR）'!B55,IF('⑦1.活動計画変更（PR）'!C55="中止",'⑦1.活動計画変更（PR）'!B55,""))</f>
        <v/>
      </c>
      <c r="J247" s="1359" t="str">
        <f>IF('⑦1.活動計画変更（PR）'!C55="変更",'⑦1.活動計画変更（PR）'!D55,"")</f>
        <v/>
      </c>
      <c r="K247" s="1360"/>
      <c r="L247" s="286" t="str">
        <f>IF(SUM(L248:L256)=0,"",SUM(L248:L256))</f>
        <v/>
      </c>
      <c r="M247" s="286" t="str">
        <f>IF(SUM(M248:M256)=0,"",SUM(M248:M256))</f>
        <v/>
      </c>
      <c r="N247" s="286" t="str">
        <f>IF(SUM(N248:N256)=0,"",SUM(N248:N256))</f>
        <v/>
      </c>
      <c r="O247" s="286" t="str">
        <f>IF(SUM(O248:O256)=0,"",SUM(O248:O256))</f>
        <v/>
      </c>
      <c r="P247" s="280"/>
      <c r="Q247" s="1777"/>
      <c r="R247" s="1778"/>
      <c r="S247" s="259"/>
      <c r="T247" s="257"/>
      <c r="U247" s="180"/>
    </row>
    <row r="248" spans="2:21" ht="19.5" hidden="1" customHeight="1">
      <c r="B248" s="1363"/>
      <c r="C248" s="260" t="s">
        <v>147</v>
      </c>
      <c r="D248" s="261"/>
      <c r="E248" s="287">
        <f>SUM(F248:H248)</f>
        <v>0</v>
      </c>
      <c r="F248" s="287" t="str">
        <f>IF('①7.積算内訳（PR）'!F247="","",'①7.積算内訳（PR）'!F247)</f>
        <v/>
      </c>
      <c r="G248" s="287" t="str">
        <f>IF('①7.積算内訳（PR）'!G247="","",'①7.積算内訳（PR）'!G247)</f>
        <v/>
      </c>
      <c r="H248" s="752" t="str">
        <f>IF('①7.積算内訳（PR）'!H247="","",'①7.積算内訳（PR）'!H247)</f>
        <v/>
      </c>
      <c r="I248" s="1779" t="str">
        <f>IF('⑦1.活動計画変更（PR）'!C55="選択","",IF('⑦1.活動計画変更（PR）'!C55="変更",'⑦1.活動計画変更（PR）'!C55,IF('⑦1.活動計画変更（PR）'!C55="中止","中止","")))</f>
        <v/>
      </c>
      <c r="J248" s="260" t="s">
        <v>147</v>
      </c>
      <c r="K248" s="261"/>
      <c r="L248" s="287" t="str">
        <f>IF(SUM(M248:O248)=0,"",SUM(M248:O248))</f>
        <v/>
      </c>
      <c r="M248" s="262"/>
      <c r="N248" s="262"/>
      <c r="O248" s="262"/>
      <c r="P248" s="1782"/>
      <c r="Q248" s="1785"/>
      <c r="R248" s="1786"/>
      <c r="S248" s="268"/>
      <c r="T248" s="270"/>
      <c r="U248" s="180"/>
    </row>
    <row r="249" spans="2:21" ht="19.5" hidden="1" customHeight="1">
      <c r="B249" s="1364"/>
      <c r="C249" s="264" t="s">
        <v>148</v>
      </c>
      <c r="D249" s="265"/>
      <c r="E249" s="288">
        <f t="shared" ref="E249:E255" si="53">SUM(F249:H249)</f>
        <v>0</v>
      </c>
      <c r="F249" s="288" t="str">
        <f>IF('①7.積算内訳（PR）'!F248="","",'①7.積算内訳（PR）'!F248)</f>
        <v/>
      </c>
      <c r="G249" s="288" t="str">
        <f>IF('①7.積算内訳（PR）'!G248="","",'①7.積算内訳（PR）'!G248)</f>
        <v/>
      </c>
      <c r="H249" s="753" t="str">
        <f>IF('①7.積算内訳（PR）'!H248="","",'①7.積算内訳（PR）'!H248)</f>
        <v/>
      </c>
      <c r="I249" s="1780"/>
      <c r="J249" s="264" t="s">
        <v>148</v>
      </c>
      <c r="K249" s="265"/>
      <c r="L249" s="288" t="str">
        <f t="shared" ref="L249:L256" si="54">IF(SUM(M249:O249)=0,"",SUM(M249:O249))</f>
        <v/>
      </c>
      <c r="M249" s="266"/>
      <c r="N249" s="266"/>
      <c r="O249" s="266"/>
      <c r="P249" s="1783"/>
      <c r="Q249" s="1373"/>
      <c r="R249" s="1374"/>
      <c r="S249" s="259"/>
      <c r="T249" s="257"/>
      <c r="U249" s="180"/>
    </row>
    <row r="250" spans="2:21" ht="19.5" hidden="1" customHeight="1">
      <c r="B250" s="1364"/>
      <c r="C250" s="264" t="s">
        <v>149</v>
      </c>
      <c r="D250" s="265"/>
      <c r="E250" s="288">
        <f t="shared" si="53"/>
        <v>0</v>
      </c>
      <c r="F250" s="288" t="str">
        <f>IF('①7.積算内訳（PR）'!F249="","",'①7.積算内訳（PR）'!F249)</f>
        <v/>
      </c>
      <c r="G250" s="288" t="str">
        <f>IF('①7.積算内訳（PR）'!G249="","",'①7.積算内訳（PR）'!G249)</f>
        <v/>
      </c>
      <c r="H250" s="753" t="str">
        <f>IF('①7.積算内訳（PR）'!H249="","",'①7.積算内訳（PR）'!H249)</f>
        <v/>
      </c>
      <c r="I250" s="1780"/>
      <c r="J250" s="264" t="s">
        <v>149</v>
      </c>
      <c r="K250" s="265"/>
      <c r="L250" s="288" t="str">
        <f t="shared" si="54"/>
        <v/>
      </c>
      <c r="M250" s="266"/>
      <c r="N250" s="266"/>
      <c r="O250" s="266"/>
      <c r="P250" s="1783"/>
      <c r="Q250" s="1373"/>
      <c r="R250" s="1374"/>
      <c r="S250" s="259"/>
      <c r="T250" s="257"/>
      <c r="U250" s="180"/>
    </row>
    <row r="251" spans="2:21" ht="19.5" hidden="1" customHeight="1">
      <c r="B251" s="1364"/>
      <c r="C251" s="269" t="s">
        <v>150</v>
      </c>
      <c r="D251" s="265"/>
      <c r="E251" s="288">
        <f t="shared" si="53"/>
        <v>0</v>
      </c>
      <c r="F251" s="288" t="str">
        <f>IF('①7.積算内訳（PR）'!F250="","",'①7.積算内訳（PR）'!F250)</f>
        <v/>
      </c>
      <c r="G251" s="288" t="str">
        <f>IF('①7.積算内訳（PR）'!G250="","",'①7.積算内訳（PR）'!G250)</f>
        <v/>
      </c>
      <c r="H251" s="753" t="str">
        <f>IF('①7.積算内訳（PR）'!H250="","",'①7.積算内訳（PR）'!H250)</f>
        <v/>
      </c>
      <c r="I251" s="1780"/>
      <c r="J251" s="269" t="s">
        <v>150</v>
      </c>
      <c r="K251" s="265"/>
      <c r="L251" s="288" t="str">
        <f t="shared" si="54"/>
        <v/>
      </c>
      <c r="M251" s="266"/>
      <c r="N251" s="266"/>
      <c r="O251" s="266"/>
      <c r="P251" s="1783"/>
      <c r="Q251" s="1373"/>
      <c r="R251" s="1374"/>
      <c r="S251" s="259"/>
      <c r="T251" s="257"/>
      <c r="U251" s="180"/>
    </row>
    <row r="252" spans="2:21" ht="19.5" hidden="1" customHeight="1">
      <c r="B252" s="1364"/>
      <c r="C252" s="264" t="s">
        <v>151</v>
      </c>
      <c r="D252" s="265"/>
      <c r="E252" s="288">
        <f t="shared" si="53"/>
        <v>0</v>
      </c>
      <c r="F252" s="288" t="str">
        <f>IF('①7.積算内訳（PR）'!F251="","",'①7.積算内訳（PR）'!F251)</f>
        <v/>
      </c>
      <c r="G252" s="288" t="str">
        <f>IF('①7.積算内訳（PR）'!G251="","",'①7.積算内訳（PR）'!G251)</f>
        <v/>
      </c>
      <c r="H252" s="753" t="str">
        <f>IF('①7.積算内訳（PR）'!H251="","",'①7.積算内訳（PR）'!H251)</f>
        <v/>
      </c>
      <c r="I252" s="1780"/>
      <c r="J252" s="264" t="s">
        <v>151</v>
      </c>
      <c r="K252" s="265"/>
      <c r="L252" s="288" t="str">
        <f t="shared" si="54"/>
        <v/>
      </c>
      <c r="M252" s="266"/>
      <c r="N252" s="266"/>
      <c r="O252" s="266"/>
      <c r="P252" s="1783"/>
      <c r="Q252" s="1373"/>
      <c r="R252" s="1374"/>
      <c r="S252" s="268"/>
      <c r="T252" s="270"/>
      <c r="U252" s="180"/>
    </row>
    <row r="253" spans="2:21" ht="19.5" hidden="1" customHeight="1">
      <c r="B253" s="1364"/>
      <c r="C253" s="264" t="s">
        <v>152</v>
      </c>
      <c r="D253" s="265"/>
      <c r="E253" s="288">
        <f t="shared" si="53"/>
        <v>0</v>
      </c>
      <c r="F253" s="754" t="str">
        <f>IF('①7.積算内訳（PR）'!F252="","",'①7.積算内訳（PR）'!F252)</f>
        <v/>
      </c>
      <c r="G253" s="754" t="str">
        <f>IF('①7.積算内訳（PR）'!G252="","",'①7.積算内訳（PR）'!G252)</f>
        <v/>
      </c>
      <c r="H253" s="753" t="str">
        <f>IF('①7.積算内訳（PR）'!H252="","",'①7.積算内訳（PR）'!H252)</f>
        <v/>
      </c>
      <c r="I253" s="1780"/>
      <c r="J253" s="264" t="s">
        <v>152</v>
      </c>
      <c r="K253" s="265"/>
      <c r="L253" s="288" t="str">
        <f t="shared" si="54"/>
        <v/>
      </c>
      <c r="M253" s="278"/>
      <c r="N253" s="278"/>
      <c r="O253" s="278"/>
      <c r="P253" s="1783"/>
      <c r="Q253" s="1373"/>
      <c r="R253" s="1374"/>
      <c r="S253" s="268"/>
      <c r="T253" s="270"/>
      <c r="U253" s="180"/>
    </row>
    <row r="254" spans="2:21" ht="19.5" hidden="1" customHeight="1">
      <c r="B254" s="1364"/>
      <c r="C254" s="272" t="s">
        <v>631</v>
      </c>
      <c r="D254" s="265"/>
      <c r="E254" s="288">
        <f t="shared" si="53"/>
        <v>0</v>
      </c>
      <c r="F254" s="288" t="str">
        <f>IF('①7.積算内訳（PR）'!F253="","",'①7.積算内訳（PR）'!F253)</f>
        <v/>
      </c>
      <c r="G254" s="288" t="str">
        <f>IF('①7.積算内訳（PR）'!G253="","",'①7.積算内訳（PR）'!G253)</f>
        <v/>
      </c>
      <c r="H254" s="753" t="str">
        <f>IF('①7.積算内訳（PR）'!H253="","",'①7.積算内訳（PR）'!H253)</f>
        <v/>
      </c>
      <c r="I254" s="1780"/>
      <c r="J254" s="272" t="s">
        <v>631</v>
      </c>
      <c r="K254" s="265"/>
      <c r="L254" s="288" t="str">
        <f t="shared" si="54"/>
        <v/>
      </c>
      <c r="M254" s="266"/>
      <c r="N254" s="266"/>
      <c r="O254" s="266"/>
      <c r="P254" s="1783"/>
      <c r="Q254" s="1373"/>
      <c r="R254" s="1374"/>
      <c r="S254" s="268"/>
      <c r="T254" s="270"/>
      <c r="U254" s="180"/>
    </row>
    <row r="255" spans="2:21" ht="19.5" hidden="1" customHeight="1">
      <c r="B255" s="1364"/>
      <c r="C255" s="264" t="s">
        <v>153</v>
      </c>
      <c r="D255" s="265"/>
      <c r="E255" s="288">
        <f t="shared" si="53"/>
        <v>0</v>
      </c>
      <c r="F255" s="288" t="str">
        <f>IF('①7.積算内訳（PR）'!F254="","",'①7.積算内訳（PR）'!F254)</f>
        <v/>
      </c>
      <c r="G255" s="288" t="str">
        <f>IF('①7.積算内訳（PR）'!G254="","",'①7.積算内訳（PR）'!G254)</f>
        <v/>
      </c>
      <c r="H255" s="753" t="str">
        <f>IF('①7.積算内訳（PR）'!H254="","",'①7.積算内訳（PR）'!H254)</f>
        <v/>
      </c>
      <c r="I255" s="1780"/>
      <c r="J255" s="264" t="s">
        <v>153</v>
      </c>
      <c r="K255" s="265"/>
      <c r="L255" s="288" t="str">
        <f t="shared" si="54"/>
        <v/>
      </c>
      <c r="M255" s="266"/>
      <c r="N255" s="266"/>
      <c r="O255" s="266"/>
      <c r="P255" s="1783"/>
      <c r="Q255" s="1373"/>
      <c r="R255" s="1374"/>
      <c r="S255" s="268"/>
      <c r="T255" s="270"/>
      <c r="U255" s="180"/>
    </row>
    <row r="256" spans="2:21" ht="19.5" hidden="1" customHeight="1" thickBot="1">
      <c r="B256" s="1365"/>
      <c r="C256" s="273" t="s">
        <v>154</v>
      </c>
      <c r="D256" s="758" t="str">
        <f>IF('①7.積算内訳（PR）'!D255="","",'①7.積算内訳（PR）'!D255)</f>
        <v/>
      </c>
      <c r="E256" s="289">
        <f>SUM(F256:H256)</f>
        <v>0</v>
      </c>
      <c r="F256" s="289" t="str">
        <f>IF('①7.積算内訳（PR）'!F255="","",'①7.積算内訳（PR）'!F255)</f>
        <v/>
      </c>
      <c r="G256" s="289" t="str">
        <f>IF('①7.積算内訳（PR）'!G255="","",'①7.積算内訳（PR）'!G255)</f>
        <v/>
      </c>
      <c r="H256" s="755" t="str">
        <f>IF('①7.積算内訳（PR）'!H255="","",'①7.積算内訳（PR）'!H255)</f>
        <v/>
      </c>
      <c r="I256" s="1781"/>
      <c r="J256" s="273" t="s">
        <v>154</v>
      </c>
      <c r="K256" s="274"/>
      <c r="L256" s="289" t="str">
        <f t="shared" si="54"/>
        <v/>
      </c>
      <c r="M256" s="275"/>
      <c r="N256" s="275"/>
      <c r="O256" s="275"/>
      <c r="P256" s="1784"/>
      <c r="Q256" s="1381"/>
      <c r="R256" s="1382"/>
      <c r="S256" s="268"/>
      <c r="T256" s="270"/>
      <c r="U256" s="180"/>
    </row>
    <row r="257" spans="2:21" ht="37.5" hidden="1" customHeight="1">
      <c r="B257" s="204" t="str">
        <f>IF('①4.事業内容（PR）'!B30="","",'①4.事業内容（PR）'!B30)</f>
        <v/>
      </c>
      <c r="C257" s="1359" t="str">
        <f>IF('①4.事業内容（PR）'!C30="","",'①4.事業内容（PR）'!C30)</f>
        <v/>
      </c>
      <c r="D257" s="1360"/>
      <c r="E257" s="284">
        <f>SUM(E258:E266)</f>
        <v>0</v>
      </c>
      <c r="F257" s="284">
        <f>SUM(F258:F266)</f>
        <v>0</v>
      </c>
      <c r="G257" s="284">
        <f>SUM(G258:G266)</f>
        <v>0</v>
      </c>
      <c r="H257" s="756">
        <f>SUM(H258:H266)</f>
        <v>0</v>
      </c>
      <c r="I257" s="760" t="str">
        <f>IF('⑦1.活動計画変更（PR）'!C57="変更",'⑦1.活動計画変更（PR）'!B57,IF('⑦1.活動計画変更（PR）'!C57="中止",'⑦1.活動計画変更（PR）'!B57,""))</f>
        <v/>
      </c>
      <c r="J257" s="1359" t="str">
        <f>IF('⑦1.活動計画変更（PR）'!C57="変更",'⑦1.活動計画変更（PR）'!D57,"")</f>
        <v/>
      </c>
      <c r="K257" s="1360"/>
      <c r="L257" s="284" t="str">
        <f>IF(SUM(L258:L266)=0,"",SUM(L258:L266))</f>
        <v/>
      </c>
      <c r="M257" s="284" t="str">
        <f>IF(SUM(M258:M266)=0,"",SUM(M258:M266))</f>
        <v/>
      </c>
      <c r="N257" s="284" t="str">
        <f>IF(SUM(N258:N266)=0,"",SUM(N258:N266))</f>
        <v/>
      </c>
      <c r="O257" s="284" t="str">
        <f>IF(SUM(O258:O266)=0,"",SUM(O258:O266))</f>
        <v/>
      </c>
      <c r="P257" s="277"/>
      <c r="Q257" s="1787"/>
      <c r="R257" s="1788"/>
      <c r="S257" s="259"/>
      <c r="T257" s="257"/>
      <c r="U257" s="180"/>
    </row>
    <row r="258" spans="2:21" ht="19.5" hidden="1" customHeight="1">
      <c r="B258" s="1363"/>
      <c r="C258" s="260" t="s">
        <v>147</v>
      </c>
      <c r="D258" s="261"/>
      <c r="E258" s="287">
        <f>SUM(F258:H258)</f>
        <v>0</v>
      </c>
      <c r="F258" s="287" t="str">
        <f>IF('①7.積算内訳（PR）'!F257="","",'①7.積算内訳（PR）'!F257)</f>
        <v/>
      </c>
      <c r="G258" s="287" t="str">
        <f>IF('①7.積算内訳（PR）'!G257="","",'①7.積算内訳（PR）'!G257)</f>
        <v/>
      </c>
      <c r="H258" s="752" t="str">
        <f>IF('①7.積算内訳（PR）'!H257="","",'①7.積算内訳（PR）'!H257)</f>
        <v/>
      </c>
      <c r="I258" s="1779" t="str">
        <f>IF('⑦1.活動計画変更（PR）'!C57="選択","",IF('⑦1.活動計画変更（PR）'!C57="変更",'⑦1.活動計画変更（PR）'!C57,IF('⑦1.活動計画変更（PR）'!C57="中止","中止","")))</f>
        <v/>
      </c>
      <c r="J258" s="260" t="s">
        <v>147</v>
      </c>
      <c r="K258" s="261"/>
      <c r="L258" s="287" t="str">
        <f>IF(SUM(M258:O258)=0,"",SUM(M258:O258))</f>
        <v/>
      </c>
      <c r="M258" s="262"/>
      <c r="N258" s="262"/>
      <c r="O258" s="262"/>
      <c r="P258" s="1782"/>
      <c r="Q258" s="1785"/>
      <c r="R258" s="1786"/>
      <c r="S258" s="268"/>
      <c r="T258" s="270"/>
      <c r="U258" s="180"/>
    </row>
    <row r="259" spans="2:21" ht="19.5" hidden="1" customHeight="1">
      <c r="B259" s="1364"/>
      <c r="C259" s="264" t="s">
        <v>148</v>
      </c>
      <c r="D259" s="265"/>
      <c r="E259" s="288">
        <f t="shared" ref="E259:E265" si="55">SUM(F259:H259)</f>
        <v>0</v>
      </c>
      <c r="F259" s="288" t="str">
        <f>IF('①7.積算内訳（PR）'!F258="","",'①7.積算内訳（PR）'!F258)</f>
        <v/>
      </c>
      <c r="G259" s="288" t="str">
        <f>IF('①7.積算内訳（PR）'!G258="","",'①7.積算内訳（PR）'!G258)</f>
        <v/>
      </c>
      <c r="H259" s="753" t="str">
        <f>IF('①7.積算内訳（PR）'!H258="","",'①7.積算内訳（PR）'!H258)</f>
        <v/>
      </c>
      <c r="I259" s="1780"/>
      <c r="J259" s="264" t="s">
        <v>148</v>
      </c>
      <c r="K259" s="265"/>
      <c r="L259" s="288" t="str">
        <f t="shared" ref="L259:L266" si="56">IF(SUM(M259:O259)=0,"",SUM(M259:O259))</f>
        <v/>
      </c>
      <c r="M259" s="266"/>
      <c r="N259" s="266"/>
      <c r="O259" s="266"/>
      <c r="P259" s="1783"/>
      <c r="Q259" s="1373"/>
      <c r="R259" s="1374"/>
      <c r="S259" s="259"/>
      <c r="T259" s="257"/>
      <c r="U259" s="180"/>
    </row>
    <row r="260" spans="2:21" ht="19.5" hidden="1" customHeight="1">
      <c r="B260" s="1364"/>
      <c r="C260" s="264" t="s">
        <v>149</v>
      </c>
      <c r="D260" s="265"/>
      <c r="E260" s="288">
        <f t="shared" si="55"/>
        <v>0</v>
      </c>
      <c r="F260" s="288" t="str">
        <f>IF('①7.積算内訳（PR）'!F259="","",'①7.積算内訳（PR）'!F259)</f>
        <v/>
      </c>
      <c r="G260" s="288" t="str">
        <f>IF('①7.積算内訳（PR）'!G259="","",'①7.積算内訳（PR）'!G259)</f>
        <v/>
      </c>
      <c r="H260" s="753" t="str">
        <f>IF('①7.積算内訳（PR）'!H259="","",'①7.積算内訳（PR）'!H259)</f>
        <v/>
      </c>
      <c r="I260" s="1780"/>
      <c r="J260" s="264" t="s">
        <v>149</v>
      </c>
      <c r="K260" s="265"/>
      <c r="L260" s="288" t="str">
        <f t="shared" si="56"/>
        <v/>
      </c>
      <c r="M260" s="266"/>
      <c r="N260" s="266"/>
      <c r="O260" s="266"/>
      <c r="P260" s="1783"/>
      <c r="Q260" s="1373"/>
      <c r="R260" s="1374"/>
      <c r="S260" s="259"/>
      <c r="T260" s="257"/>
      <c r="U260" s="180"/>
    </row>
    <row r="261" spans="2:21" ht="19.5" hidden="1" customHeight="1">
      <c r="B261" s="1364"/>
      <c r="C261" s="269" t="s">
        <v>150</v>
      </c>
      <c r="D261" s="265"/>
      <c r="E261" s="288">
        <f t="shared" si="55"/>
        <v>0</v>
      </c>
      <c r="F261" s="288" t="str">
        <f>IF('①7.積算内訳（PR）'!F260="","",'①7.積算内訳（PR）'!F260)</f>
        <v/>
      </c>
      <c r="G261" s="288" t="str">
        <f>IF('①7.積算内訳（PR）'!G260="","",'①7.積算内訳（PR）'!G260)</f>
        <v/>
      </c>
      <c r="H261" s="753" t="str">
        <f>IF('①7.積算内訳（PR）'!H260="","",'①7.積算内訳（PR）'!H260)</f>
        <v/>
      </c>
      <c r="I261" s="1780"/>
      <c r="J261" s="269" t="s">
        <v>150</v>
      </c>
      <c r="K261" s="265"/>
      <c r="L261" s="288" t="str">
        <f t="shared" si="56"/>
        <v/>
      </c>
      <c r="M261" s="266"/>
      <c r="N261" s="266"/>
      <c r="O261" s="266"/>
      <c r="P261" s="1783"/>
      <c r="Q261" s="1373"/>
      <c r="R261" s="1374"/>
      <c r="S261" s="259"/>
      <c r="T261" s="257"/>
      <c r="U261" s="180"/>
    </row>
    <row r="262" spans="2:21" ht="19.5" hidden="1" customHeight="1">
      <c r="B262" s="1364"/>
      <c r="C262" s="264" t="s">
        <v>151</v>
      </c>
      <c r="D262" s="265"/>
      <c r="E262" s="288">
        <f t="shared" si="55"/>
        <v>0</v>
      </c>
      <c r="F262" s="288" t="str">
        <f>IF('①7.積算内訳（PR）'!F261="","",'①7.積算内訳（PR）'!F261)</f>
        <v/>
      </c>
      <c r="G262" s="288" t="str">
        <f>IF('①7.積算内訳（PR）'!G261="","",'①7.積算内訳（PR）'!G261)</f>
        <v/>
      </c>
      <c r="H262" s="753" t="str">
        <f>IF('①7.積算内訳（PR）'!H261="","",'①7.積算内訳（PR）'!H261)</f>
        <v/>
      </c>
      <c r="I262" s="1780"/>
      <c r="J262" s="264" t="s">
        <v>151</v>
      </c>
      <c r="K262" s="265"/>
      <c r="L262" s="288" t="str">
        <f t="shared" si="56"/>
        <v/>
      </c>
      <c r="M262" s="266"/>
      <c r="N262" s="266"/>
      <c r="O262" s="266"/>
      <c r="P262" s="1783"/>
      <c r="Q262" s="1373"/>
      <c r="R262" s="1374"/>
      <c r="S262" s="268"/>
      <c r="T262" s="270"/>
      <c r="U262" s="180"/>
    </row>
    <row r="263" spans="2:21" ht="19.5" hidden="1" customHeight="1">
      <c r="B263" s="1364"/>
      <c r="C263" s="264" t="s">
        <v>152</v>
      </c>
      <c r="D263" s="265"/>
      <c r="E263" s="288">
        <f t="shared" si="55"/>
        <v>0</v>
      </c>
      <c r="F263" s="754" t="str">
        <f>IF('①7.積算内訳（PR）'!F262="","",'①7.積算内訳（PR）'!F262)</f>
        <v/>
      </c>
      <c r="G263" s="754" t="str">
        <f>IF('①7.積算内訳（PR）'!G262="","",'①7.積算内訳（PR）'!G262)</f>
        <v/>
      </c>
      <c r="H263" s="753" t="str">
        <f>IF('①7.積算内訳（PR）'!H262="","",'①7.積算内訳（PR）'!H262)</f>
        <v/>
      </c>
      <c r="I263" s="1780"/>
      <c r="J263" s="264" t="s">
        <v>152</v>
      </c>
      <c r="K263" s="265"/>
      <c r="L263" s="288" t="str">
        <f t="shared" si="56"/>
        <v/>
      </c>
      <c r="M263" s="278"/>
      <c r="N263" s="278"/>
      <c r="O263" s="278"/>
      <c r="P263" s="1783"/>
      <c r="Q263" s="1373"/>
      <c r="R263" s="1374"/>
      <c r="S263" s="268"/>
      <c r="T263" s="270"/>
      <c r="U263" s="180"/>
    </row>
    <row r="264" spans="2:21" ht="19.5" hidden="1" customHeight="1">
      <c r="B264" s="1364"/>
      <c r="C264" s="272" t="s">
        <v>631</v>
      </c>
      <c r="D264" s="265"/>
      <c r="E264" s="288">
        <f t="shared" si="55"/>
        <v>0</v>
      </c>
      <c r="F264" s="288" t="str">
        <f>IF('①7.積算内訳（PR）'!F263="","",'①7.積算内訳（PR）'!F263)</f>
        <v/>
      </c>
      <c r="G264" s="288" t="str">
        <f>IF('①7.積算内訳（PR）'!G263="","",'①7.積算内訳（PR）'!G263)</f>
        <v/>
      </c>
      <c r="H264" s="753" t="str">
        <f>IF('①7.積算内訳（PR）'!H263="","",'①7.積算内訳（PR）'!H263)</f>
        <v/>
      </c>
      <c r="I264" s="1780"/>
      <c r="J264" s="272" t="s">
        <v>631</v>
      </c>
      <c r="K264" s="265"/>
      <c r="L264" s="288" t="str">
        <f t="shared" si="56"/>
        <v/>
      </c>
      <c r="M264" s="266"/>
      <c r="N264" s="266"/>
      <c r="O264" s="266"/>
      <c r="P264" s="1783"/>
      <c r="Q264" s="1373"/>
      <c r="R264" s="1374"/>
      <c r="S264" s="268"/>
      <c r="T264" s="270"/>
      <c r="U264" s="180"/>
    </row>
    <row r="265" spans="2:21" ht="19.5" hidden="1" customHeight="1">
      <c r="B265" s="1364"/>
      <c r="C265" s="264" t="s">
        <v>153</v>
      </c>
      <c r="D265" s="265"/>
      <c r="E265" s="288">
        <f t="shared" si="55"/>
        <v>0</v>
      </c>
      <c r="F265" s="288" t="str">
        <f>IF('①7.積算内訳（PR）'!F264="","",'①7.積算内訳（PR）'!F264)</f>
        <v/>
      </c>
      <c r="G265" s="288" t="str">
        <f>IF('①7.積算内訳（PR）'!G264="","",'①7.積算内訳（PR）'!G264)</f>
        <v/>
      </c>
      <c r="H265" s="753" t="str">
        <f>IF('①7.積算内訳（PR）'!H264="","",'①7.積算内訳（PR）'!H264)</f>
        <v/>
      </c>
      <c r="I265" s="1780"/>
      <c r="J265" s="264" t="s">
        <v>153</v>
      </c>
      <c r="K265" s="265"/>
      <c r="L265" s="288" t="str">
        <f t="shared" si="56"/>
        <v/>
      </c>
      <c r="M265" s="266"/>
      <c r="N265" s="266"/>
      <c r="O265" s="266"/>
      <c r="P265" s="1783"/>
      <c r="Q265" s="1373"/>
      <c r="R265" s="1374"/>
      <c r="S265" s="268"/>
      <c r="T265" s="270"/>
      <c r="U265" s="180"/>
    </row>
    <row r="266" spans="2:21" ht="19.5" hidden="1" customHeight="1" thickBot="1">
      <c r="B266" s="1365"/>
      <c r="C266" s="273" t="s">
        <v>154</v>
      </c>
      <c r="D266" s="758" t="str">
        <f>IF('①7.積算内訳（PR）'!D265="","",'①7.積算内訳（PR）'!D265)</f>
        <v/>
      </c>
      <c r="E266" s="761">
        <f>SUM(F266:H266)</f>
        <v>0</v>
      </c>
      <c r="F266" s="289" t="str">
        <f>IF('①7.積算内訳（PR）'!F265="","",'①7.積算内訳（PR）'!F265)</f>
        <v/>
      </c>
      <c r="G266" s="289" t="str">
        <f>IF('①7.積算内訳（PR）'!G265="","",'①7.積算内訳（PR）'!G265)</f>
        <v/>
      </c>
      <c r="H266" s="755" t="str">
        <f>IF('①7.積算内訳（PR）'!H265="","",'①7.積算内訳（PR）'!H265)</f>
        <v/>
      </c>
      <c r="I266" s="1781"/>
      <c r="J266" s="273" t="s">
        <v>154</v>
      </c>
      <c r="K266" s="274"/>
      <c r="L266" s="761" t="str">
        <f t="shared" si="56"/>
        <v/>
      </c>
      <c r="M266" s="748"/>
      <c r="N266" s="748"/>
      <c r="O266" s="748"/>
      <c r="P266" s="1784"/>
      <c r="Q266" s="1381"/>
      <c r="R266" s="1382"/>
      <c r="S266" s="268"/>
      <c r="T266" s="270"/>
      <c r="U266" s="180"/>
    </row>
    <row r="267" spans="2:21" ht="37.5" hidden="1" customHeight="1">
      <c r="B267" s="285" t="str">
        <f>IF('①4.事業内容（PR）'!B31="","",'①4.事業内容（PR）'!B31)</f>
        <v/>
      </c>
      <c r="C267" s="1359" t="str">
        <f>IF('①4.事業内容（PR）'!C31="","",'①4.事業内容（PR）'!C31)</f>
        <v/>
      </c>
      <c r="D267" s="1360"/>
      <c r="E267" s="286">
        <f>SUM(E268:E276)</f>
        <v>0</v>
      </c>
      <c r="F267" s="286">
        <f>SUM(F268:F276)</f>
        <v>0</v>
      </c>
      <c r="G267" s="286">
        <f>SUM(G268:G276)</f>
        <v>0</v>
      </c>
      <c r="H267" s="757">
        <f>SUM(H268:H276)</f>
        <v>0</v>
      </c>
      <c r="I267" s="760" t="str">
        <f>IF('⑦1.活動計画変更（PR）'!C59="変更",'⑦1.活動計画変更（PR）'!B59,IF('⑦1.活動計画変更（PR）'!C59="中止",'⑦1.活動計画変更（PR）'!B59,""))</f>
        <v/>
      </c>
      <c r="J267" s="1359" t="str">
        <f>IF('⑦1.活動計画変更（PR）'!C59="変更",'⑦1.活動計画変更（PR）'!D59,"")</f>
        <v/>
      </c>
      <c r="K267" s="1360"/>
      <c r="L267" s="286" t="str">
        <f>IF(SUM(L268:L276)=0,"",SUM(L268:L276))</f>
        <v/>
      </c>
      <c r="M267" s="286" t="str">
        <f>IF(SUM(M268:M276)=0,"",SUM(M268:M276))</f>
        <v/>
      </c>
      <c r="N267" s="286" t="str">
        <f>IF(SUM(N268:N276)=0,"",SUM(N268:N276))</f>
        <v/>
      </c>
      <c r="O267" s="286" t="str">
        <f>IF(SUM(O268:O276)=0,"",SUM(O268:O276))</f>
        <v/>
      </c>
      <c r="P267" s="280"/>
      <c r="Q267" s="1777"/>
      <c r="R267" s="1778"/>
      <c r="S267" s="259"/>
      <c r="T267" s="257"/>
      <c r="U267" s="180"/>
    </row>
    <row r="268" spans="2:21" ht="19.5" hidden="1" customHeight="1">
      <c r="B268" s="1363"/>
      <c r="C268" s="260" t="s">
        <v>147</v>
      </c>
      <c r="D268" s="261"/>
      <c r="E268" s="287">
        <f>SUM(F268:H268)</f>
        <v>0</v>
      </c>
      <c r="F268" s="287" t="str">
        <f>IF('①7.積算内訳（PR）'!F267="","",'①7.積算内訳（PR）'!F267)</f>
        <v/>
      </c>
      <c r="G268" s="287" t="str">
        <f>IF('①7.積算内訳（PR）'!G267="","",'①7.積算内訳（PR）'!G267)</f>
        <v/>
      </c>
      <c r="H268" s="752" t="str">
        <f>IF('①7.積算内訳（PR）'!H267="","",'①7.積算内訳（PR）'!H267)</f>
        <v/>
      </c>
      <c r="I268" s="1779" t="str">
        <f>IF('⑦1.活動計画変更（PR）'!C59="選択","",IF('⑦1.活動計画変更（PR）'!C59="変更",'⑦1.活動計画変更（PR）'!C59,IF('⑦1.活動計画変更（PR）'!C59="中止","中止","")))</f>
        <v/>
      </c>
      <c r="J268" s="260" t="s">
        <v>147</v>
      </c>
      <c r="K268" s="261"/>
      <c r="L268" s="287" t="str">
        <f>IF(SUM(M268:O268)=0,"",SUM(M268:O268))</f>
        <v/>
      </c>
      <c r="M268" s="262"/>
      <c r="N268" s="262"/>
      <c r="O268" s="262"/>
      <c r="P268" s="1782"/>
      <c r="Q268" s="1785"/>
      <c r="R268" s="1786"/>
      <c r="S268" s="268"/>
      <c r="T268" s="270"/>
      <c r="U268" s="180"/>
    </row>
    <row r="269" spans="2:21" ht="19.5" hidden="1" customHeight="1">
      <c r="B269" s="1364"/>
      <c r="C269" s="264" t="s">
        <v>148</v>
      </c>
      <c r="D269" s="265"/>
      <c r="E269" s="288">
        <f t="shared" ref="E269:E275" si="57">SUM(F269:H269)</f>
        <v>0</v>
      </c>
      <c r="F269" s="288" t="str">
        <f>IF('①7.積算内訳（PR）'!F268="","",'①7.積算内訳（PR）'!F268)</f>
        <v/>
      </c>
      <c r="G269" s="288" t="str">
        <f>IF('①7.積算内訳（PR）'!G268="","",'①7.積算内訳（PR）'!G268)</f>
        <v/>
      </c>
      <c r="H269" s="753" t="str">
        <f>IF('①7.積算内訳（PR）'!H268="","",'①7.積算内訳（PR）'!H268)</f>
        <v/>
      </c>
      <c r="I269" s="1780"/>
      <c r="J269" s="264" t="s">
        <v>148</v>
      </c>
      <c r="K269" s="265"/>
      <c r="L269" s="288" t="str">
        <f t="shared" ref="L269:L276" si="58">IF(SUM(M269:O269)=0,"",SUM(M269:O269))</f>
        <v/>
      </c>
      <c r="M269" s="266"/>
      <c r="N269" s="266"/>
      <c r="O269" s="266"/>
      <c r="P269" s="1783"/>
      <c r="Q269" s="1373"/>
      <c r="R269" s="1374"/>
      <c r="S269" s="259"/>
      <c r="T269" s="257"/>
      <c r="U269" s="180"/>
    </row>
    <row r="270" spans="2:21" ht="19.5" hidden="1" customHeight="1">
      <c r="B270" s="1364"/>
      <c r="C270" s="264" t="s">
        <v>149</v>
      </c>
      <c r="D270" s="265"/>
      <c r="E270" s="288">
        <f t="shared" si="57"/>
        <v>0</v>
      </c>
      <c r="F270" s="288" t="str">
        <f>IF('①7.積算内訳（PR）'!F269="","",'①7.積算内訳（PR）'!F269)</f>
        <v/>
      </c>
      <c r="G270" s="288" t="str">
        <f>IF('①7.積算内訳（PR）'!G269="","",'①7.積算内訳（PR）'!G269)</f>
        <v/>
      </c>
      <c r="H270" s="753" t="str">
        <f>IF('①7.積算内訳（PR）'!H269="","",'①7.積算内訳（PR）'!H269)</f>
        <v/>
      </c>
      <c r="I270" s="1780"/>
      <c r="J270" s="264" t="s">
        <v>149</v>
      </c>
      <c r="K270" s="265"/>
      <c r="L270" s="288" t="str">
        <f t="shared" si="58"/>
        <v/>
      </c>
      <c r="M270" s="266"/>
      <c r="N270" s="266"/>
      <c r="O270" s="266"/>
      <c r="P270" s="1783"/>
      <c r="Q270" s="1373"/>
      <c r="R270" s="1374"/>
      <c r="S270" s="259"/>
      <c r="T270" s="257"/>
      <c r="U270" s="180"/>
    </row>
    <row r="271" spans="2:21" ht="19.5" hidden="1" customHeight="1">
      <c r="B271" s="1364"/>
      <c r="C271" s="269" t="s">
        <v>150</v>
      </c>
      <c r="D271" s="265"/>
      <c r="E271" s="288">
        <f t="shared" si="57"/>
        <v>0</v>
      </c>
      <c r="F271" s="288" t="str">
        <f>IF('①7.積算内訳（PR）'!F270="","",'①7.積算内訳（PR）'!F270)</f>
        <v/>
      </c>
      <c r="G271" s="288" t="str">
        <f>IF('①7.積算内訳（PR）'!G270="","",'①7.積算内訳（PR）'!G270)</f>
        <v/>
      </c>
      <c r="H271" s="753" t="str">
        <f>IF('①7.積算内訳（PR）'!H270="","",'①7.積算内訳（PR）'!H270)</f>
        <v/>
      </c>
      <c r="I271" s="1780"/>
      <c r="J271" s="269" t="s">
        <v>150</v>
      </c>
      <c r="K271" s="265"/>
      <c r="L271" s="288" t="str">
        <f t="shared" si="58"/>
        <v/>
      </c>
      <c r="M271" s="266"/>
      <c r="N271" s="266"/>
      <c r="O271" s="266"/>
      <c r="P271" s="1783"/>
      <c r="Q271" s="1373"/>
      <c r="R271" s="1374"/>
      <c r="S271" s="259"/>
      <c r="T271" s="257"/>
      <c r="U271" s="180"/>
    </row>
    <row r="272" spans="2:21" ht="19.5" hidden="1" customHeight="1">
      <c r="B272" s="1364"/>
      <c r="C272" s="264" t="s">
        <v>151</v>
      </c>
      <c r="D272" s="265"/>
      <c r="E272" s="288">
        <f t="shared" si="57"/>
        <v>0</v>
      </c>
      <c r="F272" s="288" t="str">
        <f>IF('①7.積算内訳（PR）'!F271="","",'①7.積算内訳（PR）'!F271)</f>
        <v/>
      </c>
      <c r="G272" s="288" t="str">
        <f>IF('①7.積算内訳（PR）'!G271="","",'①7.積算内訳（PR）'!G271)</f>
        <v/>
      </c>
      <c r="H272" s="753" t="str">
        <f>IF('①7.積算内訳（PR）'!H271="","",'①7.積算内訳（PR）'!H271)</f>
        <v/>
      </c>
      <c r="I272" s="1780"/>
      <c r="J272" s="264" t="s">
        <v>151</v>
      </c>
      <c r="K272" s="265"/>
      <c r="L272" s="288" t="str">
        <f t="shared" si="58"/>
        <v/>
      </c>
      <c r="M272" s="266"/>
      <c r="N272" s="266"/>
      <c r="O272" s="266"/>
      <c r="P272" s="1783"/>
      <c r="Q272" s="1373"/>
      <c r="R272" s="1374"/>
      <c r="S272" s="268"/>
      <c r="T272" s="270"/>
      <c r="U272" s="180"/>
    </row>
    <row r="273" spans="2:21" ht="19.5" hidden="1" customHeight="1">
      <c r="B273" s="1364"/>
      <c r="C273" s="264" t="s">
        <v>152</v>
      </c>
      <c r="D273" s="265"/>
      <c r="E273" s="288">
        <f t="shared" si="57"/>
        <v>0</v>
      </c>
      <c r="F273" s="754" t="str">
        <f>IF('①7.積算内訳（PR）'!F272="","",'①7.積算内訳（PR）'!F272)</f>
        <v/>
      </c>
      <c r="G273" s="754" t="str">
        <f>IF('①7.積算内訳（PR）'!G272="","",'①7.積算内訳（PR）'!G272)</f>
        <v/>
      </c>
      <c r="H273" s="753" t="str">
        <f>IF('①7.積算内訳（PR）'!H272="","",'①7.積算内訳（PR）'!H272)</f>
        <v/>
      </c>
      <c r="I273" s="1780"/>
      <c r="J273" s="264" t="s">
        <v>152</v>
      </c>
      <c r="K273" s="265"/>
      <c r="L273" s="288" t="str">
        <f t="shared" si="58"/>
        <v/>
      </c>
      <c r="M273" s="278"/>
      <c r="N273" s="278"/>
      <c r="O273" s="278"/>
      <c r="P273" s="1783"/>
      <c r="Q273" s="1373"/>
      <c r="R273" s="1374"/>
      <c r="S273" s="268"/>
      <c r="T273" s="270"/>
      <c r="U273" s="180"/>
    </row>
    <row r="274" spans="2:21" ht="19.5" hidden="1" customHeight="1">
      <c r="B274" s="1364"/>
      <c r="C274" s="272" t="s">
        <v>631</v>
      </c>
      <c r="D274" s="265"/>
      <c r="E274" s="288">
        <f t="shared" si="57"/>
        <v>0</v>
      </c>
      <c r="F274" s="288" t="str">
        <f>IF('①7.積算内訳（PR）'!F273="","",'①7.積算内訳（PR）'!F273)</f>
        <v/>
      </c>
      <c r="G274" s="288" t="str">
        <f>IF('①7.積算内訳（PR）'!G273="","",'①7.積算内訳（PR）'!G273)</f>
        <v/>
      </c>
      <c r="H274" s="753" t="str">
        <f>IF('①7.積算内訳（PR）'!H273="","",'①7.積算内訳（PR）'!H273)</f>
        <v/>
      </c>
      <c r="I274" s="1780"/>
      <c r="J274" s="272" t="s">
        <v>631</v>
      </c>
      <c r="K274" s="265"/>
      <c r="L274" s="288" t="str">
        <f t="shared" si="58"/>
        <v/>
      </c>
      <c r="M274" s="266"/>
      <c r="N274" s="266"/>
      <c r="O274" s="266"/>
      <c r="P274" s="1783"/>
      <c r="Q274" s="1373"/>
      <c r="R274" s="1374"/>
      <c r="S274" s="268"/>
      <c r="T274" s="270"/>
      <c r="U274" s="180"/>
    </row>
    <row r="275" spans="2:21" ht="19.5" hidden="1" customHeight="1">
      <c r="B275" s="1364"/>
      <c r="C275" s="264" t="s">
        <v>153</v>
      </c>
      <c r="D275" s="265"/>
      <c r="E275" s="288">
        <f t="shared" si="57"/>
        <v>0</v>
      </c>
      <c r="F275" s="288" t="str">
        <f>IF('①7.積算内訳（PR）'!F274="","",'①7.積算内訳（PR）'!F274)</f>
        <v/>
      </c>
      <c r="G275" s="288" t="str">
        <f>IF('①7.積算内訳（PR）'!G274="","",'①7.積算内訳（PR）'!G274)</f>
        <v/>
      </c>
      <c r="H275" s="753" t="str">
        <f>IF('①7.積算内訳（PR）'!H274="","",'①7.積算内訳（PR）'!H274)</f>
        <v/>
      </c>
      <c r="I275" s="1780"/>
      <c r="J275" s="264" t="s">
        <v>153</v>
      </c>
      <c r="K275" s="265"/>
      <c r="L275" s="288" t="str">
        <f t="shared" si="58"/>
        <v/>
      </c>
      <c r="M275" s="266"/>
      <c r="N275" s="266"/>
      <c r="O275" s="266"/>
      <c r="P275" s="1783"/>
      <c r="Q275" s="1373"/>
      <c r="R275" s="1374"/>
      <c r="S275" s="268"/>
      <c r="T275" s="270"/>
      <c r="U275" s="180"/>
    </row>
    <row r="276" spans="2:21" ht="19.5" hidden="1" customHeight="1" thickBot="1">
      <c r="B276" s="1365"/>
      <c r="C276" s="273" t="s">
        <v>154</v>
      </c>
      <c r="D276" s="758" t="str">
        <f>IF('①7.積算内訳（PR）'!D275="","",'①7.積算内訳（PR）'!D275)</f>
        <v/>
      </c>
      <c r="E276" s="289">
        <f>SUM(F276:H276)</f>
        <v>0</v>
      </c>
      <c r="F276" s="289" t="str">
        <f>IF('①7.積算内訳（PR）'!F275="","",'①7.積算内訳（PR）'!F275)</f>
        <v/>
      </c>
      <c r="G276" s="289" t="str">
        <f>IF('①7.積算内訳（PR）'!G275="","",'①7.積算内訳（PR）'!G275)</f>
        <v/>
      </c>
      <c r="H276" s="755" t="str">
        <f>IF('①7.積算内訳（PR）'!H275="","",'①7.積算内訳（PR）'!H275)</f>
        <v/>
      </c>
      <c r="I276" s="1781"/>
      <c r="J276" s="273" t="s">
        <v>154</v>
      </c>
      <c r="K276" s="274"/>
      <c r="L276" s="289" t="str">
        <f t="shared" si="58"/>
        <v/>
      </c>
      <c r="M276" s="275"/>
      <c r="N276" s="275"/>
      <c r="O276" s="275"/>
      <c r="P276" s="1784"/>
      <c r="Q276" s="1381"/>
      <c r="R276" s="1382"/>
      <c r="S276" s="268"/>
      <c r="T276" s="270"/>
      <c r="U276" s="180"/>
    </row>
    <row r="277" spans="2:21" ht="37.5" hidden="1" customHeight="1">
      <c r="B277" s="204" t="str">
        <f>IF('①4.事業内容（PR）'!B32="","",'①4.事業内容（PR）'!B32)</f>
        <v/>
      </c>
      <c r="C277" s="1359" t="str">
        <f>IF('①4.事業内容（PR）'!C32="","",'①4.事業内容（PR）'!C32)</f>
        <v/>
      </c>
      <c r="D277" s="1360"/>
      <c r="E277" s="284">
        <f>SUM(E278:E286)</f>
        <v>0</v>
      </c>
      <c r="F277" s="284">
        <f>SUM(F278:F286)</f>
        <v>0</v>
      </c>
      <c r="G277" s="284">
        <f>SUM(G278:G286)</f>
        <v>0</v>
      </c>
      <c r="H277" s="756">
        <f>SUM(H278:H286)</f>
        <v>0</v>
      </c>
      <c r="I277" s="760" t="str">
        <f>IF('⑦1.活動計画変更（PR）'!C61="変更",'⑦1.活動計画変更（PR）'!B61,IF('⑦1.活動計画変更（PR）'!C61="中止",'⑦1.活動計画変更（PR）'!B61,""))</f>
        <v/>
      </c>
      <c r="J277" s="1359" t="str">
        <f>IF('⑦1.活動計画変更（PR）'!C61="変更",'⑦1.活動計画変更（PR）'!D61,"")</f>
        <v/>
      </c>
      <c r="K277" s="1360"/>
      <c r="L277" s="284" t="str">
        <f>IF(SUM(L278:L286)=0,"",SUM(L278:L286))</f>
        <v/>
      </c>
      <c r="M277" s="284" t="str">
        <f>IF(SUM(M278:M286)=0,"",SUM(M278:M286))</f>
        <v/>
      </c>
      <c r="N277" s="284" t="str">
        <f>IF(SUM(N278:N286)=0,"",SUM(N278:N286))</f>
        <v/>
      </c>
      <c r="O277" s="284" t="str">
        <f>IF(SUM(O278:O286)=0,"",SUM(O278:O286))</f>
        <v/>
      </c>
      <c r="P277" s="277"/>
      <c r="Q277" s="1787"/>
      <c r="R277" s="1788"/>
      <c r="S277" s="259"/>
      <c r="T277" s="257"/>
      <c r="U277" s="180"/>
    </row>
    <row r="278" spans="2:21" ht="19.5" hidden="1" customHeight="1">
      <c r="B278" s="1363"/>
      <c r="C278" s="260" t="s">
        <v>147</v>
      </c>
      <c r="D278" s="261"/>
      <c r="E278" s="287">
        <f>SUM(F278:H278)</f>
        <v>0</v>
      </c>
      <c r="F278" s="287" t="str">
        <f>IF('①7.積算内訳（PR）'!F277="","",'①7.積算内訳（PR）'!F277)</f>
        <v/>
      </c>
      <c r="G278" s="287" t="str">
        <f>IF('①7.積算内訳（PR）'!G277="","",'①7.積算内訳（PR）'!G277)</f>
        <v/>
      </c>
      <c r="H278" s="752" t="str">
        <f>IF('①7.積算内訳（PR）'!H277="","",'①7.積算内訳（PR）'!H277)</f>
        <v/>
      </c>
      <c r="I278" s="1779" t="str">
        <f>IF('⑦1.活動計画変更（PR）'!C61="選択","",IF('⑦1.活動計画変更（PR）'!C61="変更",'⑦1.活動計画変更（PR）'!C61,IF('⑦1.活動計画変更（PR）'!C61="中止","中止","")))</f>
        <v/>
      </c>
      <c r="J278" s="260" t="s">
        <v>147</v>
      </c>
      <c r="K278" s="261"/>
      <c r="L278" s="287" t="str">
        <f>IF(SUM(M278:O278)=0,"",SUM(M278:O278))</f>
        <v/>
      </c>
      <c r="M278" s="262"/>
      <c r="N278" s="262"/>
      <c r="O278" s="262"/>
      <c r="P278" s="1782"/>
      <c r="Q278" s="1785"/>
      <c r="R278" s="1786"/>
      <c r="S278" s="268"/>
      <c r="T278" s="270"/>
      <c r="U278" s="180"/>
    </row>
    <row r="279" spans="2:21" ht="19.5" hidden="1" customHeight="1">
      <c r="B279" s="1364"/>
      <c r="C279" s="264" t="s">
        <v>148</v>
      </c>
      <c r="D279" s="265"/>
      <c r="E279" s="288">
        <f t="shared" ref="E279:E285" si="59">SUM(F279:H279)</f>
        <v>0</v>
      </c>
      <c r="F279" s="288" t="str">
        <f>IF('①7.積算内訳（PR）'!F278="","",'①7.積算内訳（PR）'!F278)</f>
        <v/>
      </c>
      <c r="G279" s="288" t="str">
        <f>IF('①7.積算内訳（PR）'!G278="","",'①7.積算内訳（PR）'!G278)</f>
        <v/>
      </c>
      <c r="H279" s="753" t="str">
        <f>IF('①7.積算内訳（PR）'!H278="","",'①7.積算内訳（PR）'!H278)</f>
        <v/>
      </c>
      <c r="I279" s="1780"/>
      <c r="J279" s="264" t="s">
        <v>148</v>
      </c>
      <c r="K279" s="265"/>
      <c r="L279" s="288" t="str">
        <f t="shared" ref="L279:L286" si="60">IF(SUM(M279:O279)=0,"",SUM(M279:O279))</f>
        <v/>
      </c>
      <c r="M279" s="266"/>
      <c r="N279" s="266"/>
      <c r="O279" s="266"/>
      <c r="P279" s="1783"/>
      <c r="Q279" s="1373"/>
      <c r="R279" s="1374"/>
      <c r="S279" s="259"/>
      <c r="T279" s="257"/>
      <c r="U279" s="180"/>
    </row>
    <row r="280" spans="2:21" ht="19.5" hidden="1" customHeight="1">
      <c r="B280" s="1364"/>
      <c r="C280" s="264" t="s">
        <v>149</v>
      </c>
      <c r="D280" s="265"/>
      <c r="E280" s="288">
        <f t="shared" si="59"/>
        <v>0</v>
      </c>
      <c r="F280" s="288" t="str">
        <f>IF('①7.積算内訳（PR）'!F279="","",'①7.積算内訳（PR）'!F279)</f>
        <v/>
      </c>
      <c r="G280" s="288" t="str">
        <f>IF('①7.積算内訳（PR）'!G279="","",'①7.積算内訳（PR）'!G279)</f>
        <v/>
      </c>
      <c r="H280" s="753" t="str">
        <f>IF('①7.積算内訳（PR）'!H279="","",'①7.積算内訳（PR）'!H279)</f>
        <v/>
      </c>
      <c r="I280" s="1780"/>
      <c r="J280" s="264" t="s">
        <v>149</v>
      </c>
      <c r="K280" s="265"/>
      <c r="L280" s="288" t="str">
        <f t="shared" si="60"/>
        <v/>
      </c>
      <c r="M280" s="266"/>
      <c r="N280" s="266"/>
      <c r="O280" s="266"/>
      <c r="P280" s="1783"/>
      <c r="Q280" s="1373"/>
      <c r="R280" s="1374"/>
      <c r="S280" s="259"/>
      <c r="T280" s="257"/>
      <c r="U280" s="180"/>
    </row>
    <row r="281" spans="2:21" ht="19.5" hidden="1" customHeight="1">
      <c r="B281" s="1364"/>
      <c r="C281" s="269" t="s">
        <v>150</v>
      </c>
      <c r="D281" s="265"/>
      <c r="E281" s="288">
        <f t="shared" si="59"/>
        <v>0</v>
      </c>
      <c r="F281" s="288" t="str">
        <f>IF('①7.積算内訳（PR）'!F280="","",'①7.積算内訳（PR）'!F280)</f>
        <v/>
      </c>
      <c r="G281" s="288" t="str">
        <f>IF('①7.積算内訳（PR）'!G280="","",'①7.積算内訳（PR）'!G280)</f>
        <v/>
      </c>
      <c r="H281" s="753" t="str">
        <f>IF('①7.積算内訳（PR）'!H280="","",'①7.積算内訳（PR）'!H280)</f>
        <v/>
      </c>
      <c r="I281" s="1780"/>
      <c r="J281" s="269" t="s">
        <v>150</v>
      </c>
      <c r="K281" s="265"/>
      <c r="L281" s="288" t="str">
        <f t="shared" si="60"/>
        <v/>
      </c>
      <c r="M281" s="266"/>
      <c r="N281" s="266"/>
      <c r="O281" s="266"/>
      <c r="P281" s="1783"/>
      <c r="Q281" s="1373"/>
      <c r="R281" s="1374"/>
      <c r="S281" s="259"/>
      <c r="T281" s="257"/>
      <c r="U281" s="180"/>
    </row>
    <row r="282" spans="2:21" ht="19.5" hidden="1" customHeight="1">
      <c r="B282" s="1364"/>
      <c r="C282" s="264" t="s">
        <v>151</v>
      </c>
      <c r="D282" s="265"/>
      <c r="E282" s="288">
        <f t="shared" si="59"/>
        <v>0</v>
      </c>
      <c r="F282" s="288" t="str">
        <f>IF('①7.積算内訳（PR）'!F281="","",'①7.積算内訳（PR）'!F281)</f>
        <v/>
      </c>
      <c r="G282" s="288" t="str">
        <f>IF('①7.積算内訳（PR）'!G281="","",'①7.積算内訳（PR）'!G281)</f>
        <v/>
      </c>
      <c r="H282" s="753" t="str">
        <f>IF('①7.積算内訳（PR）'!H281="","",'①7.積算内訳（PR）'!H281)</f>
        <v/>
      </c>
      <c r="I282" s="1780"/>
      <c r="J282" s="264" t="s">
        <v>151</v>
      </c>
      <c r="K282" s="265"/>
      <c r="L282" s="288" t="str">
        <f t="shared" si="60"/>
        <v/>
      </c>
      <c r="M282" s="266"/>
      <c r="N282" s="266"/>
      <c r="O282" s="266"/>
      <c r="P282" s="1783"/>
      <c r="Q282" s="1373"/>
      <c r="R282" s="1374"/>
      <c r="S282" s="268"/>
      <c r="T282" s="270"/>
      <c r="U282" s="180"/>
    </row>
    <row r="283" spans="2:21" ht="19.5" hidden="1" customHeight="1">
      <c r="B283" s="1364"/>
      <c r="C283" s="264" t="s">
        <v>152</v>
      </c>
      <c r="D283" s="265"/>
      <c r="E283" s="288">
        <f t="shared" si="59"/>
        <v>0</v>
      </c>
      <c r="F283" s="754" t="str">
        <f>IF('①7.積算内訳（PR）'!F282="","",'①7.積算内訳（PR）'!F282)</f>
        <v/>
      </c>
      <c r="G283" s="754" t="str">
        <f>IF('①7.積算内訳（PR）'!G282="","",'①7.積算内訳（PR）'!G282)</f>
        <v/>
      </c>
      <c r="H283" s="753" t="str">
        <f>IF('①7.積算内訳（PR）'!H282="","",'①7.積算内訳（PR）'!H282)</f>
        <v/>
      </c>
      <c r="I283" s="1780"/>
      <c r="J283" s="264" t="s">
        <v>152</v>
      </c>
      <c r="K283" s="265"/>
      <c r="L283" s="288" t="str">
        <f t="shared" si="60"/>
        <v/>
      </c>
      <c r="M283" s="278"/>
      <c r="N283" s="278"/>
      <c r="O283" s="278"/>
      <c r="P283" s="1783"/>
      <c r="Q283" s="1373"/>
      <c r="R283" s="1374"/>
      <c r="S283" s="268"/>
      <c r="T283" s="270"/>
      <c r="U283" s="180"/>
    </row>
    <row r="284" spans="2:21" ht="19.5" hidden="1" customHeight="1">
      <c r="B284" s="1364"/>
      <c r="C284" s="272" t="s">
        <v>631</v>
      </c>
      <c r="D284" s="265"/>
      <c r="E284" s="288">
        <f t="shared" si="59"/>
        <v>0</v>
      </c>
      <c r="F284" s="288" t="str">
        <f>IF('①7.積算内訳（PR）'!F283="","",'①7.積算内訳（PR）'!F283)</f>
        <v/>
      </c>
      <c r="G284" s="288" t="str">
        <f>IF('①7.積算内訳（PR）'!G283="","",'①7.積算内訳（PR）'!G283)</f>
        <v/>
      </c>
      <c r="H284" s="753" t="str">
        <f>IF('①7.積算内訳（PR）'!H283="","",'①7.積算内訳（PR）'!H283)</f>
        <v/>
      </c>
      <c r="I284" s="1780"/>
      <c r="J284" s="272" t="s">
        <v>631</v>
      </c>
      <c r="K284" s="265"/>
      <c r="L284" s="288" t="str">
        <f t="shared" si="60"/>
        <v/>
      </c>
      <c r="M284" s="266"/>
      <c r="N284" s="266"/>
      <c r="O284" s="266"/>
      <c r="P284" s="1783"/>
      <c r="Q284" s="1373"/>
      <c r="R284" s="1374"/>
      <c r="S284" s="268"/>
      <c r="T284" s="270"/>
      <c r="U284" s="180"/>
    </row>
    <row r="285" spans="2:21" ht="19.5" hidden="1" customHeight="1">
      <c r="B285" s="1364"/>
      <c r="C285" s="264" t="s">
        <v>153</v>
      </c>
      <c r="D285" s="265"/>
      <c r="E285" s="288">
        <f t="shared" si="59"/>
        <v>0</v>
      </c>
      <c r="F285" s="288" t="str">
        <f>IF('①7.積算内訳（PR）'!F284="","",'①7.積算内訳（PR）'!F284)</f>
        <v/>
      </c>
      <c r="G285" s="288" t="str">
        <f>IF('①7.積算内訳（PR）'!G284="","",'①7.積算内訳（PR）'!G284)</f>
        <v/>
      </c>
      <c r="H285" s="753" t="str">
        <f>IF('①7.積算内訳（PR）'!H284="","",'①7.積算内訳（PR）'!H284)</f>
        <v/>
      </c>
      <c r="I285" s="1780"/>
      <c r="J285" s="264" t="s">
        <v>153</v>
      </c>
      <c r="K285" s="265"/>
      <c r="L285" s="288" t="str">
        <f t="shared" si="60"/>
        <v/>
      </c>
      <c r="M285" s="266"/>
      <c r="N285" s="266"/>
      <c r="O285" s="266"/>
      <c r="P285" s="1783"/>
      <c r="Q285" s="1373"/>
      <c r="R285" s="1374"/>
      <c r="S285" s="268"/>
      <c r="T285" s="270"/>
      <c r="U285" s="180"/>
    </row>
    <row r="286" spans="2:21" ht="19.5" hidden="1" customHeight="1" thickBot="1">
      <c r="B286" s="1365"/>
      <c r="C286" s="273" t="s">
        <v>154</v>
      </c>
      <c r="D286" s="758" t="str">
        <f>IF('①7.積算内訳（PR）'!D285="","",'①7.積算内訳（PR）'!D285)</f>
        <v/>
      </c>
      <c r="E286" s="289">
        <f>SUM(F286:H286)</f>
        <v>0</v>
      </c>
      <c r="F286" s="289" t="str">
        <f>IF('①7.積算内訳（PR）'!F285="","",'①7.積算内訳（PR）'!F285)</f>
        <v/>
      </c>
      <c r="G286" s="289" t="str">
        <f>IF('①7.積算内訳（PR）'!G285="","",'①7.積算内訳（PR）'!G285)</f>
        <v/>
      </c>
      <c r="H286" s="755" t="str">
        <f>IF('①7.積算内訳（PR）'!H285="","",'①7.積算内訳（PR）'!H285)</f>
        <v/>
      </c>
      <c r="I286" s="1781"/>
      <c r="J286" s="273" t="s">
        <v>154</v>
      </c>
      <c r="K286" s="274"/>
      <c r="L286" s="289" t="str">
        <f t="shared" si="60"/>
        <v/>
      </c>
      <c r="M286" s="275"/>
      <c r="N286" s="275"/>
      <c r="O286" s="275"/>
      <c r="P286" s="1784"/>
      <c r="Q286" s="1381"/>
      <c r="R286" s="1382"/>
      <c r="S286" s="268"/>
      <c r="T286" s="270"/>
      <c r="U286" s="180"/>
    </row>
    <row r="287" spans="2:21" ht="37.5" hidden="1" customHeight="1">
      <c r="B287" s="285" t="str">
        <f>IF('①4.事業内容（PR）'!B33="","",'①4.事業内容（PR）'!B33)</f>
        <v/>
      </c>
      <c r="C287" s="1359" t="str">
        <f>IF('①4.事業内容（PR）'!C33="","",'①4.事業内容（PR）'!C33)</f>
        <v/>
      </c>
      <c r="D287" s="1360"/>
      <c r="E287" s="286">
        <f>SUM(E288:E296)</f>
        <v>0</v>
      </c>
      <c r="F287" s="286">
        <f>SUM(F288:F296)</f>
        <v>0</v>
      </c>
      <c r="G287" s="286">
        <f>SUM(G288:G296)</f>
        <v>0</v>
      </c>
      <c r="H287" s="757">
        <f>SUM(H288:H296)</f>
        <v>0</v>
      </c>
      <c r="I287" s="760" t="str">
        <f>IF('⑦1.活動計画変更（PR）'!C63="変更",'⑦1.活動計画変更（PR）'!B63,IF('⑦1.活動計画変更（PR）'!C63="中止",'⑦1.活動計画変更（PR）'!B63,""))</f>
        <v/>
      </c>
      <c r="J287" s="1359" t="str">
        <f>IF('⑦1.活動計画変更（PR）'!C63="変更",'⑦1.活動計画変更（PR）'!D63,"")</f>
        <v/>
      </c>
      <c r="K287" s="1360"/>
      <c r="L287" s="286" t="str">
        <f>IF(SUM(L288:L296)=0,"",SUM(L288:L296))</f>
        <v/>
      </c>
      <c r="M287" s="286" t="str">
        <f>IF(SUM(M288:M296)=0,"",SUM(M288:M296))</f>
        <v/>
      </c>
      <c r="N287" s="286" t="str">
        <f>IF(SUM(N288:N296)=0,"",SUM(N288:N296))</f>
        <v/>
      </c>
      <c r="O287" s="286" t="str">
        <f>IF(SUM(O288:O296)=0,"",SUM(O288:O296))</f>
        <v/>
      </c>
      <c r="P287" s="280"/>
      <c r="Q287" s="1777"/>
      <c r="R287" s="1778"/>
      <c r="S287" s="259"/>
      <c r="T287" s="257"/>
      <c r="U287" s="180"/>
    </row>
    <row r="288" spans="2:21" ht="19.5" hidden="1" customHeight="1">
      <c r="B288" s="1363"/>
      <c r="C288" s="260" t="s">
        <v>147</v>
      </c>
      <c r="D288" s="261"/>
      <c r="E288" s="287">
        <f>SUM(F288:H288)</f>
        <v>0</v>
      </c>
      <c r="F288" s="287" t="str">
        <f>IF('①7.積算内訳（PR）'!F287="","",'①7.積算内訳（PR）'!F287)</f>
        <v/>
      </c>
      <c r="G288" s="287" t="str">
        <f>IF('①7.積算内訳（PR）'!G287="","",'①7.積算内訳（PR）'!G287)</f>
        <v/>
      </c>
      <c r="H288" s="752" t="str">
        <f>IF('①7.積算内訳（PR）'!H287="","",'①7.積算内訳（PR）'!H287)</f>
        <v/>
      </c>
      <c r="I288" s="1779" t="str">
        <f>IF('⑦1.活動計画変更（PR）'!C63="選択","",IF('⑦1.活動計画変更（PR）'!C63="変更",'⑦1.活動計画変更（PR）'!C63,IF('⑦1.活動計画変更（PR）'!C63="中止","中止","")))</f>
        <v/>
      </c>
      <c r="J288" s="260" t="s">
        <v>147</v>
      </c>
      <c r="K288" s="261"/>
      <c r="L288" s="287" t="str">
        <f>IF(SUM(M288:O288)=0,"",SUM(M288:O288))</f>
        <v/>
      </c>
      <c r="M288" s="262"/>
      <c r="N288" s="262"/>
      <c r="O288" s="262"/>
      <c r="P288" s="1782"/>
      <c r="Q288" s="1785"/>
      <c r="R288" s="1786"/>
      <c r="S288" s="268"/>
      <c r="T288" s="270"/>
      <c r="U288" s="180"/>
    </row>
    <row r="289" spans="2:21" ht="19.5" hidden="1" customHeight="1">
      <c r="B289" s="1364"/>
      <c r="C289" s="264" t="s">
        <v>148</v>
      </c>
      <c r="D289" s="265"/>
      <c r="E289" s="288">
        <f t="shared" ref="E289:E295" si="61">SUM(F289:H289)</f>
        <v>0</v>
      </c>
      <c r="F289" s="288" t="str">
        <f>IF('①7.積算内訳（PR）'!F288="","",'①7.積算内訳（PR）'!F288)</f>
        <v/>
      </c>
      <c r="G289" s="288" t="str">
        <f>IF('①7.積算内訳（PR）'!G288="","",'①7.積算内訳（PR）'!G288)</f>
        <v/>
      </c>
      <c r="H289" s="753" t="str">
        <f>IF('①7.積算内訳（PR）'!H288="","",'①7.積算内訳（PR）'!H288)</f>
        <v/>
      </c>
      <c r="I289" s="1780"/>
      <c r="J289" s="264" t="s">
        <v>148</v>
      </c>
      <c r="K289" s="265"/>
      <c r="L289" s="288" t="str">
        <f t="shared" ref="L289:L296" si="62">IF(SUM(M289:O289)=0,"",SUM(M289:O289))</f>
        <v/>
      </c>
      <c r="M289" s="266"/>
      <c r="N289" s="266"/>
      <c r="O289" s="266"/>
      <c r="P289" s="1783"/>
      <c r="Q289" s="1373"/>
      <c r="R289" s="1374"/>
      <c r="S289" s="259"/>
      <c r="T289" s="257"/>
      <c r="U289" s="180"/>
    </row>
    <row r="290" spans="2:21" ht="19.5" hidden="1" customHeight="1">
      <c r="B290" s="1364"/>
      <c r="C290" s="264" t="s">
        <v>149</v>
      </c>
      <c r="D290" s="265"/>
      <c r="E290" s="288">
        <f t="shared" si="61"/>
        <v>0</v>
      </c>
      <c r="F290" s="288" t="str">
        <f>IF('①7.積算内訳（PR）'!F289="","",'①7.積算内訳（PR）'!F289)</f>
        <v/>
      </c>
      <c r="G290" s="288" t="str">
        <f>IF('①7.積算内訳（PR）'!G289="","",'①7.積算内訳（PR）'!G289)</f>
        <v/>
      </c>
      <c r="H290" s="753" t="str">
        <f>IF('①7.積算内訳（PR）'!H289="","",'①7.積算内訳（PR）'!H289)</f>
        <v/>
      </c>
      <c r="I290" s="1780"/>
      <c r="J290" s="264" t="s">
        <v>149</v>
      </c>
      <c r="K290" s="265"/>
      <c r="L290" s="288" t="str">
        <f t="shared" si="62"/>
        <v/>
      </c>
      <c r="M290" s="266"/>
      <c r="N290" s="266"/>
      <c r="O290" s="266"/>
      <c r="P290" s="1783"/>
      <c r="Q290" s="1373"/>
      <c r="R290" s="1374"/>
      <c r="S290" s="259"/>
      <c r="T290" s="257"/>
      <c r="U290" s="180"/>
    </row>
    <row r="291" spans="2:21" ht="19.5" hidden="1" customHeight="1">
      <c r="B291" s="1364"/>
      <c r="C291" s="269" t="s">
        <v>150</v>
      </c>
      <c r="D291" s="265"/>
      <c r="E291" s="288">
        <f t="shared" si="61"/>
        <v>0</v>
      </c>
      <c r="F291" s="288" t="str">
        <f>IF('①7.積算内訳（PR）'!F290="","",'①7.積算内訳（PR）'!F290)</f>
        <v/>
      </c>
      <c r="G291" s="288" t="str">
        <f>IF('①7.積算内訳（PR）'!G290="","",'①7.積算内訳（PR）'!G290)</f>
        <v/>
      </c>
      <c r="H291" s="753" t="str">
        <f>IF('①7.積算内訳（PR）'!H290="","",'①7.積算内訳（PR）'!H290)</f>
        <v/>
      </c>
      <c r="I291" s="1780"/>
      <c r="J291" s="269" t="s">
        <v>150</v>
      </c>
      <c r="K291" s="265"/>
      <c r="L291" s="288" t="str">
        <f t="shared" si="62"/>
        <v/>
      </c>
      <c r="M291" s="266"/>
      <c r="N291" s="266"/>
      <c r="O291" s="266"/>
      <c r="P291" s="1783"/>
      <c r="Q291" s="1373"/>
      <c r="R291" s="1374"/>
      <c r="S291" s="259"/>
      <c r="T291" s="257"/>
      <c r="U291" s="180"/>
    </row>
    <row r="292" spans="2:21" ht="19.5" hidden="1" customHeight="1">
      <c r="B292" s="1364"/>
      <c r="C292" s="264" t="s">
        <v>151</v>
      </c>
      <c r="D292" s="265"/>
      <c r="E292" s="288">
        <f t="shared" si="61"/>
        <v>0</v>
      </c>
      <c r="F292" s="288" t="str">
        <f>IF('①7.積算内訳（PR）'!F291="","",'①7.積算内訳（PR）'!F291)</f>
        <v/>
      </c>
      <c r="G292" s="288" t="str">
        <f>IF('①7.積算内訳（PR）'!G291="","",'①7.積算内訳（PR）'!G291)</f>
        <v/>
      </c>
      <c r="H292" s="753" t="str">
        <f>IF('①7.積算内訳（PR）'!H291="","",'①7.積算内訳（PR）'!H291)</f>
        <v/>
      </c>
      <c r="I292" s="1780"/>
      <c r="J292" s="264" t="s">
        <v>151</v>
      </c>
      <c r="K292" s="265"/>
      <c r="L292" s="288" t="str">
        <f t="shared" si="62"/>
        <v/>
      </c>
      <c r="M292" s="266"/>
      <c r="N292" s="266"/>
      <c r="O292" s="266"/>
      <c r="P292" s="1783"/>
      <c r="Q292" s="1373"/>
      <c r="R292" s="1374"/>
      <c r="S292" s="268"/>
      <c r="T292" s="270"/>
      <c r="U292" s="180"/>
    </row>
    <row r="293" spans="2:21" ht="19.5" hidden="1" customHeight="1">
      <c r="B293" s="1364"/>
      <c r="C293" s="264" t="s">
        <v>152</v>
      </c>
      <c r="D293" s="265"/>
      <c r="E293" s="288">
        <f t="shared" si="61"/>
        <v>0</v>
      </c>
      <c r="F293" s="754" t="str">
        <f>IF('①7.積算内訳（PR）'!F292="","",'①7.積算内訳（PR）'!F292)</f>
        <v/>
      </c>
      <c r="G293" s="754" t="str">
        <f>IF('①7.積算内訳（PR）'!G292="","",'①7.積算内訳（PR）'!G292)</f>
        <v/>
      </c>
      <c r="H293" s="753" t="str">
        <f>IF('①7.積算内訳（PR）'!H292="","",'①7.積算内訳（PR）'!H292)</f>
        <v/>
      </c>
      <c r="I293" s="1780"/>
      <c r="J293" s="264" t="s">
        <v>152</v>
      </c>
      <c r="K293" s="265"/>
      <c r="L293" s="288" t="str">
        <f t="shared" si="62"/>
        <v/>
      </c>
      <c r="M293" s="278"/>
      <c r="N293" s="278"/>
      <c r="O293" s="278"/>
      <c r="P293" s="1783"/>
      <c r="Q293" s="1373"/>
      <c r="R293" s="1374"/>
      <c r="S293" s="268"/>
      <c r="T293" s="270"/>
      <c r="U293" s="180"/>
    </row>
    <row r="294" spans="2:21" ht="19.5" hidden="1" customHeight="1">
      <c r="B294" s="1364"/>
      <c r="C294" s="272" t="s">
        <v>631</v>
      </c>
      <c r="D294" s="265"/>
      <c r="E294" s="288">
        <f t="shared" si="61"/>
        <v>0</v>
      </c>
      <c r="F294" s="288" t="str">
        <f>IF('①7.積算内訳（PR）'!F293="","",'①7.積算内訳（PR）'!F293)</f>
        <v/>
      </c>
      <c r="G294" s="288" t="str">
        <f>IF('①7.積算内訳（PR）'!G293="","",'①7.積算内訳（PR）'!G293)</f>
        <v/>
      </c>
      <c r="H294" s="753" t="str">
        <f>IF('①7.積算内訳（PR）'!H293="","",'①7.積算内訳（PR）'!H293)</f>
        <v/>
      </c>
      <c r="I294" s="1780"/>
      <c r="J294" s="272" t="s">
        <v>631</v>
      </c>
      <c r="K294" s="265"/>
      <c r="L294" s="288" t="str">
        <f t="shared" si="62"/>
        <v/>
      </c>
      <c r="M294" s="266"/>
      <c r="N294" s="266"/>
      <c r="O294" s="266"/>
      <c r="P294" s="1783"/>
      <c r="Q294" s="1373"/>
      <c r="R294" s="1374"/>
      <c r="S294" s="268"/>
      <c r="T294" s="270"/>
      <c r="U294" s="180"/>
    </row>
    <row r="295" spans="2:21" ht="19.5" hidden="1" customHeight="1">
      <c r="B295" s="1364"/>
      <c r="C295" s="264" t="s">
        <v>153</v>
      </c>
      <c r="D295" s="265"/>
      <c r="E295" s="288">
        <f t="shared" si="61"/>
        <v>0</v>
      </c>
      <c r="F295" s="288" t="str">
        <f>IF('①7.積算内訳（PR）'!F294="","",'①7.積算内訳（PR）'!F294)</f>
        <v/>
      </c>
      <c r="G295" s="288" t="str">
        <f>IF('①7.積算内訳（PR）'!G294="","",'①7.積算内訳（PR）'!G294)</f>
        <v/>
      </c>
      <c r="H295" s="753" t="str">
        <f>IF('①7.積算内訳（PR）'!H294="","",'①7.積算内訳（PR）'!H294)</f>
        <v/>
      </c>
      <c r="I295" s="1780"/>
      <c r="J295" s="264" t="s">
        <v>153</v>
      </c>
      <c r="K295" s="265"/>
      <c r="L295" s="288" t="str">
        <f t="shared" si="62"/>
        <v/>
      </c>
      <c r="M295" s="266"/>
      <c r="N295" s="266"/>
      <c r="O295" s="266"/>
      <c r="P295" s="1783"/>
      <c r="Q295" s="1373"/>
      <c r="R295" s="1374"/>
      <c r="S295" s="268"/>
      <c r="T295" s="270"/>
      <c r="U295" s="180"/>
    </row>
    <row r="296" spans="2:21" ht="19.5" hidden="1" customHeight="1" thickBot="1">
      <c r="B296" s="1365"/>
      <c r="C296" s="273" t="s">
        <v>154</v>
      </c>
      <c r="D296" s="758" t="str">
        <f>IF('①7.積算内訳（PR）'!D295="","",'①7.積算内訳（PR）'!D295)</f>
        <v/>
      </c>
      <c r="E296" s="289">
        <f>SUM(F296:H296)</f>
        <v>0</v>
      </c>
      <c r="F296" s="289" t="str">
        <f>IF('①7.積算内訳（PR）'!F295="","",'①7.積算内訳（PR）'!F295)</f>
        <v/>
      </c>
      <c r="G296" s="289" t="str">
        <f>IF('①7.積算内訳（PR）'!G295="","",'①7.積算内訳（PR）'!G295)</f>
        <v/>
      </c>
      <c r="H296" s="755" t="str">
        <f>IF('①7.積算内訳（PR）'!H295="","",'①7.積算内訳（PR）'!H295)</f>
        <v/>
      </c>
      <c r="I296" s="1781"/>
      <c r="J296" s="273" t="s">
        <v>154</v>
      </c>
      <c r="K296" s="274"/>
      <c r="L296" s="289" t="str">
        <f t="shared" si="62"/>
        <v/>
      </c>
      <c r="M296" s="275"/>
      <c r="N296" s="275"/>
      <c r="O296" s="275"/>
      <c r="P296" s="1784"/>
      <c r="Q296" s="1381"/>
      <c r="R296" s="1382"/>
      <c r="S296" s="268"/>
      <c r="T296" s="270"/>
      <c r="U296" s="180"/>
    </row>
    <row r="297" spans="2:21" ht="37.5" hidden="1" customHeight="1">
      <c r="B297" s="285" t="str">
        <f>IF('①4.事業内容（PR）'!B34="","",'①4.事業内容（PR）'!B34)</f>
        <v/>
      </c>
      <c r="C297" s="1359" t="str">
        <f>IF('①4.事業内容（PR）'!C34="","",'①4.事業内容（PR）'!C34)</f>
        <v/>
      </c>
      <c r="D297" s="1360"/>
      <c r="E297" s="286">
        <f>SUM(E298:E306)</f>
        <v>0</v>
      </c>
      <c r="F297" s="286">
        <f>SUM(F298:F306)</f>
        <v>0</v>
      </c>
      <c r="G297" s="286">
        <f>SUM(G298:G306)</f>
        <v>0</v>
      </c>
      <c r="H297" s="757">
        <f>SUM(H298:H306)</f>
        <v>0</v>
      </c>
      <c r="I297" s="760" t="str">
        <f>IF('⑦1.活動計画変更（PR）'!C65="変更",'⑦1.活動計画変更（PR）'!B65,IF('⑦1.活動計画変更（PR）'!C65="中止",'⑦1.活動計画変更（PR）'!B65,""))</f>
        <v/>
      </c>
      <c r="J297" s="1359" t="str">
        <f>IF('⑦1.活動計画変更（PR）'!C65="変更",'⑦1.活動計画変更（PR）'!D65,"")</f>
        <v/>
      </c>
      <c r="K297" s="1360"/>
      <c r="L297" s="286" t="str">
        <f>IF(SUM(L298:L306)=0,"",SUM(L298:L306))</f>
        <v/>
      </c>
      <c r="M297" s="286" t="str">
        <f>IF(SUM(M298:M306)=0,"",SUM(M298:M306))</f>
        <v/>
      </c>
      <c r="N297" s="286" t="str">
        <f>IF(SUM(N298:N306)=0,"",SUM(N298:N306))</f>
        <v/>
      </c>
      <c r="O297" s="286" t="str">
        <f>IF(SUM(O298:O306)=0,"",SUM(O298:O306))</f>
        <v/>
      </c>
      <c r="P297" s="280"/>
      <c r="Q297" s="1777"/>
      <c r="R297" s="1778"/>
      <c r="S297" s="259"/>
      <c r="T297" s="257"/>
      <c r="U297" s="180"/>
    </row>
    <row r="298" spans="2:21" ht="19.5" hidden="1" customHeight="1">
      <c r="B298" s="1363"/>
      <c r="C298" s="260" t="s">
        <v>147</v>
      </c>
      <c r="D298" s="261"/>
      <c r="E298" s="287">
        <f>SUM(F298:H298)</f>
        <v>0</v>
      </c>
      <c r="F298" s="287" t="str">
        <f>IF('①7.積算内訳（PR）'!F297="","",'①7.積算内訳（PR）'!F297)</f>
        <v/>
      </c>
      <c r="G298" s="287" t="str">
        <f>IF('①7.積算内訳（PR）'!G297="","",'①7.積算内訳（PR）'!G297)</f>
        <v/>
      </c>
      <c r="H298" s="752" t="str">
        <f>IF('①7.積算内訳（PR）'!H297="","",'①7.積算内訳（PR）'!H297)</f>
        <v/>
      </c>
      <c r="I298" s="1779" t="str">
        <f>IF('⑦1.活動計画変更（PR）'!C65="選択","",IF('⑦1.活動計画変更（PR）'!C65="変更",'⑦1.活動計画変更（PR）'!C65,IF('⑦1.活動計画変更（PR）'!C65="中止","中止","")))</f>
        <v/>
      </c>
      <c r="J298" s="260" t="s">
        <v>147</v>
      </c>
      <c r="K298" s="261"/>
      <c r="L298" s="287" t="str">
        <f>IF(SUM(M298:O298)=0,"",SUM(M298:O298))</f>
        <v/>
      </c>
      <c r="M298" s="262"/>
      <c r="N298" s="262"/>
      <c r="O298" s="262"/>
      <c r="P298" s="1782"/>
      <c r="Q298" s="1785"/>
      <c r="R298" s="1786"/>
      <c r="S298" s="268"/>
      <c r="T298" s="270"/>
      <c r="U298" s="180"/>
    </row>
    <row r="299" spans="2:21" ht="19.5" hidden="1" customHeight="1">
      <c r="B299" s="1364"/>
      <c r="C299" s="264" t="s">
        <v>148</v>
      </c>
      <c r="D299" s="265"/>
      <c r="E299" s="288">
        <f t="shared" ref="E299:E305" si="63">SUM(F299:H299)</f>
        <v>0</v>
      </c>
      <c r="F299" s="288" t="str">
        <f>IF('①7.積算内訳（PR）'!F298="","",'①7.積算内訳（PR）'!F298)</f>
        <v/>
      </c>
      <c r="G299" s="288" t="str">
        <f>IF('①7.積算内訳（PR）'!G298="","",'①7.積算内訳（PR）'!G298)</f>
        <v/>
      </c>
      <c r="H299" s="753" t="str">
        <f>IF('①7.積算内訳（PR）'!H298="","",'①7.積算内訳（PR）'!H298)</f>
        <v/>
      </c>
      <c r="I299" s="1780"/>
      <c r="J299" s="264" t="s">
        <v>148</v>
      </c>
      <c r="K299" s="265"/>
      <c r="L299" s="288" t="str">
        <f t="shared" ref="L299:L306" si="64">IF(SUM(M299:O299)=0,"",SUM(M299:O299))</f>
        <v/>
      </c>
      <c r="M299" s="266"/>
      <c r="N299" s="266"/>
      <c r="O299" s="266"/>
      <c r="P299" s="1783"/>
      <c r="Q299" s="1373"/>
      <c r="R299" s="1374"/>
      <c r="S299" s="259"/>
      <c r="T299" s="257"/>
      <c r="U299" s="180"/>
    </row>
    <row r="300" spans="2:21" ht="19.5" hidden="1" customHeight="1">
      <c r="B300" s="1364"/>
      <c r="C300" s="264" t="s">
        <v>149</v>
      </c>
      <c r="D300" s="265"/>
      <c r="E300" s="288">
        <f t="shared" si="63"/>
        <v>0</v>
      </c>
      <c r="F300" s="288" t="str">
        <f>IF('①7.積算内訳（PR）'!F299="","",'①7.積算内訳（PR）'!F299)</f>
        <v/>
      </c>
      <c r="G300" s="288" t="str">
        <f>IF('①7.積算内訳（PR）'!G299="","",'①7.積算内訳（PR）'!G299)</f>
        <v/>
      </c>
      <c r="H300" s="753" t="str">
        <f>IF('①7.積算内訳（PR）'!H299="","",'①7.積算内訳（PR）'!H299)</f>
        <v/>
      </c>
      <c r="I300" s="1780"/>
      <c r="J300" s="264" t="s">
        <v>149</v>
      </c>
      <c r="K300" s="265"/>
      <c r="L300" s="288" t="str">
        <f t="shared" si="64"/>
        <v/>
      </c>
      <c r="M300" s="266"/>
      <c r="N300" s="266"/>
      <c r="O300" s="266"/>
      <c r="P300" s="1783"/>
      <c r="Q300" s="1373"/>
      <c r="R300" s="1374"/>
      <c r="S300" s="259"/>
      <c r="T300" s="257"/>
      <c r="U300" s="180"/>
    </row>
    <row r="301" spans="2:21" ht="19.5" hidden="1" customHeight="1">
      <c r="B301" s="1364"/>
      <c r="C301" s="269" t="s">
        <v>150</v>
      </c>
      <c r="D301" s="265"/>
      <c r="E301" s="288">
        <f t="shared" si="63"/>
        <v>0</v>
      </c>
      <c r="F301" s="288" t="str">
        <f>IF('①7.積算内訳（PR）'!F300="","",'①7.積算内訳（PR）'!F300)</f>
        <v/>
      </c>
      <c r="G301" s="288" t="str">
        <f>IF('①7.積算内訳（PR）'!G300="","",'①7.積算内訳（PR）'!G300)</f>
        <v/>
      </c>
      <c r="H301" s="753" t="str">
        <f>IF('①7.積算内訳（PR）'!H300="","",'①7.積算内訳（PR）'!H300)</f>
        <v/>
      </c>
      <c r="I301" s="1780"/>
      <c r="J301" s="269" t="s">
        <v>150</v>
      </c>
      <c r="K301" s="265"/>
      <c r="L301" s="288" t="str">
        <f t="shared" si="64"/>
        <v/>
      </c>
      <c r="M301" s="266"/>
      <c r="N301" s="266"/>
      <c r="O301" s="266"/>
      <c r="P301" s="1783"/>
      <c r="Q301" s="1373"/>
      <c r="R301" s="1374"/>
      <c r="S301" s="259"/>
      <c r="T301" s="257"/>
      <c r="U301" s="180"/>
    </row>
    <row r="302" spans="2:21" ht="19.5" hidden="1" customHeight="1">
      <c r="B302" s="1364"/>
      <c r="C302" s="264" t="s">
        <v>151</v>
      </c>
      <c r="D302" s="265"/>
      <c r="E302" s="288">
        <f t="shared" si="63"/>
        <v>0</v>
      </c>
      <c r="F302" s="288" t="str">
        <f>IF('①7.積算内訳（PR）'!F301="","",'①7.積算内訳（PR）'!F301)</f>
        <v/>
      </c>
      <c r="G302" s="288" t="str">
        <f>IF('①7.積算内訳（PR）'!G301="","",'①7.積算内訳（PR）'!G301)</f>
        <v/>
      </c>
      <c r="H302" s="753" t="str">
        <f>IF('①7.積算内訳（PR）'!H301="","",'①7.積算内訳（PR）'!H301)</f>
        <v/>
      </c>
      <c r="I302" s="1780"/>
      <c r="J302" s="264" t="s">
        <v>151</v>
      </c>
      <c r="K302" s="265"/>
      <c r="L302" s="288" t="str">
        <f t="shared" si="64"/>
        <v/>
      </c>
      <c r="M302" s="266"/>
      <c r="N302" s="266"/>
      <c r="O302" s="266"/>
      <c r="P302" s="1783"/>
      <c r="Q302" s="1373"/>
      <c r="R302" s="1374"/>
      <c r="S302" s="268"/>
      <c r="T302" s="270"/>
      <c r="U302" s="180"/>
    </row>
    <row r="303" spans="2:21" ht="19.5" hidden="1" customHeight="1">
      <c r="B303" s="1364"/>
      <c r="C303" s="264" t="s">
        <v>152</v>
      </c>
      <c r="D303" s="265"/>
      <c r="E303" s="288">
        <f t="shared" si="63"/>
        <v>0</v>
      </c>
      <c r="F303" s="754" t="str">
        <f>IF('①7.積算内訳（PR）'!F302="","",'①7.積算内訳（PR）'!F302)</f>
        <v/>
      </c>
      <c r="G303" s="754" t="str">
        <f>IF('①7.積算内訳（PR）'!G302="","",'①7.積算内訳（PR）'!G302)</f>
        <v/>
      </c>
      <c r="H303" s="753" t="str">
        <f>IF('①7.積算内訳（PR）'!H302="","",'①7.積算内訳（PR）'!H302)</f>
        <v/>
      </c>
      <c r="I303" s="1780"/>
      <c r="J303" s="264" t="s">
        <v>152</v>
      </c>
      <c r="K303" s="265"/>
      <c r="L303" s="288" t="str">
        <f t="shared" si="64"/>
        <v/>
      </c>
      <c r="M303" s="278"/>
      <c r="N303" s="278"/>
      <c r="O303" s="278"/>
      <c r="P303" s="1783"/>
      <c r="Q303" s="1373"/>
      <c r="R303" s="1374"/>
      <c r="S303" s="268"/>
      <c r="T303" s="270"/>
      <c r="U303" s="180"/>
    </row>
    <row r="304" spans="2:21" ht="19.5" hidden="1" customHeight="1">
      <c r="B304" s="1364"/>
      <c r="C304" s="272" t="s">
        <v>631</v>
      </c>
      <c r="D304" s="265"/>
      <c r="E304" s="288">
        <f t="shared" si="63"/>
        <v>0</v>
      </c>
      <c r="F304" s="288" t="str">
        <f>IF('①7.積算内訳（PR）'!F303="","",'①7.積算内訳（PR）'!F303)</f>
        <v/>
      </c>
      <c r="G304" s="288" t="str">
        <f>IF('①7.積算内訳（PR）'!G303="","",'①7.積算内訳（PR）'!G303)</f>
        <v/>
      </c>
      <c r="H304" s="753" t="str">
        <f>IF('①7.積算内訳（PR）'!H303="","",'①7.積算内訳（PR）'!H303)</f>
        <v/>
      </c>
      <c r="I304" s="1780"/>
      <c r="J304" s="272" t="s">
        <v>631</v>
      </c>
      <c r="K304" s="265"/>
      <c r="L304" s="288" t="str">
        <f t="shared" si="64"/>
        <v/>
      </c>
      <c r="M304" s="266"/>
      <c r="N304" s="266"/>
      <c r="O304" s="266"/>
      <c r="P304" s="1783"/>
      <c r="Q304" s="1373"/>
      <c r="R304" s="1374"/>
      <c r="S304" s="268"/>
      <c r="T304" s="270"/>
      <c r="U304" s="180"/>
    </row>
    <row r="305" spans="2:21" ht="19.5" hidden="1" customHeight="1">
      <c r="B305" s="1364"/>
      <c r="C305" s="264" t="s">
        <v>153</v>
      </c>
      <c r="D305" s="265"/>
      <c r="E305" s="288">
        <f t="shared" si="63"/>
        <v>0</v>
      </c>
      <c r="F305" s="288" t="str">
        <f>IF('①7.積算内訳（PR）'!F304="","",'①7.積算内訳（PR）'!F304)</f>
        <v/>
      </c>
      <c r="G305" s="288" t="str">
        <f>IF('①7.積算内訳（PR）'!G304="","",'①7.積算内訳（PR）'!G304)</f>
        <v/>
      </c>
      <c r="H305" s="753" t="str">
        <f>IF('①7.積算内訳（PR）'!H304="","",'①7.積算内訳（PR）'!H304)</f>
        <v/>
      </c>
      <c r="I305" s="1780"/>
      <c r="J305" s="264" t="s">
        <v>153</v>
      </c>
      <c r="K305" s="265"/>
      <c r="L305" s="288" t="str">
        <f t="shared" si="64"/>
        <v/>
      </c>
      <c r="M305" s="266"/>
      <c r="N305" s="266"/>
      <c r="O305" s="266"/>
      <c r="P305" s="1783"/>
      <c r="Q305" s="1373"/>
      <c r="R305" s="1374"/>
      <c r="S305" s="268"/>
      <c r="T305" s="270"/>
      <c r="U305" s="180"/>
    </row>
    <row r="306" spans="2:21" ht="19.5" hidden="1" customHeight="1" thickBot="1">
      <c r="B306" s="1365"/>
      <c r="C306" s="273" t="s">
        <v>154</v>
      </c>
      <c r="D306" s="758" t="str">
        <f>IF('①7.積算内訳（PR）'!D305="","",'①7.積算内訳（PR）'!D305)</f>
        <v/>
      </c>
      <c r="E306" s="289">
        <f>SUM(F306:H306)</f>
        <v>0</v>
      </c>
      <c r="F306" s="289" t="str">
        <f>IF('①7.積算内訳（PR）'!F305="","",'①7.積算内訳（PR）'!F305)</f>
        <v/>
      </c>
      <c r="G306" s="289" t="str">
        <f>IF('①7.積算内訳（PR）'!G305="","",'①7.積算内訳（PR）'!G305)</f>
        <v/>
      </c>
      <c r="H306" s="755" t="str">
        <f>IF('①7.積算内訳（PR）'!H305="","",'①7.積算内訳（PR）'!H305)</f>
        <v/>
      </c>
      <c r="I306" s="1781"/>
      <c r="J306" s="273" t="s">
        <v>154</v>
      </c>
      <c r="K306" s="274"/>
      <c r="L306" s="289" t="str">
        <f t="shared" si="64"/>
        <v/>
      </c>
      <c r="M306" s="275"/>
      <c r="N306" s="275"/>
      <c r="O306" s="275"/>
      <c r="P306" s="1784"/>
      <c r="Q306" s="1381"/>
      <c r="R306" s="1382"/>
      <c r="S306" s="268"/>
      <c r="T306" s="270"/>
      <c r="U306" s="180"/>
    </row>
    <row r="307" spans="2:21" ht="37.5" hidden="1" customHeight="1">
      <c r="B307" s="204" t="str">
        <f>IF('①4.事業内容（PR）'!B35="","",'①4.事業内容（PR）'!B35)</f>
        <v/>
      </c>
      <c r="C307" s="1359" t="str">
        <f>IF('①4.事業内容（PR）'!C35="","",'①4.事業内容（PR）'!C35)</f>
        <v/>
      </c>
      <c r="D307" s="1360"/>
      <c r="E307" s="284">
        <f>SUM(E308:E316)</f>
        <v>0</v>
      </c>
      <c r="F307" s="284">
        <f>SUM(F308:F316)</f>
        <v>0</v>
      </c>
      <c r="G307" s="284">
        <f>SUM(G308:G316)</f>
        <v>0</v>
      </c>
      <c r="H307" s="756">
        <f>SUM(H308:H316)</f>
        <v>0</v>
      </c>
      <c r="I307" s="760" t="str">
        <f>IF('⑦1.活動計画変更（PR）'!C67="変更",'⑦1.活動計画変更（PR）'!B67,IF('⑦1.活動計画変更（PR）'!C67="中止",'⑦1.活動計画変更（PR）'!B67,""))</f>
        <v/>
      </c>
      <c r="J307" s="1359" t="str">
        <f>IF('⑦1.活動計画変更（PR）'!C67="変更",'⑦1.活動計画変更（PR）'!D67,"")</f>
        <v/>
      </c>
      <c r="K307" s="1360"/>
      <c r="L307" s="284" t="str">
        <f>IF(SUM(L308:L316)=0,"",SUM(L308:L316))</f>
        <v/>
      </c>
      <c r="M307" s="284" t="str">
        <f>IF(SUM(M308:M316)=0,"",SUM(M308:M316))</f>
        <v/>
      </c>
      <c r="N307" s="284" t="str">
        <f>IF(SUM(N308:N316)=0,"",SUM(N308:N316))</f>
        <v/>
      </c>
      <c r="O307" s="284" t="str">
        <f>IF(SUM(O308:O316)=0,"",SUM(O308:O316))</f>
        <v/>
      </c>
      <c r="P307" s="277"/>
      <c r="Q307" s="1787"/>
      <c r="R307" s="1788"/>
      <c r="S307" s="259"/>
      <c r="T307" s="257"/>
      <c r="U307" s="180"/>
    </row>
    <row r="308" spans="2:21" ht="19.5" hidden="1" customHeight="1">
      <c r="B308" s="1363"/>
      <c r="C308" s="260" t="s">
        <v>147</v>
      </c>
      <c r="D308" s="261"/>
      <c r="E308" s="287">
        <f>SUM(F308:H308)</f>
        <v>0</v>
      </c>
      <c r="F308" s="287" t="str">
        <f>IF('①7.積算内訳（PR）'!F307="","",'①7.積算内訳（PR）'!F307)</f>
        <v/>
      </c>
      <c r="G308" s="287" t="str">
        <f>IF('①7.積算内訳（PR）'!G307="","",'①7.積算内訳（PR）'!G307)</f>
        <v/>
      </c>
      <c r="H308" s="752" t="str">
        <f>IF('①7.積算内訳（PR）'!H307="","",'①7.積算内訳（PR）'!H307)</f>
        <v/>
      </c>
      <c r="I308" s="1779" t="str">
        <f>IF('⑦1.活動計画変更（PR）'!C67="選択","",IF('⑦1.活動計画変更（PR）'!C67="変更",'⑦1.活動計画変更（PR）'!C67,IF('⑦1.活動計画変更（PR）'!C67="中止","中止","")))</f>
        <v/>
      </c>
      <c r="J308" s="260" t="s">
        <v>147</v>
      </c>
      <c r="K308" s="261"/>
      <c r="L308" s="287" t="str">
        <f>IF(SUM(M308:O308)=0,"",SUM(M308:O308))</f>
        <v/>
      </c>
      <c r="M308" s="262"/>
      <c r="N308" s="262"/>
      <c r="O308" s="262"/>
      <c r="P308" s="1782"/>
      <c r="Q308" s="1785"/>
      <c r="R308" s="1786"/>
      <c r="S308" s="268"/>
      <c r="T308" s="270"/>
      <c r="U308" s="180"/>
    </row>
    <row r="309" spans="2:21" ht="19.5" hidden="1" customHeight="1">
      <c r="B309" s="1364"/>
      <c r="C309" s="264" t="s">
        <v>148</v>
      </c>
      <c r="D309" s="265"/>
      <c r="E309" s="288">
        <f t="shared" ref="E309:E315" si="65">SUM(F309:H309)</f>
        <v>0</v>
      </c>
      <c r="F309" s="288" t="str">
        <f>IF('①7.積算内訳（PR）'!F308="","",'①7.積算内訳（PR）'!F308)</f>
        <v/>
      </c>
      <c r="G309" s="288" t="str">
        <f>IF('①7.積算内訳（PR）'!G308="","",'①7.積算内訳（PR）'!G308)</f>
        <v/>
      </c>
      <c r="H309" s="753" t="str">
        <f>IF('①7.積算内訳（PR）'!H308="","",'①7.積算内訳（PR）'!H308)</f>
        <v/>
      </c>
      <c r="I309" s="1780"/>
      <c r="J309" s="264" t="s">
        <v>148</v>
      </c>
      <c r="K309" s="265"/>
      <c r="L309" s="288" t="str">
        <f t="shared" ref="L309:L316" si="66">IF(SUM(M309:O309)=0,"",SUM(M309:O309))</f>
        <v/>
      </c>
      <c r="M309" s="266"/>
      <c r="N309" s="266"/>
      <c r="O309" s="266"/>
      <c r="P309" s="1783"/>
      <c r="Q309" s="1373"/>
      <c r="R309" s="1374"/>
      <c r="S309" s="259"/>
      <c r="T309" s="257"/>
      <c r="U309" s="180"/>
    </row>
    <row r="310" spans="2:21" ht="19.5" hidden="1" customHeight="1">
      <c r="B310" s="1364"/>
      <c r="C310" s="264" t="s">
        <v>149</v>
      </c>
      <c r="D310" s="265"/>
      <c r="E310" s="288">
        <f t="shared" si="65"/>
        <v>0</v>
      </c>
      <c r="F310" s="288" t="str">
        <f>IF('①7.積算内訳（PR）'!F309="","",'①7.積算内訳（PR）'!F309)</f>
        <v/>
      </c>
      <c r="G310" s="288" t="str">
        <f>IF('①7.積算内訳（PR）'!G309="","",'①7.積算内訳（PR）'!G309)</f>
        <v/>
      </c>
      <c r="H310" s="753" t="str">
        <f>IF('①7.積算内訳（PR）'!H309="","",'①7.積算内訳（PR）'!H309)</f>
        <v/>
      </c>
      <c r="I310" s="1780"/>
      <c r="J310" s="264" t="s">
        <v>149</v>
      </c>
      <c r="K310" s="265"/>
      <c r="L310" s="288" t="str">
        <f t="shared" si="66"/>
        <v/>
      </c>
      <c r="M310" s="266"/>
      <c r="N310" s="266"/>
      <c r="O310" s="266"/>
      <c r="P310" s="1783"/>
      <c r="Q310" s="1373"/>
      <c r="R310" s="1374"/>
      <c r="S310" s="259"/>
      <c r="T310" s="257"/>
      <c r="U310" s="180"/>
    </row>
    <row r="311" spans="2:21" ht="19.5" hidden="1" customHeight="1">
      <c r="B311" s="1364"/>
      <c r="C311" s="269" t="s">
        <v>150</v>
      </c>
      <c r="D311" s="265"/>
      <c r="E311" s="288">
        <f t="shared" si="65"/>
        <v>0</v>
      </c>
      <c r="F311" s="288" t="str">
        <f>IF('①7.積算内訳（PR）'!F310="","",'①7.積算内訳（PR）'!F310)</f>
        <v/>
      </c>
      <c r="G311" s="288" t="str">
        <f>IF('①7.積算内訳（PR）'!G310="","",'①7.積算内訳（PR）'!G310)</f>
        <v/>
      </c>
      <c r="H311" s="753" t="str">
        <f>IF('①7.積算内訳（PR）'!H310="","",'①7.積算内訳（PR）'!H310)</f>
        <v/>
      </c>
      <c r="I311" s="1780"/>
      <c r="J311" s="269" t="s">
        <v>150</v>
      </c>
      <c r="K311" s="265"/>
      <c r="L311" s="288" t="str">
        <f t="shared" si="66"/>
        <v/>
      </c>
      <c r="M311" s="266"/>
      <c r="N311" s="266"/>
      <c r="O311" s="266"/>
      <c r="P311" s="1783"/>
      <c r="Q311" s="1373"/>
      <c r="R311" s="1374"/>
      <c r="S311" s="259"/>
      <c r="T311" s="257"/>
      <c r="U311" s="180"/>
    </row>
    <row r="312" spans="2:21" ht="19.5" hidden="1" customHeight="1">
      <c r="B312" s="1364"/>
      <c r="C312" s="264" t="s">
        <v>151</v>
      </c>
      <c r="D312" s="265"/>
      <c r="E312" s="288">
        <f t="shared" si="65"/>
        <v>0</v>
      </c>
      <c r="F312" s="288" t="str">
        <f>IF('①7.積算内訳（PR）'!F311="","",'①7.積算内訳（PR）'!F311)</f>
        <v/>
      </c>
      <c r="G312" s="288" t="str">
        <f>IF('①7.積算内訳（PR）'!G311="","",'①7.積算内訳（PR）'!G311)</f>
        <v/>
      </c>
      <c r="H312" s="753" t="str">
        <f>IF('①7.積算内訳（PR）'!H311="","",'①7.積算内訳（PR）'!H311)</f>
        <v/>
      </c>
      <c r="I312" s="1780"/>
      <c r="J312" s="264" t="s">
        <v>151</v>
      </c>
      <c r="K312" s="265"/>
      <c r="L312" s="288" t="str">
        <f t="shared" si="66"/>
        <v/>
      </c>
      <c r="M312" s="266"/>
      <c r="N312" s="266"/>
      <c r="O312" s="266"/>
      <c r="P312" s="1783"/>
      <c r="Q312" s="1373"/>
      <c r="R312" s="1374"/>
      <c r="S312" s="268"/>
      <c r="T312" s="270"/>
      <c r="U312" s="180"/>
    </row>
    <row r="313" spans="2:21" ht="19.5" hidden="1" customHeight="1">
      <c r="B313" s="1364"/>
      <c r="C313" s="264" t="s">
        <v>152</v>
      </c>
      <c r="D313" s="265"/>
      <c r="E313" s="288">
        <f t="shared" si="65"/>
        <v>0</v>
      </c>
      <c r="F313" s="754" t="str">
        <f>IF('①7.積算内訳（PR）'!F312="","",'①7.積算内訳（PR）'!F312)</f>
        <v/>
      </c>
      <c r="G313" s="754" t="str">
        <f>IF('①7.積算内訳（PR）'!G312="","",'①7.積算内訳（PR）'!G312)</f>
        <v/>
      </c>
      <c r="H313" s="753" t="str">
        <f>IF('①7.積算内訳（PR）'!H312="","",'①7.積算内訳（PR）'!H312)</f>
        <v/>
      </c>
      <c r="I313" s="1780"/>
      <c r="J313" s="264" t="s">
        <v>152</v>
      </c>
      <c r="K313" s="265"/>
      <c r="L313" s="288" t="str">
        <f t="shared" si="66"/>
        <v/>
      </c>
      <c r="M313" s="278"/>
      <c r="N313" s="278"/>
      <c r="O313" s="278"/>
      <c r="P313" s="1783"/>
      <c r="Q313" s="1373"/>
      <c r="R313" s="1374"/>
      <c r="S313" s="268"/>
      <c r="T313" s="270"/>
      <c r="U313" s="180"/>
    </row>
    <row r="314" spans="2:21" ht="19.5" hidden="1" customHeight="1">
      <c r="B314" s="1364"/>
      <c r="C314" s="272" t="s">
        <v>631</v>
      </c>
      <c r="D314" s="265"/>
      <c r="E314" s="288">
        <f t="shared" si="65"/>
        <v>0</v>
      </c>
      <c r="F314" s="288" t="str">
        <f>IF('①7.積算内訳（PR）'!F313="","",'①7.積算内訳（PR）'!F313)</f>
        <v/>
      </c>
      <c r="G314" s="288" t="str">
        <f>IF('①7.積算内訳（PR）'!G313="","",'①7.積算内訳（PR）'!G313)</f>
        <v/>
      </c>
      <c r="H314" s="753" t="str">
        <f>IF('①7.積算内訳（PR）'!H313="","",'①7.積算内訳（PR）'!H313)</f>
        <v/>
      </c>
      <c r="I314" s="1780"/>
      <c r="J314" s="272" t="s">
        <v>631</v>
      </c>
      <c r="K314" s="265"/>
      <c r="L314" s="288" t="str">
        <f t="shared" si="66"/>
        <v/>
      </c>
      <c r="M314" s="266"/>
      <c r="N314" s="266"/>
      <c r="O314" s="266"/>
      <c r="P314" s="1783"/>
      <c r="Q314" s="1373"/>
      <c r="R314" s="1374"/>
      <c r="S314" s="268"/>
      <c r="T314" s="270"/>
      <c r="U314" s="180"/>
    </row>
    <row r="315" spans="2:21" ht="19.5" hidden="1" customHeight="1">
      <c r="B315" s="1364"/>
      <c r="C315" s="264" t="s">
        <v>153</v>
      </c>
      <c r="D315" s="265"/>
      <c r="E315" s="288">
        <f t="shared" si="65"/>
        <v>0</v>
      </c>
      <c r="F315" s="288" t="str">
        <f>IF('①7.積算内訳（PR）'!F314="","",'①7.積算内訳（PR）'!F314)</f>
        <v/>
      </c>
      <c r="G315" s="288" t="str">
        <f>IF('①7.積算内訳（PR）'!G314="","",'①7.積算内訳（PR）'!G314)</f>
        <v/>
      </c>
      <c r="H315" s="753" t="str">
        <f>IF('①7.積算内訳（PR）'!H314="","",'①7.積算内訳（PR）'!H314)</f>
        <v/>
      </c>
      <c r="I315" s="1780"/>
      <c r="J315" s="264" t="s">
        <v>153</v>
      </c>
      <c r="K315" s="265"/>
      <c r="L315" s="288" t="str">
        <f t="shared" si="66"/>
        <v/>
      </c>
      <c r="M315" s="266"/>
      <c r="N315" s="266"/>
      <c r="O315" s="266"/>
      <c r="P315" s="1783"/>
      <c r="Q315" s="1373"/>
      <c r="R315" s="1374"/>
      <c r="S315" s="268"/>
      <c r="T315" s="270"/>
      <c r="U315" s="180"/>
    </row>
    <row r="316" spans="2:21" ht="19.5" hidden="1" customHeight="1" thickBot="1">
      <c r="B316" s="1365"/>
      <c r="C316" s="273" t="s">
        <v>154</v>
      </c>
      <c r="D316" s="758" t="str">
        <f>IF('①7.積算内訳（PR）'!D315="","",'①7.積算内訳（PR）'!D315)</f>
        <v/>
      </c>
      <c r="E316" s="761">
        <f>SUM(F316:H316)</f>
        <v>0</v>
      </c>
      <c r="F316" s="289" t="str">
        <f>IF('①7.積算内訳（PR）'!F315="","",'①7.積算内訳（PR）'!F315)</f>
        <v/>
      </c>
      <c r="G316" s="289" t="str">
        <f>IF('①7.積算内訳（PR）'!G315="","",'①7.積算内訳（PR）'!G315)</f>
        <v/>
      </c>
      <c r="H316" s="755" t="str">
        <f>IF('①7.積算内訳（PR）'!H315="","",'①7.積算内訳（PR）'!H315)</f>
        <v/>
      </c>
      <c r="I316" s="1781"/>
      <c r="J316" s="273" t="s">
        <v>154</v>
      </c>
      <c r="K316" s="274"/>
      <c r="L316" s="761" t="str">
        <f t="shared" si="66"/>
        <v/>
      </c>
      <c r="M316" s="748"/>
      <c r="N316" s="748"/>
      <c r="O316" s="748"/>
      <c r="P316" s="1784"/>
      <c r="Q316" s="1381"/>
      <c r="R316" s="1382"/>
      <c r="S316" s="268"/>
      <c r="T316" s="270"/>
      <c r="U316" s="180"/>
    </row>
    <row r="317" spans="2:21" ht="37.5" hidden="1" customHeight="1">
      <c r="B317" s="285" t="str">
        <f>IF('①4.事業内容（PR）'!B36="","",'①4.事業内容（PR）'!B36)</f>
        <v/>
      </c>
      <c r="C317" s="1359" t="str">
        <f>IF('①4.事業内容（PR）'!C36="","",'①4.事業内容（PR）'!C36)</f>
        <v/>
      </c>
      <c r="D317" s="1360"/>
      <c r="E317" s="286">
        <f>SUM(E318:E326)</f>
        <v>0</v>
      </c>
      <c r="F317" s="286">
        <f>SUM(F318:F326)</f>
        <v>0</v>
      </c>
      <c r="G317" s="286">
        <f>SUM(G318:G326)</f>
        <v>0</v>
      </c>
      <c r="H317" s="757">
        <f>SUM(H318:H326)</f>
        <v>0</v>
      </c>
      <c r="I317" s="760" t="str">
        <f>IF('⑦1.活動計画変更（PR）'!C69="変更",'⑦1.活動計画変更（PR）'!B69,IF('⑦1.活動計画変更（PR）'!C69="中止",'⑦1.活動計画変更（PR）'!B69,""))</f>
        <v/>
      </c>
      <c r="J317" s="1359" t="str">
        <f>IF('⑦1.活動計画変更（PR）'!C69="変更",'⑦1.活動計画変更（PR）'!D69,"")</f>
        <v/>
      </c>
      <c r="K317" s="1360"/>
      <c r="L317" s="286" t="str">
        <f>IF(SUM(L318:L326)=0,"",SUM(L318:L326))</f>
        <v/>
      </c>
      <c r="M317" s="286" t="str">
        <f>IF(SUM(M318:M326)=0,"",SUM(M318:M326))</f>
        <v/>
      </c>
      <c r="N317" s="286" t="str">
        <f>IF(SUM(N318:N326)=0,"",SUM(N318:N326))</f>
        <v/>
      </c>
      <c r="O317" s="286" t="str">
        <f>IF(SUM(O318:O326)=0,"",SUM(O318:O326))</f>
        <v/>
      </c>
      <c r="P317" s="280"/>
      <c r="Q317" s="1777"/>
      <c r="R317" s="1778"/>
      <c r="S317" s="259"/>
      <c r="T317" s="257"/>
      <c r="U317" s="180"/>
    </row>
    <row r="318" spans="2:21" ht="19.5" hidden="1" customHeight="1">
      <c r="B318" s="1363"/>
      <c r="C318" s="260" t="s">
        <v>147</v>
      </c>
      <c r="D318" s="261"/>
      <c r="E318" s="287">
        <f>SUM(F318:H318)</f>
        <v>0</v>
      </c>
      <c r="F318" s="287" t="str">
        <f>IF('①7.積算内訳（PR）'!F317="","",'①7.積算内訳（PR）'!F317)</f>
        <v/>
      </c>
      <c r="G318" s="287" t="str">
        <f>IF('①7.積算内訳（PR）'!G317="","",'①7.積算内訳（PR）'!G317)</f>
        <v/>
      </c>
      <c r="H318" s="752" t="str">
        <f>IF('①7.積算内訳（PR）'!H317="","",'①7.積算内訳（PR）'!H317)</f>
        <v/>
      </c>
      <c r="I318" s="1779" t="str">
        <f>IF('⑦1.活動計画変更（PR）'!C69="選択","",IF('⑦1.活動計画変更（PR）'!C69="変更",'⑦1.活動計画変更（PR）'!C69,IF('⑦1.活動計画変更（PR）'!C69="中止","中止","")))</f>
        <v/>
      </c>
      <c r="J318" s="260" t="s">
        <v>147</v>
      </c>
      <c r="K318" s="261"/>
      <c r="L318" s="287" t="str">
        <f>IF(SUM(M318:O318)=0,"",SUM(M318:O318))</f>
        <v/>
      </c>
      <c r="M318" s="262"/>
      <c r="N318" s="262"/>
      <c r="O318" s="262"/>
      <c r="P318" s="1782"/>
      <c r="Q318" s="1785"/>
      <c r="R318" s="1786"/>
      <c r="S318" s="268"/>
      <c r="T318" s="270"/>
      <c r="U318" s="180"/>
    </row>
    <row r="319" spans="2:21" ht="19.5" hidden="1" customHeight="1">
      <c r="B319" s="1364"/>
      <c r="C319" s="264" t="s">
        <v>148</v>
      </c>
      <c r="D319" s="265"/>
      <c r="E319" s="288">
        <f t="shared" ref="E319:E325" si="67">SUM(F319:H319)</f>
        <v>0</v>
      </c>
      <c r="F319" s="288" t="str">
        <f>IF('①7.積算内訳（PR）'!F318="","",'①7.積算内訳（PR）'!F318)</f>
        <v/>
      </c>
      <c r="G319" s="288" t="str">
        <f>IF('①7.積算内訳（PR）'!G318="","",'①7.積算内訳（PR）'!G318)</f>
        <v/>
      </c>
      <c r="H319" s="753" t="str">
        <f>IF('①7.積算内訳（PR）'!H318="","",'①7.積算内訳（PR）'!H318)</f>
        <v/>
      </c>
      <c r="I319" s="1780"/>
      <c r="J319" s="264" t="s">
        <v>148</v>
      </c>
      <c r="K319" s="265"/>
      <c r="L319" s="288" t="str">
        <f t="shared" ref="L319:L326" si="68">IF(SUM(M319:O319)=0,"",SUM(M319:O319))</f>
        <v/>
      </c>
      <c r="M319" s="266"/>
      <c r="N319" s="266"/>
      <c r="O319" s="266"/>
      <c r="P319" s="1783"/>
      <c r="Q319" s="1373"/>
      <c r="R319" s="1374"/>
      <c r="S319" s="259"/>
      <c r="T319" s="257"/>
      <c r="U319" s="180"/>
    </row>
    <row r="320" spans="2:21" ht="19.5" hidden="1" customHeight="1">
      <c r="B320" s="1364"/>
      <c r="C320" s="264" t="s">
        <v>149</v>
      </c>
      <c r="D320" s="265"/>
      <c r="E320" s="288">
        <f t="shared" si="67"/>
        <v>0</v>
      </c>
      <c r="F320" s="288" t="str">
        <f>IF('①7.積算内訳（PR）'!F319="","",'①7.積算内訳（PR）'!F319)</f>
        <v/>
      </c>
      <c r="G320" s="288" t="str">
        <f>IF('①7.積算内訳（PR）'!G319="","",'①7.積算内訳（PR）'!G319)</f>
        <v/>
      </c>
      <c r="H320" s="753" t="str">
        <f>IF('①7.積算内訳（PR）'!H319="","",'①7.積算内訳（PR）'!H319)</f>
        <v/>
      </c>
      <c r="I320" s="1780"/>
      <c r="J320" s="264" t="s">
        <v>149</v>
      </c>
      <c r="K320" s="265"/>
      <c r="L320" s="288" t="str">
        <f t="shared" si="68"/>
        <v/>
      </c>
      <c r="M320" s="266"/>
      <c r="N320" s="266"/>
      <c r="O320" s="266"/>
      <c r="P320" s="1783"/>
      <c r="Q320" s="1373"/>
      <c r="R320" s="1374"/>
      <c r="S320" s="259"/>
      <c r="T320" s="257"/>
      <c r="U320" s="180"/>
    </row>
    <row r="321" spans="2:21" ht="19.5" hidden="1" customHeight="1">
      <c r="B321" s="1364"/>
      <c r="C321" s="269" t="s">
        <v>150</v>
      </c>
      <c r="D321" s="265"/>
      <c r="E321" s="288">
        <f t="shared" si="67"/>
        <v>0</v>
      </c>
      <c r="F321" s="288" t="str">
        <f>IF('①7.積算内訳（PR）'!F320="","",'①7.積算内訳（PR）'!F320)</f>
        <v/>
      </c>
      <c r="G321" s="288" t="str">
        <f>IF('①7.積算内訳（PR）'!G320="","",'①7.積算内訳（PR）'!G320)</f>
        <v/>
      </c>
      <c r="H321" s="753" t="str">
        <f>IF('①7.積算内訳（PR）'!H320="","",'①7.積算内訳（PR）'!H320)</f>
        <v/>
      </c>
      <c r="I321" s="1780"/>
      <c r="J321" s="269" t="s">
        <v>150</v>
      </c>
      <c r="K321" s="265"/>
      <c r="L321" s="288" t="str">
        <f t="shared" si="68"/>
        <v/>
      </c>
      <c r="M321" s="266"/>
      <c r="N321" s="266"/>
      <c r="O321" s="266"/>
      <c r="P321" s="1783"/>
      <c r="Q321" s="1373"/>
      <c r="R321" s="1374"/>
      <c r="S321" s="259"/>
      <c r="T321" s="257"/>
      <c r="U321" s="180"/>
    </row>
    <row r="322" spans="2:21" ht="19.5" hidden="1" customHeight="1">
      <c r="B322" s="1364"/>
      <c r="C322" s="264" t="s">
        <v>151</v>
      </c>
      <c r="D322" s="265"/>
      <c r="E322" s="288">
        <f t="shared" si="67"/>
        <v>0</v>
      </c>
      <c r="F322" s="288" t="str">
        <f>IF('①7.積算内訳（PR）'!F321="","",'①7.積算内訳（PR）'!F321)</f>
        <v/>
      </c>
      <c r="G322" s="288" t="str">
        <f>IF('①7.積算内訳（PR）'!G321="","",'①7.積算内訳（PR）'!G321)</f>
        <v/>
      </c>
      <c r="H322" s="753" t="str">
        <f>IF('①7.積算内訳（PR）'!H321="","",'①7.積算内訳（PR）'!H321)</f>
        <v/>
      </c>
      <c r="I322" s="1780"/>
      <c r="J322" s="264" t="s">
        <v>151</v>
      </c>
      <c r="K322" s="265"/>
      <c r="L322" s="288" t="str">
        <f t="shared" si="68"/>
        <v/>
      </c>
      <c r="M322" s="266"/>
      <c r="N322" s="266"/>
      <c r="O322" s="266"/>
      <c r="P322" s="1783"/>
      <c r="Q322" s="1373"/>
      <c r="R322" s="1374"/>
      <c r="S322" s="268"/>
      <c r="T322" s="270"/>
      <c r="U322" s="180"/>
    </row>
    <row r="323" spans="2:21" ht="19.5" hidden="1" customHeight="1">
      <c r="B323" s="1364"/>
      <c r="C323" s="264" t="s">
        <v>152</v>
      </c>
      <c r="D323" s="265"/>
      <c r="E323" s="288">
        <f t="shared" si="67"/>
        <v>0</v>
      </c>
      <c r="F323" s="754" t="str">
        <f>IF('①7.積算内訳（PR）'!F322="","",'①7.積算内訳（PR）'!F322)</f>
        <v/>
      </c>
      <c r="G323" s="754" t="str">
        <f>IF('①7.積算内訳（PR）'!G322="","",'①7.積算内訳（PR）'!G322)</f>
        <v/>
      </c>
      <c r="H323" s="753" t="str">
        <f>IF('①7.積算内訳（PR）'!H322="","",'①7.積算内訳（PR）'!H322)</f>
        <v/>
      </c>
      <c r="I323" s="1780"/>
      <c r="J323" s="264" t="s">
        <v>152</v>
      </c>
      <c r="K323" s="265"/>
      <c r="L323" s="288" t="str">
        <f t="shared" si="68"/>
        <v/>
      </c>
      <c r="M323" s="278"/>
      <c r="N323" s="278"/>
      <c r="O323" s="278"/>
      <c r="P323" s="1783"/>
      <c r="Q323" s="1373"/>
      <c r="R323" s="1374"/>
      <c r="S323" s="268"/>
      <c r="T323" s="270"/>
      <c r="U323" s="180"/>
    </row>
    <row r="324" spans="2:21" ht="19.5" hidden="1" customHeight="1">
      <c r="B324" s="1364"/>
      <c r="C324" s="272" t="s">
        <v>631</v>
      </c>
      <c r="D324" s="265"/>
      <c r="E324" s="288">
        <f t="shared" si="67"/>
        <v>0</v>
      </c>
      <c r="F324" s="288" t="str">
        <f>IF('①7.積算内訳（PR）'!F323="","",'①7.積算内訳（PR）'!F323)</f>
        <v/>
      </c>
      <c r="G324" s="288" t="str">
        <f>IF('①7.積算内訳（PR）'!G323="","",'①7.積算内訳（PR）'!G323)</f>
        <v/>
      </c>
      <c r="H324" s="753" t="str">
        <f>IF('①7.積算内訳（PR）'!H323="","",'①7.積算内訳（PR）'!H323)</f>
        <v/>
      </c>
      <c r="I324" s="1780"/>
      <c r="J324" s="272" t="s">
        <v>631</v>
      </c>
      <c r="K324" s="265"/>
      <c r="L324" s="288" t="str">
        <f t="shared" si="68"/>
        <v/>
      </c>
      <c r="M324" s="266"/>
      <c r="N324" s="266"/>
      <c r="O324" s="266"/>
      <c r="P324" s="1783"/>
      <c r="Q324" s="1373"/>
      <c r="R324" s="1374"/>
      <c r="S324" s="268"/>
      <c r="T324" s="270"/>
      <c r="U324" s="180"/>
    </row>
    <row r="325" spans="2:21" ht="19.5" hidden="1" customHeight="1">
      <c r="B325" s="1364"/>
      <c r="C325" s="264" t="s">
        <v>153</v>
      </c>
      <c r="D325" s="265"/>
      <c r="E325" s="288">
        <f t="shared" si="67"/>
        <v>0</v>
      </c>
      <c r="F325" s="288" t="str">
        <f>IF('①7.積算内訳（PR）'!F324="","",'①7.積算内訳（PR）'!F324)</f>
        <v/>
      </c>
      <c r="G325" s="288" t="str">
        <f>IF('①7.積算内訳（PR）'!G324="","",'①7.積算内訳（PR）'!G324)</f>
        <v/>
      </c>
      <c r="H325" s="753" t="str">
        <f>IF('①7.積算内訳（PR）'!H324="","",'①7.積算内訳（PR）'!H324)</f>
        <v/>
      </c>
      <c r="I325" s="1780"/>
      <c r="J325" s="264" t="s">
        <v>153</v>
      </c>
      <c r="K325" s="265"/>
      <c r="L325" s="288" t="str">
        <f t="shared" si="68"/>
        <v/>
      </c>
      <c r="M325" s="266"/>
      <c r="N325" s="266"/>
      <c r="O325" s="266"/>
      <c r="P325" s="1783"/>
      <c r="Q325" s="1373"/>
      <c r="R325" s="1374"/>
      <c r="S325" s="268"/>
      <c r="T325" s="270"/>
      <c r="U325" s="180"/>
    </row>
    <row r="326" spans="2:21" ht="19.5" hidden="1" customHeight="1" thickBot="1">
      <c r="B326" s="1365"/>
      <c r="C326" s="273" t="s">
        <v>154</v>
      </c>
      <c r="D326" s="758" t="str">
        <f>IF('①7.積算内訳（PR）'!D325="","",'①7.積算内訳（PR）'!D325)</f>
        <v/>
      </c>
      <c r="E326" s="289">
        <f>SUM(F326:H326)</f>
        <v>0</v>
      </c>
      <c r="F326" s="289" t="str">
        <f>IF('①7.積算内訳（PR）'!F325="","",'①7.積算内訳（PR）'!F325)</f>
        <v/>
      </c>
      <c r="G326" s="289" t="str">
        <f>IF('①7.積算内訳（PR）'!G325="","",'①7.積算内訳（PR）'!G325)</f>
        <v/>
      </c>
      <c r="H326" s="755" t="str">
        <f>IF('①7.積算内訳（PR）'!H325="","",'①7.積算内訳（PR）'!H325)</f>
        <v/>
      </c>
      <c r="I326" s="1781"/>
      <c r="J326" s="273" t="s">
        <v>154</v>
      </c>
      <c r="K326" s="274"/>
      <c r="L326" s="289" t="str">
        <f t="shared" si="68"/>
        <v/>
      </c>
      <c r="M326" s="275"/>
      <c r="N326" s="275"/>
      <c r="O326" s="275"/>
      <c r="P326" s="1784"/>
      <c r="Q326" s="1381"/>
      <c r="R326" s="1382"/>
      <c r="S326" s="268"/>
      <c r="T326" s="270"/>
      <c r="U326" s="180"/>
    </row>
    <row r="327" spans="2:21" ht="37.5" hidden="1" customHeight="1">
      <c r="B327" s="204" t="str">
        <f>IF('①4.事業内容（PR）'!B37="","",'①4.事業内容（PR）'!B37)</f>
        <v/>
      </c>
      <c r="C327" s="1359" t="str">
        <f>IF('①4.事業内容（PR）'!C37="","",'①4.事業内容（PR）'!C37)</f>
        <v/>
      </c>
      <c r="D327" s="1360"/>
      <c r="E327" s="284">
        <f>SUM(E328:E336)</f>
        <v>0</v>
      </c>
      <c r="F327" s="284">
        <f>SUM(F328:F336)</f>
        <v>0</v>
      </c>
      <c r="G327" s="284">
        <f>SUM(G328:G336)</f>
        <v>0</v>
      </c>
      <c r="H327" s="756">
        <f>SUM(H328:H336)</f>
        <v>0</v>
      </c>
      <c r="I327" s="760" t="str">
        <f>IF('⑦1.活動計画変更（PR）'!C71="変更",'⑦1.活動計画変更（PR）'!B71,IF('⑦1.活動計画変更（PR）'!C71="中止",'⑦1.活動計画変更（PR）'!B71,""))</f>
        <v/>
      </c>
      <c r="J327" s="1359" t="str">
        <f>IF('⑦1.活動計画変更（PR）'!C71="変更",'⑦1.活動計画変更（PR）'!D71,"")</f>
        <v/>
      </c>
      <c r="K327" s="1360"/>
      <c r="L327" s="284" t="str">
        <f>IF(SUM(L328:L336)=0,"",SUM(L328:L336))</f>
        <v/>
      </c>
      <c r="M327" s="284" t="str">
        <f>IF(SUM(M328:M336)=0,"",SUM(M328:M336))</f>
        <v/>
      </c>
      <c r="N327" s="284" t="str">
        <f>IF(SUM(N328:N336)=0,"",SUM(N328:N336))</f>
        <v/>
      </c>
      <c r="O327" s="284" t="str">
        <f>IF(SUM(O328:O336)=0,"",SUM(O328:O336))</f>
        <v/>
      </c>
      <c r="P327" s="277"/>
      <c r="Q327" s="1787"/>
      <c r="R327" s="1788"/>
      <c r="S327" s="259"/>
      <c r="T327" s="257"/>
      <c r="U327" s="180"/>
    </row>
    <row r="328" spans="2:21" ht="19.5" hidden="1" customHeight="1">
      <c r="B328" s="1363"/>
      <c r="C328" s="260" t="s">
        <v>147</v>
      </c>
      <c r="D328" s="261"/>
      <c r="E328" s="287">
        <f>SUM(F328:H328)</f>
        <v>0</v>
      </c>
      <c r="F328" s="287" t="str">
        <f>IF('①7.積算内訳（PR）'!F327="","",'①7.積算内訳（PR）'!F327)</f>
        <v/>
      </c>
      <c r="G328" s="287" t="str">
        <f>IF('①7.積算内訳（PR）'!G327="","",'①7.積算内訳（PR）'!G327)</f>
        <v/>
      </c>
      <c r="H328" s="752" t="str">
        <f>IF('①7.積算内訳（PR）'!H327="","",'①7.積算内訳（PR）'!H327)</f>
        <v/>
      </c>
      <c r="I328" s="1779" t="str">
        <f>IF('⑦1.活動計画変更（PR）'!C71="選択","",IF('⑦1.活動計画変更（PR）'!C71="変更",'⑦1.活動計画変更（PR）'!C71,IF('⑦1.活動計画変更（PR）'!C71="中止","中止","")))</f>
        <v/>
      </c>
      <c r="J328" s="260" t="s">
        <v>147</v>
      </c>
      <c r="K328" s="261"/>
      <c r="L328" s="287" t="str">
        <f>IF(SUM(M328:O328)=0,"",SUM(M328:O328))</f>
        <v/>
      </c>
      <c r="M328" s="262"/>
      <c r="N328" s="262"/>
      <c r="O328" s="262"/>
      <c r="P328" s="1782"/>
      <c r="Q328" s="1785"/>
      <c r="R328" s="1786"/>
      <c r="S328" s="268"/>
      <c r="T328" s="270"/>
      <c r="U328" s="180"/>
    </row>
    <row r="329" spans="2:21" ht="19.5" hidden="1" customHeight="1">
      <c r="B329" s="1364"/>
      <c r="C329" s="264" t="s">
        <v>148</v>
      </c>
      <c r="D329" s="265"/>
      <c r="E329" s="288">
        <f t="shared" ref="E329:E335" si="69">SUM(F329:H329)</f>
        <v>0</v>
      </c>
      <c r="F329" s="288" t="str">
        <f>IF('①7.積算内訳（PR）'!F328="","",'①7.積算内訳（PR）'!F328)</f>
        <v/>
      </c>
      <c r="G329" s="288" t="str">
        <f>IF('①7.積算内訳（PR）'!G328="","",'①7.積算内訳（PR）'!G328)</f>
        <v/>
      </c>
      <c r="H329" s="753" t="str">
        <f>IF('①7.積算内訳（PR）'!H328="","",'①7.積算内訳（PR）'!H328)</f>
        <v/>
      </c>
      <c r="I329" s="1780"/>
      <c r="J329" s="264" t="s">
        <v>148</v>
      </c>
      <c r="K329" s="265"/>
      <c r="L329" s="288" t="str">
        <f t="shared" ref="L329:L336" si="70">IF(SUM(M329:O329)=0,"",SUM(M329:O329))</f>
        <v/>
      </c>
      <c r="M329" s="266"/>
      <c r="N329" s="266"/>
      <c r="O329" s="266"/>
      <c r="P329" s="1783"/>
      <c r="Q329" s="1373"/>
      <c r="R329" s="1374"/>
      <c r="S329" s="259"/>
      <c r="T329" s="257"/>
      <c r="U329" s="180"/>
    </row>
    <row r="330" spans="2:21" ht="19.5" hidden="1" customHeight="1">
      <c r="B330" s="1364"/>
      <c r="C330" s="264" t="s">
        <v>149</v>
      </c>
      <c r="D330" s="265"/>
      <c r="E330" s="288">
        <f t="shared" si="69"/>
        <v>0</v>
      </c>
      <c r="F330" s="288" t="str">
        <f>IF('①7.積算内訳（PR）'!F329="","",'①7.積算内訳（PR）'!F329)</f>
        <v/>
      </c>
      <c r="G330" s="288" t="str">
        <f>IF('①7.積算内訳（PR）'!G329="","",'①7.積算内訳（PR）'!G329)</f>
        <v/>
      </c>
      <c r="H330" s="753" t="str">
        <f>IF('①7.積算内訳（PR）'!H329="","",'①7.積算内訳（PR）'!H329)</f>
        <v/>
      </c>
      <c r="I330" s="1780"/>
      <c r="J330" s="264" t="s">
        <v>149</v>
      </c>
      <c r="K330" s="265"/>
      <c r="L330" s="288" t="str">
        <f t="shared" si="70"/>
        <v/>
      </c>
      <c r="M330" s="266"/>
      <c r="N330" s="266"/>
      <c r="O330" s="266"/>
      <c r="P330" s="1783"/>
      <c r="Q330" s="1373"/>
      <c r="R330" s="1374"/>
      <c r="S330" s="259"/>
      <c r="T330" s="257"/>
      <c r="U330" s="180"/>
    </row>
    <row r="331" spans="2:21" ht="19.5" hidden="1" customHeight="1">
      <c r="B331" s="1364"/>
      <c r="C331" s="269" t="s">
        <v>150</v>
      </c>
      <c r="D331" s="265"/>
      <c r="E331" s="288">
        <f t="shared" si="69"/>
        <v>0</v>
      </c>
      <c r="F331" s="288" t="str">
        <f>IF('①7.積算内訳（PR）'!F330="","",'①7.積算内訳（PR）'!F330)</f>
        <v/>
      </c>
      <c r="G331" s="288" t="str">
        <f>IF('①7.積算内訳（PR）'!G330="","",'①7.積算内訳（PR）'!G330)</f>
        <v/>
      </c>
      <c r="H331" s="753" t="str">
        <f>IF('①7.積算内訳（PR）'!H330="","",'①7.積算内訳（PR）'!H330)</f>
        <v/>
      </c>
      <c r="I331" s="1780"/>
      <c r="J331" s="269" t="s">
        <v>150</v>
      </c>
      <c r="K331" s="265"/>
      <c r="L331" s="288" t="str">
        <f t="shared" si="70"/>
        <v/>
      </c>
      <c r="M331" s="266"/>
      <c r="N331" s="266"/>
      <c r="O331" s="266"/>
      <c r="P331" s="1783"/>
      <c r="Q331" s="1373"/>
      <c r="R331" s="1374"/>
      <c r="S331" s="259"/>
      <c r="T331" s="257"/>
      <c r="U331" s="180"/>
    </row>
    <row r="332" spans="2:21" ht="19.5" hidden="1" customHeight="1">
      <c r="B332" s="1364"/>
      <c r="C332" s="264" t="s">
        <v>151</v>
      </c>
      <c r="D332" s="265"/>
      <c r="E332" s="288">
        <f t="shared" si="69"/>
        <v>0</v>
      </c>
      <c r="F332" s="288" t="str">
        <f>IF('①7.積算内訳（PR）'!F331="","",'①7.積算内訳（PR）'!F331)</f>
        <v/>
      </c>
      <c r="G332" s="288" t="str">
        <f>IF('①7.積算内訳（PR）'!G331="","",'①7.積算内訳（PR）'!G331)</f>
        <v/>
      </c>
      <c r="H332" s="753" t="str">
        <f>IF('①7.積算内訳（PR）'!H331="","",'①7.積算内訳（PR）'!H331)</f>
        <v/>
      </c>
      <c r="I332" s="1780"/>
      <c r="J332" s="264" t="s">
        <v>151</v>
      </c>
      <c r="K332" s="265"/>
      <c r="L332" s="288" t="str">
        <f t="shared" si="70"/>
        <v/>
      </c>
      <c r="M332" s="266"/>
      <c r="N332" s="266"/>
      <c r="O332" s="266"/>
      <c r="P332" s="1783"/>
      <c r="Q332" s="1373"/>
      <c r="R332" s="1374"/>
      <c r="S332" s="268"/>
      <c r="T332" s="270"/>
      <c r="U332" s="180"/>
    </row>
    <row r="333" spans="2:21" ht="19.5" hidden="1" customHeight="1">
      <c r="B333" s="1364"/>
      <c r="C333" s="264" t="s">
        <v>152</v>
      </c>
      <c r="D333" s="265"/>
      <c r="E333" s="288">
        <f t="shared" si="69"/>
        <v>0</v>
      </c>
      <c r="F333" s="754" t="str">
        <f>IF('①7.積算内訳（PR）'!F332="","",'①7.積算内訳（PR）'!F332)</f>
        <v/>
      </c>
      <c r="G333" s="754" t="str">
        <f>IF('①7.積算内訳（PR）'!G332="","",'①7.積算内訳（PR）'!G332)</f>
        <v/>
      </c>
      <c r="H333" s="753" t="str">
        <f>IF('①7.積算内訳（PR）'!H332="","",'①7.積算内訳（PR）'!H332)</f>
        <v/>
      </c>
      <c r="I333" s="1780"/>
      <c r="J333" s="264" t="s">
        <v>152</v>
      </c>
      <c r="K333" s="265"/>
      <c r="L333" s="288" t="str">
        <f t="shared" si="70"/>
        <v/>
      </c>
      <c r="M333" s="278"/>
      <c r="N333" s="278"/>
      <c r="O333" s="278"/>
      <c r="P333" s="1783"/>
      <c r="Q333" s="1373"/>
      <c r="R333" s="1374"/>
      <c r="S333" s="268"/>
      <c r="T333" s="270"/>
      <c r="U333" s="180"/>
    </row>
    <row r="334" spans="2:21" ht="19.5" hidden="1" customHeight="1">
      <c r="B334" s="1364"/>
      <c r="C334" s="272" t="s">
        <v>631</v>
      </c>
      <c r="D334" s="265"/>
      <c r="E334" s="288">
        <f t="shared" si="69"/>
        <v>0</v>
      </c>
      <c r="F334" s="288" t="str">
        <f>IF('①7.積算内訳（PR）'!F333="","",'①7.積算内訳（PR）'!F333)</f>
        <v/>
      </c>
      <c r="G334" s="288" t="str">
        <f>IF('①7.積算内訳（PR）'!G333="","",'①7.積算内訳（PR）'!G333)</f>
        <v/>
      </c>
      <c r="H334" s="753" t="str">
        <f>IF('①7.積算内訳（PR）'!H333="","",'①7.積算内訳（PR）'!H333)</f>
        <v/>
      </c>
      <c r="I334" s="1780"/>
      <c r="J334" s="272" t="s">
        <v>631</v>
      </c>
      <c r="K334" s="265"/>
      <c r="L334" s="288" t="str">
        <f t="shared" si="70"/>
        <v/>
      </c>
      <c r="M334" s="266"/>
      <c r="N334" s="266"/>
      <c r="O334" s="266"/>
      <c r="P334" s="1783"/>
      <c r="Q334" s="1373"/>
      <c r="R334" s="1374"/>
      <c r="S334" s="268"/>
      <c r="T334" s="270"/>
      <c r="U334" s="180"/>
    </row>
    <row r="335" spans="2:21" ht="19.5" hidden="1" customHeight="1">
      <c r="B335" s="1364"/>
      <c r="C335" s="264" t="s">
        <v>153</v>
      </c>
      <c r="D335" s="265"/>
      <c r="E335" s="288">
        <f t="shared" si="69"/>
        <v>0</v>
      </c>
      <c r="F335" s="288" t="str">
        <f>IF('①7.積算内訳（PR）'!F334="","",'①7.積算内訳（PR）'!F334)</f>
        <v/>
      </c>
      <c r="G335" s="288" t="str">
        <f>IF('①7.積算内訳（PR）'!G334="","",'①7.積算内訳（PR）'!G334)</f>
        <v/>
      </c>
      <c r="H335" s="753" t="str">
        <f>IF('①7.積算内訳（PR）'!H334="","",'①7.積算内訳（PR）'!H334)</f>
        <v/>
      </c>
      <c r="I335" s="1780"/>
      <c r="J335" s="264" t="s">
        <v>153</v>
      </c>
      <c r="K335" s="265"/>
      <c r="L335" s="288" t="str">
        <f t="shared" si="70"/>
        <v/>
      </c>
      <c r="M335" s="266"/>
      <c r="N335" s="266"/>
      <c r="O335" s="266"/>
      <c r="P335" s="1783"/>
      <c r="Q335" s="1373"/>
      <c r="R335" s="1374"/>
      <c r="S335" s="268"/>
      <c r="T335" s="270"/>
      <c r="U335" s="180"/>
    </row>
    <row r="336" spans="2:21" ht="19.5" hidden="1" customHeight="1" thickBot="1">
      <c r="B336" s="1365"/>
      <c r="C336" s="273" t="s">
        <v>154</v>
      </c>
      <c r="D336" s="758" t="str">
        <f>IF('①7.積算内訳（PR）'!D335="","",'①7.積算内訳（PR）'!D335)</f>
        <v/>
      </c>
      <c r="E336" s="289">
        <f>SUM(F336:H336)</f>
        <v>0</v>
      </c>
      <c r="F336" s="289" t="str">
        <f>IF('①7.積算内訳（PR）'!F335="","",'①7.積算内訳（PR）'!F335)</f>
        <v/>
      </c>
      <c r="G336" s="289" t="str">
        <f>IF('①7.積算内訳（PR）'!G335="","",'①7.積算内訳（PR）'!G335)</f>
        <v/>
      </c>
      <c r="H336" s="755" t="str">
        <f>IF('①7.積算内訳（PR）'!H335="","",'①7.積算内訳（PR）'!H335)</f>
        <v/>
      </c>
      <c r="I336" s="1781"/>
      <c r="J336" s="273" t="s">
        <v>154</v>
      </c>
      <c r="K336" s="274"/>
      <c r="L336" s="289" t="str">
        <f t="shared" si="70"/>
        <v/>
      </c>
      <c r="M336" s="275"/>
      <c r="N336" s="275"/>
      <c r="O336" s="275"/>
      <c r="P336" s="1784"/>
      <c r="Q336" s="1381"/>
      <c r="R336" s="1382"/>
      <c r="S336" s="268"/>
      <c r="T336" s="270"/>
      <c r="U336" s="180"/>
    </row>
    <row r="337" spans="2:21" ht="40.5" hidden="1" customHeight="1">
      <c r="B337" s="204" t="str">
        <f>IF('①4.事業内容（PR）'!B38="","",'①4.事業内容（PR）'!B38)</f>
        <v/>
      </c>
      <c r="C337" s="1359" t="str">
        <f>IF('①4.事業内容（PR）'!C38="","",'①4.事業内容（PR）'!C38)</f>
        <v/>
      </c>
      <c r="D337" s="1360"/>
      <c r="E337" s="284">
        <f>SUM(E338:E346)</f>
        <v>0</v>
      </c>
      <c r="F337" s="284">
        <f>SUM(F338:F346)</f>
        <v>0</v>
      </c>
      <c r="G337" s="284">
        <f>SUM(G338:G346)</f>
        <v>0</v>
      </c>
      <c r="H337" s="756">
        <f>SUM(H338:H346)</f>
        <v>0</v>
      </c>
      <c r="I337" s="760" t="str">
        <f>IF('⑦1.活動計画変更（PR）'!C73="変更",'⑦1.活動計画変更（PR）'!B73,IF('⑦1.活動計画変更（PR）'!C73="中止",'⑦1.活動計画変更（PR）'!B73,""))</f>
        <v/>
      </c>
      <c r="J337" s="1359" t="str">
        <f>IF('⑦1.活動計画変更（PR）'!C73="変更",'⑦1.活動計画変更（PR）'!D73,"")</f>
        <v/>
      </c>
      <c r="K337" s="1360"/>
      <c r="L337" s="284" t="str">
        <f>IF(SUM(L338:L346)=0,"",SUM(L338:L346))</f>
        <v/>
      </c>
      <c r="M337" s="284" t="str">
        <f>IF(SUM(M338:M346)=0,"",SUM(M338:M346))</f>
        <v/>
      </c>
      <c r="N337" s="284" t="str">
        <f>IF(SUM(N338:N346)=0,"",SUM(N338:N346))</f>
        <v/>
      </c>
      <c r="O337" s="284" t="str">
        <f>IF(SUM(O338:O346)=0,"",SUM(O338:O346))</f>
        <v/>
      </c>
      <c r="P337" s="279"/>
      <c r="Q337" s="1777"/>
      <c r="R337" s="1778"/>
      <c r="S337" s="259"/>
      <c r="T337" s="257"/>
      <c r="U337" s="180"/>
    </row>
    <row r="338" spans="2:21" ht="19.5" hidden="1" customHeight="1">
      <c r="B338" s="1363"/>
      <c r="C338" s="260" t="s">
        <v>147</v>
      </c>
      <c r="D338" s="261"/>
      <c r="E338" s="287">
        <f>SUM(F338:H338)</f>
        <v>0</v>
      </c>
      <c r="F338" s="287" t="str">
        <f>IF('①7.積算内訳（PR）'!F337="","",'①7.積算内訳（PR）'!F337)</f>
        <v/>
      </c>
      <c r="G338" s="287" t="str">
        <f>IF('①7.積算内訳（PR）'!G337="","",'①7.積算内訳（PR）'!G337)</f>
        <v/>
      </c>
      <c r="H338" s="752" t="str">
        <f>IF('①7.積算内訳（PR）'!H337="","",'①7.積算内訳（PR）'!H337)</f>
        <v/>
      </c>
      <c r="I338" s="1779" t="str">
        <f>IF('⑦1.活動計画変更（PR）'!C73="選択","",IF('⑦1.活動計画変更（PR）'!C73="変更",'⑦1.活動計画変更（PR）'!C73,IF('⑦1.活動計画変更（PR）'!C73="中止","中止","")))</f>
        <v/>
      </c>
      <c r="J338" s="260" t="s">
        <v>147</v>
      </c>
      <c r="K338" s="261"/>
      <c r="L338" s="287" t="str">
        <f>IF(SUM(M338:O338)=0,"",SUM(M338:O338))</f>
        <v/>
      </c>
      <c r="M338" s="262"/>
      <c r="N338" s="262"/>
      <c r="O338" s="262"/>
      <c r="P338" s="1782"/>
      <c r="Q338" s="1785"/>
      <c r="R338" s="1786"/>
      <c r="S338" s="259"/>
      <c r="T338" s="257"/>
      <c r="U338" s="180"/>
    </row>
    <row r="339" spans="2:21" ht="19.5" hidden="1" customHeight="1">
      <c r="B339" s="1364"/>
      <c r="C339" s="264" t="s">
        <v>148</v>
      </c>
      <c r="D339" s="265"/>
      <c r="E339" s="288">
        <f t="shared" ref="E339:E345" si="71">SUM(F339:H339)</f>
        <v>0</v>
      </c>
      <c r="F339" s="288" t="str">
        <f>IF('①7.積算内訳（PR）'!F338="","",'①7.積算内訳（PR）'!F338)</f>
        <v/>
      </c>
      <c r="G339" s="288" t="str">
        <f>IF('①7.積算内訳（PR）'!G338="","",'①7.積算内訳（PR）'!G338)</f>
        <v/>
      </c>
      <c r="H339" s="753" t="str">
        <f>IF('①7.積算内訳（PR）'!H338="","",'①7.積算内訳（PR）'!H338)</f>
        <v/>
      </c>
      <c r="I339" s="1780"/>
      <c r="J339" s="264" t="s">
        <v>148</v>
      </c>
      <c r="K339" s="265"/>
      <c r="L339" s="288" t="str">
        <f t="shared" ref="L339:L346" si="72">IF(SUM(M339:O339)=0,"",SUM(M339:O339))</f>
        <v/>
      </c>
      <c r="M339" s="266"/>
      <c r="N339" s="266"/>
      <c r="O339" s="266"/>
      <c r="P339" s="1783"/>
      <c r="Q339" s="1373"/>
      <c r="R339" s="1374"/>
      <c r="S339" s="268"/>
      <c r="T339" s="270"/>
      <c r="U339" s="180"/>
    </row>
    <row r="340" spans="2:21" ht="19.5" hidden="1" customHeight="1">
      <c r="B340" s="1364"/>
      <c r="C340" s="264" t="s">
        <v>149</v>
      </c>
      <c r="D340" s="265"/>
      <c r="E340" s="288">
        <f t="shared" si="71"/>
        <v>0</v>
      </c>
      <c r="F340" s="288" t="str">
        <f>IF('①7.積算内訳（PR）'!F339="","",'①7.積算内訳（PR）'!F339)</f>
        <v/>
      </c>
      <c r="G340" s="288" t="str">
        <f>IF('①7.積算内訳（PR）'!G339="","",'①7.積算内訳（PR）'!G339)</f>
        <v/>
      </c>
      <c r="H340" s="753" t="str">
        <f>IF('①7.積算内訳（PR）'!H339="","",'①7.積算内訳（PR）'!H339)</f>
        <v/>
      </c>
      <c r="I340" s="1780"/>
      <c r="J340" s="264" t="s">
        <v>149</v>
      </c>
      <c r="K340" s="265"/>
      <c r="L340" s="288" t="str">
        <f t="shared" si="72"/>
        <v/>
      </c>
      <c r="M340" s="266"/>
      <c r="N340" s="266"/>
      <c r="O340" s="266"/>
      <c r="P340" s="1783"/>
      <c r="Q340" s="1373"/>
      <c r="R340" s="1374"/>
      <c r="S340" s="268"/>
      <c r="T340" s="270"/>
      <c r="U340" s="180"/>
    </row>
    <row r="341" spans="2:21" ht="19.5" hidden="1" customHeight="1">
      <c r="B341" s="1364"/>
      <c r="C341" s="269" t="s">
        <v>150</v>
      </c>
      <c r="D341" s="265"/>
      <c r="E341" s="288">
        <f t="shared" si="71"/>
        <v>0</v>
      </c>
      <c r="F341" s="288" t="str">
        <f>IF('①7.積算内訳（PR）'!F340="","",'①7.積算内訳（PR）'!F340)</f>
        <v/>
      </c>
      <c r="G341" s="288" t="str">
        <f>IF('①7.積算内訳（PR）'!G340="","",'①7.積算内訳（PR）'!G340)</f>
        <v/>
      </c>
      <c r="H341" s="753" t="str">
        <f>IF('①7.積算内訳（PR）'!H340="","",'①7.積算内訳（PR）'!H340)</f>
        <v/>
      </c>
      <c r="I341" s="1780"/>
      <c r="J341" s="269" t="s">
        <v>150</v>
      </c>
      <c r="K341" s="265"/>
      <c r="L341" s="288" t="str">
        <f t="shared" si="72"/>
        <v/>
      </c>
      <c r="M341" s="266"/>
      <c r="N341" s="266"/>
      <c r="O341" s="266"/>
      <c r="P341" s="1783"/>
      <c r="Q341" s="1373"/>
      <c r="R341" s="1374"/>
      <c r="S341" s="268"/>
      <c r="T341" s="270"/>
      <c r="U341" s="180"/>
    </row>
    <row r="342" spans="2:21" ht="19.5" hidden="1" customHeight="1">
      <c r="B342" s="1364"/>
      <c r="C342" s="264" t="s">
        <v>151</v>
      </c>
      <c r="D342" s="265"/>
      <c r="E342" s="288">
        <f t="shared" si="71"/>
        <v>0</v>
      </c>
      <c r="F342" s="288" t="str">
        <f>IF('①7.積算内訳（PR）'!F341="","",'①7.積算内訳（PR）'!F341)</f>
        <v/>
      </c>
      <c r="G342" s="288" t="str">
        <f>IF('①7.積算内訳（PR）'!G341="","",'①7.積算内訳（PR）'!G341)</f>
        <v/>
      </c>
      <c r="H342" s="753" t="str">
        <f>IF('①7.積算内訳（PR）'!H341="","",'①7.積算内訳（PR）'!H341)</f>
        <v/>
      </c>
      <c r="I342" s="1780"/>
      <c r="J342" s="264" t="s">
        <v>151</v>
      </c>
      <c r="K342" s="265"/>
      <c r="L342" s="288" t="str">
        <f t="shared" si="72"/>
        <v/>
      </c>
      <c r="M342" s="266"/>
      <c r="N342" s="266"/>
      <c r="O342" s="266"/>
      <c r="P342" s="1783"/>
      <c r="Q342" s="1373"/>
      <c r="R342" s="1374"/>
      <c r="S342" s="259"/>
      <c r="T342" s="257"/>
      <c r="U342" s="180"/>
    </row>
    <row r="343" spans="2:21" ht="19.5" hidden="1" customHeight="1">
      <c r="B343" s="1364"/>
      <c r="C343" s="264" t="s">
        <v>152</v>
      </c>
      <c r="D343" s="265"/>
      <c r="E343" s="288">
        <f t="shared" si="71"/>
        <v>0</v>
      </c>
      <c r="F343" s="754" t="str">
        <f>IF('①7.積算内訳（PR）'!F342="","",'①7.積算内訳（PR）'!F342)</f>
        <v/>
      </c>
      <c r="G343" s="754" t="str">
        <f>IF('①7.積算内訳（PR）'!G342="","",'①7.積算内訳（PR）'!G342)</f>
        <v/>
      </c>
      <c r="H343" s="753" t="str">
        <f>IF('①7.積算内訳（PR）'!H342="","",'①7.積算内訳（PR）'!H342)</f>
        <v/>
      </c>
      <c r="I343" s="1780"/>
      <c r="J343" s="264" t="s">
        <v>152</v>
      </c>
      <c r="K343" s="265"/>
      <c r="L343" s="288" t="str">
        <f t="shared" si="72"/>
        <v/>
      </c>
      <c r="M343" s="278"/>
      <c r="N343" s="278"/>
      <c r="O343" s="278"/>
      <c r="P343" s="1783"/>
      <c r="Q343" s="1373"/>
      <c r="R343" s="1374"/>
      <c r="S343" s="259"/>
      <c r="T343" s="257"/>
      <c r="U343" s="180"/>
    </row>
    <row r="344" spans="2:21" ht="19.5" hidden="1" customHeight="1">
      <c r="B344" s="1364"/>
      <c r="C344" s="272" t="s">
        <v>631</v>
      </c>
      <c r="D344" s="265"/>
      <c r="E344" s="288">
        <f t="shared" si="71"/>
        <v>0</v>
      </c>
      <c r="F344" s="288" t="str">
        <f>IF('①7.積算内訳（PR）'!F343="","",'①7.積算内訳（PR）'!F343)</f>
        <v/>
      </c>
      <c r="G344" s="288" t="str">
        <f>IF('①7.積算内訳（PR）'!G343="","",'①7.積算内訳（PR）'!G343)</f>
        <v/>
      </c>
      <c r="H344" s="753" t="str">
        <f>IF('①7.積算内訳（PR）'!H343="","",'①7.積算内訳（PR）'!H343)</f>
        <v/>
      </c>
      <c r="I344" s="1780"/>
      <c r="J344" s="272" t="s">
        <v>631</v>
      </c>
      <c r="K344" s="265"/>
      <c r="L344" s="288" t="str">
        <f t="shared" si="72"/>
        <v/>
      </c>
      <c r="M344" s="266"/>
      <c r="N344" s="266"/>
      <c r="O344" s="266"/>
      <c r="P344" s="1783"/>
      <c r="Q344" s="1373"/>
      <c r="R344" s="1374"/>
      <c r="S344" s="259"/>
      <c r="T344" s="257"/>
      <c r="U344" s="180"/>
    </row>
    <row r="345" spans="2:21" ht="19.5" hidden="1" customHeight="1">
      <c r="B345" s="1364"/>
      <c r="C345" s="264" t="s">
        <v>153</v>
      </c>
      <c r="D345" s="265"/>
      <c r="E345" s="288">
        <f t="shared" si="71"/>
        <v>0</v>
      </c>
      <c r="F345" s="288" t="str">
        <f>IF('①7.積算内訳（PR）'!F344="","",'①7.積算内訳（PR）'!F344)</f>
        <v/>
      </c>
      <c r="G345" s="288" t="str">
        <f>IF('①7.積算内訳（PR）'!G344="","",'①7.積算内訳（PR）'!G344)</f>
        <v/>
      </c>
      <c r="H345" s="753" t="str">
        <f>IF('①7.積算内訳（PR）'!H344="","",'①7.積算内訳（PR）'!H344)</f>
        <v/>
      </c>
      <c r="I345" s="1780"/>
      <c r="J345" s="264" t="s">
        <v>153</v>
      </c>
      <c r="K345" s="265"/>
      <c r="L345" s="288" t="str">
        <f t="shared" si="72"/>
        <v/>
      </c>
      <c r="M345" s="266"/>
      <c r="N345" s="266"/>
      <c r="O345" s="266"/>
      <c r="P345" s="1783"/>
      <c r="Q345" s="1373"/>
      <c r="R345" s="1374"/>
      <c r="S345" s="259"/>
      <c r="T345" s="257"/>
      <c r="U345" s="180"/>
    </row>
    <row r="346" spans="2:21" ht="19.5" hidden="1" customHeight="1" thickBot="1">
      <c r="B346" s="1365"/>
      <c r="C346" s="273" t="s">
        <v>154</v>
      </c>
      <c r="D346" s="758" t="str">
        <f>IF('①7.積算内訳（PR）'!D345="","",'①7.積算内訳（PR）'!D345)</f>
        <v/>
      </c>
      <c r="E346" s="289">
        <f>SUM(F346:H346)</f>
        <v>0</v>
      </c>
      <c r="F346" s="289" t="str">
        <f>IF('①7.積算内訳（PR）'!F345="","",'①7.積算内訳（PR）'!F345)</f>
        <v/>
      </c>
      <c r="G346" s="289" t="str">
        <f>IF('①7.積算内訳（PR）'!G345="","",'①7.積算内訳（PR）'!G345)</f>
        <v/>
      </c>
      <c r="H346" s="755" t="str">
        <f>IF('①7.積算内訳（PR）'!H345="","",'①7.積算内訳（PR）'!H345)</f>
        <v/>
      </c>
      <c r="I346" s="1781"/>
      <c r="J346" s="273" t="s">
        <v>154</v>
      </c>
      <c r="K346" s="274"/>
      <c r="L346" s="289" t="str">
        <f t="shared" si="72"/>
        <v/>
      </c>
      <c r="M346" s="275"/>
      <c r="N346" s="275"/>
      <c r="O346" s="275"/>
      <c r="P346" s="1784"/>
      <c r="Q346" s="1381"/>
      <c r="R346" s="1382"/>
      <c r="S346" s="259"/>
      <c r="T346" s="257"/>
      <c r="U346" s="180"/>
    </row>
    <row r="347" spans="2:21" ht="37.5" hidden="1" customHeight="1">
      <c r="B347" s="204" t="str">
        <f>IF('①4.事業内容（PR）'!B39="","",'①4.事業内容（PR）'!B39)</f>
        <v/>
      </c>
      <c r="C347" s="1359" t="str">
        <f>IF('①4.事業内容（PR）'!C39="","",'①4.事業内容（PR）'!C39)</f>
        <v/>
      </c>
      <c r="D347" s="1360"/>
      <c r="E347" s="284">
        <f>SUM(E348:E356)</f>
        <v>0</v>
      </c>
      <c r="F347" s="284">
        <f>SUM(F348:F356)</f>
        <v>0</v>
      </c>
      <c r="G347" s="284">
        <f>SUM(G348:G356)</f>
        <v>0</v>
      </c>
      <c r="H347" s="756">
        <f>SUM(H348:H356)</f>
        <v>0</v>
      </c>
      <c r="I347" s="760" t="str">
        <f>IF('⑦1.活動計画変更（PR）'!C75="変更",'⑦1.活動計画変更（PR）'!B75,IF('⑦1.活動計画変更（PR）'!C75="中止",'⑦1.活動計画変更（PR）'!B75,""))</f>
        <v/>
      </c>
      <c r="J347" s="1359" t="str">
        <f>IF('⑦1.活動計画変更（PR）'!C75="変更",'⑦1.活動計画変更（PR）'!D75,"")</f>
        <v/>
      </c>
      <c r="K347" s="1360"/>
      <c r="L347" s="284" t="str">
        <f>IF(SUM(L348:L356)=0,"",SUM(L348:L356))</f>
        <v/>
      </c>
      <c r="M347" s="284" t="str">
        <f>IF(SUM(M348:M356)=0,"",SUM(M348:M356))</f>
        <v/>
      </c>
      <c r="N347" s="284" t="str">
        <f>IF(SUM(N348:N356)=0,"",SUM(N348:N356))</f>
        <v/>
      </c>
      <c r="O347" s="284" t="str">
        <f>IF(SUM(O348:O356)=0,"",SUM(O348:O356))</f>
        <v/>
      </c>
      <c r="P347" s="277"/>
      <c r="Q347" s="1787"/>
      <c r="R347" s="1788"/>
      <c r="S347" s="259"/>
      <c r="T347" s="257"/>
      <c r="U347" s="180"/>
    </row>
    <row r="348" spans="2:21" ht="19.5" hidden="1" customHeight="1">
      <c r="B348" s="1363"/>
      <c r="C348" s="260" t="s">
        <v>147</v>
      </c>
      <c r="D348" s="261"/>
      <c r="E348" s="287">
        <f>SUM(F348:H348)</f>
        <v>0</v>
      </c>
      <c r="F348" s="287" t="str">
        <f>IF('①7.積算内訳（PR）'!F347="","",'①7.積算内訳（PR）'!F347)</f>
        <v/>
      </c>
      <c r="G348" s="287" t="str">
        <f>IF('①7.積算内訳（PR）'!G347="","",'①7.積算内訳（PR）'!G347)</f>
        <v/>
      </c>
      <c r="H348" s="752" t="str">
        <f>IF('①7.積算内訳（PR）'!H347="","",'①7.積算内訳（PR）'!H347)</f>
        <v/>
      </c>
      <c r="I348" s="1779" t="str">
        <f>IF('⑦1.活動計画変更（PR）'!C75="選択","",IF('⑦1.活動計画変更（PR）'!C75="変更",'⑦1.活動計画変更（PR）'!C75,IF('⑦1.活動計画変更（PR）'!C75="中止","中止","")))</f>
        <v/>
      </c>
      <c r="J348" s="260" t="s">
        <v>147</v>
      </c>
      <c r="K348" s="261"/>
      <c r="L348" s="287" t="str">
        <f>IF(SUM(M348:O348)=0,"",SUM(M348:O348))</f>
        <v/>
      </c>
      <c r="M348" s="262"/>
      <c r="N348" s="262"/>
      <c r="O348" s="262"/>
      <c r="P348" s="1782"/>
      <c r="Q348" s="1785"/>
      <c r="R348" s="1786"/>
      <c r="S348" s="268"/>
      <c r="T348" s="270"/>
      <c r="U348" s="180"/>
    </row>
    <row r="349" spans="2:21" ht="19.5" hidden="1" customHeight="1">
      <c r="B349" s="1364"/>
      <c r="C349" s="264" t="s">
        <v>148</v>
      </c>
      <c r="D349" s="265"/>
      <c r="E349" s="288">
        <f t="shared" ref="E349:E355" si="73">SUM(F349:H349)</f>
        <v>0</v>
      </c>
      <c r="F349" s="288" t="str">
        <f>IF('①7.積算内訳（PR）'!F348="","",'①7.積算内訳（PR）'!F348)</f>
        <v/>
      </c>
      <c r="G349" s="288" t="str">
        <f>IF('①7.積算内訳（PR）'!G348="","",'①7.積算内訳（PR）'!G348)</f>
        <v/>
      </c>
      <c r="H349" s="753" t="str">
        <f>IF('①7.積算内訳（PR）'!H348="","",'①7.積算内訳（PR）'!H348)</f>
        <v/>
      </c>
      <c r="I349" s="1780"/>
      <c r="J349" s="264" t="s">
        <v>148</v>
      </c>
      <c r="K349" s="265"/>
      <c r="L349" s="288" t="str">
        <f t="shared" ref="L349:L356" si="74">IF(SUM(M349:O349)=0,"",SUM(M349:O349))</f>
        <v/>
      </c>
      <c r="M349" s="266"/>
      <c r="N349" s="266"/>
      <c r="O349" s="266"/>
      <c r="P349" s="1783"/>
      <c r="Q349" s="1373"/>
      <c r="R349" s="1374"/>
      <c r="S349" s="259"/>
      <c r="T349" s="257"/>
      <c r="U349" s="180"/>
    </row>
    <row r="350" spans="2:21" ht="19.5" hidden="1" customHeight="1">
      <c r="B350" s="1364"/>
      <c r="C350" s="264" t="s">
        <v>149</v>
      </c>
      <c r="D350" s="265"/>
      <c r="E350" s="288">
        <f t="shared" si="73"/>
        <v>0</v>
      </c>
      <c r="F350" s="288" t="str">
        <f>IF('①7.積算内訳（PR）'!F349="","",'①7.積算内訳（PR）'!F349)</f>
        <v/>
      </c>
      <c r="G350" s="288" t="str">
        <f>IF('①7.積算内訳（PR）'!G349="","",'①7.積算内訳（PR）'!G349)</f>
        <v/>
      </c>
      <c r="H350" s="753" t="str">
        <f>IF('①7.積算内訳（PR）'!H349="","",'①7.積算内訳（PR）'!H349)</f>
        <v/>
      </c>
      <c r="I350" s="1780"/>
      <c r="J350" s="264" t="s">
        <v>149</v>
      </c>
      <c r="K350" s="265"/>
      <c r="L350" s="288" t="str">
        <f t="shared" si="74"/>
        <v/>
      </c>
      <c r="M350" s="266"/>
      <c r="N350" s="266"/>
      <c r="O350" s="266"/>
      <c r="P350" s="1783"/>
      <c r="Q350" s="1373"/>
      <c r="R350" s="1374"/>
      <c r="S350" s="259"/>
      <c r="T350" s="257"/>
      <c r="U350" s="180"/>
    </row>
    <row r="351" spans="2:21" ht="19.5" hidden="1" customHeight="1">
      <c r="B351" s="1364"/>
      <c r="C351" s="269" t="s">
        <v>150</v>
      </c>
      <c r="D351" s="265"/>
      <c r="E351" s="288">
        <f t="shared" si="73"/>
        <v>0</v>
      </c>
      <c r="F351" s="288" t="str">
        <f>IF('①7.積算内訳（PR）'!F350="","",'①7.積算内訳（PR）'!F350)</f>
        <v/>
      </c>
      <c r="G351" s="288" t="str">
        <f>IF('①7.積算内訳（PR）'!G350="","",'①7.積算内訳（PR）'!G350)</f>
        <v/>
      </c>
      <c r="H351" s="753" t="str">
        <f>IF('①7.積算内訳（PR）'!H350="","",'①7.積算内訳（PR）'!H350)</f>
        <v/>
      </c>
      <c r="I351" s="1780"/>
      <c r="J351" s="269" t="s">
        <v>150</v>
      </c>
      <c r="K351" s="265"/>
      <c r="L351" s="288" t="str">
        <f t="shared" si="74"/>
        <v/>
      </c>
      <c r="M351" s="266"/>
      <c r="N351" s="266"/>
      <c r="O351" s="266"/>
      <c r="P351" s="1783"/>
      <c r="Q351" s="1373"/>
      <c r="R351" s="1374"/>
      <c r="S351" s="259"/>
      <c r="T351" s="257"/>
      <c r="U351" s="180"/>
    </row>
    <row r="352" spans="2:21" ht="19.5" hidden="1" customHeight="1">
      <c r="B352" s="1364"/>
      <c r="C352" s="264" t="s">
        <v>151</v>
      </c>
      <c r="D352" s="265"/>
      <c r="E352" s="288">
        <f t="shared" si="73"/>
        <v>0</v>
      </c>
      <c r="F352" s="288" t="str">
        <f>IF('①7.積算内訳（PR）'!F351="","",'①7.積算内訳（PR）'!F351)</f>
        <v/>
      </c>
      <c r="G352" s="288" t="str">
        <f>IF('①7.積算内訳（PR）'!G351="","",'①7.積算内訳（PR）'!G351)</f>
        <v/>
      </c>
      <c r="H352" s="753" t="str">
        <f>IF('①7.積算内訳（PR）'!H351="","",'①7.積算内訳（PR）'!H351)</f>
        <v/>
      </c>
      <c r="I352" s="1780"/>
      <c r="J352" s="264" t="s">
        <v>151</v>
      </c>
      <c r="K352" s="265"/>
      <c r="L352" s="288" t="str">
        <f t="shared" si="74"/>
        <v/>
      </c>
      <c r="M352" s="266"/>
      <c r="N352" s="266"/>
      <c r="O352" s="266"/>
      <c r="P352" s="1783"/>
      <c r="Q352" s="1373"/>
      <c r="R352" s="1374"/>
      <c r="S352" s="268"/>
      <c r="T352" s="270"/>
      <c r="U352" s="180"/>
    </row>
    <row r="353" spans="2:21" ht="19.5" hidden="1" customHeight="1">
      <c r="B353" s="1364"/>
      <c r="C353" s="264" t="s">
        <v>152</v>
      </c>
      <c r="D353" s="265"/>
      <c r="E353" s="288">
        <f t="shared" si="73"/>
        <v>0</v>
      </c>
      <c r="F353" s="754" t="str">
        <f>IF('①7.積算内訳（PR）'!F352="","",'①7.積算内訳（PR）'!F352)</f>
        <v/>
      </c>
      <c r="G353" s="754" t="str">
        <f>IF('①7.積算内訳（PR）'!G352="","",'①7.積算内訳（PR）'!G352)</f>
        <v/>
      </c>
      <c r="H353" s="753" t="str">
        <f>IF('①7.積算内訳（PR）'!H352="","",'①7.積算内訳（PR）'!H352)</f>
        <v/>
      </c>
      <c r="I353" s="1780"/>
      <c r="J353" s="264" t="s">
        <v>152</v>
      </c>
      <c r="K353" s="265"/>
      <c r="L353" s="288" t="str">
        <f t="shared" si="74"/>
        <v/>
      </c>
      <c r="M353" s="278"/>
      <c r="N353" s="278"/>
      <c r="O353" s="278"/>
      <c r="P353" s="1783"/>
      <c r="Q353" s="1373"/>
      <c r="R353" s="1374"/>
      <c r="S353" s="268"/>
      <c r="T353" s="270"/>
      <c r="U353" s="180"/>
    </row>
    <row r="354" spans="2:21" ht="19.5" hidden="1" customHeight="1">
      <c r="B354" s="1364"/>
      <c r="C354" s="272" t="s">
        <v>631</v>
      </c>
      <c r="D354" s="265"/>
      <c r="E354" s="288">
        <f t="shared" si="73"/>
        <v>0</v>
      </c>
      <c r="F354" s="288" t="str">
        <f>IF('①7.積算内訳（PR）'!F353="","",'①7.積算内訳（PR）'!F353)</f>
        <v/>
      </c>
      <c r="G354" s="288" t="str">
        <f>IF('①7.積算内訳（PR）'!G353="","",'①7.積算内訳（PR）'!G353)</f>
        <v/>
      </c>
      <c r="H354" s="753" t="str">
        <f>IF('①7.積算内訳（PR）'!H353="","",'①7.積算内訳（PR）'!H353)</f>
        <v/>
      </c>
      <c r="I354" s="1780"/>
      <c r="J354" s="272" t="s">
        <v>631</v>
      </c>
      <c r="K354" s="265"/>
      <c r="L354" s="288" t="str">
        <f t="shared" si="74"/>
        <v/>
      </c>
      <c r="M354" s="266"/>
      <c r="N354" s="266"/>
      <c r="O354" s="266"/>
      <c r="P354" s="1783"/>
      <c r="Q354" s="1373"/>
      <c r="R354" s="1374"/>
      <c r="S354" s="268"/>
      <c r="T354" s="270"/>
      <c r="U354" s="180"/>
    </row>
    <row r="355" spans="2:21" ht="19.5" hidden="1" customHeight="1">
      <c r="B355" s="1364"/>
      <c r="C355" s="264" t="s">
        <v>153</v>
      </c>
      <c r="D355" s="265"/>
      <c r="E355" s="288">
        <f t="shared" si="73"/>
        <v>0</v>
      </c>
      <c r="F355" s="288" t="str">
        <f>IF('①7.積算内訳（PR）'!F354="","",'①7.積算内訳（PR）'!F354)</f>
        <v/>
      </c>
      <c r="G355" s="288" t="str">
        <f>IF('①7.積算内訳（PR）'!G354="","",'①7.積算内訳（PR）'!G354)</f>
        <v/>
      </c>
      <c r="H355" s="753" t="str">
        <f>IF('①7.積算内訳（PR）'!H354="","",'①7.積算内訳（PR）'!H354)</f>
        <v/>
      </c>
      <c r="I355" s="1780"/>
      <c r="J355" s="264" t="s">
        <v>153</v>
      </c>
      <c r="K355" s="265"/>
      <c r="L355" s="288" t="str">
        <f t="shared" si="74"/>
        <v/>
      </c>
      <c r="M355" s="266"/>
      <c r="N355" s="266"/>
      <c r="O355" s="266"/>
      <c r="P355" s="1783"/>
      <c r="Q355" s="1373"/>
      <c r="R355" s="1374"/>
      <c r="S355" s="268"/>
      <c r="T355" s="270"/>
      <c r="U355" s="180"/>
    </row>
    <row r="356" spans="2:21" ht="19.5" hidden="1" customHeight="1" thickBot="1">
      <c r="B356" s="1365"/>
      <c r="C356" s="273" t="s">
        <v>154</v>
      </c>
      <c r="D356" s="758" t="str">
        <f>IF('①7.積算内訳（PR）'!D355="","",'①7.積算内訳（PR）'!D355)</f>
        <v/>
      </c>
      <c r="E356" s="289">
        <f>SUM(F356:H356)</f>
        <v>0</v>
      </c>
      <c r="F356" s="289" t="str">
        <f>IF('①7.積算内訳（PR）'!F355="","",'①7.積算内訳（PR）'!F355)</f>
        <v/>
      </c>
      <c r="G356" s="289" t="str">
        <f>IF('①7.積算内訳（PR）'!G355="","",'①7.積算内訳（PR）'!G355)</f>
        <v/>
      </c>
      <c r="H356" s="755" t="str">
        <f>IF('①7.積算内訳（PR）'!H355="","",'①7.積算内訳（PR）'!H355)</f>
        <v/>
      </c>
      <c r="I356" s="1781"/>
      <c r="J356" s="273" t="s">
        <v>154</v>
      </c>
      <c r="K356" s="274"/>
      <c r="L356" s="289" t="str">
        <f t="shared" si="74"/>
        <v/>
      </c>
      <c r="M356" s="275"/>
      <c r="N356" s="275"/>
      <c r="O356" s="275"/>
      <c r="P356" s="1784"/>
      <c r="Q356" s="1381"/>
      <c r="R356" s="1382"/>
      <c r="S356" s="268"/>
      <c r="T356" s="270"/>
      <c r="U356" s="180"/>
    </row>
    <row r="357" spans="2:21" ht="37.5" hidden="1" customHeight="1">
      <c r="B357" s="204" t="str">
        <f>IF('①4.事業内容（PR）'!B40="","",'①4.事業内容（PR）'!B40)</f>
        <v/>
      </c>
      <c r="C357" s="1359" t="str">
        <f>IF('①4.事業内容（PR）'!C40="","",'①4.事業内容（PR）'!C40)</f>
        <v/>
      </c>
      <c r="D357" s="1360"/>
      <c r="E357" s="284">
        <f>SUM(E358:E366)</f>
        <v>0</v>
      </c>
      <c r="F357" s="284">
        <f>SUM(F358:F366)</f>
        <v>0</v>
      </c>
      <c r="G357" s="284">
        <f>SUM(G358:G366)</f>
        <v>0</v>
      </c>
      <c r="H357" s="756">
        <f>SUM(H358:H366)</f>
        <v>0</v>
      </c>
      <c r="I357" s="760" t="str">
        <f>IF('⑦1.活動計画変更（PR）'!C77="変更",'⑦1.活動計画変更（PR）'!B77,IF('⑦1.活動計画変更（PR）'!C77="中止",'⑦1.活動計画変更（PR）'!B77,""))</f>
        <v/>
      </c>
      <c r="J357" s="1359" t="str">
        <f>IF('⑦1.活動計画変更（PR）'!C77="変更",'⑦1.活動計画変更（PR）'!D77,"")</f>
        <v/>
      </c>
      <c r="K357" s="1360"/>
      <c r="L357" s="284" t="str">
        <f>IF(SUM(L358:L366)=0,"",SUM(L358:L366))</f>
        <v/>
      </c>
      <c r="M357" s="284" t="str">
        <f>IF(SUM(M358:M366)=0,"",SUM(M358:M366))</f>
        <v/>
      </c>
      <c r="N357" s="284" t="str">
        <f>IF(SUM(N358:N366)=0,"",SUM(N358:N366))</f>
        <v/>
      </c>
      <c r="O357" s="284" t="str">
        <f>IF(SUM(O358:O366)=0,"",SUM(O358:O366))</f>
        <v/>
      </c>
      <c r="P357" s="279"/>
      <c r="Q357" s="1777"/>
      <c r="R357" s="1778"/>
      <c r="S357" s="259"/>
      <c r="T357" s="257"/>
      <c r="U357" s="180"/>
    </row>
    <row r="358" spans="2:21" ht="19.5" hidden="1" customHeight="1">
      <c r="B358" s="1363"/>
      <c r="C358" s="260" t="s">
        <v>147</v>
      </c>
      <c r="D358" s="261"/>
      <c r="E358" s="287">
        <f>SUM(F358:H358)</f>
        <v>0</v>
      </c>
      <c r="F358" s="287" t="str">
        <f>IF('①7.積算内訳（PR）'!F357="","",'①7.積算内訳（PR）'!F357)</f>
        <v/>
      </c>
      <c r="G358" s="287" t="str">
        <f>IF('①7.積算内訳（PR）'!G357="","",'①7.積算内訳（PR）'!G357)</f>
        <v/>
      </c>
      <c r="H358" s="752" t="str">
        <f>IF('①7.積算内訳（PR）'!H357="","",'①7.積算内訳（PR）'!H357)</f>
        <v/>
      </c>
      <c r="I358" s="1779" t="str">
        <f>IF('⑦1.活動計画変更（PR）'!C77="選択","",IF('⑦1.活動計画変更（PR）'!C77="変更",'⑦1.活動計画変更（PR）'!C77,IF('⑦1.活動計画変更（PR）'!C77="中止","中止","")))</f>
        <v/>
      </c>
      <c r="J358" s="260" t="s">
        <v>147</v>
      </c>
      <c r="K358" s="261"/>
      <c r="L358" s="287" t="str">
        <f>IF(SUM(M358:O358)=0,"",SUM(M358:O358))</f>
        <v/>
      </c>
      <c r="M358" s="262"/>
      <c r="N358" s="262"/>
      <c r="O358" s="262"/>
      <c r="P358" s="1782"/>
      <c r="Q358" s="1785"/>
      <c r="R358" s="1786"/>
      <c r="S358" s="268"/>
      <c r="T358" s="270"/>
      <c r="U358" s="180"/>
    </row>
    <row r="359" spans="2:21" ht="19.5" hidden="1" customHeight="1">
      <c r="B359" s="1364"/>
      <c r="C359" s="264" t="s">
        <v>148</v>
      </c>
      <c r="D359" s="265"/>
      <c r="E359" s="288">
        <f t="shared" ref="E359:E365" si="75">SUM(F359:H359)</f>
        <v>0</v>
      </c>
      <c r="F359" s="288" t="str">
        <f>IF('①7.積算内訳（PR）'!F358="","",'①7.積算内訳（PR）'!F358)</f>
        <v/>
      </c>
      <c r="G359" s="288" t="str">
        <f>IF('①7.積算内訳（PR）'!G358="","",'①7.積算内訳（PR）'!G358)</f>
        <v/>
      </c>
      <c r="H359" s="753" t="str">
        <f>IF('①7.積算内訳（PR）'!H358="","",'①7.積算内訳（PR）'!H358)</f>
        <v/>
      </c>
      <c r="I359" s="1780"/>
      <c r="J359" s="264" t="s">
        <v>148</v>
      </c>
      <c r="K359" s="265"/>
      <c r="L359" s="288" t="str">
        <f t="shared" ref="L359:L366" si="76">IF(SUM(M359:O359)=0,"",SUM(M359:O359))</f>
        <v/>
      </c>
      <c r="M359" s="266"/>
      <c r="N359" s="266"/>
      <c r="O359" s="266"/>
      <c r="P359" s="1783"/>
      <c r="Q359" s="1373"/>
      <c r="R359" s="1374"/>
      <c r="S359" s="259"/>
      <c r="T359" s="257"/>
      <c r="U359" s="180"/>
    </row>
    <row r="360" spans="2:21" ht="19.5" hidden="1" customHeight="1">
      <c r="B360" s="1364"/>
      <c r="C360" s="264" t="s">
        <v>149</v>
      </c>
      <c r="D360" s="265"/>
      <c r="E360" s="288">
        <f t="shared" si="75"/>
        <v>0</v>
      </c>
      <c r="F360" s="288" t="str">
        <f>IF('①7.積算内訳（PR）'!F359="","",'①7.積算内訳（PR）'!F359)</f>
        <v/>
      </c>
      <c r="G360" s="288" t="str">
        <f>IF('①7.積算内訳（PR）'!G359="","",'①7.積算内訳（PR）'!G359)</f>
        <v/>
      </c>
      <c r="H360" s="753" t="str">
        <f>IF('①7.積算内訳（PR）'!H359="","",'①7.積算内訳（PR）'!H359)</f>
        <v/>
      </c>
      <c r="I360" s="1780"/>
      <c r="J360" s="264" t="s">
        <v>149</v>
      </c>
      <c r="K360" s="265"/>
      <c r="L360" s="288" t="str">
        <f t="shared" si="76"/>
        <v/>
      </c>
      <c r="M360" s="266"/>
      <c r="N360" s="266"/>
      <c r="O360" s="266"/>
      <c r="P360" s="1783"/>
      <c r="Q360" s="1373"/>
      <c r="R360" s="1374"/>
      <c r="S360" s="259"/>
      <c r="T360" s="257"/>
      <c r="U360" s="180"/>
    </row>
    <row r="361" spans="2:21" ht="19.5" hidden="1" customHeight="1">
      <c r="B361" s="1364"/>
      <c r="C361" s="269" t="s">
        <v>150</v>
      </c>
      <c r="D361" s="265"/>
      <c r="E361" s="288">
        <f t="shared" si="75"/>
        <v>0</v>
      </c>
      <c r="F361" s="288" t="str">
        <f>IF('①7.積算内訳（PR）'!F360="","",'①7.積算内訳（PR）'!F360)</f>
        <v/>
      </c>
      <c r="G361" s="288" t="str">
        <f>IF('①7.積算内訳（PR）'!G360="","",'①7.積算内訳（PR）'!G360)</f>
        <v/>
      </c>
      <c r="H361" s="753" t="str">
        <f>IF('①7.積算内訳（PR）'!H360="","",'①7.積算内訳（PR）'!H360)</f>
        <v/>
      </c>
      <c r="I361" s="1780"/>
      <c r="J361" s="269" t="s">
        <v>150</v>
      </c>
      <c r="K361" s="265"/>
      <c r="L361" s="288" t="str">
        <f t="shared" si="76"/>
        <v/>
      </c>
      <c r="M361" s="266"/>
      <c r="N361" s="266"/>
      <c r="O361" s="266"/>
      <c r="P361" s="1783"/>
      <c r="Q361" s="1373"/>
      <c r="R361" s="1374"/>
      <c r="S361" s="259"/>
      <c r="T361" s="257"/>
      <c r="U361" s="180"/>
    </row>
    <row r="362" spans="2:21" ht="19.5" hidden="1" customHeight="1">
      <c r="B362" s="1364"/>
      <c r="C362" s="264" t="s">
        <v>151</v>
      </c>
      <c r="D362" s="265"/>
      <c r="E362" s="288">
        <f t="shared" si="75"/>
        <v>0</v>
      </c>
      <c r="F362" s="288" t="str">
        <f>IF('①7.積算内訳（PR）'!F361="","",'①7.積算内訳（PR）'!F361)</f>
        <v/>
      </c>
      <c r="G362" s="288" t="str">
        <f>IF('①7.積算内訳（PR）'!G361="","",'①7.積算内訳（PR）'!G361)</f>
        <v/>
      </c>
      <c r="H362" s="753" t="str">
        <f>IF('①7.積算内訳（PR）'!H361="","",'①7.積算内訳（PR）'!H361)</f>
        <v/>
      </c>
      <c r="I362" s="1780"/>
      <c r="J362" s="264" t="s">
        <v>151</v>
      </c>
      <c r="K362" s="265"/>
      <c r="L362" s="288" t="str">
        <f t="shared" si="76"/>
        <v/>
      </c>
      <c r="M362" s="266"/>
      <c r="N362" s="266"/>
      <c r="O362" s="266"/>
      <c r="P362" s="1783"/>
      <c r="Q362" s="1373"/>
      <c r="R362" s="1374"/>
      <c r="S362" s="268"/>
      <c r="T362" s="270"/>
      <c r="U362" s="180"/>
    </row>
    <row r="363" spans="2:21" ht="19.5" hidden="1" customHeight="1">
      <c r="B363" s="1364"/>
      <c r="C363" s="264" t="s">
        <v>152</v>
      </c>
      <c r="D363" s="265"/>
      <c r="E363" s="288">
        <f t="shared" si="75"/>
        <v>0</v>
      </c>
      <c r="F363" s="754" t="str">
        <f>IF('①7.積算内訳（PR）'!F362="","",'①7.積算内訳（PR）'!F362)</f>
        <v/>
      </c>
      <c r="G363" s="754" t="str">
        <f>IF('①7.積算内訳（PR）'!G362="","",'①7.積算内訳（PR）'!G362)</f>
        <v/>
      </c>
      <c r="H363" s="753" t="str">
        <f>IF('①7.積算内訳（PR）'!H362="","",'①7.積算内訳（PR）'!H362)</f>
        <v/>
      </c>
      <c r="I363" s="1780"/>
      <c r="J363" s="264" t="s">
        <v>152</v>
      </c>
      <c r="K363" s="265"/>
      <c r="L363" s="288" t="str">
        <f t="shared" si="76"/>
        <v/>
      </c>
      <c r="M363" s="278"/>
      <c r="N363" s="278"/>
      <c r="O363" s="278"/>
      <c r="P363" s="1783"/>
      <c r="Q363" s="1373"/>
      <c r="R363" s="1374"/>
      <c r="S363" s="268"/>
      <c r="T363" s="270"/>
      <c r="U363" s="180"/>
    </row>
    <row r="364" spans="2:21" ht="19.5" hidden="1" customHeight="1">
      <c r="B364" s="1364"/>
      <c r="C364" s="272" t="s">
        <v>631</v>
      </c>
      <c r="D364" s="265"/>
      <c r="E364" s="288">
        <f t="shared" si="75"/>
        <v>0</v>
      </c>
      <c r="F364" s="288" t="str">
        <f>IF('①7.積算内訳（PR）'!F363="","",'①7.積算内訳（PR）'!F363)</f>
        <v/>
      </c>
      <c r="G364" s="288" t="str">
        <f>IF('①7.積算内訳（PR）'!G363="","",'①7.積算内訳（PR）'!G363)</f>
        <v/>
      </c>
      <c r="H364" s="753" t="str">
        <f>IF('①7.積算内訳（PR）'!H363="","",'①7.積算内訳（PR）'!H363)</f>
        <v/>
      </c>
      <c r="I364" s="1780"/>
      <c r="J364" s="272" t="s">
        <v>631</v>
      </c>
      <c r="K364" s="265"/>
      <c r="L364" s="288" t="str">
        <f t="shared" si="76"/>
        <v/>
      </c>
      <c r="M364" s="266"/>
      <c r="N364" s="266"/>
      <c r="O364" s="266"/>
      <c r="P364" s="1783"/>
      <c r="Q364" s="1373"/>
      <c r="R364" s="1374"/>
      <c r="S364" s="268"/>
      <c r="T364" s="270"/>
      <c r="U364" s="180"/>
    </row>
    <row r="365" spans="2:21" ht="19.5" hidden="1" customHeight="1">
      <c r="B365" s="1364"/>
      <c r="C365" s="264" t="s">
        <v>153</v>
      </c>
      <c r="D365" s="265"/>
      <c r="E365" s="288">
        <f t="shared" si="75"/>
        <v>0</v>
      </c>
      <c r="F365" s="288" t="str">
        <f>IF('①7.積算内訳（PR）'!F364="","",'①7.積算内訳（PR）'!F364)</f>
        <v/>
      </c>
      <c r="G365" s="288" t="str">
        <f>IF('①7.積算内訳（PR）'!G364="","",'①7.積算内訳（PR）'!G364)</f>
        <v/>
      </c>
      <c r="H365" s="753" t="str">
        <f>IF('①7.積算内訳（PR）'!H364="","",'①7.積算内訳（PR）'!H364)</f>
        <v/>
      </c>
      <c r="I365" s="1780"/>
      <c r="J365" s="264" t="s">
        <v>153</v>
      </c>
      <c r="K365" s="265"/>
      <c r="L365" s="288" t="str">
        <f t="shared" si="76"/>
        <v/>
      </c>
      <c r="M365" s="266"/>
      <c r="N365" s="266"/>
      <c r="O365" s="266"/>
      <c r="P365" s="1783"/>
      <c r="Q365" s="1373"/>
      <c r="R365" s="1374"/>
      <c r="S365" s="268"/>
      <c r="T365" s="270"/>
      <c r="U365" s="180"/>
    </row>
    <row r="366" spans="2:21" ht="19.5" hidden="1" customHeight="1" thickBot="1">
      <c r="B366" s="1365"/>
      <c r="C366" s="273" t="s">
        <v>154</v>
      </c>
      <c r="D366" s="758" t="str">
        <f>IF('①7.積算内訳（PR）'!D365="","",'①7.積算内訳（PR）'!D365)</f>
        <v/>
      </c>
      <c r="E366" s="289">
        <f>SUM(F366:H366)</f>
        <v>0</v>
      </c>
      <c r="F366" s="289" t="str">
        <f>IF('①7.積算内訳（PR）'!F365="","",'①7.積算内訳（PR）'!F365)</f>
        <v/>
      </c>
      <c r="G366" s="289" t="str">
        <f>IF('①7.積算内訳（PR）'!G365="","",'①7.積算内訳（PR）'!G365)</f>
        <v/>
      </c>
      <c r="H366" s="755" t="str">
        <f>IF('①7.積算内訳（PR）'!H365="","",'①7.積算内訳（PR）'!H365)</f>
        <v/>
      </c>
      <c r="I366" s="1781"/>
      <c r="J366" s="273" t="s">
        <v>154</v>
      </c>
      <c r="K366" s="274"/>
      <c r="L366" s="289" t="str">
        <f t="shared" si="76"/>
        <v/>
      </c>
      <c r="M366" s="275"/>
      <c r="N366" s="275"/>
      <c r="O366" s="275"/>
      <c r="P366" s="1784"/>
      <c r="Q366" s="1381"/>
      <c r="R366" s="1382"/>
      <c r="S366" s="268"/>
      <c r="T366" s="270"/>
      <c r="U366" s="180"/>
    </row>
    <row r="367" spans="2:21" ht="37.5" hidden="1" customHeight="1">
      <c r="B367" s="204" t="str">
        <f>IF('①4.事業内容（PR）'!B41="","",'①4.事業内容（PR）'!B41)</f>
        <v/>
      </c>
      <c r="C367" s="1359" t="str">
        <f>IF('①4.事業内容（PR）'!C41="","",'①4.事業内容（PR）'!C41)</f>
        <v/>
      </c>
      <c r="D367" s="1360"/>
      <c r="E367" s="284">
        <f>SUM(E368:E376)</f>
        <v>0</v>
      </c>
      <c r="F367" s="284">
        <f>SUM(F368:F376)</f>
        <v>0</v>
      </c>
      <c r="G367" s="284">
        <f>SUM(G368:G376)</f>
        <v>0</v>
      </c>
      <c r="H367" s="756">
        <f>SUM(H368:H376)</f>
        <v>0</v>
      </c>
      <c r="I367" s="760" t="str">
        <f>IF('⑦1.活動計画変更（PR）'!C79="変更",'⑦1.活動計画変更（PR）'!B79,IF('⑦1.活動計画変更（PR）'!C79="中止",'⑦1.活動計画変更（PR）'!B79,""))</f>
        <v/>
      </c>
      <c r="J367" s="1359" t="str">
        <f>IF('⑦1.活動計画変更（PR）'!C79="変更",'⑦1.活動計画変更（PR）'!D79,"")</f>
        <v/>
      </c>
      <c r="K367" s="1360"/>
      <c r="L367" s="284" t="str">
        <f>IF(SUM(L368:L376)=0,"",SUM(L368:L376))</f>
        <v/>
      </c>
      <c r="M367" s="284" t="str">
        <f>IF(SUM(M368:M376)=0,"",SUM(M368:M376))</f>
        <v/>
      </c>
      <c r="N367" s="284" t="str">
        <f>IF(SUM(N368:N376)=0,"",SUM(N368:N376))</f>
        <v/>
      </c>
      <c r="O367" s="284" t="str">
        <f>IF(SUM(O368:O376)=0,"",SUM(O368:O376))</f>
        <v/>
      </c>
      <c r="P367" s="277"/>
      <c r="Q367" s="1787"/>
      <c r="R367" s="1788"/>
      <c r="S367" s="259"/>
      <c r="T367" s="257"/>
      <c r="U367" s="180"/>
    </row>
    <row r="368" spans="2:21" ht="19.5" hidden="1" customHeight="1">
      <c r="B368" s="1363"/>
      <c r="C368" s="260" t="s">
        <v>147</v>
      </c>
      <c r="D368" s="261"/>
      <c r="E368" s="287">
        <f>SUM(F368:H368)</f>
        <v>0</v>
      </c>
      <c r="F368" s="287" t="str">
        <f>IF('①7.積算内訳（PR）'!F367="","",'①7.積算内訳（PR）'!F367)</f>
        <v/>
      </c>
      <c r="G368" s="287" t="str">
        <f>IF('①7.積算内訳（PR）'!G367="","",'①7.積算内訳（PR）'!G367)</f>
        <v/>
      </c>
      <c r="H368" s="752" t="str">
        <f>IF('①7.積算内訳（PR）'!H367="","",'①7.積算内訳（PR）'!H367)</f>
        <v/>
      </c>
      <c r="I368" s="1779" t="str">
        <f>IF('⑦1.活動計画変更（PR）'!C79="選択","",IF('⑦1.活動計画変更（PR）'!C79="変更",'⑦1.活動計画変更（PR）'!C79,IF('⑦1.活動計画変更（PR）'!C79="中止","中止","")))</f>
        <v/>
      </c>
      <c r="J368" s="260" t="s">
        <v>147</v>
      </c>
      <c r="K368" s="261"/>
      <c r="L368" s="287" t="str">
        <f>IF(SUM(M368:O368)=0,"",SUM(M368:O368))</f>
        <v/>
      </c>
      <c r="M368" s="262"/>
      <c r="N368" s="262"/>
      <c r="O368" s="262"/>
      <c r="P368" s="1782"/>
      <c r="Q368" s="1785"/>
      <c r="R368" s="1786"/>
      <c r="S368" s="268"/>
      <c r="T368" s="270"/>
      <c r="U368" s="180"/>
    </row>
    <row r="369" spans="2:21" ht="19.5" hidden="1" customHeight="1">
      <c r="B369" s="1364"/>
      <c r="C369" s="264" t="s">
        <v>148</v>
      </c>
      <c r="D369" s="265"/>
      <c r="E369" s="288">
        <f t="shared" ref="E369:E375" si="77">SUM(F369:H369)</f>
        <v>0</v>
      </c>
      <c r="F369" s="288" t="str">
        <f>IF('①7.積算内訳（PR）'!F368="","",'①7.積算内訳（PR）'!F368)</f>
        <v/>
      </c>
      <c r="G369" s="288" t="str">
        <f>IF('①7.積算内訳（PR）'!G368="","",'①7.積算内訳（PR）'!G368)</f>
        <v/>
      </c>
      <c r="H369" s="753" t="str">
        <f>IF('①7.積算内訳（PR）'!H368="","",'①7.積算内訳（PR）'!H368)</f>
        <v/>
      </c>
      <c r="I369" s="1780"/>
      <c r="J369" s="264" t="s">
        <v>148</v>
      </c>
      <c r="K369" s="265"/>
      <c r="L369" s="288" t="str">
        <f t="shared" ref="L369:L376" si="78">IF(SUM(M369:O369)=0,"",SUM(M369:O369))</f>
        <v/>
      </c>
      <c r="M369" s="266"/>
      <c r="N369" s="266"/>
      <c r="O369" s="266"/>
      <c r="P369" s="1783"/>
      <c r="Q369" s="1373"/>
      <c r="R369" s="1374"/>
      <c r="S369" s="259"/>
      <c r="T369" s="257"/>
      <c r="U369" s="180"/>
    </row>
    <row r="370" spans="2:21" ht="19.5" hidden="1" customHeight="1">
      <c r="B370" s="1364"/>
      <c r="C370" s="264" t="s">
        <v>149</v>
      </c>
      <c r="D370" s="265"/>
      <c r="E370" s="288">
        <f t="shared" si="77"/>
        <v>0</v>
      </c>
      <c r="F370" s="288" t="str">
        <f>IF('①7.積算内訳（PR）'!F369="","",'①7.積算内訳（PR）'!F369)</f>
        <v/>
      </c>
      <c r="G370" s="288" t="str">
        <f>IF('①7.積算内訳（PR）'!G369="","",'①7.積算内訳（PR）'!G369)</f>
        <v/>
      </c>
      <c r="H370" s="753" t="str">
        <f>IF('①7.積算内訳（PR）'!H369="","",'①7.積算内訳（PR）'!H369)</f>
        <v/>
      </c>
      <c r="I370" s="1780"/>
      <c r="J370" s="264" t="s">
        <v>149</v>
      </c>
      <c r="K370" s="265"/>
      <c r="L370" s="288" t="str">
        <f t="shared" si="78"/>
        <v/>
      </c>
      <c r="M370" s="266"/>
      <c r="N370" s="266"/>
      <c r="O370" s="266"/>
      <c r="P370" s="1783"/>
      <c r="Q370" s="1373"/>
      <c r="R370" s="1374"/>
      <c r="S370" s="259"/>
      <c r="T370" s="257"/>
      <c r="U370" s="180"/>
    </row>
    <row r="371" spans="2:21" ht="19.5" hidden="1" customHeight="1">
      <c r="B371" s="1364"/>
      <c r="C371" s="269" t="s">
        <v>150</v>
      </c>
      <c r="D371" s="265"/>
      <c r="E371" s="288">
        <f t="shared" si="77"/>
        <v>0</v>
      </c>
      <c r="F371" s="288" t="str">
        <f>IF('①7.積算内訳（PR）'!F370="","",'①7.積算内訳（PR）'!F370)</f>
        <v/>
      </c>
      <c r="G371" s="288" t="str">
        <f>IF('①7.積算内訳（PR）'!G370="","",'①7.積算内訳（PR）'!G370)</f>
        <v/>
      </c>
      <c r="H371" s="753" t="str">
        <f>IF('①7.積算内訳（PR）'!H370="","",'①7.積算内訳（PR）'!H370)</f>
        <v/>
      </c>
      <c r="I371" s="1780"/>
      <c r="J371" s="269" t="s">
        <v>150</v>
      </c>
      <c r="K371" s="265"/>
      <c r="L371" s="288" t="str">
        <f t="shared" si="78"/>
        <v/>
      </c>
      <c r="M371" s="266"/>
      <c r="N371" s="266"/>
      <c r="O371" s="266"/>
      <c r="P371" s="1783"/>
      <c r="Q371" s="1373"/>
      <c r="R371" s="1374"/>
      <c r="S371" s="259"/>
      <c r="T371" s="257"/>
      <c r="U371" s="180"/>
    </row>
    <row r="372" spans="2:21" ht="19.5" hidden="1" customHeight="1">
      <c r="B372" s="1364"/>
      <c r="C372" s="264" t="s">
        <v>151</v>
      </c>
      <c r="D372" s="265"/>
      <c r="E372" s="288">
        <f t="shared" si="77"/>
        <v>0</v>
      </c>
      <c r="F372" s="288" t="str">
        <f>IF('①7.積算内訳（PR）'!F371="","",'①7.積算内訳（PR）'!F371)</f>
        <v/>
      </c>
      <c r="G372" s="288" t="str">
        <f>IF('①7.積算内訳（PR）'!G371="","",'①7.積算内訳（PR）'!G371)</f>
        <v/>
      </c>
      <c r="H372" s="753" t="str">
        <f>IF('①7.積算内訳（PR）'!H371="","",'①7.積算内訳（PR）'!H371)</f>
        <v/>
      </c>
      <c r="I372" s="1780"/>
      <c r="J372" s="264" t="s">
        <v>151</v>
      </c>
      <c r="K372" s="265"/>
      <c r="L372" s="288" t="str">
        <f t="shared" si="78"/>
        <v/>
      </c>
      <c r="M372" s="266"/>
      <c r="N372" s="266"/>
      <c r="O372" s="266"/>
      <c r="P372" s="1783"/>
      <c r="Q372" s="1373"/>
      <c r="R372" s="1374"/>
      <c r="S372" s="268"/>
      <c r="T372" s="270"/>
      <c r="U372" s="180"/>
    </row>
    <row r="373" spans="2:21" ht="19.5" hidden="1" customHeight="1">
      <c r="B373" s="1364"/>
      <c r="C373" s="264" t="s">
        <v>152</v>
      </c>
      <c r="D373" s="265"/>
      <c r="E373" s="288">
        <f t="shared" si="77"/>
        <v>0</v>
      </c>
      <c r="F373" s="754" t="str">
        <f>IF('①7.積算内訳（PR）'!F372="","",'①7.積算内訳（PR）'!F372)</f>
        <v/>
      </c>
      <c r="G373" s="754" t="str">
        <f>IF('①7.積算内訳（PR）'!G372="","",'①7.積算内訳（PR）'!G372)</f>
        <v/>
      </c>
      <c r="H373" s="753" t="str">
        <f>IF('①7.積算内訳（PR）'!H372="","",'①7.積算内訳（PR）'!H372)</f>
        <v/>
      </c>
      <c r="I373" s="1780"/>
      <c r="J373" s="264" t="s">
        <v>152</v>
      </c>
      <c r="K373" s="265"/>
      <c r="L373" s="288" t="str">
        <f t="shared" si="78"/>
        <v/>
      </c>
      <c r="M373" s="278"/>
      <c r="N373" s="278"/>
      <c r="O373" s="278"/>
      <c r="P373" s="1783"/>
      <c r="Q373" s="1373"/>
      <c r="R373" s="1374"/>
      <c r="S373" s="268"/>
      <c r="T373" s="270"/>
      <c r="U373" s="180"/>
    </row>
    <row r="374" spans="2:21" ht="19.5" hidden="1" customHeight="1">
      <c r="B374" s="1364"/>
      <c r="C374" s="272" t="s">
        <v>631</v>
      </c>
      <c r="D374" s="265"/>
      <c r="E374" s="288">
        <f t="shared" si="77"/>
        <v>0</v>
      </c>
      <c r="F374" s="288" t="str">
        <f>IF('①7.積算内訳（PR）'!F373="","",'①7.積算内訳（PR）'!F373)</f>
        <v/>
      </c>
      <c r="G374" s="288" t="str">
        <f>IF('①7.積算内訳（PR）'!G373="","",'①7.積算内訳（PR）'!G373)</f>
        <v/>
      </c>
      <c r="H374" s="753" t="str">
        <f>IF('①7.積算内訳（PR）'!H373="","",'①7.積算内訳（PR）'!H373)</f>
        <v/>
      </c>
      <c r="I374" s="1780"/>
      <c r="J374" s="272" t="s">
        <v>631</v>
      </c>
      <c r="K374" s="265"/>
      <c r="L374" s="288" t="str">
        <f t="shared" si="78"/>
        <v/>
      </c>
      <c r="M374" s="266"/>
      <c r="N374" s="266"/>
      <c r="O374" s="266"/>
      <c r="P374" s="1783"/>
      <c r="Q374" s="1373"/>
      <c r="R374" s="1374"/>
      <c r="S374" s="268"/>
      <c r="T374" s="270"/>
      <c r="U374" s="180"/>
    </row>
    <row r="375" spans="2:21" ht="19.5" hidden="1" customHeight="1">
      <c r="B375" s="1364"/>
      <c r="C375" s="264" t="s">
        <v>153</v>
      </c>
      <c r="D375" s="265"/>
      <c r="E375" s="288">
        <f t="shared" si="77"/>
        <v>0</v>
      </c>
      <c r="F375" s="288" t="str">
        <f>IF('①7.積算内訳（PR）'!F374="","",'①7.積算内訳（PR）'!F374)</f>
        <v/>
      </c>
      <c r="G375" s="288" t="str">
        <f>IF('①7.積算内訳（PR）'!G374="","",'①7.積算内訳（PR）'!G374)</f>
        <v/>
      </c>
      <c r="H375" s="753" t="str">
        <f>IF('①7.積算内訳（PR）'!H374="","",'①7.積算内訳（PR）'!H374)</f>
        <v/>
      </c>
      <c r="I375" s="1780"/>
      <c r="J375" s="264" t="s">
        <v>153</v>
      </c>
      <c r="K375" s="265"/>
      <c r="L375" s="288" t="str">
        <f t="shared" si="78"/>
        <v/>
      </c>
      <c r="M375" s="266"/>
      <c r="N375" s="266"/>
      <c r="O375" s="266"/>
      <c r="P375" s="1783"/>
      <c r="Q375" s="1373"/>
      <c r="R375" s="1374"/>
      <c r="S375" s="268"/>
      <c r="T375" s="270"/>
      <c r="U375" s="180"/>
    </row>
    <row r="376" spans="2:21" ht="19.5" hidden="1" customHeight="1" thickBot="1">
      <c r="B376" s="1365"/>
      <c r="C376" s="273" t="s">
        <v>154</v>
      </c>
      <c r="D376" s="758" t="str">
        <f>IF('①7.積算内訳（PR）'!D375="","",'①7.積算内訳（PR）'!D375)</f>
        <v/>
      </c>
      <c r="E376" s="761">
        <f>SUM(F376:H376)</f>
        <v>0</v>
      </c>
      <c r="F376" s="289" t="str">
        <f>IF('①7.積算内訳（PR）'!F375="","",'①7.積算内訳（PR）'!F375)</f>
        <v/>
      </c>
      <c r="G376" s="289" t="str">
        <f>IF('①7.積算内訳（PR）'!G375="","",'①7.積算内訳（PR）'!G375)</f>
        <v/>
      </c>
      <c r="H376" s="755" t="str">
        <f>IF('①7.積算内訳（PR）'!H375="","",'①7.積算内訳（PR）'!H375)</f>
        <v/>
      </c>
      <c r="I376" s="1781"/>
      <c r="J376" s="273" t="s">
        <v>154</v>
      </c>
      <c r="K376" s="274"/>
      <c r="L376" s="761" t="str">
        <f t="shared" si="78"/>
        <v/>
      </c>
      <c r="M376" s="748"/>
      <c r="N376" s="748"/>
      <c r="O376" s="748"/>
      <c r="P376" s="1784"/>
      <c r="Q376" s="1381"/>
      <c r="R376" s="1382"/>
      <c r="S376" s="268"/>
      <c r="T376" s="270"/>
      <c r="U376" s="180"/>
    </row>
    <row r="377" spans="2:21" ht="37.5" hidden="1" customHeight="1">
      <c r="B377" s="285" t="str">
        <f>IF('①4.事業内容（PR）'!B42="","",'①4.事業内容（PR）'!B42)</f>
        <v/>
      </c>
      <c r="C377" s="1359" t="str">
        <f>IF('①4.事業内容（PR）'!C42="","",'①4.事業内容（PR）'!C42)</f>
        <v/>
      </c>
      <c r="D377" s="1360"/>
      <c r="E377" s="286">
        <f>SUM(E378:E386)</f>
        <v>0</v>
      </c>
      <c r="F377" s="286">
        <f>SUM(F378:F386)</f>
        <v>0</v>
      </c>
      <c r="G377" s="286">
        <f>SUM(G378:G386)</f>
        <v>0</v>
      </c>
      <c r="H377" s="757">
        <f>SUM(H378:H386)</f>
        <v>0</v>
      </c>
      <c r="I377" s="760" t="str">
        <f>IF('⑦1.活動計画変更（PR）'!C81="変更",'⑦1.活動計画変更（PR）'!B81,IF('⑦1.活動計画変更（PR）'!C81="中止",'⑦1.活動計画変更（PR）'!B81,""))</f>
        <v/>
      </c>
      <c r="J377" s="1359" t="str">
        <f>IF('⑦1.活動計画変更（PR）'!C81="変更",'⑦1.活動計画変更（PR）'!D81,"")</f>
        <v/>
      </c>
      <c r="K377" s="1360"/>
      <c r="L377" s="286" t="str">
        <f>IF(SUM(L378:L386)=0,"",SUM(L378:L386))</f>
        <v/>
      </c>
      <c r="M377" s="286" t="str">
        <f>IF(SUM(M378:M386)=0,"",SUM(M378:M386))</f>
        <v/>
      </c>
      <c r="N377" s="286" t="str">
        <f>IF(SUM(N378:N386)=0,"",SUM(N378:N386))</f>
        <v/>
      </c>
      <c r="O377" s="286" t="str">
        <f>IF(SUM(O378:O386)=0,"",SUM(O378:O386))</f>
        <v/>
      </c>
      <c r="P377" s="280"/>
      <c r="Q377" s="1777"/>
      <c r="R377" s="1778"/>
      <c r="S377" s="259"/>
      <c r="T377" s="257"/>
      <c r="U377" s="180"/>
    </row>
    <row r="378" spans="2:21" ht="19.5" hidden="1" customHeight="1">
      <c r="B378" s="1363"/>
      <c r="C378" s="260" t="s">
        <v>147</v>
      </c>
      <c r="D378" s="261"/>
      <c r="E378" s="287">
        <f>SUM(F378:H378)</f>
        <v>0</v>
      </c>
      <c r="F378" s="287" t="str">
        <f>IF('①7.積算内訳（PR）'!F377="","",'①7.積算内訳（PR）'!F377)</f>
        <v/>
      </c>
      <c r="G378" s="287" t="str">
        <f>IF('①7.積算内訳（PR）'!G377="","",'①7.積算内訳（PR）'!G377)</f>
        <v/>
      </c>
      <c r="H378" s="752" t="str">
        <f>IF('①7.積算内訳（PR）'!H377="","",'①7.積算内訳（PR）'!H377)</f>
        <v/>
      </c>
      <c r="I378" s="1779" t="str">
        <f>IF('⑦1.活動計画変更（PR）'!C81="選択","",IF('⑦1.活動計画変更（PR）'!C81="変更",'⑦1.活動計画変更（PR）'!C81,IF('⑦1.活動計画変更（PR）'!C81="中止","中止","")))</f>
        <v/>
      </c>
      <c r="J378" s="260" t="s">
        <v>147</v>
      </c>
      <c r="K378" s="261"/>
      <c r="L378" s="287" t="str">
        <f>IF(SUM(M378:O378)=0,"",SUM(M378:O378))</f>
        <v/>
      </c>
      <c r="M378" s="262"/>
      <c r="N378" s="262"/>
      <c r="O378" s="262"/>
      <c r="P378" s="1782"/>
      <c r="Q378" s="1785"/>
      <c r="R378" s="1786"/>
      <c r="S378" s="268"/>
      <c r="T378" s="270"/>
      <c r="U378" s="180"/>
    </row>
    <row r="379" spans="2:21" ht="19.5" hidden="1" customHeight="1">
      <c r="B379" s="1364"/>
      <c r="C379" s="264" t="s">
        <v>148</v>
      </c>
      <c r="D379" s="265"/>
      <c r="E379" s="288">
        <f t="shared" ref="E379:E385" si="79">SUM(F379:H379)</f>
        <v>0</v>
      </c>
      <c r="F379" s="288" t="str">
        <f>IF('①7.積算内訳（PR）'!F378="","",'①7.積算内訳（PR）'!F378)</f>
        <v/>
      </c>
      <c r="G379" s="288" t="str">
        <f>IF('①7.積算内訳（PR）'!G378="","",'①7.積算内訳（PR）'!G378)</f>
        <v/>
      </c>
      <c r="H379" s="753" t="str">
        <f>IF('①7.積算内訳（PR）'!H378="","",'①7.積算内訳（PR）'!H378)</f>
        <v/>
      </c>
      <c r="I379" s="1780"/>
      <c r="J379" s="264" t="s">
        <v>148</v>
      </c>
      <c r="K379" s="265"/>
      <c r="L379" s="288" t="str">
        <f t="shared" ref="L379:L386" si="80">IF(SUM(M379:O379)=0,"",SUM(M379:O379))</f>
        <v/>
      </c>
      <c r="M379" s="266"/>
      <c r="N379" s="266"/>
      <c r="O379" s="266"/>
      <c r="P379" s="1783"/>
      <c r="Q379" s="1373"/>
      <c r="R379" s="1374"/>
      <c r="S379" s="259"/>
      <c r="T379" s="257"/>
      <c r="U379" s="180"/>
    </row>
    <row r="380" spans="2:21" ht="19.5" hidden="1" customHeight="1">
      <c r="B380" s="1364"/>
      <c r="C380" s="264" t="s">
        <v>149</v>
      </c>
      <c r="D380" s="265"/>
      <c r="E380" s="288">
        <f t="shared" si="79"/>
        <v>0</v>
      </c>
      <c r="F380" s="288" t="str">
        <f>IF('①7.積算内訳（PR）'!F379="","",'①7.積算内訳（PR）'!F379)</f>
        <v/>
      </c>
      <c r="G380" s="288" t="str">
        <f>IF('①7.積算内訳（PR）'!G379="","",'①7.積算内訳（PR）'!G379)</f>
        <v/>
      </c>
      <c r="H380" s="753" t="str">
        <f>IF('①7.積算内訳（PR）'!H379="","",'①7.積算内訳（PR）'!H379)</f>
        <v/>
      </c>
      <c r="I380" s="1780"/>
      <c r="J380" s="264" t="s">
        <v>149</v>
      </c>
      <c r="K380" s="265"/>
      <c r="L380" s="288" t="str">
        <f t="shared" si="80"/>
        <v/>
      </c>
      <c r="M380" s="266"/>
      <c r="N380" s="266"/>
      <c r="O380" s="266"/>
      <c r="P380" s="1783"/>
      <c r="Q380" s="1373"/>
      <c r="R380" s="1374"/>
      <c r="S380" s="259"/>
      <c r="T380" s="257"/>
      <c r="U380" s="180"/>
    </row>
    <row r="381" spans="2:21" ht="19.5" hidden="1" customHeight="1">
      <c r="B381" s="1364"/>
      <c r="C381" s="269" t="s">
        <v>150</v>
      </c>
      <c r="D381" s="265"/>
      <c r="E381" s="288">
        <f t="shared" si="79"/>
        <v>0</v>
      </c>
      <c r="F381" s="288" t="str">
        <f>IF('①7.積算内訳（PR）'!F380="","",'①7.積算内訳（PR）'!F380)</f>
        <v/>
      </c>
      <c r="G381" s="288" t="str">
        <f>IF('①7.積算内訳（PR）'!G380="","",'①7.積算内訳（PR）'!G380)</f>
        <v/>
      </c>
      <c r="H381" s="753" t="str">
        <f>IF('①7.積算内訳（PR）'!H380="","",'①7.積算内訳（PR）'!H380)</f>
        <v/>
      </c>
      <c r="I381" s="1780"/>
      <c r="J381" s="269" t="s">
        <v>150</v>
      </c>
      <c r="K381" s="265"/>
      <c r="L381" s="288" t="str">
        <f t="shared" si="80"/>
        <v/>
      </c>
      <c r="M381" s="266"/>
      <c r="N381" s="266"/>
      <c r="O381" s="266"/>
      <c r="P381" s="1783"/>
      <c r="Q381" s="1373"/>
      <c r="R381" s="1374"/>
      <c r="S381" s="259"/>
      <c r="T381" s="257"/>
      <c r="U381" s="180"/>
    </row>
    <row r="382" spans="2:21" ht="19.5" hidden="1" customHeight="1">
      <c r="B382" s="1364"/>
      <c r="C382" s="264" t="s">
        <v>151</v>
      </c>
      <c r="D382" s="265"/>
      <c r="E382" s="288">
        <f t="shared" si="79"/>
        <v>0</v>
      </c>
      <c r="F382" s="288" t="str">
        <f>IF('①7.積算内訳（PR）'!F381="","",'①7.積算内訳（PR）'!F381)</f>
        <v/>
      </c>
      <c r="G382" s="288" t="str">
        <f>IF('①7.積算内訳（PR）'!G381="","",'①7.積算内訳（PR）'!G381)</f>
        <v/>
      </c>
      <c r="H382" s="753" t="str">
        <f>IF('①7.積算内訳（PR）'!H381="","",'①7.積算内訳（PR）'!H381)</f>
        <v/>
      </c>
      <c r="I382" s="1780"/>
      <c r="J382" s="264" t="s">
        <v>151</v>
      </c>
      <c r="K382" s="265"/>
      <c r="L382" s="288" t="str">
        <f t="shared" si="80"/>
        <v/>
      </c>
      <c r="M382" s="266"/>
      <c r="N382" s="266"/>
      <c r="O382" s="266"/>
      <c r="P382" s="1783"/>
      <c r="Q382" s="1373"/>
      <c r="R382" s="1374"/>
      <c r="S382" s="268"/>
      <c r="T382" s="270"/>
      <c r="U382" s="180"/>
    </row>
    <row r="383" spans="2:21" ht="19.5" hidden="1" customHeight="1">
      <c r="B383" s="1364"/>
      <c r="C383" s="264" t="s">
        <v>152</v>
      </c>
      <c r="D383" s="265"/>
      <c r="E383" s="288">
        <f t="shared" si="79"/>
        <v>0</v>
      </c>
      <c r="F383" s="754" t="str">
        <f>IF('①7.積算内訳（PR）'!F382="","",'①7.積算内訳（PR）'!F382)</f>
        <v/>
      </c>
      <c r="G383" s="754" t="str">
        <f>IF('①7.積算内訳（PR）'!G382="","",'①7.積算内訳（PR）'!G382)</f>
        <v/>
      </c>
      <c r="H383" s="753" t="str">
        <f>IF('①7.積算内訳（PR）'!H382="","",'①7.積算内訳（PR）'!H382)</f>
        <v/>
      </c>
      <c r="I383" s="1780"/>
      <c r="J383" s="264" t="s">
        <v>152</v>
      </c>
      <c r="K383" s="265"/>
      <c r="L383" s="288" t="str">
        <f t="shared" si="80"/>
        <v/>
      </c>
      <c r="M383" s="278"/>
      <c r="N383" s="278"/>
      <c r="O383" s="278"/>
      <c r="P383" s="1783"/>
      <c r="Q383" s="1373"/>
      <c r="R383" s="1374"/>
      <c r="S383" s="268"/>
      <c r="T383" s="270"/>
      <c r="U383" s="180"/>
    </row>
    <row r="384" spans="2:21" ht="19.5" hidden="1" customHeight="1">
      <c r="B384" s="1364"/>
      <c r="C384" s="272" t="s">
        <v>631</v>
      </c>
      <c r="D384" s="265"/>
      <c r="E384" s="288">
        <f t="shared" si="79"/>
        <v>0</v>
      </c>
      <c r="F384" s="288" t="str">
        <f>IF('①7.積算内訳（PR）'!F383="","",'①7.積算内訳（PR）'!F383)</f>
        <v/>
      </c>
      <c r="G384" s="288" t="str">
        <f>IF('①7.積算内訳（PR）'!G383="","",'①7.積算内訳（PR）'!G383)</f>
        <v/>
      </c>
      <c r="H384" s="753" t="str">
        <f>IF('①7.積算内訳（PR）'!H383="","",'①7.積算内訳（PR）'!H383)</f>
        <v/>
      </c>
      <c r="I384" s="1780"/>
      <c r="J384" s="272" t="s">
        <v>631</v>
      </c>
      <c r="K384" s="265"/>
      <c r="L384" s="288" t="str">
        <f t="shared" si="80"/>
        <v/>
      </c>
      <c r="M384" s="266"/>
      <c r="N384" s="266"/>
      <c r="O384" s="266"/>
      <c r="P384" s="1783"/>
      <c r="Q384" s="1373"/>
      <c r="R384" s="1374"/>
      <c r="S384" s="268"/>
      <c r="T384" s="270"/>
      <c r="U384" s="180"/>
    </row>
    <row r="385" spans="2:21" ht="19.5" hidden="1" customHeight="1">
      <c r="B385" s="1364"/>
      <c r="C385" s="264" t="s">
        <v>153</v>
      </c>
      <c r="D385" s="265"/>
      <c r="E385" s="288">
        <f t="shared" si="79"/>
        <v>0</v>
      </c>
      <c r="F385" s="288" t="str">
        <f>IF('①7.積算内訳（PR）'!F384="","",'①7.積算内訳（PR）'!F384)</f>
        <v/>
      </c>
      <c r="G385" s="288" t="str">
        <f>IF('①7.積算内訳（PR）'!G384="","",'①7.積算内訳（PR）'!G384)</f>
        <v/>
      </c>
      <c r="H385" s="753" t="str">
        <f>IF('①7.積算内訳（PR）'!H384="","",'①7.積算内訳（PR）'!H384)</f>
        <v/>
      </c>
      <c r="I385" s="1780"/>
      <c r="J385" s="264" t="s">
        <v>153</v>
      </c>
      <c r="K385" s="265"/>
      <c r="L385" s="288" t="str">
        <f t="shared" si="80"/>
        <v/>
      </c>
      <c r="M385" s="266"/>
      <c r="N385" s="266"/>
      <c r="O385" s="266"/>
      <c r="P385" s="1783"/>
      <c r="Q385" s="1373"/>
      <c r="R385" s="1374"/>
      <c r="S385" s="268"/>
      <c r="T385" s="270"/>
      <c r="U385" s="180"/>
    </row>
    <row r="386" spans="2:21" ht="19.5" hidden="1" customHeight="1" thickBot="1">
      <c r="B386" s="1365"/>
      <c r="C386" s="273" t="s">
        <v>154</v>
      </c>
      <c r="D386" s="758" t="str">
        <f>IF('①7.積算内訳（PR）'!D385="","",'①7.積算内訳（PR）'!D385)</f>
        <v/>
      </c>
      <c r="E386" s="289">
        <f>SUM(F386:H386)</f>
        <v>0</v>
      </c>
      <c r="F386" s="289" t="str">
        <f>IF('①7.積算内訳（PR）'!F385="","",'①7.積算内訳（PR）'!F385)</f>
        <v/>
      </c>
      <c r="G386" s="289" t="str">
        <f>IF('①7.積算内訳（PR）'!G385="","",'①7.積算内訳（PR）'!G385)</f>
        <v/>
      </c>
      <c r="H386" s="755" t="str">
        <f>IF('①7.積算内訳（PR）'!H385="","",'①7.積算内訳（PR）'!H385)</f>
        <v/>
      </c>
      <c r="I386" s="1781"/>
      <c r="J386" s="273" t="s">
        <v>154</v>
      </c>
      <c r="K386" s="274"/>
      <c r="L386" s="289" t="str">
        <f t="shared" si="80"/>
        <v/>
      </c>
      <c r="M386" s="275"/>
      <c r="N386" s="275"/>
      <c r="O386" s="275"/>
      <c r="P386" s="1784"/>
      <c r="Q386" s="1381"/>
      <c r="R386" s="1382"/>
      <c r="S386" s="268"/>
      <c r="T386" s="270"/>
      <c r="U386" s="180"/>
    </row>
    <row r="387" spans="2:21" ht="37.5" hidden="1" customHeight="1">
      <c r="B387" s="204" t="str">
        <f>IF('①4.事業内容（PR）'!B43="","",'①4.事業内容（PR）'!B43)</f>
        <v/>
      </c>
      <c r="C387" s="1359" t="str">
        <f>IF('①4.事業内容（PR）'!C43="","",'①4.事業内容（PR）'!C43)</f>
        <v/>
      </c>
      <c r="D387" s="1360"/>
      <c r="E387" s="284">
        <f>SUM(E388:E396)</f>
        <v>0</v>
      </c>
      <c r="F387" s="284">
        <f>SUM(F388:F396)</f>
        <v>0</v>
      </c>
      <c r="G387" s="284">
        <f>SUM(G388:G396)</f>
        <v>0</v>
      </c>
      <c r="H387" s="756">
        <f>SUM(H388:H396)</f>
        <v>0</v>
      </c>
      <c r="I387" s="760" t="str">
        <f>IF('⑦1.活動計画変更（PR）'!C83="変更",'⑦1.活動計画変更（PR）'!B83,IF('⑦1.活動計画変更（PR）'!C83="中止",'⑦1.活動計画変更（PR）'!B83,""))</f>
        <v/>
      </c>
      <c r="J387" s="1359" t="str">
        <f>IF('⑦1.活動計画変更（PR）'!C83="変更",'⑦1.活動計画変更（PR）'!D83,"")</f>
        <v/>
      </c>
      <c r="K387" s="1360"/>
      <c r="L387" s="284" t="str">
        <f>IF(SUM(L388:L396)=0,"",SUM(L388:L396))</f>
        <v/>
      </c>
      <c r="M387" s="284" t="str">
        <f>IF(SUM(M388:M396)=0,"",SUM(M388:M396))</f>
        <v/>
      </c>
      <c r="N387" s="284" t="str">
        <f>IF(SUM(N388:N396)=0,"",SUM(N388:N396))</f>
        <v/>
      </c>
      <c r="O387" s="284" t="str">
        <f>IF(SUM(O388:O396)=0,"",SUM(O388:O396))</f>
        <v/>
      </c>
      <c r="P387" s="277"/>
      <c r="Q387" s="1787"/>
      <c r="R387" s="1788"/>
      <c r="S387" s="259"/>
      <c r="T387" s="257"/>
      <c r="U387" s="180"/>
    </row>
    <row r="388" spans="2:21" ht="19.5" hidden="1" customHeight="1">
      <c r="B388" s="1363"/>
      <c r="C388" s="260" t="s">
        <v>147</v>
      </c>
      <c r="D388" s="261"/>
      <c r="E388" s="287">
        <f>SUM(F388:H388)</f>
        <v>0</v>
      </c>
      <c r="F388" s="287" t="str">
        <f>IF('①7.積算内訳（PR）'!F387="","",'①7.積算内訳（PR）'!F387)</f>
        <v/>
      </c>
      <c r="G388" s="287" t="str">
        <f>IF('①7.積算内訳（PR）'!G387="","",'①7.積算内訳（PR）'!G387)</f>
        <v/>
      </c>
      <c r="H388" s="752" t="str">
        <f>IF('①7.積算内訳（PR）'!H387="","",'①7.積算内訳（PR）'!H387)</f>
        <v/>
      </c>
      <c r="I388" s="1779" t="str">
        <f>IF('⑦1.活動計画変更（PR）'!C83="選択","",IF('⑦1.活動計画変更（PR）'!C83="変更",'⑦1.活動計画変更（PR）'!C83,IF('⑦1.活動計画変更（PR）'!C83="中止","中止","")))</f>
        <v/>
      </c>
      <c r="J388" s="260" t="s">
        <v>147</v>
      </c>
      <c r="K388" s="261"/>
      <c r="L388" s="287" t="str">
        <f>IF(SUM(M388:O388)=0,"",SUM(M388:O388))</f>
        <v/>
      </c>
      <c r="M388" s="262"/>
      <c r="N388" s="262"/>
      <c r="O388" s="262"/>
      <c r="P388" s="1782"/>
      <c r="Q388" s="1785"/>
      <c r="R388" s="1786"/>
      <c r="S388" s="268"/>
      <c r="T388" s="270"/>
      <c r="U388" s="180"/>
    </row>
    <row r="389" spans="2:21" ht="19.5" hidden="1" customHeight="1">
      <c r="B389" s="1364"/>
      <c r="C389" s="264" t="s">
        <v>148</v>
      </c>
      <c r="D389" s="265"/>
      <c r="E389" s="288">
        <f t="shared" ref="E389:E395" si="81">SUM(F389:H389)</f>
        <v>0</v>
      </c>
      <c r="F389" s="288" t="str">
        <f>IF('①7.積算内訳（PR）'!F388="","",'①7.積算内訳（PR）'!F388)</f>
        <v/>
      </c>
      <c r="G389" s="288" t="str">
        <f>IF('①7.積算内訳（PR）'!G388="","",'①7.積算内訳（PR）'!G388)</f>
        <v/>
      </c>
      <c r="H389" s="753" t="str">
        <f>IF('①7.積算内訳（PR）'!H388="","",'①7.積算内訳（PR）'!H388)</f>
        <v/>
      </c>
      <c r="I389" s="1780"/>
      <c r="J389" s="264" t="s">
        <v>148</v>
      </c>
      <c r="K389" s="265"/>
      <c r="L389" s="288" t="str">
        <f t="shared" ref="L389:L396" si="82">IF(SUM(M389:O389)=0,"",SUM(M389:O389))</f>
        <v/>
      </c>
      <c r="M389" s="266"/>
      <c r="N389" s="266"/>
      <c r="O389" s="266"/>
      <c r="P389" s="1783"/>
      <c r="Q389" s="1373"/>
      <c r="R389" s="1374"/>
      <c r="S389" s="259"/>
      <c r="T389" s="257"/>
      <c r="U389" s="180"/>
    </row>
    <row r="390" spans="2:21" ht="19.5" hidden="1" customHeight="1">
      <c r="B390" s="1364"/>
      <c r="C390" s="264" t="s">
        <v>149</v>
      </c>
      <c r="D390" s="265"/>
      <c r="E390" s="288">
        <f t="shared" si="81"/>
        <v>0</v>
      </c>
      <c r="F390" s="288" t="str">
        <f>IF('①7.積算内訳（PR）'!F389="","",'①7.積算内訳（PR）'!F389)</f>
        <v/>
      </c>
      <c r="G390" s="288" t="str">
        <f>IF('①7.積算内訳（PR）'!G389="","",'①7.積算内訳（PR）'!G389)</f>
        <v/>
      </c>
      <c r="H390" s="753" t="str">
        <f>IF('①7.積算内訳（PR）'!H389="","",'①7.積算内訳（PR）'!H389)</f>
        <v/>
      </c>
      <c r="I390" s="1780"/>
      <c r="J390" s="264" t="s">
        <v>149</v>
      </c>
      <c r="K390" s="265"/>
      <c r="L390" s="288" t="str">
        <f t="shared" si="82"/>
        <v/>
      </c>
      <c r="M390" s="266"/>
      <c r="N390" s="266"/>
      <c r="O390" s="266"/>
      <c r="P390" s="1783"/>
      <c r="Q390" s="1373"/>
      <c r="R390" s="1374"/>
      <c r="S390" s="259"/>
      <c r="T390" s="257"/>
      <c r="U390" s="180"/>
    </row>
    <row r="391" spans="2:21" ht="19.5" hidden="1" customHeight="1">
      <c r="B391" s="1364"/>
      <c r="C391" s="269" t="s">
        <v>150</v>
      </c>
      <c r="D391" s="265"/>
      <c r="E391" s="288">
        <f t="shared" si="81"/>
        <v>0</v>
      </c>
      <c r="F391" s="288" t="str">
        <f>IF('①7.積算内訳（PR）'!F390="","",'①7.積算内訳（PR）'!F390)</f>
        <v/>
      </c>
      <c r="G391" s="288" t="str">
        <f>IF('①7.積算内訳（PR）'!G390="","",'①7.積算内訳（PR）'!G390)</f>
        <v/>
      </c>
      <c r="H391" s="753" t="str">
        <f>IF('①7.積算内訳（PR）'!H390="","",'①7.積算内訳（PR）'!H390)</f>
        <v/>
      </c>
      <c r="I391" s="1780"/>
      <c r="J391" s="269" t="s">
        <v>150</v>
      </c>
      <c r="K391" s="265"/>
      <c r="L391" s="288" t="str">
        <f t="shared" si="82"/>
        <v/>
      </c>
      <c r="M391" s="266"/>
      <c r="N391" s="266"/>
      <c r="O391" s="266"/>
      <c r="P391" s="1783"/>
      <c r="Q391" s="1373"/>
      <c r="R391" s="1374"/>
      <c r="S391" s="259"/>
      <c r="T391" s="257"/>
      <c r="U391" s="180"/>
    </row>
    <row r="392" spans="2:21" ht="19.5" hidden="1" customHeight="1">
      <c r="B392" s="1364"/>
      <c r="C392" s="264" t="s">
        <v>151</v>
      </c>
      <c r="D392" s="265"/>
      <c r="E392" s="288">
        <f t="shared" si="81"/>
        <v>0</v>
      </c>
      <c r="F392" s="288" t="str">
        <f>IF('①7.積算内訳（PR）'!F391="","",'①7.積算内訳（PR）'!F391)</f>
        <v/>
      </c>
      <c r="G392" s="288" t="str">
        <f>IF('①7.積算内訳（PR）'!G391="","",'①7.積算内訳（PR）'!G391)</f>
        <v/>
      </c>
      <c r="H392" s="753" t="str">
        <f>IF('①7.積算内訳（PR）'!H391="","",'①7.積算内訳（PR）'!H391)</f>
        <v/>
      </c>
      <c r="I392" s="1780"/>
      <c r="J392" s="264" t="s">
        <v>151</v>
      </c>
      <c r="K392" s="265"/>
      <c r="L392" s="288" t="str">
        <f t="shared" si="82"/>
        <v/>
      </c>
      <c r="M392" s="266"/>
      <c r="N392" s="266"/>
      <c r="O392" s="266"/>
      <c r="P392" s="1783"/>
      <c r="Q392" s="1373"/>
      <c r="R392" s="1374"/>
      <c r="S392" s="268"/>
      <c r="T392" s="270"/>
      <c r="U392" s="180"/>
    </row>
    <row r="393" spans="2:21" ht="19.5" hidden="1" customHeight="1">
      <c r="B393" s="1364"/>
      <c r="C393" s="264" t="s">
        <v>152</v>
      </c>
      <c r="D393" s="265"/>
      <c r="E393" s="288">
        <f t="shared" si="81"/>
        <v>0</v>
      </c>
      <c r="F393" s="754" t="str">
        <f>IF('①7.積算内訳（PR）'!F392="","",'①7.積算内訳（PR）'!F392)</f>
        <v/>
      </c>
      <c r="G393" s="754" t="str">
        <f>IF('①7.積算内訳（PR）'!G392="","",'①7.積算内訳（PR）'!G392)</f>
        <v/>
      </c>
      <c r="H393" s="753" t="str">
        <f>IF('①7.積算内訳（PR）'!H392="","",'①7.積算内訳（PR）'!H392)</f>
        <v/>
      </c>
      <c r="I393" s="1780"/>
      <c r="J393" s="264" t="s">
        <v>152</v>
      </c>
      <c r="K393" s="265"/>
      <c r="L393" s="288" t="str">
        <f t="shared" si="82"/>
        <v/>
      </c>
      <c r="M393" s="278"/>
      <c r="N393" s="278"/>
      <c r="O393" s="278"/>
      <c r="P393" s="1783"/>
      <c r="Q393" s="1373"/>
      <c r="R393" s="1374"/>
      <c r="S393" s="268"/>
      <c r="T393" s="270"/>
      <c r="U393" s="180"/>
    </row>
    <row r="394" spans="2:21" ht="19.5" hidden="1" customHeight="1">
      <c r="B394" s="1364"/>
      <c r="C394" s="272" t="s">
        <v>631</v>
      </c>
      <c r="D394" s="265"/>
      <c r="E394" s="288">
        <f t="shared" si="81"/>
        <v>0</v>
      </c>
      <c r="F394" s="288" t="str">
        <f>IF('①7.積算内訳（PR）'!F393="","",'①7.積算内訳（PR）'!F393)</f>
        <v/>
      </c>
      <c r="G394" s="288" t="str">
        <f>IF('①7.積算内訳（PR）'!G393="","",'①7.積算内訳（PR）'!G393)</f>
        <v/>
      </c>
      <c r="H394" s="753" t="str">
        <f>IF('①7.積算内訳（PR）'!H393="","",'①7.積算内訳（PR）'!H393)</f>
        <v/>
      </c>
      <c r="I394" s="1780"/>
      <c r="J394" s="272" t="s">
        <v>631</v>
      </c>
      <c r="K394" s="265"/>
      <c r="L394" s="288" t="str">
        <f t="shared" si="82"/>
        <v/>
      </c>
      <c r="M394" s="266"/>
      <c r="N394" s="266"/>
      <c r="O394" s="266"/>
      <c r="P394" s="1783"/>
      <c r="Q394" s="1373"/>
      <c r="R394" s="1374"/>
      <c r="S394" s="268"/>
      <c r="T394" s="270"/>
      <c r="U394" s="180"/>
    </row>
    <row r="395" spans="2:21" ht="19.5" hidden="1" customHeight="1">
      <c r="B395" s="1364"/>
      <c r="C395" s="264" t="s">
        <v>153</v>
      </c>
      <c r="D395" s="749"/>
      <c r="E395" s="288">
        <f t="shared" si="81"/>
        <v>0</v>
      </c>
      <c r="F395" s="288" t="str">
        <f>IF('①7.積算内訳（PR）'!F394="","",'①7.積算内訳（PR）'!F394)</f>
        <v/>
      </c>
      <c r="G395" s="288" t="str">
        <f>IF('①7.積算内訳（PR）'!G394="","",'①7.積算内訳（PR）'!G394)</f>
        <v/>
      </c>
      <c r="H395" s="753" t="str">
        <f>IF('①7.積算内訳（PR）'!H394="","",'①7.積算内訳（PR）'!H394)</f>
        <v/>
      </c>
      <c r="I395" s="1780"/>
      <c r="J395" s="264" t="s">
        <v>153</v>
      </c>
      <c r="K395" s="265"/>
      <c r="L395" s="288" t="str">
        <f t="shared" si="82"/>
        <v/>
      </c>
      <c r="M395" s="266"/>
      <c r="N395" s="266"/>
      <c r="O395" s="266"/>
      <c r="P395" s="1783"/>
      <c r="Q395" s="1373"/>
      <c r="R395" s="1374"/>
      <c r="S395" s="268"/>
      <c r="T395" s="270"/>
      <c r="U395" s="180"/>
    </row>
    <row r="396" spans="2:21" ht="19.5" hidden="1" customHeight="1" thickBot="1">
      <c r="B396" s="1365"/>
      <c r="C396" s="273" t="s">
        <v>154</v>
      </c>
      <c r="D396" s="758" t="str">
        <f>IF('①7.積算内訳（PR）'!D395="","",'①7.積算内訳（PR）'!D395)</f>
        <v/>
      </c>
      <c r="E396" s="761">
        <f>SUM(F396:H396)</f>
        <v>0</v>
      </c>
      <c r="F396" s="289" t="str">
        <f>IF('①7.積算内訳（PR）'!F395="","",'①7.積算内訳（PR）'!F395)</f>
        <v/>
      </c>
      <c r="G396" s="289" t="str">
        <f>IF('①7.積算内訳（PR）'!G395="","",'①7.積算内訳（PR）'!G395)</f>
        <v/>
      </c>
      <c r="H396" s="755" t="str">
        <f>IF('①7.積算内訳（PR）'!H395="","",'①7.積算内訳（PR）'!H395)</f>
        <v/>
      </c>
      <c r="I396" s="1781"/>
      <c r="J396" s="273" t="s">
        <v>154</v>
      </c>
      <c r="K396" s="274"/>
      <c r="L396" s="761" t="str">
        <f t="shared" si="82"/>
        <v/>
      </c>
      <c r="M396" s="748"/>
      <c r="N396" s="748"/>
      <c r="O396" s="748"/>
      <c r="P396" s="1784"/>
      <c r="Q396" s="1381"/>
      <c r="R396" s="1382"/>
      <c r="S396" s="268"/>
      <c r="T396" s="270"/>
      <c r="U396" s="180"/>
    </row>
    <row r="397" spans="2:21" ht="37.5" hidden="1" customHeight="1">
      <c r="B397" s="285" t="str">
        <f>IF('①4.事業内容（PR）'!B44="","",'①4.事業内容（PR）'!B44)</f>
        <v/>
      </c>
      <c r="C397" s="1359" t="str">
        <f>IF('①4.事業内容（PR）'!C44="","",'①4.事業内容（PR）'!C44)</f>
        <v/>
      </c>
      <c r="D397" s="1360"/>
      <c r="E397" s="286">
        <f>SUM(E398:E406)</f>
        <v>0</v>
      </c>
      <c r="F397" s="286">
        <f>SUM(F398:F406)</f>
        <v>0</v>
      </c>
      <c r="G397" s="286">
        <f>SUM(G398:G406)</f>
        <v>0</v>
      </c>
      <c r="H397" s="757">
        <f>SUM(H398:H406)</f>
        <v>0</v>
      </c>
      <c r="I397" s="760" t="str">
        <f>IF('⑦1.活動計画変更（PR）'!C85="変更",'⑦1.活動計画変更（PR）'!B85,IF('⑦1.活動計画変更（PR）'!C85="中止",'⑦1.活動計画変更（PR）'!B85,""))</f>
        <v/>
      </c>
      <c r="J397" s="1359" t="str">
        <f>IF('⑦1.活動計画変更（PR）'!C85="変更",'⑦1.活動計画変更（PR）'!D85,"")</f>
        <v/>
      </c>
      <c r="K397" s="1360"/>
      <c r="L397" s="286" t="str">
        <f>IF(SUM(L398:L406)=0,"",SUM(L398:L406))</f>
        <v/>
      </c>
      <c r="M397" s="286" t="str">
        <f>IF(SUM(M398:M406)=0,"",SUM(M398:M406))</f>
        <v/>
      </c>
      <c r="N397" s="286" t="str">
        <f>IF(SUM(N398:N406)=0,"",SUM(N398:N406))</f>
        <v/>
      </c>
      <c r="O397" s="286" t="str">
        <f>IF(SUM(O398:O406)=0,"",SUM(O398:O406))</f>
        <v/>
      </c>
      <c r="P397" s="280"/>
      <c r="Q397" s="1777"/>
      <c r="R397" s="1778"/>
      <c r="S397" s="259"/>
      <c r="T397" s="257"/>
      <c r="U397" s="180"/>
    </row>
    <row r="398" spans="2:21" ht="19.5" hidden="1" customHeight="1">
      <c r="B398" s="1363"/>
      <c r="C398" s="260" t="s">
        <v>147</v>
      </c>
      <c r="D398" s="261"/>
      <c r="E398" s="287">
        <f>SUM(F398:H398)</f>
        <v>0</v>
      </c>
      <c r="F398" s="287" t="str">
        <f>IF('①7.積算内訳（PR）'!F397="","",'①7.積算内訳（PR）'!F397)</f>
        <v/>
      </c>
      <c r="G398" s="287" t="str">
        <f>IF('①7.積算内訳（PR）'!G397="","",'①7.積算内訳（PR）'!G397)</f>
        <v/>
      </c>
      <c r="H398" s="752" t="str">
        <f>IF('①7.積算内訳（PR）'!H397="","",'①7.積算内訳（PR）'!H397)</f>
        <v/>
      </c>
      <c r="I398" s="1779" t="str">
        <f>IF('⑦1.活動計画変更（PR）'!C85="選択","",IF('⑦1.活動計画変更（PR）'!C85="変更",'⑦1.活動計画変更（PR）'!C85,IF('⑦1.活動計画変更（PR）'!C85="中止","中止","")))</f>
        <v/>
      </c>
      <c r="J398" s="260" t="s">
        <v>147</v>
      </c>
      <c r="K398" s="261"/>
      <c r="L398" s="287" t="str">
        <f>IF(SUM(M398:O398)=0,"",SUM(M398:O398))</f>
        <v/>
      </c>
      <c r="M398" s="262"/>
      <c r="N398" s="262"/>
      <c r="O398" s="262"/>
      <c r="P398" s="1782"/>
      <c r="Q398" s="1785"/>
      <c r="R398" s="1786"/>
      <c r="S398" s="268"/>
      <c r="T398" s="270"/>
      <c r="U398" s="180"/>
    </row>
    <row r="399" spans="2:21" ht="19.5" hidden="1" customHeight="1">
      <c r="B399" s="1364"/>
      <c r="C399" s="264" t="s">
        <v>148</v>
      </c>
      <c r="D399" s="265"/>
      <c r="E399" s="288">
        <f t="shared" ref="E399:E405" si="83">SUM(F399:H399)</f>
        <v>0</v>
      </c>
      <c r="F399" s="288" t="str">
        <f>IF('①7.積算内訳（PR）'!F398="","",'①7.積算内訳（PR）'!F398)</f>
        <v/>
      </c>
      <c r="G399" s="288" t="str">
        <f>IF('①7.積算内訳（PR）'!G398="","",'①7.積算内訳（PR）'!G398)</f>
        <v/>
      </c>
      <c r="H399" s="753" t="str">
        <f>IF('①7.積算内訳（PR）'!H398="","",'①7.積算内訳（PR）'!H398)</f>
        <v/>
      </c>
      <c r="I399" s="1780"/>
      <c r="J399" s="264" t="s">
        <v>148</v>
      </c>
      <c r="K399" s="265"/>
      <c r="L399" s="288" t="str">
        <f t="shared" ref="L399:L406" si="84">IF(SUM(M399:O399)=0,"",SUM(M399:O399))</f>
        <v/>
      </c>
      <c r="M399" s="266"/>
      <c r="N399" s="266"/>
      <c r="O399" s="266"/>
      <c r="P399" s="1783"/>
      <c r="Q399" s="1373"/>
      <c r="R399" s="1374"/>
      <c r="S399" s="259"/>
      <c r="T399" s="257"/>
      <c r="U399" s="180"/>
    </row>
    <row r="400" spans="2:21" ht="19.5" hidden="1" customHeight="1">
      <c r="B400" s="1364"/>
      <c r="C400" s="264" t="s">
        <v>149</v>
      </c>
      <c r="D400" s="265"/>
      <c r="E400" s="288">
        <f t="shared" si="83"/>
        <v>0</v>
      </c>
      <c r="F400" s="288" t="str">
        <f>IF('①7.積算内訳（PR）'!F399="","",'①7.積算内訳（PR）'!F399)</f>
        <v/>
      </c>
      <c r="G400" s="288" t="str">
        <f>IF('①7.積算内訳（PR）'!G399="","",'①7.積算内訳（PR）'!G399)</f>
        <v/>
      </c>
      <c r="H400" s="753" t="str">
        <f>IF('①7.積算内訳（PR）'!H399="","",'①7.積算内訳（PR）'!H399)</f>
        <v/>
      </c>
      <c r="I400" s="1780"/>
      <c r="J400" s="264" t="s">
        <v>149</v>
      </c>
      <c r="K400" s="265"/>
      <c r="L400" s="288" t="str">
        <f t="shared" si="84"/>
        <v/>
      </c>
      <c r="M400" s="266"/>
      <c r="N400" s="266"/>
      <c r="O400" s="266"/>
      <c r="P400" s="1783"/>
      <c r="Q400" s="1373"/>
      <c r="R400" s="1374"/>
      <c r="S400" s="259"/>
      <c r="T400" s="257"/>
      <c r="U400" s="180"/>
    </row>
    <row r="401" spans="2:21" ht="19.5" hidden="1" customHeight="1">
      <c r="B401" s="1364"/>
      <c r="C401" s="269" t="s">
        <v>150</v>
      </c>
      <c r="D401" s="265"/>
      <c r="E401" s="288">
        <f t="shared" si="83"/>
        <v>0</v>
      </c>
      <c r="F401" s="288" t="str">
        <f>IF('①7.積算内訳（PR）'!F400="","",'①7.積算内訳（PR）'!F400)</f>
        <v/>
      </c>
      <c r="G401" s="288" t="str">
        <f>IF('①7.積算内訳（PR）'!G400="","",'①7.積算内訳（PR）'!G400)</f>
        <v/>
      </c>
      <c r="H401" s="753" t="str">
        <f>IF('①7.積算内訳（PR）'!H400="","",'①7.積算内訳（PR）'!H400)</f>
        <v/>
      </c>
      <c r="I401" s="1780"/>
      <c r="J401" s="269" t="s">
        <v>150</v>
      </c>
      <c r="K401" s="265"/>
      <c r="L401" s="288" t="str">
        <f t="shared" si="84"/>
        <v/>
      </c>
      <c r="M401" s="266"/>
      <c r="N401" s="266"/>
      <c r="O401" s="266"/>
      <c r="P401" s="1783"/>
      <c r="Q401" s="1373"/>
      <c r="R401" s="1374"/>
      <c r="S401" s="259"/>
      <c r="T401" s="257"/>
      <c r="U401" s="180"/>
    </row>
    <row r="402" spans="2:21" ht="19.5" hidden="1" customHeight="1">
      <c r="B402" s="1364"/>
      <c r="C402" s="264" t="s">
        <v>151</v>
      </c>
      <c r="D402" s="265"/>
      <c r="E402" s="288">
        <f t="shared" si="83"/>
        <v>0</v>
      </c>
      <c r="F402" s="288" t="str">
        <f>IF('①7.積算内訳（PR）'!F401="","",'①7.積算内訳（PR）'!F401)</f>
        <v/>
      </c>
      <c r="G402" s="288" t="str">
        <f>IF('①7.積算内訳（PR）'!G401="","",'①7.積算内訳（PR）'!G401)</f>
        <v/>
      </c>
      <c r="H402" s="753" t="str">
        <f>IF('①7.積算内訳（PR）'!H401="","",'①7.積算内訳（PR）'!H401)</f>
        <v/>
      </c>
      <c r="I402" s="1780"/>
      <c r="J402" s="264" t="s">
        <v>151</v>
      </c>
      <c r="K402" s="265"/>
      <c r="L402" s="288" t="str">
        <f t="shared" si="84"/>
        <v/>
      </c>
      <c r="M402" s="266"/>
      <c r="N402" s="266"/>
      <c r="O402" s="266"/>
      <c r="P402" s="1783"/>
      <c r="Q402" s="1373"/>
      <c r="R402" s="1374"/>
      <c r="S402" s="268"/>
      <c r="T402" s="270"/>
      <c r="U402" s="180"/>
    </row>
    <row r="403" spans="2:21" ht="19.5" hidden="1" customHeight="1">
      <c r="B403" s="1364"/>
      <c r="C403" s="264" t="s">
        <v>152</v>
      </c>
      <c r="D403" s="265"/>
      <c r="E403" s="288">
        <f t="shared" si="83"/>
        <v>0</v>
      </c>
      <c r="F403" s="754" t="str">
        <f>IF('①7.積算内訳（PR）'!F402="","",'①7.積算内訳（PR）'!F402)</f>
        <v/>
      </c>
      <c r="G403" s="754" t="str">
        <f>IF('①7.積算内訳（PR）'!G402="","",'①7.積算内訳（PR）'!G402)</f>
        <v/>
      </c>
      <c r="H403" s="753" t="str">
        <f>IF('①7.積算内訳（PR）'!H402="","",'①7.積算内訳（PR）'!H402)</f>
        <v/>
      </c>
      <c r="I403" s="1780"/>
      <c r="J403" s="264" t="s">
        <v>152</v>
      </c>
      <c r="K403" s="265"/>
      <c r="L403" s="288" t="str">
        <f t="shared" si="84"/>
        <v/>
      </c>
      <c r="M403" s="278"/>
      <c r="N403" s="278"/>
      <c r="O403" s="278"/>
      <c r="P403" s="1783"/>
      <c r="Q403" s="1373"/>
      <c r="R403" s="1374"/>
      <c r="S403" s="268"/>
      <c r="T403" s="270"/>
      <c r="U403" s="180"/>
    </row>
    <row r="404" spans="2:21" ht="19.5" hidden="1" customHeight="1">
      <c r="B404" s="1364"/>
      <c r="C404" s="272" t="s">
        <v>631</v>
      </c>
      <c r="D404" s="265"/>
      <c r="E404" s="288">
        <f t="shared" si="83"/>
        <v>0</v>
      </c>
      <c r="F404" s="288" t="str">
        <f>IF('①7.積算内訳（PR）'!F403="","",'①7.積算内訳（PR）'!F403)</f>
        <v/>
      </c>
      <c r="G404" s="288" t="str">
        <f>IF('①7.積算内訳（PR）'!G403="","",'①7.積算内訳（PR）'!G403)</f>
        <v/>
      </c>
      <c r="H404" s="753" t="str">
        <f>IF('①7.積算内訳（PR）'!H403="","",'①7.積算内訳（PR）'!H403)</f>
        <v/>
      </c>
      <c r="I404" s="1780"/>
      <c r="J404" s="272" t="s">
        <v>631</v>
      </c>
      <c r="K404" s="265"/>
      <c r="L404" s="288" t="str">
        <f t="shared" si="84"/>
        <v/>
      </c>
      <c r="M404" s="266"/>
      <c r="N404" s="266"/>
      <c r="O404" s="266"/>
      <c r="P404" s="1783"/>
      <c r="Q404" s="1373"/>
      <c r="R404" s="1374"/>
      <c r="S404" s="268"/>
      <c r="T404" s="270"/>
      <c r="U404" s="180"/>
    </row>
    <row r="405" spans="2:21" ht="19.5" hidden="1" customHeight="1">
      <c r="B405" s="1364"/>
      <c r="C405" s="264" t="s">
        <v>153</v>
      </c>
      <c r="D405" s="265"/>
      <c r="E405" s="288">
        <f t="shared" si="83"/>
        <v>0</v>
      </c>
      <c r="F405" s="288" t="str">
        <f>IF('①7.積算内訳（PR）'!F404="","",'①7.積算内訳（PR）'!F404)</f>
        <v/>
      </c>
      <c r="G405" s="288" t="str">
        <f>IF('①7.積算内訳（PR）'!G404="","",'①7.積算内訳（PR）'!G404)</f>
        <v/>
      </c>
      <c r="H405" s="753" t="str">
        <f>IF('①7.積算内訳（PR）'!H404="","",'①7.積算内訳（PR）'!H404)</f>
        <v/>
      </c>
      <c r="I405" s="1780"/>
      <c r="J405" s="264" t="s">
        <v>153</v>
      </c>
      <c r="K405" s="265"/>
      <c r="L405" s="288" t="str">
        <f t="shared" si="84"/>
        <v/>
      </c>
      <c r="M405" s="266"/>
      <c r="N405" s="266"/>
      <c r="O405" s="266"/>
      <c r="P405" s="1783"/>
      <c r="Q405" s="1373"/>
      <c r="R405" s="1374"/>
      <c r="S405" s="268"/>
      <c r="T405" s="270"/>
      <c r="U405" s="180"/>
    </row>
    <row r="406" spans="2:21" ht="19.5" hidden="1" customHeight="1" thickBot="1">
      <c r="B406" s="1365"/>
      <c r="C406" s="273" t="s">
        <v>154</v>
      </c>
      <c r="D406" s="758" t="str">
        <f>IF('①7.積算内訳（PR）'!D405="","",'①7.積算内訳（PR）'!D405)</f>
        <v/>
      </c>
      <c r="E406" s="289">
        <f>SUM(F406:H406)</f>
        <v>0</v>
      </c>
      <c r="F406" s="289" t="str">
        <f>IF('①7.積算内訳（PR）'!F405="","",'①7.積算内訳（PR）'!F405)</f>
        <v/>
      </c>
      <c r="G406" s="289" t="str">
        <f>IF('①7.積算内訳（PR）'!G405="","",'①7.積算内訳（PR）'!G405)</f>
        <v/>
      </c>
      <c r="H406" s="755" t="str">
        <f>IF('①7.積算内訳（PR）'!H405="","",'①7.積算内訳（PR）'!H405)</f>
        <v/>
      </c>
      <c r="I406" s="1781"/>
      <c r="J406" s="273" t="s">
        <v>154</v>
      </c>
      <c r="K406" s="274"/>
      <c r="L406" s="289" t="str">
        <f t="shared" si="84"/>
        <v/>
      </c>
      <c r="M406" s="275"/>
      <c r="N406" s="275"/>
      <c r="O406" s="275"/>
      <c r="P406" s="1784"/>
      <c r="Q406" s="1381"/>
      <c r="R406" s="1382"/>
      <c r="S406" s="268"/>
      <c r="T406" s="270"/>
      <c r="U406" s="180"/>
    </row>
    <row r="407" spans="2:21" ht="40.5" hidden="1" customHeight="1">
      <c r="B407" s="204" t="str">
        <f>IF('①4.事業内容（PR）'!B45="","",'①4.事業内容（PR）'!B45)</f>
        <v/>
      </c>
      <c r="C407" s="1377" t="str">
        <f>IF('①4.事業内容（PR）'!C45="","",'①4.事業内容（PR）'!C45)</f>
        <v/>
      </c>
      <c r="D407" s="1378"/>
      <c r="E407" s="284">
        <f>SUM(E408:E416)</f>
        <v>0</v>
      </c>
      <c r="F407" s="284">
        <f>SUM(F408:F416)</f>
        <v>0</v>
      </c>
      <c r="G407" s="284">
        <f>SUM(G408:G416)</f>
        <v>0</v>
      </c>
      <c r="H407" s="756">
        <f>SUM(H408:H416)</f>
        <v>0</v>
      </c>
      <c r="I407" s="760" t="str">
        <f>IF('⑦1.活動計画変更（PR）'!C87="変更",'⑦1.活動計画変更（PR）'!B87,IF('⑦1.活動計画変更（PR）'!C87="中止",'⑦1.活動計画変更（PR）'!B87,""))</f>
        <v/>
      </c>
      <c r="J407" s="1377" t="str">
        <f>IF('⑦1.活動計画変更（PR）'!C87="変更",'⑦1.活動計画変更（PR）'!D87,"")</f>
        <v/>
      </c>
      <c r="K407" s="1378"/>
      <c r="L407" s="284" t="str">
        <f>IF(SUM(L408:L416)=0,"",SUM(L408:L416))</f>
        <v/>
      </c>
      <c r="M407" s="284" t="str">
        <f>IF(SUM(M408:M416)=0,"",SUM(M408:M416))</f>
        <v/>
      </c>
      <c r="N407" s="284" t="str">
        <f>IF(SUM(N408:N416)=0,"",SUM(N408:N416))</f>
        <v/>
      </c>
      <c r="O407" s="284" t="str">
        <f>IF(SUM(O408:O416)=0,"",SUM(O408:O416))</f>
        <v/>
      </c>
      <c r="P407" s="279"/>
      <c r="Q407" s="1383"/>
      <c r="R407" s="1384"/>
      <c r="S407" s="259"/>
      <c r="T407" s="146"/>
      <c r="U407" s="146"/>
    </row>
    <row r="408" spans="2:21" ht="19.5" hidden="1" customHeight="1">
      <c r="B408" s="1363"/>
      <c r="C408" s="260" t="s">
        <v>147</v>
      </c>
      <c r="D408" s="261"/>
      <c r="E408" s="287">
        <f>SUM(F408:H408)</f>
        <v>0</v>
      </c>
      <c r="F408" s="287" t="str">
        <f>IF('①7.積算内訳（PR）'!F407="","",'①7.積算内訳（PR）'!F407)</f>
        <v/>
      </c>
      <c r="G408" s="287" t="str">
        <f>IF('①7.積算内訳（PR）'!G407="","",'①7.積算内訳（PR）'!G407)</f>
        <v/>
      </c>
      <c r="H408" s="752" t="str">
        <f>IF('①7.積算内訳（PR）'!H407="","",'①7.積算内訳（PR）'!H407)</f>
        <v/>
      </c>
      <c r="I408" s="1779" t="str">
        <f>IF('⑦1.活動計画変更（PR）'!C87="選択","",IF('⑦1.活動計画変更（PR）'!C87="変更",'⑦1.活動計画変更（PR）'!C87,IF('⑦1.活動計画変更（PR）'!C87="中止","中止","")))</f>
        <v/>
      </c>
      <c r="J408" s="260" t="s">
        <v>147</v>
      </c>
      <c r="K408" s="261"/>
      <c r="L408" s="287" t="str">
        <f>IF(SUM(M408:O408)=0,"",SUM(M408:O408))</f>
        <v/>
      </c>
      <c r="M408" s="262"/>
      <c r="N408" s="262"/>
      <c r="O408" s="262"/>
      <c r="P408" s="1385"/>
      <c r="Q408" s="1369"/>
      <c r="R408" s="1370"/>
      <c r="S408" s="259"/>
      <c r="T408" s="151"/>
      <c r="U408" s="151"/>
    </row>
    <row r="409" spans="2:21" ht="19.5" hidden="1" customHeight="1">
      <c r="B409" s="1364"/>
      <c r="C409" s="264" t="s">
        <v>148</v>
      </c>
      <c r="D409" s="265"/>
      <c r="E409" s="288">
        <f t="shared" ref="E409:E415" si="85">SUM(F409:H409)</f>
        <v>0</v>
      </c>
      <c r="F409" s="288" t="str">
        <f>IF('①7.積算内訳（PR）'!F408="","",'①7.積算内訳（PR）'!F408)</f>
        <v/>
      </c>
      <c r="G409" s="288" t="str">
        <f>IF('①7.積算内訳（PR）'!G408="","",'①7.積算内訳（PR）'!G408)</f>
        <v/>
      </c>
      <c r="H409" s="753" t="str">
        <f>IF('①7.積算内訳（PR）'!H408="","",'①7.積算内訳（PR）'!H408)</f>
        <v/>
      </c>
      <c r="I409" s="1780"/>
      <c r="J409" s="264" t="s">
        <v>148</v>
      </c>
      <c r="K409" s="265"/>
      <c r="L409" s="288" t="str">
        <f t="shared" ref="L409:L416" si="86">IF(SUM(M409:O409)=0,"",SUM(M409:O409))</f>
        <v/>
      </c>
      <c r="M409" s="266"/>
      <c r="N409" s="266"/>
      <c r="O409" s="266"/>
      <c r="P409" s="1367"/>
      <c r="Q409" s="1371"/>
      <c r="R409" s="1372"/>
      <c r="S409" s="268"/>
      <c r="T409" s="412"/>
      <c r="U409" s="412"/>
    </row>
    <row r="410" spans="2:21" ht="19.5" hidden="1" customHeight="1">
      <c r="B410" s="1364"/>
      <c r="C410" s="264" t="s">
        <v>149</v>
      </c>
      <c r="D410" s="265"/>
      <c r="E410" s="288">
        <f t="shared" si="85"/>
        <v>0</v>
      </c>
      <c r="F410" s="288" t="str">
        <f>IF('①7.積算内訳（PR）'!F409="","",'①7.積算内訳（PR）'!F409)</f>
        <v/>
      </c>
      <c r="G410" s="288" t="str">
        <f>IF('①7.積算内訳（PR）'!G409="","",'①7.積算内訳（PR）'!G409)</f>
        <v/>
      </c>
      <c r="H410" s="753" t="str">
        <f>IF('①7.積算内訳（PR）'!H409="","",'①7.積算内訳（PR）'!H409)</f>
        <v/>
      </c>
      <c r="I410" s="1780"/>
      <c r="J410" s="264" t="s">
        <v>149</v>
      </c>
      <c r="K410" s="265"/>
      <c r="L410" s="288" t="str">
        <f t="shared" si="86"/>
        <v/>
      </c>
      <c r="M410" s="266"/>
      <c r="N410" s="266"/>
      <c r="O410" s="266"/>
      <c r="P410" s="1367"/>
      <c r="Q410" s="1371"/>
      <c r="R410" s="1372"/>
      <c r="S410" s="268"/>
      <c r="T410" s="146"/>
      <c r="U410" s="146"/>
    </row>
    <row r="411" spans="2:21" ht="19.5" hidden="1" customHeight="1">
      <c r="B411" s="1364"/>
      <c r="C411" s="269" t="s">
        <v>150</v>
      </c>
      <c r="D411" s="265"/>
      <c r="E411" s="288">
        <f t="shared" si="85"/>
        <v>0</v>
      </c>
      <c r="F411" s="288" t="str">
        <f>IF('①7.積算内訳（PR）'!F410="","",'①7.積算内訳（PR）'!F410)</f>
        <v/>
      </c>
      <c r="G411" s="288" t="str">
        <f>IF('①7.積算内訳（PR）'!G410="","",'①7.積算内訳（PR）'!G410)</f>
        <v/>
      </c>
      <c r="H411" s="753" t="str">
        <f>IF('①7.積算内訳（PR）'!H410="","",'①7.積算内訳（PR）'!H410)</f>
        <v/>
      </c>
      <c r="I411" s="1780"/>
      <c r="J411" s="269" t="s">
        <v>150</v>
      </c>
      <c r="K411" s="265"/>
      <c r="L411" s="288" t="str">
        <f t="shared" si="86"/>
        <v/>
      </c>
      <c r="M411" s="266"/>
      <c r="N411" s="266"/>
      <c r="O411" s="266"/>
      <c r="P411" s="1367"/>
      <c r="Q411" s="1371"/>
      <c r="R411" s="1372"/>
      <c r="S411" s="268"/>
      <c r="T411" s="668"/>
      <c r="U411" s="668"/>
    </row>
    <row r="412" spans="2:21" ht="19.5" hidden="1" customHeight="1">
      <c r="B412" s="1364"/>
      <c r="C412" s="264" t="s">
        <v>151</v>
      </c>
      <c r="D412" s="265"/>
      <c r="E412" s="288">
        <f t="shared" si="85"/>
        <v>0</v>
      </c>
      <c r="F412" s="288" t="str">
        <f>IF('①7.積算内訳（PR）'!F411="","",'①7.積算内訳（PR）'!F411)</f>
        <v/>
      </c>
      <c r="G412" s="288" t="str">
        <f>IF('①7.積算内訳（PR）'!G411="","",'①7.積算内訳（PR）'!G411)</f>
        <v/>
      </c>
      <c r="H412" s="753" t="str">
        <f>IF('①7.積算内訳（PR）'!H411="","",'①7.積算内訳（PR）'!H411)</f>
        <v/>
      </c>
      <c r="I412" s="1780"/>
      <c r="J412" s="264" t="s">
        <v>151</v>
      </c>
      <c r="K412" s="265"/>
      <c r="L412" s="288" t="str">
        <f t="shared" si="86"/>
        <v/>
      </c>
      <c r="M412" s="266"/>
      <c r="N412" s="266"/>
      <c r="O412" s="266"/>
      <c r="P412" s="1367"/>
      <c r="Q412" s="1371"/>
      <c r="R412" s="1372"/>
      <c r="S412" s="259"/>
      <c r="T412" s="257"/>
      <c r="U412" s="180"/>
    </row>
    <row r="413" spans="2:21" ht="19.5" hidden="1" customHeight="1">
      <c r="B413" s="1364"/>
      <c r="C413" s="264" t="s">
        <v>152</v>
      </c>
      <c r="D413" s="265"/>
      <c r="E413" s="288">
        <f t="shared" si="85"/>
        <v>0</v>
      </c>
      <c r="F413" s="754" t="str">
        <f>IF('①7.積算内訳（PR）'!F412="","",'①7.積算内訳（PR）'!F412)</f>
        <v/>
      </c>
      <c r="G413" s="754" t="str">
        <f>IF('①7.積算内訳（PR）'!G412="","",'①7.積算内訳（PR）'!G412)</f>
        <v/>
      </c>
      <c r="H413" s="753" t="str">
        <f>IF('①7.積算内訳（PR）'!H412="","",'①7.積算内訳（PR）'!H412)</f>
        <v/>
      </c>
      <c r="I413" s="1780"/>
      <c r="J413" s="264" t="s">
        <v>152</v>
      </c>
      <c r="K413" s="265"/>
      <c r="L413" s="288" t="str">
        <f t="shared" si="86"/>
        <v/>
      </c>
      <c r="M413" s="278"/>
      <c r="N413" s="278"/>
      <c r="O413" s="278"/>
      <c r="P413" s="1367"/>
      <c r="Q413" s="1373"/>
      <c r="R413" s="1374"/>
      <c r="S413" s="259"/>
      <c r="T413" s="257"/>
      <c r="U413" s="180"/>
    </row>
    <row r="414" spans="2:21" ht="19.5" hidden="1" customHeight="1">
      <c r="B414" s="1364"/>
      <c r="C414" s="272" t="s">
        <v>631</v>
      </c>
      <c r="D414" s="265"/>
      <c r="E414" s="288">
        <f t="shared" si="85"/>
        <v>0</v>
      </c>
      <c r="F414" s="288" t="str">
        <f>IF('①7.積算内訳（PR）'!F413="","",'①7.積算内訳（PR）'!F413)</f>
        <v/>
      </c>
      <c r="G414" s="288" t="str">
        <f>IF('①7.積算内訳（PR）'!G413="","",'①7.積算内訳（PR）'!G413)</f>
        <v/>
      </c>
      <c r="H414" s="753" t="str">
        <f>IF('①7.積算内訳（PR）'!H413="","",'①7.積算内訳（PR）'!H413)</f>
        <v/>
      </c>
      <c r="I414" s="1780"/>
      <c r="J414" s="272" t="s">
        <v>631</v>
      </c>
      <c r="K414" s="265"/>
      <c r="L414" s="288" t="str">
        <f t="shared" si="86"/>
        <v/>
      </c>
      <c r="M414" s="266"/>
      <c r="N414" s="266"/>
      <c r="O414" s="266"/>
      <c r="P414" s="1367"/>
      <c r="Q414" s="1371"/>
      <c r="R414" s="1372"/>
      <c r="S414" s="259"/>
      <c r="T414" s="257"/>
      <c r="U414" s="180"/>
    </row>
    <row r="415" spans="2:21" ht="19.5" hidden="1" customHeight="1">
      <c r="B415" s="1364"/>
      <c r="C415" s="264" t="s">
        <v>153</v>
      </c>
      <c r="D415" s="265"/>
      <c r="E415" s="288">
        <f t="shared" si="85"/>
        <v>0</v>
      </c>
      <c r="F415" s="288" t="str">
        <f>IF('①7.積算内訳（PR）'!F414="","",'①7.積算内訳（PR）'!F414)</f>
        <v/>
      </c>
      <c r="G415" s="288" t="str">
        <f>IF('①7.積算内訳（PR）'!G414="","",'①7.積算内訳（PR）'!G414)</f>
        <v/>
      </c>
      <c r="H415" s="753" t="str">
        <f>IF('①7.積算内訳（PR）'!H414="","",'①7.積算内訳（PR）'!H414)</f>
        <v/>
      </c>
      <c r="I415" s="1780"/>
      <c r="J415" s="264" t="s">
        <v>153</v>
      </c>
      <c r="K415" s="265"/>
      <c r="L415" s="288" t="str">
        <f t="shared" si="86"/>
        <v/>
      </c>
      <c r="M415" s="266"/>
      <c r="N415" s="266"/>
      <c r="O415" s="266"/>
      <c r="P415" s="1367"/>
      <c r="Q415" s="1371"/>
      <c r="R415" s="1372"/>
      <c r="S415" s="259"/>
      <c r="T415" s="257"/>
      <c r="U415" s="180"/>
    </row>
    <row r="416" spans="2:21" ht="19.5" hidden="1" customHeight="1" thickBot="1">
      <c r="B416" s="1365"/>
      <c r="C416" s="273" t="s">
        <v>154</v>
      </c>
      <c r="D416" s="758" t="str">
        <f>IF('①7.積算内訳（PR）'!D415="","",'①7.積算内訳（PR）'!D415)</f>
        <v/>
      </c>
      <c r="E416" s="289">
        <f>SUM(F416:H416)</f>
        <v>0</v>
      </c>
      <c r="F416" s="289" t="str">
        <f>IF('①7.積算内訳（PR）'!F415="","",'①7.積算内訳（PR）'!F415)</f>
        <v/>
      </c>
      <c r="G416" s="289" t="str">
        <f>IF('①7.積算内訳（PR）'!G415="","",'①7.積算内訳（PR）'!G415)</f>
        <v/>
      </c>
      <c r="H416" s="755" t="str">
        <f>IF('①7.積算内訳（PR）'!H415="","",'①7.積算内訳（PR）'!H415)</f>
        <v/>
      </c>
      <c r="I416" s="1781"/>
      <c r="J416" s="273" t="s">
        <v>154</v>
      </c>
      <c r="K416" s="274"/>
      <c r="L416" s="289" t="str">
        <f t="shared" si="86"/>
        <v/>
      </c>
      <c r="M416" s="275"/>
      <c r="N416" s="275"/>
      <c r="O416" s="275"/>
      <c r="P416" s="1368"/>
      <c r="Q416" s="1375"/>
      <c r="R416" s="1376"/>
      <c r="S416" s="259"/>
      <c r="T416" s="257"/>
      <c r="U416" s="180"/>
    </row>
    <row r="417" spans="2:21" ht="37.5" hidden="1" customHeight="1">
      <c r="B417" s="204" t="str">
        <f>IF('①4.事業内容（PR）'!B46="","",'①4.事業内容（PR）'!B46)</f>
        <v/>
      </c>
      <c r="C417" s="1377" t="str">
        <f>IF('①4.事業内容（PR）'!C46="","",'①4.事業内容（PR）'!C46)</f>
        <v/>
      </c>
      <c r="D417" s="1378"/>
      <c r="E417" s="284">
        <f>SUM(E418:E426)</f>
        <v>0</v>
      </c>
      <c r="F417" s="284">
        <f>SUM(F418:F426)</f>
        <v>0</v>
      </c>
      <c r="G417" s="284">
        <f>SUM(G418:G426)</f>
        <v>0</v>
      </c>
      <c r="H417" s="756">
        <f>SUM(H418:H426)</f>
        <v>0</v>
      </c>
      <c r="I417" s="760" t="str">
        <f>IF('⑦1.活動計画変更（PR）'!C89="変更",'⑦1.活動計画変更（PR）'!B89,IF('⑦1.活動計画変更（PR）'!C89="中止",'⑦1.活動計画変更（PR）'!B89,""))</f>
        <v/>
      </c>
      <c r="J417" s="1377" t="str">
        <f>IF('⑦1.活動計画変更（PR）'!C89="変更",'⑦1.活動計画変更（PR）'!D89,"")</f>
        <v/>
      </c>
      <c r="K417" s="1378"/>
      <c r="L417" s="284" t="str">
        <f>IF(SUM(L418:L426)=0,"",SUM(L418:L426))</f>
        <v/>
      </c>
      <c r="M417" s="284" t="str">
        <f>IF(SUM(M418:M426)=0,"",SUM(M418:M426))</f>
        <v/>
      </c>
      <c r="N417" s="284" t="str">
        <f>IF(SUM(N418:N426)=0,"",SUM(N418:N426))</f>
        <v/>
      </c>
      <c r="O417" s="284" t="str">
        <f>IF(SUM(O418:O426)=0,"",SUM(O418:O426))</f>
        <v/>
      </c>
      <c r="P417" s="277"/>
      <c r="Q417" s="1379"/>
      <c r="R417" s="1380"/>
      <c r="S417" s="259"/>
      <c r="T417" s="257"/>
      <c r="U417" s="180"/>
    </row>
    <row r="418" spans="2:21" ht="19.5" hidden="1" customHeight="1">
      <c r="B418" s="1363"/>
      <c r="C418" s="260" t="s">
        <v>147</v>
      </c>
      <c r="D418" s="261"/>
      <c r="E418" s="287">
        <f>SUM(F418:H418)</f>
        <v>0</v>
      </c>
      <c r="F418" s="287" t="str">
        <f>IF('①7.積算内訳（PR）'!F417="","",'①7.積算内訳（PR）'!F417)</f>
        <v/>
      </c>
      <c r="G418" s="287" t="str">
        <f>IF('①7.積算内訳（PR）'!G417="","",'①7.積算内訳（PR）'!G417)</f>
        <v/>
      </c>
      <c r="H418" s="752" t="str">
        <f>IF('①7.積算内訳（PR）'!H417="","",'①7.積算内訳（PR）'!H417)</f>
        <v/>
      </c>
      <c r="I418" s="1779" t="str">
        <f>IF('⑦1.活動計画変更（PR）'!C89="選択","",IF('⑦1.活動計画変更（PR）'!C89="変更",'⑦1.活動計画変更（PR）'!C89,IF('⑦1.活動計画変更（PR）'!C89="中止","中止","")))</f>
        <v/>
      </c>
      <c r="J418" s="260" t="s">
        <v>147</v>
      </c>
      <c r="K418" s="261"/>
      <c r="L418" s="287" t="str">
        <f>IF(SUM(M418:O418)=0,"",SUM(M418:O418))</f>
        <v/>
      </c>
      <c r="M418" s="262"/>
      <c r="N418" s="262"/>
      <c r="O418" s="262"/>
      <c r="P418" s="1366"/>
      <c r="Q418" s="1369"/>
      <c r="R418" s="1370"/>
      <c r="S418" s="268"/>
      <c r="T418" s="270"/>
      <c r="U418" s="180"/>
    </row>
    <row r="419" spans="2:21" ht="19.5" hidden="1" customHeight="1">
      <c r="B419" s="1364"/>
      <c r="C419" s="264" t="s">
        <v>148</v>
      </c>
      <c r="D419" s="265"/>
      <c r="E419" s="288">
        <f t="shared" ref="E419:E425" si="87">SUM(F419:H419)</f>
        <v>0</v>
      </c>
      <c r="F419" s="288" t="str">
        <f>IF('①7.積算内訳（PR）'!F418="","",'①7.積算内訳（PR）'!F418)</f>
        <v/>
      </c>
      <c r="G419" s="288" t="str">
        <f>IF('①7.積算内訳（PR）'!G418="","",'①7.積算内訳（PR）'!G418)</f>
        <v/>
      </c>
      <c r="H419" s="753" t="str">
        <f>IF('①7.積算内訳（PR）'!H418="","",'①7.積算内訳（PR）'!H418)</f>
        <v/>
      </c>
      <c r="I419" s="1780"/>
      <c r="J419" s="264" t="s">
        <v>148</v>
      </c>
      <c r="K419" s="265"/>
      <c r="L419" s="288" t="str">
        <f t="shared" ref="L419:L426" si="88">IF(SUM(M419:O419)=0,"",SUM(M419:O419))</f>
        <v/>
      </c>
      <c r="M419" s="266"/>
      <c r="N419" s="266"/>
      <c r="O419" s="266"/>
      <c r="P419" s="1367"/>
      <c r="Q419" s="1371"/>
      <c r="R419" s="1372"/>
      <c r="S419" s="259"/>
      <c r="T419" s="257"/>
      <c r="U419" s="180"/>
    </row>
    <row r="420" spans="2:21" ht="19.5" hidden="1" customHeight="1">
      <c r="B420" s="1364"/>
      <c r="C420" s="264" t="s">
        <v>149</v>
      </c>
      <c r="D420" s="265"/>
      <c r="E420" s="288">
        <f t="shared" si="87"/>
        <v>0</v>
      </c>
      <c r="F420" s="288" t="str">
        <f>IF('①7.積算内訳（PR）'!F419="","",'①7.積算内訳（PR）'!F419)</f>
        <v/>
      </c>
      <c r="G420" s="288" t="str">
        <f>IF('①7.積算内訳（PR）'!G419="","",'①7.積算内訳（PR）'!G419)</f>
        <v/>
      </c>
      <c r="H420" s="753" t="str">
        <f>IF('①7.積算内訳（PR）'!H419="","",'①7.積算内訳（PR）'!H419)</f>
        <v/>
      </c>
      <c r="I420" s="1780"/>
      <c r="J420" s="264" t="s">
        <v>149</v>
      </c>
      <c r="K420" s="265"/>
      <c r="L420" s="288" t="str">
        <f t="shared" si="88"/>
        <v/>
      </c>
      <c r="M420" s="266"/>
      <c r="N420" s="266"/>
      <c r="O420" s="266"/>
      <c r="P420" s="1367"/>
      <c r="Q420" s="1371"/>
      <c r="R420" s="1372"/>
      <c r="S420" s="259"/>
      <c r="T420" s="257"/>
      <c r="U420" s="180"/>
    </row>
    <row r="421" spans="2:21" ht="19.5" hidden="1" customHeight="1">
      <c r="B421" s="1364"/>
      <c r="C421" s="269" t="s">
        <v>150</v>
      </c>
      <c r="D421" s="265"/>
      <c r="E421" s="288">
        <f t="shared" si="87"/>
        <v>0</v>
      </c>
      <c r="F421" s="288" t="str">
        <f>IF('①7.積算内訳（PR）'!F420="","",'①7.積算内訳（PR）'!F420)</f>
        <v/>
      </c>
      <c r="G421" s="288" t="str">
        <f>IF('①7.積算内訳（PR）'!G420="","",'①7.積算内訳（PR）'!G420)</f>
        <v/>
      </c>
      <c r="H421" s="753" t="str">
        <f>IF('①7.積算内訳（PR）'!H420="","",'①7.積算内訳（PR）'!H420)</f>
        <v/>
      </c>
      <c r="I421" s="1780"/>
      <c r="J421" s="269" t="s">
        <v>150</v>
      </c>
      <c r="K421" s="265"/>
      <c r="L421" s="288" t="str">
        <f t="shared" si="88"/>
        <v/>
      </c>
      <c r="M421" s="266"/>
      <c r="N421" s="266"/>
      <c r="O421" s="266"/>
      <c r="P421" s="1367"/>
      <c r="Q421" s="1371"/>
      <c r="R421" s="1372"/>
      <c r="S421" s="259"/>
      <c r="T421" s="257"/>
      <c r="U421" s="180"/>
    </row>
    <row r="422" spans="2:21" ht="19.5" hidden="1" customHeight="1">
      <c r="B422" s="1364"/>
      <c r="C422" s="264" t="s">
        <v>151</v>
      </c>
      <c r="D422" s="265"/>
      <c r="E422" s="288">
        <f t="shared" si="87"/>
        <v>0</v>
      </c>
      <c r="F422" s="288" t="str">
        <f>IF('①7.積算内訳（PR）'!F421="","",'①7.積算内訳（PR）'!F421)</f>
        <v/>
      </c>
      <c r="G422" s="288" t="str">
        <f>IF('①7.積算内訳（PR）'!G421="","",'①7.積算内訳（PR）'!G421)</f>
        <v/>
      </c>
      <c r="H422" s="753" t="str">
        <f>IF('①7.積算内訳（PR）'!H421="","",'①7.積算内訳（PR）'!H421)</f>
        <v/>
      </c>
      <c r="I422" s="1780"/>
      <c r="J422" s="264" t="s">
        <v>151</v>
      </c>
      <c r="K422" s="265"/>
      <c r="L422" s="288" t="str">
        <f t="shared" si="88"/>
        <v/>
      </c>
      <c r="M422" s="266"/>
      <c r="N422" s="266"/>
      <c r="O422" s="266"/>
      <c r="P422" s="1367"/>
      <c r="Q422" s="1371"/>
      <c r="R422" s="1372"/>
      <c r="S422" s="268"/>
      <c r="T422" s="270"/>
      <c r="U422" s="180"/>
    </row>
    <row r="423" spans="2:21" ht="19.5" hidden="1" customHeight="1">
      <c r="B423" s="1364"/>
      <c r="C423" s="264" t="s">
        <v>152</v>
      </c>
      <c r="D423" s="265"/>
      <c r="E423" s="288">
        <f t="shared" si="87"/>
        <v>0</v>
      </c>
      <c r="F423" s="754" t="str">
        <f>IF('①7.積算内訳（PR）'!F422="","",'①7.積算内訳（PR）'!F422)</f>
        <v/>
      </c>
      <c r="G423" s="754" t="str">
        <f>IF('①7.積算内訳（PR）'!G422="","",'①7.積算内訳（PR）'!G422)</f>
        <v/>
      </c>
      <c r="H423" s="753" t="str">
        <f>IF('①7.積算内訳（PR）'!H422="","",'①7.積算内訳（PR）'!H422)</f>
        <v/>
      </c>
      <c r="I423" s="1780"/>
      <c r="J423" s="264" t="s">
        <v>152</v>
      </c>
      <c r="K423" s="265"/>
      <c r="L423" s="288" t="str">
        <f t="shared" si="88"/>
        <v/>
      </c>
      <c r="M423" s="278"/>
      <c r="N423" s="278"/>
      <c r="O423" s="278"/>
      <c r="P423" s="1367"/>
      <c r="Q423" s="1371"/>
      <c r="R423" s="1372"/>
      <c r="S423" s="268"/>
      <c r="T423" s="270"/>
      <c r="U423" s="180"/>
    </row>
    <row r="424" spans="2:21" ht="19.5" hidden="1" customHeight="1">
      <c r="B424" s="1364"/>
      <c r="C424" s="272" t="s">
        <v>631</v>
      </c>
      <c r="D424" s="265"/>
      <c r="E424" s="288">
        <f t="shared" si="87"/>
        <v>0</v>
      </c>
      <c r="F424" s="288" t="str">
        <f>IF('①7.積算内訳（PR）'!F423="","",'①7.積算内訳（PR）'!F423)</f>
        <v/>
      </c>
      <c r="G424" s="288" t="str">
        <f>IF('①7.積算内訳（PR）'!G423="","",'①7.積算内訳（PR）'!G423)</f>
        <v/>
      </c>
      <c r="H424" s="753" t="str">
        <f>IF('①7.積算内訳（PR）'!H423="","",'①7.積算内訳（PR）'!H423)</f>
        <v/>
      </c>
      <c r="I424" s="1780"/>
      <c r="J424" s="272" t="s">
        <v>631</v>
      </c>
      <c r="K424" s="265"/>
      <c r="L424" s="288" t="str">
        <f t="shared" si="88"/>
        <v/>
      </c>
      <c r="M424" s="266"/>
      <c r="N424" s="266"/>
      <c r="O424" s="266"/>
      <c r="P424" s="1367"/>
      <c r="Q424" s="1371"/>
      <c r="R424" s="1372"/>
      <c r="S424" s="268"/>
      <c r="T424" s="270"/>
      <c r="U424" s="180"/>
    </row>
    <row r="425" spans="2:21" ht="19.5" hidden="1" customHeight="1">
      <c r="B425" s="1364"/>
      <c r="C425" s="264" t="s">
        <v>153</v>
      </c>
      <c r="D425" s="265"/>
      <c r="E425" s="288">
        <f t="shared" si="87"/>
        <v>0</v>
      </c>
      <c r="F425" s="288" t="str">
        <f>IF('①7.積算内訳（PR）'!F424="","",'①7.積算内訳（PR）'!F424)</f>
        <v/>
      </c>
      <c r="G425" s="288" t="str">
        <f>IF('①7.積算内訳（PR）'!G424="","",'①7.積算内訳（PR）'!G424)</f>
        <v/>
      </c>
      <c r="H425" s="753" t="str">
        <f>IF('①7.積算内訳（PR）'!H424="","",'①7.積算内訳（PR）'!H424)</f>
        <v/>
      </c>
      <c r="I425" s="1780"/>
      <c r="J425" s="264" t="s">
        <v>153</v>
      </c>
      <c r="K425" s="265"/>
      <c r="L425" s="288" t="str">
        <f t="shared" si="88"/>
        <v/>
      </c>
      <c r="M425" s="266"/>
      <c r="N425" s="266"/>
      <c r="O425" s="266"/>
      <c r="P425" s="1367"/>
      <c r="Q425" s="1371"/>
      <c r="R425" s="1372"/>
      <c r="S425" s="268"/>
      <c r="T425" s="270"/>
      <c r="U425" s="180"/>
    </row>
    <row r="426" spans="2:21" ht="19.5" hidden="1" customHeight="1" thickBot="1">
      <c r="B426" s="1365"/>
      <c r="C426" s="273" t="s">
        <v>154</v>
      </c>
      <c r="D426" s="758" t="str">
        <f>IF('①7.積算内訳（PR）'!D425="","",'①7.積算内訳（PR）'!D425)</f>
        <v/>
      </c>
      <c r="E426" s="289">
        <f>SUM(F426:H426)</f>
        <v>0</v>
      </c>
      <c r="F426" s="289" t="str">
        <f>IF('①7.積算内訳（PR）'!F425="","",'①7.積算内訳（PR）'!F425)</f>
        <v/>
      </c>
      <c r="G426" s="289" t="str">
        <f>IF('①7.積算内訳（PR）'!G425="","",'①7.積算内訳（PR）'!G425)</f>
        <v/>
      </c>
      <c r="H426" s="755" t="str">
        <f>IF('①7.積算内訳（PR）'!H425="","",'①7.積算内訳（PR）'!H425)</f>
        <v/>
      </c>
      <c r="I426" s="1781"/>
      <c r="J426" s="273" t="s">
        <v>154</v>
      </c>
      <c r="K426" s="274"/>
      <c r="L426" s="289" t="str">
        <f t="shared" si="88"/>
        <v/>
      </c>
      <c r="M426" s="275"/>
      <c r="N426" s="275"/>
      <c r="O426" s="275"/>
      <c r="P426" s="1368"/>
      <c r="Q426" s="1381"/>
      <c r="R426" s="1382"/>
      <c r="S426" s="268"/>
      <c r="T426" s="270"/>
      <c r="U426" s="180"/>
    </row>
    <row r="427" spans="2:21" ht="37.5" hidden="1" customHeight="1">
      <c r="B427" s="204" t="str">
        <f>IF('①4.事業内容（PR）'!B47="","",'①4.事業内容（PR）'!B47)</f>
        <v/>
      </c>
      <c r="C427" s="1377" t="str">
        <f>IF('①4.事業内容（PR）'!C47="","",'①4.事業内容（PR）'!C47)</f>
        <v/>
      </c>
      <c r="D427" s="1378"/>
      <c r="E427" s="284">
        <f>SUM(E428:E436)</f>
        <v>0</v>
      </c>
      <c r="F427" s="284">
        <f>SUM(F428:F436)</f>
        <v>0</v>
      </c>
      <c r="G427" s="284">
        <f>SUM(G428:G436)</f>
        <v>0</v>
      </c>
      <c r="H427" s="756">
        <f>SUM(H428:H436)</f>
        <v>0</v>
      </c>
      <c r="I427" s="760" t="str">
        <f>IF('⑦1.活動計画変更（PR）'!C91="変更",'⑦1.活動計画変更（PR）'!B91,IF('⑦1.活動計画変更（PR）'!C91="中止",'⑦1.活動計画変更（PR）'!B91,""))</f>
        <v/>
      </c>
      <c r="J427" s="1377" t="str">
        <f>IF('⑦1.活動計画変更（PR）'!C91="変更",'⑦1.活動計画変更（PR）'!D91,"")</f>
        <v/>
      </c>
      <c r="K427" s="1378"/>
      <c r="L427" s="284" t="str">
        <f>IF(SUM(L428:L436)=0,"",SUM(L428:L436))</f>
        <v/>
      </c>
      <c r="M427" s="284" t="str">
        <f>IF(SUM(M428:M436)=0,"",SUM(M428:M436))</f>
        <v/>
      </c>
      <c r="N427" s="284" t="str">
        <f>IF(SUM(N428:N436)=0,"",SUM(N428:N436))</f>
        <v/>
      </c>
      <c r="O427" s="284" t="str">
        <f>IF(SUM(O428:O436)=0,"",SUM(O428:O436))</f>
        <v/>
      </c>
      <c r="P427" s="279"/>
      <c r="Q427" s="1383"/>
      <c r="R427" s="1384"/>
      <c r="S427" s="259"/>
      <c r="T427" s="257"/>
      <c r="U427" s="180"/>
    </row>
    <row r="428" spans="2:21" ht="19.5" hidden="1" customHeight="1">
      <c r="B428" s="1363"/>
      <c r="C428" s="260" t="s">
        <v>147</v>
      </c>
      <c r="D428" s="261"/>
      <c r="E428" s="287">
        <f>SUM(F428:H428)</f>
        <v>0</v>
      </c>
      <c r="F428" s="287" t="str">
        <f>IF('①7.積算内訳（PR）'!F427="","",'①7.積算内訳（PR）'!F427)</f>
        <v/>
      </c>
      <c r="G428" s="287" t="str">
        <f>IF('①7.積算内訳（PR）'!G427="","",'①7.積算内訳（PR）'!G427)</f>
        <v/>
      </c>
      <c r="H428" s="752" t="str">
        <f>IF('①7.積算内訳（PR）'!H427="","",'①7.積算内訳（PR）'!H427)</f>
        <v/>
      </c>
      <c r="I428" s="1779" t="str">
        <f>IF('⑦1.活動計画変更（PR）'!C91="選択","",IF('⑦1.活動計画変更（PR）'!C91="変更",'⑦1.活動計画変更（PR）'!C91,IF('⑦1.活動計画変更（PR）'!C91="中止","中止","")))</f>
        <v/>
      </c>
      <c r="J428" s="260" t="s">
        <v>147</v>
      </c>
      <c r="K428" s="261"/>
      <c r="L428" s="287" t="str">
        <f>IF(SUM(M428:O428)=0,"",SUM(M428:O428))</f>
        <v/>
      </c>
      <c r="M428" s="262"/>
      <c r="N428" s="262"/>
      <c r="O428" s="262"/>
      <c r="P428" s="1366"/>
      <c r="Q428" s="1369"/>
      <c r="R428" s="1370"/>
      <c r="S428" s="268"/>
      <c r="T428" s="270"/>
      <c r="U428" s="180"/>
    </row>
    <row r="429" spans="2:21" ht="19.5" hidden="1" customHeight="1">
      <c r="B429" s="1364"/>
      <c r="C429" s="264" t="s">
        <v>148</v>
      </c>
      <c r="D429" s="265"/>
      <c r="E429" s="288">
        <f t="shared" ref="E429:E435" si="89">SUM(F429:H429)</f>
        <v>0</v>
      </c>
      <c r="F429" s="288" t="str">
        <f>IF('①7.積算内訳（PR）'!F428="","",'①7.積算内訳（PR）'!F428)</f>
        <v/>
      </c>
      <c r="G429" s="288" t="str">
        <f>IF('①7.積算内訳（PR）'!G428="","",'①7.積算内訳（PR）'!G428)</f>
        <v/>
      </c>
      <c r="H429" s="753" t="str">
        <f>IF('①7.積算内訳（PR）'!H428="","",'①7.積算内訳（PR）'!H428)</f>
        <v/>
      </c>
      <c r="I429" s="1780"/>
      <c r="J429" s="264" t="s">
        <v>148</v>
      </c>
      <c r="K429" s="265"/>
      <c r="L429" s="288" t="str">
        <f t="shared" ref="L429:L436" si="90">IF(SUM(M429:O429)=0,"",SUM(M429:O429))</f>
        <v/>
      </c>
      <c r="M429" s="266"/>
      <c r="N429" s="266"/>
      <c r="O429" s="266"/>
      <c r="P429" s="1367"/>
      <c r="Q429" s="1371"/>
      <c r="R429" s="1372"/>
      <c r="S429" s="259"/>
      <c r="T429" s="257"/>
      <c r="U429" s="180"/>
    </row>
    <row r="430" spans="2:21" ht="19.5" hidden="1" customHeight="1">
      <c r="B430" s="1364"/>
      <c r="C430" s="264" t="s">
        <v>149</v>
      </c>
      <c r="D430" s="265"/>
      <c r="E430" s="288">
        <f t="shared" si="89"/>
        <v>0</v>
      </c>
      <c r="F430" s="288" t="str">
        <f>IF('①7.積算内訳（PR）'!F429="","",'①7.積算内訳（PR）'!F429)</f>
        <v/>
      </c>
      <c r="G430" s="288" t="str">
        <f>IF('①7.積算内訳（PR）'!G429="","",'①7.積算内訳（PR）'!G429)</f>
        <v/>
      </c>
      <c r="H430" s="753" t="str">
        <f>IF('①7.積算内訳（PR）'!H429="","",'①7.積算内訳（PR）'!H429)</f>
        <v/>
      </c>
      <c r="I430" s="1780"/>
      <c r="J430" s="264" t="s">
        <v>149</v>
      </c>
      <c r="K430" s="265"/>
      <c r="L430" s="288" t="str">
        <f t="shared" si="90"/>
        <v/>
      </c>
      <c r="M430" s="266"/>
      <c r="N430" s="266"/>
      <c r="O430" s="266"/>
      <c r="P430" s="1367"/>
      <c r="Q430" s="1371"/>
      <c r="R430" s="1372"/>
      <c r="S430" s="259"/>
      <c r="T430" s="257"/>
      <c r="U430" s="180"/>
    </row>
    <row r="431" spans="2:21" ht="19.5" hidden="1" customHeight="1">
      <c r="B431" s="1364"/>
      <c r="C431" s="269" t="s">
        <v>150</v>
      </c>
      <c r="D431" s="265"/>
      <c r="E431" s="288">
        <f t="shared" si="89"/>
        <v>0</v>
      </c>
      <c r="F431" s="288" t="str">
        <f>IF('①7.積算内訳（PR）'!F430="","",'①7.積算内訳（PR）'!F430)</f>
        <v/>
      </c>
      <c r="G431" s="288" t="str">
        <f>IF('①7.積算内訳（PR）'!G430="","",'①7.積算内訳（PR）'!G430)</f>
        <v/>
      </c>
      <c r="H431" s="753" t="str">
        <f>IF('①7.積算内訳（PR）'!H430="","",'①7.積算内訳（PR）'!H430)</f>
        <v/>
      </c>
      <c r="I431" s="1780"/>
      <c r="J431" s="269" t="s">
        <v>150</v>
      </c>
      <c r="K431" s="265"/>
      <c r="L431" s="288" t="str">
        <f t="shared" si="90"/>
        <v/>
      </c>
      <c r="M431" s="266"/>
      <c r="N431" s="266"/>
      <c r="O431" s="266"/>
      <c r="P431" s="1367"/>
      <c r="Q431" s="1371"/>
      <c r="R431" s="1372"/>
      <c r="S431" s="259"/>
      <c r="T431" s="257"/>
      <c r="U431" s="180"/>
    </row>
    <row r="432" spans="2:21" ht="19.5" hidden="1" customHeight="1">
      <c r="B432" s="1364"/>
      <c r="C432" s="264" t="s">
        <v>151</v>
      </c>
      <c r="D432" s="265"/>
      <c r="E432" s="288">
        <f t="shared" si="89"/>
        <v>0</v>
      </c>
      <c r="F432" s="288" t="str">
        <f>IF('①7.積算内訳（PR）'!F431="","",'①7.積算内訳（PR）'!F431)</f>
        <v/>
      </c>
      <c r="G432" s="288" t="str">
        <f>IF('①7.積算内訳（PR）'!G431="","",'①7.積算内訳（PR）'!G431)</f>
        <v/>
      </c>
      <c r="H432" s="753" t="str">
        <f>IF('①7.積算内訳（PR）'!H431="","",'①7.積算内訳（PR）'!H431)</f>
        <v/>
      </c>
      <c r="I432" s="1780"/>
      <c r="J432" s="264" t="s">
        <v>151</v>
      </c>
      <c r="K432" s="265"/>
      <c r="L432" s="288" t="str">
        <f t="shared" si="90"/>
        <v/>
      </c>
      <c r="M432" s="266"/>
      <c r="N432" s="266"/>
      <c r="O432" s="266"/>
      <c r="P432" s="1367"/>
      <c r="Q432" s="1371"/>
      <c r="R432" s="1372"/>
      <c r="S432" s="268"/>
      <c r="T432" s="270"/>
      <c r="U432" s="180"/>
    </row>
    <row r="433" spans="2:21" ht="19.5" hidden="1" customHeight="1">
      <c r="B433" s="1364"/>
      <c r="C433" s="264" t="s">
        <v>152</v>
      </c>
      <c r="D433" s="265"/>
      <c r="E433" s="288">
        <f t="shared" si="89"/>
        <v>0</v>
      </c>
      <c r="F433" s="754" t="str">
        <f>IF('①7.積算内訳（PR）'!F432="","",'①7.積算内訳（PR）'!F432)</f>
        <v/>
      </c>
      <c r="G433" s="754" t="str">
        <f>IF('①7.積算内訳（PR）'!G432="","",'①7.積算内訳（PR）'!G432)</f>
        <v/>
      </c>
      <c r="H433" s="753" t="str">
        <f>IF('①7.積算内訳（PR）'!H432="","",'①7.積算内訳（PR）'!H432)</f>
        <v/>
      </c>
      <c r="I433" s="1780"/>
      <c r="J433" s="264" t="s">
        <v>152</v>
      </c>
      <c r="K433" s="265"/>
      <c r="L433" s="288" t="str">
        <f t="shared" si="90"/>
        <v/>
      </c>
      <c r="M433" s="278"/>
      <c r="N433" s="278"/>
      <c r="O433" s="278"/>
      <c r="P433" s="1367"/>
      <c r="Q433" s="1373"/>
      <c r="R433" s="1374"/>
      <c r="S433" s="268"/>
      <c r="T433" s="270"/>
      <c r="U433" s="180"/>
    </row>
    <row r="434" spans="2:21" ht="19.5" hidden="1" customHeight="1">
      <c r="B434" s="1364"/>
      <c r="C434" s="272" t="s">
        <v>631</v>
      </c>
      <c r="D434" s="265"/>
      <c r="E434" s="288">
        <f t="shared" si="89"/>
        <v>0</v>
      </c>
      <c r="F434" s="288" t="str">
        <f>IF('①7.積算内訳（PR）'!F433="","",'①7.積算内訳（PR）'!F433)</f>
        <v/>
      </c>
      <c r="G434" s="288" t="str">
        <f>IF('①7.積算内訳（PR）'!G433="","",'①7.積算内訳（PR）'!G433)</f>
        <v/>
      </c>
      <c r="H434" s="753" t="str">
        <f>IF('①7.積算内訳（PR）'!H433="","",'①7.積算内訳（PR）'!H433)</f>
        <v/>
      </c>
      <c r="I434" s="1780"/>
      <c r="J434" s="272" t="s">
        <v>631</v>
      </c>
      <c r="K434" s="265"/>
      <c r="L434" s="288" t="str">
        <f t="shared" si="90"/>
        <v/>
      </c>
      <c r="M434" s="266"/>
      <c r="N434" s="266"/>
      <c r="O434" s="266"/>
      <c r="P434" s="1367"/>
      <c r="Q434" s="1371"/>
      <c r="R434" s="1372"/>
      <c r="S434" s="268"/>
      <c r="T434" s="270"/>
      <c r="U434" s="180"/>
    </row>
    <row r="435" spans="2:21" ht="19.5" hidden="1" customHeight="1">
      <c r="B435" s="1364"/>
      <c r="C435" s="264" t="s">
        <v>153</v>
      </c>
      <c r="D435" s="265"/>
      <c r="E435" s="288">
        <f t="shared" si="89"/>
        <v>0</v>
      </c>
      <c r="F435" s="288" t="str">
        <f>IF('①7.積算内訳（PR）'!F434="","",'①7.積算内訳（PR）'!F434)</f>
        <v/>
      </c>
      <c r="G435" s="288" t="str">
        <f>IF('①7.積算内訳（PR）'!G434="","",'①7.積算内訳（PR）'!G434)</f>
        <v/>
      </c>
      <c r="H435" s="753" t="str">
        <f>IF('①7.積算内訳（PR）'!H434="","",'①7.積算内訳（PR）'!H434)</f>
        <v/>
      </c>
      <c r="I435" s="1780"/>
      <c r="J435" s="264" t="s">
        <v>153</v>
      </c>
      <c r="K435" s="265"/>
      <c r="L435" s="288" t="str">
        <f t="shared" si="90"/>
        <v/>
      </c>
      <c r="M435" s="266"/>
      <c r="N435" s="266"/>
      <c r="O435" s="266"/>
      <c r="P435" s="1367"/>
      <c r="Q435" s="1371"/>
      <c r="R435" s="1372"/>
      <c r="S435" s="268"/>
      <c r="T435" s="270"/>
      <c r="U435" s="180"/>
    </row>
    <row r="436" spans="2:21" ht="19.5" hidden="1" customHeight="1" thickBot="1">
      <c r="B436" s="1365"/>
      <c r="C436" s="273" t="s">
        <v>154</v>
      </c>
      <c r="D436" s="758" t="str">
        <f>IF('①7.積算内訳（PR）'!D435="","",'①7.積算内訳（PR）'!D435)</f>
        <v/>
      </c>
      <c r="E436" s="289">
        <f>SUM(F436:H436)</f>
        <v>0</v>
      </c>
      <c r="F436" s="289" t="str">
        <f>IF('①7.積算内訳（PR）'!F435="","",'①7.積算内訳（PR）'!F435)</f>
        <v/>
      </c>
      <c r="G436" s="289" t="str">
        <f>IF('①7.積算内訳（PR）'!G435="","",'①7.積算内訳（PR）'!G435)</f>
        <v/>
      </c>
      <c r="H436" s="755" t="str">
        <f>IF('①7.積算内訳（PR）'!H435="","",'①7.積算内訳（PR）'!H435)</f>
        <v/>
      </c>
      <c r="I436" s="1781"/>
      <c r="J436" s="273" t="s">
        <v>154</v>
      </c>
      <c r="K436" s="274"/>
      <c r="L436" s="289" t="str">
        <f t="shared" si="90"/>
        <v/>
      </c>
      <c r="M436" s="275"/>
      <c r="N436" s="275"/>
      <c r="O436" s="275"/>
      <c r="P436" s="1368"/>
      <c r="Q436" s="1375"/>
      <c r="R436" s="1376"/>
      <c r="S436" s="268"/>
      <c r="T436" s="270"/>
      <c r="U436" s="180"/>
    </row>
    <row r="437" spans="2:21" ht="37.5" hidden="1" customHeight="1">
      <c r="B437" s="204" t="str">
        <f>IF('①4.事業内容（PR）'!B48="","",'①4.事業内容（PR）'!B48)</f>
        <v/>
      </c>
      <c r="C437" s="1377" t="str">
        <f>IF('①4.事業内容（PR）'!C48="","",'①4.事業内容（PR）'!C48)</f>
        <v/>
      </c>
      <c r="D437" s="1378"/>
      <c r="E437" s="284">
        <f>SUM(E438:E446)</f>
        <v>0</v>
      </c>
      <c r="F437" s="284">
        <f>SUM(F438:F446)</f>
        <v>0</v>
      </c>
      <c r="G437" s="284">
        <f>SUM(G438:G446)</f>
        <v>0</v>
      </c>
      <c r="H437" s="756">
        <f>SUM(H438:H446)</f>
        <v>0</v>
      </c>
      <c r="I437" s="760" t="str">
        <f>IF('⑦1.活動計画変更（PR）'!C93="変更",'⑦1.活動計画変更（PR）'!B93,IF('⑦1.活動計画変更（PR）'!C93="中止",'⑦1.活動計画変更（PR）'!B93,""))</f>
        <v/>
      </c>
      <c r="J437" s="1377" t="str">
        <f>IF('⑦1.活動計画変更（PR）'!C93="変更",'⑦1.活動計画変更（PR）'!D93,"")</f>
        <v/>
      </c>
      <c r="K437" s="1378"/>
      <c r="L437" s="284" t="str">
        <f>IF(SUM(L438:L446)=0,"",SUM(L438:L446))</f>
        <v/>
      </c>
      <c r="M437" s="284" t="str">
        <f>IF(SUM(M438:M446)=0,"",SUM(M438:M446))</f>
        <v/>
      </c>
      <c r="N437" s="284" t="str">
        <f>IF(SUM(N438:N446)=0,"",SUM(N438:N446))</f>
        <v/>
      </c>
      <c r="O437" s="284" t="str">
        <f>IF(SUM(O438:O446)=0,"",SUM(O438:O446))</f>
        <v/>
      </c>
      <c r="P437" s="277"/>
      <c r="Q437" s="1379"/>
      <c r="R437" s="1380"/>
      <c r="S437" s="259"/>
      <c r="T437" s="257"/>
      <c r="U437" s="180"/>
    </row>
    <row r="438" spans="2:21" ht="19.5" hidden="1" customHeight="1">
      <c r="B438" s="1363"/>
      <c r="C438" s="260" t="s">
        <v>147</v>
      </c>
      <c r="D438" s="261"/>
      <c r="E438" s="287">
        <f>SUM(F438:H438)</f>
        <v>0</v>
      </c>
      <c r="F438" s="287" t="str">
        <f>IF('①7.積算内訳（PR）'!F437="","",'①7.積算内訳（PR）'!F437)</f>
        <v/>
      </c>
      <c r="G438" s="287" t="str">
        <f>IF('①7.積算内訳（PR）'!G437="","",'①7.積算内訳（PR）'!G437)</f>
        <v/>
      </c>
      <c r="H438" s="752" t="str">
        <f>IF('①7.積算内訳（PR）'!H437="","",'①7.積算内訳（PR）'!H437)</f>
        <v/>
      </c>
      <c r="I438" s="1779" t="str">
        <f>IF('⑦1.活動計画変更（PR）'!C93="選択","",IF('⑦1.活動計画変更（PR）'!C93="変更",'⑦1.活動計画変更（PR）'!C93,IF('⑦1.活動計画変更（PR）'!C93="中止","中止","")))</f>
        <v/>
      </c>
      <c r="J438" s="260" t="s">
        <v>147</v>
      </c>
      <c r="K438" s="261"/>
      <c r="L438" s="287" t="str">
        <f>IF(SUM(M438:O438)=0,"",SUM(M438:O438))</f>
        <v/>
      </c>
      <c r="M438" s="262"/>
      <c r="N438" s="262"/>
      <c r="O438" s="262"/>
      <c r="P438" s="1366"/>
      <c r="Q438" s="1369"/>
      <c r="R438" s="1370"/>
      <c r="S438" s="268"/>
      <c r="T438" s="270"/>
      <c r="U438" s="180"/>
    </row>
    <row r="439" spans="2:21" ht="19.5" hidden="1" customHeight="1">
      <c r="B439" s="1364"/>
      <c r="C439" s="264" t="s">
        <v>148</v>
      </c>
      <c r="D439" s="265"/>
      <c r="E439" s="288">
        <f t="shared" ref="E439:E445" si="91">SUM(F439:H439)</f>
        <v>0</v>
      </c>
      <c r="F439" s="288" t="str">
        <f>IF('①7.積算内訳（PR）'!F438="","",'①7.積算内訳（PR）'!F438)</f>
        <v/>
      </c>
      <c r="G439" s="288" t="str">
        <f>IF('①7.積算内訳（PR）'!G438="","",'①7.積算内訳（PR）'!G438)</f>
        <v/>
      </c>
      <c r="H439" s="753" t="str">
        <f>IF('①7.積算内訳（PR）'!H438="","",'①7.積算内訳（PR）'!H438)</f>
        <v/>
      </c>
      <c r="I439" s="1780"/>
      <c r="J439" s="264" t="s">
        <v>148</v>
      </c>
      <c r="K439" s="265"/>
      <c r="L439" s="288" t="str">
        <f t="shared" ref="L439:L446" si="92">IF(SUM(M439:O439)=0,"",SUM(M439:O439))</f>
        <v/>
      </c>
      <c r="M439" s="266"/>
      <c r="N439" s="266"/>
      <c r="O439" s="266"/>
      <c r="P439" s="1367"/>
      <c r="Q439" s="1371"/>
      <c r="R439" s="1372"/>
      <c r="S439" s="259"/>
      <c r="T439" s="257"/>
      <c r="U439" s="180"/>
    </row>
    <row r="440" spans="2:21" ht="19.5" hidden="1" customHeight="1">
      <c r="B440" s="1364"/>
      <c r="C440" s="264" t="s">
        <v>149</v>
      </c>
      <c r="D440" s="265"/>
      <c r="E440" s="288">
        <f t="shared" si="91"/>
        <v>0</v>
      </c>
      <c r="F440" s="288" t="str">
        <f>IF('①7.積算内訳（PR）'!F439="","",'①7.積算内訳（PR）'!F439)</f>
        <v/>
      </c>
      <c r="G440" s="288" t="str">
        <f>IF('①7.積算内訳（PR）'!G439="","",'①7.積算内訳（PR）'!G439)</f>
        <v/>
      </c>
      <c r="H440" s="753" t="str">
        <f>IF('①7.積算内訳（PR）'!H439="","",'①7.積算内訳（PR）'!H439)</f>
        <v/>
      </c>
      <c r="I440" s="1780"/>
      <c r="J440" s="264" t="s">
        <v>149</v>
      </c>
      <c r="K440" s="265"/>
      <c r="L440" s="288" t="str">
        <f t="shared" si="92"/>
        <v/>
      </c>
      <c r="M440" s="266"/>
      <c r="N440" s="266"/>
      <c r="O440" s="266"/>
      <c r="P440" s="1367"/>
      <c r="Q440" s="1371"/>
      <c r="R440" s="1372"/>
      <c r="S440" s="259"/>
      <c r="T440" s="257"/>
      <c r="U440" s="180"/>
    </row>
    <row r="441" spans="2:21" ht="19.5" hidden="1" customHeight="1">
      <c r="B441" s="1364"/>
      <c r="C441" s="269" t="s">
        <v>150</v>
      </c>
      <c r="D441" s="265"/>
      <c r="E441" s="288">
        <f t="shared" si="91"/>
        <v>0</v>
      </c>
      <c r="F441" s="288" t="str">
        <f>IF('①7.積算内訳（PR）'!F440="","",'①7.積算内訳（PR）'!F440)</f>
        <v/>
      </c>
      <c r="G441" s="288" t="str">
        <f>IF('①7.積算内訳（PR）'!G440="","",'①7.積算内訳（PR）'!G440)</f>
        <v/>
      </c>
      <c r="H441" s="753" t="str">
        <f>IF('①7.積算内訳（PR）'!H440="","",'①7.積算内訳（PR）'!H440)</f>
        <v/>
      </c>
      <c r="I441" s="1780"/>
      <c r="J441" s="269" t="s">
        <v>150</v>
      </c>
      <c r="K441" s="265"/>
      <c r="L441" s="288" t="str">
        <f t="shared" si="92"/>
        <v/>
      </c>
      <c r="M441" s="266"/>
      <c r="N441" s="266"/>
      <c r="O441" s="266"/>
      <c r="P441" s="1367"/>
      <c r="Q441" s="1371"/>
      <c r="R441" s="1372"/>
      <c r="S441" s="259"/>
      <c r="T441" s="257"/>
      <c r="U441" s="180"/>
    </row>
    <row r="442" spans="2:21" ht="19.5" hidden="1" customHeight="1">
      <c r="B442" s="1364"/>
      <c r="C442" s="264" t="s">
        <v>151</v>
      </c>
      <c r="D442" s="265"/>
      <c r="E442" s="288">
        <f t="shared" si="91"/>
        <v>0</v>
      </c>
      <c r="F442" s="288" t="str">
        <f>IF('①7.積算内訳（PR）'!F441="","",'①7.積算内訳（PR）'!F441)</f>
        <v/>
      </c>
      <c r="G442" s="288" t="str">
        <f>IF('①7.積算内訳（PR）'!G441="","",'①7.積算内訳（PR）'!G441)</f>
        <v/>
      </c>
      <c r="H442" s="753" t="str">
        <f>IF('①7.積算内訳（PR）'!H441="","",'①7.積算内訳（PR）'!H441)</f>
        <v/>
      </c>
      <c r="I442" s="1780"/>
      <c r="J442" s="264" t="s">
        <v>151</v>
      </c>
      <c r="K442" s="265"/>
      <c r="L442" s="288" t="str">
        <f t="shared" si="92"/>
        <v/>
      </c>
      <c r="M442" s="266"/>
      <c r="N442" s="266"/>
      <c r="O442" s="266"/>
      <c r="P442" s="1367"/>
      <c r="Q442" s="1371"/>
      <c r="R442" s="1372"/>
      <c r="S442" s="268"/>
      <c r="T442" s="270"/>
      <c r="U442" s="180"/>
    </row>
    <row r="443" spans="2:21" ht="19.5" hidden="1" customHeight="1">
      <c r="B443" s="1364"/>
      <c r="C443" s="264" t="s">
        <v>152</v>
      </c>
      <c r="D443" s="265"/>
      <c r="E443" s="288">
        <f t="shared" si="91"/>
        <v>0</v>
      </c>
      <c r="F443" s="754" t="str">
        <f>IF('①7.積算内訳（PR）'!F442="","",'①7.積算内訳（PR）'!F442)</f>
        <v/>
      </c>
      <c r="G443" s="754" t="str">
        <f>IF('①7.積算内訳（PR）'!G442="","",'①7.積算内訳（PR）'!G442)</f>
        <v/>
      </c>
      <c r="H443" s="753" t="str">
        <f>IF('①7.積算内訳（PR）'!H442="","",'①7.積算内訳（PR）'!H442)</f>
        <v/>
      </c>
      <c r="I443" s="1780"/>
      <c r="J443" s="264" t="s">
        <v>152</v>
      </c>
      <c r="K443" s="265"/>
      <c r="L443" s="288" t="str">
        <f t="shared" si="92"/>
        <v/>
      </c>
      <c r="M443" s="278"/>
      <c r="N443" s="278"/>
      <c r="O443" s="278"/>
      <c r="P443" s="1367"/>
      <c r="Q443" s="1371"/>
      <c r="R443" s="1372"/>
      <c r="S443" s="268"/>
      <c r="T443" s="270"/>
      <c r="U443" s="180"/>
    </row>
    <row r="444" spans="2:21" ht="19.5" hidden="1" customHeight="1">
      <c r="B444" s="1364"/>
      <c r="C444" s="272" t="s">
        <v>631</v>
      </c>
      <c r="D444" s="265"/>
      <c r="E444" s="288">
        <f t="shared" si="91"/>
        <v>0</v>
      </c>
      <c r="F444" s="288" t="str">
        <f>IF('①7.積算内訳（PR）'!F443="","",'①7.積算内訳（PR）'!F443)</f>
        <v/>
      </c>
      <c r="G444" s="288" t="str">
        <f>IF('①7.積算内訳（PR）'!G443="","",'①7.積算内訳（PR）'!G443)</f>
        <v/>
      </c>
      <c r="H444" s="753" t="str">
        <f>IF('①7.積算内訳（PR）'!H443="","",'①7.積算内訳（PR）'!H443)</f>
        <v/>
      </c>
      <c r="I444" s="1780"/>
      <c r="J444" s="272" t="s">
        <v>631</v>
      </c>
      <c r="K444" s="265"/>
      <c r="L444" s="288" t="str">
        <f t="shared" si="92"/>
        <v/>
      </c>
      <c r="M444" s="266"/>
      <c r="N444" s="266"/>
      <c r="O444" s="266"/>
      <c r="P444" s="1367"/>
      <c r="Q444" s="1371"/>
      <c r="R444" s="1372"/>
      <c r="S444" s="268"/>
      <c r="T444" s="270"/>
      <c r="U444" s="180"/>
    </row>
    <row r="445" spans="2:21" ht="19.5" hidden="1" customHeight="1">
      <c r="B445" s="1364"/>
      <c r="C445" s="264" t="s">
        <v>153</v>
      </c>
      <c r="D445" s="265"/>
      <c r="E445" s="288">
        <f t="shared" si="91"/>
        <v>0</v>
      </c>
      <c r="F445" s="288" t="str">
        <f>IF('①7.積算内訳（PR）'!F444="","",'①7.積算内訳（PR）'!F444)</f>
        <v/>
      </c>
      <c r="G445" s="288" t="str">
        <f>IF('①7.積算内訳（PR）'!G444="","",'①7.積算内訳（PR）'!G444)</f>
        <v/>
      </c>
      <c r="H445" s="753" t="str">
        <f>IF('①7.積算内訳（PR）'!H444="","",'①7.積算内訳（PR）'!H444)</f>
        <v/>
      </c>
      <c r="I445" s="1780"/>
      <c r="J445" s="264" t="s">
        <v>153</v>
      </c>
      <c r="K445" s="265"/>
      <c r="L445" s="288" t="str">
        <f t="shared" si="92"/>
        <v/>
      </c>
      <c r="M445" s="266" t="s">
        <v>392</v>
      </c>
      <c r="N445" s="266"/>
      <c r="O445" s="266"/>
      <c r="P445" s="1367"/>
      <c r="Q445" s="1371"/>
      <c r="R445" s="1372"/>
      <c r="S445" s="268"/>
      <c r="T445" s="270"/>
      <c r="U445" s="180"/>
    </row>
    <row r="446" spans="2:21" ht="19.5" hidden="1" customHeight="1" thickBot="1">
      <c r="B446" s="1365"/>
      <c r="C446" s="273" t="s">
        <v>154</v>
      </c>
      <c r="D446" s="758" t="str">
        <f>IF('①7.積算内訳（PR）'!D445="","",'①7.積算内訳（PR）'!D445)</f>
        <v/>
      </c>
      <c r="E446" s="289">
        <f>SUM(F446:H446)</f>
        <v>0</v>
      </c>
      <c r="F446" s="289" t="str">
        <f>IF('①7.積算内訳（PR）'!F445="","",'①7.積算内訳（PR）'!F445)</f>
        <v/>
      </c>
      <c r="G446" s="289" t="str">
        <f>IF('①7.積算内訳（PR）'!G445="","",'①7.積算内訳（PR）'!G445)</f>
        <v/>
      </c>
      <c r="H446" s="755" t="str">
        <f>IF('①7.積算内訳（PR）'!H445="","",'①7.積算内訳（PR）'!H445)</f>
        <v/>
      </c>
      <c r="I446" s="1781"/>
      <c r="J446" s="273" t="s">
        <v>154</v>
      </c>
      <c r="K446" s="274"/>
      <c r="L446" s="289" t="str">
        <f t="shared" si="92"/>
        <v/>
      </c>
      <c r="M446" s="275"/>
      <c r="N446" s="275"/>
      <c r="O446" s="275"/>
      <c r="P446" s="1368"/>
      <c r="Q446" s="1381"/>
      <c r="R446" s="1382"/>
      <c r="S446" s="268"/>
      <c r="T446" s="270"/>
      <c r="U446" s="180"/>
    </row>
    <row r="447" spans="2:21" ht="37.5" hidden="1" customHeight="1">
      <c r="B447" s="285" t="str">
        <f>IF('①4.事業内容（PR）'!B49="","",'①4.事業内容（PR）'!B49)</f>
        <v/>
      </c>
      <c r="C447" s="1359" t="str">
        <f>IF('①4.事業内容（PR）'!C49="","",'①4.事業内容（PR）'!C49)</f>
        <v/>
      </c>
      <c r="D447" s="1360"/>
      <c r="E447" s="286">
        <f>SUM(E448:E456)</f>
        <v>0</v>
      </c>
      <c r="F447" s="286">
        <f>SUM(F448:F456)</f>
        <v>0</v>
      </c>
      <c r="G447" s="286">
        <f>SUM(G448:G456)</f>
        <v>0</v>
      </c>
      <c r="H447" s="757">
        <f>SUM(H448:H456)</f>
        <v>0</v>
      </c>
      <c r="I447" s="760" t="str">
        <f>IF('⑦1.活動計画変更（PR）'!C95="変更",'⑦1.活動計画変更（PR）'!B95,IF('⑦1.活動計画変更（PR）'!C95="中止",'⑦1.活動計画変更（PR）'!B95,""))</f>
        <v/>
      </c>
      <c r="J447" s="1359" t="str">
        <f>IF('⑦1.活動計画変更（PR）'!C95="変更",'⑦1.活動計画変更（PR）'!D95,"")</f>
        <v/>
      </c>
      <c r="K447" s="1360"/>
      <c r="L447" s="286" t="str">
        <f>IF(SUM(L448:L456)=0,"",SUM(L448:L456))</f>
        <v/>
      </c>
      <c r="M447" s="286" t="str">
        <f>IF(SUM(M448:M456)=0,"",SUM(M448:M456))</f>
        <v/>
      </c>
      <c r="N447" s="286" t="str">
        <f>IF(SUM(N448:N456)=0,"",SUM(N448:N456))</f>
        <v/>
      </c>
      <c r="O447" s="286" t="str">
        <f>IF(SUM(O448:O456)=0,"",SUM(O448:O456))</f>
        <v/>
      </c>
      <c r="P447" s="280"/>
      <c r="Q447" s="1777"/>
      <c r="R447" s="1778"/>
      <c r="S447" s="259"/>
      <c r="T447" s="257"/>
      <c r="U447" s="180"/>
    </row>
    <row r="448" spans="2:21" ht="19.5" hidden="1" customHeight="1">
      <c r="B448" s="1363"/>
      <c r="C448" s="260" t="s">
        <v>147</v>
      </c>
      <c r="D448" s="261"/>
      <c r="E448" s="287">
        <f>SUM(F448:H448)</f>
        <v>0</v>
      </c>
      <c r="F448" s="287" t="str">
        <f>IF('①7.積算内訳（PR）'!F447="","",'①7.積算内訳（PR）'!F447)</f>
        <v/>
      </c>
      <c r="G448" s="287" t="str">
        <f>IF('①7.積算内訳（PR）'!G447="","",'①7.積算内訳（PR）'!G447)</f>
        <v/>
      </c>
      <c r="H448" s="752" t="str">
        <f>IF('①7.積算内訳（PR）'!H447="","",'①7.積算内訳（PR）'!H447)</f>
        <v/>
      </c>
      <c r="I448" s="1779" t="str">
        <f>IF('⑦1.活動計画変更（PR）'!C95="選択","",IF('⑦1.活動計画変更（PR）'!C95="変更",'⑦1.活動計画変更（PR）'!C95,IF('⑦1.活動計画変更（PR）'!C95="中止","中止","")))</f>
        <v/>
      </c>
      <c r="J448" s="260" t="s">
        <v>147</v>
      </c>
      <c r="K448" s="261"/>
      <c r="L448" s="287" t="str">
        <f>IF(SUM(M448:O448)=0,"",SUM(M448:O448))</f>
        <v/>
      </c>
      <c r="M448" s="262"/>
      <c r="N448" s="262"/>
      <c r="O448" s="262"/>
      <c r="P448" s="1782"/>
      <c r="Q448" s="1785"/>
      <c r="R448" s="1786"/>
      <c r="S448" s="268"/>
      <c r="T448" s="270"/>
      <c r="U448" s="180"/>
    </row>
    <row r="449" spans="2:21" ht="19.5" hidden="1" customHeight="1">
      <c r="B449" s="1364"/>
      <c r="C449" s="264" t="s">
        <v>148</v>
      </c>
      <c r="D449" s="265"/>
      <c r="E449" s="288">
        <f t="shared" ref="E449:E455" si="93">SUM(F449:H449)</f>
        <v>0</v>
      </c>
      <c r="F449" s="288" t="str">
        <f>IF('①7.積算内訳（PR）'!F448="","",'①7.積算内訳（PR）'!F448)</f>
        <v/>
      </c>
      <c r="G449" s="288" t="str">
        <f>IF('①7.積算内訳（PR）'!G448="","",'①7.積算内訳（PR）'!G448)</f>
        <v/>
      </c>
      <c r="H449" s="753" t="str">
        <f>IF('①7.積算内訳（PR）'!H448="","",'①7.積算内訳（PR）'!H448)</f>
        <v/>
      </c>
      <c r="I449" s="1780"/>
      <c r="J449" s="264" t="s">
        <v>148</v>
      </c>
      <c r="K449" s="265"/>
      <c r="L449" s="288" t="str">
        <f t="shared" ref="L449:L456" si="94">IF(SUM(M449:O449)=0,"",SUM(M449:O449))</f>
        <v/>
      </c>
      <c r="M449" s="266"/>
      <c r="N449" s="266"/>
      <c r="O449" s="266"/>
      <c r="P449" s="1783"/>
      <c r="Q449" s="1373"/>
      <c r="R449" s="1374"/>
      <c r="S449" s="259"/>
      <c r="T449" s="257"/>
      <c r="U449" s="180"/>
    </row>
    <row r="450" spans="2:21" ht="19.5" hidden="1" customHeight="1">
      <c r="B450" s="1364"/>
      <c r="C450" s="264" t="s">
        <v>149</v>
      </c>
      <c r="D450" s="265"/>
      <c r="E450" s="288">
        <f t="shared" si="93"/>
        <v>0</v>
      </c>
      <c r="F450" s="288" t="str">
        <f>IF('①7.積算内訳（PR）'!F449="","",'①7.積算内訳（PR）'!F449)</f>
        <v/>
      </c>
      <c r="G450" s="288" t="str">
        <f>IF('①7.積算内訳（PR）'!G449="","",'①7.積算内訳（PR）'!G449)</f>
        <v/>
      </c>
      <c r="H450" s="753" t="str">
        <f>IF('①7.積算内訳（PR）'!H449="","",'①7.積算内訳（PR）'!H449)</f>
        <v/>
      </c>
      <c r="I450" s="1780"/>
      <c r="J450" s="264" t="s">
        <v>149</v>
      </c>
      <c r="K450" s="265"/>
      <c r="L450" s="288" t="str">
        <f t="shared" si="94"/>
        <v/>
      </c>
      <c r="M450" s="266"/>
      <c r="N450" s="266"/>
      <c r="O450" s="266"/>
      <c r="P450" s="1783"/>
      <c r="Q450" s="1373"/>
      <c r="R450" s="1374"/>
      <c r="S450" s="259"/>
      <c r="T450" s="257"/>
      <c r="U450" s="180"/>
    </row>
    <row r="451" spans="2:21" ht="19.5" hidden="1" customHeight="1">
      <c r="B451" s="1364"/>
      <c r="C451" s="269" t="s">
        <v>150</v>
      </c>
      <c r="D451" s="265"/>
      <c r="E451" s="288">
        <f t="shared" si="93"/>
        <v>0</v>
      </c>
      <c r="F451" s="288" t="str">
        <f>IF('①7.積算内訳（PR）'!F450="","",'①7.積算内訳（PR）'!F450)</f>
        <v/>
      </c>
      <c r="G451" s="288" t="str">
        <f>IF('①7.積算内訳（PR）'!G450="","",'①7.積算内訳（PR）'!G450)</f>
        <v/>
      </c>
      <c r="H451" s="753" t="str">
        <f>IF('①7.積算内訳（PR）'!H450="","",'①7.積算内訳（PR）'!H450)</f>
        <v/>
      </c>
      <c r="I451" s="1780"/>
      <c r="J451" s="269" t="s">
        <v>150</v>
      </c>
      <c r="K451" s="265"/>
      <c r="L451" s="288" t="str">
        <f t="shared" si="94"/>
        <v/>
      </c>
      <c r="M451" s="266"/>
      <c r="N451" s="266"/>
      <c r="O451" s="266"/>
      <c r="P451" s="1783"/>
      <c r="Q451" s="1373"/>
      <c r="R451" s="1374"/>
      <c r="S451" s="259"/>
      <c r="T451" s="257"/>
      <c r="U451" s="180"/>
    </row>
    <row r="452" spans="2:21" ht="19.5" hidden="1" customHeight="1">
      <c r="B452" s="1364"/>
      <c r="C452" s="264" t="s">
        <v>151</v>
      </c>
      <c r="D452" s="265"/>
      <c r="E452" s="288">
        <f t="shared" si="93"/>
        <v>0</v>
      </c>
      <c r="F452" s="288" t="str">
        <f>IF('①7.積算内訳（PR）'!F451="","",'①7.積算内訳（PR）'!F451)</f>
        <v/>
      </c>
      <c r="G452" s="288" t="str">
        <f>IF('①7.積算内訳（PR）'!G451="","",'①7.積算内訳（PR）'!G451)</f>
        <v/>
      </c>
      <c r="H452" s="753" t="str">
        <f>IF('①7.積算内訳（PR）'!H451="","",'①7.積算内訳（PR）'!H451)</f>
        <v/>
      </c>
      <c r="I452" s="1780"/>
      <c r="J452" s="264" t="s">
        <v>151</v>
      </c>
      <c r="K452" s="265"/>
      <c r="L452" s="288" t="str">
        <f t="shared" si="94"/>
        <v/>
      </c>
      <c r="M452" s="266"/>
      <c r="N452" s="266"/>
      <c r="O452" s="266"/>
      <c r="P452" s="1783"/>
      <c r="Q452" s="1373"/>
      <c r="R452" s="1374"/>
      <c r="S452" s="268"/>
      <c r="T452" s="270"/>
      <c r="U452" s="180"/>
    </row>
    <row r="453" spans="2:21" ht="19.5" hidden="1" customHeight="1">
      <c r="B453" s="1364"/>
      <c r="C453" s="264" t="s">
        <v>152</v>
      </c>
      <c r="D453" s="265"/>
      <c r="E453" s="288">
        <f t="shared" si="93"/>
        <v>0</v>
      </c>
      <c r="F453" s="754" t="str">
        <f>IF('①7.積算内訳（PR）'!F452="","",'①7.積算内訳（PR）'!F452)</f>
        <v/>
      </c>
      <c r="G453" s="754" t="str">
        <f>IF('①7.積算内訳（PR）'!G452="","",'①7.積算内訳（PR）'!G452)</f>
        <v/>
      </c>
      <c r="H453" s="753" t="str">
        <f>IF('①7.積算内訳（PR）'!H452="","",'①7.積算内訳（PR）'!H452)</f>
        <v/>
      </c>
      <c r="I453" s="1780"/>
      <c r="J453" s="264" t="s">
        <v>152</v>
      </c>
      <c r="K453" s="265"/>
      <c r="L453" s="288" t="str">
        <f t="shared" si="94"/>
        <v/>
      </c>
      <c r="M453" s="278"/>
      <c r="N453" s="278"/>
      <c r="O453" s="278"/>
      <c r="P453" s="1783"/>
      <c r="Q453" s="1373"/>
      <c r="R453" s="1374"/>
      <c r="S453" s="268"/>
      <c r="T453" s="270"/>
      <c r="U453" s="180"/>
    </row>
    <row r="454" spans="2:21" ht="19.5" hidden="1" customHeight="1">
      <c r="B454" s="1364"/>
      <c r="C454" s="272" t="s">
        <v>631</v>
      </c>
      <c r="D454" s="265"/>
      <c r="E454" s="288">
        <f t="shared" si="93"/>
        <v>0</v>
      </c>
      <c r="F454" s="288" t="str">
        <f>IF('①7.積算内訳（PR）'!F453="","",'①7.積算内訳（PR）'!F453)</f>
        <v/>
      </c>
      <c r="G454" s="288" t="str">
        <f>IF('①7.積算内訳（PR）'!G453="","",'①7.積算内訳（PR）'!G453)</f>
        <v/>
      </c>
      <c r="H454" s="753" t="str">
        <f>IF('①7.積算内訳（PR）'!H453="","",'①7.積算内訳（PR）'!H453)</f>
        <v/>
      </c>
      <c r="I454" s="1780"/>
      <c r="J454" s="272" t="s">
        <v>631</v>
      </c>
      <c r="K454" s="265"/>
      <c r="L454" s="288" t="str">
        <f t="shared" si="94"/>
        <v/>
      </c>
      <c r="M454" s="266"/>
      <c r="N454" s="266"/>
      <c r="O454" s="266"/>
      <c r="P454" s="1783"/>
      <c r="Q454" s="1373"/>
      <c r="R454" s="1374"/>
      <c r="S454" s="268"/>
      <c r="T454" s="270"/>
      <c r="U454" s="180"/>
    </row>
    <row r="455" spans="2:21" ht="19.5" hidden="1" customHeight="1">
      <c r="B455" s="1364"/>
      <c r="C455" s="264" t="s">
        <v>153</v>
      </c>
      <c r="D455" s="265"/>
      <c r="E455" s="288">
        <f t="shared" si="93"/>
        <v>0</v>
      </c>
      <c r="F455" s="288" t="str">
        <f>IF('①7.積算内訳（PR）'!F454="","",'①7.積算内訳（PR）'!F454)</f>
        <v/>
      </c>
      <c r="G455" s="288" t="str">
        <f>IF('①7.積算内訳（PR）'!G454="","",'①7.積算内訳（PR）'!G454)</f>
        <v/>
      </c>
      <c r="H455" s="753" t="str">
        <f>IF('①7.積算内訳（PR）'!H454="","",'①7.積算内訳（PR）'!H454)</f>
        <v/>
      </c>
      <c r="I455" s="1780"/>
      <c r="J455" s="264" t="s">
        <v>153</v>
      </c>
      <c r="K455" s="265"/>
      <c r="L455" s="288" t="str">
        <f t="shared" si="94"/>
        <v/>
      </c>
      <c r="M455" s="266"/>
      <c r="N455" s="266"/>
      <c r="O455" s="266"/>
      <c r="P455" s="1783"/>
      <c r="Q455" s="1373"/>
      <c r="R455" s="1374"/>
      <c r="S455" s="268"/>
      <c r="T455" s="270"/>
      <c r="U455" s="180"/>
    </row>
    <row r="456" spans="2:21" ht="19.5" hidden="1" customHeight="1" thickBot="1">
      <c r="B456" s="1365"/>
      <c r="C456" s="273" t="s">
        <v>154</v>
      </c>
      <c r="D456" s="758" t="str">
        <f>IF('①7.積算内訳（PR）'!D455="","",'①7.積算内訳（PR）'!D455)</f>
        <v/>
      </c>
      <c r="E456" s="289">
        <f>SUM(F456:H456)</f>
        <v>0</v>
      </c>
      <c r="F456" s="289" t="str">
        <f>IF('①7.積算内訳（PR）'!F455="","",'①7.積算内訳（PR）'!F455)</f>
        <v/>
      </c>
      <c r="G456" s="289" t="str">
        <f>IF('①7.積算内訳（PR）'!G455="","",'①7.積算内訳（PR）'!G455)</f>
        <v/>
      </c>
      <c r="H456" s="755" t="str">
        <f>IF('①7.積算内訳（PR）'!H455="","",'①7.積算内訳（PR）'!H455)</f>
        <v/>
      </c>
      <c r="I456" s="1781"/>
      <c r="J456" s="273" t="s">
        <v>154</v>
      </c>
      <c r="K456" s="274"/>
      <c r="L456" s="289" t="str">
        <f t="shared" si="94"/>
        <v/>
      </c>
      <c r="M456" s="275"/>
      <c r="N456" s="275"/>
      <c r="O456" s="275"/>
      <c r="P456" s="1784"/>
      <c r="Q456" s="1381"/>
      <c r="R456" s="1382"/>
      <c r="S456" s="268"/>
      <c r="T456" s="270"/>
      <c r="U456" s="180"/>
    </row>
    <row r="457" spans="2:21" ht="37.5" hidden="1" customHeight="1">
      <c r="B457" s="204" t="str">
        <f>IF('①4.事業内容（PR）'!B50="","",'①4.事業内容（PR）'!B50)</f>
        <v/>
      </c>
      <c r="C457" s="1359" t="str">
        <f>IF('①4.事業内容（PR）'!C50="","",'①4.事業内容（PR）'!C50)</f>
        <v/>
      </c>
      <c r="D457" s="1360"/>
      <c r="E457" s="284">
        <f>SUM(E458:E466)</f>
        <v>0</v>
      </c>
      <c r="F457" s="284">
        <f>SUM(F458:F466)</f>
        <v>0</v>
      </c>
      <c r="G457" s="284">
        <f>SUM(G458:G466)</f>
        <v>0</v>
      </c>
      <c r="H457" s="756">
        <f>SUM(H458:H466)</f>
        <v>0</v>
      </c>
      <c r="I457" s="760" t="str">
        <f>IF('⑦1.活動計画変更（PR）'!C97="変更",'⑦1.活動計画変更（PR）'!B97,IF('⑦1.活動計画変更（PR）'!C97="中止",'⑦1.活動計画変更（PR）'!B97,""))</f>
        <v/>
      </c>
      <c r="J457" s="1359" t="str">
        <f>IF('⑦1.活動計画変更（PR）'!C97="変更",'⑦1.活動計画変更（PR）'!D97,"")</f>
        <v/>
      </c>
      <c r="K457" s="1360"/>
      <c r="L457" s="284" t="str">
        <f>IF(SUM(L458:L466)=0,"",SUM(L458:L466))</f>
        <v/>
      </c>
      <c r="M457" s="284" t="str">
        <f>IF(SUM(M458:M466)=0,"",SUM(M458:M466))</f>
        <v/>
      </c>
      <c r="N457" s="284" t="str">
        <f>IF(SUM(N458:N466)=0,"",SUM(N458:N466))</f>
        <v/>
      </c>
      <c r="O457" s="284" t="str">
        <f>IF(SUM(O458:O466)=0,"",SUM(O458:O466))</f>
        <v/>
      </c>
      <c r="P457" s="277"/>
      <c r="Q457" s="1787"/>
      <c r="R457" s="1788"/>
      <c r="S457" s="259"/>
      <c r="T457" s="257"/>
      <c r="U457" s="180"/>
    </row>
    <row r="458" spans="2:21" ht="19.5" hidden="1" customHeight="1">
      <c r="B458" s="1363"/>
      <c r="C458" s="260" t="s">
        <v>147</v>
      </c>
      <c r="D458" s="261"/>
      <c r="E458" s="287">
        <f>SUM(F458:H458)</f>
        <v>0</v>
      </c>
      <c r="F458" s="287" t="str">
        <f>IF('①7.積算内訳（PR）'!F457="","",'①7.積算内訳（PR）'!F457)</f>
        <v/>
      </c>
      <c r="G458" s="287" t="str">
        <f>IF('①7.積算内訳（PR）'!G457="","",'①7.積算内訳（PR）'!G457)</f>
        <v/>
      </c>
      <c r="H458" s="752" t="str">
        <f>IF('①7.積算内訳（PR）'!H457="","",'①7.積算内訳（PR）'!H457)</f>
        <v/>
      </c>
      <c r="I458" s="1779" t="str">
        <f>IF('⑦1.活動計画変更（PR）'!C97="選択","",IF('⑦1.活動計画変更（PR）'!C97="変更",'⑦1.活動計画変更（PR）'!C97,IF('⑦1.活動計画変更（PR）'!C97="中止","中止","")))</f>
        <v/>
      </c>
      <c r="J458" s="260" t="s">
        <v>147</v>
      </c>
      <c r="K458" s="261"/>
      <c r="L458" s="287" t="str">
        <f>IF(SUM(M458:O458)=0,"",SUM(M458:O458))</f>
        <v/>
      </c>
      <c r="M458" s="262"/>
      <c r="N458" s="262"/>
      <c r="O458" s="262"/>
      <c r="P458" s="1782"/>
      <c r="Q458" s="1785"/>
      <c r="R458" s="1786"/>
      <c r="S458" s="268"/>
      <c r="T458" s="270"/>
      <c r="U458" s="180"/>
    </row>
    <row r="459" spans="2:21" ht="19.5" hidden="1" customHeight="1">
      <c r="B459" s="1364"/>
      <c r="C459" s="264" t="s">
        <v>148</v>
      </c>
      <c r="D459" s="265"/>
      <c r="E459" s="288">
        <f t="shared" ref="E459:E465" si="95">SUM(F459:H459)</f>
        <v>0</v>
      </c>
      <c r="F459" s="288" t="str">
        <f>IF('①7.積算内訳（PR）'!F458="","",'①7.積算内訳（PR）'!F458)</f>
        <v/>
      </c>
      <c r="G459" s="288" t="str">
        <f>IF('①7.積算内訳（PR）'!G458="","",'①7.積算内訳（PR）'!G458)</f>
        <v/>
      </c>
      <c r="H459" s="753" t="str">
        <f>IF('①7.積算内訳（PR）'!H458="","",'①7.積算内訳（PR）'!H458)</f>
        <v/>
      </c>
      <c r="I459" s="1780"/>
      <c r="J459" s="264" t="s">
        <v>148</v>
      </c>
      <c r="K459" s="265"/>
      <c r="L459" s="288" t="str">
        <f t="shared" ref="L459:L466" si="96">IF(SUM(M459:O459)=0,"",SUM(M459:O459))</f>
        <v/>
      </c>
      <c r="M459" s="266"/>
      <c r="N459" s="266"/>
      <c r="O459" s="266"/>
      <c r="P459" s="1783"/>
      <c r="Q459" s="1373"/>
      <c r="R459" s="1374"/>
      <c r="S459" s="259"/>
      <c r="T459" s="257"/>
      <c r="U459" s="180"/>
    </row>
    <row r="460" spans="2:21" ht="19.5" hidden="1" customHeight="1">
      <c r="B460" s="1364"/>
      <c r="C460" s="264" t="s">
        <v>149</v>
      </c>
      <c r="D460" s="265"/>
      <c r="E460" s="288">
        <f t="shared" si="95"/>
        <v>0</v>
      </c>
      <c r="F460" s="288" t="str">
        <f>IF('①7.積算内訳（PR）'!F459="","",'①7.積算内訳（PR）'!F459)</f>
        <v/>
      </c>
      <c r="G460" s="288" t="str">
        <f>IF('①7.積算内訳（PR）'!G459="","",'①7.積算内訳（PR）'!G459)</f>
        <v/>
      </c>
      <c r="H460" s="753" t="str">
        <f>IF('①7.積算内訳（PR）'!H459="","",'①7.積算内訳（PR）'!H459)</f>
        <v/>
      </c>
      <c r="I460" s="1780"/>
      <c r="J460" s="264" t="s">
        <v>149</v>
      </c>
      <c r="K460" s="265"/>
      <c r="L460" s="288" t="str">
        <f t="shared" si="96"/>
        <v/>
      </c>
      <c r="M460" s="266"/>
      <c r="N460" s="266"/>
      <c r="O460" s="266"/>
      <c r="P460" s="1783"/>
      <c r="Q460" s="1373"/>
      <c r="R460" s="1374"/>
      <c r="S460" s="259"/>
      <c r="T460" s="257"/>
      <c r="U460" s="180"/>
    </row>
    <row r="461" spans="2:21" ht="19.5" hidden="1" customHeight="1">
      <c r="B461" s="1364"/>
      <c r="C461" s="269" t="s">
        <v>150</v>
      </c>
      <c r="D461" s="265"/>
      <c r="E461" s="288">
        <f t="shared" si="95"/>
        <v>0</v>
      </c>
      <c r="F461" s="288" t="str">
        <f>IF('①7.積算内訳（PR）'!F460="","",'①7.積算内訳（PR）'!F460)</f>
        <v/>
      </c>
      <c r="G461" s="288" t="str">
        <f>IF('①7.積算内訳（PR）'!G460="","",'①7.積算内訳（PR）'!G460)</f>
        <v/>
      </c>
      <c r="H461" s="753" t="str">
        <f>IF('①7.積算内訳（PR）'!H460="","",'①7.積算内訳（PR）'!H460)</f>
        <v/>
      </c>
      <c r="I461" s="1780"/>
      <c r="J461" s="269" t="s">
        <v>150</v>
      </c>
      <c r="K461" s="265"/>
      <c r="L461" s="288" t="str">
        <f t="shared" si="96"/>
        <v/>
      </c>
      <c r="M461" s="266"/>
      <c r="N461" s="266"/>
      <c r="O461" s="266"/>
      <c r="P461" s="1783"/>
      <c r="Q461" s="1373"/>
      <c r="R461" s="1374"/>
      <c r="S461" s="259"/>
      <c r="T461" s="257"/>
      <c r="U461" s="180"/>
    </row>
    <row r="462" spans="2:21" ht="19.5" hidden="1" customHeight="1">
      <c r="B462" s="1364"/>
      <c r="C462" s="264" t="s">
        <v>151</v>
      </c>
      <c r="D462" s="265"/>
      <c r="E462" s="288">
        <f t="shared" si="95"/>
        <v>0</v>
      </c>
      <c r="F462" s="288" t="str">
        <f>IF('①7.積算内訳（PR）'!F461="","",'①7.積算内訳（PR）'!F461)</f>
        <v/>
      </c>
      <c r="G462" s="288" t="str">
        <f>IF('①7.積算内訳（PR）'!G461="","",'①7.積算内訳（PR）'!G461)</f>
        <v/>
      </c>
      <c r="H462" s="753" t="str">
        <f>IF('①7.積算内訳（PR）'!H461="","",'①7.積算内訳（PR）'!H461)</f>
        <v/>
      </c>
      <c r="I462" s="1780"/>
      <c r="J462" s="264" t="s">
        <v>151</v>
      </c>
      <c r="K462" s="265"/>
      <c r="L462" s="288" t="str">
        <f t="shared" si="96"/>
        <v/>
      </c>
      <c r="M462" s="266"/>
      <c r="N462" s="266"/>
      <c r="O462" s="266"/>
      <c r="P462" s="1783"/>
      <c r="Q462" s="1373"/>
      <c r="R462" s="1374"/>
      <c r="S462" s="268"/>
      <c r="T462" s="270"/>
      <c r="U462" s="180"/>
    </row>
    <row r="463" spans="2:21" ht="19.5" hidden="1" customHeight="1">
      <c r="B463" s="1364"/>
      <c r="C463" s="264" t="s">
        <v>152</v>
      </c>
      <c r="D463" s="265"/>
      <c r="E463" s="288">
        <f t="shared" si="95"/>
        <v>0</v>
      </c>
      <c r="F463" s="754" t="str">
        <f>IF('①7.積算内訳（PR）'!F462="","",'①7.積算内訳（PR）'!F462)</f>
        <v/>
      </c>
      <c r="G463" s="754" t="str">
        <f>IF('①7.積算内訳（PR）'!G462="","",'①7.積算内訳（PR）'!G462)</f>
        <v/>
      </c>
      <c r="H463" s="753" t="str">
        <f>IF('①7.積算内訳（PR）'!H462="","",'①7.積算内訳（PR）'!H462)</f>
        <v/>
      </c>
      <c r="I463" s="1780"/>
      <c r="J463" s="264" t="s">
        <v>152</v>
      </c>
      <c r="K463" s="265"/>
      <c r="L463" s="288" t="str">
        <f t="shared" si="96"/>
        <v/>
      </c>
      <c r="M463" s="278"/>
      <c r="N463" s="278"/>
      <c r="O463" s="278"/>
      <c r="P463" s="1783"/>
      <c r="Q463" s="1373"/>
      <c r="R463" s="1374"/>
      <c r="S463" s="268"/>
      <c r="T463" s="270"/>
      <c r="U463" s="180"/>
    </row>
    <row r="464" spans="2:21" ht="19.5" hidden="1" customHeight="1">
      <c r="B464" s="1364"/>
      <c r="C464" s="272" t="s">
        <v>631</v>
      </c>
      <c r="D464" s="265"/>
      <c r="E464" s="288">
        <f t="shared" si="95"/>
        <v>0</v>
      </c>
      <c r="F464" s="288" t="str">
        <f>IF('①7.積算内訳（PR）'!F463="","",'①7.積算内訳（PR）'!F463)</f>
        <v/>
      </c>
      <c r="G464" s="288" t="str">
        <f>IF('①7.積算内訳（PR）'!G463="","",'①7.積算内訳（PR）'!G463)</f>
        <v/>
      </c>
      <c r="H464" s="753" t="str">
        <f>IF('①7.積算内訳（PR）'!H463="","",'①7.積算内訳（PR）'!H463)</f>
        <v/>
      </c>
      <c r="I464" s="1780"/>
      <c r="J464" s="272" t="s">
        <v>631</v>
      </c>
      <c r="K464" s="265"/>
      <c r="L464" s="288" t="str">
        <f t="shared" si="96"/>
        <v/>
      </c>
      <c r="M464" s="266"/>
      <c r="N464" s="266"/>
      <c r="O464" s="266"/>
      <c r="P464" s="1783"/>
      <c r="Q464" s="1373"/>
      <c r="R464" s="1374"/>
      <c r="S464" s="268"/>
      <c r="T464" s="270"/>
      <c r="U464" s="180"/>
    </row>
    <row r="465" spans="2:21" ht="19.5" hidden="1" customHeight="1">
      <c r="B465" s="1364"/>
      <c r="C465" s="264" t="s">
        <v>153</v>
      </c>
      <c r="D465" s="265"/>
      <c r="E465" s="288">
        <f t="shared" si="95"/>
        <v>0</v>
      </c>
      <c r="F465" s="288" t="str">
        <f>IF('①7.積算内訳（PR）'!F464="","",'①7.積算内訳（PR）'!F464)</f>
        <v/>
      </c>
      <c r="G465" s="288" t="str">
        <f>IF('①7.積算内訳（PR）'!G464="","",'①7.積算内訳（PR）'!G464)</f>
        <v/>
      </c>
      <c r="H465" s="753" t="str">
        <f>IF('①7.積算内訳（PR）'!H464="","",'①7.積算内訳（PR）'!H464)</f>
        <v/>
      </c>
      <c r="I465" s="1780"/>
      <c r="J465" s="264" t="s">
        <v>153</v>
      </c>
      <c r="K465" s="265"/>
      <c r="L465" s="288" t="str">
        <f t="shared" si="96"/>
        <v/>
      </c>
      <c r="M465" s="266"/>
      <c r="N465" s="266"/>
      <c r="O465" s="266"/>
      <c r="P465" s="1783"/>
      <c r="Q465" s="1373"/>
      <c r="R465" s="1374"/>
      <c r="S465" s="268"/>
      <c r="T465" s="270"/>
      <c r="U465" s="180"/>
    </row>
    <row r="466" spans="2:21" ht="19.5" hidden="1" customHeight="1" thickBot="1">
      <c r="B466" s="1365"/>
      <c r="C466" s="273" t="s">
        <v>154</v>
      </c>
      <c r="D466" s="758" t="str">
        <f>IF('①7.積算内訳（PR）'!D465="","",'①7.積算内訳（PR）'!D465)</f>
        <v/>
      </c>
      <c r="E466" s="761">
        <f>SUM(F466:H466)</f>
        <v>0</v>
      </c>
      <c r="F466" s="289" t="str">
        <f>IF('①7.積算内訳（PR）'!F465="","",'①7.積算内訳（PR）'!F465)</f>
        <v/>
      </c>
      <c r="G466" s="289" t="str">
        <f>IF('①7.積算内訳（PR）'!G465="","",'①7.積算内訳（PR）'!G465)</f>
        <v/>
      </c>
      <c r="H466" s="755" t="str">
        <f>IF('①7.積算内訳（PR）'!H465="","",'①7.積算内訳（PR）'!H465)</f>
        <v/>
      </c>
      <c r="I466" s="1781"/>
      <c r="J466" s="273" t="s">
        <v>154</v>
      </c>
      <c r="K466" s="274"/>
      <c r="L466" s="761" t="str">
        <f t="shared" si="96"/>
        <v/>
      </c>
      <c r="M466" s="748"/>
      <c r="N466" s="748"/>
      <c r="O466" s="748"/>
      <c r="P466" s="1784"/>
      <c r="Q466" s="1381"/>
      <c r="R466" s="1382"/>
      <c r="S466" s="268"/>
      <c r="T466" s="270"/>
      <c r="U466" s="180"/>
    </row>
    <row r="467" spans="2:21" ht="37.5" hidden="1" customHeight="1">
      <c r="B467" s="285" t="str">
        <f>IF('①4.事業内容（PR）'!B51="","",'①4.事業内容（PR）'!B51)</f>
        <v/>
      </c>
      <c r="C467" s="1359" t="str">
        <f>IF('①4.事業内容（PR）'!C51="","",'①4.事業内容（PR）'!C51)</f>
        <v/>
      </c>
      <c r="D467" s="1360"/>
      <c r="E467" s="286">
        <f>SUM(E468:E476)</f>
        <v>0</v>
      </c>
      <c r="F467" s="286">
        <f>SUM(F468:F476)</f>
        <v>0</v>
      </c>
      <c r="G467" s="286">
        <f>SUM(G468:G476)</f>
        <v>0</v>
      </c>
      <c r="H467" s="757">
        <f>SUM(H468:H476)</f>
        <v>0</v>
      </c>
      <c r="I467" s="760" t="str">
        <f>IF('⑦1.活動計画変更（PR）'!C99="変更",'⑦1.活動計画変更（PR）'!B99,IF('⑦1.活動計画変更（PR）'!C99="中止",'⑦1.活動計画変更（PR）'!B99,""))</f>
        <v/>
      </c>
      <c r="J467" s="1359" t="str">
        <f>IF('⑦1.活動計画変更（PR）'!C99="変更",'⑦1.活動計画変更（PR）'!D99,"")</f>
        <v/>
      </c>
      <c r="K467" s="1360"/>
      <c r="L467" s="286" t="str">
        <f>IF(SUM(L468:L476)=0,"",SUM(L468:L476))</f>
        <v/>
      </c>
      <c r="M467" s="286" t="str">
        <f>IF(SUM(M468:M476)=0,"",SUM(M468:M476))</f>
        <v/>
      </c>
      <c r="N467" s="286" t="str">
        <f>IF(SUM(N468:N476)=0,"",SUM(N468:N476))</f>
        <v/>
      </c>
      <c r="O467" s="286" t="str">
        <f>IF(SUM(O468:O476)=0,"",SUM(O468:O476))</f>
        <v/>
      </c>
      <c r="P467" s="280"/>
      <c r="Q467" s="1777"/>
      <c r="R467" s="1778"/>
      <c r="S467" s="259"/>
      <c r="T467" s="257"/>
      <c r="U467" s="180"/>
    </row>
    <row r="468" spans="2:21" ht="19.5" hidden="1" customHeight="1">
      <c r="B468" s="1363"/>
      <c r="C468" s="260" t="s">
        <v>147</v>
      </c>
      <c r="D468" s="261"/>
      <c r="E468" s="287">
        <f>SUM(F468:H468)</f>
        <v>0</v>
      </c>
      <c r="F468" s="287" t="str">
        <f>IF('①7.積算内訳（PR）'!F467="","",'①7.積算内訳（PR）'!F467)</f>
        <v/>
      </c>
      <c r="G468" s="287" t="str">
        <f>IF('①7.積算内訳（PR）'!G467="","",'①7.積算内訳（PR）'!G467)</f>
        <v/>
      </c>
      <c r="H468" s="752" t="str">
        <f>IF('①7.積算内訳（PR）'!H467="","",'①7.積算内訳（PR）'!H467)</f>
        <v/>
      </c>
      <c r="I468" s="1779" t="str">
        <f>IF('⑦1.活動計画変更（PR）'!C99="選択","",IF('⑦1.活動計画変更（PR）'!C99="変更",'⑦1.活動計画変更（PR）'!C99,IF('⑦1.活動計画変更（PR）'!C99="中止","中止","")))</f>
        <v/>
      </c>
      <c r="J468" s="260" t="s">
        <v>147</v>
      </c>
      <c r="K468" s="261"/>
      <c r="L468" s="287" t="str">
        <f>IF(SUM(M468:O468)=0,"",SUM(M468:O468))</f>
        <v/>
      </c>
      <c r="M468" s="262"/>
      <c r="N468" s="262"/>
      <c r="O468" s="262"/>
      <c r="P468" s="1782"/>
      <c r="Q468" s="1785"/>
      <c r="R468" s="1786"/>
      <c r="S468" s="268"/>
      <c r="T468" s="270"/>
      <c r="U468" s="180"/>
    </row>
    <row r="469" spans="2:21" ht="19.5" hidden="1" customHeight="1">
      <c r="B469" s="1364"/>
      <c r="C469" s="264" t="s">
        <v>148</v>
      </c>
      <c r="D469" s="265"/>
      <c r="E469" s="288">
        <f t="shared" ref="E469:E475" si="97">SUM(F469:H469)</f>
        <v>0</v>
      </c>
      <c r="F469" s="288" t="str">
        <f>IF('①7.積算内訳（PR）'!F468="","",'①7.積算内訳（PR）'!F468)</f>
        <v/>
      </c>
      <c r="G469" s="288" t="str">
        <f>IF('①7.積算内訳（PR）'!G468="","",'①7.積算内訳（PR）'!G468)</f>
        <v/>
      </c>
      <c r="H469" s="753" t="str">
        <f>IF('①7.積算内訳（PR）'!H468="","",'①7.積算内訳（PR）'!H468)</f>
        <v/>
      </c>
      <c r="I469" s="1780"/>
      <c r="J469" s="264" t="s">
        <v>148</v>
      </c>
      <c r="K469" s="265"/>
      <c r="L469" s="288" t="str">
        <f t="shared" ref="L469:L476" si="98">IF(SUM(M469:O469)=0,"",SUM(M469:O469))</f>
        <v/>
      </c>
      <c r="M469" s="266"/>
      <c r="N469" s="266"/>
      <c r="O469" s="266"/>
      <c r="P469" s="1783"/>
      <c r="Q469" s="1373"/>
      <c r="R469" s="1374"/>
      <c r="S469" s="259"/>
      <c r="T469" s="257"/>
      <c r="U469" s="180"/>
    </row>
    <row r="470" spans="2:21" ht="19.5" hidden="1" customHeight="1">
      <c r="B470" s="1364"/>
      <c r="C470" s="264" t="s">
        <v>149</v>
      </c>
      <c r="D470" s="265"/>
      <c r="E470" s="288">
        <f t="shared" si="97"/>
        <v>0</v>
      </c>
      <c r="F470" s="288" t="str">
        <f>IF('①7.積算内訳（PR）'!F469="","",'①7.積算内訳（PR）'!F469)</f>
        <v/>
      </c>
      <c r="G470" s="288" t="str">
        <f>IF('①7.積算内訳（PR）'!G469="","",'①7.積算内訳（PR）'!G469)</f>
        <v/>
      </c>
      <c r="H470" s="753" t="str">
        <f>IF('①7.積算内訳（PR）'!H469="","",'①7.積算内訳（PR）'!H469)</f>
        <v/>
      </c>
      <c r="I470" s="1780"/>
      <c r="J470" s="264" t="s">
        <v>149</v>
      </c>
      <c r="K470" s="265"/>
      <c r="L470" s="288" t="str">
        <f t="shared" si="98"/>
        <v/>
      </c>
      <c r="M470" s="266"/>
      <c r="N470" s="266"/>
      <c r="O470" s="266"/>
      <c r="P470" s="1783"/>
      <c r="Q470" s="1373"/>
      <c r="R470" s="1374"/>
      <c r="S470" s="259"/>
      <c r="T470" s="257"/>
      <c r="U470" s="180"/>
    </row>
    <row r="471" spans="2:21" ht="19.5" hidden="1" customHeight="1">
      <c r="B471" s="1364"/>
      <c r="C471" s="269" t="s">
        <v>150</v>
      </c>
      <c r="D471" s="265"/>
      <c r="E471" s="288">
        <f t="shared" si="97"/>
        <v>0</v>
      </c>
      <c r="F471" s="288" t="str">
        <f>IF('①7.積算内訳（PR）'!F470="","",'①7.積算内訳（PR）'!F470)</f>
        <v/>
      </c>
      <c r="G471" s="288" t="str">
        <f>IF('①7.積算内訳（PR）'!G470="","",'①7.積算内訳（PR）'!G470)</f>
        <v/>
      </c>
      <c r="H471" s="753" t="str">
        <f>IF('①7.積算内訳（PR）'!H470="","",'①7.積算内訳（PR）'!H470)</f>
        <v/>
      </c>
      <c r="I471" s="1780"/>
      <c r="J471" s="269" t="s">
        <v>150</v>
      </c>
      <c r="K471" s="265"/>
      <c r="L471" s="288" t="str">
        <f t="shared" si="98"/>
        <v/>
      </c>
      <c r="M471" s="266"/>
      <c r="N471" s="266"/>
      <c r="O471" s="266"/>
      <c r="P471" s="1783"/>
      <c r="Q471" s="1373"/>
      <c r="R471" s="1374"/>
      <c r="S471" s="259"/>
      <c r="T471" s="257"/>
      <c r="U471" s="180"/>
    </row>
    <row r="472" spans="2:21" ht="19.5" hidden="1" customHeight="1">
      <c r="B472" s="1364"/>
      <c r="C472" s="264" t="s">
        <v>151</v>
      </c>
      <c r="D472" s="265"/>
      <c r="E472" s="288">
        <f t="shared" si="97"/>
        <v>0</v>
      </c>
      <c r="F472" s="288" t="str">
        <f>IF('①7.積算内訳（PR）'!F471="","",'①7.積算内訳（PR）'!F471)</f>
        <v/>
      </c>
      <c r="G472" s="288" t="str">
        <f>IF('①7.積算内訳（PR）'!G471="","",'①7.積算内訳（PR）'!G471)</f>
        <v/>
      </c>
      <c r="H472" s="753" t="str">
        <f>IF('①7.積算内訳（PR）'!H471="","",'①7.積算内訳（PR）'!H471)</f>
        <v/>
      </c>
      <c r="I472" s="1780"/>
      <c r="J472" s="264" t="s">
        <v>151</v>
      </c>
      <c r="K472" s="265"/>
      <c r="L472" s="288" t="str">
        <f t="shared" si="98"/>
        <v/>
      </c>
      <c r="M472" s="266"/>
      <c r="N472" s="266"/>
      <c r="O472" s="266"/>
      <c r="P472" s="1783"/>
      <c r="Q472" s="1373"/>
      <c r="R472" s="1374"/>
      <c r="S472" s="268"/>
      <c r="T472" s="270"/>
      <c r="U472" s="180"/>
    </row>
    <row r="473" spans="2:21" ht="19.5" hidden="1" customHeight="1">
      <c r="B473" s="1364"/>
      <c r="C473" s="264" t="s">
        <v>152</v>
      </c>
      <c r="D473" s="265"/>
      <c r="E473" s="288">
        <f t="shared" si="97"/>
        <v>0</v>
      </c>
      <c r="F473" s="754" t="str">
        <f>IF('①7.積算内訳（PR）'!F472="","",'①7.積算内訳（PR）'!F472)</f>
        <v/>
      </c>
      <c r="G473" s="754" t="str">
        <f>IF('①7.積算内訳（PR）'!G472="","",'①7.積算内訳（PR）'!G472)</f>
        <v/>
      </c>
      <c r="H473" s="753" t="str">
        <f>IF('①7.積算内訳（PR）'!H472="","",'①7.積算内訳（PR）'!H472)</f>
        <v/>
      </c>
      <c r="I473" s="1780"/>
      <c r="J473" s="264" t="s">
        <v>152</v>
      </c>
      <c r="K473" s="265"/>
      <c r="L473" s="288" t="str">
        <f t="shared" si="98"/>
        <v/>
      </c>
      <c r="M473" s="278"/>
      <c r="N473" s="278"/>
      <c r="O473" s="278"/>
      <c r="P473" s="1783"/>
      <c r="Q473" s="1373"/>
      <c r="R473" s="1374"/>
      <c r="S473" s="268"/>
      <c r="T473" s="270"/>
      <c r="U473" s="180"/>
    </row>
    <row r="474" spans="2:21" ht="19.5" hidden="1" customHeight="1">
      <c r="B474" s="1364"/>
      <c r="C474" s="272" t="s">
        <v>631</v>
      </c>
      <c r="D474" s="265"/>
      <c r="E474" s="288">
        <f t="shared" si="97"/>
        <v>0</v>
      </c>
      <c r="F474" s="288" t="str">
        <f>IF('①7.積算内訳（PR）'!F473="","",'①7.積算内訳（PR）'!F473)</f>
        <v/>
      </c>
      <c r="G474" s="288" t="str">
        <f>IF('①7.積算内訳（PR）'!G473="","",'①7.積算内訳（PR）'!G473)</f>
        <v/>
      </c>
      <c r="H474" s="753" t="str">
        <f>IF('①7.積算内訳（PR）'!H473="","",'①7.積算内訳（PR）'!H473)</f>
        <v/>
      </c>
      <c r="I474" s="1780"/>
      <c r="J474" s="272" t="s">
        <v>631</v>
      </c>
      <c r="K474" s="265"/>
      <c r="L474" s="288" t="str">
        <f t="shared" si="98"/>
        <v/>
      </c>
      <c r="M474" s="266"/>
      <c r="N474" s="266"/>
      <c r="O474" s="266"/>
      <c r="P474" s="1783"/>
      <c r="Q474" s="1373"/>
      <c r="R474" s="1374"/>
      <c r="S474" s="268"/>
      <c r="T474" s="270"/>
      <c r="U474" s="180"/>
    </row>
    <row r="475" spans="2:21" ht="19.5" hidden="1" customHeight="1">
      <c r="B475" s="1364"/>
      <c r="C475" s="264" t="s">
        <v>153</v>
      </c>
      <c r="D475" s="265"/>
      <c r="E475" s="288">
        <f t="shared" si="97"/>
        <v>0</v>
      </c>
      <c r="F475" s="288" t="str">
        <f>IF('①7.積算内訳（PR）'!F474="","",'①7.積算内訳（PR）'!F474)</f>
        <v/>
      </c>
      <c r="G475" s="288" t="str">
        <f>IF('①7.積算内訳（PR）'!G474="","",'①7.積算内訳（PR）'!G474)</f>
        <v/>
      </c>
      <c r="H475" s="753" t="str">
        <f>IF('①7.積算内訳（PR）'!H474="","",'①7.積算内訳（PR）'!H474)</f>
        <v/>
      </c>
      <c r="I475" s="1780"/>
      <c r="J475" s="264" t="s">
        <v>153</v>
      </c>
      <c r="K475" s="265"/>
      <c r="L475" s="288" t="str">
        <f t="shared" si="98"/>
        <v/>
      </c>
      <c r="M475" s="266"/>
      <c r="N475" s="266"/>
      <c r="O475" s="266"/>
      <c r="P475" s="1783"/>
      <c r="Q475" s="1373"/>
      <c r="R475" s="1374"/>
      <c r="S475" s="268"/>
      <c r="T475" s="270"/>
      <c r="U475" s="180"/>
    </row>
    <row r="476" spans="2:21" ht="19.5" hidden="1" customHeight="1" thickBot="1">
      <c r="B476" s="1365"/>
      <c r="C476" s="273" t="s">
        <v>154</v>
      </c>
      <c r="D476" s="758" t="str">
        <f>IF('①7.積算内訳（PR）'!D475="","",'①7.積算内訳（PR）'!D475)</f>
        <v/>
      </c>
      <c r="E476" s="289">
        <f>SUM(F476:H476)</f>
        <v>0</v>
      </c>
      <c r="F476" s="289" t="str">
        <f>IF('①7.積算内訳（PR）'!F475="","",'①7.積算内訳（PR）'!F475)</f>
        <v/>
      </c>
      <c r="G476" s="289" t="str">
        <f>IF('①7.積算内訳（PR）'!G475="","",'①7.積算内訳（PR）'!G475)</f>
        <v/>
      </c>
      <c r="H476" s="755" t="str">
        <f>IF('①7.積算内訳（PR）'!H475="","",'①7.積算内訳（PR）'!H475)</f>
        <v/>
      </c>
      <c r="I476" s="1781"/>
      <c r="J476" s="273" t="s">
        <v>154</v>
      </c>
      <c r="K476" s="274"/>
      <c r="L476" s="289" t="str">
        <f t="shared" si="98"/>
        <v/>
      </c>
      <c r="M476" s="275"/>
      <c r="N476" s="275"/>
      <c r="O476" s="275"/>
      <c r="P476" s="1784"/>
      <c r="Q476" s="1381"/>
      <c r="R476" s="1382"/>
      <c r="S476" s="268"/>
      <c r="T476" s="270"/>
      <c r="U476" s="180"/>
    </row>
    <row r="477" spans="2:21" ht="37.5" hidden="1" customHeight="1">
      <c r="B477" s="204" t="str">
        <f>IF('①4.事業内容（PR）'!B52="","",'①4.事業内容（PR）'!B52)</f>
        <v/>
      </c>
      <c r="C477" s="1359" t="str">
        <f>IF('①4.事業内容（PR）'!C52="","",'①4.事業内容（PR）'!C52)</f>
        <v/>
      </c>
      <c r="D477" s="1360"/>
      <c r="E477" s="284">
        <f>SUM(E478:E486)</f>
        <v>0</v>
      </c>
      <c r="F477" s="284">
        <f>SUM(F478:F486)</f>
        <v>0</v>
      </c>
      <c r="G477" s="284">
        <f>SUM(G478:G486)</f>
        <v>0</v>
      </c>
      <c r="H477" s="756">
        <f>SUM(H478:H486)</f>
        <v>0</v>
      </c>
      <c r="I477" s="760" t="str">
        <f>IF('⑦1.活動計画変更（PR）'!C101="変更",'⑦1.活動計画変更（PR）'!B101,IF('⑦1.活動計画変更（PR）'!C101="中止",'⑦1.活動計画変更（PR）'!B101,""))</f>
        <v/>
      </c>
      <c r="J477" s="1359" t="str">
        <f>IF('⑦1.活動計画変更（PR）'!C101="変更",'⑦1.活動計画変更（PR）'!D101,"")</f>
        <v/>
      </c>
      <c r="K477" s="1360"/>
      <c r="L477" s="284" t="str">
        <f>IF(SUM(L478:L486)=0,"",SUM(L478:L486))</f>
        <v/>
      </c>
      <c r="M477" s="284" t="str">
        <f>IF(SUM(M478:M486)=0,"",SUM(M478:M486))</f>
        <v/>
      </c>
      <c r="N477" s="284" t="str">
        <f>IF(SUM(N478:N486)=0,"",SUM(N478:N486))</f>
        <v/>
      </c>
      <c r="O477" s="284" t="str">
        <f>IF(SUM(O478:O486)=0,"",SUM(O478:O486))</f>
        <v/>
      </c>
      <c r="P477" s="277"/>
      <c r="Q477" s="1787"/>
      <c r="R477" s="1788"/>
      <c r="S477" s="259"/>
      <c r="T477" s="257"/>
      <c r="U477" s="180"/>
    </row>
    <row r="478" spans="2:21" ht="19.5" hidden="1" customHeight="1">
      <c r="B478" s="1363"/>
      <c r="C478" s="260" t="s">
        <v>147</v>
      </c>
      <c r="D478" s="261"/>
      <c r="E478" s="287">
        <f>SUM(F478:H478)</f>
        <v>0</v>
      </c>
      <c r="F478" s="287" t="str">
        <f>IF('①7.積算内訳（PR）'!F477="","",'①7.積算内訳（PR）'!F477)</f>
        <v/>
      </c>
      <c r="G478" s="287" t="str">
        <f>IF('①7.積算内訳（PR）'!G477="","",'①7.積算内訳（PR）'!G477)</f>
        <v/>
      </c>
      <c r="H478" s="752" t="str">
        <f>IF('①7.積算内訳（PR）'!H477="","",'①7.積算内訳（PR）'!H477)</f>
        <v/>
      </c>
      <c r="I478" s="1779" t="str">
        <f>IF('⑦1.活動計画変更（PR）'!C101="選択","",IF('⑦1.活動計画変更（PR）'!C101="変更",'⑦1.活動計画変更（PR）'!C101,IF('⑦1.活動計画変更（PR）'!C101="中止","中止","")))</f>
        <v/>
      </c>
      <c r="J478" s="260" t="s">
        <v>147</v>
      </c>
      <c r="K478" s="261"/>
      <c r="L478" s="287" t="str">
        <f>IF(SUM(M478:O478)=0,"",SUM(M478:O478))</f>
        <v/>
      </c>
      <c r="M478" s="262"/>
      <c r="N478" s="262"/>
      <c r="O478" s="262"/>
      <c r="P478" s="1782"/>
      <c r="Q478" s="1785"/>
      <c r="R478" s="1786"/>
      <c r="S478" s="268"/>
      <c r="T478" s="270"/>
      <c r="U478" s="180"/>
    </row>
    <row r="479" spans="2:21" ht="19.5" hidden="1" customHeight="1">
      <c r="B479" s="1364"/>
      <c r="C479" s="264" t="s">
        <v>148</v>
      </c>
      <c r="D479" s="265"/>
      <c r="E479" s="288">
        <f t="shared" ref="E479:E485" si="99">SUM(F479:H479)</f>
        <v>0</v>
      </c>
      <c r="F479" s="288" t="str">
        <f>IF('①7.積算内訳（PR）'!F478="","",'①7.積算内訳（PR）'!F478)</f>
        <v/>
      </c>
      <c r="G479" s="288" t="str">
        <f>IF('①7.積算内訳（PR）'!G478="","",'①7.積算内訳（PR）'!G478)</f>
        <v/>
      </c>
      <c r="H479" s="753" t="str">
        <f>IF('①7.積算内訳（PR）'!H478="","",'①7.積算内訳（PR）'!H478)</f>
        <v/>
      </c>
      <c r="I479" s="1780"/>
      <c r="J479" s="264" t="s">
        <v>148</v>
      </c>
      <c r="K479" s="265"/>
      <c r="L479" s="288" t="str">
        <f t="shared" ref="L479:L486" si="100">IF(SUM(M479:O479)=0,"",SUM(M479:O479))</f>
        <v/>
      </c>
      <c r="M479" s="266"/>
      <c r="N479" s="266"/>
      <c r="O479" s="266"/>
      <c r="P479" s="1783"/>
      <c r="Q479" s="1373"/>
      <c r="R479" s="1374"/>
      <c r="S479" s="259"/>
      <c r="T479" s="257"/>
      <c r="U479" s="180"/>
    </row>
    <row r="480" spans="2:21" ht="19.5" hidden="1" customHeight="1">
      <c r="B480" s="1364"/>
      <c r="C480" s="264" t="s">
        <v>149</v>
      </c>
      <c r="D480" s="265"/>
      <c r="E480" s="288">
        <f t="shared" si="99"/>
        <v>0</v>
      </c>
      <c r="F480" s="288" t="str">
        <f>IF('①7.積算内訳（PR）'!F479="","",'①7.積算内訳（PR）'!F479)</f>
        <v/>
      </c>
      <c r="G480" s="288" t="str">
        <f>IF('①7.積算内訳（PR）'!G479="","",'①7.積算内訳（PR）'!G479)</f>
        <v/>
      </c>
      <c r="H480" s="753" t="str">
        <f>IF('①7.積算内訳（PR）'!H479="","",'①7.積算内訳（PR）'!H479)</f>
        <v/>
      </c>
      <c r="I480" s="1780"/>
      <c r="J480" s="264" t="s">
        <v>149</v>
      </c>
      <c r="K480" s="265"/>
      <c r="L480" s="288" t="str">
        <f t="shared" si="100"/>
        <v/>
      </c>
      <c r="M480" s="266"/>
      <c r="N480" s="266"/>
      <c r="O480" s="266"/>
      <c r="P480" s="1783"/>
      <c r="Q480" s="1373"/>
      <c r="R480" s="1374"/>
      <c r="S480" s="259"/>
      <c r="T480" s="257"/>
      <c r="U480" s="180"/>
    </row>
    <row r="481" spans="2:21" ht="19.5" hidden="1" customHeight="1">
      <c r="B481" s="1364"/>
      <c r="C481" s="269" t="s">
        <v>150</v>
      </c>
      <c r="D481" s="265"/>
      <c r="E481" s="288">
        <f t="shared" si="99"/>
        <v>0</v>
      </c>
      <c r="F481" s="288" t="str">
        <f>IF('①7.積算内訳（PR）'!F480="","",'①7.積算内訳（PR）'!F480)</f>
        <v/>
      </c>
      <c r="G481" s="288" t="str">
        <f>IF('①7.積算内訳（PR）'!G480="","",'①7.積算内訳（PR）'!G480)</f>
        <v/>
      </c>
      <c r="H481" s="753" t="str">
        <f>IF('①7.積算内訳（PR）'!H480="","",'①7.積算内訳（PR）'!H480)</f>
        <v/>
      </c>
      <c r="I481" s="1780"/>
      <c r="J481" s="269" t="s">
        <v>150</v>
      </c>
      <c r="K481" s="265"/>
      <c r="L481" s="288" t="str">
        <f t="shared" si="100"/>
        <v/>
      </c>
      <c r="M481" s="266"/>
      <c r="N481" s="266"/>
      <c r="O481" s="266"/>
      <c r="P481" s="1783"/>
      <c r="Q481" s="1373"/>
      <c r="R481" s="1374"/>
      <c r="S481" s="259"/>
      <c r="T481" s="257"/>
      <c r="U481" s="180"/>
    </row>
    <row r="482" spans="2:21" ht="19.5" hidden="1" customHeight="1">
      <c r="B482" s="1364"/>
      <c r="C482" s="264" t="s">
        <v>151</v>
      </c>
      <c r="D482" s="265"/>
      <c r="E482" s="288">
        <f t="shared" si="99"/>
        <v>0</v>
      </c>
      <c r="F482" s="288" t="str">
        <f>IF('①7.積算内訳（PR）'!F481="","",'①7.積算内訳（PR）'!F481)</f>
        <v/>
      </c>
      <c r="G482" s="288" t="str">
        <f>IF('①7.積算内訳（PR）'!G481="","",'①7.積算内訳（PR）'!G481)</f>
        <v/>
      </c>
      <c r="H482" s="753" t="str">
        <f>IF('①7.積算内訳（PR）'!H481="","",'①7.積算内訳（PR）'!H481)</f>
        <v/>
      </c>
      <c r="I482" s="1780"/>
      <c r="J482" s="264" t="s">
        <v>151</v>
      </c>
      <c r="K482" s="265"/>
      <c r="L482" s="288" t="str">
        <f t="shared" si="100"/>
        <v/>
      </c>
      <c r="M482" s="266"/>
      <c r="N482" s="266"/>
      <c r="O482" s="266"/>
      <c r="P482" s="1783"/>
      <c r="Q482" s="1373"/>
      <c r="R482" s="1374"/>
      <c r="S482" s="268"/>
      <c r="T482" s="270"/>
      <c r="U482" s="180"/>
    </row>
    <row r="483" spans="2:21" ht="19.5" hidden="1" customHeight="1">
      <c r="B483" s="1364"/>
      <c r="C483" s="264" t="s">
        <v>152</v>
      </c>
      <c r="D483" s="265"/>
      <c r="E483" s="288">
        <f t="shared" si="99"/>
        <v>0</v>
      </c>
      <c r="F483" s="754" t="str">
        <f>IF('①7.積算内訳（PR）'!F482="","",'①7.積算内訳（PR）'!F482)</f>
        <v/>
      </c>
      <c r="G483" s="754" t="str">
        <f>IF('①7.積算内訳（PR）'!G482="","",'①7.積算内訳（PR）'!G482)</f>
        <v/>
      </c>
      <c r="H483" s="753" t="str">
        <f>IF('①7.積算内訳（PR）'!H482="","",'①7.積算内訳（PR）'!H482)</f>
        <v/>
      </c>
      <c r="I483" s="1780"/>
      <c r="J483" s="264" t="s">
        <v>152</v>
      </c>
      <c r="K483" s="265"/>
      <c r="L483" s="288" t="str">
        <f t="shared" si="100"/>
        <v/>
      </c>
      <c r="M483" s="278"/>
      <c r="N483" s="278"/>
      <c r="O483" s="278"/>
      <c r="P483" s="1783"/>
      <c r="Q483" s="1373"/>
      <c r="R483" s="1374"/>
      <c r="S483" s="268"/>
      <c r="T483" s="270"/>
      <c r="U483" s="180"/>
    </row>
    <row r="484" spans="2:21" ht="19.5" hidden="1" customHeight="1">
      <c r="B484" s="1364"/>
      <c r="C484" s="272" t="s">
        <v>631</v>
      </c>
      <c r="D484" s="265"/>
      <c r="E484" s="288">
        <f t="shared" si="99"/>
        <v>0</v>
      </c>
      <c r="F484" s="288" t="str">
        <f>IF('①7.積算内訳（PR）'!F483="","",'①7.積算内訳（PR）'!F483)</f>
        <v/>
      </c>
      <c r="G484" s="288" t="str">
        <f>IF('①7.積算内訳（PR）'!G483="","",'①7.積算内訳（PR）'!G483)</f>
        <v/>
      </c>
      <c r="H484" s="753" t="str">
        <f>IF('①7.積算内訳（PR）'!H483="","",'①7.積算内訳（PR）'!H483)</f>
        <v/>
      </c>
      <c r="I484" s="1780"/>
      <c r="J484" s="272" t="s">
        <v>631</v>
      </c>
      <c r="K484" s="265"/>
      <c r="L484" s="288" t="str">
        <f t="shared" si="100"/>
        <v/>
      </c>
      <c r="M484" s="266"/>
      <c r="N484" s="266"/>
      <c r="O484" s="266"/>
      <c r="P484" s="1783"/>
      <c r="Q484" s="1373"/>
      <c r="R484" s="1374"/>
      <c r="S484" s="268"/>
      <c r="T484" s="270"/>
      <c r="U484" s="180"/>
    </row>
    <row r="485" spans="2:21" ht="19.5" hidden="1" customHeight="1">
      <c r="B485" s="1364"/>
      <c r="C485" s="264" t="s">
        <v>153</v>
      </c>
      <c r="D485" s="265"/>
      <c r="E485" s="288">
        <f t="shared" si="99"/>
        <v>0</v>
      </c>
      <c r="F485" s="288" t="str">
        <f>IF('①7.積算内訳（PR）'!F484="","",'①7.積算内訳（PR）'!F484)</f>
        <v/>
      </c>
      <c r="G485" s="288" t="str">
        <f>IF('①7.積算内訳（PR）'!G484="","",'①7.積算内訳（PR）'!G484)</f>
        <v/>
      </c>
      <c r="H485" s="753" t="str">
        <f>IF('①7.積算内訳（PR）'!H484="","",'①7.積算内訳（PR）'!H484)</f>
        <v/>
      </c>
      <c r="I485" s="1780"/>
      <c r="J485" s="264" t="s">
        <v>153</v>
      </c>
      <c r="K485" s="265"/>
      <c r="L485" s="288" t="str">
        <f t="shared" si="100"/>
        <v/>
      </c>
      <c r="M485" s="266"/>
      <c r="N485" s="266"/>
      <c r="O485" s="266"/>
      <c r="P485" s="1783"/>
      <c r="Q485" s="1373"/>
      <c r="R485" s="1374"/>
      <c r="S485" s="268"/>
      <c r="T485" s="270"/>
      <c r="U485" s="180"/>
    </row>
    <row r="486" spans="2:21" ht="19.5" hidden="1" customHeight="1" thickBot="1">
      <c r="B486" s="1365"/>
      <c r="C486" s="273" t="s">
        <v>154</v>
      </c>
      <c r="D486" s="758" t="str">
        <f>IF('①7.積算内訳（PR）'!D485="","",'①7.積算内訳（PR）'!D485)</f>
        <v/>
      </c>
      <c r="E486" s="289">
        <f>SUM(F486:H486)</f>
        <v>0</v>
      </c>
      <c r="F486" s="289" t="str">
        <f>IF('①7.積算内訳（PR）'!F485="","",'①7.積算内訳（PR）'!F485)</f>
        <v/>
      </c>
      <c r="G486" s="289" t="str">
        <f>IF('①7.積算内訳（PR）'!G485="","",'①7.積算内訳（PR）'!G485)</f>
        <v/>
      </c>
      <c r="H486" s="755" t="str">
        <f>IF('①7.積算内訳（PR）'!H485="","",'①7.積算内訳（PR）'!H485)</f>
        <v/>
      </c>
      <c r="I486" s="1781"/>
      <c r="J486" s="273" t="s">
        <v>154</v>
      </c>
      <c r="K486" s="274"/>
      <c r="L486" s="289" t="str">
        <f t="shared" si="100"/>
        <v/>
      </c>
      <c r="M486" s="275"/>
      <c r="N486" s="275"/>
      <c r="O486" s="275"/>
      <c r="P486" s="1784"/>
      <c r="Q486" s="1381"/>
      <c r="R486" s="1382"/>
      <c r="S486" s="268"/>
      <c r="T486" s="270"/>
      <c r="U486" s="180"/>
    </row>
    <row r="487" spans="2:21" ht="37.5" hidden="1" customHeight="1">
      <c r="B487" s="285" t="str">
        <f>IF('①4.事業内容（PR）'!B53="","",'①4.事業内容（PR）'!B53)</f>
        <v/>
      </c>
      <c r="C487" s="1359" t="str">
        <f>IF('①4.事業内容（PR）'!C53="","",'①4.事業内容（PR）'!C53)</f>
        <v/>
      </c>
      <c r="D487" s="1360"/>
      <c r="E487" s="286">
        <f>SUM(E488:E496)</f>
        <v>0</v>
      </c>
      <c r="F487" s="286">
        <f>SUM(F488:F496)</f>
        <v>0</v>
      </c>
      <c r="G487" s="286">
        <f>SUM(G488:G496)</f>
        <v>0</v>
      </c>
      <c r="H487" s="757">
        <f>SUM(H488:H496)</f>
        <v>0</v>
      </c>
      <c r="I487" s="760" t="str">
        <f>IF('⑦1.活動計画変更（PR）'!C103="変更",'⑦1.活動計画変更（PR）'!B103,IF('⑦1.活動計画変更（PR）'!C103="中止",'⑦1.活動計画変更（PR）'!B103,""))</f>
        <v/>
      </c>
      <c r="J487" s="1359" t="str">
        <f>IF('⑦1.活動計画変更（PR）'!C103="変更",'⑦1.活動計画変更（PR）'!D103,"")</f>
        <v/>
      </c>
      <c r="K487" s="1360"/>
      <c r="L487" s="286" t="str">
        <f>IF(SUM(L488:L496)=0,"",SUM(L488:L496))</f>
        <v/>
      </c>
      <c r="M487" s="286" t="str">
        <f>IF(SUM(M488:M496)=0,"",SUM(M488:M496))</f>
        <v/>
      </c>
      <c r="N487" s="286" t="str">
        <f>IF(SUM(N488:N496)=0,"",SUM(N488:N496))</f>
        <v/>
      </c>
      <c r="O487" s="286" t="str">
        <f>IF(SUM(O488:O496)=0,"",SUM(O488:O496))</f>
        <v/>
      </c>
      <c r="P487" s="280"/>
      <c r="Q487" s="1777"/>
      <c r="R487" s="1778"/>
      <c r="S487" s="259"/>
      <c r="T487" s="257"/>
      <c r="U487" s="180"/>
    </row>
    <row r="488" spans="2:21" ht="19.5" hidden="1" customHeight="1">
      <c r="B488" s="1363"/>
      <c r="C488" s="260" t="s">
        <v>147</v>
      </c>
      <c r="D488" s="261"/>
      <c r="E488" s="287">
        <f>SUM(F488:H488)</f>
        <v>0</v>
      </c>
      <c r="F488" s="287" t="str">
        <f>IF('①7.積算内訳（PR）'!F487="","",'①7.積算内訳（PR）'!F487)</f>
        <v/>
      </c>
      <c r="G488" s="287" t="str">
        <f>IF('①7.積算内訳（PR）'!G487="","",'①7.積算内訳（PR）'!G487)</f>
        <v/>
      </c>
      <c r="H488" s="752" t="str">
        <f>IF('①7.積算内訳（PR）'!H487="","",'①7.積算内訳（PR）'!H487)</f>
        <v/>
      </c>
      <c r="I488" s="1779" t="str">
        <f>IF('⑦1.活動計画変更（PR）'!C103="選択","",IF('⑦1.活動計画変更（PR）'!C103="変更",'⑦1.活動計画変更（PR）'!C103,IF('⑦1.活動計画変更（PR）'!C103="中止","中止","")))</f>
        <v/>
      </c>
      <c r="J488" s="260" t="s">
        <v>147</v>
      </c>
      <c r="K488" s="261"/>
      <c r="L488" s="287" t="str">
        <f>IF(SUM(M488:O488)=0,"",SUM(M488:O488))</f>
        <v/>
      </c>
      <c r="M488" s="262"/>
      <c r="N488" s="262"/>
      <c r="O488" s="262"/>
      <c r="P488" s="1782"/>
      <c r="Q488" s="1785"/>
      <c r="R488" s="1786"/>
      <c r="S488" s="268"/>
      <c r="T488" s="270"/>
      <c r="U488" s="180"/>
    </row>
    <row r="489" spans="2:21" ht="19.5" hidden="1" customHeight="1">
      <c r="B489" s="1364"/>
      <c r="C489" s="264" t="s">
        <v>148</v>
      </c>
      <c r="D489" s="265"/>
      <c r="E489" s="288">
        <f t="shared" ref="E489:E495" si="101">SUM(F489:H489)</f>
        <v>0</v>
      </c>
      <c r="F489" s="288" t="str">
        <f>IF('①7.積算内訳（PR）'!F488="","",'①7.積算内訳（PR）'!F488)</f>
        <v/>
      </c>
      <c r="G489" s="288" t="str">
        <f>IF('①7.積算内訳（PR）'!G488="","",'①7.積算内訳（PR）'!G488)</f>
        <v/>
      </c>
      <c r="H489" s="753" t="str">
        <f>IF('①7.積算内訳（PR）'!H488="","",'①7.積算内訳（PR）'!H488)</f>
        <v/>
      </c>
      <c r="I489" s="1780"/>
      <c r="J489" s="264" t="s">
        <v>148</v>
      </c>
      <c r="K489" s="265"/>
      <c r="L489" s="288" t="str">
        <f t="shared" ref="L489:L496" si="102">IF(SUM(M489:O489)=0,"",SUM(M489:O489))</f>
        <v/>
      </c>
      <c r="M489" s="266"/>
      <c r="N489" s="266"/>
      <c r="O489" s="266"/>
      <c r="P489" s="1783"/>
      <c r="Q489" s="1373"/>
      <c r="R489" s="1374"/>
      <c r="S489" s="259"/>
      <c r="T489" s="257"/>
      <c r="U489" s="180"/>
    </row>
    <row r="490" spans="2:21" ht="19.5" hidden="1" customHeight="1">
      <c r="B490" s="1364"/>
      <c r="C490" s="264" t="s">
        <v>149</v>
      </c>
      <c r="D490" s="265"/>
      <c r="E490" s="288">
        <f t="shared" si="101"/>
        <v>0</v>
      </c>
      <c r="F490" s="288" t="str">
        <f>IF('①7.積算内訳（PR）'!F489="","",'①7.積算内訳（PR）'!F489)</f>
        <v/>
      </c>
      <c r="G490" s="288" t="str">
        <f>IF('①7.積算内訳（PR）'!G489="","",'①7.積算内訳（PR）'!G489)</f>
        <v/>
      </c>
      <c r="H490" s="753" t="str">
        <f>IF('①7.積算内訳（PR）'!H489="","",'①7.積算内訳（PR）'!H489)</f>
        <v/>
      </c>
      <c r="I490" s="1780"/>
      <c r="J490" s="264" t="s">
        <v>149</v>
      </c>
      <c r="K490" s="265"/>
      <c r="L490" s="288" t="str">
        <f t="shared" si="102"/>
        <v/>
      </c>
      <c r="M490" s="266"/>
      <c r="N490" s="266"/>
      <c r="O490" s="266"/>
      <c r="P490" s="1783"/>
      <c r="Q490" s="1373"/>
      <c r="R490" s="1374"/>
      <c r="S490" s="259"/>
      <c r="T490" s="257"/>
      <c r="U490" s="180"/>
    </row>
    <row r="491" spans="2:21" ht="19.5" hidden="1" customHeight="1">
      <c r="B491" s="1364"/>
      <c r="C491" s="269" t="s">
        <v>150</v>
      </c>
      <c r="D491" s="265"/>
      <c r="E491" s="288">
        <f t="shared" si="101"/>
        <v>0</v>
      </c>
      <c r="F491" s="288" t="str">
        <f>IF('①7.積算内訳（PR）'!F490="","",'①7.積算内訳（PR）'!F490)</f>
        <v/>
      </c>
      <c r="G491" s="288" t="str">
        <f>IF('①7.積算内訳（PR）'!G490="","",'①7.積算内訳（PR）'!G490)</f>
        <v/>
      </c>
      <c r="H491" s="753" t="str">
        <f>IF('①7.積算内訳（PR）'!H490="","",'①7.積算内訳（PR）'!H490)</f>
        <v/>
      </c>
      <c r="I491" s="1780"/>
      <c r="J491" s="269" t="s">
        <v>150</v>
      </c>
      <c r="K491" s="265"/>
      <c r="L491" s="288" t="str">
        <f t="shared" si="102"/>
        <v/>
      </c>
      <c r="M491" s="266"/>
      <c r="N491" s="266"/>
      <c r="O491" s="266"/>
      <c r="P491" s="1783"/>
      <c r="Q491" s="1373"/>
      <c r="R491" s="1374"/>
      <c r="S491" s="259"/>
      <c r="T491" s="257"/>
      <c r="U491" s="180"/>
    </row>
    <row r="492" spans="2:21" ht="19.5" hidden="1" customHeight="1">
      <c r="B492" s="1364"/>
      <c r="C492" s="264" t="s">
        <v>151</v>
      </c>
      <c r="D492" s="265"/>
      <c r="E492" s="288">
        <f t="shared" si="101"/>
        <v>0</v>
      </c>
      <c r="F492" s="288" t="str">
        <f>IF('①7.積算内訳（PR）'!F491="","",'①7.積算内訳（PR）'!F491)</f>
        <v/>
      </c>
      <c r="G492" s="288" t="str">
        <f>IF('①7.積算内訳（PR）'!G491="","",'①7.積算内訳（PR）'!G491)</f>
        <v/>
      </c>
      <c r="H492" s="753" t="str">
        <f>IF('①7.積算内訳（PR）'!H491="","",'①7.積算内訳（PR）'!H491)</f>
        <v/>
      </c>
      <c r="I492" s="1780"/>
      <c r="J492" s="264" t="s">
        <v>151</v>
      </c>
      <c r="K492" s="265"/>
      <c r="L492" s="288" t="str">
        <f t="shared" si="102"/>
        <v/>
      </c>
      <c r="M492" s="266"/>
      <c r="N492" s="266"/>
      <c r="O492" s="266"/>
      <c r="P492" s="1783"/>
      <c r="Q492" s="1373"/>
      <c r="R492" s="1374"/>
      <c r="S492" s="268"/>
      <c r="T492" s="270"/>
      <c r="U492" s="180"/>
    </row>
    <row r="493" spans="2:21" ht="19.5" hidden="1" customHeight="1">
      <c r="B493" s="1364"/>
      <c r="C493" s="264" t="s">
        <v>152</v>
      </c>
      <c r="D493" s="265"/>
      <c r="E493" s="288">
        <f t="shared" si="101"/>
        <v>0</v>
      </c>
      <c r="F493" s="754" t="str">
        <f>IF('①7.積算内訳（PR）'!F492="","",'①7.積算内訳（PR）'!F492)</f>
        <v/>
      </c>
      <c r="G493" s="754" t="str">
        <f>IF('①7.積算内訳（PR）'!G492="","",'①7.積算内訳（PR）'!G492)</f>
        <v/>
      </c>
      <c r="H493" s="753" t="str">
        <f>IF('①7.積算内訳（PR）'!H492="","",'①7.積算内訳（PR）'!H492)</f>
        <v/>
      </c>
      <c r="I493" s="1780"/>
      <c r="J493" s="264" t="s">
        <v>152</v>
      </c>
      <c r="K493" s="265"/>
      <c r="L493" s="288" t="str">
        <f t="shared" si="102"/>
        <v/>
      </c>
      <c r="M493" s="278"/>
      <c r="N493" s="278"/>
      <c r="O493" s="278"/>
      <c r="P493" s="1783"/>
      <c r="Q493" s="1373"/>
      <c r="R493" s="1374"/>
      <c r="S493" s="268"/>
      <c r="T493" s="270"/>
      <c r="U493" s="180"/>
    </row>
    <row r="494" spans="2:21" ht="19.5" hidden="1" customHeight="1">
      <c r="B494" s="1364"/>
      <c r="C494" s="272" t="s">
        <v>631</v>
      </c>
      <c r="D494" s="265"/>
      <c r="E494" s="288">
        <f t="shared" si="101"/>
        <v>0</v>
      </c>
      <c r="F494" s="288" t="str">
        <f>IF('①7.積算内訳（PR）'!F493="","",'①7.積算内訳（PR）'!F493)</f>
        <v/>
      </c>
      <c r="G494" s="288" t="str">
        <f>IF('①7.積算内訳（PR）'!G493="","",'①7.積算内訳（PR）'!G493)</f>
        <v/>
      </c>
      <c r="H494" s="753" t="str">
        <f>IF('①7.積算内訳（PR）'!H493="","",'①7.積算内訳（PR）'!H493)</f>
        <v/>
      </c>
      <c r="I494" s="1780"/>
      <c r="J494" s="272" t="s">
        <v>631</v>
      </c>
      <c r="K494" s="265"/>
      <c r="L494" s="288" t="str">
        <f t="shared" si="102"/>
        <v/>
      </c>
      <c r="M494" s="266"/>
      <c r="N494" s="266"/>
      <c r="O494" s="266"/>
      <c r="P494" s="1783"/>
      <c r="Q494" s="1373"/>
      <c r="R494" s="1374"/>
      <c r="S494" s="268"/>
      <c r="T494" s="270"/>
      <c r="U494" s="180"/>
    </row>
    <row r="495" spans="2:21" ht="19.5" hidden="1" customHeight="1">
      <c r="B495" s="1364"/>
      <c r="C495" s="264" t="s">
        <v>153</v>
      </c>
      <c r="D495" s="265"/>
      <c r="E495" s="288">
        <f t="shared" si="101"/>
        <v>0</v>
      </c>
      <c r="F495" s="288" t="str">
        <f>IF('①7.積算内訳（PR）'!F494="","",'①7.積算内訳（PR）'!F494)</f>
        <v/>
      </c>
      <c r="G495" s="288" t="str">
        <f>IF('①7.積算内訳（PR）'!G494="","",'①7.積算内訳（PR）'!G494)</f>
        <v/>
      </c>
      <c r="H495" s="753" t="str">
        <f>IF('①7.積算内訳（PR）'!H494="","",'①7.積算内訳（PR）'!H494)</f>
        <v/>
      </c>
      <c r="I495" s="1780"/>
      <c r="J495" s="264" t="s">
        <v>153</v>
      </c>
      <c r="K495" s="265"/>
      <c r="L495" s="288" t="str">
        <f t="shared" si="102"/>
        <v/>
      </c>
      <c r="M495" s="266"/>
      <c r="N495" s="266"/>
      <c r="O495" s="266"/>
      <c r="P495" s="1783"/>
      <c r="Q495" s="1373"/>
      <c r="R495" s="1374"/>
      <c r="S495" s="268"/>
      <c r="T495" s="270"/>
      <c r="U495" s="180"/>
    </row>
    <row r="496" spans="2:21" ht="19.5" hidden="1" customHeight="1" thickBot="1">
      <c r="B496" s="1365"/>
      <c r="C496" s="273" t="s">
        <v>154</v>
      </c>
      <c r="D496" s="758" t="str">
        <f>IF('①7.積算内訳（PR）'!D495="","",'①7.積算内訳（PR）'!D495)</f>
        <v/>
      </c>
      <c r="E496" s="289">
        <f>SUM(F496:H496)</f>
        <v>0</v>
      </c>
      <c r="F496" s="289" t="str">
        <f>IF('①7.積算内訳（PR）'!F495="","",'①7.積算内訳（PR）'!F495)</f>
        <v/>
      </c>
      <c r="G496" s="289" t="str">
        <f>IF('①7.積算内訳（PR）'!G495="","",'①7.積算内訳（PR）'!G495)</f>
        <v/>
      </c>
      <c r="H496" s="755" t="str">
        <f>IF('①7.積算内訳（PR）'!H495="","",'①7.積算内訳（PR）'!H495)</f>
        <v/>
      </c>
      <c r="I496" s="1781"/>
      <c r="J496" s="273" t="s">
        <v>154</v>
      </c>
      <c r="K496" s="274"/>
      <c r="L496" s="289" t="str">
        <f t="shared" si="102"/>
        <v/>
      </c>
      <c r="M496" s="275"/>
      <c r="N496" s="275"/>
      <c r="O496" s="275"/>
      <c r="P496" s="1784"/>
      <c r="Q496" s="1381"/>
      <c r="R496" s="1382"/>
      <c r="S496" s="268"/>
      <c r="T496" s="270"/>
      <c r="U496" s="180"/>
    </row>
    <row r="497" spans="2:21" ht="37.5" hidden="1" customHeight="1">
      <c r="B497" s="285" t="str">
        <f>IF('①4.事業内容（PR）'!B54="","",'①4.事業内容（PR）'!B54)</f>
        <v/>
      </c>
      <c r="C497" s="1359" t="str">
        <f>IF('①4.事業内容（PR）'!C54="","",'①4.事業内容（PR）'!C54)</f>
        <v/>
      </c>
      <c r="D497" s="1360"/>
      <c r="E497" s="286">
        <f>SUM(E498:E506)</f>
        <v>0</v>
      </c>
      <c r="F497" s="286">
        <f>SUM(F498:F506)</f>
        <v>0</v>
      </c>
      <c r="G497" s="286">
        <f>SUM(G498:G506)</f>
        <v>0</v>
      </c>
      <c r="H497" s="757">
        <f>SUM(H498:H506)</f>
        <v>0</v>
      </c>
      <c r="I497" s="760" t="str">
        <f>IF('⑦1.活動計画変更（PR）'!C105="変更",'⑦1.活動計画変更（PR）'!B105,IF('⑦1.活動計画変更（PR）'!C105="中止",'⑦1.活動計画変更（PR）'!B105,""))</f>
        <v/>
      </c>
      <c r="J497" s="1359" t="str">
        <f>IF('⑦1.活動計画変更（PR）'!C105="変更",'⑦1.活動計画変更（PR）'!D105,"")</f>
        <v/>
      </c>
      <c r="K497" s="1360"/>
      <c r="L497" s="286" t="str">
        <f>IF(SUM(L498:L506)=0,"",SUM(L498:L506))</f>
        <v/>
      </c>
      <c r="M497" s="286" t="str">
        <f>IF(SUM(M498:M506)=0,"",SUM(M498:M506))</f>
        <v/>
      </c>
      <c r="N497" s="286" t="str">
        <f>IF(SUM(N498:N506)=0,"",SUM(N498:N506))</f>
        <v/>
      </c>
      <c r="O497" s="286" t="str">
        <f>IF(SUM(O498:O506)=0,"",SUM(O498:O506))</f>
        <v/>
      </c>
      <c r="P497" s="280"/>
      <c r="Q497" s="1777"/>
      <c r="R497" s="1778"/>
      <c r="S497" s="259"/>
      <c r="T497" s="257"/>
      <c r="U497" s="180"/>
    </row>
    <row r="498" spans="2:21" ht="19.5" hidden="1" customHeight="1">
      <c r="B498" s="1363"/>
      <c r="C498" s="260" t="s">
        <v>147</v>
      </c>
      <c r="D498" s="261"/>
      <c r="E498" s="287">
        <f>SUM(F498:H498)</f>
        <v>0</v>
      </c>
      <c r="F498" s="287" t="str">
        <f>IF('①7.積算内訳（PR）'!F497="","",'①7.積算内訳（PR）'!F497)</f>
        <v/>
      </c>
      <c r="G498" s="287" t="str">
        <f>IF('①7.積算内訳（PR）'!G497="","",'①7.積算内訳（PR）'!G497)</f>
        <v/>
      </c>
      <c r="H498" s="752" t="str">
        <f>IF('①7.積算内訳（PR）'!H497="","",'①7.積算内訳（PR）'!H497)</f>
        <v/>
      </c>
      <c r="I498" s="1779" t="str">
        <f>IF('⑦1.活動計画変更（PR）'!C105="選択","",IF('⑦1.活動計画変更（PR）'!C105="変更",'⑦1.活動計画変更（PR）'!C105,IF('⑦1.活動計画変更（PR）'!C105="中止","中止","")))</f>
        <v/>
      </c>
      <c r="J498" s="260" t="s">
        <v>147</v>
      </c>
      <c r="K498" s="261"/>
      <c r="L498" s="287" t="str">
        <f>IF(SUM(M498:O498)=0,"",SUM(M498:O498))</f>
        <v/>
      </c>
      <c r="M498" s="262"/>
      <c r="N498" s="262"/>
      <c r="O498" s="262"/>
      <c r="P498" s="1782"/>
      <c r="Q498" s="1785"/>
      <c r="R498" s="1786"/>
      <c r="S498" s="268"/>
      <c r="T498" s="270"/>
      <c r="U498" s="180"/>
    </row>
    <row r="499" spans="2:21" ht="19.5" hidden="1" customHeight="1">
      <c r="B499" s="1364"/>
      <c r="C499" s="264" t="s">
        <v>148</v>
      </c>
      <c r="D499" s="265"/>
      <c r="E499" s="288">
        <f t="shared" ref="E499:E505" si="103">SUM(F499:H499)</f>
        <v>0</v>
      </c>
      <c r="F499" s="288" t="str">
        <f>IF('①7.積算内訳（PR）'!F498="","",'①7.積算内訳（PR）'!F498)</f>
        <v/>
      </c>
      <c r="G499" s="288" t="str">
        <f>IF('①7.積算内訳（PR）'!G498="","",'①7.積算内訳（PR）'!G498)</f>
        <v/>
      </c>
      <c r="H499" s="753" t="str">
        <f>IF('①7.積算内訳（PR）'!H498="","",'①7.積算内訳（PR）'!H498)</f>
        <v/>
      </c>
      <c r="I499" s="1780"/>
      <c r="J499" s="264" t="s">
        <v>148</v>
      </c>
      <c r="K499" s="265"/>
      <c r="L499" s="288" t="str">
        <f t="shared" ref="L499:L506" si="104">IF(SUM(M499:O499)=0,"",SUM(M499:O499))</f>
        <v/>
      </c>
      <c r="M499" s="266"/>
      <c r="N499" s="266"/>
      <c r="O499" s="266"/>
      <c r="P499" s="1783"/>
      <c r="Q499" s="1373"/>
      <c r="R499" s="1374"/>
      <c r="S499" s="259"/>
      <c r="T499" s="257"/>
      <c r="U499" s="180"/>
    </row>
    <row r="500" spans="2:21" ht="19.5" hidden="1" customHeight="1">
      <c r="B500" s="1364"/>
      <c r="C500" s="264" t="s">
        <v>149</v>
      </c>
      <c r="D500" s="265"/>
      <c r="E500" s="288">
        <f t="shared" si="103"/>
        <v>0</v>
      </c>
      <c r="F500" s="288" t="str">
        <f>IF('①7.積算内訳（PR）'!F499="","",'①7.積算内訳（PR）'!F499)</f>
        <v/>
      </c>
      <c r="G500" s="288" t="str">
        <f>IF('①7.積算内訳（PR）'!G499="","",'①7.積算内訳（PR）'!G499)</f>
        <v/>
      </c>
      <c r="H500" s="753" t="str">
        <f>IF('①7.積算内訳（PR）'!H499="","",'①7.積算内訳（PR）'!H499)</f>
        <v/>
      </c>
      <c r="I500" s="1780"/>
      <c r="J500" s="264" t="s">
        <v>149</v>
      </c>
      <c r="K500" s="265"/>
      <c r="L500" s="288" t="str">
        <f t="shared" si="104"/>
        <v/>
      </c>
      <c r="M500" s="266"/>
      <c r="N500" s="266"/>
      <c r="O500" s="266"/>
      <c r="P500" s="1783"/>
      <c r="Q500" s="1373"/>
      <c r="R500" s="1374"/>
      <c r="S500" s="259"/>
      <c r="T500" s="257"/>
      <c r="U500" s="180"/>
    </row>
    <row r="501" spans="2:21" ht="19.5" hidden="1" customHeight="1">
      <c r="B501" s="1364"/>
      <c r="C501" s="269" t="s">
        <v>150</v>
      </c>
      <c r="D501" s="265"/>
      <c r="E501" s="288">
        <f t="shared" si="103"/>
        <v>0</v>
      </c>
      <c r="F501" s="288" t="str">
        <f>IF('①7.積算内訳（PR）'!F500="","",'①7.積算内訳（PR）'!F500)</f>
        <v/>
      </c>
      <c r="G501" s="288" t="str">
        <f>IF('①7.積算内訳（PR）'!G500="","",'①7.積算内訳（PR）'!G500)</f>
        <v/>
      </c>
      <c r="H501" s="753" t="str">
        <f>IF('①7.積算内訳（PR）'!H500="","",'①7.積算内訳（PR）'!H500)</f>
        <v/>
      </c>
      <c r="I501" s="1780"/>
      <c r="J501" s="269" t="s">
        <v>150</v>
      </c>
      <c r="K501" s="265"/>
      <c r="L501" s="288" t="str">
        <f t="shared" si="104"/>
        <v/>
      </c>
      <c r="M501" s="266"/>
      <c r="N501" s="266"/>
      <c r="O501" s="266"/>
      <c r="P501" s="1783"/>
      <c r="Q501" s="1373"/>
      <c r="R501" s="1374"/>
      <c r="S501" s="259"/>
      <c r="T501" s="257"/>
      <c r="U501" s="180"/>
    </row>
    <row r="502" spans="2:21" ht="19.5" hidden="1" customHeight="1">
      <c r="B502" s="1364"/>
      <c r="C502" s="264" t="s">
        <v>151</v>
      </c>
      <c r="D502" s="265"/>
      <c r="E502" s="288">
        <f t="shared" si="103"/>
        <v>0</v>
      </c>
      <c r="F502" s="288" t="str">
        <f>IF('①7.積算内訳（PR）'!F501="","",'①7.積算内訳（PR）'!F501)</f>
        <v/>
      </c>
      <c r="G502" s="288" t="str">
        <f>IF('①7.積算内訳（PR）'!G501="","",'①7.積算内訳（PR）'!G501)</f>
        <v/>
      </c>
      <c r="H502" s="753" t="str">
        <f>IF('①7.積算内訳（PR）'!H501="","",'①7.積算内訳（PR）'!H501)</f>
        <v/>
      </c>
      <c r="I502" s="1780"/>
      <c r="J502" s="264" t="s">
        <v>151</v>
      </c>
      <c r="K502" s="265"/>
      <c r="L502" s="288" t="str">
        <f t="shared" si="104"/>
        <v/>
      </c>
      <c r="M502" s="266"/>
      <c r="N502" s="266"/>
      <c r="O502" s="266"/>
      <c r="P502" s="1783"/>
      <c r="Q502" s="1373"/>
      <c r="R502" s="1374"/>
      <c r="S502" s="268"/>
      <c r="T502" s="270"/>
      <c r="U502" s="180"/>
    </row>
    <row r="503" spans="2:21" ht="19.5" hidden="1" customHeight="1">
      <c r="B503" s="1364"/>
      <c r="C503" s="264" t="s">
        <v>152</v>
      </c>
      <c r="D503" s="265"/>
      <c r="E503" s="288">
        <f t="shared" si="103"/>
        <v>0</v>
      </c>
      <c r="F503" s="754" t="str">
        <f>IF('①7.積算内訳（PR）'!F502="","",'①7.積算内訳（PR）'!F502)</f>
        <v/>
      </c>
      <c r="G503" s="754" t="str">
        <f>IF('①7.積算内訳（PR）'!G502="","",'①7.積算内訳（PR）'!G502)</f>
        <v/>
      </c>
      <c r="H503" s="753" t="str">
        <f>IF('①7.積算内訳（PR）'!H502="","",'①7.積算内訳（PR）'!H502)</f>
        <v/>
      </c>
      <c r="I503" s="1780"/>
      <c r="J503" s="264" t="s">
        <v>152</v>
      </c>
      <c r="K503" s="265"/>
      <c r="L503" s="288" t="str">
        <f t="shared" si="104"/>
        <v/>
      </c>
      <c r="M503" s="278"/>
      <c r="N503" s="278"/>
      <c r="O503" s="278"/>
      <c r="P503" s="1783"/>
      <c r="Q503" s="1373"/>
      <c r="R503" s="1374"/>
      <c r="S503" s="268"/>
      <c r="T503" s="270"/>
      <c r="U503" s="180"/>
    </row>
    <row r="504" spans="2:21" ht="19.5" hidden="1" customHeight="1">
      <c r="B504" s="1364"/>
      <c r="C504" s="272" t="s">
        <v>631</v>
      </c>
      <c r="D504" s="265"/>
      <c r="E504" s="288">
        <f t="shared" si="103"/>
        <v>0</v>
      </c>
      <c r="F504" s="288" t="str">
        <f>IF('①7.積算内訳（PR）'!F503="","",'①7.積算内訳（PR）'!F503)</f>
        <v/>
      </c>
      <c r="G504" s="288" t="str">
        <f>IF('①7.積算内訳（PR）'!G503="","",'①7.積算内訳（PR）'!G503)</f>
        <v/>
      </c>
      <c r="H504" s="753" t="str">
        <f>IF('①7.積算内訳（PR）'!H503="","",'①7.積算内訳（PR）'!H503)</f>
        <v/>
      </c>
      <c r="I504" s="1780"/>
      <c r="J504" s="272" t="s">
        <v>631</v>
      </c>
      <c r="K504" s="265"/>
      <c r="L504" s="288" t="str">
        <f t="shared" si="104"/>
        <v/>
      </c>
      <c r="M504" s="266"/>
      <c r="N504" s="266"/>
      <c r="O504" s="266"/>
      <c r="P504" s="1783"/>
      <c r="Q504" s="1373"/>
      <c r="R504" s="1374"/>
      <c r="S504" s="268"/>
      <c r="T504" s="270"/>
      <c r="U504" s="180"/>
    </row>
    <row r="505" spans="2:21" ht="19.5" hidden="1" customHeight="1">
      <c r="B505" s="1364"/>
      <c r="C505" s="264" t="s">
        <v>153</v>
      </c>
      <c r="D505" s="265"/>
      <c r="E505" s="288">
        <f t="shared" si="103"/>
        <v>0</v>
      </c>
      <c r="F505" s="288" t="str">
        <f>IF('①7.積算内訳（PR）'!F504="","",'①7.積算内訳（PR）'!F504)</f>
        <v/>
      </c>
      <c r="G505" s="288" t="str">
        <f>IF('①7.積算内訳（PR）'!G504="","",'①7.積算内訳（PR）'!G504)</f>
        <v/>
      </c>
      <c r="H505" s="753" t="str">
        <f>IF('①7.積算内訳（PR）'!H504="","",'①7.積算内訳（PR）'!H504)</f>
        <v/>
      </c>
      <c r="I505" s="1780"/>
      <c r="J505" s="264" t="s">
        <v>153</v>
      </c>
      <c r="K505" s="265"/>
      <c r="L505" s="288" t="str">
        <f t="shared" si="104"/>
        <v/>
      </c>
      <c r="M505" s="266"/>
      <c r="N505" s="266"/>
      <c r="O505" s="266"/>
      <c r="P505" s="1783"/>
      <c r="Q505" s="1373"/>
      <c r="R505" s="1374"/>
      <c r="S505" s="268"/>
      <c r="T505" s="270"/>
      <c r="U505" s="180"/>
    </row>
    <row r="506" spans="2:21" ht="19.5" hidden="1" customHeight="1" thickBot="1">
      <c r="B506" s="1365"/>
      <c r="C506" s="273" t="s">
        <v>154</v>
      </c>
      <c r="D506" s="758" t="str">
        <f>IF('①7.積算内訳（PR）'!D505="","",'①7.積算内訳（PR）'!D505)</f>
        <v/>
      </c>
      <c r="E506" s="289">
        <f>SUM(F506:H506)</f>
        <v>0</v>
      </c>
      <c r="F506" s="289" t="str">
        <f>IF('①7.積算内訳（PR）'!F505="","",'①7.積算内訳（PR）'!F505)</f>
        <v/>
      </c>
      <c r="G506" s="289" t="str">
        <f>IF('①7.積算内訳（PR）'!G505="","",'①7.積算内訳（PR）'!G505)</f>
        <v/>
      </c>
      <c r="H506" s="755" t="str">
        <f>IF('①7.積算内訳（PR）'!H505="","",'①7.積算内訳（PR）'!H505)</f>
        <v/>
      </c>
      <c r="I506" s="1781"/>
      <c r="J506" s="273" t="s">
        <v>154</v>
      </c>
      <c r="K506" s="274"/>
      <c r="L506" s="289" t="str">
        <f t="shared" si="104"/>
        <v/>
      </c>
      <c r="M506" s="275"/>
      <c r="N506" s="275"/>
      <c r="O506" s="275"/>
      <c r="P506" s="1784"/>
      <c r="Q506" s="1381"/>
      <c r="R506" s="1382"/>
      <c r="S506" s="268"/>
      <c r="T506" s="270"/>
      <c r="U506" s="180"/>
    </row>
    <row r="507" spans="2:21" ht="37.5" hidden="1" customHeight="1">
      <c r="B507" s="204" t="str">
        <f>IF('①4.事業内容（PR）'!B55="","",'①4.事業内容（PR）'!B55)</f>
        <v/>
      </c>
      <c r="C507" s="1359" t="str">
        <f>IF('①4.事業内容（PR）'!C55="","",'①4.事業内容（PR）'!C55)</f>
        <v/>
      </c>
      <c r="D507" s="1360"/>
      <c r="E507" s="284">
        <f>SUM(E508:E516)</f>
        <v>0</v>
      </c>
      <c r="F507" s="284">
        <f>SUM(F508:F516)</f>
        <v>0</v>
      </c>
      <c r="G507" s="284">
        <f>SUM(G508:G516)</f>
        <v>0</v>
      </c>
      <c r="H507" s="756">
        <f>SUM(H508:H516)</f>
        <v>0</v>
      </c>
      <c r="I507" s="760" t="str">
        <f>IF('⑦1.活動計画変更（PR）'!C107="変更",'⑦1.活動計画変更（PR）'!B107,IF('⑦1.活動計画変更（PR）'!C107="中止",'⑦1.活動計画変更（PR）'!B107,""))</f>
        <v/>
      </c>
      <c r="J507" s="1359" t="str">
        <f>IF('⑦1.活動計画変更（PR）'!C107="変更",'⑦1.活動計画変更（PR）'!D107,"")</f>
        <v/>
      </c>
      <c r="K507" s="1360"/>
      <c r="L507" s="284" t="str">
        <f>IF(SUM(L508:L516)=0,"",SUM(L508:L516))</f>
        <v/>
      </c>
      <c r="M507" s="284" t="str">
        <f>IF(SUM(M508:M516)=0,"",SUM(M508:M516))</f>
        <v/>
      </c>
      <c r="N507" s="284" t="str">
        <f>IF(SUM(N508:N516)=0,"",SUM(N508:N516))</f>
        <v/>
      </c>
      <c r="O507" s="284" t="str">
        <f>IF(SUM(O508:O516)=0,"",SUM(O508:O516))</f>
        <v/>
      </c>
      <c r="P507" s="277"/>
      <c r="Q507" s="1787"/>
      <c r="R507" s="1788"/>
      <c r="S507" s="259"/>
      <c r="T507" s="257"/>
      <c r="U507" s="180"/>
    </row>
    <row r="508" spans="2:21" ht="19.5" hidden="1" customHeight="1">
      <c r="B508" s="1363"/>
      <c r="C508" s="260" t="s">
        <v>147</v>
      </c>
      <c r="D508" s="261"/>
      <c r="E508" s="287">
        <f>SUM(F508:H508)</f>
        <v>0</v>
      </c>
      <c r="F508" s="287" t="str">
        <f>IF('①7.積算内訳（PR）'!F507="","",'①7.積算内訳（PR）'!F507)</f>
        <v/>
      </c>
      <c r="G508" s="287" t="str">
        <f>IF('①7.積算内訳（PR）'!G507="","",'①7.積算内訳（PR）'!G507)</f>
        <v/>
      </c>
      <c r="H508" s="752" t="str">
        <f>IF('①7.積算内訳（PR）'!H507="","",'①7.積算内訳（PR）'!H507)</f>
        <v/>
      </c>
      <c r="I508" s="1779" t="str">
        <f>IF('⑦1.活動計画変更（PR）'!C107="選択","",IF('⑦1.活動計画変更（PR）'!C107="変更",'⑦1.活動計画変更（PR）'!C107,IF('⑦1.活動計画変更（PR）'!C107="中止","中止","")))</f>
        <v/>
      </c>
      <c r="J508" s="260" t="s">
        <v>147</v>
      </c>
      <c r="K508" s="261"/>
      <c r="L508" s="287" t="str">
        <f>IF(SUM(M508:O508)=0,"",SUM(M508:O508))</f>
        <v/>
      </c>
      <c r="M508" s="262"/>
      <c r="N508" s="262"/>
      <c r="O508" s="262"/>
      <c r="P508" s="1782"/>
      <c r="Q508" s="1785"/>
      <c r="R508" s="1786"/>
      <c r="S508" s="268"/>
      <c r="T508" s="270"/>
      <c r="U508" s="180"/>
    </row>
    <row r="509" spans="2:21" ht="19.5" hidden="1" customHeight="1">
      <c r="B509" s="1364"/>
      <c r="C509" s="264" t="s">
        <v>148</v>
      </c>
      <c r="D509" s="265"/>
      <c r="E509" s="288">
        <f t="shared" ref="E509:E515" si="105">SUM(F509:H509)</f>
        <v>0</v>
      </c>
      <c r="F509" s="288" t="str">
        <f>IF('①7.積算内訳（PR）'!F508="","",'①7.積算内訳（PR）'!F508)</f>
        <v/>
      </c>
      <c r="G509" s="288" t="str">
        <f>IF('①7.積算内訳（PR）'!G508="","",'①7.積算内訳（PR）'!G508)</f>
        <v/>
      </c>
      <c r="H509" s="753" t="str">
        <f>IF('①7.積算内訳（PR）'!H508="","",'①7.積算内訳（PR）'!H508)</f>
        <v/>
      </c>
      <c r="I509" s="1780"/>
      <c r="J509" s="264" t="s">
        <v>148</v>
      </c>
      <c r="K509" s="265"/>
      <c r="L509" s="288" t="str">
        <f t="shared" ref="L509:L516" si="106">IF(SUM(M509:O509)=0,"",SUM(M509:O509))</f>
        <v/>
      </c>
      <c r="M509" s="266"/>
      <c r="N509" s="266"/>
      <c r="O509" s="266"/>
      <c r="P509" s="1783"/>
      <c r="Q509" s="1373"/>
      <c r="R509" s="1374"/>
      <c r="S509" s="259"/>
      <c r="T509" s="257"/>
      <c r="U509" s="180"/>
    </row>
    <row r="510" spans="2:21" ht="19.5" hidden="1" customHeight="1">
      <c r="B510" s="1364"/>
      <c r="C510" s="264" t="s">
        <v>149</v>
      </c>
      <c r="D510" s="265"/>
      <c r="E510" s="288">
        <f t="shared" si="105"/>
        <v>0</v>
      </c>
      <c r="F510" s="288" t="str">
        <f>IF('①7.積算内訳（PR）'!F509="","",'①7.積算内訳（PR）'!F509)</f>
        <v/>
      </c>
      <c r="G510" s="288" t="str">
        <f>IF('①7.積算内訳（PR）'!G509="","",'①7.積算内訳（PR）'!G509)</f>
        <v/>
      </c>
      <c r="H510" s="753" t="str">
        <f>IF('①7.積算内訳（PR）'!H509="","",'①7.積算内訳（PR）'!H509)</f>
        <v/>
      </c>
      <c r="I510" s="1780"/>
      <c r="J510" s="264" t="s">
        <v>149</v>
      </c>
      <c r="K510" s="265"/>
      <c r="L510" s="288" t="str">
        <f t="shared" si="106"/>
        <v/>
      </c>
      <c r="M510" s="266"/>
      <c r="N510" s="266"/>
      <c r="O510" s="266"/>
      <c r="P510" s="1783"/>
      <c r="Q510" s="1373"/>
      <c r="R510" s="1374"/>
      <c r="S510" s="259"/>
      <c r="T510" s="257"/>
      <c r="U510" s="180"/>
    </row>
    <row r="511" spans="2:21" ht="19.5" hidden="1" customHeight="1">
      <c r="B511" s="1364"/>
      <c r="C511" s="269" t="s">
        <v>150</v>
      </c>
      <c r="D511" s="265"/>
      <c r="E511" s="288">
        <f t="shared" si="105"/>
        <v>0</v>
      </c>
      <c r="F511" s="288" t="str">
        <f>IF('①7.積算内訳（PR）'!F510="","",'①7.積算内訳（PR）'!F510)</f>
        <v/>
      </c>
      <c r="G511" s="288" t="str">
        <f>IF('①7.積算内訳（PR）'!G510="","",'①7.積算内訳（PR）'!G510)</f>
        <v/>
      </c>
      <c r="H511" s="753" t="str">
        <f>IF('①7.積算内訳（PR）'!H510="","",'①7.積算内訳（PR）'!H510)</f>
        <v/>
      </c>
      <c r="I511" s="1780"/>
      <c r="J511" s="269" t="s">
        <v>150</v>
      </c>
      <c r="K511" s="265"/>
      <c r="L511" s="288" t="str">
        <f t="shared" si="106"/>
        <v/>
      </c>
      <c r="M511" s="266"/>
      <c r="N511" s="266"/>
      <c r="O511" s="266"/>
      <c r="P511" s="1783"/>
      <c r="Q511" s="1373"/>
      <c r="R511" s="1374"/>
      <c r="S511" s="259"/>
      <c r="T511" s="257"/>
      <c r="U511" s="180"/>
    </row>
    <row r="512" spans="2:21" ht="19.5" hidden="1" customHeight="1">
      <c r="B512" s="1364"/>
      <c r="C512" s="264" t="s">
        <v>151</v>
      </c>
      <c r="D512" s="265"/>
      <c r="E512" s="288">
        <f t="shared" si="105"/>
        <v>0</v>
      </c>
      <c r="F512" s="288" t="str">
        <f>IF('①7.積算内訳（PR）'!F511="","",'①7.積算内訳（PR）'!F511)</f>
        <v/>
      </c>
      <c r="G512" s="288" t="str">
        <f>IF('①7.積算内訳（PR）'!G511="","",'①7.積算内訳（PR）'!G511)</f>
        <v/>
      </c>
      <c r="H512" s="753" t="str">
        <f>IF('①7.積算内訳（PR）'!H511="","",'①7.積算内訳（PR）'!H511)</f>
        <v/>
      </c>
      <c r="I512" s="1780"/>
      <c r="J512" s="264" t="s">
        <v>151</v>
      </c>
      <c r="K512" s="265"/>
      <c r="L512" s="288" t="str">
        <f t="shared" si="106"/>
        <v/>
      </c>
      <c r="M512" s="266"/>
      <c r="N512" s="266"/>
      <c r="O512" s="266"/>
      <c r="P512" s="1783"/>
      <c r="Q512" s="1373"/>
      <c r="R512" s="1374"/>
      <c r="S512" s="268"/>
      <c r="T512" s="270"/>
      <c r="U512" s="180"/>
    </row>
    <row r="513" spans="2:21" ht="19.5" hidden="1" customHeight="1">
      <c r="B513" s="1364"/>
      <c r="C513" s="264" t="s">
        <v>152</v>
      </c>
      <c r="D513" s="265"/>
      <c r="E513" s="288">
        <f t="shared" si="105"/>
        <v>0</v>
      </c>
      <c r="F513" s="754" t="str">
        <f>IF('①7.積算内訳（PR）'!F512="","",'①7.積算内訳（PR）'!F512)</f>
        <v/>
      </c>
      <c r="G513" s="754" t="str">
        <f>IF('①7.積算内訳（PR）'!G512="","",'①7.積算内訳（PR）'!G512)</f>
        <v/>
      </c>
      <c r="H513" s="753" t="str">
        <f>IF('①7.積算内訳（PR）'!H512="","",'①7.積算内訳（PR）'!H512)</f>
        <v/>
      </c>
      <c r="I513" s="1780"/>
      <c r="J513" s="264" t="s">
        <v>152</v>
      </c>
      <c r="K513" s="265"/>
      <c r="L513" s="288" t="str">
        <f t="shared" si="106"/>
        <v/>
      </c>
      <c r="M513" s="278"/>
      <c r="N513" s="278"/>
      <c r="O513" s="278"/>
      <c r="P513" s="1783"/>
      <c r="Q513" s="1373"/>
      <c r="R513" s="1374"/>
      <c r="S513" s="268"/>
      <c r="T513" s="270"/>
      <c r="U513" s="180"/>
    </row>
    <row r="514" spans="2:21" ht="19.5" hidden="1" customHeight="1">
      <c r="B514" s="1364"/>
      <c r="C514" s="272" t="s">
        <v>631</v>
      </c>
      <c r="D514" s="265"/>
      <c r="E514" s="288">
        <f t="shared" si="105"/>
        <v>0</v>
      </c>
      <c r="F514" s="288" t="str">
        <f>IF('①7.積算内訳（PR）'!F513="","",'①7.積算内訳（PR）'!F513)</f>
        <v/>
      </c>
      <c r="G514" s="288" t="str">
        <f>IF('①7.積算内訳（PR）'!G513="","",'①7.積算内訳（PR）'!G513)</f>
        <v/>
      </c>
      <c r="H514" s="753" t="str">
        <f>IF('①7.積算内訳（PR）'!H513="","",'①7.積算内訳（PR）'!H513)</f>
        <v/>
      </c>
      <c r="I514" s="1780"/>
      <c r="J514" s="272" t="s">
        <v>631</v>
      </c>
      <c r="K514" s="265"/>
      <c r="L514" s="288" t="str">
        <f t="shared" si="106"/>
        <v/>
      </c>
      <c r="M514" s="266"/>
      <c r="N514" s="266"/>
      <c r="O514" s="266"/>
      <c r="P514" s="1783"/>
      <c r="Q514" s="1373"/>
      <c r="R514" s="1374"/>
      <c r="S514" s="268"/>
      <c r="T514" s="270"/>
      <c r="U514" s="180"/>
    </row>
    <row r="515" spans="2:21" ht="19.5" hidden="1" customHeight="1">
      <c r="B515" s="1364"/>
      <c r="C515" s="264" t="s">
        <v>153</v>
      </c>
      <c r="D515" s="265"/>
      <c r="E515" s="288">
        <f t="shared" si="105"/>
        <v>0</v>
      </c>
      <c r="F515" s="288" t="str">
        <f>IF('①7.積算内訳（PR）'!F514="","",'①7.積算内訳（PR）'!F514)</f>
        <v/>
      </c>
      <c r="G515" s="288" t="str">
        <f>IF('①7.積算内訳（PR）'!G514="","",'①7.積算内訳（PR）'!G514)</f>
        <v/>
      </c>
      <c r="H515" s="753" t="str">
        <f>IF('①7.積算内訳（PR）'!H514="","",'①7.積算内訳（PR）'!H514)</f>
        <v/>
      </c>
      <c r="I515" s="1780"/>
      <c r="J515" s="264" t="s">
        <v>153</v>
      </c>
      <c r="K515" s="265"/>
      <c r="L515" s="288" t="str">
        <f t="shared" si="106"/>
        <v/>
      </c>
      <c r="M515" s="266"/>
      <c r="N515" s="266"/>
      <c r="O515" s="266"/>
      <c r="P515" s="1783"/>
      <c r="Q515" s="1373"/>
      <c r="R515" s="1374"/>
      <c r="S515" s="268"/>
      <c r="T515" s="270"/>
      <c r="U515" s="180"/>
    </row>
    <row r="516" spans="2:21" ht="19.5" hidden="1" customHeight="1" thickBot="1">
      <c r="B516" s="1365"/>
      <c r="C516" s="273" t="s">
        <v>154</v>
      </c>
      <c r="D516" s="758" t="str">
        <f>IF('①7.積算内訳（PR）'!D515="","",'①7.積算内訳（PR）'!D515)</f>
        <v/>
      </c>
      <c r="E516" s="761">
        <f>SUM(F516:H516)</f>
        <v>0</v>
      </c>
      <c r="F516" s="289" t="str">
        <f>IF('①7.積算内訳（PR）'!F515="","",'①7.積算内訳（PR）'!F515)</f>
        <v/>
      </c>
      <c r="G516" s="289" t="str">
        <f>IF('①7.積算内訳（PR）'!G515="","",'①7.積算内訳（PR）'!G515)</f>
        <v/>
      </c>
      <c r="H516" s="755" t="str">
        <f>IF('①7.積算内訳（PR）'!H515="","",'①7.積算内訳（PR）'!H515)</f>
        <v/>
      </c>
      <c r="I516" s="1781"/>
      <c r="J516" s="273" t="s">
        <v>154</v>
      </c>
      <c r="K516" s="274"/>
      <c r="L516" s="761" t="str">
        <f t="shared" si="106"/>
        <v/>
      </c>
      <c r="M516" s="748"/>
      <c r="N516" s="748"/>
      <c r="O516" s="748"/>
      <c r="P516" s="1784"/>
      <c r="Q516" s="1381"/>
      <c r="R516" s="1382"/>
      <c r="S516" s="268"/>
      <c r="T516" s="270"/>
      <c r="U516" s="180"/>
    </row>
    <row r="517" spans="2:21" ht="37.5" hidden="1" customHeight="1">
      <c r="B517" s="285" t="str">
        <f>IF('①4.事業内容（PR）'!B56="","",'①4.事業内容（PR）'!B56)</f>
        <v/>
      </c>
      <c r="C517" s="1359" t="str">
        <f>IF('①4.事業内容（PR）'!C56="","",'①4.事業内容（PR）'!C56)</f>
        <v/>
      </c>
      <c r="D517" s="1360"/>
      <c r="E517" s="286">
        <f>SUM(E518:E526)</f>
        <v>0</v>
      </c>
      <c r="F517" s="286">
        <f>SUM(F518:F526)</f>
        <v>0</v>
      </c>
      <c r="G517" s="286">
        <f>SUM(G518:G526)</f>
        <v>0</v>
      </c>
      <c r="H517" s="757">
        <f>SUM(H518:H526)</f>
        <v>0</v>
      </c>
      <c r="I517" s="760" t="str">
        <f>IF('⑦1.活動計画変更（PR）'!C109="変更",'⑦1.活動計画変更（PR）'!B109,IF('⑦1.活動計画変更（PR）'!C109="中止",'⑦1.活動計画変更（PR）'!B109,""))</f>
        <v/>
      </c>
      <c r="J517" s="1359" t="str">
        <f>IF('⑦1.活動計画変更（PR）'!C109="変更",'⑦1.活動計画変更（PR）'!D109,"")</f>
        <v/>
      </c>
      <c r="K517" s="1360"/>
      <c r="L517" s="286" t="str">
        <f>IF(SUM(L518:L526)=0,"",SUM(L518:L526))</f>
        <v/>
      </c>
      <c r="M517" s="286" t="str">
        <f>IF(SUM(M518:M526)=0,"",SUM(M518:M526))</f>
        <v/>
      </c>
      <c r="N517" s="286" t="str">
        <f>IF(SUM(N518:N526)=0,"",SUM(N518:N526))</f>
        <v/>
      </c>
      <c r="O517" s="286" t="str">
        <f>IF(SUM(O518:O526)=0,"",SUM(O518:O526))</f>
        <v/>
      </c>
      <c r="P517" s="280"/>
      <c r="Q517" s="1777"/>
      <c r="R517" s="1778"/>
      <c r="S517" s="259"/>
      <c r="T517" s="257"/>
      <c r="U517" s="180"/>
    </row>
    <row r="518" spans="2:21" ht="19.5" hidden="1" customHeight="1">
      <c r="B518" s="1363"/>
      <c r="C518" s="260" t="s">
        <v>147</v>
      </c>
      <c r="D518" s="261"/>
      <c r="E518" s="287">
        <f>SUM(F518:H518)</f>
        <v>0</v>
      </c>
      <c r="F518" s="287" t="str">
        <f>IF('①7.積算内訳（PR）'!F517="","",'①7.積算内訳（PR）'!F517)</f>
        <v/>
      </c>
      <c r="G518" s="287" t="str">
        <f>IF('①7.積算内訳（PR）'!G517="","",'①7.積算内訳（PR）'!G517)</f>
        <v/>
      </c>
      <c r="H518" s="752" t="str">
        <f>IF('①7.積算内訳（PR）'!H517="","",'①7.積算内訳（PR）'!H517)</f>
        <v/>
      </c>
      <c r="I518" s="1779" t="str">
        <f>IF('⑦1.活動計画変更（PR）'!C109="選択","",IF('⑦1.活動計画変更（PR）'!C109="変更",'⑦1.活動計画変更（PR）'!C109,IF('⑦1.活動計画変更（PR）'!C109="中止","中止","")))</f>
        <v/>
      </c>
      <c r="J518" s="260" t="s">
        <v>147</v>
      </c>
      <c r="K518" s="261"/>
      <c r="L518" s="287" t="str">
        <f>IF(SUM(M518:O518)=0,"",SUM(M518:O518))</f>
        <v/>
      </c>
      <c r="M518" s="262"/>
      <c r="N518" s="262"/>
      <c r="O518" s="262"/>
      <c r="P518" s="1782"/>
      <c r="Q518" s="1785"/>
      <c r="R518" s="1786"/>
      <c r="S518" s="268"/>
      <c r="T518" s="270"/>
      <c r="U518" s="180"/>
    </row>
    <row r="519" spans="2:21" ht="19.5" hidden="1" customHeight="1">
      <c r="B519" s="1364"/>
      <c r="C519" s="264" t="s">
        <v>148</v>
      </c>
      <c r="D519" s="265"/>
      <c r="E519" s="288">
        <f t="shared" ref="E519:E525" si="107">SUM(F519:H519)</f>
        <v>0</v>
      </c>
      <c r="F519" s="288" t="str">
        <f>IF('①7.積算内訳（PR）'!F518="","",'①7.積算内訳（PR）'!F518)</f>
        <v/>
      </c>
      <c r="G519" s="288" t="str">
        <f>IF('①7.積算内訳（PR）'!G518="","",'①7.積算内訳（PR）'!G518)</f>
        <v/>
      </c>
      <c r="H519" s="753" t="str">
        <f>IF('①7.積算内訳（PR）'!H518="","",'①7.積算内訳（PR）'!H518)</f>
        <v/>
      </c>
      <c r="I519" s="1780"/>
      <c r="J519" s="264" t="s">
        <v>148</v>
      </c>
      <c r="K519" s="265"/>
      <c r="L519" s="288" t="str">
        <f t="shared" ref="L519:L526" si="108">IF(SUM(M519:O519)=0,"",SUM(M519:O519))</f>
        <v/>
      </c>
      <c r="M519" s="266"/>
      <c r="N519" s="266"/>
      <c r="O519" s="266"/>
      <c r="P519" s="1783"/>
      <c r="Q519" s="1373"/>
      <c r="R519" s="1374"/>
      <c r="S519" s="259"/>
      <c r="T519" s="257"/>
      <c r="U519" s="180"/>
    </row>
    <row r="520" spans="2:21" ht="19.5" hidden="1" customHeight="1">
      <c r="B520" s="1364"/>
      <c r="C520" s="264" t="s">
        <v>149</v>
      </c>
      <c r="D520" s="265"/>
      <c r="E520" s="288">
        <f t="shared" si="107"/>
        <v>0</v>
      </c>
      <c r="F520" s="288" t="str">
        <f>IF('①7.積算内訳（PR）'!F519="","",'①7.積算内訳（PR）'!F519)</f>
        <v/>
      </c>
      <c r="G520" s="288" t="str">
        <f>IF('①7.積算内訳（PR）'!G519="","",'①7.積算内訳（PR）'!G519)</f>
        <v/>
      </c>
      <c r="H520" s="753" t="str">
        <f>IF('①7.積算内訳（PR）'!H519="","",'①7.積算内訳（PR）'!H519)</f>
        <v/>
      </c>
      <c r="I520" s="1780"/>
      <c r="J520" s="264" t="s">
        <v>149</v>
      </c>
      <c r="K520" s="265"/>
      <c r="L520" s="288" t="str">
        <f t="shared" si="108"/>
        <v/>
      </c>
      <c r="M520" s="266"/>
      <c r="N520" s="266"/>
      <c r="O520" s="266"/>
      <c r="P520" s="1783"/>
      <c r="Q520" s="1373"/>
      <c r="R520" s="1374"/>
      <c r="S520" s="259"/>
      <c r="T520" s="257"/>
      <c r="U520" s="180"/>
    </row>
    <row r="521" spans="2:21" ht="19.5" hidden="1" customHeight="1">
      <c r="B521" s="1364"/>
      <c r="C521" s="269" t="s">
        <v>150</v>
      </c>
      <c r="D521" s="265"/>
      <c r="E521" s="288">
        <f t="shared" si="107"/>
        <v>0</v>
      </c>
      <c r="F521" s="288" t="str">
        <f>IF('①7.積算内訳（PR）'!F520="","",'①7.積算内訳（PR）'!F520)</f>
        <v/>
      </c>
      <c r="G521" s="288" t="str">
        <f>IF('①7.積算内訳（PR）'!G520="","",'①7.積算内訳（PR）'!G520)</f>
        <v/>
      </c>
      <c r="H521" s="753" t="str">
        <f>IF('①7.積算内訳（PR）'!H520="","",'①7.積算内訳（PR）'!H520)</f>
        <v/>
      </c>
      <c r="I521" s="1780"/>
      <c r="J521" s="269" t="s">
        <v>150</v>
      </c>
      <c r="K521" s="265"/>
      <c r="L521" s="288" t="str">
        <f t="shared" si="108"/>
        <v/>
      </c>
      <c r="M521" s="266"/>
      <c r="N521" s="266"/>
      <c r="O521" s="266"/>
      <c r="P521" s="1783"/>
      <c r="Q521" s="1373"/>
      <c r="R521" s="1374"/>
      <c r="S521" s="259"/>
      <c r="T521" s="257"/>
      <c r="U521" s="180"/>
    </row>
    <row r="522" spans="2:21" ht="19.5" hidden="1" customHeight="1">
      <c r="B522" s="1364"/>
      <c r="C522" s="264" t="s">
        <v>151</v>
      </c>
      <c r="D522" s="265"/>
      <c r="E522" s="288">
        <f t="shared" si="107"/>
        <v>0</v>
      </c>
      <c r="F522" s="288" t="str">
        <f>IF('①7.積算内訳（PR）'!F521="","",'①7.積算内訳（PR）'!F521)</f>
        <v/>
      </c>
      <c r="G522" s="288" t="str">
        <f>IF('①7.積算内訳（PR）'!G521="","",'①7.積算内訳（PR）'!G521)</f>
        <v/>
      </c>
      <c r="H522" s="753" t="str">
        <f>IF('①7.積算内訳（PR）'!H521="","",'①7.積算内訳（PR）'!H521)</f>
        <v/>
      </c>
      <c r="I522" s="1780"/>
      <c r="J522" s="264" t="s">
        <v>151</v>
      </c>
      <c r="K522" s="265"/>
      <c r="L522" s="288" t="str">
        <f t="shared" si="108"/>
        <v/>
      </c>
      <c r="M522" s="266"/>
      <c r="N522" s="266"/>
      <c r="O522" s="266"/>
      <c r="P522" s="1783"/>
      <c r="Q522" s="1373"/>
      <c r="R522" s="1374"/>
      <c r="S522" s="268"/>
      <c r="T522" s="270"/>
      <c r="U522" s="180"/>
    </row>
    <row r="523" spans="2:21" ht="19.5" hidden="1" customHeight="1">
      <c r="B523" s="1364"/>
      <c r="C523" s="264" t="s">
        <v>152</v>
      </c>
      <c r="D523" s="265"/>
      <c r="E523" s="288">
        <f t="shared" si="107"/>
        <v>0</v>
      </c>
      <c r="F523" s="754" t="str">
        <f>IF('①7.積算内訳（PR）'!F522="","",'①7.積算内訳（PR）'!F522)</f>
        <v/>
      </c>
      <c r="G523" s="754" t="str">
        <f>IF('①7.積算内訳（PR）'!G522="","",'①7.積算内訳（PR）'!G522)</f>
        <v/>
      </c>
      <c r="H523" s="753" t="str">
        <f>IF('①7.積算内訳（PR）'!H522="","",'①7.積算内訳（PR）'!H522)</f>
        <v/>
      </c>
      <c r="I523" s="1780"/>
      <c r="J523" s="264" t="s">
        <v>152</v>
      </c>
      <c r="K523" s="265"/>
      <c r="L523" s="288" t="str">
        <f t="shared" si="108"/>
        <v/>
      </c>
      <c r="M523" s="278"/>
      <c r="N523" s="278"/>
      <c r="O523" s="278"/>
      <c r="P523" s="1783"/>
      <c r="Q523" s="1373"/>
      <c r="R523" s="1374"/>
      <c r="S523" s="268"/>
      <c r="T523" s="270"/>
      <c r="U523" s="180"/>
    </row>
    <row r="524" spans="2:21" ht="19.5" hidden="1" customHeight="1">
      <c r="B524" s="1364"/>
      <c r="C524" s="272" t="s">
        <v>631</v>
      </c>
      <c r="D524" s="265"/>
      <c r="E524" s="288">
        <f t="shared" si="107"/>
        <v>0</v>
      </c>
      <c r="F524" s="288" t="str">
        <f>IF('①7.積算内訳（PR）'!F523="","",'①7.積算内訳（PR）'!F523)</f>
        <v/>
      </c>
      <c r="G524" s="288" t="str">
        <f>IF('①7.積算内訳（PR）'!G523="","",'①7.積算内訳（PR）'!G523)</f>
        <v/>
      </c>
      <c r="H524" s="753" t="str">
        <f>IF('①7.積算内訳（PR）'!H523="","",'①7.積算内訳（PR）'!H523)</f>
        <v/>
      </c>
      <c r="I524" s="1780"/>
      <c r="J524" s="272" t="s">
        <v>631</v>
      </c>
      <c r="K524" s="265"/>
      <c r="L524" s="288" t="str">
        <f t="shared" si="108"/>
        <v/>
      </c>
      <c r="M524" s="266"/>
      <c r="N524" s="266"/>
      <c r="O524" s="266"/>
      <c r="P524" s="1783"/>
      <c r="Q524" s="1373"/>
      <c r="R524" s="1374"/>
      <c r="S524" s="268"/>
      <c r="T524" s="270"/>
      <c r="U524" s="180"/>
    </row>
    <row r="525" spans="2:21" ht="19.5" hidden="1" customHeight="1">
      <c r="B525" s="1364"/>
      <c r="C525" s="264" t="s">
        <v>153</v>
      </c>
      <c r="D525" s="265"/>
      <c r="E525" s="288">
        <f t="shared" si="107"/>
        <v>0</v>
      </c>
      <c r="F525" s="288" t="str">
        <f>IF('①7.積算内訳（PR）'!F524="","",'①7.積算内訳（PR）'!F524)</f>
        <v/>
      </c>
      <c r="G525" s="288" t="str">
        <f>IF('①7.積算内訳（PR）'!G524="","",'①7.積算内訳（PR）'!G524)</f>
        <v/>
      </c>
      <c r="H525" s="753" t="str">
        <f>IF('①7.積算内訳（PR）'!H524="","",'①7.積算内訳（PR）'!H524)</f>
        <v/>
      </c>
      <c r="I525" s="1780"/>
      <c r="J525" s="264" t="s">
        <v>153</v>
      </c>
      <c r="K525" s="265"/>
      <c r="L525" s="288" t="str">
        <f t="shared" si="108"/>
        <v/>
      </c>
      <c r="M525" s="266"/>
      <c r="N525" s="266"/>
      <c r="O525" s="266"/>
      <c r="P525" s="1783"/>
      <c r="Q525" s="1373"/>
      <c r="R525" s="1374"/>
      <c r="S525" s="268"/>
      <c r="T525" s="270"/>
      <c r="U525" s="180"/>
    </row>
    <row r="526" spans="2:21" ht="19.5" hidden="1" customHeight="1" thickBot="1">
      <c r="B526" s="1365"/>
      <c r="C526" s="273" t="s">
        <v>154</v>
      </c>
      <c r="D526" s="758" t="str">
        <f>IF('①7.積算内訳（PR）'!D525="","",'①7.積算内訳（PR）'!D525)</f>
        <v/>
      </c>
      <c r="E526" s="289">
        <f>SUM(F526:H526)</f>
        <v>0</v>
      </c>
      <c r="F526" s="289" t="str">
        <f>IF('①7.積算内訳（PR）'!F525="","",'①7.積算内訳（PR）'!F525)</f>
        <v/>
      </c>
      <c r="G526" s="289" t="str">
        <f>IF('①7.積算内訳（PR）'!G525="","",'①7.積算内訳（PR）'!G525)</f>
        <v/>
      </c>
      <c r="H526" s="755" t="str">
        <f>IF('①7.積算内訳（PR）'!H525="","",'①7.積算内訳（PR）'!H525)</f>
        <v/>
      </c>
      <c r="I526" s="1781"/>
      <c r="J526" s="273" t="s">
        <v>154</v>
      </c>
      <c r="K526" s="274"/>
      <c r="L526" s="289" t="str">
        <f t="shared" si="108"/>
        <v/>
      </c>
      <c r="M526" s="275"/>
      <c r="N526" s="275"/>
      <c r="O526" s="275"/>
      <c r="P526" s="1784"/>
      <c r="Q526" s="1381"/>
      <c r="R526" s="1382"/>
      <c r="S526" s="268"/>
      <c r="T526" s="270"/>
      <c r="U526" s="180"/>
    </row>
    <row r="527" spans="2:21" ht="37.5" hidden="1" customHeight="1">
      <c r="B527" s="204" t="str">
        <f>IF('①4.事業内容（PR）'!B57="","",'①4.事業内容（PR）'!B57)</f>
        <v/>
      </c>
      <c r="C527" s="1359" t="str">
        <f>IF('①4.事業内容（PR）'!C57="","",'①4.事業内容（PR）'!C57)</f>
        <v/>
      </c>
      <c r="D527" s="1360"/>
      <c r="E527" s="284">
        <f>SUM(E528:E536)</f>
        <v>0</v>
      </c>
      <c r="F527" s="284">
        <f>SUM(F528:F536)</f>
        <v>0</v>
      </c>
      <c r="G527" s="284">
        <f>SUM(G528:G536)</f>
        <v>0</v>
      </c>
      <c r="H527" s="756">
        <f>SUM(H528:H536)</f>
        <v>0</v>
      </c>
      <c r="I527" s="760" t="str">
        <f>IF('⑦1.活動計画変更（PR）'!C111="変更",'⑦1.活動計画変更（PR）'!B111,IF('⑦1.活動計画変更（PR）'!C111="中止",'⑦1.活動計画変更（PR）'!B111,""))</f>
        <v/>
      </c>
      <c r="J527" s="1359" t="str">
        <f>IF('⑦1.活動計画変更（PR）'!C111="変更",'⑦1.活動計画変更（PR）'!D111,"")</f>
        <v/>
      </c>
      <c r="K527" s="1360"/>
      <c r="L527" s="284" t="str">
        <f>IF(SUM(L528:L536)=0,"",SUM(L528:L536))</f>
        <v/>
      </c>
      <c r="M527" s="284" t="str">
        <f>IF(SUM(M528:M536)=0,"",SUM(M528:M536))</f>
        <v/>
      </c>
      <c r="N527" s="284" t="str">
        <f>IF(SUM(N528:N536)=0,"",SUM(N528:N536))</f>
        <v/>
      </c>
      <c r="O527" s="284" t="str">
        <f>IF(SUM(O528:O536)=0,"",SUM(O528:O536))</f>
        <v/>
      </c>
      <c r="P527" s="277"/>
      <c r="Q527" s="1787"/>
      <c r="R527" s="1788"/>
      <c r="S527" s="259"/>
      <c r="T527" s="257"/>
      <c r="U527" s="180"/>
    </row>
    <row r="528" spans="2:21" ht="19.5" hidden="1" customHeight="1">
      <c r="B528" s="1363"/>
      <c r="C528" s="260" t="s">
        <v>147</v>
      </c>
      <c r="D528" s="261"/>
      <c r="E528" s="287">
        <f>SUM(F528:H528)</f>
        <v>0</v>
      </c>
      <c r="F528" s="287" t="str">
        <f>IF('①7.積算内訳（PR）'!F527="","",'①7.積算内訳（PR）'!F527)</f>
        <v/>
      </c>
      <c r="G528" s="287" t="str">
        <f>IF('①7.積算内訳（PR）'!G527="","",'①7.積算内訳（PR）'!G527)</f>
        <v/>
      </c>
      <c r="H528" s="752" t="str">
        <f>IF('①7.積算内訳（PR）'!H527="","",'①7.積算内訳（PR）'!H527)</f>
        <v/>
      </c>
      <c r="I528" s="1779" t="str">
        <f>IF('⑦1.活動計画変更（PR）'!C111="選択","",IF('⑦1.活動計画変更（PR）'!C111="変更",'⑦1.活動計画変更（PR）'!C111,IF('⑦1.活動計画変更（PR）'!C111="中止","中止","")))</f>
        <v/>
      </c>
      <c r="J528" s="260" t="s">
        <v>147</v>
      </c>
      <c r="K528" s="261"/>
      <c r="L528" s="287" t="str">
        <f>IF(SUM(M528:O528)=0,"",SUM(M528:O528))</f>
        <v/>
      </c>
      <c r="M528" s="262"/>
      <c r="N528" s="262"/>
      <c r="O528" s="262"/>
      <c r="P528" s="1782"/>
      <c r="Q528" s="1785"/>
      <c r="R528" s="1786"/>
      <c r="S528" s="268"/>
      <c r="T528" s="270"/>
      <c r="U528" s="180"/>
    </row>
    <row r="529" spans="2:21" ht="19.5" hidden="1" customHeight="1">
      <c r="B529" s="1364"/>
      <c r="C529" s="264" t="s">
        <v>148</v>
      </c>
      <c r="D529" s="265"/>
      <c r="E529" s="288">
        <f t="shared" ref="E529:E535" si="109">SUM(F529:H529)</f>
        <v>0</v>
      </c>
      <c r="F529" s="288" t="str">
        <f>IF('①7.積算内訳（PR）'!F528="","",'①7.積算内訳（PR）'!F528)</f>
        <v/>
      </c>
      <c r="G529" s="288" t="str">
        <f>IF('①7.積算内訳（PR）'!G528="","",'①7.積算内訳（PR）'!G528)</f>
        <v/>
      </c>
      <c r="H529" s="753" t="str">
        <f>IF('①7.積算内訳（PR）'!H528="","",'①7.積算内訳（PR）'!H528)</f>
        <v/>
      </c>
      <c r="I529" s="1780"/>
      <c r="J529" s="264" t="s">
        <v>148</v>
      </c>
      <c r="K529" s="265"/>
      <c r="L529" s="288" t="str">
        <f t="shared" ref="L529:L536" si="110">IF(SUM(M529:O529)=0,"",SUM(M529:O529))</f>
        <v/>
      </c>
      <c r="M529" s="266"/>
      <c r="N529" s="266"/>
      <c r="O529" s="266"/>
      <c r="P529" s="1783"/>
      <c r="Q529" s="1373"/>
      <c r="R529" s="1374"/>
      <c r="S529" s="259"/>
      <c r="T529" s="257"/>
      <c r="U529" s="180"/>
    </row>
    <row r="530" spans="2:21" ht="19.5" hidden="1" customHeight="1">
      <c r="B530" s="1364"/>
      <c r="C530" s="264" t="s">
        <v>149</v>
      </c>
      <c r="D530" s="265"/>
      <c r="E530" s="288">
        <f t="shared" si="109"/>
        <v>0</v>
      </c>
      <c r="F530" s="288" t="str">
        <f>IF('①7.積算内訳（PR）'!F529="","",'①7.積算内訳（PR）'!F529)</f>
        <v/>
      </c>
      <c r="G530" s="288" t="str">
        <f>IF('①7.積算内訳（PR）'!G529="","",'①7.積算内訳（PR）'!G529)</f>
        <v/>
      </c>
      <c r="H530" s="753" t="str">
        <f>IF('①7.積算内訳（PR）'!H529="","",'①7.積算内訳（PR）'!H529)</f>
        <v/>
      </c>
      <c r="I530" s="1780"/>
      <c r="J530" s="264" t="s">
        <v>149</v>
      </c>
      <c r="K530" s="265"/>
      <c r="L530" s="288" t="str">
        <f t="shared" si="110"/>
        <v/>
      </c>
      <c r="M530" s="266"/>
      <c r="N530" s="266"/>
      <c r="O530" s="266"/>
      <c r="P530" s="1783"/>
      <c r="Q530" s="1373"/>
      <c r="R530" s="1374"/>
      <c r="S530" s="259"/>
      <c r="T530" s="257"/>
      <c r="U530" s="180"/>
    </row>
    <row r="531" spans="2:21" ht="19.5" hidden="1" customHeight="1">
      <c r="B531" s="1364"/>
      <c r="C531" s="269" t="s">
        <v>150</v>
      </c>
      <c r="D531" s="265"/>
      <c r="E531" s="288">
        <f t="shared" si="109"/>
        <v>0</v>
      </c>
      <c r="F531" s="288" t="str">
        <f>IF('①7.積算内訳（PR）'!F530="","",'①7.積算内訳（PR）'!F530)</f>
        <v/>
      </c>
      <c r="G531" s="288" t="str">
        <f>IF('①7.積算内訳（PR）'!G530="","",'①7.積算内訳（PR）'!G530)</f>
        <v/>
      </c>
      <c r="H531" s="753" t="str">
        <f>IF('①7.積算内訳（PR）'!H530="","",'①7.積算内訳（PR）'!H530)</f>
        <v/>
      </c>
      <c r="I531" s="1780"/>
      <c r="J531" s="269" t="s">
        <v>150</v>
      </c>
      <c r="K531" s="265"/>
      <c r="L531" s="288" t="str">
        <f t="shared" si="110"/>
        <v/>
      </c>
      <c r="M531" s="266"/>
      <c r="N531" s="266"/>
      <c r="O531" s="266"/>
      <c r="P531" s="1783"/>
      <c r="Q531" s="1373"/>
      <c r="R531" s="1374"/>
      <c r="S531" s="259"/>
      <c r="T531" s="257"/>
      <c r="U531" s="180"/>
    </row>
    <row r="532" spans="2:21" ht="19.5" hidden="1" customHeight="1">
      <c r="B532" s="1364"/>
      <c r="C532" s="264" t="s">
        <v>151</v>
      </c>
      <c r="D532" s="265"/>
      <c r="E532" s="288">
        <f t="shared" si="109"/>
        <v>0</v>
      </c>
      <c r="F532" s="288" t="str">
        <f>IF('①7.積算内訳（PR）'!F531="","",'①7.積算内訳（PR）'!F531)</f>
        <v/>
      </c>
      <c r="G532" s="288" t="str">
        <f>IF('①7.積算内訳（PR）'!G531="","",'①7.積算内訳（PR）'!G531)</f>
        <v/>
      </c>
      <c r="H532" s="753" t="str">
        <f>IF('①7.積算内訳（PR）'!H531="","",'①7.積算内訳（PR）'!H531)</f>
        <v/>
      </c>
      <c r="I532" s="1780"/>
      <c r="J532" s="264" t="s">
        <v>151</v>
      </c>
      <c r="K532" s="265"/>
      <c r="L532" s="288" t="str">
        <f t="shared" si="110"/>
        <v/>
      </c>
      <c r="M532" s="266"/>
      <c r="N532" s="266"/>
      <c r="O532" s="266"/>
      <c r="P532" s="1783"/>
      <c r="Q532" s="1373"/>
      <c r="R532" s="1374"/>
      <c r="S532" s="268"/>
      <c r="T532" s="270"/>
      <c r="U532" s="180"/>
    </row>
    <row r="533" spans="2:21" ht="19.5" hidden="1" customHeight="1">
      <c r="B533" s="1364"/>
      <c r="C533" s="264" t="s">
        <v>152</v>
      </c>
      <c r="D533" s="265"/>
      <c r="E533" s="288">
        <f t="shared" si="109"/>
        <v>0</v>
      </c>
      <c r="F533" s="754" t="str">
        <f>IF('①7.積算内訳（PR）'!F532="","",'①7.積算内訳（PR）'!F532)</f>
        <v/>
      </c>
      <c r="G533" s="754" t="str">
        <f>IF('①7.積算内訳（PR）'!G532="","",'①7.積算内訳（PR）'!G532)</f>
        <v/>
      </c>
      <c r="H533" s="753" t="str">
        <f>IF('①7.積算内訳（PR）'!H532="","",'①7.積算内訳（PR）'!H532)</f>
        <v/>
      </c>
      <c r="I533" s="1780"/>
      <c r="J533" s="264" t="s">
        <v>152</v>
      </c>
      <c r="K533" s="265"/>
      <c r="L533" s="288" t="str">
        <f t="shared" si="110"/>
        <v/>
      </c>
      <c r="M533" s="278"/>
      <c r="N533" s="278"/>
      <c r="O533" s="278"/>
      <c r="P533" s="1783"/>
      <c r="Q533" s="1373"/>
      <c r="R533" s="1374"/>
      <c r="S533" s="268"/>
      <c r="T533" s="270"/>
      <c r="U533" s="180"/>
    </row>
    <row r="534" spans="2:21" ht="19.5" hidden="1" customHeight="1">
      <c r="B534" s="1364"/>
      <c r="C534" s="272" t="s">
        <v>631</v>
      </c>
      <c r="D534" s="265"/>
      <c r="E534" s="288">
        <f t="shared" si="109"/>
        <v>0</v>
      </c>
      <c r="F534" s="288" t="str">
        <f>IF('①7.積算内訳（PR）'!F533="","",'①7.積算内訳（PR）'!F533)</f>
        <v/>
      </c>
      <c r="G534" s="288" t="str">
        <f>IF('①7.積算内訳（PR）'!G533="","",'①7.積算内訳（PR）'!G533)</f>
        <v/>
      </c>
      <c r="H534" s="753" t="str">
        <f>IF('①7.積算内訳（PR）'!H533="","",'①7.積算内訳（PR）'!H533)</f>
        <v/>
      </c>
      <c r="I534" s="1780"/>
      <c r="J534" s="272" t="s">
        <v>631</v>
      </c>
      <c r="K534" s="265"/>
      <c r="L534" s="288" t="str">
        <f t="shared" si="110"/>
        <v/>
      </c>
      <c r="M534" s="266"/>
      <c r="N534" s="266"/>
      <c r="O534" s="266"/>
      <c r="P534" s="1783"/>
      <c r="Q534" s="1373"/>
      <c r="R534" s="1374"/>
      <c r="S534" s="268"/>
      <c r="T534" s="270"/>
      <c r="U534" s="180"/>
    </row>
    <row r="535" spans="2:21" ht="19.5" hidden="1" customHeight="1">
      <c r="B535" s="1364"/>
      <c r="C535" s="264" t="s">
        <v>153</v>
      </c>
      <c r="D535" s="265"/>
      <c r="E535" s="288">
        <f t="shared" si="109"/>
        <v>0</v>
      </c>
      <c r="F535" s="288" t="str">
        <f>IF('①7.積算内訳（PR）'!F534="","",'①7.積算内訳（PR）'!F534)</f>
        <v/>
      </c>
      <c r="G535" s="288" t="str">
        <f>IF('①7.積算内訳（PR）'!G534="","",'①7.積算内訳（PR）'!G534)</f>
        <v/>
      </c>
      <c r="H535" s="753" t="str">
        <f>IF('①7.積算内訳（PR）'!H534="","",'①7.積算内訳（PR）'!H534)</f>
        <v/>
      </c>
      <c r="I535" s="1780"/>
      <c r="J535" s="264" t="s">
        <v>153</v>
      </c>
      <c r="K535" s="265"/>
      <c r="L535" s="288" t="str">
        <f t="shared" si="110"/>
        <v/>
      </c>
      <c r="M535" s="266"/>
      <c r="N535" s="266"/>
      <c r="O535" s="266"/>
      <c r="P535" s="1783"/>
      <c r="Q535" s="1373"/>
      <c r="R535" s="1374"/>
      <c r="S535" s="268"/>
      <c r="T535" s="270"/>
      <c r="U535" s="180"/>
    </row>
    <row r="536" spans="2:21" ht="19.5" hidden="1" customHeight="1" thickBot="1">
      <c r="B536" s="1365"/>
      <c r="C536" s="273" t="s">
        <v>154</v>
      </c>
      <c r="D536" s="758" t="str">
        <f>IF('①7.積算内訳（PR）'!D535="","",'①7.積算内訳（PR）'!D535)</f>
        <v/>
      </c>
      <c r="E536" s="289">
        <f>SUM(F536:H536)</f>
        <v>0</v>
      </c>
      <c r="F536" s="289" t="str">
        <f>IF('①7.積算内訳（PR）'!F535="","",'①7.積算内訳（PR）'!F535)</f>
        <v/>
      </c>
      <c r="G536" s="289" t="str">
        <f>IF('①7.積算内訳（PR）'!G535="","",'①7.積算内訳（PR）'!G535)</f>
        <v/>
      </c>
      <c r="H536" s="755" t="str">
        <f>IF('①7.積算内訳（PR）'!H535="","",'①7.積算内訳（PR）'!H535)</f>
        <v/>
      </c>
      <c r="I536" s="1781"/>
      <c r="J536" s="273" t="s">
        <v>154</v>
      </c>
      <c r="K536" s="274"/>
      <c r="L536" s="289" t="str">
        <f t="shared" si="110"/>
        <v/>
      </c>
      <c r="M536" s="275"/>
      <c r="N536" s="275"/>
      <c r="O536" s="275"/>
      <c r="P536" s="1784"/>
      <c r="Q536" s="1381"/>
      <c r="R536" s="1382"/>
      <c r="S536" s="268"/>
      <c r="T536" s="270"/>
      <c r="U536" s="180"/>
    </row>
    <row r="537" spans="2:21" ht="40.5" hidden="1" customHeight="1">
      <c r="B537" s="204" t="str">
        <f>IF('①4.事業内容（PR）'!B58="","",'①4.事業内容（PR）'!B58)</f>
        <v/>
      </c>
      <c r="C537" s="1359" t="str">
        <f>IF('①4.事業内容（PR）'!C58="","",'①4.事業内容（PR）'!C58)</f>
        <v/>
      </c>
      <c r="D537" s="1360"/>
      <c r="E537" s="284">
        <f>SUM(E538:E546)</f>
        <v>0</v>
      </c>
      <c r="F537" s="284">
        <f>SUM(F538:F546)</f>
        <v>0</v>
      </c>
      <c r="G537" s="284">
        <f>SUM(G538:G546)</f>
        <v>0</v>
      </c>
      <c r="H537" s="756">
        <f>SUM(H538:H546)</f>
        <v>0</v>
      </c>
      <c r="I537" s="760" t="str">
        <f>IF('⑦1.活動計画変更（PR）'!C113="変更",'⑦1.活動計画変更（PR）'!B113,IF('⑦1.活動計画変更（PR）'!C113="中止",'⑦1.活動計画変更（PR）'!B113,""))</f>
        <v/>
      </c>
      <c r="J537" s="1359" t="str">
        <f>IF('⑦1.活動計画変更（PR）'!C113="変更",'⑦1.活動計画変更（PR）'!D113,"")</f>
        <v/>
      </c>
      <c r="K537" s="1360"/>
      <c r="L537" s="284" t="str">
        <f>IF(SUM(L538:L546)=0,"",SUM(L538:L546))</f>
        <v/>
      </c>
      <c r="M537" s="284" t="str">
        <f>IF(SUM(M538:M546)=0,"",SUM(M538:M546))</f>
        <v/>
      </c>
      <c r="N537" s="284" t="str">
        <f>IF(SUM(N538:N546)=0,"",SUM(N538:N546))</f>
        <v/>
      </c>
      <c r="O537" s="284" t="str">
        <f>IF(SUM(O538:O546)=0,"",SUM(O538:O546))</f>
        <v/>
      </c>
      <c r="P537" s="279"/>
      <c r="Q537" s="1777"/>
      <c r="R537" s="1778"/>
      <c r="S537" s="259"/>
      <c r="T537" s="257"/>
      <c r="U537" s="180"/>
    </row>
    <row r="538" spans="2:21" ht="19.5" hidden="1" customHeight="1">
      <c r="B538" s="1363"/>
      <c r="C538" s="260" t="s">
        <v>147</v>
      </c>
      <c r="D538" s="261"/>
      <c r="E538" s="287">
        <f>SUM(F538:H538)</f>
        <v>0</v>
      </c>
      <c r="F538" s="287" t="str">
        <f>IF('①7.積算内訳（PR）'!F537="","",'①7.積算内訳（PR）'!F537)</f>
        <v/>
      </c>
      <c r="G538" s="287" t="str">
        <f>IF('①7.積算内訳（PR）'!G537="","",'①7.積算内訳（PR）'!G537)</f>
        <v/>
      </c>
      <c r="H538" s="752" t="str">
        <f>IF('①7.積算内訳（PR）'!H537="","",'①7.積算内訳（PR）'!H537)</f>
        <v/>
      </c>
      <c r="I538" s="1779" t="str">
        <f>IF('⑦1.活動計画変更（PR）'!C113="選択","",IF('⑦1.活動計画変更（PR）'!C113="変更",'⑦1.活動計画変更（PR）'!C113,IF('⑦1.活動計画変更（PR）'!C113="中止","中止","")))</f>
        <v/>
      </c>
      <c r="J538" s="260" t="s">
        <v>147</v>
      </c>
      <c r="K538" s="261"/>
      <c r="L538" s="287" t="str">
        <f>IF(SUM(M538:O538)=0,"",SUM(M538:O538))</f>
        <v/>
      </c>
      <c r="M538" s="262"/>
      <c r="N538" s="262"/>
      <c r="O538" s="262"/>
      <c r="P538" s="1782"/>
      <c r="Q538" s="1785"/>
      <c r="R538" s="1786"/>
      <c r="S538" s="259"/>
      <c r="T538" s="257"/>
      <c r="U538" s="180"/>
    </row>
    <row r="539" spans="2:21" ht="19.5" hidden="1" customHeight="1">
      <c r="B539" s="1364"/>
      <c r="C539" s="264" t="s">
        <v>148</v>
      </c>
      <c r="D539" s="265"/>
      <c r="E539" s="288">
        <f t="shared" ref="E539:E545" si="111">SUM(F539:H539)</f>
        <v>0</v>
      </c>
      <c r="F539" s="288" t="str">
        <f>IF('①7.積算内訳（PR）'!F538="","",'①7.積算内訳（PR）'!F538)</f>
        <v/>
      </c>
      <c r="G539" s="288" t="str">
        <f>IF('①7.積算内訳（PR）'!G538="","",'①7.積算内訳（PR）'!G538)</f>
        <v/>
      </c>
      <c r="H539" s="753" t="str">
        <f>IF('①7.積算内訳（PR）'!H538="","",'①7.積算内訳（PR）'!H538)</f>
        <v/>
      </c>
      <c r="I539" s="1780"/>
      <c r="J539" s="264" t="s">
        <v>148</v>
      </c>
      <c r="K539" s="265"/>
      <c r="L539" s="288" t="str">
        <f t="shared" ref="L539:L546" si="112">IF(SUM(M539:O539)=0,"",SUM(M539:O539))</f>
        <v/>
      </c>
      <c r="M539" s="266"/>
      <c r="N539" s="266"/>
      <c r="O539" s="266"/>
      <c r="P539" s="1783"/>
      <c r="Q539" s="1373"/>
      <c r="R539" s="1374"/>
      <c r="S539" s="268"/>
      <c r="T539" s="270"/>
      <c r="U539" s="180"/>
    </row>
    <row r="540" spans="2:21" ht="19.5" hidden="1" customHeight="1">
      <c r="B540" s="1364"/>
      <c r="C540" s="264" t="s">
        <v>149</v>
      </c>
      <c r="D540" s="265"/>
      <c r="E540" s="288">
        <f t="shared" si="111"/>
        <v>0</v>
      </c>
      <c r="F540" s="288" t="str">
        <f>IF('①7.積算内訳（PR）'!F539="","",'①7.積算内訳（PR）'!F539)</f>
        <v/>
      </c>
      <c r="G540" s="288" t="str">
        <f>IF('①7.積算内訳（PR）'!G539="","",'①7.積算内訳（PR）'!G539)</f>
        <v/>
      </c>
      <c r="H540" s="753" t="str">
        <f>IF('①7.積算内訳（PR）'!H539="","",'①7.積算内訳（PR）'!H539)</f>
        <v/>
      </c>
      <c r="I540" s="1780"/>
      <c r="J540" s="264" t="s">
        <v>149</v>
      </c>
      <c r="K540" s="265"/>
      <c r="L540" s="288" t="str">
        <f t="shared" si="112"/>
        <v/>
      </c>
      <c r="M540" s="266"/>
      <c r="N540" s="266"/>
      <c r="O540" s="266"/>
      <c r="P540" s="1783"/>
      <c r="Q540" s="1373"/>
      <c r="R540" s="1374"/>
      <c r="S540" s="268"/>
      <c r="T540" s="270"/>
      <c r="U540" s="180"/>
    </row>
    <row r="541" spans="2:21" ht="19.5" hidden="1" customHeight="1">
      <c r="B541" s="1364"/>
      <c r="C541" s="269" t="s">
        <v>150</v>
      </c>
      <c r="D541" s="265"/>
      <c r="E541" s="288">
        <f t="shared" si="111"/>
        <v>0</v>
      </c>
      <c r="F541" s="288" t="str">
        <f>IF('①7.積算内訳（PR）'!F540="","",'①7.積算内訳（PR）'!F540)</f>
        <v/>
      </c>
      <c r="G541" s="288" t="str">
        <f>IF('①7.積算内訳（PR）'!G540="","",'①7.積算内訳（PR）'!G540)</f>
        <v/>
      </c>
      <c r="H541" s="753" t="str">
        <f>IF('①7.積算内訳（PR）'!H540="","",'①7.積算内訳（PR）'!H540)</f>
        <v/>
      </c>
      <c r="I541" s="1780"/>
      <c r="J541" s="269" t="s">
        <v>150</v>
      </c>
      <c r="K541" s="265"/>
      <c r="L541" s="288" t="str">
        <f t="shared" si="112"/>
        <v/>
      </c>
      <c r="M541" s="266"/>
      <c r="N541" s="266"/>
      <c r="O541" s="266"/>
      <c r="P541" s="1783"/>
      <c r="Q541" s="1373"/>
      <c r="R541" s="1374"/>
      <c r="S541" s="268"/>
      <c r="T541" s="270"/>
      <c r="U541" s="180"/>
    </row>
    <row r="542" spans="2:21" ht="19.5" hidden="1" customHeight="1">
      <c r="B542" s="1364"/>
      <c r="C542" s="264" t="s">
        <v>151</v>
      </c>
      <c r="D542" s="265"/>
      <c r="E542" s="288">
        <f t="shared" si="111"/>
        <v>0</v>
      </c>
      <c r="F542" s="288" t="str">
        <f>IF('①7.積算内訳（PR）'!F541="","",'①7.積算内訳（PR）'!F541)</f>
        <v/>
      </c>
      <c r="G542" s="288" t="str">
        <f>IF('①7.積算内訳（PR）'!G541="","",'①7.積算内訳（PR）'!G541)</f>
        <v/>
      </c>
      <c r="H542" s="753" t="str">
        <f>IF('①7.積算内訳（PR）'!H541="","",'①7.積算内訳（PR）'!H541)</f>
        <v/>
      </c>
      <c r="I542" s="1780"/>
      <c r="J542" s="264" t="s">
        <v>151</v>
      </c>
      <c r="K542" s="265"/>
      <c r="L542" s="288" t="str">
        <f t="shared" si="112"/>
        <v/>
      </c>
      <c r="M542" s="266"/>
      <c r="N542" s="266"/>
      <c r="O542" s="266"/>
      <c r="P542" s="1783"/>
      <c r="Q542" s="1373"/>
      <c r="R542" s="1374"/>
      <c r="S542" s="259"/>
      <c r="T542" s="257"/>
      <c r="U542" s="180"/>
    </row>
    <row r="543" spans="2:21" ht="19.5" hidden="1" customHeight="1">
      <c r="B543" s="1364"/>
      <c r="C543" s="264" t="s">
        <v>152</v>
      </c>
      <c r="D543" s="265"/>
      <c r="E543" s="288">
        <f t="shared" si="111"/>
        <v>0</v>
      </c>
      <c r="F543" s="754" t="str">
        <f>IF('①7.積算内訳（PR）'!F542="","",'①7.積算内訳（PR）'!F542)</f>
        <v/>
      </c>
      <c r="G543" s="754" t="str">
        <f>IF('①7.積算内訳（PR）'!G542="","",'①7.積算内訳（PR）'!G542)</f>
        <v/>
      </c>
      <c r="H543" s="753" t="str">
        <f>IF('①7.積算内訳（PR）'!H542="","",'①7.積算内訳（PR）'!H542)</f>
        <v/>
      </c>
      <c r="I543" s="1780"/>
      <c r="J543" s="264" t="s">
        <v>152</v>
      </c>
      <c r="K543" s="265"/>
      <c r="L543" s="288" t="str">
        <f t="shared" si="112"/>
        <v/>
      </c>
      <c r="M543" s="278"/>
      <c r="N543" s="278"/>
      <c r="O543" s="278"/>
      <c r="P543" s="1783"/>
      <c r="Q543" s="1373"/>
      <c r="R543" s="1374"/>
      <c r="S543" s="259"/>
      <c r="T543" s="257"/>
      <c r="U543" s="180"/>
    </row>
    <row r="544" spans="2:21" ht="19.5" hidden="1" customHeight="1">
      <c r="B544" s="1364"/>
      <c r="C544" s="272" t="s">
        <v>631</v>
      </c>
      <c r="D544" s="265"/>
      <c r="E544" s="288">
        <f t="shared" si="111"/>
        <v>0</v>
      </c>
      <c r="F544" s="288" t="str">
        <f>IF('①7.積算内訳（PR）'!F543="","",'①7.積算内訳（PR）'!F543)</f>
        <v/>
      </c>
      <c r="G544" s="288" t="str">
        <f>IF('①7.積算内訳（PR）'!G543="","",'①7.積算内訳（PR）'!G543)</f>
        <v/>
      </c>
      <c r="H544" s="753" t="str">
        <f>IF('①7.積算内訳（PR）'!H543="","",'①7.積算内訳（PR）'!H543)</f>
        <v/>
      </c>
      <c r="I544" s="1780"/>
      <c r="J544" s="272" t="s">
        <v>631</v>
      </c>
      <c r="K544" s="265"/>
      <c r="L544" s="288" t="str">
        <f t="shared" si="112"/>
        <v/>
      </c>
      <c r="M544" s="266"/>
      <c r="N544" s="266"/>
      <c r="O544" s="266"/>
      <c r="P544" s="1783"/>
      <c r="Q544" s="1373"/>
      <c r="R544" s="1374"/>
      <c r="S544" s="259"/>
      <c r="T544" s="257"/>
      <c r="U544" s="180"/>
    </row>
    <row r="545" spans="2:21" ht="19.5" hidden="1" customHeight="1">
      <c r="B545" s="1364"/>
      <c r="C545" s="264" t="s">
        <v>153</v>
      </c>
      <c r="D545" s="265"/>
      <c r="E545" s="288">
        <f t="shared" si="111"/>
        <v>0</v>
      </c>
      <c r="F545" s="288" t="str">
        <f>IF('①7.積算内訳（PR）'!F544="","",'①7.積算内訳（PR）'!F544)</f>
        <v/>
      </c>
      <c r="G545" s="288" t="str">
        <f>IF('①7.積算内訳（PR）'!G544="","",'①7.積算内訳（PR）'!G544)</f>
        <v/>
      </c>
      <c r="H545" s="753" t="str">
        <f>IF('①7.積算内訳（PR）'!H544="","",'①7.積算内訳（PR）'!H544)</f>
        <v/>
      </c>
      <c r="I545" s="1780"/>
      <c r="J545" s="264" t="s">
        <v>153</v>
      </c>
      <c r="K545" s="265"/>
      <c r="L545" s="288" t="str">
        <f t="shared" si="112"/>
        <v/>
      </c>
      <c r="M545" s="266"/>
      <c r="N545" s="266"/>
      <c r="O545" s="266"/>
      <c r="P545" s="1783"/>
      <c r="Q545" s="1373"/>
      <c r="R545" s="1374"/>
      <c r="S545" s="259"/>
      <c r="T545" s="257"/>
      <c r="U545" s="180"/>
    </row>
    <row r="546" spans="2:21" ht="19.5" hidden="1" customHeight="1" thickBot="1">
      <c r="B546" s="1365"/>
      <c r="C546" s="273" t="s">
        <v>154</v>
      </c>
      <c r="D546" s="758" t="str">
        <f>IF('①7.積算内訳（PR）'!D545="","",'①7.積算内訳（PR）'!D545)</f>
        <v/>
      </c>
      <c r="E546" s="289">
        <f>SUM(F546:H546)</f>
        <v>0</v>
      </c>
      <c r="F546" s="289" t="str">
        <f>IF('①7.積算内訳（PR）'!F545="","",'①7.積算内訳（PR）'!F545)</f>
        <v/>
      </c>
      <c r="G546" s="289" t="str">
        <f>IF('①7.積算内訳（PR）'!G545="","",'①7.積算内訳（PR）'!G545)</f>
        <v/>
      </c>
      <c r="H546" s="755" t="str">
        <f>IF('①7.積算内訳（PR）'!H545="","",'①7.積算内訳（PR）'!H545)</f>
        <v/>
      </c>
      <c r="I546" s="1781"/>
      <c r="J546" s="273" t="s">
        <v>154</v>
      </c>
      <c r="K546" s="274"/>
      <c r="L546" s="289" t="str">
        <f t="shared" si="112"/>
        <v/>
      </c>
      <c r="M546" s="275"/>
      <c r="N546" s="275"/>
      <c r="O546" s="275"/>
      <c r="P546" s="1784"/>
      <c r="Q546" s="1381"/>
      <c r="R546" s="1382"/>
      <c r="S546" s="259"/>
      <c r="T546" s="257"/>
      <c r="U546" s="180"/>
    </row>
    <row r="547" spans="2:21" ht="37.5" hidden="1" customHeight="1">
      <c r="B547" s="204" t="str">
        <f>IF('①4.事業内容（PR）'!B59="","",'①4.事業内容（PR）'!B59)</f>
        <v/>
      </c>
      <c r="C547" s="1359" t="str">
        <f>IF('①4.事業内容（PR）'!C59="","",'①4.事業内容（PR）'!C59)</f>
        <v/>
      </c>
      <c r="D547" s="1360"/>
      <c r="E547" s="284">
        <f>SUM(E548:E556)</f>
        <v>0</v>
      </c>
      <c r="F547" s="284">
        <f>SUM(F548:F556)</f>
        <v>0</v>
      </c>
      <c r="G547" s="284">
        <f>SUM(G548:G556)</f>
        <v>0</v>
      </c>
      <c r="H547" s="756">
        <f>SUM(H548:H556)</f>
        <v>0</v>
      </c>
      <c r="I547" s="760" t="str">
        <f>IF('⑦1.活動計画変更（PR）'!C115="変更",'⑦1.活動計画変更（PR）'!B115,IF('⑦1.活動計画変更（PR）'!C115="中止",'⑦1.活動計画変更（PR）'!B115,""))</f>
        <v/>
      </c>
      <c r="J547" s="1359" t="str">
        <f>IF('⑦1.活動計画変更（PR）'!C115="変更",'⑦1.活動計画変更（PR）'!D115,"")</f>
        <v/>
      </c>
      <c r="K547" s="1360"/>
      <c r="L547" s="284" t="str">
        <f>IF(SUM(L548:L556)=0,"",SUM(L548:L556))</f>
        <v/>
      </c>
      <c r="M547" s="284" t="str">
        <f>IF(SUM(M548:M556)=0,"",SUM(M548:M556))</f>
        <v/>
      </c>
      <c r="N547" s="284" t="str">
        <f>IF(SUM(N548:N556)=0,"",SUM(N548:N556))</f>
        <v/>
      </c>
      <c r="O547" s="284" t="str">
        <f>IF(SUM(O548:O556)=0,"",SUM(O548:O556))</f>
        <v/>
      </c>
      <c r="P547" s="277"/>
      <c r="Q547" s="1787"/>
      <c r="R547" s="1788"/>
      <c r="S547" s="259"/>
      <c r="T547" s="257"/>
      <c r="U547" s="180"/>
    </row>
    <row r="548" spans="2:21" ht="19.5" hidden="1" customHeight="1">
      <c r="B548" s="1363"/>
      <c r="C548" s="260" t="s">
        <v>147</v>
      </c>
      <c r="D548" s="261"/>
      <c r="E548" s="287">
        <f>SUM(F548:H548)</f>
        <v>0</v>
      </c>
      <c r="F548" s="287" t="str">
        <f>IF('①7.積算内訳（PR）'!F547="","",'①7.積算内訳（PR）'!F547)</f>
        <v/>
      </c>
      <c r="G548" s="287" t="str">
        <f>IF('①7.積算内訳（PR）'!G547="","",'①7.積算内訳（PR）'!G547)</f>
        <v/>
      </c>
      <c r="H548" s="752" t="str">
        <f>IF('①7.積算内訳（PR）'!H547="","",'①7.積算内訳（PR）'!H547)</f>
        <v/>
      </c>
      <c r="I548" s="1779" t="str">
        <f>IF('⑦1.活動計画変更（PR）'!C115="選択","",IF('⑦1.活動計画変更（PR）'!C115="変更",'⑦1.活動計画変更（PR）'!C115,IF('⑦1.活動計画変更（PR）'!C115="中止","中止","")))</f>
        <v/>
      </c>
      <c r="J548" s="260" t="s">
        <v>147</v>
      </c>
      <c r="K548" s="261"/>
      <c r="L548" s="287" t="str">
        <f>IF(SUM(M548:O548)=0,"",SUM(M548:O548))</f>
        <v/>
      </c>
      <c r="M548" s="262"/>
      <c r="N548" s="262"/>
      <c r="O548" s="262"/>
      <c r="P548" s="1782"/>
      <c r="Q548" s="1785"/>
      <c r="R548" s="1786"/>
      <c r="S548" s="268"/>
      <c r="T548" s="270"/>
      <c r="U548" s="180"/>
    </row>
    <row r="549" spans="2:21" ht="19.5" hidden="1" customHeight="1">
      <c r="B549" s="1364"/>
      <c r="C549" s="264" t="s">
        <v>148</v>
      </c>
      <c r="D549" s="265"/>
      <c r="E549" s="288">
        <f t="shared" ref="E549:E555" si="113">SUM(F549:H549)</f>
        <v>0</v>
      </c>
      <c r="F549" s="288" t="str">
        <f>IF('①7.積算内訳（PR）'!F548="","",'①7.積算内訳（PR）'!F548)</f>
        <v/>
      </c>
      <c r="G549" s="288" t="str">
        <f>IF('①7.積算内訳（PR）'!G548="","",'①7.積算内訳（PR）'!G548)</f>
        <v/>
      </c>
      <c r="H549" s="753" t="str">
        <f>IF('①7.積算内訳（PR）'!H548="","",'①7.積算内訳（PR）'!H548)</f>
        <v/>
      </c>
      <c r="I549" s="1780"/>
      <c r="J549" s="264" t="s">
        <v>148</v>
      </c>
      <c r="K549" s="265"/>
      <c r="L549" s="288" t="str">
        <f t="shared" ref="L549:L556" si="114">IF(SUM(M549:O549)=0,"",SUM(M549:O549))</f>
        <v/>
      </c>
      <c r="M549" s="266"/>
      <c r="N549" s="266"/>
      <c r="O549" s="266"/>
      <c r="P549" s="1783"/>
      <c r="Q549" s="1373"/>
      <c r="R549" s="1374"/>
      <c r="S549" s="259"/>
      <c r="T549" s="257"/>
      <c r="U549" s="180"/>
    </row>
    <row r="550" spans="2:21" ht="19.5" hidden="1" customHeight="1">
      <c r="B550" s="1364"/>
      <c r="C550" s="264" t="s">
        <v>149</v>
      </c>
      <c r="D550" s="265"/>
      <c r="E550" s="288">
        <f t="shared" si="113"/>
        <v>0</v>
      </c>
      <c r="F550" s="288" t="str">
        <f>IF('①7.積算内訳（PR）'!F549="","",'①7.積算内訳（PR）'!F549)</f>
        <v/>
      </c>
      <c r="G550" s="288" t="str">
        <f>IF('①7.積算内訳（PR）'!G549="","",'①7.積算内訳（PR）'!G549)</f>
        <v/>
      </c>
      <c r="H550" s="753" t="str">
        <f>IF('①7.積算内訳（PR）'!H549="","",'①7.積算内訳（PR）'!H549)</f>
        <v/>
      </c>
      <c r="I550" s="1780"/>
      <c r="J550" s="264" t="s">
        <v>149</v>
      </c>
      <c r="K550" s="265"/>
      <c r="L550" s="288" t="str">
        <f t="shared" si="114"/>
        <v/>
      </c>
      <c r="M550" s="266"/>
      <c r="N550" s="266"/>
      <c r="O550" s="266"/>
      <c r="P550" s="1783"/>
      <c r="Q550" s="1373"/>
      <c r="R550" s="1374"/>
      <c r="S550" s="259"/>
      <c r="T550" s="257"/>
      <c r="U550" s="180"/>
    </row>
    <row r="551" spans="2:21" ht="19.5" hidden="1" customHeight="1">
      <c r="B551" s="1364"/>
      <c r="C551" s="269" t="s">
        <v>150</v>
      </c>
      <c r="D551" s="265"/>
      <c r="E551" s="288">
        <f t="shared" si="113"/>
        <v>0</v>
      </c>
      <c r="F551" s="288" t="str">
        <f>IF('①7.積算内訳（PR）'!F550="","",'①7.積算内訳（PR）'!F550)</f>
        <v/>
      </c>
      <c r="G551" s="288" t="str">
        <f>IF('①7.積算内訳（PR）'!G550="","",'①7.積算内訳（PR）'!G550)</f>
        <v/>
      </c>
      <c r="H551" s="753" t="str">
        <f>IF('①7.積算内訳（PR）'!H550="","",'①7.積算内訳（PR）'!H550)</f>
        <v/>
      </c>
      <c r="I551" s="1780"/>
      <c r="J551" s="269" t="s">
        <v>150</v>
      </c>
      <c r="K551" s="265"/>
      <c r="L551" s="288" t="str">
        <f t="shared" si="114"/>
        <v/>
      </c>
      <c r="M551" s="266"/>
      <c r="N551" s="266"/>
      <c r="O551" s="266"/>
      <c r="P551" s="1783"/>
      <c r="Q551" s="1373"/>
      <c r="R551" s="1374"/>
      <c r="S551" s="259"/>
      <c r="T551" s="257"/>
      <c r="U551" s="180"/>
    </row>
    <row r="552" spans="2:21" ht="19.5" hidden="1" customHeight="1">
      <c r="B552" s="1364"/>
      <c r="C552" s="264" t="s">
        <v>151</v>
      </c>
      <c r="D552" s="265"/>
      <c r="E552" s="288">
        <f t="shared" si="113"/>
        <v>0</v>
      </c>
      <c r="F552" s="288" t="str">
        <f>IF('①7.積算内訳（PR）'!F551="","",'①7.積算内訳（PR）'!F551)</f>
        <v/>
      </c>
      <c r="G552" s="288" t="str">
        <f>IF('①7.積算内訳（PR）'!G551="","",'①7.積算内訳（PR）'!G551)</f>
        <v/>
      </c>
      <c r="H552" s="753" t="str">
        <f>IF('①7.積算内訳（PR）'!H551="","",'①7.積算内訳（PR）'!H551)</f>
        <v/>
      </c>
      <c r="I552" s="1780"/>
      <c r="J552" s="264" t="s">
        <v>151</v>
      </c>
      <c r="K552" s="265"/>
      <c r="L552" s="288" t="str">
        <f t="shared" si="114"/>
        <v/>
      </c>
      <c r="M552" s="266"/>
      <c r="N552" s="266"/>
      <c r="O552" s="266"/>
      <c r="P552" s="1783"/>
      <c r="Q552" s="1373"/>
      <c r="R552" s="1374"/>
      <c r="S552" s="268"/>
      <c r="T552" s="270"/>
      <c r="U552" s="180"/>
    </row>
    <row r="553" spans="2:21" ht="19.5" hidden="1" customHeight="1">
      <c r="B553" s="1364"/>
      <c r="C553" s="264" t="s">
        <v>152</v>
      </c>
      <c r="D553" s="265"/>
      <c r="E553" s="288">
        <f t="shared" si="113"/>
        <v>0</v>
      </c>
      <c r="F553" s="754" t="str">
        <f>IF('①7.積算内訳（PR）'!F552="","",'①7.積算内訳（PR）'!F552)</f>
        <v/>
      </c>
      <c r="G553" s="754" t="str">
        <f>IF('①7.積算内訳（PR）'!G552="","",'①7.積算内訳（PR）'!G552)</f>
        <v/>
      </c>
      <c r="H553" s="753" t="str">
        <f>IF('①7.積算内訳（PR）'!H552="","",'①7.積算内訳（PR）'!H552)</f>
        <v/>
      </c>
      <c r="I553" s="1780"/>
      <c r="J553" s="264" t="s">
        <v>152</v>
      </c>
      <c r="K553" s="265"/>
      <c r="L553" s="288" t="str">
        <f t="shared" si="114"/>
        <v/>
      </c>
      <c r="M553" s="278"/>
      <c r="N553" s="278"/>
      <c r="O553" s="278"/>
      <c r="P553" s="1783"/>
      <c r="Q553" s="1373"/>
      <c r="R553" s="1374"/>
      <c r="S553" s="268"/>
      <c r="T553" s="270"/>
      <c r="U553" s="180"/>
    </row>
    <row r="554" spans="2:21" ht="19.5" hidden="1" customHeight="1">
      <c r="B554" s="1364"/>
      <c r="C554" s="272" t="s">
        <v>631</v>
      </c>
      <c r="D554" s="265"/>
      <c r="E554" s="288">
        <f t="shared" si="113"/>
        <v>0</v>
      </c>
      <c r="F554" s="288" t="str">
        <f>IF('①7.積算内訳（PR）'!F553="","",'①7.積算内訳（PR）'!F553)</f>
        <v/>
      </c>
      <c r="G554" s="288" t="str">
        <f>IF('①7.積算内訳（PR）'!G553="","",'①7.積算内訳（PR）'!G553)</f>
        <v/>
      </c>
      <c r="H554" s="753" t="str">
        <f>IF('①7.積算内訳（PR）'!H553="","",'①7.積算内訳（PR）'!H553)</f>
        <v/>
      </c>
      <c r="I554" s="1780"/>
      <c r="J554" s="272" t="s">
        <v>631</v>
      </c>
      <c r="K554" s="265"/>
      <c r="L554" s="288" t="str">
        <f t="shared" si="114"/>
        <v/>
      </c>
      <c r="M554" s="266"/>
      <c r="N554" s="266"/>
      <c r="O554" s="266"/>
      <c r="P554" s="1783"/>
      <c r="Q554" s="1373"/>
      <c r="R554" s="1374"/>
      <c r="S554" s="268"/>
      <c r="T554" s="270"/>
      <c r="U554" s="180"/>
    </row>
    <row r="555" spans="2:21" ht="19.5" hidden="1" customHeight="1">
      <c r="B555" s="1364"/>
      <c r="C555" s="264" t="s">
        <v>153</v>
      </c>
      <c r="D555" s="265"/>
      <c r="E555" s="288">
        <f t="shared" si="113"/>
        <v>0</v>
      </c>
      <c r="F555" s="288" t="str">
        <f>IF('①7.積算内訳（PR）'!F554="","",'①7.積算内訳（PR）'!F554)</f>
        <v/>
      </c>
      <c r="G555" s="288" t="str">
        <f>IF('①7.積算内訳（PR）'!G554="","",'①7.積算内訳（PR）'!G554)</f>
        <v/>
      </c>
      <c r="H555" s="753" t="str">
        <f>IF('①7.積算内訳（PR）'!H554="","",'①7.積算内訳（PR）'!H554)</f>
        <v/>
      </c>
      <c r="I555" s="1780"/>
      <c r="J555" s="264" t="s">
        <v>153</v>
      </c>
      <c r="K555" s="265"/>
      <c r="L555" s="288" t="str">
        <f t="shared" si="114"/>
        <v/>
      </c>
      <c r="M555" s="266"/>
      <c r="N555" s="266"/>
      <c r="O555" s="266"/>
      <c r="P555" s="1783"/>
      <c r="Q555" s="1373"/>
      <c r="R555" s="1374"/>
      <c r="S555" s="268"/>
      <c r="T555" s="270"/>
      <c r="U555" s="180"/>
    </row>
    <row r="556" spans="2:21" ht="19.5" hidden="1" customHeight="1" thickBot="1">
      <c r="B556" s="1365"/>
      <c r="C556" s="273" t="s">
        <v>154</v>
      </c>
      <c r="D556" s="758" t="str">
        <f>IF('①7.積算内訳（PR）'!D555="","",'①7.積算内訳（PR）'!D555)</f>
        <v/>
      </c>
      <c r="E556" s="289">
        <f>SUM(F556:H556)</f>
        <v>0</v>
      </c>
      <c r="F556" s="289" t="str">
        <f>IF('①7.積算内訳（PR）'!F555="","",'①7.積算内訳（PR）'!F555)</f>
        <v/>
      </c>
      <c r="G556" s="289" t="str">
        <f>IF('①7.積算内訳（PR）'!G555="","",'①7.積算内訳（PR）'!G555)</f>
        <v/>
      </c>
      <c r="H556" s="755" t="str">
        <f>IF('①7.積算内訳（PR）'!H555="","",'①7.積算内訳（PR）'!H555)</f>
        <v/>
      </c>
      <c r="I556" s="1781"/>
      <c r="J556" s="273" t="s">
        <v>154</v>
      </c>
      <c r="K556" s="274"/>
      <c r="L556" s="289" t="str">
        <f t="shared" si="114"/>
        <v/>
      </c>
      <c r="M556" s="275"/>
      <c r="N556" s="275"/>
      <c r="O556" s="275"/>
      <c r="P556" s="1784"/>
      <c r="Q556" s="1381"/>
      <c r="R556" s="1382"/>
      <c r="S556" s="268"/>
      <c r="T556" s="270"/>
      <c r="U556" s="180"/>
    </row>
    <row r="557" spans="2:21" ht="37.5" hidden="1" customHeight="1">
      <c r="B557" s="204" t="str">
        <f>IF('①4.事業内容（PR）'!B60="","",'①4.事業内容（PR）'!B60)</f>
        <v/>
      </c>
      <c r="C557" s="1359" t="str">
        <f>IF('①4.事業内容（PR）'!C60="","",'①4.事業内容（PR）'!C60)</f>
        <v/>
      </c>
      <c r="D557" s="1360"/>
      <c r="E557" s="284">
        <f>SUM(E558:E566)</f>
        <v>0</v>
      </c>
      <c r="F557" s="284">
        <f>SUM(F558:F566)</f>
        <v>0</v>
      </c>
      <c r="G557" s="284">
        <f>SUM(G558:G566)</f>
        <v>0</v>
      </c>
      <c r="H557" s="756">
        <f>SUM(H558:H566)</f>
        <v>0</v>
      </c>
      <c r="I557" s="760" t="str">
        <f>IF('⑦1.活動計画変更（PR）'!C117="変更",'⑦1.活動計画変更（PR）'!B117,IF('⑦1.活動計画変更（PR）'!C117="中止",'⑦1.活動計画変更（PR）'!B117,""))</f>
        <v/>
      </c>
      <c r="J557" s="1359" t="str">
        <f>IF('⑦1.活動計画変更（PR）'!C117="変更",'⑦1.活動計画変更（PR）'!D117,"")</f>
        <v/>
      </c>
      <c r="K557" s="1360"/>
      <c r="L557" s="284" t="str">
        <f>IF(SUM(L558:L566)=0,"",SUM(L558:L566))</f>
        <v/>
      </c>
      <c r="M557" s="284" t="str">
        <f>IF(SUM(M558:M566)=0,"",SUM(M558:M566))</f>
        <v/>
      </c>
      <c r="N557" s="284" t="str">
        <f>IF(SUM(N558:N566)=0,"",SUM(N558:N566))</f>
        <v/>
      </c>
      <c r="O557" s="284" t="str">
        <f>IF(SUM(O558:O566)=0,"",SUM(O558:O566))</f>
        <v/>
      </c>
      <c r="P557" s="279"/>
      <c r="Q557" s="1777"/>
      <c r="R557" s="1778"/>
      <c r="S557" s="259"/>
      <c r="T557" s="257"/>
      <c r="U557" s="180"/>
    </row>
    <row r="558" spans="2:21" ht="19.5" hidden="1" customHeight="1">
      <c r="B558" s="1363"/>
      <c r="C558" s="260" t="s">
        <v>147</v>
      </c>
      <c r="D558" s="261"/>
      <c r="E558" s="287">
        <f>SUM(F558:H558)</f>
        <v>0</v>
      </c>
      <c r="F558" s="287" t="str">
        <f>IF('①7.積算内訳（PR）'!F557="","",'①7.積算内訳（PR）'!F557)</f>
        <v/>
      </c>
      <c r="G558" s="287" t="str">
        <f>IF('①7.積算内訳（PR）'!G557="","",'①7.積算内訳（PR）'!G557)</f>
        <v/>
      </c>
      <c r="H558" s="752" t="str">
        <f>IF('①7.積算内訳（PR）'!H557="","",'①7.積算内訳（PR）'!H557)</f>
        <v/>
      </c>
      <c r="I558" s="1779" t="str">
        <f>IF('⑦1.活動計画変更（PR）'!C117="選択","",IF('⑦1.活動計画変更（PR）'!C117="変更",'⑦1.活動計画変更（PR）'!C117,IF('⑦1.活動計画変更（PR）'!C117="中止","中止","")))</f>
        <v/>
      </c>
      <c r="J558" s="260" t="s">
        <v>147</v>
      </c>
      <c r="K558" s="261"/>
      <c r="L558" s="287" t="str">
        <f>IF(SUM(M558:O558)=0,"",SUM(M558:O558))</f>
        <v/>
      </c>
      <c r="M558" s="262"/>
      <c r="N558" s="262"/>
      <c r="O558" s="262"/>
      <c r="P558" s="1782"/>
      <c r="Q558" s="1785"/>
      <c r="R558" s="1786"/>
      <c r="S558" s="268"/>
      <c r="T558" s="270"/>
      <c r="U558" s="180"/>
    </row>
    <row r="559" spans="2:21" ht="19.5" hidden="1" customHeight="1">
      <c r="B559" s="1364"/>
      <c r="C559" s="264" t="s">
        <v>148</v>
      </c>
      <c r="D559" s="265"/>
      <c r="E559" s="288">
        <f t="shared" ref="E559:E565" si="115">SUM(F559:H559)</f>
        <v>0</v>
      </c>
      <c r="F559" s="288" t="str">
        <f>IF('①7.積算内訳（PR）'!F558="","",'①7.積算内訳（PR）'!F558)</f>
        <v/>
      </c>
      <c r="G559" s="288" t="str">
        <f>IF('①7.積算内訳（PR）'!G558="","",'①7.積算内訳（PR）'!G558)</f>
        <v/>
      </c>
      <c r="H559" s="753" t="str">
        <f>IF('①7.積算内訳（PR）'!H558="","",'①7.積算内訳（PR）'!H558)</f>
        <v/>
      </c>
      <c r="I559" s="1780"/>
      <c r="J559" s="264" t="s">
        <v>148</v>
      </c>
      <c r="K559" s="265"/>
      <c r="L559" s="288" t="str">
        <f t="shared" ref="L559:L566" si="116">IF(SUM(M559:O559)=0,"",SUM(M559:O559))</f>
        <v/>
      </c>
      <c r="M559" s="266"/>
      <c r="N559" s="266"/>
      <c r="O559" s="266"/>
      <c r="P559" s="1783"/>
      <c r="Q559" s="1373"/>
      <c r="R559" s="1374"/>
      <c r="S559" s="259"/>
      <c r="T559" s="257"/>
      <c r="U559" s="180"/>
    </row>
    <row r="560" spans="2:21" ht="19.5" hidden="1" customHeight="1">
      <c r="B560" s="1364"/>
      <c r="C560" s="264" t="s">
        <v>149</v>
      </c>
      <c r="D560" s="265"/>
      <c r="E560" s="288">
        <f t="shared" si="115"/>
        <v>0</v>
      </c>
      <c r="F560" s="288" t="str">
        <f>IF('①7.積算内訳（PR）'!F559="","",'①7.積算内訳（PR）'!F559)</f>
        <v/>
      </c>
      <c r="G560" s="288" t="str">
        <f>IF('①7.積算内訳（PR）'!G559="","",'①7.積算内訳（PR）'!G559)</f>
        <v/>
      </c>
      <c r="H560" s="753" t="str">
        <f>IF('①7.積算内訳（PR）'!H559="","",'①7.積算内訳（PR）'!H559)</f>
        <v/>
      </c>
      <c r="I560" s="1780"/>
      <c r="J560" s="264" t="s">
        <v>149</v>
      </c>
      <c r="K560" s="265"/>
      <c r="L560" s="288" t="str">
        <f t="shared" si="116"/>
        <v/>
      </c>
      <c r="M560" s="266"/>
      <c r="N560" s="266"/>
      <c r="O560" s="266"/>
      <c r="P560" s="1783"/>
      <c r="Q560" s="1373"/>
      <c r="R560" s="1374"/>
      <c r="S560" s="259"/>
      <c r="T560" s="257"/>
      <c r="U560" s="180"/>
    </row>
    <row r="561" spans="2:21" ht="19.5" hidden="1" customHeight="1">
      <c r="B561" s="1364"/>
      <c r="C561" s="269" t="s">
        <v>150</v>
      </c>
      <c r="D561" s="265"/>
      <c r="E561" s="288">
        <f t="shared" si="115"/>
        <v>0</v>
      </c>
      <c r="F561" s="288" t="str">
        <f>IF('①7.積算内訳（PR）'!F560="","",'①7.積算内訳（PR）'!F560)</f>
        <v/>
      </c>
      <c r="G561" s="288" t="str">
        <f>IF('①7.積算内訳（PR）'!G560="","",'①7.積算内訳（PR）'!G560)</f>
        <v/>
      </c>
      <c r="H561" s="753" t="str">
        <f>IF('①7.積算内訳（PR）'!H560="","",'①7.積算内訳（PR）'!H560)</f>
        <v/>
      </c>
      <c r="I561" s="1780"/>
      <c r="J561" s="269" t="s">
        <v>150</v>
      </c>
      <c r="K561" s="265"/>
      <c r="L561" s="288" t="str">
        <f t="shared" si="116"/>
        <v/>
      </c>
      <c r="M561" s="266"/>
      <c r="N561" s="266"/>
      <c r="O561" s="266"/>
      <c r="P561" s="1783"/>
      <c r="Q561" s="1373"/>
      <c r="R561" s="1374"/>
      <c r="S561" s="259"/>
      <c r="T561" s="257"/>
      <c r="U561" s="180"/>
    </row>
    <row r="562" spans="2:21" ht="19.5" hidden="1" customHeight="1">
      <c r="B562" s="1364"/>
      <c r="C562" s="264" t="s">
        <v>151</v>
      </c>
      <c r="D562" s="265"/>
      <c r="E562" s="288">
        <f t="shared" si="115"/>
        <v>0</v>
      </c>
      <c r="F562" s="288" t="str">
        <f>IF('①7.積算内訳（PR）'!F561="","",'①7.積算内訳（PR）'!F561)</f>
        <v/>
      </c>
      <c r="G562" s="288" t="str">
        <f>IF('①7.積算内訳（PR）'!G561="","",'①7.積算内訳（PR）'!G561)</f>
        <v/>
      </c>
      <c r="H562" s="753" t="str">
        <f>IF('①7.積算内訳（PR）'!H561="","",'①7.積算内訳（PR）'!H561)</f>
        <v/>
      </c>
      <c r="I562" s="1780"/>
      <c r="J562" s="264" t="s">
        <v>151</v>
      </c>
      <c r="K562" s="265"/>
      <c r="L562" s="288" t="str">
        <f t="shared" si="116"/>
        <v/>
      </c>
      <c r="M562" s="266"/>
      <c r="N562" s="266"/>
      <c r="O562" s="266"/>
      <c r="P562" s="1783"/>
      <c r="Q562" s="1373"/>
      <c r="R562" s="1374"/>
      <c r="S562" s="268"/>
      <c r="T562" s="270"/>
      <c r="U562" s="180"/>
    </row>
    <row r="563" spans="2:21" ht="19.5" hidden="1" customHeight="1">
      <c r="B563" s="1364"/>
      <c r="C563" s="264" t="s">
        <v>152</v>
      </c>
      <c r="D563" s="265"/>
      <c r="E563" s="288">
        <f t="shared" si="115"/>
        <v>0</v>
      </c>
      <c r="F563" s="754" t="str">
        <f>IF('①7.積算内訳（PR）'!F562="","",'①7.積算内訳（PR）'!F562)</f>
        <v/>
      </c>
      <c r="G563" s="754" t="str">
        <f>IF('①7.積算内訳（PR）'!G562="","",'①7.積算内訳（PR）'!G562)</f>
        <v/>
      </c>
      <c r="H563" s="753" t="str">
        <f>IF('①7.積算内訳（PR）'!H562="","",'①7.積算内訳（PR）'!H562)</f>
        <v/>
      </c>
      <c r="I563" s="1780"/>
      <c r="J563" s="264" t="s">
        <v>152</v>
      </c>
      <c r="K563" s="265"/>
      <c r="L563" s="288" t="str">
        <f t="shared" si="116"/>
        <v/>
      </c>
      <c r="M563" s="278"/>
      <c r="N563" s="278"/>
      <c r="O563" s="278"/>
      <c r="P563" s="1783"/>
      <c r="Q563" s="1373"/>
      <c r="R563" s="1374"/>
      <c r="S563" s="268"/>
      <c r="T563" s="270"/>
      <c r="U563" s="180"/>
    </row>
    <row r="564" spans="2:21" ht="19.5" hidden="1" customHeight="1">
      <c r="B564" s="1364"/>
      <c r="C564" s="272" t="s">
        <v>631</v>
      </c>
      <c r="D564" s="265"/>
      <c r="E564" s="288">
        <f t="shared" si="115"/>
        <v>0</v>
      </c>
      <c r="F564" s="288" t="str">
        <f>IF('①7.積算内訳（PR）'!F563="","",'①7.積算内訳（PR）'!F563)</f>
        <v/>
      </c>
      <c r="G564" s="288" t="str">
        <f>IF('①7.積算内訳（PR）'!G563="","",'①7.積算内訳（PR）'!G563)</f>
        <v/>
      </c>
      <c r="H564" s="753" t="str">
        <f>IF('①7.積算内訳（PR）'!H563="","",'①7.積算内訳（PR）'!H563)</f>
        <v/>
      </c>
      <c r="I564" s="1780"/>
      <c r="J564" s="272" t="s">
        <v>631</v>
      </c>
      <c r="K564" s="265"/>
      <c r="L564" s="288" t="str">
        <f t="shared" si="116"/>
        <v/>
      </c>
      <c r="M564" s="266"/>
      <c r="N564" s="266"/>
      <c r="O564" s="266"/>
      <c r="P564" s="1783"/>
      <c r="Q564" s="1373"/>
      <c r="R564" s="1374"/>
      <c r="S564" s="268"/>
      <c r="T564" s="270"/>
      <c r="U564" s="180"/>
    </row>
    <row r="565" spans="2:21" ht="19.5" hidden="1" customHeight="1">
      <c r="B565" s="1364"/>
      <c r="C565" s="264" t="s">
        <v>153</v>
      </c>
      <c r="D565" s="265"/>
      <c r="E565" s="288">
        <f t="shared" si="115"/>
        <v>0</v>
      </c>
      <c r="F565" s="288" t="str">
        <f>IF('①7.積算内訳（PR）'!F564="","",'①7.積算内訳（PR）'!F564)</f>
        <v/>
      </c>
      <c r="G565" s="288" t="str">
        <f>IF('①7.積算内訳（PR）'!G564="","",'①7.積算内訳（PR）'!G564)</f>
        <v/>
      </c>
      <c r="H565" s="753" t="str">
        <f>IF('①7.積算内訳（PR）'!H564="","",'①7.積算内訳（PR）'!H564)</f>
        <v/>
      </c>
      <c r="I565" s="1780"/>
      <c r="J565" s="264" t="s">
        <v>153</v>
      </c>
      <c r="K565" s="265"/>
      <c r="L565" s="288" t="str">
        <f t="shared" si="116"/>
        <v/>
      </c>
      <c r="M565" s="266"/>
      <c r="N565" s="266"/>
      <c r="O565" s="266"/>
      <c r="P565" s="1783"/>
      <c r="Q565" s="1373"/>
      <c r="R565" s="1374"/>
      <c r="S565" s="268"/>
      <c r="T565" s="270"/>
      <c r="U565" s="180"/>
    </row>
    <row r="566" spans="2:21" ht="19.5" hidden="1" customHeight="1" thickBot="1">
      <c r="B566" s="1365"/>
      <c r="C566" s="273" t="s">
        <v>154</v>
      </c>
      <c r="D566" s="758" t="str">
        <f>IF('①7.積算内訳（PR）'!D565="","",'①7.積算内訳（PR）'!D565)</f>
        <v/>
      </c>
      <c r="E566" s="289">
        <f>SUM(F566:H566)</f>
        <v>0</v>
      </c>
      <c r="F566" s="289" t="str">
        <f>IF('①7.積算内訳（PR）'!F565="","",'①7.積算内訳（PR）'!F565)</f>
        <v/>
      </c>
      <c r="G566" s="289" t="str">
        <f>IF('①7.積算内訳（PR）'!G565="","",'①7.積算内訳（PR）'!G565)</f>
        <v/>
      </c>
      <c r="H566" s="755" t="str">
        <f>IF('①7.積算内訳（PR）'!H565="","",'①7.積算内訳（PR）'!H565)</f>
        <v/>
      </c>
      <c r="I566" s="1781"/>
      <c r="J566" s="273" t="s">
        <v>154</v>
      </c>
      <c r="K566" s="274"/>
      <c r="L566" s="289" t="str">
        <f t="shared" si="116"/>
        <v/>
      </c>
      <c r="M566" s="275"/>
      <c r="N566" s="275"/>
      <c r="O566" s="275"/>
      <c r="P566" s="1784"/>
      <c r="Q566" s="1381"/>
      <c r="R566" s="1382"/>
      <c r="S566" s="268"/>
      <c r="T566" s="270"/>
      <c r="U566" s="180"/>
    </row>
    <row r="567" spans="2:21" ht="37.5" hidden="1" customHeight="1">
      <c r="B567" s="204" t="str">
        <f>IF('①4.事業内容（PR）'!B61="","",'①4.事業内容（PR）'!B61)</f>
        <v/>
      </c>
      <c r="C567" s="1359" t="str">
        <f>IF('①4.事業内容（PR）'!C61="","",'①4.事業内容（PR）'!C61)</f>
        <v/>
      </c>
      <c r="D567" s="1360"/>
      <c r="E567" s="284">
        <f>SUM(E568:E576)</f>
        <v>0</v>
      </c>
      <c r="F567" s="284">
        <f>SUM(F568:F576)</f>
        <v>0</v>
      </c>
      <c r="G567" s="284">
        <f>SUM(G568:G576)</f>
        <v>0</v>
      </c>
      <c r="H567" s="756">
        <f>SUM(H568:H576)</f>
        <v>0</v>
      </c>
      <c r="I567" s="760" t="str">
        <f>IF('⑦1.活動計画変更（PR）'!C119="変更",'⑦1.活動計画変更（PR）'!B119,IF('⑦1.活動計画変更（PR）'!C119="中止",'⑦1.活動計画変更（PR）'!B119,""))</f>
        <v/>
      </c>
      <c r="J567" s="1359" t="str">
        <f>IF('⑦1.活動計画変更（PR）'!C119="変更",'⑦1.活動計画変更（PR）'!D119,"")</f>
        <v/>
      </c>
      <c r="K567" s="1360"/>
      <c r="L567" s="284" t="str">
        <f>IF(SUM(L568:L576)=0,"",SUM(L568:L576))</f>
        <v/>
      </c>
      <c r="M567" s="284" t="str">
        <f>IF(SUM(M568:M576)=0,"",SUM(M568:M576))</f>
        <v/>
      </c>
      <c r="N567" s="284" t="str">
        <f>IF(SUM(N568:N576)=0,"",SUM(N568:N576))</f>
        <v/>
      </c>
      <c r="O567" s="284" t="str">
        <f>IF(SUM(O568:O576)=0,"",SUM(O568:O576))</f>
        <v/>
      </c>
      <c r="P567" s="277"/>
      <c r="Q567" s="1787"/>
      <c r="R567" s="1788"/>
      <c r="S567" s="259"/>
      <c r="T567" s="257"/>
      <c r="U567" s="180"/>
    </row>
    <row r="568" spans="2:21" ht="19.5" hidden="1" customHeight="1">
      <c r="B568" s="1363"/>
      <c r="C568" s="260" t="s">
        <v>147</v>
      </c>
      <c r="D568" s="261"/>
      <c r="E568" s="287">
        <f>SUM(F568:H568)</f>
        <v>0</v>
      </c>
      <c r="F568" s="287" t="str">
        <f>IF('①7.積算内訳（PR）'!F567="","",'①7.積算内訳（PR）'!F567)</f>
        <v/>
      </c>
      <c r="G568" s="287" t="str">
        <f>IF('①7.積算内訳（PR）'!G567="","",'①7.積算内訳（PR）'!G567)</f>
        <v/>
      </c>
      <c r="H568" s="752" t="str">
        <f>IF('①7.積算内訳（PR）'!H567="","",'①7.積算内訳（PR）'!H567)</f>
        <v/>
      </c>
      <c r="I568" s="1779" t="str">
        <f>IF('⑦1.活動計画変更（PR）'!C119="選択","",IF('⑦1.活動計画変更（PR）'!C119="変更",'⑦1.活動計画変更（PR）'!C119,IF('⑦1.活動計画変更（PR）'!C119="中止","中止","")))</f>
        <v/>
      </c>
      <c r="J568" s="260" t="s">
        <v>147</v>
      </c>
      <c r="K568" s="261"/>
      <c r="L568" s="287" t="str">
        <f>IF(SUM(M568:O568)=0,"",SUM(M568:O568))</f>
        <v/>
      </c>
      <c r="M568" s="262"/>
      <c r="N568" s="262"/>
      <c r="O568" s="262"/>
      <c r="P568" s="1782"/>
      <c r="Q568" s="1785"/>
      <c r="R568" s="1786"/>
      <c r="S568" s="268"/>
      <c r="T568" s="270"/>
      <c r="U568" s="180"/>
    </row>
    <row r="569" spans="2:21" ht="19.5" hidden="1" customHeight="1">
      <c r="B569" s="1364"/>
      <c r="C569" s="264" t="s">
        <v>148</v>
      </c>
      <c r="D569" s="265"/>
      <c r="E569" s="288">
        <f t="shared" ref="E569:E575" si="117">SUM(F569:H569)</f>
        <v>0</v>
      </c>
      <c r="F569" s="288" t="str">
        <f>IF('①7.積算内訳（PR）'!F568="","",'①7.積算内訳（PR）'!F568)</f>
        <v/>
      </c>
      <c r="G569" s="288" t="str">
        <f>IF('①7.積算内訳（PR）'!G568="","",'①7.積算内訳（PR）'!G568)</f>
        <v/>
      </c>
      <c r="H569" s="753" t="str">
        <f>IF('①7.積算内訳（PR）'!H568="","",'①7.積算内訳（PR）'!H568)</f>
        <v/>
      </c>
      <c r="I569" s="1780"/>
      <c r="J569" s="264" t="s">
        <v>148</v>
      </c>
      <c r="K569" s="265"/>
      <c r="L569" s="288" t="str">
        <f t="shared" ref="L569:L576" si="118">IF(SUM(M569:O569)=0,"",SUM(M569:O569))</f>
        <v/>
      </c>
      <c r="M569" s="266"/>
      <c r="N569" s="266"/>
      <c r="O569" s="266"/>
      <c r="P569" s="1783"/>
      <c r="Q569" s="1373"/>
      <c r="R569" s="1374"/>
      <c r="S569" s="259"/>
      <c r="T569" s="257"/>
      <c r="U569" s="180"/>
    </row>
    <row r="570" spans="2:21" ht="19.5" hidden="1" customHeight="1">
      <c r="B570" s="1364"/>
      <c r="C570" s="264" t="s">
        <v>149</v>
      </c>
      <c r="D570" s="265"/>
      <c r="E570" s="288">
        <f t="shared" si="117"/>
        <v>0</v>
      </c>
      <c r="F570" s="288" t="str">
        <f>IF('①7.積算内訳（PR）'!F569="","",'①7.積算内訳（PR）'!F569)</f>
        <v/>
      </c>
      <c r="G570" s="288" t="str">
        <f>IF('①7.積算内訳（PR）'!G569="","",'①7.積算内訳（PR）'!G569)</f>
        <v/>
      </c>
      <c r="H570" s="753" t="str">
        <f>IF('①7.積算内訳（PR）'!H569="","",'①7.積算内訳（PR）'!H569)</f>
        <v/>
      </c>
      <c r="I570" s="1780"/>
      <c r="J570" s="264" t="s">
        <v>149</v>
      </c>
      <c r="K570" s="265"/>
      <c r="L570" s="288" t="str">
        <f t="shared" si="118"/>
        <v/>
      </c>
      <c r="M570" s="266"/>
      <c r="N570" s="266"/>
      <c r="O570" s="266"/>
      <c r="P570" s="1783"/>
      <c r="Q570" s="1373"/>
      <c r="R570" s="1374"/>
      <c r="S570" s="259"/>
      <c r="T570" s="257"/>
      <c r="U570" s="180"/>
    </row>
    <row r="571" spans="2:21" ht="19.5" hidden="1" customHeight="1">
      <c r="B571" s="1364"/>
      <c r="C571" s="269" t="s">
        <v>150</v>
      </c>
      <c r="D571" s="265"/>
      <c r="E571" s="288">
        <f t="shared" si="117"/>
        <v>0</v>
      </c>
      <c r="F571" s="288" t="str">
        <f>IF('①7.積算内訳（PR）'!F570="","",'①7.積算内訳（PR）'!F570)</f>
        <v/>
      </c>
      <c r="G571" s="288" t="str">
        <f>IF('①7.積算内訳（PR）'!G570="","",'①7.積算内訳（PR）'!G570)</f>
        <v/>
      </c>
      <c r="H571" s="753" t="str">
        <f>IF('①7.積算内訳（PR）'!H570="","",'①7.積算内訳（PR）'!H570)</f>
        <v/>
      </c>
      <c r="I571" s="1780"/>
      <c r="J571" s="269" t="s">
        <v>150</v>
      </c>
      <c r="K571" s="265"/>
      <c r="L571" s="288" t="str">
        <f t="shared" si="118"/>
        <v/>
      </c>
      <c r="M571" s="266"/>
      <c r="N571" s="266"/>
      <c r="O571" s="266"/>
      <c r="P571" s="1783"/>
      <c r="Q571" s="1373"/>
      <c r="R571" s="1374"/>
      <c r="S571" s="259"/>
      <c r="T571" s="257"/>
      <c r="U571" s="180"/>
    </row>
    <row r="572" spans="2:21" ht="19.5" hidden="1" customHeight="1">
      <c r="B572" s="1364"/>
      <c r="C572" s="264" t="s">
        <v>151</v>
      </c>
      <c r="D572" s="265"/>
      <c r="E572" s="288">
        <f t="shared" si="117"/>
        <v>0</v>
      </c>
      <c r="F572" s="288" t="str">
        <f>IF('①7.積算内訳（PR）'!F571="","",'①7.積算内訳（PR）'!F571)</f>
        <v/>
      </c>
      <c r="G572" s="288" t="str">
        <f>IF('①7.積算内訳（PR）'!G571="","",'①7.積算内訳（PR）'!G571)</f>
        <v/>
      </c>
      <c r="H572" s="753" t="str">
        <f>IF('①7.積算内訳（PR）'!H571="","",'①7.積算内訳（PR）'!H571)</f>
        <v/>
      </c>
      <c r="I572" s="1780"/>
      <c r="J572" s="264" t="s">
        <v>151</v>
      </c>
      <c r="K572" s="265"/>
      <c r="L572" s="288" t="str">
        <f t="shared" si="118"/>
        <v/>
      </c>
      <c r="M572" s="266"/>
      <c r="N572" s="266"/>
      <c r="O572" s="266"/>
      <c r="P572" s="1783"/>
      <c r="Q572" s="1373"/>
      <c r="R572" s="1374"/>
      <c r="S572" s="268"/>
      <c r="T572" s="270"/>
      <c r="U572" s="180"/>
    </row>
    <row r="573" spans="2:21" ht="19.5" hidden="1" customHeight="1">
      <c r="B573" s="1364"/>
      <c r="C573" s="264" t="s">
        <v>152</v>
      </c>
      <c r="D573" s="265"/>
      <c r="E573" s="288">
        <f t="shared" si="117"/>
        <v>0</v>
      </c>
      <c r="F573" s="754" t="str">
        <f>IF('①7.積算内訳（PR）'!F572="","",'①7.積算内訳（PR）'!F572)</f>
        <v/>
      </c>
      <c r="G573" s="754" t="str">
        <f>IF('①7.積算内訳（PR）'!G572="","",'①7.積算内訳（PR）'!G572)</f>
        <v/>
      </c>
      <c r="H573" s="753" t="str">
        <f>IF('①7.積算内訳（PR）'!H572="","",'①7.積算内訳（PR）'!H572)</f>
        <v/>
      </c>
      <c r="I573" s="1780"/>
      <c r="J573" s="264" t="s">
        <v>152</v>
      </c>
      <c r="K573" s="265"/>
      <c r="L573" s="288" t="str">
        <f t="shared" si="118"/>
        <v/>
      </c>
      <c r="M573" s="278"/>
      <c r="N573" s="278"/>
      <c r="O573" s="278"/>
      <c r="P573" s="1783"/>
      <c r="Q573" s="1373"/>
      <c r="R573" s="1374"/>
      <c r="S573" s="268"/>
      <c r="T573" s="270"/>
      <c r="U573" s="180"/>
    </row>
    <row r="574" spans="2:21" ht="19.5" hidden="1" customHeight="1">
      <c r="B574" s="1364"/>
      <c r="C574" s="272" t="s">
        <v>631</v>
      </c>
      <c r="D574" s="265"/>
      <c r="E574" s="288">
        <f t="shared" si="117"/>
        <v>0</v>
      </c>
      <c r="F574" s="288" t="str">
        <f>IF('①7.積算内訳（PR）'!F573="","",'①7.積算内訳（PR）'!F573)</f>
        <v/>
      </c>
      <c r="G574" s="288" t="str">
        <f>IF('①7.積算内訳（PR）'!G573="","",'①7.積算内訳（PR）'!G573)</f>
        <v/>
      </c>
      <c r="H574" s="753" t="str">
        <f>IF('①7.積算内訳（PR）'!H573="","",'①7.積算内訳（PR）'!H573)</f>
        <v/>
      </c>
      <c r="I574" s="1780"/>
      <c r="J574" s="272" t="s">
        <v>631</v>
      </c>
      <c r="K574" s="265"/>
      <c r="L574" s="288" t="str">
        <f t="shared" si="118"/>
        <v/>
      </c>
      <c r="M574" s="266"/>
      <c r="N574" s="266"/>
      <c r="O574" s="266"/>
      <c r="P574" s="1783"/>
      <c r="Q574" s="1373"/>
      <c r="R574" s="1374"/>
      <c r="S574" s="268"/>
      <c r="T574" s="270"/>
      <c r="U574" s="180"/>
    </row>
    <row r="575" spans="2:21" ht="19.5" hidden="1" customHeight="1">
      <c r="B575" s="1364"/>
      <c r="C575" s="264" t="s">
        <v>153</v>
      </c>
      <c r="D575" s="265"/>
      <c r="E575" s="288">
        <f t="shared" si="117"/>
        <v>0</v>
      </c>
      <c r="F575" s="288" t="str">
        <f>IF('①7.積算内訳（PR）'!F574="","",'①7.積算内訳（PR）'!F574)</f>
        <v/>
      </c>
      <c r="G575" s="288" t="str">
        <f>IF('①7.積算内訳（PR）'!G574="","",'①7.積算内訳（PR）'!G574)</f>
        <v/>
      </c>
      <c r="H575" s="753" t="str">
        <f>IF('①7.積算内訳（PR）'!H574="","",'①7.積算内訳（PR）'!H574)</f>
        <v/>
      </c>
      <c r="I575" s="1780"/>
      <c r="J575" s="264" t="s">
        <v>153</v>
      </c>
      <c r="K575" s="265"/>
      <c r="L575" s="288" t="str">
        <f t="shared" si="118"/>
        <v/>
      </c>
      <c r="M575" s="266"/>
      <c r="N575" s="266"/>
      <c r="O575" s="266"/>
      <c r="P575" s="1783"/>
      <c r="Q575" s="1373"/>
      <c r="R575" s="1374"/>
      <c r="S575" s="268"/>
      <c r="T575" s="270"/>
      <c r="U575" s="180"/>
    </row>
    <row r="576" spans="2:21" ht="19.5" hidden="1" customHeight="1" thickBot="1">
      <c r="B576" s="1365"/>
      <c r="C576" s="273" t="s">
        <v>154</v>
      </c>
      <c r="D576" s="758" t="str">
        <f>IF('①7.積算内訳（PR）'!D575="","",'①7.積算内訳（PR）'!D575)</f>
        <v/>
      </c>
      <c r="E576" s="761">
        <f>SUM(F576:H576)</f>
        <v>0</v>
      </c>
      <c r="F576" s="289" t="str">
        <f>IF('①7.積算内訳（PR）'!F575="","",'①7.積算内訳（PR）'!F575)</f>
        <v/>
      </c>
      <c r="G576" s="289" t="str">
        <f>IF('①7.積算内訳（PR）'!G575="","",'①7.積算内訳（PR）'!G575)</f>
        <v/>
      </c>
      <c r="H576" s="755" t="str">
        <f>IF('①7.積算内訳（PR）'!H575="","",'①7.積算内訳（PR）'!H575)</f>
        <v/>
      </c>
      <c r="I576" s="1781"/>
      <c r="J576" s="273" t="s">
        <v>154</v>
      </c>
      <c r="K576" s="274"/>
      <c r="L576" s="761" t="str">
        <f t="shared" si="118"/>
        <v/>
      </c>
      <c r="M576" s="748"/>
      <c r="N576" s="748"/>
      <c r="O576" s="748"/>
      <c r="P576" s="1784"/>
      <c r="Q576" s="1381"/>
      <c r="R576" s="1382"/>
      <c r="S576" s="268"/>
      <c r="T576" s="270"/>
      <c r="U576" s="180"/>
    </row>
    <row r="577" spans="2:21" ht="37.5" hidden="1" customHeight="1">
      <c r="B577" s="285" t="str">
        <f>IF('①4.事業内容（PR）'!B62="","",'①4.事業内容（PR）'!B62)</f>
        <v/>
      </c>
      <c r="C577" s="1359" t="str">
        <f>IF('①4.事業内容（PR）'!C62="","",'①4.事業内容（PR）'!C62)</f>
        <v/>
      </c>
      <c r="D577" s="1360"/>
      <c r="E577" s="286">
        <f>SUM(E578:E586)</f>
        <v>0</v>
      </c>
      <c r="F577" s="286">
        <f>SUM(F578:F586)</f>
        <v>0</v>
      </c>
      <c r="G577" s="286">
        <f>SUM(G578:G586)</f>
        <v>0</v>
      </c>
      <c r="H577" s="757">
        <f>SUM(H578:H586)</f>
        <v>0</v>
      </c>
      <c r="I577" s="760" t="str">
        <f>IF('⑦1.活動計画変更（PR）'!C121="変更",'⑦1.活動計画変更（PR）'!B121,IF('⑦1.活動計画変更（PR）'!C121="中止",'⑦1.活動計画変更（PR）'!B121,""))</f>
        <v/>
      </c>
      <c r="J577" s="1359" t="str">
        <f>IF('⑦1.活動計画変更（PR）'!C121="変更",'⑦1.活動計画変更（PR）'!D121,"")</f>
        <v/>
      </c>
      <c r="K577" s="1360"/>
      <c r="L577" s="286" t="str">
        <f>IF(SUM(L578:L586)=0,"",SUM(L578:L586))</f>
        <v/>
      </c>
      <c r="M577" s="286" t="str">
        <f>IF(SUM(M578:M586)=0,"",SUM(M578:M586))</f>
        <v/>
      </c>
      <c r="N577" s="286" t="str">
        <f>IF(SUM(N578:N586)=0,"",SUM(N578:N586))</f>
        <v/>
      </c>
      <c r="O577" s="286" t="str">
        <f>IF(SUM(O578:O586)=0,"",SUM(O578:O586))</f>
        <v/>
      </c>
      <c r="P577" s="280"/>
      <c r="Q577" s="1777"/>
      <c r="R577" s="1778"/>
      <c r="S577" s="259"/>
      <c r="T577" s="257"/>
      <c r="U577" s="180"/>
    </row>
    <row r="578" spans="2:21" ht="19.5" hidden="1" customHeight="1">
      <c r="B578" s="1363"/>
      <c r="C578" s="260" t="s">
        <v>147</v>
      </c>
      <c r="D578" s="261"/>
      <c r="E578" s="287">
        <f>SUM(F578:H578)</f>
        <v>0</v>
      </c>
      <c r="F578" s="287" t="str">
        <f>IF('①7.積算内訳（PR）'!F577="","",'①7.積算内訳（PR）'!F577)</f>
        <v/>
      </c>
      <c r="G578" s="287" t="str">
        <f>IF('①7.積算内訳（PR）'!G577="","",'①7.積算内訳（PR）'!G577)</f>
        <v/>
      </c>
      <c r="H578" s="752" t="str">
        <f>IF('①7.積算内訳（PR）'!H577="","",'①7.積算内訳（PR）'!H577)</f>
        <v/>
      </c>
      <c r="I578" s="1779" t="str">
        <f>IF('⑦1.活動計画変更（PR）'!C121="選択","",IF('⑦1.活動計画変更（PR）'!C121="変更",'⑦1.活動計画変更（PR）'!C121,IF('⑦1.活動計画変更（PR）'!C121="中止","中止","")))</f>
        <v/>
      </c>
      <c r="J578" s="260" t="s">
        <v>147</v>
      </c>
      <c r="K578" s="261"/>
      <c r="L578" s="287" t="str">
        <f>IF(SUM(M578:O578)=0,"",SUM(M578:O578))</f>
        <v/>
      </c>
      <c r="M578" s="262"/>
      <c r="N578" s="262"/>
      <c r="O578" s="262"/>
      <c r="P578" s="1782"/>
      <c r="Q578" s="1785"/>
      <c r="R578" s="1786"/>
      <c r="S578" s="268"/>
      <c r="T578" s="270"/>
      <c r="U578" s="180"/>
    </row>
    <row r="579" spans="2:21" ht="19.5" hidden="1" customHeight="1">
      <c r="B579" s="1364"/>
      <c r="C579" s="264" t="s">
        <v>148</v>
      </c>
      <c r="D579" s="265"/>
      <c r="E579" s="288">
        <f t="shared" ref="E579:E585" si="119">SUM(F579:H579)</f>
        <v>0</v>
      </c>
      <c r="F579" s="288" t="str">
        <f>IF('①7.積算内訳（PR）'!F578="","",'①7.積算内訳（PR）'!F578)</f>
        <v/>
      </c>
      <c r="G579" s="288" t="str">
        <f>IF('①7.積算内訳（PR）'!G578="","",'①7.積算内訳（PR）'!G578)</f>
        <v/>
      </c>
      <c r="H579" s="753" t="str">
        <f>IF('①7.積算内訳（PR）'!H578="","",'①7.積算内訳（PR）'!H578)</f>
        <v/>
      </c>
      <c r="I579" s="1780"/>
      <c r="J579" s="264" t="s">
        <v>148</v>
      </c>
      <c r="K579" s="265"/>
      <c r="L579" s="288" t="str">
        <f t="shared" ref="L579:L586" si="120">IF(SUM(M579:O579)=0,"",SUM(M579:O579))</f>
        <v/>
      </c>
      <c r="M579" s="266"/>
      <c r="N579" s="266"/>
      <c r="O579" s="266"/>
      <c r="P579" s="1783"/>
      <c r="Q579" s="1373"/>
      <c r="R579" s="1374"/>
      <c r="S579" s="259"/>
      <c r="T579" s="257"/>
      <c r="U579" s="180"/>
    </row>
    <row r="580" spans="2:21" ht="19.5" hidden="1" customHeight="1">
      <c r="B580" s="1364"/>
      <c r="C580" s="264" t="s">
        <v>149</v>
      </c>
      <c r="D580" s="265"/>
      <c r="E580" s="288">
        <f t="shared" si="119"/>
        <v>0</v>
      </c>
      <c r="F580" s="288" t="str">
        <f>IF('①7.積算内訳（PR）'!F579="","",'①7.積算内訳（PR）'!F579)</f>
        <v/>
      </c>
      <c r="G580" s="288" t="str">
        <f>IF('①7.積算内訳（PR）'!G579="","",'①7.積算内訳（PR）'!G579)</f>
        <v/>
      </c>
      <c r="H580" s="753" t="str">
        <f>IF('①7.積算内訳（PR）'!H579="","",'①7.積算内訳（PR）'!H579)</f>
        <v/>
      </c>
      <c r="I580" s="1780"/>
      <c r="J580" s="264" t="s">
        <v>149</v>
      </c>
      <c r="K580" s="265"/>
      <c r="L580" s="288" t="str">
        <f t="shared" si="120"/>
        <v/>
      </c>
      <c r="M580" s="266"/>
      <c r="N580" s="266"/>
      <c r="O580" s="266"/>
      <c r="P580" s="1783"/>
      <c r="Q580" s="1373"/>
      <c r="R580" s="1374"/>
      <c r="S580" s="259"/>
      <c r="T580" s="257"/>
      <c r="U580" s="180"/>
    </row>
    <row r="581" spans="2:21" ht="19.5" hidden="1" customHeight="1">
      <c r="B581" s="1364"/>
      <c r="C581" s="269" t="s">
        <v>150</v>
      </c>
      <c r="D581" s="265"/>
      <c r="E581" s="288">
        <f t="shared" si="119"/>
        <v>0</v>
      </c>
      <c r="F581" s="288" t="str">
        <f>IF('①7.積算内訳（PR）'!F580="","",'①7.積算内訳（PR）'!F580)</f>
        <v/>
      </c>
      <c r="G581" s="288" t="str">
        <f>IF('①7.積算内訳（PR）'!G580="","",'①7.積算内訳（PR）'!G580)</f>
        <v/>
      </c>
      <c r="H581" s="753" t="str">
        <f>IF('①7.積算内訳（PR）'!H580="","",'①7.積算内訳（PR）'!H580)</f>
        <v/>
      </c>
      <c r="I581" s="1780"/>
      <c r="J581" s="269" t="s">
        <v>150</v>
      </c>
      <c r="K581" s="265"/>
      <c r="L581" s="288" t="str">
        <f t="shared" si="120"/>
        <v/>
      </c>
      <c r="M581" s="266"/>
      <c r="N581" s="266"/>
      <c r="O581" s="266"/>
      <c r="P581" s="1783"/>
      <c r="Q581" s="1373"/>
      <c r="R581" s="1374"/>
      <c r="S581" s="259"/>
      <c r="T581" s="257"/>
      <c r="U581" s="180"/>
    </row>
    <row r="582" spans="2:21" ht="19.5" hidden="1" customHeight="1">
      <c r="B582" s="1364"/>
      <c r="C582" s="264" t="s">
        <v>151</v>
      </c>
      <c r="D582" s="265"/>
      <c r="E582" s="288">
        <f t="shared" si="119"/>
        <v>0</v>
      </c>
      <c r="F582" s="288" t="str">
        <f>IF('①7.積算内訳（PR）'!F581="","",'①7.積算内訳（PR）'!F581)</f>
        <v/>
      </c>
      <c r="G582" s="288" t="str">
        <f>IF('①7.積算内訳（PR）'!G581="","",'①7.積算内訳（PR）'!G581)</f>
        <v/>
      </c>
      <c r="H582" s="753" t="str">
        <f>IF('①7.積算内訳（PR）'!H581="","",'①7.積算内訳（PR）'!H581)</f>
        <v/>
      </c>
      <c r="I582" s="1780"/>
      <c r="J582" s="264" t="s">
        <v>151</v>
      </c>
      <c r="K582" s="265"/>
      <c r="L582" s="288" t="str">
        <f t="shared" si="120"/>
        <v/>
      </c>
      <c r="M582" s="266"/>
      <c r="N582" s="266"/>
      <c r="O582" s="266"/>
      <c r="P582" s="1783"/>
      <c r="Q582" s="1373"/>
      <c r="R582" s="1374"/>
      <c r="S582" s="268"/>
      <c r="T582" s="270"/>
      <c r="U582" s="180"/>
    </row>
    <row r="583" spans="2:21" ht="19.5" hidden="1" customHeight="1">
      <c r="B583" s="1364"/>
      <c r="C583" s="264" t="s">
        <v>152</v>
      </c>
      <c r="D583" s="265"/>
      <c r="E583" s="288">
        <f t="shared" si="119"/>
        <v>0</v>
      </c>
      <c r="F583" s="754" t="str">
        <f>IF('①7.積算内訳（PR）'!F582="","",'①7.積算内訳（PR）'!F582)</f>
        <v/>
      </c>
      <c r="G583" s="754" t="str">
        <f>IF('①7.積算内訳（PR）'!G582="","",'①7.積算内訳（PR）'!G582)</f>
        <v/>
      </c>
      <c r="H583" s="753" t="str">
        <f>IF('①7.積算内訳（PR）'!H582="","",'①7.積算内訳（PR）'!H582)</f>
        <v/>
      </c>
      <c r="I583" s="1780"/>
      <c r="J583" s="264" t="s">
        <v>152</v>
      </c>
      <c r="K583" s="265"/>
      <c r="L583" s="288" t="str">
        <f t="shared" si="120"/>
        <v/>
      </c>
      <c r="M583" s="278"/>
      <c r="N583" s="278"/>
      <c r="O583" s="278"/>
      <c r="P583" s="1783"/>
      <c r="Q583" s="1373"/>
      <c r="R583" s="1374"/>
      <c r="S583" s="268"/>
      <c r="T583" s="270"/>
      <c r="U583" s="180"/>
    </row>
    <row r="584" spans="2:21" ht="19.5" hidden="1" customHeight="1">
      <c r="B584" s="1364"/>
      <c r="C584" s="272" t="s">
        <v>631</v>
      </c>
      <c r="D584" s="265"/>
      <c r="E584" s="288">
        <f t="shared" si="119"/>
        <v>0</v>
      </c>
      <c r="F584" s="288" t="str">
        <f>IF('①7.積算内訳（PR）'!F583="","",'①7.積算内訳（PR）'!F583)</f>
        <v/>
      </c>
      <c r="G584" s="288" t="str">
        <f>IF('①7.積算内訳（PR）'!G583="","",'①7.積算内訳（PR）'!G583)</f>
        <v/>
      </c>
      <c r="H584" s="753" t="str">
        <f>IF('①7.積算内訳（PR）'!H583="","",'①7.積算内訳（PR）'!H583)</f>
        <v/>
      </c>
      <c r="I584" s="1780"/>
      <c r="J584" s="272" t="s">
        <v>631</v>
      </c>
      <c r="K584" s="265"/>
      <c r="L584" s="288" t="str">
        <f t="shared" si="120"/>
        <v/>
      </c>
      <c r="M584" s="266"/>
      <c r="N584" s="266"/>
      <c r="O584" s="266"/>
      <c r="P584" s="1783"/>
      <c r="Q584" s="1373"/>
      <c r="R584" s="1374"/>
      <c r="S584" s="268"/>
      <c r="T584" s="270"/>
      <c r="U584" s="180"/>
    </row>
    <row r="585" spans="2:21" ht="19.5" hidden="1" customHeight="1">
      <c r="B585" s="1364"/>
      <c r="C585" s="264" t="s">
        <v>153</v>
      </c>
      <c r="D585" s="265"/>
      <c r="E585" s="288">
        <f t="shared" si="119"/>
        <v>0</v>
      </c>
      <c r="F585" s="288" t="str">
        <f>IF('①7.積算内訳（PR）'!F584="","",'①7.積算内訳（PR）'!F584)</f>
        <v/>
      </c>
      <c r="G585" s="288" t="str">
        <f>IF('①7.積算内訳（PR）'!G584="","",'①7.積算内訳（PR）'!G584)</f>
        <v/>
      </c>
      <c r="H585" s="753" t="str">
        <f>IF('①7.積算内訳（PR）'!H584="","",'①7.積算内訳（PR）'!H584)</f>
        <v/>
      </c>
      <c r="I585" s="1780"/>
      <c r="J585" s="264" t="s">
        <v>153</v>
      </c>
      <c r="K585" s="265"/>
      <c r="L585" s="288" t="str">
        <f t="shared" si="120"/>
        <v/>
      </c>
      <c r="M585" s="266"/>
      <c r="N585" s="266"/>
      <c r="O585" s="266"/>
      <c r="P585" s="1783"/>
      <c r="Q585" s="1373"/>
      <c r="R585" s="1374"/>
      <c r="S585" s="268"/>
      <c r="T585" s="270"/>
      <c r="U585" s="180"/>
    </row>
    <row r="586" spans="2:21" ht="19.5" hidden="1" customHeight="1" thickBot="1">
      <c r="B586" s="1365"/>
      <c r="C586" s="273" t="s">
        <v>154</v>
      </c>
      <c r="D586" s="758" t="str">
        <f>IF('①7.積算内訳（PR）'!D585="","",'①7.積算内訳（PR）'!D585)</f>
        <v/>
      </c>
      <c r="E586" s="289">
        <f>SUM(F586:H586)</f>
        <v>0</v>
      </c>
      <c r="F586" s="289" t="str">
        <f>IF('①7.積算内訳（PR）'!F585="","",'①7.積算内訳（PR）'!F585)</f>
        <v/>
      </c>
      <c r="G586" s="289" t="str">
        <f>IF('①7.積算内訳（PR）'!G585="","",'①7.積算内訳（PR）'!G585)</f>
        <v/>
      </c>
      <c r="H586" s="755" t="str">
        <f>IF('①7.積算内訳（PR）'!H585="","",'①7.積算内訳（PR）'!H585)</f>
        <v/>
      </c>
      <c r="I586" s="1781"/>
      <c r="J586" s="273" t="s">
        <v>154</v>
      </c>
      <c r="K586" s="274"/>
      <c r="L586" s="289" t="str">
        <f t="shared" si="120"/>
        <v/>
      </c>
      <c r="M586" s="275"/>
      <c r="N586" s="275"/>
      <c r="O586" s="275"/>
      <c r="P586" s="1784"/>
      <c r="Q586" s="1381"/>
      <c r="R586" s="1382"/>
      <c r="S586" s="268"/>
      <c r="T586" s="270"/>
      <c r="U586" s="180"/>
    </row>
    <row r="587" spans="2:21" ht="37.5" hidden="1" customHeight="1">
      <c r="B587" s="204" t="str">
        <f>IF('①4.事業内容（PR）'!B63="","",'①4.事業内容（PR）'!B63)</f>
        <v/>
      </c>
      <c r="C587" s="1359" t="str">
        <f>IF('①4.事業内容（PR）'!C63="","",'①4.事業内容（PR）'!C63)</f>
        <v/>
      </c>
      <c r="D587" s="1360"/>
      <c r="E587" s="284">
        <f>SUM(E588:E596)</f>
        <v>0</v>
      </c>
      <c r="F587" s="284">
        <f>SUM(F588:F596)</f>
        <v>0</v>
      </c>
      <c r="G587" s="284">
        <f>SUM(G588:G596)</f>
        <v>0</v>
      </c>
      <c r="H587" s="756">
        <f>SUM(H588:H596)</f>
        <v>0</v>
      </c>
      <c r="I587" s="760" t="str">
        <f>IF('⑦1.活動計画変更（PR）'!C123="変更",'⑦1.活動計画変更（PR）'!B123,IF('⑦1.活動計画変更（PR）'!C123="中止",'⑦1.活動計画変更（PR）'!B123,""))</f>
        <v/>
      </c>
      <c r="J587" s="1359" t="str">
        <f>IF('⑦1.活動計画変更（PR）'!C123="変更",'⑦1.活動計画変更（PR）'!D123,"")</f>
        <v/>
      </c>
      <c r="K587" s="1360"/>
      <c r="L587" s="284" t="str">
        <f>IF(SUM(L588:L596)=0,"",SUM(L588:L596))</f>
        <v/>
      </c>
      <c r="M587" s="284" t="str">
        <f>IF(SUM(M588:M596)=0,"",SUM(M588:M596))</f>
        <v/>
      </c>
      <c r="N587" s="284" t="str">
        <f>IF(SUM(N588:N596)=0,"",SUM(N588:N596))</f>
        <v/>
      </c>
      <c r="O587" s="284" t="str">
        <f>IF(SUM(O588:O596)=0,"",SUM(O588:O596))</f>
        <v/>
      </c>
      <c r="P587" s="277"/>
      <c r="Q587" s="1787"/>
      <c r="R587" s="1788"/>
      <c r="S587" s="259"/>
      <c r="T587" s="257"/>
      <c r="U587" s="180"/>
    </row>
    <row r="588" spans="2:21" ht="19.5" hidden="1" customHeight="1">
      <c r="B588" s="1363"/>
      <c r="C588" s="260" t="s">
        <v>147</v>
      </c>
      <c r="D588" s="261"/>
      <c r="E588" s="287">
        <f>SUM(F588:H588)</f>
        <v>0</v>
      </c>
      <c r="F588" s="287" t="str">
        <f>IF('①7.積算内訳（PR）'!F587="","",'①7.積算内訳（PR）'!F587)</f>
        <v/>
      </c>
      <c r="G588" s="287" t="str">
        <f>IF('①7.積算内訳（PR）'!G587="","",'①7.積算内訳（PR）'!G587)</f>
        <v/>
      </c>
      <c r="H588" s="752" t="str">
        <f>IF('①7.積算内訳（PR）'!H587="","",'①7.積算内訳（PR）'!H587)</f>
        <v/>
      </c>
      <c r="I588" s="1779" t="str">
        <f>IF('⑦1.活動計画変更（PR）'!C123="選択","",IF('⑦1.活動計画変更（PR）'!C123="変更",'⑦1.活動計画変更（PR）'!C123,IF('⑦1.活動計画変更（PR）'!C123="中止","中止","")))</f>
        <v/>
      </c>
      <c r="J588" s="260" t="s">
        <v>147</v>
      </c>
      <c r="K588" s="261"/>
      <c r="L588" s="287" t="str">
        <f>IF(SUM(M588:O588)=0,"",SUM(M588:O588))</f>
        <v/>
      </c>
      <c r="M588" s="262"/>
      <c r="N588" s="262"/>
      <c r="O588" s="262"/>
      <c r="P588" s="1782"/>
      <c r="Q588" s="1785"/>
      <c r="R588" s="1786"/>
      <c r="S588" s="268"/>
      <c r="T588" s="270"/>
      <c r="U588" s="180"/>
    </row>
    <row r="589" spans="2:21" ht="19.5" hidden="1" customHeight="1">
      <c r="B589" s="1364"/>
      <c r="C589" s="264" t="s">
        <v>148</v>
      </c>
      <c r="D589" s="265"/>
      <c r="E589" s="288">
        <f t="shared" ref="E589:E595" si="121">SUM(F589:H589)</f>
        <v>0</v>
      </c>
      <c r="F589" s="288" t="str">
        <f>IF('①7.積算内訳（PR）'!F588="","",'①7.積算内訳（PR）'!F588)</f>
        <v/>
      </c>
      <c r="G589" s="288" t="str">
        <f>IF('①7.積算内訳（PR）'!G588="","",'①7.積算内訳（PR）'!G588)</f>
        <v/>
      </c>
      <c r="H589" s="753" t="str">
        <f>IF('①7.積算内訳（PR）'!H588="","",'①7.積算内訳（PR）'!H588)</f>
        <v/>
      </c>
      <c r="I589" s="1780"/>
      <c r="J589" s="264" t="s">
        <v>148</v>
      </c>
      <c r="K589" s="265"/>
      <c r="L589" s="288" t="str">
        <f t="shared" ref="L589:L596" si="122">IF(SUM(M589:O589)=0,"",SUM(M589:O589))</f>
        <v/>
      </c>
      <c r="M589" s="266"/>
      <c r="N589" s="266"/>
      <c r="O589" s="266"/>
      <c r="P589" s="1783"/>
      <c r="Q589" s="1373"/>
      <c r="R589" s="1374"/>
      <c r="S589" s="259"/>
      <c r="T589" s="257"/>
      <c r="U589" s="180"/>
    </row>
    <row r="590" spans="2:21" ht="19.5" hidden="1" customHeight="1">
      <c r="B590" s="1364"/>
      <c r="C590" s="264" t="s">
        <v>149</v>
      </c>
      <c r="D590" s="265"/>
      <c r="E590" s="288">
        <f t="shared" si="121"/>
        <v>0</v>
      </c>
      <c r="F590" s="288" t="str">
        <f>IF('①7.積算内訳（PR）'!F589="","",'①7.積算内訳（PR）'!F589)</f>
        <v/>
      </c>
      <c r="G590" s="288" t="str">
        <f>IF('①7.積算内訳（PR）'!G589="","",'①7.積算内訳（PR）'!G589)</f>
        <v/>
      </c>
      <c r="H590" s="753" t="str">
        <f>IF('①7.積算内訳（PR）'!H589="","",'①7.積算内訳（PR）'!H589)</f>
        <v/>
      </c>
      <c r="I590" s="1780"/>
      <c r="J590" s="264" t="s">
        <v>149</v>
      </c>
      <c r="K590" s="265"/>
      <c r="L590" s="288" t="str">
        <f t="shared" si="122"/>
        <v/>
      </c>
      <c r="M590" s="266"/>
      <c r="N590" s="266"/>
      <c r="O590" s="266"/>
      <c r="P590" s="1783"/>
      <c r="Q590" s="1373"/>
      <c r="R590" s="1374"/>
      <c r="S590" s="259"/>
      <c r="T590" s="257"/>
      <c r="U590" s="180"/>
    </row>
    <row r="591" spans="2:21" ht="19.5" hidden="1" customHeight="1">
      <c r="B591" s="1364"/>
      <c r="C591" s="269" t="s">
        <v>150</v>
      </c>
      <c r="D591" s="265"/>
      <c r="E591" s="288">
        <f t="shared" si="121"/>
        <v>0</v>
      </c>
      <c r="F591" s="288" t="str">
        <f>IF('①7.積算内訳（PR）'!F590="","",'①7.積算内訳（PR）'!F590)</f>
        <v/>
      </c>
      <c r="G591" s="288" t="str">
        <f>IF('①7.積算内訳（PR）'!G590="","",'①7.積算内訳（PR）'!G590)</f>
        <v/>
      </c>
      <c r="H591" s="753" t="str">
        <f>IF('①7.積算内訳（PR）'!H590="","",'①7.積算内訳（PR）'!H590)</f>
        <v/>
      </c>
      <c r="I591" s="1780"/>
      <c r="J591" s="269" t="s">
        <v>150</v>
      </c>
      <c r="K591" s="265"/>
      <c r="L591" s="288" t="str">
        <f t="shared" si="122"/>
        <v/>
      </c>
      <c r="M591" s="266"/>
      <c r="N591" s="266"/>
      <c r="O591" s="266"/>
      <c r="P591" s="1783"/>
      <c r="Q591" s="1373"/>
      <c r="R591" s="1374"/>
      <c r="S591" s="259"/>
      <c r="T591" s="257"/>
      <c r="U591" s="180"/>
    </row>
    <row r="592" spans="2:21" ht="19.5" hidden="1" customHeight="1">
      <c r="B592" s="1364"/>
      <c r="C592" s="264" t="s">
        <v>151</v>
      </c>
      <c r="D592" s="265"/>
      <c r="E592" s="288">
        <f t="shared" si="121"/>
        <v>0</v>
      </c>
      <c r="F592" s="288" t="str">
        <f>IF('①7.積算内訳（PR）'!F591="","",'①7.積算内訳（PR）'!F591)</f>
        <v/>
      </c>
      <c r="G592" s="288" t="str">
        <f>IF('①7.積算内訳（PR）'!G591="","",'①7.積算内訳（PR）'!G591)</f>
        <v/>
      </c>
      <c r="H592" s="753" t="str">
        <f>IF('①7.積算内訳（PR）'!H591="","",'①7.積算内訳（PR）'!H591)</f>
        <v/>
      </c>
      <c r="I592" s="1780"/>
      <c r="J592" s="264" t="s">
        <v>151</v>
      </c>
      <c r="K592" s="265"/>
      <c r="L592" s="288" t="str">
        <f t="shared" si="122"/>
        <v/>
      </c>
      <c r="M592" s="266"/>
      <c r="N592" s="266"/>
      <c r="O592" s="266"/>
      <c r="P592" s="1783"/>
      <c r="Q592" s="1373"/>
      <c r="R592" s="1374"/>
      <c r="S592" s="268"/>
      <c r="T592" s="270"/>
      <c r="U592" s="180"/>
    </row>
    <row r="593" spans="2:21" ht="19.5" hidden="1" customHeight="1">
      <c r="B593" s="1364"/>
      <c r="C593" s="264" t="s">
        <v>152</v>
      </c>
      <c r="D593" s="265"/>
      <c r="E593" s="288">
        <f t="shared" si="121"/>
        <v>0</v>
      </c>
      <c r="F593" s="754" t="str">
        <f>IF('①7.積算内訳（PR）'!F592="","",'①7.積算内訳（PR）'!F592)</f>
        <v/>
      </c>
      <c r="G593" s="754" t="str">
        <f>IF('①7.積算内訳（PR）'!G592="","",'①7.積算内訳（PR）'!G592)</f>
        <v/>
      </c>
      <c r="H593" s="753" t="str">
        <f>IF('①7.積算内訳（PR）'!H592="","",'①7.積算内訳（PR）'!H592)</f>
        <v/>
      </c>
      <c r="I593" s="1780"/>
      <c r="J593" s="264" t="s">
        <v>152</v>
      </c>
      <c r="K593" s="265"/>
      <c r="L593" s="288" t="str">
        <f t="shared" si="122"/>
        <v/>
      </c>
      <c r="M593" s="278"/>
      <c r="N593" s="278"/>
      <c r="O593" s="278"/>
      <c r="P593" s="1783"/>
      <c r="Q593" s="1373"/>
      <c r="R593" s="1374"/>
      <c r="S593" s="268"/>
      <c r="T593" s="270"/>
      <c r="U593" s="180"/>
    </row>
    <row r="594" spans="2:21" ht="19.5" hidden="1" customHeight="1">
      <c r="B594" s="1364"/>
      <c r="C594" s="272" t="s">
        <v>631</v>
      </c>
      <c r="D594" s="265"/>
      <c r="E594" s="288">
        <f t="shared" si="121"/>
        <v>0</v>
      </c>
      <c r="F594" s="288" t="str">
        <f>IF('①7.積算内訳（PR）'!F593="","",'①7.積算内訳（PR）'!F593)</f>
        <v/>
      </c>
      <c r="G594" s="288" t="str">
        <f>IF('①7.積算内訳（PR）'!G593="","",'①7.積算内訳（PR）'!G593)</f>
        <v/>
      </c>
      <c r="H594" s="753" t="str">
        <f>IF('①7.積算内訳（PR）'!H593="","",'①7.積算内訳（PR）'!H593)</f>
        <v/>
      </c>
      <c r="I594" s="1780"/>
      <c r="J594" s="272" t="s">
        <v>631</v>
      </c>
      <c r="K594" s="265"/>
      <c r="L594" s="288" t="str">
        <f t="shared" si="122"/>
        <v/>
      </c>
      <c r="M594" s="266"/>
      <c r="N594" s="266"/>
      <c r="O594" s="266"/>
      <c r="P594" s="1783"/>
      <c r="Q594" s="1373"/>
      <c r="R594" s="1374"/>
      <c r="S594" s="268"/>
      <c r="T594" s="270"/>
      <c r="U594" s="180"/>
    </row>
    <row r="595" spans="2:21" ht="19.5" hidden="1" customHeight="1">
      <c r="B595" s="1364"/>
      <c r="C595" s="264" t="s">
        <v>153</v>
      </c>
      <c r="D595" s="749"/>
      <c r="E595" s="288">
        <f t="shared" si="121"/>
        <v>0</v>
      </c>
      <c r="F595" s="288" t="str">
        <f>IF('①7.積算内訳（PR）'!F594="","",'①7.積算内訳（PR）'!F594)</f>
        <v/>
      </c>
      <c r="G595" s="288" t="str">
        <f>IF('①7.積算内訳（PR）'!G594="","",'①7.積算内訳（PR）'!G594)</f>
        <v/>
      </c>
      <c r="H595" s="753" t="str">
        <f>IF('①7.積算内訳（PR）'!H594="","",'①7.積算内訳（PR）'!H594)</f>
        <v/>
      </c>
      <c r="I595" s="1780"/>
      <c r="J595" s="264" t="s">
        <v>153</v>
      </c>
      <c r="K595" s="265"/>
      <c r="L595" s="288" t="str">
        <f t="shared" si="122"/>
        <v/>
      </c>
      <c r="M595" s="266"/>
      <c r="N595" s="266"/>
      <c r="O595" s="266"/>
      <c r="P595" s="1783"/>
      <c r="Q595" s="1373"/>
      <c r="R595" s="1374"/>
      <c r="S595" s="268"/>
      <c r="T595" s="270"/>
      <c r="U595" s="180"/>
    </row>
    <row r="596" spans="2:21" ht="19.5" hidden="1" customHeight="1" thickBot="1">
      <c r="B596" s="1365"/>
      <c r="C596" s="273" t="s">
        <v>154</v>
      </c>
      <c r="D596" s="758" t="str">
        <f>IF('①7.積算内訳（PR）'!D595="","",'①7.積算内訳（PR）'!D595)</f>
        <v/>
      </c>
      <c r="E596" s="761">
        <f>SUM(F596:H596)</f>
        <v>0</v>
      </c>
      <c r="F596" s="289" t="str">
        <f>IF('①7.積算内訳（PR）'!F595="","",'①7.積算内訳（PR）'!F595)</f>
        <v/>
      </c>
      <c r="G596" s="289" t="str">
        <f>IF('①7.積算内訳（PR）'!G595="","",'①7.積算内訳（PR）'!G595)</f>
        <v/>
      </c>
      <c r="H596" s="755" t="str">
        <f>IF('①7.積算内訳（PR）'!H595="","",'①7.積算内訳（PR）'!H595)</f>
        <v/>
      </c>
      <c r="I596" s="1781"/>
      <c r="J596" s="273" t="s">
        <v>154</v>
      </c>
      <c r="K596" s="274"/>
      <c r="L596" s="761" t="str">
        <f t="shared" si="122"/>
        <v/>
      </c>
      <c r="M596" s="748"/>
      <c r="N596" s="748"/>
      <c r="O596" s="748"/>
      <c r="P596" s="1784"/>
      <c r="Q596" s="1381"/>
      <c r="R596" s="1382"/>
      <c r="S596" s="268"/>
      <c r="T596" s="270"/>
      <c r="U596" s="180"/>
    </row>
    <row r="597" spans="2:21" ht="37.5" hidden="1" customHeight="1">
      <c r="B597" s="285" t="str">
        <f>IF('①4.事業内容（PR）'!B64="","",'①4.事業内容（PR）'!B64)</f>
        <v/>
      </c>
      <c r="C597" s="1359" t="str">
        <f>IF('①4.事業内容（PR）'!C64="","",'①4.事業内容（PR）'!C64)</f>
        <v/>
      </c>
      <c r="D597" s="1360"/>
      <c r="E597" s="286">
        <f>SUM(E598:E606)</f>
        <v>0</v>
      </c>
      <c r="F597" s="286">
        <f>SUM(F598:F606)</f>
        <v>0</v>
      </c>
      <c r="G597" s="286">
        <f>SUM(G598:G606)</f>
        <v>0</v>
      </c>
      <c r="H597" s="757">
        <f>SUM(H598:H606)</f>
        <v>0</v>
      </c>
      <c r="I597" s="760" t="str">
        <f>IF('⑦1.活動計画変更（PR）'!C125="変更",'⑦1.活動計画変更（PR）'!B125,IF('⑦1.活動計画変更（PR）'!C125="中止",'⑦1.活動計画変更（PR）'!B125,""))</f>
        <v/>
      </c>
      <c r="J597" s="1359" t="str">
        <f>IF('⑦1.活動計画変更（PR）'!C125="変更",'⑦1.活動計画変更（PR）'!D125,"")</f>
        <v/>
      </c>
      <c r="K597" s="1360"/>
      <c r="L597" s="286" t="str">
        <f>IF(SUM(L598:L606)=0,"",SUM(L598:L606))</f>
        <v/>
      </c>
      <c r="M597" s="286" t="str">
        <f>IF(SUM(M598:M606)=0,"",SUM(M598:M606))</f>
        <v/>
      </c>
      <c r="N597" s="286" t="str">
        <f>IF(SUM(N598:N606)=0,"",SUM(N598:N606))</f>
        <v/>
      </c>
      <c r="O597" s="286" t="str">
        <f>IF(SUM(O598:O606)=0,"",SUM(O598:O606))</f>
        <v/>
      </c>
      <c r="P597" s="280"/>
      <c r="Q597" s="1777"/>
      <c r="R597" s="1778"/>
      <c r="S597" s="259"/>
      <c r="T597" s="257"/>
      <c r="U597" s="180"/>
    </row>
    <row r="598" spans="2:21" ht="19.5" hidden="1" customHeight="1">
      <c r="B598" s="1363"/>
      <c r="C598" s="260" t="s">
        <v>147</v>
      </c>
      <c r="D598" s="261"/>
      <c r="E598" s="287">
        <f>SUM(F598:H598)</f>
        <v>0</v>
      </c>
      <c r="F598" s="287" t="str">
        <f>IF('①7.積算内訳（PR）'!F597="","",'①7.積算内訳（PR）'!F597)</f>
        <v/>
      </c>
      <c r="G598" s="287" t="str">
        <f>IF('①7.積算内訳（PR）'!G597="","",'①7.積算内訳（PR）'!G597)</f>
        <v/>
      </c>
      <c r="H598" s="752" t="str">
        <f>IF('①7.積算内訳（PR）'!H597="","",'①7.積算内訳（PR）'!H597)</f>
        <v/>
      </c>
      <c r="I598" s="1779" t="str">
        <f>IF('⑦1.活動計画変更（PR）'!C125="選択","",IF('⑦1.活動計画変更（PR）'!C125="変更",'⑦1.活動計画変更（PR）'!C125,IF('⑦1.活動計画変更（PR）'!C125="中止","中止","")))</f>
        <v/>
      </c>
      <c r="J598" s="260" t="s">
        <v>147</v>
      </c>
      <c r="K598" s="261"/>
      <c r="L598" s="287" t="str">
        <f>IF(SUM(M598:O598)=0,"",SUM(M598:O598))</f>
        <v/>
      </c>
      <c r="M598" s="262"/>
      <c r="N598" s="262"/>
      <c r="O598" s="262"/>
      <c r="P598" s="1782"/>
      <c r="Q598" s="1785"/>
      <c r="R598" s="1786"/>
      <c r="S598" s="268"/>
      <c r="T598" s="270"/>
      <c r="U598" s="180"/>
    </row>
    <row r="599" spans="2:21" ht="19.5" hidden="1" customHeight="1">
      <c r="B599" s="1364"/>
      <c r="C599" s="264" t="s">
        <v>148</v>
      </c>
      <c r="D599" s="265"/>
      <c r="E599" s="288">
        <f t="shared" ref="E599:E605" si="123">SUM(F599:H599)</f>
        <v>0</v>
      </c>
      <c r="F599" s="288" t="str">
        <f>IF('①7.積算内訳（PR）'!F598="","",'①7.積算内訳（PR）'!F598)</f>
        <v/>
      </c>
      <c r="G599" s="288" t="str">
        <f>IF('①7.積算内訳（PR）'!G598="","",'①7.積算内訳（PR）'!G598)</f>
        <v/>
      </c>
      <c r="H599" s="753" t="str">
        <f>IF('①7.積算内訳（PR）'!H598="","",'①7.積算内訳（PR）'!H598)</f>
        <v/>
      </c>
      <c r="I599" s="1780"/>
      <c r="J599" s="264" t="s">
        <v>148</v>
      </c>
      <c r="K599" s="265"/>
      <c r="L599" s="288" t="str">
        <f t="shared" ref="L599:L606" si="124">IF(SUM(M599:O599)=0,"",SUM(M599:O599))</f>
        <v/>
      </c>
      <c r="M599" s="266"/>
      <c r="N599" s="266"/>
      <c r="O599" s="266"/>
      <c r="P599" s="1783"/>
      <c r="Q599" s="1373"/>
      <c r="R599" s="1374"/>
      <c r="S599" s="259"/>
      <c r="T599" s="257"/>
      <c r="U599" s="180"/>
    </row>
    <row r="600" spans="2:21" ht="19.5" hidden="1" customHeight="1">
      <c r="B600" s="1364"/>
      <c r="C600" s="264" t="s">
        <v>149</v>
      </c>
      <c r="D600" s="265"/>
      <c r="E600" s="288">
        <f t="shared" si="123"/>
        <v>0</v>
      </c>
      <c r="F600" s="288" t="str">
        <f>IF('①7.積算内訳（PR）'!F599="","",'①7.積算内訳（PR）'!F599)</f>
        <v/>
      </c>
      <c r="G600" s="288" t="str">
        <f>IF('①7.積算内訳（PR）'!G599="","",'①7.積算内訳（PR）'!G599)</f>
        <v/>
      </c>
      <c r="H600" s="753" t="str">
        <f>IF('①7.積算内訳（PR）'!H599="","",'①7.積算内訳（PR）'!H599)</f>
        <v/>
      </c>
      <c r="I600" s="1780"/>
      <c r="J600" s="264" t="s">
        <v>149</v>
      </c>
      <c r="K600" s="265"/>
      <c r="L600" s="288" t="str">
        <f t="shared" si="124"/>
        <v/>
      </c>
      <c r="M600" s="266"/>
      <c r="N600" s="266"/>
      <c r="O600" s="266"/>
      <c r="P600" s="1783"/>
      <c r="Q600" s="1373"/>
      <c r="R600" s="1374"/>
      <c r="S600" s="259"/>
      <c r="T600" s="257"/>
      <c r="U600" s="180"/>
    </row>
    <row r="601" spans="2:21" ht="19.5" hidden="1" customHeight="1">
      <c r="B601" s="1364"/>
      <c r="C601" s="269" t="s">
        <v>150</v>
      </c>
      <c r="D601" s="265"/>
      <c r="E601" s="288">
        <f t="shared" si="123"/>
        <v>0</v>
      </c>
      <c r="F601" s="288" t="str">
        <f>IF('①7.積算内訳（PR）'!F600="","",'①7.積算内訳（PR）'!F600)</f>
        <v/>
      </c>
      <c r="G601" s="288" t="str">
        <f>IF('①7.積算内訳（PR）'!G600="","",'①7.積算内訳（PR）'!G600)</f>
        <v/>
      </c>
      <c r="H601" s="753" t="str">
        <f>IF('①7.積算内訳（PR）'!H600="","",'①7.積算内訳（PR）'!H600)</f>
        <v/>
      </c>
      <c r="I601" s="1780"/>
      <c r="J601" s="269" t="s">
        <v>150</v>
      </c>
      <c r="K601" s="265"/>
      <c r="L601" s="288" t="str">
        <f t="shared" si="124"/>
        <v/>
      </c>
      <c r="M601" s="266"/>
      <c r="N601" s="266"/>
      <c r="O601" s="266"/>
      <c r="P601" s="1783"/>
      <c r="Q601" s="1373"/>
      <c r="R601" s="1374"/>
      <c r="S601" s="259"/>
      <c r="T601" s="257"/>
      <c r="U601" s="180"/>
    </row>
    <row r="602" spans="2:21" ht="19.5" hidden="1" customHeight="1">
      <c r="B602" s="1364"/>
      <c r="C602" s="264" t="s">
        <v>151</v>
      </c>
      <c r="D602" s="265"/>
      <c r="E602" s="288">
        <f t="shared" si="123"/>
        <v>0</v>
      </c>
      <c r="F602" s="288" t="str">
        <f>IF('①7.積算内訳（PR）'!F601="","",'①7.積算内訳（PR）'!F601)</f>
        <v/>
      </c>
      <c r="G602" s="288" t="str">
        <f>IF('①7.積算内訳（PR）'!G601="","",'①7.積算内訳（PR）'!G601)</f>
        <v/>
      </c>
      <c r="H602" s="753" t="str">
        <f>IF('①7.積算内訳（PR）'!H601="","",'①7.積算内訳（PR）'!H601)</f>
        <v/>
      </c>
      <c r="I602" s="1780"/>
      <c r="J602" s="264" t="s">
        <v>151</v>
      </c>
      <c r="K602" s="265"/>
      <c r="L602" s="288" t="str">
        <f t="shared" si="124"/>
        <v/>
      </c>
      <c r="M602" s="266"/>
      <c r="N602" s="266"/>
      <c r="O602" s="266"/>
      <c r="P602" s="1783"/>
      <c r="Q602" s="1373"/>
      <c r="R602" s="1374"/>
      <c r="S602" s="268"/>
      <c r="T602" s="270"/>
      <c r="U602" s="180"/>
    </row>
    <row r="603" spans="2:21" ht="19.5" hidden="1" customHeight="1">
      <c r="B603" s="1364"/>
      <c r="C603" s="264" t="s">
        <v>152</v>
      </c>
      <c r="D603" s="265"/>
      <c r="E603" s="288">
        <f t="shared" si="123"/>
        <v>0</v>
      </c>
      <c r="F603" s="754" t="str">
        <f>IF('①7.積算内訳（PR）'!F602="","",'①7.積算内訳（PR）'!F602)</f>
        <v/>
      </c>
      <c r="G603" s="754" t="str">
        <f>IF('①7.積算内訳（PR）'!G602="","",'①7.積算内訳（PR）'!G602)</f>
        <v/>
      </c>
      <c r="H603" s="753" t="str">
        <f>IF('①7.積算内訳（PR）'!H602="","",'①7.積算内訳（PR）'!H602)</f>
        <v/>
      </c>
      <c r="I603" s="1780"/>
      <c r="J603" s="264" t="s">
        <v>152</v>
      </c>
      <c r="K603" s="265"/>
      <c r="L603" s="288" t="str">
        <f t="shared" si="124"/>
        <v/>
      </c>
      <c r="M603" s="278"/>
      <c r="N603" s="278"/>
      <c r="O603" s="278"/>
      <c r="P603" s="1783"/>
      <c r="Q603" s="1373"/>
      <c r="R603" s="1374"/>
      <c r="S603" s="268"/>
      <c r="T603" s="270"/>
      <c r="U603" s="180"/>
    </row>
    <row r="604" spans="2:21" ht="19.5" hidden="1" customHeight="1">
      <c r="B604" s="1364"/>
      <c r="C604" s="272" t="s">
        <v>631</v>
      </c>
      <c r="D604" s="265"/>
      <c r="E604" s="288">
        <f t="shared" si="123"/>
        <v>0</v>
      </c>
      <c r="F604" s="288" t="str">
        <f>IF('①7.積算内訳（PR）'!F603="","",'①7.積算内訳（PR）'!F603)</f>
        <v/>
      </c>
      <c r="G604" s="288" t="str">
        <f>IF('①7.積算内訳（PR）'!G603="","",'①7.積算内訳（PR）'!G603)</f>
        <v/>
      </c>
      <c r="H604" s="753" t="str">
        <f>IF('①7.積算内訳（PR）'!H603="","",'①7.積算内訳（PR）'!H603)</f>
        <v/>
      </c>
      <c r="I604" s="1780"/>
      <c r="J604" s="272" t="s">
        <v>631</v>
      </c>
      <c r="K604" s="265"/>
      <c r="L604" s="288" t="str">
        <f t="shared" si="124"/>
        <v/>
      </c>
      <c r="M604" s="266"/>
      <c r="N604" s="266"/>
      <c r="O604" s="266"/>
      <c r="P604" s="1783"/>
      <c r="Q604" s="1373"/>
      <c r="R604" s="1374"/>
      <c r="S604" s="268"/>
      <c r="T604" s="270"/>
      <c r="U604" s="180"/>
    </row>
    <row r="605" spans="2:21" ht="19.5" hidden="1" customHeight="1">
      <c r="B605" s="1364"/>
      <c r="C605" s="264" t="s">
        <v>153</v>
      </c>
      <c r="D605" s="265"/>
      <c r="E605" s="288">
        <f t="shared" si="123"/>
        <v>0</v>
      </c>
      <c r="F605" s="288" t="str">
        <f>IF('①7.積算内訳（PR）'!F604="","",'①7.積算内訳（PR）'!F604)</f>
        <v/>
      </c>
      <c r="G605" s="288" t="str">
        <f>IF('①7.積算内訳（PR）'!G604="","",'①7.積算内訳（PR）'!G604)</f>
        <v/>
      </c>
      <c r="H605" s="753" t="str">
        <f>IF('①7.積算内訳（PR）'!H604="","",'①7.積算内訳（PR）'!H604)</f>
        <v/>
      </c>
      <c r="I605" s="1780"/>
      <c r="J605" s="264" t="s">
        <v>153</v>
      </c>
      <c r="K605" s="265"/>
      <c r="L605" s="288" t="str">
        <f t="shared" si="124"/>
        <v/>
      </c>
      <c r="M605" s="266"/>
      <c r="N605" s="266"/>
      <c r="O605" s="266"/>
      <c r="P605" s="1783"/>
      <c r="Q605" s="1373"/>
      <c r="R605" s="1374"/>
      <c r="S605" s="268"/>
      <c r="T605" s="270"/>
      <c r="U605" s="180"/>
    </row>
    <row r="606" spans="2:21" ht="19.5" hidden="1" customHeight="1" thickBot="1">
      <c r="B606" s="1365"/>
      <c r="C606" s="273" t="s">
        <v>154</v>
      </c>
      <c r="D606" s="758" t="str">
        <f>IF('①7.積算内訳（PR）'!D605="","",'①7.積算内訳（PR）'!D605)</f>
        <v/>
      </c>
      <c r="E606" s="289">
        <f>SUM(F606:H606)</f>
        <v>0</v>
      </c>
      <c r="F606" s="289" t="str">
        <f>IF('①7.積算内訳（PR）'!F605="","",'①7.積算内訳（PR）'!F605)</f>
        <v/>
      </c>
      <c r="G606" s="289" t="str">
        <f>IF('①7.積算内訳（PR）'!G605="","",'①7.積算内訳（PR）'!G605)</f>
        <v/>
      </c>
      <c r="H606" s="755" t="str">
        <f>IF('①7.積算内訳（PR）'!H605="","",'①7.積算内訳（PR）'!H605)</f>
        <v/>
      </c>
      <c r="I606" s="1781"/>
      <c r="J606" s="273" t="s">
        <v>154</v>
      </c>
      <c r="K606" s="274"/>
      <c r="L606" s="289" t="str">
        <f t="shared" si="124"/>
        <v/>
      </c>
      <c r="M606" s="275"/>
      <c r="N606" s="275"/>
      <c r="O606" s="275"/>
      <c r="P606" s="1784"/>
      <c r="Q606" s="1381"/>
      <c r="R606" s="1382"/>
      <c r="S606" s="268"/>
      <c r="T606" s="270"/>
      <c r="U606" s="180"/>
    </row>
    <row r="607" spans="2:21" ht="40.5" hidden="1" customHeight="1">
      <c r="B607" s="204" t="str">
        <f>IF('①4.事業内容（PR）'!B65="","",'①4.事業内容（PR）'!B65)</f>
        <v/>
      </c>
      <c r="C607" s="1377" t="str">
        <f>IF('①4.事業内容（PR）'!C65="","",'①4.事業内容（PR）'!C65)</f>
        <v/>
      </c>
      <c r="D607" s="1378"/>
      <c r="E607" s="284">
        <f>SUM(E608:E616)</f>
        <v>0</v>
      </c>
      <c r="F607" s="284">
        <f>SUM(F608:F616)</f>
        <v>0</v>
      </c>
      <c r="G607" s="284">
        <f>SUM(G608:G616)</f>
        <v>0</v>
      </c>
      <c r="H607" s="756">
        <f>SUM(H608:H616)</f>
        <v>0</v>
      </c>
      <c r="I607" s="760" t="str">
        <f>IF('⑦1.活動計画変更（PR）'!C127="変更",'⑦1.活動計画変更（PR）'!B127,IF('⑦1.活動計画変更（PR）'!C127="中止",'⑦1.活動計画変更（PR）'!B127,""))</f>
        <v/>
      </c>
      <c r="J607" s="1377" t="str">
        <f>IF('⑦1.活動計画変更（PR）'!C127="変更",'⑦1.活動計画変更（PR）'!D127,"")</f>
        <v/>
      </c>
      <c r="K607" s="1378"/>
      <c r="L607" s="284" t="str">
        <f>IF(SUM(L608:L616)=0,"",SUM(L608:L616))</f>
        <v/>
      </c>
      <c r="M607" s="284" t="str">
        <f>IF(SUM(M608:M616)=0,"",SUM(M608:M616))</f>
        <v/>
      </c>
      <c r="N607" s="284" t="str">
        <f>IF(SUM(N608:N616)=0,"",SUM(N608:N616))</f>
        <v/>
      </c>
      <c r="O607" s="284" t="str">
        <f>IF(SUM(O608:O616)=0,"",SUM(O608:O616))</f>
        <v/>
      </c>
      <c r="P607" s="279"/>
      <c r="Q607" s="1383"/>
      <c r="R607" s="1384"/>
      <c r="S607" s="259"/>
      <c r="T607" s="146"/>
      <c r="U607" s="146"/>
    </row>
    <row r="608" spans="2:21" ht="19.5" hidden="1" customHeight="1">
      <c r="B608" s="1363"/>
      <c r="C608" s="260" t="s">
        <v>147</v>
      </c>
      <c r="D608" s="261"/>
      <c r="E608" s="287">
        <f>SUM(F608:H608)</f>
        <v>0</v>
      </c>
      <c r="F608" s="287" t="str">
        <f>IF('①7.積算内訳（PR）'!F607="","",'①7.積算内訳（PR）'!F607)</f>
        <v/>
      </c>
      <c r="G608" s="287" t="str">
        <f>IF('①7.積算内訳（PR）'!G607="","",'①7.積算内訳（PR）'!G607)</f>
        <v/>
      </c>
      <c r="H608" s="752" t="str">
        <f>IF('①7.積算内訳（PR）'!H607="","",'①7.積算内訳（PR）'!H607)</f>
        <v/>
      </c>
      <c r="I608" s="1779" t="str">
        <f>IF('⑦1.活動計画変更（PR）'!C127="選択","",IF('⑦1.活動計画変更（PR）'!C127="変更",'⑦1.活動計画変更（PR）'!C127,IF('⑦1.活動計画変更（PR）'!C127="中止","中止","")))</f>
        <v/>
      </c>
      <c r="J608" s="260" t="s">
        <v>147</v>
      </c>
      <c r="K608" s="261"/>
      <c r="L608" s="287" t="str">
        <f>IF(SUM(M608:O608)=0,"",SUM(M608:O608))</f>
        <v/>
      </c>
      <c r="M608" s="262"/>
      <c r="N608" s="262"/>
      <c r="O608" s="262"/>
      <c r="P608" s="1385"/>
      <c r="Q608" s="1369"/>
      <c r="R608" s="1370"/>
      <c r="S608" s="259"/>
      <c r="T608" s="151"/>
      <c r="U608" s="151"/>
    </row>
    <row r="609" spans="2:21" ht="19.5" hidden="1" customHeight="1">
      <c r="B609" s="1364"/>
      <c r="C609" s="264" t="s">
        <v>148</v>
      </c>
      <c r="D609" s="265"/>
      <c r="E609" s="288">
        <f t="shared" ref="E609:E615" si="125">SUM(F609:H609)</f>
        <v>0</v>
      </c>
      <c r="F609" s="288" t="str">
        <f>IF('①7.積算内訳（PR）'!F608="","",'①7.積算内訳（PR）'!F608)</f>
        <v/>
      </c>
      <c r="G609" s="288" t="str">
        <f>IF('①7.積算内訳（PR）'!G608="","",'①7.積算内訳（PR）'!G608)</f>
        <v/>
      </c>
      <c r="H609" s="753" t="str">
        <f>IF('①7.積算内訳（PR）'!H608="","",'①7.積算内訳（PR）'!H608)</f>
        <v/>
      </c>
      <c r="I609" s="1780"/>
      <c r="J609" s="264" t="s">
        <v>148</v>
      </c>
      <c r="K609" s="265"/>
      <c r="L609" s="288" t="str">
        <f t="shared" ref="L609:L616" si="126">IF(SUM(M609:O609)=0,"",SUM(M609:O609))</f>
        <v/>
      </c>
      <c r="M609" s="266"/>
      <c r="N609" s="266"/>
      <c r="O609" s="266"/>
      <c r="P609" s="1367"/>
      <c r="Q609" s="1371"/>
      <c r="R609" s="1372"/>
      <c r="S609" s="268"/>
      <c r="T609" s="412"/>
      <c r="U609" s="412"/>
    </row>
    <row r="610" spans="2:21" ht="19.5" hidden="1" customHeight="1">
      <c r="B610" s="1364"/>
      <c r="C610" s="264" t="s">
        <v>149</v>
      </c>
      <c r="D610" s="265"/>
      <c r="E610" s="288">
        <f t="shared" si="125"/>
        <v>0</v>
      </c>
      <c r="F610" s="288" t="str">
        <f>IF('①7.積算内訳（PR）'!F609="","",'①7.積算内訳（PR）'!F609)</f>
        <v/>
      </c>
      <c r="G610" s="288" t="str">
        <f>IF('①7.積算内訳（PR）'!G609="","",'①7.積算内訳（PR）'!G609)</f>
        <v/>
      </c>
      <c r="H610" s="753" t="str">
        <f>IF('①7.積算内訳（PR）'!H609="","",'①7.積算内訳（PR）'!H609)</f>
        <v/>
      </c>
      <c r="I610" s="1780"/>
      <c r="J610" s="264" t="s">
        <v>149</v>
      </c>
      <c r="K610" s="265"/>
      <c r="L610" s="288" t="str">
        <f t="shared" si="126"/>
        <v/>
      </c>
      <c r="M610" s="266"/>
      <c r="N610" s="266"/>
      <c r="O610" s="266"/>
      <c r="P610" s="1367"/>
      <c r="Q610" s="1371"/>
      <c r="R610" s="1372"/>
      <c r="S610" s="268"/>
      <c r="T610" s="146"/>
      <c r="U610" s="146"/>
    </row>
    <row r="611" spans="2:21" ht="19.5" hidden="1" customHeight="1">
      <c r="B611" s="1364"/>
      <c r="C611" s="269" t="s">
        <v>150</v>
      </c>
      <c r="D611" s="265"/>
      <c r="E611" s="288">
        <f t="shared" si="125"/>
        <v>0</v>
      </c>
      <c r="F611" s="288" t="str">
        <f>IF('①7.積算内訳（PR）'!F610="","",'①7.積算内訳（PR）'!F610)</f>
        <v/>
      </c>
      <c r="G611" s="288" t="str">
        <f>IF('①7.積算内訳（PR）'!G610="","",'①7.積算内訳（PR）'!G610)</f>
        <v/>
      </c>
      <c r="H611" s="753" t="str">
        <f>IF('①7.積算内訳（PR）'!H610="","",'①7.積算内訳（PR）'!H610)</f>
        <v/>
      </c>
      <c r="I611" s="1780"/>
      <c r="J611" s="269" t="s">
        <v>150</v>
      </c>
      <c r="K611" s="265"/>
      <c r="L611" s="288" t="str">
        <f t="shared" si="126"/>
        <v/>
      </c>
      <c r="M611" s="266"/>
      <c r="N611" s="266"/>
      <c r="O611" s="266"/>
      <c r="P611" s="1367"/>
      <c r="Q611" s="1371"/>
      <c r="R611" s="1372"/>
      <c r="S611" s="268"/>
      <c r="T611" s="668"/>
      <c r="U611" s="668"/>
    </row>
    <row r="612" spans="2:21" ht="19.5" hidden="1" customHeight="1">
      <c r="B612" s="1364"/>
      <c r="C612" s="264" t="s">
        <v>151</v>
      </c>
      <c r="D612" s="265"/>
      <c r="E612" s="288">
        <f t="shared" si="125"/>
        <v>0</v>
      </c>
      <c r="F612" s="288" t="str">
        <f>IF('①7.積算内訳（PR）'!F611="","",'①7.積算内訳（PR）'!F611)</f>
        <v/>
      </c>
      <c r="G612" s="288" t="str">
        <f>IF('①7.積算内訳（PR）'!G611="","",'①7.積算内訳（PR）'!G611)</f>
        <v/>
      </c>
      <c r="H612" s="753" t="str">
        <f>IF('①7.積算内訳（PR）'!H611="","",'①7.積算内訳（PR）'!H611)</f>
        <v/>
      </c>
      <c r="I612" s="1780"/>
      <c r="J612" s="264" t="s">
        <v>151</v>
      </c>
      <c r="K612" s="265"/>
      <c r="L612" s="288" t="str">
        <f t="shared" si="126"/>
        <v/>
      </c>
      <c r="M612" s="266"/>
      <c r="N612" s="266"/>
      <c r="O612" s="266"/>
      <c r="P612" s="1367"/>
      <c r="Q612" s="1371"/>
      <c r="R612" s="1372"/>
      <c r="S612" s="259"/>
      <c r="T612" s="257"/>
      <c r="U612" s="180"/>
    </row>
    <row r="613" spans="2:21" ht="19.5" hidden="1" customHeight="1">
      <c r="B613" s="1364"/>
      <c r="C613" s="264" t="s">
        <v>152</v>
      </c>
      <c r="D613" s="265"/>
      <c r="E613" s="288">
        <f t="shared" si="125"/>
        <v>0</v>
      </c>
      <c r="F613" s="754" t="str">
        <f>IF('①7.積算内訳（PR）'!F612="","",'①7.積算内訳（PR）'!F612)</f>
        <v/>
      </c>
      <c r="G613" s="754" t="str">
        <f>IF('①7.積算内訳（PR）'!G612="","",'①7.積算内訳（PR）'!G612)</f>
        <v/>
      </c>
      <c r="H613" s="753" t="str">
        <f>IF('①7.積算内訳（PR）'!H612="","",'①7.積算内訳（PR）'!H612)</f>
        <v/>
      </c>
      <c r="I613" s="1780"/>
      <c r="J613" s="264" t="s">
        <v>152</v>
      </c>
      <c r="K613" s="265"/>
      <c r="L613" s="288" t="str">
        <f t="shared" si="126"/>
        <v/>
      </c>
      <c r="M613" s="278"/>
      <c r="N613" s="278"/>
      <c r="O613" s="278"/>
      <c r="P613" s="1367"/>
      <c r="Q613" s="1373"/>
      <c r="R613" s="1374"/>
      <c r="S613" s="259"/>
      <c r="T613" s="257"/>
      <c r="U613" s="180"/>
    </row>
    <row r="614" spans="2:21" ht="19.5" hidden="1" customHeight="1">
      <c r="B614" s="1364"/>
      <c r="C614" s="272" t="s">
        <v>631</v>
      </c>
      <c r="D614" s="265"/>
      <c r="E614" s="288">
        <f t="shared" si="125"/>
        <v>0</v>
      </c>
      <c r="F614" s="288" t="str">
        <f>IF('①7.積算内訳（PR）'!F613="","",'①7.積算内訳（PR）'!F613)</f>
        <v/>
      </c>
      <c r="G614" s="288" t="str">
        <f>IF('①7.積算内訳（PR）'!G613="","",'①7.積算内訳（PR）'!G613)</f>
        <v/>
      </c>
      <c r="H614" s="753" t="str">
        <f>IF('①7.積算内訳（PR）'!H613="","",'①7.積算内訳（PR）'!H613)</f>
        <v/>
      </c>
      <c r="I614" s="1780"/>
      <c r="J614" s="272" t="s">
        <v>631</v>
      </c>
      <c r="K614" s="265"/>
      <c r="L614" s="288" t="str">
        <f t="shared" si="126"/>
        <v/>
      </c>
      <c r="M614" s="266"/>
      <c r="N614" s="266"/>
      <c r="O614" s="266"/>
      <c r="P614" s="1367"/>
      <c r="Q614" s="1371"/>
      <c r="R614" s="1372"/>
      <c r="S614" s="259"/>
      <c r="T614" s="257"/>
      <c r="U614" s="180"/>
    </row>
    <row r="615" spans="2:21" ht="19.5" hidden="1" customHeight="1">
      <c r="B615" s="1364"/>
      <c r="C615" s="264" t="s">
        <v>153</v>
      </c>
      <c r="D615" s="265"/>
      <c r="E615" s="288">
        <f t="shared" si="125"/>
        <v>0</v>
      </c>
      <c r="F615" s="288" t="str">
        <f>IF('①7.積算内訳（PR）'!F614="","",'①7.積算内訳（PR）'!F614)</f>
        <v/>
      </c>
      <c r="G615" s="288" t="str">
        <f>IF('①7.積算内訳（PR）'!G614="","",'①7.積算内訳（PR）'!G614)</f>
        <v/>
      </c>
      <c r="H615" s="753" t="str">
        <f>IF('①7.積算内訳（PR）'!H614="","",'①7.積算内訳（PR）'!H614)</f>
        <v/>
      </c>
      <c r="I615" s="1780"/>
      <c r="J615" s="264" t="s">
        <v>153</v>
      </c>
      <c r="K615" s="265"/>
      <c r="L615" s="288" t="str">
        <f t="shared" si="126"/>
        <v/>
      </c>
      <c r="M615" s="266"/>
      <c r="N615" s="266"/>
      <c r="O615" s="266"/>
      <c r="P615" s="1367"/>
      <c r="Q615" s="1371"/>
      <c r="R615" s="1372"/>
      <c r="S615" s="259"/>
      <c r="T615" s="257"/>
      <c r="U615" s="180"/>
    </row>
    <row r="616" spans="2:21" ht="19.5" hidden="1" customHeight="1" thickBot="1">
      <c r="B616" s="1365"/>
      <c r="C616" s="273" t="s">
        <v>154</v>
      </c>
      <c r="D616" s="758" t="str">
        <f>IF('①7.積算内訳（PR）'!D615="","",'①7.積算内訳（PR）'!D615)</f>
        <v/>
      </c>
      <c r="E616" s="289">
        <f>SUM(F616:H616)</f>
        <v>0</v>
      </c>
      <c r="F616" s="289" t="str">
        <f>IF('①7.積算内訳（PR）'!F615="","",'①7.積算内訳（PR）'!F615)</f>
        <v/>
      </c>
      <c r="G616" s="289" t="str">
        <f>IF('①7.積算内訳（PR）'!G615="","",'①7.積算内訳（PR）'!G615)</f>
        <v/>
      </c>
      <c r="H616" s="755" t="str">
        <f>IF('①7.積算内訳（PR）'!H615="","",'①7.積算内訳（PR）'!H615)</f>
        <v/>
      </c>
      <c r="I616" s="1781"/>
      <c r="J616" s="273" t="s">
        <v>154</v>
      </c>
      <c r="K616" s="274"/>
      <c r="L616" s="289" t="str">
        <f t="shared" si="126"/>
        <v/>
      </c>
      <c r="M616" s="275"/>
      <c r="N616" s="275"/>
      <c r="O616" s="275"/>
      <c r="P616" s="1368"/>
      <c r="Q616" s="1375"/>
      <c r="R616" s="1376"/>
      <c r="S616" s="259"/>
      <c r="T616" s="257"/>
      <c r="U616" s="180"/>
    </row>
    <row r="617" spans="2:21" ht="37.5" hidden="1" customHeight="1">
      <c r="B617" s="204" t="str">
        <f>IF('①4.事業内容（PR）'!B66="","",'①4.事業内容（PR）'!B66)</f>
        <v/>
      </c>
      <c r="C617" s="1377" t="str">
        <f>IF('①4.事業内容（PR）'!C66="","",'①4.事業内容（PR）'!C66)</f>
        <v/>
      </c>
      <c r="D617" s="1378"/>
      <c r="E617" s="284">
        <f>SUM(E618:E626)</f>
        <v>0</v>
      </c>
      <c r="F617" s="284">
        <f>SUM(F618:F626)</f>
        <v>0</v>
      </c>
      <c r="G617" s="284">
        <f>SUM(G618:G626)</f>
        <v>0</v>
      </c>
      <c r="H617" s="756">
        <f>SUM(H618:H626)</f>
        <v>0</v>
      </c>
      <c r="I617" s="760" t="str">
        <f>IF('⑦1.活動計画変更（PR）'!C129="変更",'⑦1.活動計画変更（PR）'!B129,IF('⑦1.活動計画変更（PR）'!C129="中止",'⑦1.活動計画変更（PR）'!B129,""))</f>
        <v/>
      </c>
      <c r="J617" s="1377" t="str">
        <f>IF('⑦1.活動計画変更（PR）'!C129="変更",'⑦1.活動計画変更（PR）'!D129,"")</f>
        <v/>
      </c>
      <c r="K617" s="1378"/>
      <c r="L617" s="284" t="str">
        <f>IF(SUM(L618:L626)=0,"",SUM(L618:L626))</f>
        <v/>
      </c>
      <c r="M617" s="284" t="str">
        <f>IF(SUM(M618:M626)=0,"",SUM(M618:M626))</f>
        <v/>
      </c>
      <c r="N617" s="284" t="str">
        <f>IF(SUM(N618:N626)=0,"",SUM(N618:N626))</f>
        <v/>
      </c>
      <c r="O617" s="284" t="str">
        <f>IF(SUM(O618:O626)=0,"",SUM(O618:O626))</f>
        <v/>
      </c>
      <c r="P617" s="277"/>
      <c r="Q617" s="1379"/>
      <c r="R617" s="1380"/>
      <c r="S617" s="259"/>
      <c r="T617" s="257"/>
      <c r="U617" s="180"/>
    </row>
    <row r="618" spans="2:21" ht="19.5" hidden="1" customHeight="1">
      <c r="B618" s="1363"/>
      <c r="C618" s="260" t="s">
        <v>147</v>
      </c>
      <c r="D618" s="261"/>
      <c r="E618" s="287">
        <f>SUM(F618:H618)</f>
        <v>0</v>
      </c>
      <c r="F618" s="287" t="str">
        <f>IF('①7.積算内訳（PR）'!F617="","",'①7.積算内訳（PR）'!F617)</f>
        <v/>
      </c>
      <c r="G618" s="287" t="str">
        <f>IF('①7.積算内訳（PR）'!G617="","",'①7.積算内訳（PR）'!G617)</f>
        <v/>
      </c>
      <c r="H618" s="752" t="str">
        <f>IF('①7.積算内訳（PR）'!H617="","",'①7.積算内訳（PR）'!H617)</f>
        <v/>
      </c>
      <c r="I618" s="1779" t="str">
        <f>IF('⑦1.活動計画変更（PR）'!C129="選択","",IF('⑦1.活動計画変更（PR）'!C129="変更",'⑦1.活動計画変更（PR）'!C129,IF('⑦1.活動計画変更（PR）'!C129="中止","中止","")))</f>
        <v/>
      </c>
      <c r="J618" s="260" t="s">
        <v>147</v>
      </c>
      <c r="K618" s="261"/>
      <c r="L618" s="287" t="str">
        <f>IF(SUM(M618:O618)=0,"",SUM(M618:O618))</f>
        <v/>
      </c>
      <c r="M618" s="262"/>
      <c r="N618" s="262"/>
      <c r="O618" s="262"/>
      <c r="P618" s="1366"/>
      <c r="Q618" s="1369"/>
      <c r="R618" s="1370"/>
      <c r="S618" s="268"/>
      <c r="T618" s="270"/>
      <c r="U618" s="180"/>
    </row>
    <row r="619" spans="2:21" ht="19.5" hidden="1" customHeight="1">
      <c r="B619" s="1364"/>
      <c r="C619" s="264" t="s">
        <v>148</v>
      </c>
      <c r="D619" s="265"/>
      <c r="E619" s="288">
        <f t="shared" ref="E619:E625" si="127">SUM(F619:H619)</f>
        <v>0</v>
      </c>
      <c r="F619" s="288" t="str">
        <f>IF('①7.積算内訳（PR）'!F618="","",'①7.積算内訳（PR）'!F618)</f>
        <v/>
      </c>
      <c r="G619" s="288" t="str">
        <f>IF('①7.積算内訳（PR）'!G618="","",'①7.積算内訳（PR）'!G618)</f>
        <v/>
      </c>
      <c r="H619" s="753" t="str">
        <f>IF('①7.積算内訳（PR）'!H618="","",'①7.積算内訳（PR）'!H618)</f>
        <v/>
      </c>
      <c r="I619" s="1780"/>
      <c r="J619" s="264" t="s">
        <v>148</v>
      </c>
      <c r="K619" s="265"/>
      <c r="L619" s="288" t="str">
        <f t="shared" ref="L619:L626" si="128">IF(SUM(M619:O619)=0,"",SUM(M619:O619))</f>
        <v/>
      </c>
      <c r="M619" s="266"/>
      <c r="N619" s="266"/>
      <c r="O619" s="266"/>
      <c r="P619" s="1367"/>
      <c r="Q619" s="1371"/>
      <c r="R619" s="1372"/>
      <c r="S619" s="259"/>
      <c r="T619" s="257"/>
      <c r="U619" s="180"/>
    </row>
    <row r="620" spans="2:21" ht="19.5" hidden="1" customHeight="1">
      <c r="B620" s="1364"/>
      <c r="C620" s="264" t="s">
        <v>149</v>
      </c>
      <c r="D620" s="265"/>
      <c r="E620" s="288">
        <f t="shared" si="127"/>
        <v>0</v>
      </c>
      <c r="F620" s="288" t="str">
        <f>IF('①7.積算内訳（PR）'!F619="","",'①7.積算内訳（PR）'!F619)</f>
        <v/>
      </c>
      <c r="G620" s="288" t="str">
        <f>IF('①7.積算内訳（PR）'!G619="","",'①7.積算内訳（PR）'!G619)</f>
        <v/>
      </c>
      <c r="H620" s="753" t="str">
        <f>IF('①7.積算内訳（PR）'!H619="","",'①7.積算内訳（PR）'!H619)</f>
        <v/>
      </c>
      <c r="I620" s="1780"/>
      <c r="J620" s="264" t="s">
        <v>149</v>
      </c>
      <c r="K620" s="265"/>
      <c r="L620" s="288" t="str">
        <f t="shared" si="128"/>
        <v/>
      </c>
      <c r="M620" s="266"/>
      <c r="N620" s="266"/>
      <c r="O620" s="266"/>
      <c r="P620" s="1367"/>
      <c r="Q620" s="1371"/>
      <c r="R620" s="1372"/>
      <c r="S620" s="259"/>
      <c r="T620" s="257"/>
      <c r="U620" s="180"/>
    </row>
    <row r="621" spans="2:21" ht="19.5" hidden="1" customHeight="1">
      <c r="B621" s="1364"/>
      <c r="C621" s="269" t="s">
        <v>150</v>
      </c>
      <c r="D621" s="265"/>
      <c r="E621" s="288">
        <f t="shared" si="127"/>
        <v>0</v>
      </c>
      <c r="F621" s="288" t="str">
        <f>IF('①7.積算内訳（PR）'!F620="","",'①7.積算内訳（PR）'!F620)</f>
        <v/>
      </c>
      <c r="G621" s="288" t="str">
        <f>IF('①7.積算内訳（PR）'!G620="","",'①7.積算内訳（PR）'!G620)</f>
        <v/>
      </c>
      <c r="H621" s="753" t="str">
        <f>IF('①7.積算内訳（PR）'!H620="","",'①7.積算内訳（PR）'!H620)</f>
        <v/>
      </c>
      <c r="I621" s="1780"/>
      <c r="J621" s="269" t="s">
        <v>150</v>
      </c>
      <c r="K621" s="265"/>
      <c r="L621" s="288" t="str">
        <f t="shared" si="128"/>
        <v/>
      </c>
      <c r="M621" s="266"/>
      <c r="N621" s="266"/>
      <c r="O621" s="266"/>
      <c r="P621" s="1367"/>
      <c r="Q621" s="1371"/>
      <c r="R621" s="1372"/>
      <c r="S621" s="259"/>
      <c r="T621" s="257"/>
      <c r="U621" s="180"/>
    </row>
    <row r="622" spans="2:21" ht="19.5" hidden="1" customHeight="1">
      <c r="B622" s="1364"/>
      <c r="C622" s="264" t="s">
        <v>151</v>
      </c>
      <c r="D622" s="265"/>
      <c r="E622" s="288">
        <f t="shared" si="127"/>
        <v>0</v>
      </c>
      <c r="F622" s="288" t="str">
        <f>IF('①7.積算内訳（PR）'!F621="","",'①7.積算内訳（PR）'!F621)</f>
        <v/>
      </c>
      <c r="G622" s="288" t="str">
        <f>IF('①7.積算内訳（PR）'!G621="","",'①7.積算内訳（PR）'!G621)</f>
        <v/>
      </c>
      <c r="H622" s="753" t="str">
        <f>IF('①7.積算内訳（PR）'!H621="","",'①7.積算内訳（PR）'!H621)</f>
        <v/>
      </c>
      <c r="I622" s="1780"/>
      <c r="J622" s="264" t="s">
        <v>151</v>
      </c>
      <c r="K622" s="265"/>
      <c r="L622" s="288" t="str">
        <f t="shared" si="128"/>
        <v/>
      </c>
      <c r="M622" s="266"/>
      <c r="N622" s="266"/>
      <c r="O622" s="266"/>
      <c r="P622" s="1367"/>
      <c r="Q622" s="1371"/>
      <c r="R622" s="1372"/>
      <c r="S622" s="268"/>
      <c r="T622" s="270"/>
      <c r="U622" s="180"/>
    </row>
    <row r="623" spans="2:21" ht="19.5" hidden="1" customHeight="1">
      <c r="B623" s="1364"/>
      <c r="C623" s="264" t="s">
        <v>152</v>
      </c>
      <c r="D623" s="265"/>
      <c r="E623" s="288">
        <f t="shared" si="127"/>
        <v>0</v>
      </c>
      <c r="F623" s="754" t="str">
        <f>IF('①7.積算内訳（PR）'!F622="","",'①7.積算内訳（PR）'!F622)</f>
        <v/>
      </c>
      <c r="G623" s="754" t="str">
        <f>IF('①7.積算内訳（PR）'!G622="","",'①7.積算内訳（PR）'!G622)</f>
        <v/>
      </c>
      <c r="H623" s="753" t="str">
        <f>IF('①7.積算内訳（PR）'!H622="","",'①7.積算内訳（PR）'!H622)</f>
        <v/>
      </c>
      <c r="I623" s="1780"/>
      <c r="J623" s="264" t="s">
        <v>152</v>
      </c>
      <c r="K623" s="265"/>
      <c r="L623" s="288" t="str">
        <f t="shared" si="128"/>
        <v/>
      </c>
      <c r="M623" s="278"/>
      <c r="N623" s="278"/>
      <c r="O623" s="278"/>
      <c r="P623" s="1367"/>
      <c r="Q623" s="1371"/>
      <c r="R623" s="1372"/>
      <c r="S623" s="268"/>
      <c r="T623" s="270"/>
      <c r="U623" s="180"/>
    </row>
    <row r="624" spans="2:21" ht="19.5" hidden="1" customHeight="1">
      <c r="B624" s="1364"/>
      <c r="C624" s="272" t="s">
        <v>631</v>
      </c>
      <c r="D624" s="265"/>
      <c r="E624" s="288">
        <f t="shared" si="127"/>
        <v>0</v>
      </c>
      <c r="F624" s="288" t="str">
        <f>IF('①7.積算内訳（PR）'!F623="","",'①7.積算内訳（PR）'!F623)</f>
        <v/>
      </c>
      <c r="G624" s="288" t="str">
        <f>IF('①7.積算内訳（PR）'!G623="","",'①7.積算内訳（PR）'!G623)</f>
        <v/>
      </c>
      <c r="H624" s="753" t="str">
        <f>IF('①7.積算内訳（PR）'!H623="","",'①7.積算内訳（PR）'!H623)</f>
        <v/>
      </c>
      <c r="I624" s="1780"/>
      <c r="J624" s="272" t="s">
        <v>631</v>
      </c>
      <c r="K624" s="265"/>
      <c r="L624" s="288" t="str">
        <f t="shared" si="128"/>
        <v/>
      </c>
      <c r="M624" s="266"/>
      <c r="N624" s="266"/>
      <c r="O624" s="266"/>
      <c r="P624" s="1367"/>
      <c r="Q624" s="1371"/>
      <c r="R624" s="1372"/>
      <c r="S624" s="268"/>
      <c r="T624" s="270"/>
      <c r="U624" s="180"/>
    </row>
    <row r="625" spans="2:21" ht="19.5" hidden="1" customHeight="1">
      <c r="B625" s="1364"/>
      <c r="C625" s="264" t="s">
        <v>153</v>
      </c>
      <c r="D625" s="265"/>
      <c r="E625" s="288">
        <f t="shared" si="127"/>
        <v>0</v>
      </c>
      <c r="F625" s="288" t="str">
        <f>IF('①7.積算内訳（PR）'!F624="","",'①7.積算内訳（PR）'!F624)</f>
        <v/>
      </c>
      <c r="G625" s="288" t="str">
        <f>IF('①7.積算内訳（PR）'!G624="","",'①7.積算内訳（PR）'!G624)</f>
        <v/>
      </c>
      <c r="H625" s="753" t="str">
        <f>IF('①7.積算内訳（PR）'!H624="","",'①7.積算内訳（PR）'!H624)</f>
        <v/>
      </c>
      <c r="I625" s="1780"/>
      <c r="J625" s="264" t="s">
        <v>153</v>
      </c>
      <c r="K625" s="265"/>
      <c r="L625" s="288" t="str">
        <f t="shared" si="128"/>
        <v/>
      </c>
      <c r="M625" s="266"/>
      <c r="N625" s="266"/>
      <c r="O625" s="266"/>
      <c r="P625" s="1367"/>
      <c r="Q625" s="1371"/>
      <c r="R625" s="1372"/>
      <c r="S625" s="268"/>
      <c r="T625" s="270"/>
      <c r="U625" s="180"/>
    </row>
    <row r="626" spans="2:21" ht="19.5" hidden="1" customHeight="1" thickBot="1">
      <c r="B626" s="1365"/>
      <c r="C626" s="273" t="s">
        <v>154</v>
      </c>
      <c r="D626" s="758" t="str">
        <f>IF('①7.積算内訳（PR）'!D625="","",'①7.積算内訳（PR）'!D625)</f>
        <v/>
      </c>
      <c r="E626" s="289">
        <f>SUM(F626:H626)</f>
        <v>0</v>
      </c>
      <c r="F626" s="289" t="str">
        <f>IF('①7.積算内訳（PR）'!F625="","",'①7.積算内訳（PR）'!F625)</f>
        <v/>
      </c>
      <c r="G626" s="289" t="str">
        <f>IF('①7.積算内訳（PR）'!G625="","",'①7.積算内訳（PR）'!G625)</f>
        <v/>
      </c>
      <c r="H626" s="755" t="str">
        <f>IF('①7.積算内訳（PR）'!H625="","",'①7.積算内訳（PR）'!H625)</f>
        <v/>
      </c>
      <c r="I626" s="1781"/>
      <c r="J626" s="273" t="s">
        <v>154</v>
      </c>
      <c r="K626" s="274"/>
      <c r="L626" s="289" t="str">
        <f t="shared" si="128"/>
        <v/>
      </c>
      <c r="M626" s="275"/>
      <c r="N626" s="275"/>
      <c r="O626" s="275"/>
      <c r="P626" s="1368"/>
      <c r="Q626" s="1381"/>
      <c r="R626" s="1382"/>
      <c r="S626" s="268"/>
      <c r="T626" s="270"/>
      <c r="U626" s="180"/>
    </row>
    <row r="627" spans="2:21" ht="37.5" hidden="1" customHeight="1">
      <c r="B627" s="204" t="str">
        <f>IF('①4.事業内容（PR）'!B67="","",'①4.事業内容（PR）'!B67)</f>
        <v/>
      </c>
      <c r="C627" s="1377" t="str">
        <f>IF('①4.事業内容（PR）'!C67="","",'①4.事業内容（PR）'!C67)</f>
        <v/>
      </c>
      <c r="D627" s="1378"/>
      <c r="E627" s="284">
        <f>SUM(E628:E636)</f>
        <v>0</v>
      </c>
      <c r="F627" s="284">
        <f>SUM(F628:F636)</f>
        <v>0</v>
      </c>
      <c r="G627" s="284">
        <f>SUM(G628:G636)</f>
        <v>0</v>
      </c>
      <c r="H627" s="756">
        <f>SUM(H628:H636)</f>
        <v>0</v>
      </c>
      <c r="I627" s="760" t="str">
        <f>IF('⑦1.活動計画変更（PR）'!C131="変更",'⑦1.活動計画変更（PR）'!B131,IF('⑦1.活動計画変更（PR）'!C131="中止",'⑦1.活動計画変更（PR）'!B131,""))</f>
        <v/>
      </c>
      <c r="J627" s="1377" t="str">
        <f>IF('⑦1.活動計画変更（PR）'!C131="変更",'⑦1.活動計画変更（PR）'!D131,"")</f>
        <v/>
      </c>
      <c r="K627" s="1378"/>
      <c r="L627" s="284" t="str">
        <f>IF(SUM(L628:L636)=0,"",SUM(L628:L636))</f>
        <v/>
      </c>
      <c r="M627" s="284" t="str">
        <f>IF(SUM(M628:M636)=0,"",SUM(M628:M636))</f>
        <v/>
      </c>
      <c r="N627" s="284" t="str">
        <f>IF(SUM(N628:N636)=0,"",SUM(N628:N636))</f>
        <v/>
      </c>
      <c r="O627" s="284" t="str">
        <f>IF(SUM(O628:O636)=0,"",SUM(O628:O636))</f>
        <v/>
      </c>
      <c r="P627" s="279"/>
      <c r="Q627" s="1383"/>
      <c r="R627" s="1384"/>
      <c r="S627" s="259"/>
      <c r="T627" s="257"/>
      <c r="U627" s="180"/>
    </row>
    <row r="628" spans="2:21" ht="19.5" hidden="1" customHeight="1">
      <c r="B628" s="1363"/>
      <c r="C628" s="260" t="s">
        <v>147</v>
      </c>
      <c r="D628" s="261"/>
      <c r="E628" s="287">
        <f>SUM(F628:H628)</f>
        <v>0</v>
      </c>
      <c r="F628" s="287" t="str">
        <f>IF('①7.積算内訳（PR）'!F627="","",'①7.積算内訳（PR）'!F627)</f>
        <v/>
      </c>
      <c r="G628" s="287" t="str">
        <f>IF('①7.積算内訳（PR）'!G627="","",'①7.積算内訳（PR）'!G627)</f>
        <v/>
      </c>
      <c r="H628" s="752" t="str">
        <f>IF('①7.積算内訳（PR）'!H627="","",'①7.積算内訳（PR）'!H627)</f>
        <v/>
      </c>
      <c r="I628" s="1779" t="str">
        <f>IF('⑦1.活動計画変更（PR）'!C131="選択","",IF('⑦1.活動計画変更（PR）'!C131="変更",'⑦1.活動計画変更（PR）'!C131,IF('⑦1.活動計画変更（PR）'!C131="中止","中止","")))</f>
        <v/>
      </c>
      <c r="J628" s="260" t="s">
        <v>147</v>
      </c>
      <c r="K628" s="261"/>
      <c r="L628" s="287" t="str">
        <f>IF(SUM(M628:O628)=0,"",SUM(M628:O628))</f>
        <v/>
      </c>
      <c r="M628" s="262"/>
      <c r="N628" s="262"/>
      <c r="O628" s="262"/>
      <c r="P628" s="1366"/>
      <c r="Q628" s="1369"/>
      <c r="R628" s="1370"/>
      <c r="S628" s="268"/>
      <c r="T628" s="270"/>
      <c r="U628" s="180"/>
    </row>
    <row r="629" spans="2:21" ht="19.5" hidden="1" customHeight="1">
      <c r="B629" s="1364"/>
      <c r="C629" s="264" t="s">
        <v>148</v>
      </c>
      <c r="D629" s="265"/>
      <c r="E629" s="288">
        <f t="shared" ref="E629:E635" si="129">SUM(F629:H629)</f>
        <v>0</v>
      </c>
      <c r="F629" s="288" t="str">
        <f>IF('①7.積算内訳（PR）'!F628="","",'①7.積算内訳（PR）'!F628)</f>
        <v/>
      </c>
      <c r="G629" s="288" t="str">
        <f>IF('①7.積算内訳（PR）'!G628="","",'①7.積算内訳（PR）'!G628)</f>
        <v/>
      </c>
      <c r="H629" s="753" t="str">
        <f>IF('①7.積算内訳（PR）'!H628="","",'①7.積算内訳（PR）'!H628)</f>
        <v/>
      </c>
      <c r="I629" s="1780"/>
      <c r="J629" s="264" t="s">
        <v>148</v>
      </c>
      <c r="K629" s="265"/>
      <c r="L629" s="288" t="str">
        <f t="shared" ref="L629:L636" si="130">IF(SUM(M629:O629)=0,"",SUM(M629:O629))</f>
        <v/>
      </c>
      <c r="M629" s="266"/>
      <c r="N629" s="266"/>
      <c r="O629" s="266"/>
      <c r="P629" s="1367"/>
      <c r="Q629" s="1371"/>
      <c r="R629" s="1372"/>
      <c r="S629" s="259"/>
      <c r="T629" s="257"/>
      <c r="U629" s="180"/>
    </row>
    <row r="630" spans="2:21" ht="19.5" hidden="1" customHeight="1">
      <c r="B630" s="1364"/>
      <c r="C630" s="264" t="s">
        <v>149</v>
      </c>
      <c r="D630" s="265"/>
      <c r="E630" s="288">
        <f t="shared" si="129"/>
        <v>0</v>
      </c>
      <c r="F630" s="288" t="str">
        <f>IF('①7.積算内訳（PR）'!F629="","",'①7.積算内訳（PR）'!F629)</f>
        <v/>
      </c>
      <c r="G630" s="288" t="str">
        <f>IF('①7.積算内訳（PR）'!G629="","",'①7.積算内訳（PR）'!G629)</f>
        <v/>
      </c>
      <c r="H630" s="753" t="str">
        <f>IF('①7.積算内訳（PR）'!H629="","",'①7.積算内訳（PR）'!H629)</f>
        <v/>
      </c>
      <c r="I630" s="1780"/>
      <c r="J630" s="264" t="s">
        <v>149</v>
      </c>
      <c r="K630" s="265"/>
      <c r="L630" s="288" t="str">
        <f t="shared" si="130"/>
        <v/>
      </c>
      <c r="M630" s="266"/>
      <c r="N630" s="266"/>
      <c r="O630" s="266"/>
      <c r="P630" s="1367"/>
      <c r="Q630" s="1371"/>
      <c r="R630" s="1372"/>
      <c r="S630" s="259"/>
      <c r="T630" s="257"/>
      <c r="U630" s="180"/>
    </row>
    <row r="631" spans="2:21" ht="19.5" hidden="1" customHeight="1">
      <c r="B631" s="1364"/>
      <c r="C631" s="269" t="s">
        <v>150</v>
      </c>
      <c r="D631" s="265"/>
      <c r="E631" s="288">
        <f t="shared" si="129"/>
        <v>0</v>
      </c>
      <c r="F631" s="288" t="str">
        <f>IF('①7.積算内訳（PR）'!F630="","",'①7.積算内訳（PR）'!F630)</f>
        <v/>
      </c>
      <c r="G631" s="288" t="str">
        <f>IF('①7.積算内訳（PR）'!G630="","",'①7.積算内訳（PR）'!G630)</f>
        <v/>
      </c>
      <c r="H631" s="753" t="str">
        <f>IF('①7.積算内訳（PR）'!H630="","",'①7.積算内訳（PR）'!H630)</f>
        <v/>
      </c>
      <c r="I631" s="1780"/>
      <c r="J631" s="269" t="s">
        <v>150</v>
      </c>
      <c r="K631" s="265"/>
      <c r="L631" s="288" t="str">
        <f t="shared" si="130"/>
        <v/>
      </c>
      <c r="M631" s="266"/>
      <c r="N631" s="266"/>
      <c r="O631" s="266"/>
      <c r="P631" s="1367"/>
      <c r="Q631" s="1371"/>
      <c r="R631" s="1372"/>
      <c r="S631" s="259"/>
      <c r="T631" s="257"/>
      <c r="U631" s="180"/>
    </row>
    <row r="632" spans="2:21" ht="19.5" hidden="1" customHeight="1">
      <c r="B632" s="1364"/>
      <c r="C632" s="264" t="s">
        <v>151</v>
      </c>
      <c r="D632" s="265"/>
      <c r="E632" s="288">
        <f t="shared" si="129"/>
        <v>0</v>
      </c>
      <c r="F632" s="288" t="str">
        <f>IF('①7.積算内訳（PR）'!F631="","",'①7.積算内訳（PR）'!F631)</f>
        <v/>
      </c>
      <c r="G632" s="288" t="str">
        <f>IF('①7.積算内訳（PR）'!G631="","",'①7.積算内訳（PR）'!G631)</f>
        <v/>
      </c>
      <c r="H632" s="753" t="str">
        <f>IF('①7.積算内訳（PR）'!H631="","",'①7.積算内訳（PR）'!H631)</f>
        <v/>
      </c>
      <c r="I632" s="1780"/>
      <c r="J632" s="264" t="s">
        <v>151</v>
      </c>
      <c r="K632" s="265"/>
      <c r="L632" s="288" t="str">
        <f t="shared" si="130"/>
        <v/>
      </c>
      <c r="M632" s="266"/>
      <c r="N632" s="266"/>
      <c r="O632" s="266"/>
      <c r="P632" s="1367"/>
      <c r="Q632" s="1371"/>
      <c r="R632" s="1372"/>
      <c r="S632" s="268"/>
      <c r="T632" s="270"/>
      <c r="U632" s="180"/>
    </row>
    <row r="633" spans="2:21" ht="19.5" hidden="1" customHeight="1">
      <c r="B633" s="1364"/>
      <c r="C633" s="264" t="s">
        <v>152</v>
      </c>
      <c r="D633" s="265"/>
      <c r="E633" s="288">
        <f t="shared" si="129"/>
        <v>0</v>
      </c>
      <c r="F633" s="288" t="str">
        <f>IF('①7.積算内訳（PR）'!F632="","",'①7.積算内訳（PR）'!F632)</f>
        <v/>
      </c>
      <c r="G633" s="754" t="str">
        <f>IF('①7.積算内訳（PR）'!G632="","",'①7.積算内訳（PR）'!G632)</f>
        <v/>
      </c>
      <c r="H633" s="753" t="str">
        <f>IF('①7.積算内訳（PR）'!H632="","",'①7.積算内訳（PR）'!H632)</f>
        <v/>
      </c>
      <c r="I633" s="1780"/>
      <c r="J633" s="264" t="s">
        <v>152</v>
      </c>
      <c r="K633" s="265"/>
      <c r="L633" s="288" t="str">
        <f t="shared" si="130"/>
        <v/>
      </c>
      <c r="M633" s="278"/>
      <c r="N633" s="278"/>
      <c r="O633" s="278"/>
      <c r="P633" s="1367"/>
      <c r="Q633" s="1373"/>
      <c r="R633" s="1374"/>
      <c r="S633" s="268"/>
      <c r="T633" s="270"/>
      <c r="U633" s="180"/>
    </row>
    <row r="634" spans="2:21" ht="19.5" hidden="1" customHeight="1">
      <c r="B634" s="1364"/>
      <c r="C634" s="272" t="s">
        <v>631</v>
      </c>
      <c r="D634" s="265"/>
      <c r="E634" s="288">
        <f t="shared" si="129"/>
        <v>0</v>
      </c>
      <c r="F634" s="288" t="str">
        <f>IF('①7.積算内訳（PR）'!F633="","",'①7.積算内訳（PR）'!F633)</f>
        <v/>
      </c>
      <c r="G634" s="288" t="str">
        <f>IF('①7.積算内訳（PR）'!G633="","",'①7.積算内訳（PR）'!G633)</f>
        <v/>
      </c>
      <c r="H634" s="753" t="str">
        <f>IF('①7.積算内訳（PR）'!H633="","",'①7.積算内訳（PR）'!H633)</f>
        <v/>
      </c>
      <c r="I634" s="1780"/>
      <c r="J634" s="272" t="s">
        <v>631</v>
      </c>
      <c r="K634" s="265"/>
      <c r="L634" s="288" t="str">
        <f t="shared" si="130"/>
        <v/>
      </c>
      <c r="M634" s="266"/>
      <c r="N634" s="266"/>
      <c r="O634" s="266"/>
      <c r="P634" s="1367"/>
      <c r="Q634" s="1371"/>
      <c r="R634" s="1372"/>
      <c r="S634" s="268"/>
      <c r="T634" s="270"/>
      <c r="U634" s="180"/>
    </row>
    <row r="635" spans="2:21" ht="19.5" hidden="1" customHeight="1">
      <c r="B635" s="1364"/>
      <c r="C635" s="264" t="s">
        <v>153</v>
      </c>
      <c r="D635" s="265"/>
      <c r="E635" s="288">
        <f t="shared" si="129"/>
        <v>0</v>
      </c>
      <c r="F635" s="288" t="str">
        <f>IF('①7.積算内訳（PR）'!F634="","",'①7.積算内訳（PR）'!F634)</f>
        <v/>
      </c>
      <c r="G635" s="288" t="str">
        <f>IF('①7.積算内訳（PR）'!G634="","",'①7.積算内訳（PR）'!G634)</f>
        <v/>
      </c>
      <c r="H635" s="753" t="str">
        <f>IF('①7.積算内訳（PR）'!H634="","",'①7.積算内訳（PR）'!H634)</f>
        <v/>
      </c>
      <c r="I635" s="1780"/>
      <c r="J635" s="264" t="s">
        <v>153</v>
      </c>
      <c r="K635" s="265"/>
      <c r="L635" s="288" t="str">
        <f t="shared" si="130"/>
        <v/>
      </c>
      <c r="M635" s="266"/>
      <c r="N635" s="266"/>
      <c r="O635" s="266"/>
      <c r="P635" s="1367"/>
      <c r="Q635" s="1371"/>
      <c r="R635" s="1372"/>
      <c r="S635" s="268"/>
      <c r="T635" s="270"/>
      <c r="U635" s="180"/>
    </row>
    <row r="636" spans="2:21" ht="19.5" hidden="1" customHeight="1" thickBot="1">
      <c r="B636" s="1365"/>
      <c r="C636" s="273" t="s">
        <v>154</v>
      </c>
      <c r="D636" s="758" t="str">
        <f>IF('①7.積算内訳（PR）'!D635="","",'①7.積算内訳（PR）'!D635)</f>
        <v/>
      </c>
      <c r="E636" s="289">
        <f>SUM(F636:H636)</f>
        <v>0</v>
      </c>
      <c r="F636" s="289" t="str">
        <f>IF('①7.積算内訳（PR）'!F635="","",'①7.積算内訳（PR）'!F635)</f>
        <v/>
      </c>
      <c r="G636" s="289" t="str">
        <f>IF('①7.積算内訳（PR）'!G635="","",'①7.積算内訳（PR）'!G635)</f>
        <v/>
      </c>
      <c r="H636" s="755" t="str">
        <f>IF('①7.積算内訳（PR）'!H635="","",'①7.積算内訳（PR）'!H635)</f>
        <v/>
      </c>
      <c r="I636" s="1781"/>
      <c r="J636" s="273" t="s">
        <v>154</v>
      </c>
      <c r="K636" s="274"/>
      <c r="L636" s="289" t="str">
        <f t="shared" si="130"/>
        <v/>
      </c>
      <c r="M636" s="275"/>
      <c r="N636" s="275"/>
      <c r="O636" s="275"/>
      <c r="P636" s="1368"/>
      <c r="Q636" s="1375"/>
      <c r="R636" s="1376"/>
      <c r="S636" s="268"/>
      <c r="T636" s="270"/>
      <c r="U636" s="180"/>
    </row>
    <row r="637" spans="2:21" ht="37.5" hidden="1" customHeight="1">
      <c r="B637" s="204" t="str">
        <f>IF('①4.事業内容（PR）'!B68="","",'①4.事業内容（PR）'!B68)</f>
        <v/>
      </c>
      <c r="C637" s="1377" t="str">
        <f>IF('①4.事業内容（PR）'!C68="","",'①4.事業内容（PR）'!C68)</f>
        <v/>
      </c>
      <c r="D637" s="1378"/>
      <c r="E637" s="284">
        <f>SUM(E638:E646)</f>
        <v>0</v>
      </c>
      <c r="F637" s="284">
        <f>SUM(F638:F646)</f>
        <v>0</v>
      </c>
      <c r="G637" s="284">
        <f>SUM(G638:G646)</f>
        <v>0</v>
      </c>
      <c r="H637" s="756">
        <f>SUM(H638:H646)</f>
        <v>0</v>
      </c>
      <c r="I637" s="760" t="str">
        <f>IF('⑦1.活動計画変更（PR）'!C133="変更",'⑦1.活動計画変更（PR）'!B133,IF('⑦1.活動計画変更（PR）'!C133="中止",'⑦1.活動計画変更（PR）'!B133,""))</f>
        <v/>
      </c>
      <c r="J637" s="1377" t="str">
        <f>IF('⑦1.活動計画変更（PR）'!C133="変更",'⑦1.活動計画変更（PR）'!D133,"")</f>
        <v/>
      </c>
      <c r="K637" s="1378"/>
      <c r="L637" s="284" t="str">
        <f>IF(SUM(L638:L646)=0,"",SUM(L638:L646))</f>
        <v/>
      </c>
      <c r="M637" s="284" t="str">
        <f>IF(SUM(M638:M646)=0,"",SUM(M638:M646))</f>
        <v/>
      </c>
      <c r="N637" s="284" t="str">
        <f>IF(SUM(N638:N646)=0,"",SUM(N638:N646))</f>
        <v/>
      </c>
      <c r="O637" s="284" t="str">
        <f>IF(SUM(O638:O646)=0,"",SUM(O638:O646))</f>
        <v/>
      </c>
      <c r="P637" s="277"/>
      <c r="Q637" s="1379"/>
      <c r="R637" s="1380"/>
      <c r="S637" s="259"/>
      <c r="T637" s="257"/>
      <c r="U637" s="180"/>
    </row>
    <row r="638" spans="2:21" ht="19.5" hidden="1" customHeight="1">
      <c r="B638" s="1363"/>
      <c r="C638" s="260" t="s">
        <v>147</v>
      </c>
      <c r="D638" s="261"/>
      <c r="E638" s="287">
        <f>SUM(F638:H638)</f>
        <v>0</v>
      </c>
      <c r="F638" s="287" t="str">
        <f>IF('①7.積算内訳（PR）'!F637="","",'①7.積算内訳（PR）'!F637)</f>
        <v/>
      </c>
      <c r="G638" s="287" t="str">
        <f>IF('①7.積算内訳（PR）'!G637="","",'①7.積算内訳（PR）'!G637)</f>
        <v/>
      </c>
      <c r="H638" s="752" t="str">
        <f>IF('①7.積算内訳（PR）'!H637="","",'①7.積算内訳（PR）'!H637)</f>
        <v/>
      </c>
      <c r="I638" s="1779" t="str">
        <f>IF('⑦1.活動計画変更（PR）'!C133="選択","",IF('⑦1.活動計画変更（PR）'!C133="変更",'⑦1.活動計画変更（PR）'!C133,IF('⑦1.活動計画変更（PR）'!C133="中止","中止","")))</f>
        <v/>
      </c>
      <c r="J638" s="260" t="s">
        <v>147</v>
      </c>
      <c r="K638" s="261"/>
      <c r="L638" s="287" t="str">
        <f>IF(SUM(M638:O638)=0,"",SUM(M638:O638))</f>
        <v/>
      </c>
      <c r="M638" s="262"/>
      <c r="N638" s="262"/>
      <c r="O638" s="262"/>
      <c r="P638" s="1366"/>
      <c r="Q638" s="1369"/>
      <c r="R638" s="1370"/>
      <c r="S638" s="268"/>
      <c r="T638" s="270"/>
      <c r="U638" s="180"/>
    </row>
    <row r="639" spans="2:21" ht="19.5" hidden="1" customHeight="1">
      <c r="B639" s="1364"/>
      <c r="C639" s="264" t="s">
        <v>148</v>
      </c>
      <c r="D639" s="265"/>
      <c r="E639" s="288">
        <f t="shared" ref="E639:E645" si="131">SUM(F639:H639)</f>
        <v>0</v>
      </c>
      <c r="F639" s="288" t="str">
        <f>IF('①7.積算内訳（PR）'!F638="","",'①7.積算内訳（PR）'!F638)</f>
        <v/>
      </c>
      <c r="G639" s="288" t="str">
        <f>IF('①7.積算内訳（PR）'!G638="","",'①7.積算内訳（PR）'!G638)</f>
        <v/>
      </c>
      <c r="H639" s="753" t="str">
        <f>IF('①7.積算内訳（PR）'!H638="","",'①7.積算内訳（PR）'!H638)</f>
        <v/>
      </c>
      <c r="I639" s="1780"/>
      <c r="J639" s="264" t="s">
        <v>148</v>
      </c>
      <c r="K639" s="265"/>
      <c r="L639" s="288" t="str">
        <f t="shared" ref="L639:L646" si="132">IF(SUM(M639:O639)=0,"",SUM(M639:O639))</f>
        <v/>
      </c>
      <c r="M639" s="266"/>
      <c r="N639" s="266"/>
      <c r="O639" s="266"/>
      <c r="P639" s="1367"/>
      <c r="Q639" s="1371"/>
      <c r="R639" s="1372"/>
      <c r="S639" s="259"/>
      <c r="T639" s="257"/>
      <c r="U639" s="180"/>
    </row>
    <row r="640" spans="2:21" ht="19.5" hidden="1" customHeight="1">
      <c r="B640" s="1364"/>
      <c r="C640" s="264" t="s">
        <v>149</v>
      </c>
      <c r="D640" s="265"/>
      <c r="E640" s="288">
        <f t="shared" si="131"/>
        <v>0</v>
      </c>
      <c r="F640" s="288" t="str">
        <f>IF('①7.積算内訳（PR）'!F639="","",'①7.積算内訳（PR）'!F639)</f>
        <v/>
      </c>
      <c r="G640" s="288" t="str">
        <f>IF('①7.積算内訳（PR）'!G639="","",'①7.積算内訳（PR）'!G639)</f>
        <v/>
      </c>
      <c r="H640" s="753" t="str">
        <f>IF('①7.積算内訳（PR）'!H639="","",'①7.積算内訳（PR）'!H639)</f>
        <v/>
      </c>
      <c r="I640" s="1780"/>
      <c r="J640" s="264" t="s">
        <v>149</v>
      </c>
      <c r="K640" s="265"/>
      <c r="L640" s="288" t="str">
        <f t="shared" si="132"/>
        <v/>
      </c>
      <c r="M640" s="266"/>
      <c r="N640" s="266"/>
      <c r="O640" s="266"/>
      <c r="P640" s="1367"/>
      <c r="Q640" s="1371"/>
      <c r="R640" s="1372"/>
      <c r="S640" s="259"/>
      <c r="T640" s="257"/>
      <c r="U640" s="180"/>
    </row>
    <row r="641" spans="2:21" ht="19.5" hidden="1" customHeight="1">
      <c r="B641" s="1364"/>
      <c r="C641" s="269" t="s">
        <v>150</v>
      </c>
      <c r="D641" s="265"/>
      <c r="E641" s="288">
        <f t="shared" si="131"/>
        <v>0</v>
      </c>
      <c r="F641" s="288" t="str">
        <f>IF('①7.積算内訳（PR）'!F640="","",'①7.積算内訳（PR）'!F640)</f>
        <v/>
      </c>
      <c r="G641" s="288" t="str">
        <f>IF('①7.積算内訳（PR）'!G640="","",'①7.積算内訳（PR）'!G640)</f>
        <v/>
      </c>
      <c r="H641" s="753" t="str">
        <f>IF('①7.積算内訳（PR）'!H640="","",'①7.積算内訳（PR）'!H640)</f>
        <v/>
      </c>
      <c r="I641" s="1780"/>
      <c r="J641" s="269" t="s">
        <v>150</v>
      </c>
      <c r="K641" s="265"/>
      <c r="L641" s="288" t="str">
        <f t="shared" si="132"/>
        <v/>
      </c>
      <c r="M641" s="266"/>
      <c r="N641" s="266"/>
      <c r="O641" s="266"/>
      <c r="P641" s="1367"/>
      <c r="Q641" s="1371"/>
      <c r="R641" s="1372"/>
      <c r="S641" s="259"/>
      <c r="T641" s="257"/>
      <c r="U641" s="180"/>
    </row>
    <row r="642" spans="2:21" ht="19.5" hidden="1" customHeight="1">
      <c r="B642" s="1364"/>
      <c r="C642" s="264" t="s">
        <v>151</v>
      </c>
      <c r="D642" s="265"/>
      <c r="E642" s="288">
        <f t="shared" si="131"/>
        <v>0</v>
      </c>
      <c r="F642" s="288" t="str">
        <f>IF('①7.積算内訳（PR）'!F641="","",'①7.積算内訳（PR）'!F641)</f>
        <v/>
      </c>
      <c r="G642" s="288" t="str">
        <f>IF('①7.積算内訳（PR）'!G641="","",'①7.積算内訳（PR）'!G641)</f>
        <v/>
      </c>
      <c r="H642" s="753" t="str">
        <f>IF('①7.積算内訳（PR）'!H641="","",'①7.積算内訳（PR）'!H641)</f>
        <v/>
      </c>
      <c r="I642" s="1780"/>
      <c r="J642" s="264" t="s">
        <v>151</v>
      </c>
      <c r="K642" s="265"/>
      <c r="L642" s="288" t="str">
        <f t="shared" si="132"/>
        <v/>
      </c>
      <c r="M642" s="266"/>
      <c r="N642" s="266"/>
      <c r="O642" s="266"/>
      <c r="P642" s="1367"/>
      <c r="Q642" s="1371"/>
      <c r="R642" s="1372"/>
      <c r="S642" s="268"/>
      <c r="T642" s="270"/>
      <c r="U642" s="180"/>
    </row>
    <row r="643" spans="2:21" ht="19.5" hidden="1" customHeight="1">
      <c r="B643" s="1364"/>
      <c r="C643" s="264" t="s">
        <v>152</v>
      </c>
      <c r="D643" s="265"/>
      <c r="E643" s="288">
        <f t="shared" si="131"/>
        <v>0</v>
      </c>
      <c r="F643" s="754" t="str">
        <f>IF('①7.積算内訳（PR）'!F642="","",'①7.積算内訳（PR）'!F642)</f>
        <v/>
      </c>
      <c r="G643" s="754" t="str">
        <f>IF('①7.積算内訳（PR）'!G642="","",'①7.積算内訳（PR）'!G642)</f>
        <v/>
      </c>
      <c r="H643" s="753" t="str">
        <f>IF('①7.積算内訳（PR）'!H642="","",'①7.積算内訳（PR）'!H642)</f>
        <v/>
      </c>
      <c r="I643" s="1780"/>
      <c r="J643" s="264" t="s">
        <v>152</v>
      </c>
      <c r="K643" s="265"/>
      <c r="L643" s="288" t="str">
        <f t="shared" si="132"/>
        <v/>
      </c>
      <c r="M643" s="278"/>
      <c r="N643" s="278"/>
      <c r="O643" s="278"/>
      <c r="P643" s="1367"/>
      <c r="Q643" s="1371"/>
      <c r="R643" s="1372"/>
      <c r="S643" s="268"/>
      <c r="T643" s="270"/>
      <c r="U643" s="180"/>
    </row>
    <row r="644" spans="2:21" ht="19.5" hidden="1" customHeight="1">
      <c r="B644" s="1364"/>
      <c r="C644" s="272" t="s">
        <v>631</v>
      </c>
      <c r="D644" s="265"/>
      <c r="E644" s="288">
        <f t="shared" si="131"/>
        <v>0</v>
      </c>
      <c r="F644" s="288" t="str">
        <f>IF('①7.積算内訳（PR）'!F643="","",'①7.積算内訳（PR）'!F643)</f>
        <v/>
      </c>
      <c r="G644" s="288" t="str">
        <f>IF('①7.積算内訳（PR）'!G643="","",'①7.積算内訳（PR）'!G643)</f>
        <v/>
      </c>
      <c r="H644" s="753" t="str">
        <f>IF('①7.積算内訳（PR）'!H643="","",'①7.積算内訳（PR）'!H643)</f>
        <v/>
      </c>
      <c r="I644" s="1780"/>
      <c r="J644" s="272" t="s">
        <v>631</v>
      </c>
      <c r="K644" s="265"/>
      <c r="L644" s="288" t="str">
        <f t="shared" si="132"/>
        <v/>
      </c>
      <c r="M644" s="266"/>
      <c r="N644" s="266"/>
      <c r="O644" s="266"/>
      <c r="P644" s="1367"/>
      <c r="Q644" s="1371"/>
      <c r="R644" s="1372"/>
      <c r="S644" s="268"/>
      <c r="T644" s="270"/>
      <c r="U644" s="180"/>
    </row>
    <row r="645" spans="2:21" ht="19.5" hidden="1" customHeight="1">
      <c r="B645" s="1364"/>
      <c r="C645" s="264" t="s">
        <v>153</v>
      </c>
      <c r="D645" s="265"/>
      <c r="E645" s="288">
        <f t="shared" si="131"/>
        <v>0</v>
      </c>
      <c r="F645" s="288" t="str">
        <f>IF('①7.積算内訳（PR）'!F644="","",'①7.積算内訳（PR）'!F644)</f>
        <v/>
      </c>
      <c r="G645" s="288" t="str">
        <f>IF('①7.積算内訳（PR）'!G644="","",'①7.積算内訳（PR）'!G644)</f>
        <v/>
      </c>
      <c r="H645" s="753" t="str">
        <f>IF('①7.積算内訳（PR）'!H644="","",'①7.積算内訳（PR）'!H644)</f>
        <v/>
      </c>
      <c r="I645" s="1780"/>
      <c r="J645" s="264" t="s">
        <v>153</v>
      </c>
      <c r="K645" s="265"/>
      <c r="L645" s="288" t="str">
        <f t="shared" si="132"/>
        <v/>
      </c>
      <c r="M645" s="266" t="s">
        <v>392</v>
      </c>
      <c r="N645" s="266"/>
      <c r="O645" s="266"/>
      <c r="P645" s="1367"/>
      <c r="Q645" s="1371"/>
      <c r="R645" s="1372"/>
      <c r="S645" s="268"/>
      <c r="T645" s="270"/>
      <c r="U645" s="180"/>
    </row>
    <row r="646" spans="2:21" ht="19.5" hidden="1" customHeight="1" thickBot="1">
      <c r="B646" s="1365"/>
      <c r="C646" s="273" t="s">
        <v>154</v>
      </c>
      <c r="D646" s="758" t="str">
        <f>IF('①7.積算内訳（PR）'!D645="","",'①7.積算内訳（PR）'!D645)</f>
        <v/>
      </c>
      <c r="E646" s="289">
        <f>SUM(F646:H646)</f>
        <v>0</v>
      </c>
      <c r="F646" s="289" t="str">
        <f>IF('①7.積算内訳（PR）'!F645="","",'①7.積算内訳（PR）'!F645)</f>
        <v/>
      </c>
      <c r="G646" s="289" t="str">
        <f>IF('①7.積算内訳（PR）'!G645="","",'①7.積算内訳（PR）'!G645)</f>
        <v/>
      </c>
      <c r="H646" s="755" t="str">
        <f>IF('①7.積算内訳（PR）'!H645="","",'①7.積算内訳（PR）'!H645)</f>
        <v/>
      </c>
      <c r="I646" s="1781"/>
      <c r="J646" s="273" t="s">
        <v>154</v>
      </c>
      <c r="K646" s="274"/>
      <c r="L646" s="289" t="str">
        <f t="shared" si="132"/>
        <v/>
      </c>
      <c r="M646" s="275"/>
      <c r="N646" s="275"/>
      <c r="O646" s="275"/>
      <c r="P646" s="1368"/>
      <c r="Q646" s="1381"/>
      <c r="R646" s="1382"/>
      <c r="S646" s="268"/>
      <c r="T646" s="270"/>
      <c r="U646" s="180"/>
    </row>
    <row r="647" spans="2:21" ht="37.5" hidden="1" customHeight="1">
      <c r="B647" s="285" t="str">
        <f>IF('①4.事業内容（PR）'!B69="","",'①4.事業内容（PR）'!B69)</f>
        <v/>
      </c>
      <c r="C647" s="1359" t="str">
        <f>IF('①4.事業内容（PR）'!C69="","",'①4.事業内容（PR）'!C69)</f>
        <v/>
      </c>
      <c r="D647" s="1360"/>
      <c r="E647" s="286">
        <f>SUM(E648:E656)</f>
        <v>0</v>
      </c>
      <c r="F647" s="286">
        <f>SUM(F648:F656)</f>
        <v>0</v>
      </c>
      <c r="G647" s="286">
        <f>SUM(G648:G656)</f>
        <v>0</v>
      </c>
      <c r="H647" s="757">
        <f>SUM(H648:H656)</f>
        <v>0</v>
      </c>
      <c r="I647" s="760" t="str">
        <f>IF('⑦1.活動計画変更（PR）'!C135="変更",'⑦1.活動計画変更（PR）'!B135,IF('⑦1.活動計画変更（PR）'!C135="中止",'⑦1.活動計画変更（PR）'!B135,""))</f>
        <v/>
      </c>
      <c r="J647" s="1359" t="str">
        <f>IF('⑦1.活動計画変更（PR）'!C135="変更",'⑦1.活動計画変更（PR）'!D135,"")</f>
        <v/>
      </c>
      <c r="K647" s="1360"/>
      <c r="L647" s="286" t="str">
        <f>IF(SUM(L648:L656)=0,"",SUM(L648:L656))</f>
        <v/>
      </c>
      <c r="M647" s="286" t="str">
        <f>IF(SUM(M648:M656)=0,"",SUM(M648:M656))</f>
        <v/>
      </c>
      <c r="N647" s="286" t="str">
        <f>IF(SUM(N648:N656)=0,"",SUM(N648:N656))</f>
        <v/>
      </c>
      <c r="O647" s="286" t="str">
        <f>IF(SUM(O648:O656)=0,"",SUM(O648:O656))</f>
        <v/>
      </c>
      <c r="P647" s="280"/>
      <c r="Q647" s="1777"/>
      <c r="R647" s="1778"/>
      <c r="S647" s="259"/>
      <c r="T647" s="257"/>
      <c r="U647" s="180"/>
    </row>
    <row r="648" spans="2:21" ht="19.5" hidden="1" customHeight="1">
      <c r="B648" s="1363"/>
      <c r="C648" s="260" t="s">
        <v>147</v>
      </c>
      <c r="D648" s="261"/>
      <c r="E648" s="287">
        <f>SUM(F648:H648)</f>
        <v>0</v>
      </c>
      <c r="F648" s="287" t="str">
        <f>IF('①7.積算内訳（PR）'!F647="","",'①7.積算内訳（PR）'!F647)</f>
        <v/>
      </c>
      <c r="G648" s="287" t="str">
        <f>IF('①7.積算内訳（PR）'!G647="","",'①7.積算内訳（PR）'!G647)</f>
        <v/>
      </c>
      <c r="H648" s="752" t="str">
        <f>IF('①7.積算内訳（PR）'!H647="","",'①7.積算内訳（PR）'!H647)</f>
        <v/>
      </c>
      <c r="I648" s="1779" t="str">
        <f>IF('⑦1.活動計画変更（PR）'!C135="選択","",IF('⑦1.活動計画変更（PR）'!C135="変更",'⑦1.活動計画変更（PR）'!C135,IF('⑦1.活動計画変更（PR）'!C135="中止","中止","")))</f>
        <v/>
      </c>
      <c r="J648" s="260" t="s">
        <v>147</v>
      </c>
      <c r="K648" s="261"/>
      <c r="L648" s="287" t="str">
        <f>IF(SUM(M648:O648)=0,"",SUM(M648:O648))</f>
        <v/>
      </c>
      <c r="M648" s="262"/>
      <c r="N648" s="262"/>
      <c r="O648" s="262"/>
      <c r="P648" s="1782"/>
      <c r="Q648" s="1785"/>
      <c r="R648" s="1786"/>
      <c r="S648" s="268"/>
      <c r="T648" s="270"/>
      <c r="U648" s="180"/>
    </row>
    <row r="649" spans="2:21" ht="19.5" hidden="1" customHeight="1">
      <c r="B649" s="1364"/>
      <c r="C649" s="264" t="s">
        <v>148</v>
      </c>
      <c r="D649" s="265"/>
      <c r="E649" s="288">
        <f t="shared" ref="E649:E655" si="133">SUM(F649:H649)</f>
        <v>0</v>
      </c>
      <c r="F649" s="288" t="str">
        <f>IF('①7.積算内訳（PR）'!F648="","",'①7.積算内訳（PR）'!F648)</f>
        <v/>
      </c>
      <c r="G649" s="288" t="str">
        <f>IF('①7.積算内訳（PR）'!G648="","",'①7.積算内訳（PR）'!G648)</f>
        <v/>
      </c>
      <c r="H649" s="753" t="str">
        <f>IF('①7.積算内訳（PR）'!H648="","",'①7.積算内訳（PR）'!H648)</f>
        <v/>
      </c>
      <c r="I649" s="1780"/>
      <c r="J649" s="264" t="s">
        <v>148</v>
      </c>
      <c r="K649" s="265"/>
      <c r="L649" s="288" t="str">
        <f t="shared" ref="L649:L656" si="134">IF(SUM(M649:O649)=0,"",SUM(M649:O649))</f>
        <v/>
      </c>
      <c r="M649" s="266"/>
      <c r="N649" s="266"/>
      <c r="O649" s="266"/>
      <c r="P649" s="1783"/>
      <c r="Q649" s="1373"/>
      <c r="R649" s="1374"/>
      <c r="S649" s="259"/>
      <c r="T649" s="257"/>
      <c r="U649" s="180"/>
    </row>
    <row r="650" spans="2:21" ht="19.5" hidden="1" customHeight="1">
      <c r="B650" s="1364"/>
      <c r="C650" s="264" t="s">
        <v>149</v>
      </c>
      <c r="D650" s="265"/>
      <c r="E650" s="288">
        <f t="shared" si="133"/>
        <v>0</v>
      </c>
      <c r="F650" s="288" t="str">
        <f>IF('①7.積算内訳（PR）'!F649="","",'①7.積算内訳（PR）'!F649)</f>
        <v/>
      </c>
      <c r="G650" s="288" t="str">
        <f>IF('①7.積算内訳（PR）'!G649="","",'①7.積算内訳（PR）'!G649)</f>
        <v/>
      </c>
      <c r="H650" s="753" t="str">
        <f>IF('①7.積算内訳（PR）'!H649="","",'①7.積算内訳（PR）'!H649)</f>
        <v/>
      </c>
      <c r="I650" s="1780"/>
      <c r="J650" s="264" t="s">
        <v>149</v>
      </c>
      <c r="K650" s="265"/>
      <c r="L650" s="288" t="str">
        <f t="shared" si="134"/>
        <v/>
      </c>
      <c r="M650" s="266"/>
      <c r="N650" s="266"/>
      <c r="O650" s="266"/>
      <c r="P650" s="1783"/>
      <c r="Q650" s="1373"/>
      <c r="R650" s="1374"/>
      <c r="S650" s="259"/>
      <c r="T650" s="257"/>
      <c r="U650" s="180"/>
    </row>
    <row r="651" spans="2:21" ht="19.5" hidden="1" customHeight="1">
      <c r="B651" s="1364"/>
      <c r="C651" s="269" t="s">
        <v>150</v>
      </c>
      <c r="D651" s="265"/>
      <c r="E651" s="288">
        <f t="shared" si="133"/>
        <v>0</v>
      </c>
      <c r="F651" s="288" t="str">
        <f>IF('①7.積算内訳（PR）'!F650="","",'①7.積算内訳（PR）'!F650)</f>
        <v/>
      </c>
      <c r="G651" s="288" t="str">
        <f>IF('①7.積算内訳（PR）'!G650="","",'①7.積算内訳（PR）'!G650)</f>
        <v/>
      </c>
      <c r="H651" s="753" t="str">
        <f>IF('①7.積算内訳（PR）'!H650="","",'①7.積算内訳（PR）'!H650)</f>
        <v/>
      </c>
      <c r="I651" s="1780"/>
      <c r="J651" s="269" t="s">
        <v>150</v>
      </c>
      <c r="K651" s="265"/>
      <c r="L651" s="288" t="str">
        <f t="shared" si="134"/>
        <v/>
      </c>
      <c r="M651" s="266"/>
      <c r="N651" s="266"/>
      <c r="O651" s="266"/>
      <c r="P651" s="1783"/>
      <c r="Q651" s="1373"/>
      <c r="R651" s="1374"/>
      <c r="S651" s="259"/>
      <c r="T651" s="257"/>
      <c r="U651" s="180"/>
    </row>
    <row r="652" spans="2:21" ht="19.5" hidden="1" customHeight="1">
      <c r="B652" s="1364"/>
      <c r="C652" s="264" t="s">
        <v>151</v>
      </c>
      <c r="D652" s="265"/>
      <c r="E652" s="288">
        <f t="shared" si="133"/>
        <v>0</v>
      </c>
      <c r="F652" s="288" t="str">
        <f>IF('①7.積算内訳（PR）'!F651="","",'①7.積算内訳（PR）'!F651)</f>
        <v/>
      </c>
      <c r="G652" s="288" t="str">
        <f>IF('①7.積算内訳（PR）'!G651="","",'①7.積算内訳（PR）'!G651)</f>
        <v/>
      </c>
      <c r="H652" s="753" t="str">
        <f>IF('①7.積算内訳（PR）'!H651="","",'①7.積算内訳（PR）'!H651)</f>
        <v/>
      </c>
      <c r="I652" s="1780"/>
      <c r="J652" s="264" t="s">
        <v>151</v>
      </c>
      <c r="K652" s="265"/>
      <c r="L652" s="288" t="str">
        <f t="shared" si="134"/>
        <v/>
      </c>
      <c r="M652" s="266"/>
      <c r="N652" s="266"/>
      <c r="O652" s="266"/>
      <c r="P652" s="1783"/>
      <c r="Q652" s="1373"/>
      <c r="R652" s="1374"/>
      <c r="S652" s="268"/>
      <c r="T652" s="270"/>
      <c r="U652" s="180"/>
    </row>
    <row r="653" spans="2:21" ht="19.5" hidden="1" customHeight="1">
      <c r="B653" s="1364"/>
      <c r="C653" s="264" t="s">
        <v>152</v>
      </c>
      <c r="D653" s="265"/>
      <c r="E653" s="288">
        <f t="shared" si="133"/>
        <v>0</v>
      </c>
      <c r="F653" s="754" t="str">
        <f>IF('①7.積算内訳（PR）'!F652="","",'①7.積算内訳（PR）'!F652)</f>
        <v/>
      </c>
      <c r="G653" s="754" t="str">
        <f>IF('①7.積算内訳（PR）'!G652="","",'①7.積算内訳（PR）'!G652)</f>
        <v/>
      </c>
      <c r="H653" s="753" t="str">
        <f>IF('①7.積算内訳（PR）'!H652="","",'①7.積算内訳（PR）'!H652)</f>
        <v/>
      </c>
      <c r="I653" s="1780"/>
      <c r="J653" s="264" t="s">
        <v>152</v>
      </c>
      <c r="K653" s="265"/>
      <c r="L653" s="288" t="str">
        <f t="shared" si="134"/>
        <v/>
      </c>
      <c r="M653" s="278"/>
      <c r="N653" s="278"/>
      <c r="O653" s="278"/>
      <c r="P653" s="1783"/>
      <c r="Q653" s="1373"/>
      <c r="R653" s="1374"/>
      <c r="S653" s="268"/>
      <c r="T653" s="270"/>
      <c r="U653" s="180"/>
    </row>
    <row r="654" spans="2:21" ht="19.5" hidden="1" customHeight="1">
      <c r="B654" s="1364"/>
      <c r="C654" s="272" t="s">
        <v>631</v>
      </c>
      <c r="D654" s="265"/>
      <c r="E654" s="288">
        <f t="shared" si="133"/>
        <v>0</v>
      </c>
      <c r="F654" s="288" t="str">
        <f>IF('①7.積算内訳（PR）'!F653="","",'①7.積算内訳（PR）'!F653)</f>
        <v/>
      </c>
      <c r="G654" s="288" t="str">
        <f>IF('①7.積算内訳（PR）'!G653="","",'①7.積算内訳（PR）'!G653)</f>
        <v/>
      </c>
      <c r="H654" s="753" t="str">
        <f>IF('①7.積算内訳（PR）'!H653="","",'①7.積算内訳（PR）'!H653)</f>
        <v/>
      </c>
      <c r="I654" s="1780"/>
      <c r="J654" s="272" t="s">
        <v>631</v>
      </c>
      <c r="K654" s="265"/>
      <c r="L654" s="288" t="str">
        <f t="shared" si="134"/>
        <v/>
      </c>
      <c r="M654" s="266"/>
      <c r="N654" s="266"/>
      <c r="O654" s="266"/>
      <c r="P654" s="1783"/>
      <c r="Q654" s="1373"/>
      <c r="R654" s="1374"/>
      <c r="S654" s="268"/>
      <c r="T654" s="270"/>
      <c r="U654" s="180"/>
    </row>
    <row r="655" spans="2:21" ht="19.5" hidden="1" customHeight="1">
      <c r="B655" s="1364"/>
      <c r="C655" s="264" t="s">
        <v>153</v>
      </c>
      <c r="D655" s="265"/>
      <c r="E655" s="288">
        <f t="shared" si="133"/>
        <v>0</v>
      </c>
      <c r="F655" s="288" t="str">
        <f>IF('①7.積算内訳（PR）'!F654="","",'①7.積算内訳（PR）'!F654)</f>
        <v/>
      </c>
      <c r="G655" s="288" t="str">
        <f>IF('①7.積算内訳（PR）'!G654="","",'①7.積算内訳（PR）'!G654)</f>
        <v/>
      </c>
      <c r="H655" s="753" t="str">
        <f>IF('①7.積算内訳（PR）'!H654="","",'①7.積算内訳（PR）'!H654)</f>
        <v/>
      </c>
      <c r="I655" s="1780"/>
      <c r="J655" s="264" t="s">
        <v>153</v>
      </c>
      <c r="K655" s="265"/>
      <c r="L655" s="288" t="str">
        <f t="shared" si="134"/>
        <v/>
      </c>
      <c r="M655" s="266"/>
      <c r="N655" s="266"/>
      <c r="O655" s="266"/>
      <c r="P655" s="1783"/>
      <c r="Q655" s="1373"/>
      <c r="R655" s="1374"/>
      <c r="S655" s="268"/>
      <c r="T655" s="270"/>
      <c r="U655" s="180"/>
    </row>
    <row r="656" spans="2:21" ht="19.5" hidden="1" customHeight="1" thickBot="1">
      <c r="B656" s="1365"/>
      <c r="C656" s="273" t="s">
        <v>154</v>
      </c>
      <c r="D656" s="758" t="str">
        <f>IF('①7.積算内訳（PR）'!D655="","",'①7.積算内訳（PR）'!D655)</f>
        <v/>
      </c>
      <c r="E656" s="289">
        <f>SUM(F656:H656)</f>
        <v>0</v>
      </c>
      <c r="F656" s="289" t="str">
        <f>IF('①7.積算内訳（PR）'!F655="","",'①7.積算内訳（PR）'!F655)</f>
        <v/>
      </c>
      <c r="G656" s="289" t="str">
        <f>IF('①7.積算内訳（PR）'!G655="","",'①7.積算内訳（PR）'!G655)</f>
        <v/>
      </c>
      <c r="H656" s="755" t="str">
        <f>IF('①7.積算内訳（PR）'!H655="","",'①7.積算内訳（PR）'!H655)</f>
        <v/>
      </c>
      <c r="I656" s="1781"/>
      <c r="J656" s="273" t="s">
        <v>154</v>
      </c>
      <c r="K656" s="274"/>
      <c r="L656" s="289" t="str">
        <f t="shared" si="134"/>
        <v/>
      </c>
      <c r="M656" s="275"/>
      <c r="N656" s="275"/>
      <c r="O656" s="275"/>
      <c r="P656" s="1784"/>
      <c r="Q656" s="1381"/>
      <c r="R656" s="1382"/>
      <c r="S656" s="268"/>
      <c r="T656" s="270"/>
      <c r="U656" s="180"/>
    </row>
    <row r="657" spans="2:21" ht="37.5" hidden="1" customHeight="1">
      <c r="B657" s="204" t="str">
        <f>IF('①4.事業内容（PR）'!B70="","",'①4.事業内容（PR）'!B70)</f>
        <v/>
      </c>
      <c r="C657" s="1359" t="str">
        <f>IF('①4.事業内容（PR）'!C70="","",'①4.事業内容（PR）'!C70)</f>
        <v/>
      </c>
      <c r="D657" s="1360"/>
      <c r="E657" s="284">
        <f>SUM(E658:E666)</f>
        <v>0</v>
      </c>
      <c r="F657" s="284">
        <f>SUM(F658:F666)</f>
        <v>0</v>
      </c>
      <c r="G657" s="284">
        <f>SUM(G658:G666)</f>
        <v>0</v>
      </c>
      <c r="H657" s="756">
        <f>SUM(H658:H666)</f>
        <v>0</v>
      </c>
      <c r="I657" s="760" t="str">
        <f>IF('⑦1.活動計画変更（PR）'!C137="変更",'⑦1.活動計画変更（PR）'!B137,IF('⑦1.活動計画変更（PR）'!C137="中止",'⑦1.活動計画変更（PR）'!B137,""))</f>
        <v/>
      </c>
      <c r="J657" s="1359" t="str">
        <f>IF('⑦1.活動計画変更（PR）'!C137="変更",'⑦1.活動計画変更（PR）'!D137,"")</f>
        <v/>
      </c>
      <c r="K657" s="1360"/>
      <c r="L657" s="284" t="str">
        <f>IF(SUM(L658:L666)=0,"",SUM(L658:L666))</f>
        <v/>
      </c>
      <c r="M657" s="284" t="str">
        <f>IF(SUM(M658:M666)=0,"",SUM(M658:M666))</f>
        <v/>
      </c>
      <c r="N657" s="284" t="str">
        <f>IF(SUM(N658:N666)=0,"",SUM(N658:N666))</f>
        <v/>
      </c>
      <c r="O657" s="284" t="str">
        <f>IF(SUM(O658:O666)=0,"",SUM(O658:O666))</f>
        <v/>
      </c>
      <c r="P657" s="277"/>
      <c r="Q657" s="1787"/>
      <c r="R657" s="1788"/>
      <c r="S657" s="259"/>
      <c r="T657" s="257"/>
      <c r="U657" s="180"/>
    </row>
    <row r="658" spans="2:21" ht="19.5" hidden="1" customHeight="1">
      <c r="B658" s="1363"/>
      <c r="C658" s="260" t="s">
        <v>147</v>
      </c>
      <c r="D658" s="261"/>
      <c r="E658" s="287">
        <f>SUM(F658:H658)</f>
        <v>0</v>
      </c>
      <c r="F658" s="287" t="str">
        <f>IF('①7.積算内訳（PR）'!F657="","",'①7.積算内訳（PR）'!F657)</f>
        <v/>
      </c>
      <c r="G658" s="287" t="str">
        <f>IF('①7.積算内訳（PR）'!G657="","",'①7.積算内訳（PR）'!G657)</f>
        <v/>
      </c>
      <c r="H658" s="752" t="str">
        <f>IF('①7.積算内訳（PR）'!H657="","",'①7.積算内訳（PR）'!H657)</f>
        <v/>
      </c>
      <c r="I658" s="1779" t="str">
        <f>IF('⑦1.活動計画変更（PR）'!C137="選択","",IF('⑦1.活動計画変更（PR）'!C137="変更",'⑦1.活動計画変更（PR）'!C137,IF('⑦1.活動計画変更（PR）'!C137="中止","中止","")))</f>
        <v/>
      </c>
      <c r="J658" s="260" t="s">
        <v>147</v>
      </c>
      <c r="K658" s="261"/>
      <c r="L658" s="287" t="str">
        <f>IF(SUM(M658:O658)=0,"",SUM(M658:O658))</f>
        <v/>
      </c>
      <c r="M658" s="262"/>
      <c r="N658" s="262"/>
      <c r="O658" s="262"/>
      <c r="P658" s="1782"/>
      <c r="Q658" s="1785"/>
      <c r="R658" s="1786"/>
      <c r="S658" s="268"/>
      <c r="T658" s="270"/>
      <c r="U658" s="180"/>
    </row>
    <row r="659" spans="2:21" ht="19.5" hidden="1" customHeight="1">
      <c r="B659" s="1364"/>
      <c r="C659" s="264" t="s">
        <v>148</v>
      </c>
      <c r="D659" s="265"/>
      <c r="E659" s="288">
        <f t="shared" ref="E659:E665" si="135">SUM(F659:H659)</f>
        <v>0</v>
      </c>
      <c r="F659" s="288" t="str">
        <f>IF('①7.積算内訳（PR）'!F658="","",'①7.積算内訳（PR）'!F658)</f>
        <v/>
      </c>
      <c r="G659" s="288" t="str">
        <f>IF('①7.積算内訳（PR）'!G658="","",'①7.積算内訳（PR）'!G658)</f>
        <v/>
      </c>
      <c r="H659" s="753" t="str">
        <f>IF('①7.積算内訳（PR）'!H658="","",'①7.積算内訳（PR）'!H658)</f>
        <v/>
      </c>
      <c r="I659" s="1780"/>
      <c r="J659" s="264" t="s">
        <v>148</v>
      </c>
      <c r="K659" s="265"/>
      <c r="L659" s="288" t="str">
        <f t="shared" ref="L659:L666" si="136">IF(SUM(M659:O659)=0,"",SUM(M659:O659))</f>
        <v/>
      </c>
      <c r="M659" s="266"/>
      <c r="N659" s="266"/>
      <c r="O659" s="266"/>
      <c r="P659" s="1783"/>
      <c r="Q659" s="1373"/>
      <c r="R659" s="1374"/>
      <c r="S659" s="259"/>
      <c r="T659" s="257"/>
      <c r="U659" s="180"/>
    </row>
    <row r="660" spans="2:21" ht="19.5" hidden="1" customHeight="1">
      <c r="B660" s="1364"/>
      <c r="C660" s="264" t="s">
        <v>149</v>
      </c>
      <c r="D660" s="265"/>
      <c r="E660" s="288">
        <f t="shared" si="135"/>
        <v>0</v>
      </c>
      <c r="F660" s="288" t="str">
        <f>IF('①7.積算内訳（PR）'!F659="","",'①7.積算内訳（PR）'!F659)</f>
        <v/>
      </c>
      <c r="G660" s="288" t="str">
        <f>IF('①7.積算内訳（PR）'!G659="","",'①7.積算内訳（PR）'!G659)</f>
        <v/>
      </c>
      <c r="H660" s="753" t="str">
        <f>IF('①7.積算内訳（PR）'!H659="","",'①7.積算内訳（PR）'!H659)</f>
        <v/>
      </c>
      <c r="I660" s="1780"/>
      <c r="J660" s="264" t="s">
        <v>149</v>
      </c>
      <c r="K660" s="265"/>
      <c r="L660" s="288" t="str">
        <f t="shared" si="136"/>
        <v/>
      </c>
      <c r="M660" s="266"/>
      <c r="N660" s="266"/>
      <c r="O660" s="266"/>
      <c r="P660" s="1783"/>
      <c r="Q660" s="1373"/>
      <c r="R660" s="1374"/>
      <c r="S660" s="259"/>
      <c r="T660" s="257"/>
      <c r="U660" s="180"/>
    </row>
    <row r="661" spans="2:21" ht="19.5" hidden="1" customHeight="1">
      <c r="B661" s="1364"/>
      <c r="C661" s="269" t="s">
        <v>150</v>
      </c>
      <c r="D661" s="265"/>
      <c r="E661" s="288">
        <f t="shared" si="135"/>
        <v>0</v>
      </c>
      <c r="F661" s="288" t="str">
        <f>IF('①7.積算内訳（PR）'!F660="","",'①7.積算内訳（PR）'!F660)</f>
        <v/>
      </c>
      <c r="G661" s="288" t="str">
        <f>IF('①7.積算内訳（PR）'!G660="","",'①7.積算内訳（PR）'!G660)</f>
        <v/>
      </c>
      <c r="H661" s="753" t="str">
        <f>IF('①7.積算内訳（PR）'!H660="","",'①7.積算内訳（PR）'!H660)</f>
        <v/>
      </c>
      <c r="I661" s="1780"/>
      <c r="J661" s="269" t="s">
        <v>150</v>
      </c>
      <c r="K661" s="265"/>
      <c r="L661" s="288" t="str">
        <f t="shared" si="136"/>
        <v/>
      </c>
      <c r="M661" s="266"/>
      <c r="N661" s="266"/>
      <c r="O661" s="266"/>
      <c r="P661" s="1783"/>
      <c r="Q661" s="1373"/>
      <c r="R661" s="1374"/>
      <c r="S661" s="259"/>
      <c r="T661" s="257"/>
      <c r="U661" s="180"/>
    </row>
    <row r="662" spans="2:21" ht="19.5" hidden="1" customHeight="1">
      <c r="B662" s="1364"/>
      <c r="C662" s="264" t="s">
        <v>151</v>
      </c>
      <c r="D662" s="265"/>
      <c r="E662" s="288">
        <f t="shared" si="135"/>
        <v>0</v>
      </c>
      <c r="F662" s="288" t="str">
        <f>IF('①7.積算内訳（PR）'!F661="","",'①7.積算内訳（PR）'!F661)</f>
        <v/>
      </c>
      <c r="G662" s="288" t="str">
        <f>IF('①7.積算内訳（PR）'!G661="","",'①7.積算内訳（PR）'!G661)</f>
        <v/>
      </c>
      <c r="H662" s="753" t="str">
        <f>IF('①7.積算内訳（PR）'!H661="","",'①7.積算内訳（PR）'!H661)</f>
        <v/>
      </c>
      <c r="I662" s="1780"/>
      <c r="J662" s="264" t="s">
        <v>151</v>
      </c>
      <c r="K662" s="265"/>
      <c r="L662" s="288" t="str">
        <f t="shared" si="136"/>
        <v/>
      </c>
      <c r="M662" s="266"/>
      <c r="N662" s="266"/>
      <c r="O662" s="266"/>
      <c r="P662" s="1783"/>
      <c r="Q662" s="1373"/>
      <c r="R662" s="1374"/>
      <c r="S662" s="268"/>
      <c r="T662" s="270"/>
      <c r="U662" s="180"/>
    </row>
    <row r="663" spans="2:21" ht="19.5" hidden="1" customHeight="1">
      <c r="B663" s="1364"/>
      <c r="C663" s="264" t="s">
        <v>152</v>
      </c>
      <c r="D663" s="265"/>
      <c r="E663" s="288">
        <f t="shared" si="135"/>
        <v>0</v>
      </c>
      <c r="F663" s="754" t="str">
        <f>IF('①7.積算内訳（PR）'!F662="","",'①7.積算内訳（PR）'!F662)</f>
        <v/>
      </c>
      <c r="G663" s="754" t="str">
        <f>IF('①7.積算内訳（PR）'!G662="","",'①7.積算内訳（PR）'!G662)</f>
        <v/>
      </c>
      <c r="H663" s="753" t="str">
        <f>IF('①7.積算内訳（PR）'!H662="","",'①7.積算内訳（PR）'!H662)</f>
        <v/>
      </c>
      <c r="I663" s="1780"/>
      <c r="J663" s="264" t="s">
        <v>152</v>
      </c>
      <c r="K663" s="265"/>
      <c r="L663" s="288" t="str">
        <f t="shared" si="136"/>
        <v/>
      </c>
      <c r="M663" s="278"/>
      <c r="N663" s="278"/>
      <c r="O663" s="278"/>
      <c r="P663" s="1783"/>
      <c r="Q663" s="1373"/>
      <c r="R663" s="1374"/>
      <c r="S663" s="268"/>
      <c r="T663" s="270"/>
      <c r="U663" s="180"/>
    </row>
    <row r="664" spans="2:21" ht="19.5" hidden="1" customHeight="1">
      <c r="B664" s="1364"/>
      <c r="C664" s="272" t="s">
        <v>631</v>
      </c>
      <c r="D664" s="265"/>
      <c r="E664" s="288">
        <f t="shared" si="135"/>
        <v>0</v>
      </c>
      <c r="F664" s="288" t="str">
        <f>IF('①7.積算内訳（PR）'!F663="","",'①7.積算内訳（PR）'!F663)</f>
        <v/>
      </c>
      <c r="G664" s="288" t="str">
        <f>IF('①7.積算内訳（PR）'!G663="","",'①7.積算内訳（PR）'!G663)</f>
        <v/>
      </c>
      <c r="H664" s="753" t="str">
        <f>IF('①7.積算内訳（PR）'!H663="","",'①7.積算内訳（PR）'!H663)</f>
        <v/>
      </c>
      <c r="I664" s="1780"/>
      <c r="J664" s="272" t="s">
        <v>631</v>
      </c>
      <c r="K664" s="265"/>
      <c r="L664" s="288" t="str">
        <f t="shared" si="136"/>
        <v/>
      </c>
      <c r="M664" s="266"/>
      <c r="N664" s="266"/>
      <c r="O664" s="266"/>
      <c r="P664" s="1783"/>
      <c r="Q664" s="1373"/>
      <c r="R664" s="1374"/>
      <c r="S664" s="268"/>
      <c r="T664" s="270"/>
      <c r="U664" s="180"/>
    </row>
    <row r="665" spans="2:21" ht="19.5" hidden="1" customHeight="1">
      <c r="B665" s="1364"/>
      <c r="C665" s="264" t="s">
        <v>153</v>
      </c>
      <c r="D665" s="265"/>
      <c r="E665" s="288">
        <f t="shared" si="135"/>
        <v>0</v>
      </c>
      <c r="F665" s="288" t="str">
        <f>IF('①7.積算内訳（PR）'!F664="","",'①7.積算内訳（PR）'!F664)</f>
        <v/>
      </c>
      <c r="G665" s="288" t="str">
        <f>IF('①7.積算内訳（PR）'!G664="","",'①7.積算内訳（PR）'!G664)</f>
        <v/>
      </c>
      <c r="H665" s="753" t="str">
        <f>IF('①7.積算内訳（PR）'!H664="","",'①7.積算内訳（PR）'!H664)</f>
        <v/>
      </c>
      <c r="I665" s="1780"/>
      <c r="J665" s="264" t="s">
        <v>153</v>
      </c>
      <c r="K665" s="265"/>
      <c r="L665" s="288" t="str">
        <f t="shared" si="136"/>
        <v/>
      </c>
      <c r="M665" s="266"/>
      <c r="N665" s="266"/>
      <c r="O665" s="266"/>
      <c r="P665" s="1783"/>
      <c r="Q665" s="1373"/>
      <c r="R665" s="1374"/>
      <c r="S665" s="268"/>
      <c r="T665" s="270"/>
      <c r="U665" s="180"/>
    </row>
    <row r="666" spans="2:21" ht="19.5" hidden="1" customHeight="1" thickBot="1">
      <c r="B666" s="1365"/>
      <c r="C666" s="273" t="s">
        <v>154</v>
      </c>
      <c r="D666" s="758" t="str">
        <f>IF('①7.積算内訳（PR）'!D665="","",'①7.積算内訳（PR）'!D665)</f>
        <v/>
      </c>
      <c r="E666" s="761">
        <f>SUM(F666:H666)</f>
        <v>0</v>
      </c>
      <c r="F666" s="289" t="str">
        <f>IF('①7.積算内訳（PR）'!F665="","",'①7.積算内訳（PR）'!F665)</f>
        <v/>
      </c>
      <c r="G666" s="289" t="str">
        <f>IF('①7.積算内訳（PR）'!G665="","",'①7.積算内訳（PR）'!G665)</f>
        <v/>
      </c>
      <c r="H666" s="755" t="str">
        <f>IF('①7.積算内訳（PR）'!H665="","",'①7.積算内訳（PR）'!H665)</f>
        <v/>
      </c>
      <c r="I666" s="1781"/>
      <c r="J666" s="273" t="s">
        <v>154</v>
      </c>
      <c r="K666" s="274"/>
      <c r="L666" s="761" t="str">
        <f t="shared" si="136"/>
        <v/>
      </c>
      <c r="M666" s="748"/>
      <c r="N666" s="748"/>
      <c r="O666" s="748"/>
      <c r="P666" s="1784"/>
      <c r="Q666" s="1381"/>
      <c r="R666" s="1382"/>
      <c r="S666" s="268"/>
      <c r="T666" s="270"/>
      <c r="U666" s="180"/>
    </row>
    <row r="667" spans="2:21" ht="37.5" hidden="1" customHeight="1">
      <c r="B667" s="285" t="str">
        <f>IF('①4.事業内容（PR）'!B71="","",'①4.事業内容（PR）'!B71)</f>
        <v/>
      </c>
      <c r="C667" s="1359" t="str">
        <f>IF('①4.事業内容（PR）'!C71="","",'①4.事業内容（PR）'!C71)</f>
        <v/>
      </c>
      <c r="D667" s="1360"/>
      <c r="E667" s="286">
        <f>SUM(E668:E676)</f>
        <v>0</v>
      </c>
      <c r="F667" s="286">
        <f>SUM(F668:F676)</f>
        <v>0</v>
      </c>
      <c r="G667" s="286">
        <f>SUM(G668:G676)</f>
        <v>0</v>
      </c>
      <c r="H667" s="757">
        <f>SUM(H668:H676)</f>
        <v>0</v>
      </c>
      <c r="I667" s="760" t="str">
        <f>IF('⑦1.活動計画変更（PR）'!C139="変更",'⑦1.活動計画変更（PR）'!B139,IF('⑦1.活動計画変更（PR）'!C139="中止",'⑦1.活動計画変更（PR）'!B139,""))</f>
        <v/>
      </c>
      <c r="J667" s="1359" t="str">
        <f>IF('⑦1.活動計画変更（PR）'!C139="変更",'⑦1.活動計画変更（PR）'!D139,"")</f>
        <v/>
      </c>
      <c r="K667" s="1360"/>
      <c r="L667" s="286" t="str">
        <f>IF(SUM(L668:L676)=0,"",SUM(L668:L676))</f>
        <v/>
      </c>
      <c r="M667" s="286" t="str">
        <f>IF(SUM(M668:M676)=0,"",SUM(M668:M676))</f>
        <v/>
      </c>
      <c r="N667" s="286" t="str">
        <f>IF(SUM(N668:N676)=0,"",SUM(N668:N676))</f>
        <v/>
      </c>
      <c r="O667" s="286" t="str">
        <f>IF(SUM(O668:O676)=0,"",SUM(O668:O676))</f>
        <v/>
      </c>
      <c r="P667" s="280"/>
      <c r="Q667" s="1777"/>
      <c r="R667" s="1778"/>
      <c r="S667" s="259"/>
      <c r="T667" s="257"/>
      <c r="U667" s="180"/>
    </row>
    <row r="668" spans="2:21" ht="19.5" hidden="1" customHeight="1">
      <c r="B668" s="1363"/>
      <c r="C668" s="260" t="s">
        <v>147</v>
      </c>
      <c r="D668" s="261"/>
      <c r="E668" s="287">
        <f>SUM(F668:H668)</f>
        <v>0</v>
      </c>
      <c r="F668" s="287" t="str">
        <f>IF('①7.積算内訳（PR）'!F667="","",'①7.積算内訳（PR）'!F667)</f>
        <v/>
      </c>
      <c r="G668" s="287" t="str">
        <f>IF('①7.積算内訳（PR）'!G667="","",'①7.積算内訳（PR）'!G667)</f>
        <v/>
      </c>
      <c r="H668" s="752" t="str">
        <f>IF('①7.積算内訳（PR）'!H667="","",'①7.積算内訳（PR）'!H667)</f>
        <v/>
      </c>
      <c r="I668" s="1779" t="str">
        <f>IF('⑦1.活動計画変更（PR）'!C139="選択","",IF('⑦1.活動計画変更（PR）'!C139="変更",'⑦1.活動計画変更（PR）'!C139,IF('⑦1.活動計画変更（PR）'!C139="中止","中止","")))</f>
        <v/>
      </c>
      <c r="J668" s="260" t="s">
        <v>147</v>
      </c>
      <c r="K668" s="261"/>
      <c r="L668" s="287" t="str">
        <f>IF(SUM(M668:O668)=0,"",SUM(M668:O668))</f>
        <v/>
      </c>
      <c r="M668" s="262"/>
      <c r="N668" s="262"/>
      <c r="O668" s="262"/>
      <c r="P668" s="1782"/>
      <c r="Q668" s="1785"/>
      <c r="R668" s="1786"/>
      <c r="S668" s="268"/>
      <c r="T668" s="270"/>
      <c r="U668" s="180"/>
    </row>
    <row r="669" spans="2:21" ht="19.5" hidden="1" customHeight="1">
      <c r="B669" s="1364"/>
      <c r="C669" s="264" t="s">
        <v>148</v>
      </c>
      <c r="D669" s="265"/>
      <c r="E669" s="288">
        <f t="shared" ref="E669:E675" si="137">SUM(F669:H669)</f>
        <v>0</v>
      </c>
      <c r="F669" s="288" t="str">
        <f>IF('①7.積算内訳（PR）'!F668="","",'①7.積算内訳（PR）'!F668)</f>
        <v/>
      </c>
      <c r="G669" s="288" t="str">
        <f>IF('①7.積算内訳（PR）'!G668="","",'①7.積算内訳（PR）'!G668)</f>
        <v/>
      </c>
      <c r="H669" s="753" t="str">
        <f>IF('①7.積算内訳（PR）'!H668="","",'①7.積算内訳（PR）'!H668)</f>
        <v/>
      </c>
      <c r="I669" s="1780"/>
      <c r="J669" s="264" t="s">
        <v>148</v>
      </c>
      <c r="K669" s="265"/>
      <c r="L669" s="288" t="str">
        <f t="shared" ref="L669:L676" si="138">IF(SUM(M669:O669)=0,"",SUM(M669:O669))</f>
        <v/>
      </c>
      <c r="M669" s="266"/>
      <c r="N669" s="266"/>
      <c r="O669" s="266"/>
      <c r="P669" s="1783"/>
      <c r="Q669" s="1373"/>
      <c r="R669" s="1374"/>
      <c r="S669" s="259"/>
      <c r="T669" s="257"/>
      <c r="U669" s="180"/>
    </row>
    <row r="670" spans="2:21" ht="19.5" hidden="1" customHeight="1">
      <c r="B670" s="1364"/>
      <c r="C670" s="264" t="s">
        <v>149</v>
      </c>
      <c r="D670" s="265"/>
      <c r="E670" s="288">
        <f t="shared" si="137"/>
        <v>0</v>
      </c>
      <c r="F670" s="288" t="str">
        <f>IF('①7.積算内訳（PR）'!F669="","",'①7.積算内訳（PR）'!F669)</f>
        <v/>
      </c>
      <c r="G670" s="288" t="str">
        <f>IF('①7.積算内訳（PR）'!G669="","",'①7.積算内訳（PR）'!G669)</f>
        <v/>
      </c>
      <c r="H670" s="753" t="str">
        <f>IF('①7.積算内訳（PR）'!H669="","",'①7.積算内訳（PR）'!H669)</f>
        <v/>
      </c>
      <c r="I670" s="1780"/>
      <c r="J670" s="264" t="s">
        <v>149</v>
      </c>
      <c r="K670" s="265"/>
      <c r="L670" s="288" t="str">
        <f t="shared" si="138"/>
        <v/>
      </c>
      <c r="M670" s="266"/>
      <c r="N670" s="266"/>
      <c r="O670" s="266"/>
      <c r="P670" s="1783"/>
      <c r="Q670" s="1373"/>
      <c r="R670" s="1374"/>
      <c r="S670" s="259"/>
      <c r="T670" s="257"/>
      <c r="U670" s="180"/>
    </row>
    <row r="671" spans="2:21" ht="19.5" hidden="1" customHeight="1">
      <c r="B671" s="1364"/>
      <c r="C671" s="269" t="s">
        <v>150</v>
      </c>
      <c r="D671" s="265"/>
      <c r="E671" s="288">
        <f t="shared" si="137"/>
        <v>0</v>
      </c>
      <c r="F671" s="288" t="str">
        <f>IF('①7.積算内訳（PR）'!F670="","",'①7.積算内訳（PR）'!F670)</f>
        <v/>
      </c>
      <c r="G671" s="288" t="str">
        <f>IF('①7.積算内訳（PR）'!G670="","",'①7.積算内訳（PR）'!G670)</f>
        <v/>
      </c>
      <c r="H671" s="753" t="str">
        <f>IF('①7.積算内訳（PR）'!H670="","",'①7.積算内訳（PR）'!H670)</f>
        <v/>
      </c>
      <c r="I671" s="1780"/>
      <c r="J671" s="269" t="s">
        <v>150</v>
      </c>
      <c r="K671" s="265"/>
      <c r="L671" s="288" t="str">
        <f t="shared" si="138"/>
        <v/>
      </c>
      <c r="M671" s="266"/>
      <c r="N671" s="266"/>
      <c r="O671" s="266"/>
      <c r="P671" s="1783"/>
      <c r="Q671" s="1373"/>
      <c r="R671" s="1374"/>
      <c r="S671" s="259"/>
      <c r="T671" s="257"/>
      <c r="U671" s="180"/>
    </row>
    <row r="672" spans="2:21" ht="19.5" hidden="1" customHeight="1">
      <c r="B672" s="1364"/>
      <c r="C672" s="264" t="s">
        <v>151</v>
      </c>
      <c r="D672" s="265"/>
      <c r="E672" s="288">
        <f t="shared" si="137"/>
        <v>0</v>
      </c>
      <c r="F672" s="288" t="str">
        <f>IF('①7.積算内訳（PR）'!F671="","",'①7.積算内訳（PR）'!F671)</f>
        <v/>
      </c>
      <c r="G672" s="288" t="str">
        <f>IF('①7.積算内訳（PR）'!G671="","",'①7.積算内訳（PR）'!G671)</f>
        <v/>
      </c>
      <c r="H672" s="753" t="str">
        <f>IF('①7.積算内訳（PR）'!H671="","",'①7.積算内訳（PR）'!H671)</f>
        <v/>
      </c>
      <c r="I672" s="1780"/>
      <c r="J672" s="264" t="s">
        <v>151</v>
      </c>
      <c r="K672" s="265"/>
      <c r="L672" s="288" t="str">
        <f t="shared" si="138"/>
        <v/>
      </c>
      <c r="M672" s="266"/>
      <c r="N672" s="266"/>
      <c r="O672" s="266"/>
      <c r="P672" s="1783"/>
      <c r="Q672" s="1373"/>
      <c r="R672" s="1374"/>
      <c r="S672" s="268"/>
      <c r="T672" s="270"/>
      <c r="U672" s="180"/>
    </row>
    <row r="673" spans="2:21" ht="19.5" hidden="1" customHeight="1">
      <c r="B673" s="1364"/>
      <c r="C673" s="264" t="s">
        <v>152</v>
      </c>
      <c r="D673" s="265"/>
      <c r="E673" s="288">
        <f t="shared" si="137"/>
        <v>0</v>
      </c>
      <c r="F673" s="754" t="str">
        <f>IF('①7.積算内訳（PR）'!F672="","",'①7.積算内訳（PR）'!F672)</f>
        <v/>
      </c>
      <c r="G673" s="754" t="str">
        <f>IF('①7.積算内訳（PR）'!G672="","",'①7.積算内訳（PR）'!G672)</f>
        <v/>
      </c>
      <c r="H673" s="753" t="str">
        <f>IF('①7.積算内訳（PR）'!H672="","",'①7.積算内訳（PR）'!H672)</f>
        <v/>
      </c>
      <c r="I673" s="1780"/>
      <c r="J673" s="264" t="s">
        <v>152</v>
      </c>
      <c r="K673" s="265"/>
      <c r="L673" s="288" t="str">
        <f t="shared" si="138"/>
        <v/>
      </c>
      <c r="M673" s="278"/>
      <c r="N673" s="278"/>
      <c r="O673" s="278"/>
      <c r="P673" s="1783"/>
      <c r="Q673" s="1373"/>
      <c r="R673" s="1374"/>
      <c r="S673" s="268"/>
      <c r="T673" s="270"/>
      <c r="U673" s="180"/>
    </row>
    <row r="674" spans="2:21" ht="19.5" hidden="1" customHeight="1">
      <c r="B674" s="1364"/>
      <c r="C674" s="272" t="s">
        <v>631</v>
      </c>
      <c r="D674" s="265"/>
      <c r="E674" s="288">
        <f t="shared" si="137"/>
        <v>0</v>
      </c>
      <c r="F674" s="288" t="str">
        <f>IF('①7.積算内訳（PR）'!F673="","",'①7.積算内訳（PR）'!F673)</f>
        <v/>
      </c>
      <c r="G674" s="288" t="str">
        <f>IF('①7.積算内訳（PR）'!G673="","",'①7.積算内訳（PR）'!G673)</f>
        <v/>
      </c>
      <c r="H674" s="753" t="str">
        <f>IF('①7.積算内訳（PR）'!H673="","",'①7.積算内訳（PR）'!H673)</f>
        <v/>
      </c>
      <c r="I674" s="1780"/>
      <c r="J674" s="272" t="s">
        <v>631</v>
      </c>
      <c r="K674" s="265"/>
      <c r="L674" s="288" t="str">
        <f t="shared" si="138"/>
        <v/>
      </c>
      <c r="M674" s="266"/>
      <c r="N674" s="266"/>
      <c r="O674" s="266"/>
      <c r="P674" s="1783"/>
      <c r="Q674" s="1373"/>
      <c r="R674" s="1374"/>
      <c r="S674" s="268"/>
      <c r="T674" s="270"/>
      <c r="U674" s="180"/>
    </row>
    <row r="675" spans="2:21" ht="19.5" hidden="1" customHeight="1">
      <c r="B675" s="1364"/>
      <c r="C675" s="264" t="s">
        <v>153</v>
      </c>
      <c r="D675" s="265"/>
      <c r="E675" s="288">
        <f t="shared" si="137"/>
        <v>0</v>
      </c>
      <c r="F675" s="288" t="str">
        <f>IF('①7.積算内訳（PR）'!F674="","",'①7.積算内訳（PR）'!F674)</f>
        <v/>
      </c>
      <c r="G675" s="288" t="str">
        <f>IF('①7.積算内訳（PR）'!G674="","",'①7.積算内訳（PR）'!G674)</f>
        <v/>
      </c>
      <c r="H675" s="753" t="str">
        <f>IF('①7.積算内訳（PR）'!H674="","",'①7.積算内訳（PR）'!H674)</f>
        <v/>
      </c>
      <c r="I675" s="1780"/>
      <c r="J675" s="264" t="s">
        <v>153</v>
      </c>
      <c r="K675" s="265"/>
      <c r="L675" s="288" t="str">
        <f t="shared" si="138"/>
        <v/>
      </c>
      <c r="M675" s="266"/>
      <c r="N675" s="266"/>
      <c r="O675" s="266"/>
      <c r="P675" s="1783"/>
      <c r="Q675" s="1373"/>
      <c r="R675" s="1374"/>
      <c r="S675" s="268"/>
      <c r="T675" s="270"/>
      <c r="U675" s="180"/>
    </row>
    <row r="676" spans="2:21" ht="19.5" hidden="1" customHeight="1" thickBot="1">
      <c r="B676" s="1365"/>
      <c r="C676" s="273" t="s">
        <v>154</v>
      </c>
      <c r="D676" s="758" t="str">
        <f>IF('①7.積算内訳（PR）'!D675="","",'①7.積算内訳（PR）'!D675)</f>
        <v/>
      </c>
      <c r="E676" s="289">
        <f>SUM(F676:H676)</f>
        <v>0</v>
      </c>
      <c r="F676" s="289" t="str">
        <f>IF('①7.積算内訳（PR）'!F675="","",'①7.積算内訳（PR）'!F675)</f>
        <v/>
      </c>
      <c r="G676" s="289" t="str">
        <f>IF('①7.積算内訳（PR）'!G675="","",'①7.積算内訳（PR）'!G675)</f>
        <v/>
      </c>
      <c r="H676" s="755" t="str">
        <f>IF('①7.積算内訳（PR）'!H675="","",'①7.積算内訳（PR）'!H675)</f>
        <v/>
      </c>
      <c r="I676" s="1781"/>
      <c r="J676" s="273" t="s">
        <v>154</v>
      </c>
      <c r="K676" s="274"/>
      <c r="L676" s="289" t="str">
        <f t="shared" si="138"/>
        <v/>
      </c>
      <c r="M676" s="275"/>
      <c r="N676" s="275"/>
      <c r="O676" s="275"/>
      <c r="P676" s="1784"/>
      <c r="Q676" s="1381"/>
      <c r="R676" s="1382"/>
      <c r="S676" s="268"/>
      <c r="T676" s="270"/>
      <c r="U676" s="180"/>
    </row>
    <row r="677" spans="2:21" ht="37.5" hidden="1" customHeight="1">
      <c r="B677" s="204" t="str">
        <f>IF('①4.事業内容（PR）'!B72="","",'①4.事業内容（PR）'!B72)</f>
        <v/>
      </c>
      <c r="C677" s="1359" t="str">
        <f>IF('①4.事業内容（PR）'!C72="","",'①4.事業内容（PR）'!C72)</f>
        <v/>
      </c>
      <c r="D677" s="1360"/>
      <c r="E677" s="284">
        <f>SUM(E678:E686)</f>
        <v>0</v>
      </c>
      <c r="F677" s="284">
        <f>SUM(F678:F686)</f>
        <v>0</v>
      </c>
      <c r="G677" s="284">
        <f>SUM(G678:G686)</f>
        <v>0</v>
      </c>
      <c r="H677" s="756">
        <f>SUM(H678:H686)</f>
        <v>0</v>
      </c>
      <c r="I677" s="760" t="str">
        <f>IF('⑦1.活動計画変更（PR）'!C141="変更",'⑦1.活動計画変更（PR）'!B141,IF('⑦1.活動計画変更（PR）'!C141="中止",'⑦1.活動計画変更（PR）'!B141,""))</f>
        <v/>
      </c>
      <c r="J677" s="1359" t="str">
        <f>IF('⑦1.活動計画変更（PR）'!C141="変更",'⑦1.活動計画変更（PR）'!D141,"")</f>
        <v/>
      </c>
      <c r="K677" s="1360"/>
      <c r="L677" s="284" t="str">
        <f>IF(SUM(L678:L686)=0,"",SUM(L678:L686))</f>
        <v/>
      </c>
      <c r="M677" s="284" t="str">
        <f>IF(SUM(M678:M686)=0,"",SUM(M678:M686))</f>
        <v/>
      </c>
      <c r="N677" s="284" t="str">
        <f>IF(SUM(N678:N686)=0,"",SUM(N678:N686))</f>
        <v/>
      </c>
      <c r="O677" s="284" t="str">
        <f>IF(SUM(O678:O686)=0,"",SUM(O678:O686))</f>
        <v/>
      </c>
      <c r="P677" s="277"/>
      <c r="Q677" s="1787"/>
      <c r="R677" s="1788"/>
      <c r="S677" s="259"/>
      <c r="T677" s="257"/>
      <c r="U677" s="180"/>
    </row>
    <row r="678" spans="2:21" ht="19.5" hidden="1" customHeight="1">
      <c r="B678" s="1363"/>
      <c r="C678" s="260" t="s">
        <v>147</v>
      </c>
      <c r="D678" s="261"/>
      <c r="E678" s="287">
        <f>SUM(F678:H678)</f>
        <v>0</v>
      </c>
      <c r="F678" s="287" t="str">
        <f>IF('①7.積算内訳（PR）'!F677="","",'①7.積算内訳（PR）'!F677)</f>
        <v/>
      </c>
      <c r="G678" s="287" t="str">
        <f>IF('①7.積算内訳（PR）'!G677="","",'①7.積算内訳（PR）'!G677)</f>
        <v/>
      </c>
      <c r="H678" s="752" t="str">
        <f>IF('①7.積算内訳（PR）'!H677="","",'①7.積算内訳（PR）'!H677)</f>
        <v/>
      </c>
      <c r="I678" s="1779" t="str">
        <f>IF('⑦1.活動計画変更（PR）'!C141="選択","",IF('⑦1.活動計画変更（PR）'!C141="変更",'⑦1.活動計画変更（PR）'!C141,IF('⑦1.活動計画変更（PR）'!C141="中止","中止","")))</f>
        <v/>
      </c>
      <c r="J678" s="260" t="s">
        <v>147</v>
      </c>
      <c r="K678" s="261"/>
      <c r="L678" s="287" t="str">
        <f>IF(SUM(M678:O678)=0,"",SUM(M678:O678))</f>
        <v/>
      </c>
      <c r="M678" s="262"/>
      <c r="N678" s="262"/>
      <c r="O678" s="262"/>
      <c r="P678" s="1782"/>
      <c r="Q678" s="1785"/>
      <c r="R678" s="1786"/>
      <c r="S678" s="268"/>
      <c r="T678" s="270"/>
      <c r="U678" s="180"/>
    </row>
    <row r="679" spans="2:21" ht="19.5" hidden="1" customHeight="1">
      <c r="B679" s="1364"/>
      <c r="C679" s="264" t="s">
        <v>148</v>
      </c>
      <c r="D679" s="265"/>
      <c r="E679" s="288">
        <f t="shared" ref="E679:E685" si="139">SUM(F679:H679)</f>
        <v>0</v>
      </c>
      <c r="F679" s="288" t="str">
        <f>IF('①7.積算内訳（PR）'!F678="","",'①7.積算内訳（PR）'!F678)</f>
        <v/>
      </c>
      <c r="G679" s="288" t="str">
        <f>IF('①7.積算内訳（PR）'!G678="","",'①7.積算内訳（PR）'!G678)</f>
        <v/>
      </c>
      <c r="H679" s="753" t="str">
        <f>IF('①7.積算内訳（PR）'!H678="","",'①7.積算内訳（PR）'!H678)</f>
        <v/>
      </c>
      <c r="I679" s="1780"/>
      <c r="J679" s="264" t="s">
        <v>148</v>
      </c>
      <c r="K679" s="265"/>
      <c r="L679" s="288" t="str">
        <f t="shared" ref="L679:L686" si="140">IF(SUM(M679:O679)=0,"",SUM(M679:O679))</f>
        <v/>
      </c>
      <c r="M679" s="266"/>
      <c r="N679" s="266"/>
      <c r="O679" s="266"/>
      <c r="P679" s="1783"/>
      <c r="Q679" s="1373"/>
      <c r="R679" s="1374"/>
      <c r="S679" s="259"/>
      <c r="T679" s="257"/>
      <c r="U679" s="180"/>
    </row>
    <row r="680" spans="2:21" ht="19.5" hidden="1" customHeight="1">
      <c r="B680" s="1364"/>
      <c r="C680" s="264" t="s">
        <v>149</v>
      </c>
      <c r="D680" s="265"/>
      <c r="E680" s="288">
        <f t="shared" si="139"/>
        <v>0</v>
      </c>
      <c r="F680" s="288" t="str">
        <f>IF('①7.積算内訳（PR）'!F679="","",'①7.積算内訳（PR）'!F679)</f>
        <v/>
      </c>
      <c r="G680" s="288" t="str">
        <f>IF('①7.積算内訳（PR）'!G679="","",'①7.積算内訳（PR）'!G679)</f>
        <v/>
      </c>
      <c r="H680" s="753" t="str">
        <f>IF('①7.積算内訳（PR）'!H679="","",'①7.積算内訳（PR）'!H679)</f>
        <v/>
      </c>
      <c r="I680" s="1780"/>
      <c r="J680" s="264" t="s">
        <v>149</v>
      </c>
      <c r="K680" s="265"/>
      <c r="L680" s="288" t="str">
        <f t="shared" si="140"/>
        <v/>
      </c>
      <c r="M680" s="266"/>
      <c r="N680" s="266"/>
      <c r="O680" s="266"/>
      <c r="P680" s="1783"/>
      <c r="Q680" s="1373"/>
      <c r="R680" s="1374"/>
      <c r="S680" s="259"/>
      <c r="T680" s="257"/>
      <c r="U680" s="180"/>
    </row>
    <row r="681" spans="2:21" ht="19.5" hidden="1" customHeight="1">
      <c r="B681" s="1364"/>
      <c r="C681" s="269" t="s">
        <v>150</v>
      </c>
      <c r="D681" s="265"/>
      <c r="E681" s="288">
        <f t="shared" si="139"/>
        <v>0</v>
      </c>
      <c r="F681" s="288" t="str">
        <f>IF('①7.積算内訳（PR）'!F680="","",'①7.積算内訳（PR）'!F680)</f>
        <v/>
      </c>
      <c r="G681" s="288" t="str">
        <f>IF('①7.積算内訳（PR）'!G680="","",'①7.積算内訳（PR）'!G680)</f>
        <v/>
      </c>
      <c r="H681" s="753" t="str">
        <f>IF('①7.積算内訳（PR）'!H680="","",'①7.積算内訳（PR）'!H680)</f>
        <v/>
      </c>
      <c r="I681" s="1780"/>
      <c r="J681" s="269" t="s">
        <v>150</v>
      </c>
      <c r="K681" s="265"/>
      <c r="L681" s="288" t="str">
        <f t="shared" si="140"/>
        <v/>
      </c>
      <c r="M681" s="266"/>
      <c r="N681" s="266"/>
      <c r="O681" s="266"/>
      <c r="P681" s="1783"/>
      <c r="Q681" s="1373"/>
      <c r="R681" s="1374"/>
      <c r="S681" s="259"/>
      <c r="T681" s="257"/>
      <c r="U681" s="180"/>
    </row>
    <row r="682" spans="2:21" ht="19.5" hidden="1" customHeight="1">
      <c r="B682" s="1364"/>
      <c r="C682" s="264" t="s">
        <v>151</v>
      </c>
      <c r="D682" s="265"/>
      <c r="E682" s="288">
        <f t="shared" si="139"/>
        <v>0</v>
      </c>
      <c r="F682" s="288" t="str">
        <f>IF('①7.積算内訳（PR）'!F681="","",'①7.積算内訳（PR）'!F681)</f>
        <v/>
      </c>
      <c r="G682" s="288" t="str">
        <f>IF('①7.積算内訳（PR）'!G681="","",'①7.積算内訳（PR）'!G681)</f>
        <v/>
      </c>
      <c r="H682" s="753" t="str">
        <f>IF('①7.積算内訳（PR）'!H681="","",'①7.積算内訳（PR）'!H681)</f>
        <v/>
      </c>
      <c r="I682" s="1780"/>
      <c r="J682" s="264" t="s">
        <v>151</v>
      </c>
      <c r="K682" s="265"/>
      <c r="L682" s="288" t="str">
        <f t="shared" si="140"/>
        <v/>
      </c>
      <c r="M682" s="266"/>
      <c r="N682" s="266"/>
      <c r="O682" s="266"/>
      <c r="P682" s="1783"/>
      <c r="Q682" s="1373"/>
      <c r="R682" s="1374"/>
      <c r="S682" s="268"/>
      <c r="T682" s="270"/>
      <c r="U682" s="180"/>
    </row>
    <row r="683" spans="2:21" ht="19.5" hidden="1" customHeight="1">
      <c r="B683" s="1364"/>
      <c r="C683" s="264" t="s">
        <v>152</v>
      </c>
      <c r="D683" s="265"/>
      <c r="E683" s="288">
        <f t="shared" si="139"/>
        <v>0</v>
      </c>
      <c r="F683" s="754" t="str">
        <f>IF('①7.積算内訳（PR）'!F682="","",'①7.積算内訳（PR）'!F682)</f>
        <v/>
      </c>
      <c r="G683" s="754" t="str">
        <f>IF('①7.積算内訳（PR）'!G682="","",'①7.積算内訳（PR）'!G682)</f>
        <v/>
      </c>
      <c r="H683" s="753" t="str">
        <f>IF('①7.積算内訳（PR）'!H682="","",'①7.積算内訳（PR）'!H682)</f>
        <v/>
      </c>
      <c r="I683" s="1780"/>
      <c r="J683" s="264" t="s">
        <v>152</v>
      </c>
      <c r="K683" s="265"/>
      <c r="L683" s="288" t="str">
        <f t="shared" si="140"/>
        <v/>
      </c>
      <c r="M683" s="278"/>
      <c r="N683" s="278"/>
      <c r="O683" s="278"/>
      <c r="P683" s="1783"/>
      <c r="Q683" s="1373"/>
      <c r="R683" s="1374"/>
      <c r="S683" s="268"/>
      <c r="T683" s="270"/>
      <c r="U683" s="180"/>
    </row>
    <row r="684" spans="2:21" ht="19.5" hidden="1" customHeight="1">
      <c r="B684" s="1364"/>
      <c r="C684" s="272" t="s">
        <v>631</v>
      </c>
      <c r="D684" s="265"/>
      <c r="E684" s="288">
        <f t="shared" si="139"/>
        <v>0</v>
      </c>
      <c r="F684" s="288" t="str">
        <f>IF('①7.積算内訳（PR）'!F683="","",'①7.積算内訳（PR）'!F683)</f>
        <v/>
      </c>
      <c r="G684" s="288" t="str">
        <f>IF('①7.積算内訳（PR）'!G683="","",'①7.積算内訳（PR）'!G683)</f>
        <v/>
      </c>
      <c r="H684" s="753" t="str">
        <f>IF('①7.積算内訳（PR）'!H683="","",'①7.積算内訳（PR）'!H683)</f>
        <v/>
      </c>
      <c r="I684" s="1780"/>
      <c r="J684" s="272" t="s">
        <v>631</v>
      </c>
      <c r="K684" s="265"/>
      <c r="L684" s="288" t="str">
        <f t="shared" si="140"/>
        <v/>
      </c>
      <c r="M684" s="266"/>
      <c r="N684" s="266"/>
      <c r="O684" s="266"/>
      <c r="P684" s="1783"/>
      <c r="Q684" s="1373"/>
      <c r="R684" s="1374"/>
      <c r="S684" s="268"/>
      <c r="T684" s="270"/>
      <c r="U684" s="180"/>
    </row>
    <row r="685" spans="2:21" ht="19.5" hidden="1" customHeight="1">
      <c r="B685" s="1364"/>
      <c r="C685" s="264" t="s">
        <v>153</v>
      </c>
      <c r="D685" s="265"/>
      <c r="E685" s="288">
        <f t="shared" si="139"/>
        <v>0</v>
      </c>
      <c r="F685" s="288" t="str">
        <f>IF('①7.積算内訳（PR）'!F684="","",'①7.積算内訳（PR）'!F684)</f>
        <v/>
      </c>
      <c r="G685" s="288" t="str">
        <f>IF('①7.積算内訳（PR）'!G684="","",'①7.積算内訳（PR）'!G684)</f>
        <v/>
      </c>
      <c r="H685" s="753" t="str">
        <f>IF('①7.積算内訳（PR）'!H684="","",'①7.積算内訳（PR）'!H684)</f>
        <v/>
      </c>
      <c r="I685" s="1780"/>
      <c r="J685" s="264" t="s">
        <v>153</v>
      </c>
      <c r="K685" s="265"/>
      <c r="L685" s="288" t="str">
        <f t="shared" si="140"/>
        <v/>
      </c>
      <c r="M685" s="266"/>
      <c r="N685" s="266"/>
      <c r="O685" s="266"/>
      <c r="P685" s="1783"/>
      <c r="Q685" s="1373"/>
      <c r="R685" s="1374"/>
      <c r="S685" s="268"/>
      <c r="T685" s="270"/>
      <c r="U685" s="180"/>
    </row>
    <row r="686" spans="2:21" ht="19.5" hidden="1" customHeight="1" thickBot="1">
      <c r="B686" s="1365"/>
      <c r="C686" s="273" t="s">
        <v>154</v>
      </c>
      <c r="D686" s="758" t="str">
        <f>IF('①7.積算内訳（PR）'!D685="","",'①7.積算内訳（PR）'!D685)</f>
        <v/>
      </c>
      <c r="E686" s="289">
        <f>SUM(F686:H686)</f>
        <v>0</v>
      </c>
      <c r="F686" s="289" t="str">
        <f>IF('①7.積算内訳（PR）'!F685="","",'①7.積算内訳（PR）'!F685)</f>
        <v/>
      </c>
      <c r="G686" s="289" t="str">
        <f>IF('①7.積算内訳（PR）'!G685="","",'①7.積算内訳（PR）'!G685)</f>
        <v/>
      </c>
      <c r="H686" s="755" t="str">
        <f>IF('①7.積算内訳（PR）'!H685="","",'①7.積算内訳（PR）'!H685)</f>
        <v/>
      </c>
      <c r="I686" s="1781"/>
      <c r="J686" s="273" t="s">
        <v>154</v>
      </c>
      <c r="K686" s="274"/>
      <c r="L686" s="289" t="str">
        <f t="shared" si="140"/>
        <v/>
      </c>
      <c r="M686" s="275"/>
      <c r="N686" s="275"/>
      <c r="O686" s="275"/>
      <c r="P686" s="1784"/>
      <c r="Q686" s="1381"/>
      <c r="R686" s="1382"/>
      <c r="S686" s="268"/>
      <c r="T686" s="270"/>
      <c r="U686" s="180"/>
    </row>
    <row r="687" spans="2:21" ht="37.5" hidden="1" customHeight="1">
      <c r="B687" s="285" t="str">
        <f>IF('①4.事業内容（PR）'!B73="","",'①4.事業内容（PR）'!B73)</f>
        <v/>
      </c>
      <c r="C687" s="1359" t="str">
        <f>IF('①4.事業内容（PR）'!C73="","",'①4.事業内容（PR）'!C73)</f>
        <v/>
      </c>
      <c r="D687" s="1360"/>
      <c r="E687" s="286">
        <f>SUM(E688:E696)</f>
        <v>0</v>
      </c>
      <c r="F687" s="286">
        <f>SUM(F688:F696)</f>
        <v>0</v>
      </c>
      <c r="G687" s="286">
        <f>SUM(G688:G696)</f>
        <v>0</v>
      </c>
      <c r="H687" s="757">
        <f>SUM(H688:H696)</f>
        <v>0</v>
      </c>
      <c r="I687" s="760" t="str">
        <f>IF('⑦1.活動計画変更（PR）'!C143="変更",'⑦1.活動計画変更（PR）'!B143,IF('⑦1.活動計画変更（PR）'!C143="中止",'⑦1.活動計画変更（PR）'!B143,""))</f>
        <v/>
      </c>
      <c r="J687" s="1359" t="str">
        <f>IF('⑦1.活動計画変更（PR）'!C143="変更",'⑦1.活動計画変更（PR）'!D143,"")</f>
        <v/>
      </c>
      <c r="K687" s="1360"/>
      <c r="L687" s="286" t="str">
        <f>IF(SUM(L688:L696)=0,"",SUM(L688:L696))</f>
        <v/>
      </c>
      <c r="M687" s="286" t="str">
        <f>IF(SUM(M688:M696)=0,"",SUM(M688:M696))</f>
        <v/>
      </c>
      <c r="N687" s="286" t="str">
        <f>IF(SUM(N688:N696)=0,"",SUM(N688:N696))</f>
        <v/>
      </c>
      <c r="O687" s="286" t="str">
        <f>IF(SUM(O688:O696)=0,"",SUM(O688:O696))</f>
        <v/>
      </c>
      <c r="P687" s="280"/>
      <c r="Q687" s="1777"/>
      <c r="R687" s="1778"/>
      <c r="S687" s="259"/>
      <c r="T687" s="257"/>
      <c r="U687" s="180"/>
    </row>
    <row r="688" spans="2:21" ht="19.5" hidden="1" customHeight="1">
      <c r="B688" s="1363"/>
      <c r="C688" s="260" t="s">
        <v>147</v>
      </c>
      <c r="D688" s="261"/>
      <c r="E688" s="287">
        <f>SUM(F688:H688)</f>
        <v>0</v>
      </c>
      <c r="F688" s="287" t="str">
        <f>IF('①7.積算内訳（PR）'!F687="","",'①7.積算内訳（PR）'!F687)</f>
        <v/>
      </c>
      <c r="G688" s="287" t="str">
        <f>IF('①7.積算内訳（PR）'!G687="","",'①7.積算内訳（PR）'!G687)</f>
        <v/>
      </c>
      <c r="H688" s="752" t="str">
        <f>IF('①7.積算内訳（PR）'!H687="","",'①7.積算内訳（PR）'!H687)</f>
        <v/>
      </c>
      <c r="I688" s="1779" t="str">
        <f>IF('⑦1.活動計画変更（PR）'!C143="選択","",IF('⑦1.活動計画変更（PR）'!C143="変更",'⑦1.活動計画変更（PR）'!C143,IF('⑦1.活動計画変更（PR）'!C143="中止","中止","")))</f>
        <v/>
      </c>
      <c r="J688" s="260" t="s">
        <v>147</v>
      </c>
      <c r="K688" s="261"/>
      <c r="L688" s="287" t="str">
        <f>IF(SUM(M688:O688)=0,"",SUM(M688:O688))</f>
        <v/>
      </c>
      <c r="M688" s="262"/>
      <c r="N688" s="262"/>
      <c r="O688" s="262"/>
      <c r="P688" s="1782"/>
      <c r="Q688" s="1785"/>
      <c r="R688" s="1786"/>
      <c r="S688" s="268"/>
      <c r="T688" s="270"/>
      <c r="U688" s="180"/>
    </row>
    <row r="689" spans="2:21" ht="19.5" hidden="1" customHeight="1">
      <c r="B689" s="1364"/>
      <c r="C689" s="264" t="s">
        <v>148</v>
      </c>
      <c r="D689" s="265"/>
      <c r="E689" s="288">
        <f t="shared" ref="E689:E695" si="141">SUM(F689:H689)</f>
        <v>0</v>
      </c>
      <c r="F689" s="288" t="str">
        <f>IF('①7.積算内訳（PR）'!F688="","",'①7.積算内訳（PR）'!F688)</f>
        <v/>
      </c>
      <c r="G689" s="288" t="str">
        <f>IF('①7.積算内訳（PR）'!G688="","",'①7.積算内訳（PR）'!G688)</f>
        <v/>
      </c>
      <c r="H689" s="753" t="str">
        <f>IF('①7.積算内訳（PR）'!H688="","",'①7.積算内訳（PR）'!H688)</f>
        <v/>
      </c>
      <c r="I689" s="1780"/>
      <c r="J689" s="264" t="s">
        <v>148</v>
      </c>
      <c r="K689" s="265"/>
      <c r="L689" s="288" t="str">
        <f t="shared" ref="L689:L696" si="142">IF(SUM(M689:O689)=0,"",SUM(M689:O689))</f>
        <v/>
      </c>
      <c r="M689" s="266"/>
      <c r="N689" s="266"/>
      <c r="O689" s="266"/>
      <c r="P689" s="1783"/>
      <c r="Q689" s="1373"/>
      <c r="R689" s="1374"/>
      <c r="S689" s="259"/>
      <c r="T689" s="257"/>
      <c r="U689" s="180"/>
    </row>
    <row r="690" spans="2:21" ht="19.5" hidden="1" customHeight="1">
      <c r="B690" s="1364"/>
      <c r="C690" s="264" t="s">
        <v>149</v>
      </c>
      <c r="D690" s="265"/>
      <c r="E690" s="288">
        <f t="shared" si="141"/>
        <v>0</v>
      </c>
      <c r="F690" s="288" t="str">
        <f>IF('①7.積算内訳（PR）'!F689="","",'①7.積算内訳（PR）'!F689)</f>
        <v/>
      </c>
      <c r="G690" s="288" t="str">
        <f>IF('①7.積算内訳（PR）'!G689="","",'①7.積算内訳（PR）'!G689)</f>
        <v/>
      </c>
      <c r="H690" s="753" t="str">
        <f>IF('①7.積算内訳（PR）'!H689="","",'①7.積算内訳（PR）'!H689)</f>
        <v/>
      </c>
      <c r="I690" s="1780"/>
      <c r="J690" s="264" t="s">
        <v>149</v>
      </c>
      <c r="K690" s="265"/>
      <c r="L690" s="288" t="str">
        <f t="shared" si="142"/>
        <v/>
      </c>
      <c r="M690" s="266"/>
      <c r="N690" s="266"/>
      <c r="O690" s="266"/>
      <c r="P690" s="1783"/>
      <c r="Q690" s="1373"/>
      <c r="R690" s="1374"/>
      <c r="S690" s="259"/>
      <c r="T690" s="257"/>
      <c r="U690" s="180"/>
    </row>
    <row r="691" spans="2:21" ht="19.5" hidden="1" customHeight="1">
      <c r="B691" s="1364"/>
      <c r="C691" s="269" t="s">
        <v>150</v>
      </c>
      <c r="D691" s="265"/>
      <c r="E691" s="288">
        <f t="shared" si="141"/>
        <v>0</v>
      </c>
      <c r="F691" s="288" t="str">
        <f>IF('①7.積算内訳（PR）'!F690="","",'①7.積算内訳（PR）'!F690)</f>
        <v/>
      </c>
      <c r="G691" s="288" t="str">
        <f>IF('①7.積算内訳（PR）'!G690="","",'①7.積算内訳（PR）'!G690)</f>
        <v/>
      </c>
      <c r="H691" s="753" t="str">
        <f>IF('①7.積算内訳（PR）'!H690="","",'①7.積算内訳（PR）'!H690)</f>
        <v/>
      </c>
      <c r="I691" s="1780"/>
      <c r="J691" s="269" t="s">
        <v>150</v>
      </c>
      <c r="K691" s="265"/>
      <c r="L691" s="288" t="str">
        <f t="shared" si="142"/>
        <v/>
      </c>
      <c r="M691" s="266"/>
      <c r="N691" s="266"/>
      <c r="O691" s="266"/>
      <c r="P691" s="1783"/>
      <c r="Q691" s="1373"/>
      <c r="R691" s="1374"/>
      <c r="S691" s="259"/>
      <c r="T691" s="257"/>
      <c r="U691" s="180"/>
    </row>
    <row r="692" spans="2:21" ht="19.5" hidden="1" customHeight="1">
      <c r="B692" s="1364"/>
      <c r="C692" s="264" t="s">
        <v>151</v>
      </c>
      <c r="D692" s="265"/>
      <c r="E692" s="288">
        <f t="shared" si="141"/>
        <v>0</v>
      </c>
      <c r="F692" s="288" t="str">
        <f>IF('①7.積算内訳（PR）'!F691="","",'①7.積算内訳（PR）'!F691)</f>
        <v/>
      </c>
      <c r="G692" s="288" t="str">
        <f>IF('①7.積算内訳（PR）'!G691="","",'①7.積算内訳（PR）'!G691)</f>
        <v/>
      </c>
      <c r="H692" s="753" t="str">
        <f>IF('①7.積算内訳（PR）'!H691="","",'①7.積算内訳（PR）'!H691)</f>
        <v/>
      </c>
      <c r="I692" s="1780"/>
      <c r="J692" s="264" t="s">
        <v>151</v>
      </c>
      <c r="K692" s="265"/>
      <c r="L692" s="288" t="str">
        <f t="shared" si="142"/>
        <v/>
      </c>
      <c r="M692" s="266"/>
      <c r="N692" s="266"/>
      <c r="O692" s="266"/>
      <c r="P692" s="1783"/>
      <c r="Q692" s="1373"/>
      <c r="R692" s="1374"/>
      <c r="S692" s="268"/>
      <c r="T692" s="270"/>
      <c r="U692" s="180"/>
    </row>
    <row r="693" spans="2:21" ht="19.5" hidden="1" customHeight="1">
      <c r="B693" s="1364"/>
      <c r="C693" s="264" t="s">
        <v>152</v>
      </c>
      <c r="D693" s="265"/>
      <c r="E693" s="288">
        <f t="shared" si="141"/>
        <v>0</v>
      </c>
      <c r="F693" s="754" t="str">
        <f>IF('①7.積算内訳（PR）'!F692="","",'①7.積算内訳（PR）'!F692)</f>
        <v/>
      </c>
      <c r="G693" s="754" t="str">
        <f>IF('①7.積算内訳（PR）'!G692="","",'①7.積算内訳（PR）'!G692)</f>
        <v/>
      </c>
      <c r="H693" s="753" t="str">
        <f>IF('①7.積算内訳（PR）'!H692="","",'①7.積算内訳（PR）'!H692)</f>
        <v/>
      </c>
      <c r="I693" s="1780"/>
      <c r="J693" s="264" t="s">
        <v>152</v>
      </c>
      <c r="K693" s="265"/>
      <c r="L693" s="288" t="str">
        <f t="shared" si="142"/>
        <v/>
      </c>
      <c r="M693" s="278"/>
      <c r="N693" s="278"/>
      <c r="O693" s="278"/>
      <c r="P693" s="1783"/>
      <c r="Q693" s="1373"/>
      <c r="R693" s="1374"/>
      <c r="S693" s="268"/>
      <c r="T693" s="270"/>
      <c r="U693" s="180"/>
    </row>
    <row r="694" spans="2:21" ht="19.5" hidden="1" customHeight="1">
      <c r="B694" s="1364"/>
      <c r="C694" s="272" t="s">
        <v>631</v>
      </c>
      <c r="D694" s="265"/>
      <c r="E694" s="288">
        <f t="shared" si="141"/>
        <v>0</v>
      </c>
      <c r="F694" s="288" t="str">
        <f>IF('①7.積算内訳（PR）'!F693="","",'①7.積算内訳（PR）'!F693)</f>
        <v/>
      </c>
      <c r="G694" s="288" t="str">
        <f>IF('①7.積算内訳（PR）'!G693="","",'①7.積算内訳（PR）'!G693)</f>
        <v/>
      </c>
      <c r="H694" s="753" t="str">
        <f>IF('①7.積算内訳（PR）'!H693="","",'①7.積算内訳（PR）'!H693)</f>
        <v/>
      </c>
      <c r="I694" s="1780"/>
      <c r="J694" s="272" t="s">
        <v>631</v>
      </c>
      <c r="K694" s="265"/>
      <c r="L694" s="288" t="str">
        <f t="shared" si="142"/>
        <v/>
      </c>
      <c r="M694" s="266"/>
      <c r="N694" s="266"/>
      <c r="O694" s="266"/>
      <c r="P694" s="1783"/>
      <c r="Q694" s="1373"/>
      <c r="R694" s="1374"/>
      <c r="S694" s="268"/>
      <c r="T694" s="270"/>
      <c r="U694" s="180"/>
    </row>
    <row r="695" spans="2:21" ht="19.5" hidden="1" customHeight="1">
      <c r="B695" s="1364"/>
      <c r="C695" s="264" t="s">
        <v>153</v>
      </c>
      <c r="D695" s="265"/>
      <c r="E695" s="288">
        <f t="shared" si="141"/>
        <v>0</v>
      </c>
      <c r="F695" s="288" t="str">
        <f>IF('①7.積算内訳（PR）'!F694="","",'①7.積算内訳（PR）'!F694)</f>
        <v/>
      </c>
      <c r="G695" s="288" t="str">
        <f>IF('①7.積算内訳（PR）'!G694="","",'①7.積算内訳（PR）'!G694)</f>
        <v/>
      </c>
      <c r="H695" s="753" t="str">
        <f>IF('①7.積算内訳（PR）'!H694="","",'①7.積算内訳（PR）'!H694)</f>
        <v/>
      </c>
      <c r="I695" s="1780"/>
      <c r="J695" s="264" t="s">
        <v>153</v>
      </c>
      <c r="K695" s="265"/>
      <c r="L695" s="288" t="str">
        <f t="shared" si="142"/>
        <v/>
      </c>
      <c r="M695" s="266"/>
      <c r="N695" s="266"/>
      <c r="O695" s="266"/>
      <c r="P695" s="1783"/>
      <c r="Q695" s="1373"/>
      <c r="R695" s="1374"/>
      <c r="S695" s="268"/>
      <c r="T695" s="270"/>
      <c r="U695" s="180"/>
    </row>
    <row r="696" spans="2:21" ht="19.5" hidden="1" customHeight="1" thickBot="1">
      <c r="B696" s="1365"/>
      <c r="C696" s="273" t="s">
        <v>154</v>
      </c>
      <c r="D696" s="758" t="str">
        <f>IF('①7.積算内訳（PR）'!D695="","",'①7.積算内訳（PR）'!D695)</f>
        <v/>
      </c>
      <c r="E696" s="289">
        <f>SUM(F696:H696)</f>
        <v>0</v>
      </c>
      <c r="F696" s="289" t="str">
        <f>IF('①7.積算内訳（PR）'!F695="","",'①7.積算内訳（PR）'!F695)</f>
        <v/>
      </c>
      <c r="G696" s="289" t="str">
        <f>IF('①7.積算内訳（PR）'!G695="","",'①7.積算内訳（PR）'!G695)</f>
        <v/>
      </c>
      <c r="H696" s="755" t="str">
        <f>IF('①7.積算内訳（PR）'!H695="","",'①7.積算内訳（PR）'!H695)</f>
        <v/>
      </c>
      <c r="I696" s="1781"/>
      <c r="J696" s="273" t="s">
        <v>154</v>
      </c>
      <c r="K696" s="274"/>
      <c r="L696" s="289" t="str">
        <f t="shared" si="142"/>
        <v/>
      </c>
      <c r="M696" s="275"/>
      <c r="N696" s="275"/>
      <c r="O696" s="275"/>
      <c r="P696" s="1784"/>
      <c r="Q696" s="1381"/>
      <c r="R696" s="1382"/>
      <c r="S696" s="268"/>
      <c r="T696" s="270"/>
      <c r="U696" s="180"/>
    </row>
    <row r="697" spans="2:21" ht="37.5" hidden="1" customHeight="1">
      <c r="B697" s="285" t="str">
        <f>IF('①4.事業内容（PR）'!B74="","",'①4.事業内容（PR）'!B74)</f>
        <v/>
      </c>
      <c r="C697" s="1359" t="str">
        <f>IF('①4.事業内容（PR）'!C74="","",'①4.事業内容（PR）'!C74)</f>
        <v/>
      </c>
      <c r="D697" s="1360"/>
      <c r="E697" s="286">
        <f>SUM(E698:E706)</f>
        <v>0</v>
      </c>
      <c r="F697" s="286">
        <f>SUM(F698:F706)</f>
        <v>0</v>
      </c>
      <c r="G697" s="286">
        <f>SUM(G698:G706)</f>
        <v>0</v>
      </c>
      <c r="H697" s="757">
        <f>SUM(H698:H706)</f>
        <v>0</v>
      </c>
      <c r="I697" s="760" t="str">
        <f>IF('⑦1.活動計画変更（PR）'!C145="変更",'⑦1.活動計画変更（PR）'!B145,IF('⑦1.活動計画変更（PR）'!C145="中止",'⑦1.活動計画変更（PR）'!B145,""))</f>
        <v/>
      </c>
      <c r="J697" s="1359" t="str">
        <f>IF('⑦1.活動計画変更（PR）'!C145="変更",'⑦1.活動計画変更（PR）'!D145,"")</f>
        <v/>
      </c>
      <c r="K697" s="1360"/>
      <c r="L697" s="286" t="str">
        <f>IF(SUM(L698:L706)=0,"",SUM(L698:L706))</f>
        <v/>
      </c>
      <c r="M697" s="286" t="str">
        <f>IF(SUM(M698:M706)=0,"",SUM(M698:M706))</f>
        <v/>
      </c>
      <c r="N697" s="286" t="str">
        <f>IF(SUM(N698:N706)=0,"",SUM(N698:N706))</f>
        <v/>
      </c>
      <c r="O697" s="286" t="str">
        <f>IF(SUM(O698:O706)=0,"",SUM(O698:O706))</f>
        <v/>
      </c>
      <c r="P697" s="280"/>
      <c r="Q697" s="1777"/>
      <c r="R697" s="1778"/>
      <c r="S697" s="259"/>
      <c r="T697" s="257"/>
      <c r="U697" s="180"/>
    </row>
    <row r="698" spans="2:21" ht="19.5" hidden="1" customHeight="1">
      <c r="B698" s="1363"/>
      <c r="C698" s="260" t="s">
        <v>147</v>
      </c>
      <c r="D698" s="261"/>
      <c r="E698" s="287">
        <f>SUM(F698:H698)</f>
        <v>0</v>
      </c>
      <c r="F698" s="287" t="str">
        <f>IF('①7.積算内訳（PR）'!F697="","",'①7.積算内訳（PR）'!F697)</f>
        <v/>
      </c>
      <c r="G698" s="287" t="str">
        <f>IF('①7.積算内訳（PR）'!G697="","",'①7.積算内訳（PR）'!G697)</f>
        <v/>
      </c>
      <c r="H698" s="752" t="str">
        <f>IF('①7.積算内訳（PR）'!H697="","",'①7.積算内訳（PR）'!H697)</f>
        <v/>
      </c>
      <c r="I698" s="1779" t="str">
        <f>IF('⑦1.活動計画変更（PR）'!C145="選択","",IF('⑦1.活動計画変更（PR）'!C145="変更",'⑦1.活動計画変更（PR）'!C145,IF('⑦1.活動計画変更（PR）'!C145="中止","中止","")))</f>
        <v/>
      </c>
      <c r="J698" s="260" t="s">
        <v>147</v>
      </c>
      <c r="K698" s="261"/>
      <c r="L698" s="287" t="str">
        <f>IF(SUM(M698:O698)=0,"",SUM(M698:O698))</f>
        <v/>
      </c>
      <c r="M698" s="262"/>
      <c r="N698" s="262"/>
      <c r="O698" s="262"/>
      <c r="P698" s="1782"/>
      <c r="Q698" s="1785"/>
      <c r="R698" s="1786"/>
      <c r="S698" s="268"/>
      <c r="T698" s="270"/>
      <c r="U698" s="180"/>
    </row>
    <row r="699" spans="2:21" ht="19.5" hidden="1" customHeight="1">
      <c r="B699" s="1364"/>
      <c r="C699" s="264" t="s">
        <v>148</v>
      </c>
      <c r="D699" s="265"/>
      <c r="E699" s="288">
        <f t="shared" ref="E699:E705" si="143">SUM(F699:H699)</f>
        <v>0</v>
      </c>
      <c r="F699" s="288" t="str">
        <f>IF('①7.積算内訳（PR）'!F698="","",'①7.積算内訳（PR）'!F698)</f>
        <v/>
      </c>
      <c r="G699" s="288" t="str">
        <f>IF('①7.積算内訳（PR）'!G698="","",'①7.積算内訳（PR）'!G698)</f>
        <v/>
      </c>
      <c r="H699" s="753" t="str">
        <f>IF('①7.積算内訳（PR）'!H698="","",'①7.積算内訳（PR）'!H698)</f>
        <v/>
      </c>
      <c r="I699" s="1780"/>
      <c r="J699" s="264" t="s">
        <v>148</v>
      </c>
      <c r="K699" s="265"/>
      <c r="L699" s="288" t="str">
        <f t="shared" ref="L699:L706" si="144">IF(SUM(M699:O699)=0,"",SUM(M699:O699))</f>
        <v/>
      </c>
      <c r="M699" s="266"/>
      <c r="N699" s="266"/>
      <c r="O699" s="266"/>
      <c r="P699" s="1783"/>
      <c r="Q699" s="1373"/>
      <c r="R699" s="1374"/>
      <c r="S699" s="259"/>
      <c r="T699" s="257"/>
      <c r="U699" s="180"/>
    </row>
    <row r="700" spans="2:21" ht="19.5" hidden="1" customHeight="1">
      <c r="B700" s="1364"/>
      <c r="C700" s="264" t="s">
        <v>149</v>
      </c>
      <c r="D700" s="265"/>
      <c r="E700" s="288">
        <f t="shared" si="143"/>
        <v>0</v>
      </c>
      <c r="F700" s="288" t="str">
        <f>IF('①7.積算内訳（PR）'!F699="","",'①7.積算内訳（PR）'!F699)</f>
        <v/>
      </c>
      <c r="G700" s="288" t="str">
        <f>IF('①7.積算内訳（PR）'!G699="","",'①7.積算内訳（PR）'!G699)</f>
        <v/>
      </c>
      <c r="H700" s="753" t="str">
        <f>IF('①7.積算内訳（PR）'!H699="","",'①7.積算内訳（PR）'!H699)</f>
        <v/>
      </c>
      <c r="I700" s="1780"/>
      <c r="J700" s="264" t="s">
        <v>149</v>
      </c>
      <c r="K700" s="265"/>
      <c r="L700" s="288" t="str">
        <f t="shared" si="144"/>
        <v/>
      </c>
      <c r="M700" s="266"/>
      <c r="N700" s="266"/>
      <c r="O700" s="266"/>
      <c r="P700" s="1783"/>
      <c r="Q700" s="1373"/>
      <c r="R700" s="1374"/>
      <c r="S700" s="259"/>
      <c r="T700" s="257"/>
      <c r="U700" s="180"/>
    </row>
    <row r="701" spans="2:21" ht="19.5" hidden="1" customHeight="1">
      <c r="B701" s="1364"/>
      <c r="C701" s="269" t="s">
        <v>150</v>
      </c>
      <c r="D701" s="265"/>
      <c r="E701" s="288">
        <f t="shared" si="143"/>
        <v>0</v>
      </c>
      <c r="F701" s="288" t="str">
        <f>IF('①7.積算内訳（PR）'!F700="","",'①7.積算内訳（PR）'!F700)</f>
        <v/>
      </c>
      <c r="G701" s="288" t="str">
        <f>IF('①7.積算内訳（PR）'!G700="","",'①7.積算内訳（PR）'!G700)</f>
        <v/>
      </c>
      <c r="H701" s="753" t="str">
        <f>IF('①7.積算内訳（PR）'!H700="","",'①7.積算内訳（PR）'!H700)</f>
        <v/>
      </c>
      <c r="I701" s="1780"/>
      <c r="J701" s="269" t="s">
        <v>150</v>
      </c>
      <c r="K701" s="265"/>
      <c r="L701" s="288" t="str">
        <f t="shared" si="144"/>
        <v/>
      </c>
      <c r="M701" s="266"/>
      <c r="N701" s="266"/>
      <c r="O701" s="266"/>
      <c r="P701" s="1783"/>
      <c r="Q701" s="1373"/>
      <c r="R701" s="1374"/>
      <c r="S701" s="259"/>
      <c r="T701" s="257"/>
      <c r="U701" s="180"/>
    </row>
    <row r="702" spans="2:21" ht="19.5" hidden="1" customHeight="1">
      <c r="B702" s="1364"/>
      <c r="C702" s="264" t="s">
        <v>151</v>
      </c>
      <c r="D702" s="265"/>
      <c r="E702" s="288">
        <f t="shared" si="143"/>
        <v>0</v>
      </c>
      <c r="F702" s="288" t="str">
        <f>IF('①7.積算内訳（PR）'!F701="","",'①7.積算内訳（PR）'!F701)</f>
        <v/>
      </c>
      <c r="G702" s="288" t="str">
        <f>IF('①7.積算内訳（PR）'!G701="","",'①7.積算内訳（PR）'!G701)</f>
        <v/>
      </c>
      <c r="H702" s="753" t="str">
        <f>IF('①7.積算内訳（PR）'!H701="","",'①7.積算内訳（PR）'!H701)</f>
        <v/>
      </c>
      <c r="I702" s="1780"/>
      <c r="J702" s="264" t="s">
        <v>151</v>
      </c>
      <c r="K702" s="265"/>
      <c r="L702" s="288" t="str">
        <f t="shared" si="144"/>
        <v/>
      </c>
      <c r="M702" s="266"/>
      <c r="N702" s="266"/>
      <c r="O702" s="266"/>
      <c r="P702" s="1783"/>
      <c r="Q702" s="1373"/>
      <c r="R702" s="1374"/>
      <c r="S702" s="268"/>
      <c r="T702" s="270"/>
      <c r="U702" s="180"/>
    </row>
    <row r="703" spans="2:21" ht="19.5" hidden="1" customHeight="1">
      <c r="B703" s="1364"/>
      <c r="C703" s="264" t="s">
        <v>152</v>
      </c>
      <c r="D703" s="265"/>
      <c r="E703" s="288">
        <f t="shared" si="143"/>
        <v>0</v>
      </c>
      <c r="F703" s="754" t="str">
        <f>IF('①7.積算内訳（PR）'!F702="","",'①7.積算内訳（PR）'!F702)</f>
        <v/>
      </c>
      <c r="G703" s="754" t="str">
        <f>IF('①7.積算内訳（PR）'!G702="","",'①7.積算内訳（PR）'!G702)</f>
        <v/>
      </c>
      <c r="H703" s="753" t="str">
        <f>IF('①7.積算内訳（PR）'!H702="","",'①7.積算内訳（PR）'!H702)</f>
        <v/>
      </c>
      <c r="I703" s="1780"/>
      <c r="J703" s="264" t="s">
        <v>152</v>
      </c>
      <c r="K703" s="265"/>
      <c r="L703" s="288" t="str">
        <f t="shared" si="144"/>
        <v/>
      </c>
      <c r="M703" s="278"/>
      <c r="N703" s="278"/>
      <c r="O703" s="278"/>
      <c r="P703" s="1783"/>
      <c r="Q703" s="1373"/>
      <c r="R703" s="1374"/>
      <c r="S703" s="268"/>
      <c r="T703" s="270"/>
      <c r="U703" s="180"/>
    </row>
    <row r="704" spans="2:21" ht="19.5" hidden="1" customHeight="1">
      <c r="B704" s="1364"/>
      <c r="C704" s="272" t="s">
        <v>631</v>
      </c>
      <c r="D704" s="265"/>
      <c r="E704" s="288">
        <f t="shared" si="143"/>
        <v>0</v>
      </c>
      <c r="F704" s="288" t="str">
        <f>IF('①7.積算内訳（PR）'!F703="","",'①7.積算内訳（PR）'!F703)</f>
        <v/>
      </c>
      <c r="G704" s="288" t="str">
        <f>IF('①7.積算内訳（PR）'!G703="","",'①7.積算内訳（PR）'!G703)</f>
        <v/>
      </c>
      <c r="H704" s="753" t="str">
        <f>IF('①7.積算内訳（PR）'!H703="","",'①7.積算内訳（PR）'!H703)</f>
        <v/>
      </c>
      <c r="I704" s="1780"/>
      <c r="J704" s="272" t="s">
        <v>631</v>
      </c>
      <c r="K704" s="265"/>
      <c r="L704" s="288" t="str">
        <f t="shared" si="144"/>
        <v/>
      </c>
      <c r="M704" s="266"/>
      <c r="N704" s="266"/>
      <c r="O704" s="266"/>
      <c r="P704" s="1783"/>
      <c r="Q704" s="1373"/>
      <c r="R704" s="1374"/>
      <c r="S704" s="268"/>
      <c r="T704" s="270"/>
      <c r="U704" s="180"/>
    </row>
    <row r="705" spans="2:21" ht="19.5" hidden="1" customHeight="1">
      <c r="B705" s="1364"/>
      <c r="C705" s="264" t="s">
        <v>153</v>
      </c>
      <c r="D705" s="265"/>
      <c r="E705" s="288">
        <f t="shared" si="143"/>
        <v>0</v>
      </c>
      <c r="F705" s="288" t="str">
        <f>IF('①7.積算内訳（PR）'!F704="","",'①7.積算内訳（PR）'!F704)</f>
        <v/>
      </c>
      <c r="G705" s="288" t="str">
        <f>IF('①7.積算内訳（PR）'!G704="","",'①7.積算内訳（PR）'!G704)</f>
        <v/>
      </c>
      <c r="H705" s="753" t="str">
        <f>IF('①7.積算内訳（PR）'!H704="","",'①7.積算内訳（PR）'!H704)</f>
        <v/>
      </c>
      <c r="I705" s="1780"/>
      <c r="J705" s="264" t="s">
        <v>153</v>
      </c>
      <c r="K705" s="265"/>
      <c r="L705" s="288" t="str">
        <f t="shared" si="144"/>
        <v/>
      </c>
      <c r="M705" s="266"/>
      <c r="N705" s="266"/>
      <c r="O705" s="266"/>
      <c r="P705" s="1783"/>
      <c r="Q705" s="1373"/>
      <c r="R705" s="1374"/>
      <c r="S705" s="268"/>
      <c r="T705" s="270"/>
      <c r="U705" s="180"/>
    </row>
    <row r="706" spans="2:21" ht="19.5" hidden="1" customHeight="1" thickBot="1">
      <c r="B706" s="1365"/>
      <c r="C706" s="273" t="s">
        <v>154</v>
      </c>
      <c r="D706" s="758" t="str">
        <f>IF('①7.積算内訳（PR）'!D705="","",'①7.積算内訳（PR）'!D705)</f>
        <v/>
      </c>
      <c r="E706" s="289">
        <f>SUM(F706:H706)</f>
        <v>0</v>
      </c>
      <c r="F706" s="289" t="str">
        <f>IF('①7.積算内訳（PR）'!F705="","",'①7.積算内訳（PR）'!F705)</f>
        <v/>
      </c>
      <c r="G706" s="289" t="str">
        <f>IF('①7.積算内訳（PR）'!G705="","",'①7.積算内訳（PR）'!G705)</f>
        <v/>
      </c>
      <c r="H706" s="755" t="str">
        <f>IF('①7.積算内訳（PR）'!H705="","",'①7.積算内訳（PR）'!H705)</f>
        <v/>
      </c>
      <c r="I706" s="1781"/>
      <c r="J706" s="273" t="s">
        <v>154</v>
      </c>
      <c r="K706" s="274"/>
      <c r="L706" s="289" t="str">
        <f t="shared" si="144"/>
        <v/>
      </c>
      <c r="M706" s="275"/>
      <c r="N706" s="275"/>
      <c r="O706" s="275"/>
      <c r="P706" s="1784"/>
      <c r="Q706" s="1381"/>
      <c r="R706" s="1382"/>
      <c r="S706" s="268"/>
      <c r="T706" s="270"/>
      <c r="U706" s="180"/>
    </row>
    <row r="707" spans="2:21" ht="37.5" hidden="1" customHeight="1">
      <c r="B707" s="204" t="str">
        <f>IF('①4.事業内容（PR）'!B75="","",'①4.事業内容（PR）'!B75)</f>
        <v/>
      </c>
      <c r="C707" s="1359" t="str">
        <f>IF('①4.事業内容（PR）'!C75="","",'①4.事業内容（PR）'!C75)</f>
        <v/>
      </c>
      <c r="D707" s="1360"/>
      <c r="E707" s="284">
        <f>SUM(E708:E716)</f>
        <v>0</v>
      </c>
      <c r="F707" s="284">
        <f>SUM(F708:F716)</f>
        <v>0</v>
      </c>
      <c r="G707" s="284">
        <f>SUM(G708:G716)</f>
        <v>0</v>
      </c>
      <c r="H707" s="756">
        <f>SUM(H708:H716)</f>
        <v>0</v>
      </c>
      <c r="I707" s="760" t="str">
        <f>IF('⑦1.活動計画変更（PR）'!C147="変更",'⑦1.活動計画変更（PR）'!B147,IF('⑦1.活動計画変更（PR）'!C147="中止",'⑦1.活動計画変更（PR）'!B147,""))</f>
        <v/>
      </c>
      <c r="J707" s="1359" t="str">
        <f>IF('⑦1.活動計画変更（PR）'!C147="変更",'⑦1.活動計画変更（PR）'!D147,"")</f>
        <v/>
      </c>
      <c r="K707" s="1360"/>
      <c r="L707" s="284" t="str">
        <f>IF(SUM(L708:L716)=0,"",SUM(L708:L716))</f>
        <v/>
      </c>
      <c r="M707" s="284" t="str">
        <f>IF(SUM(M708:M716)=0,"",SUM(M708:M716))</f>
        <v/>
      </c>
      <c r="N707" s="284" t="str">
        <f>IF(SUM(N708:N716)=0,"",SUM(N708:N716))</f>
        <v/>
      </c>
      <c r="O707" s="284" t="str">
        <f>IF(SUM(O708:O716)=0,"",SUM(O708:O716))</f>
        <v/>
      </c>
      <c r="P707" s="277"/>
      <c r="Q707" s="1787"/>
      <c r="R707" s="1788"/>
      <c r="S707" s="259"/>
      <c r="T707" s="257"/>
      <c r="U707" s="180"/>
    </row>
    <row r="708" spans="2:21" ht="19.5" hidden="1" customHeight="1">
      <c r="B708" s="1363"/>
      <c r="C708" s="260" t="s">
        <v>147</v>
      </c>
      <c r="D708" s="261"/>
      <c r="E708" s="287">
        <f>SUM(F708:H708)</f>
        <v>0</v>
      </c>
      <c r="F708" s="287" t="str">
        <f>IF('①7.積算内訳（PR）'!F707="","",'①7.積算内訳（PR）'!F707)</f>
        <v/>
      </c>
      <c r="G708" s="287" t="str">
        <f>IF('①7.積算内訳（PR）'!G707="","",'①7.積算内訳（PR）'!G707)</f>
        <v/>
      </c>
      <c r="H708" s="752" t="str">
        <f>IF('①7.積算内訳（PR）'!H707="","",'①7.積算内訳（PR）'!H707)</f>
        <v/>
      </c>
      <c r="I708" s="1779" t="str">
        <f>IF('⑦1.活動計画変更（PR）'!C147="選択","",IF('⑦1.活動計画変更（PR）'!C147="変更",'⑦1.活動計画変更（PR）'!C147,IF('⑦1.活動計画変更（PR）'!C147="中止","中止","")))</f>
        <v/>
      </c>
      <c r="J708" s="260" t="s">
        <v>147</v>
      </c>
      <c r="K708" s="261"/>
      <c r="L708" s="287" t="str">
        <f>IF(SUM(M708:O708)=0,"",SUM(M708:O708))</f>
        <v/>
      </c>
      <c r="M708" s="262"/>
      <c r="N708" s="262"/>
      <c r="O708" s="262"/>
      <c r="P708" s="1782"/>
      <c r="Q708" s="1785"/>
      <c r="R708" s="1786"/>
      <c r="S708" s="268"/>
      <c r="T708" s="270"/>
      <c r="U708" s="180"/>
    </row>
    <row r="709" spans="2:21" ht="19.5" hidden="1" customHeight="1">
      <c r="B709" s="1364"/>
      <c r="C709" s="264" t="s">
        <v>148</v>
      </c>
      <c r="D709" s="265"/>
      <c r="E709" s="288">
        <f t="shared" ref="E709:E715" si="145">SUM(F709:H709)</f>
        <v>0</v>
      </c>
      <c r="F709" s="288" t="str">
        <f>IF('①7.積算内訳（PR）'!F708="","",'①7.積算内訳（PR）'!F708)</f>
        <v/>
      </c>
      <c r="G709" s="288" t="str">
        <f>IF('①7.積算内訳（PR）'!G708="","",'①7.積算内訳（PR）'!G708)</f>
        <v/>
      </c>
      <c r="H709" s="753" t="str">
        <f>IF('①7.積算内訳（PR）'!H708="","",'①7.積算内訳（PR）'!H708)</f>
        <v/>
      </c>
      <c r="I709" s="1780"/>
      <c r="J709" s="264" t="s">
        <v>148</v>
      </c>
      <c r="K709" s="265"/>
      <c r="L709" s="288" t="str">
        <f t="shared" ref="L709:L716" si="146">IF(SUM(M709:O709)=0,"",SUM(M709:O709))</f>
        <v/>
      </c>
      <c r="M709" s="266"/>
      <c r="N709" s="266"/>
      <c r="O709" s="266"/>
      <c r="P709" s="1783"/>
      <c r="Q709" s="1373"/>
      <c r="R709" s="1374"/>
      <c r="S709" s="259"/>
      <c r="T709" s="257"/>
      <c r="U709" s="180"/>
    </row>
    <row r="710" spans="2:21" ht="19.5" hidden="1" customHeight="1">
      <c r="B710" s="1364"/>
      <c r="C710" s="264" t="s">
        <v>149</v>
      </c>
      <c r="D710" s="265"/>
      <c r="E710" s="288">
        <f t="shared" si="145"/>
        <v>0</v>
      </c>
      <c r="F710" s="288" t="str">
        <f>IF('①7.積算内訳（PR）'!F709="","",'①7.積算内訳（PR）'!F709)</f>
        <v/>
      </c>
      <c r="G710" s="288" t="str">
        <f>IF('①7.積算内訳（PR）'!G709="","",'①7.積算内訳（PR）'!G709)</f>
        <v/>
      </c>
      <c r="H710" s="753" t="str">
        <f>IF('①7.積算内訳（PR）'!H709="","",'①7.積算内訳（PR）'!H709)</f>
        <v/>
      </c>
      <c r="I710" s="1780"/>
      <c r="J710" s="264" t="s">
        <v>149</v>
      </c>
      <c r="K710" s="265"/>
      <c r="L710" s="288" t="str">
        <f t="shared" si="146"/>
        <v/>
      </c>
      <c r="M710" s="266"/>
      <c r="N710" s="266"/>
      <c r="O710" s="266"/>
      <c r="P710" s="1783"/>
      <c r="Q710" s="1373"/>
      <c r="R710" s="1374"/>
      <c r="S710" s="259"/>
      <c r="T710" s="257"/>
      <c r="U710" s="180"/>
    </row>
    <row r="711" spans="2:21" ht="19.5" hidden="1" customHeight="1">
      <c r="B711" s="1364"/>
      <c r="C711" s="269" t="s">
        <v>150</v>
      </c>
      <c r="D711" s="265"/>
      <c r="E711" s="288">
        <f t="shared" si="145"/>
        <v>0</v>
      </c>
      <c r="F711" s="288" t="str">
        <f>IF('①7.積算内訳（PR）'!F710="","",'①7.積算内訳（PR）'!F710)</f>
        <v/>
      </c>
      <c r="G711" s="288" t="str">
        <f>IF('①7.積算内訳（PR）'!G710="","",'①7.積算内訳（PR）'!G710)</f>
        <v/>
      </c>
      <c r="H711" s="753" t="str">
        <f>IF('①7.積算内訳（PR）'!H710="","",'①7.積算内訳（PR）'!H710)</f>
        <v/>
      </c>
      <c r="I711" s="1780"/>
      <c r="J711" s="269" t="s">
        <v>150</v>
      </c>
      <c r="K711" s="265"/>
      <c r="L711" s="288" t="str">
        <f t="shared" si="146"/>
        <v/>
      </c>
      <c r="M711" s="266"/>
      <c r="N711" s="266"/>
      <c r="O711" s="266"/>
      <c r="P711" s="1783"/>
      <c r="Q711" s="1373"/>
      <c r="R711" s="1374"/>
      <c r="S711" s="259"/>
      <c r="T711" s="257"/>
      <c r="U711" s="180"/>
    </row>
    <row r="712" spans="2:21" ht="19.5" hidden="1" customHeight="1">
      <c r="B712" s="1364"/>
      <c r="C712" s="264" t="s">
        <v>151</v>
      </c>
      <c r="D712" s="265"/>
      <c r="E712" s="288">
        <f t="shared" si="145"/>
        <v>0</v>
      </c>
      <c r="F712" s="288" t="str">
        <f>IF('①7.積算内訳（PR）'!F711="","",'①7.積算内訳（PR）'!F711)</f>
        <v/>
      </c>
      <c r="G712" s="288" t="str">
        <f>IF('①7.積算内訳（PR）'!G711="","",'①7.積算内訳（PR）'!G711)</f>
        <v/>
      </c>
      <c r="H712" s="753" t="str">
        <f>IF('①7.積算内訳（PR）'!H711="","",'①7.積算内訳（PR）'!H711)</f>
        <v/>
      </c>
      <c r="I712" s="1780"/>
      <c r="J712" s="264" t="s">
        <v>151</v>
      </c>
      <c r="K712" s="265"/>
      <c r="L712" s="288" t="str">
        <f t="shared" si="146"/>
        <v/>
      </c>
      <c r="M712" s="266"/>
      <c r="N712" s="266"/>
      <c r="O712" s="266"/>
      <c r="P712" s="1783"/>
      <c r="Q712" s="1373"/>
      <c r="R712" s="1374"/>
      <c r="S712" s="268"/>
      <c r="T712" s="270"/>
      <c r="U712" s="180"/>
    </row>
    <row r="713" spans="2:21" ht="19.5" hidden="1" customHeight="1">
      <c r="B713" s="1364"/>
      <c r="C713" s="264" t="s">
        <v>152</v>
      </c>
      <c r="D713" s="265"/>
      <c r="E713" s="288">
        <f t="shared" si="145"/>
        <v>0</v>
      </c>
      <c r="F713" s="754" t="str">
        <f>IF('①7.積算内訳（PR）'!F712="","",'①7.積算内訳（PR）'!F712)</f>
        <v/>
      </c>
      <c r="G713" s="754" t="str">
        <f>IF('①7.積算内訳（PR）'!G712="","",'①7.積算内訳（PR）'!G712)</f>
        <v/>
      </c>
      <c r="H713" s="753" t="str">
        <f>IF('①7.積算内訳（PR）'!H712="","",'①7.積算内訳（PR）'!H712)</f>
        <v/>
      </c>
      <c r="I713" s="1780"/>
      <c r="J713" s="264" t="s">
        <v>152</v>
      </c>
      <c r="K713" s="265"/>
      <c r="L713" s="288" t="str">
        <f t="shared" si="146"/>
        <v/>
      </c>
      <c r="M713" s="278"/>
      <c r="N713" s="278"/>
      <c r="O713" s="278"/>
      <c r="P713" s="1783"/>
      <c r="Q713" s="1373"/>
      <c r="R713" s="1374"/>
      <c r="S713" s="268"/>
      <c r="T713" s="270"/>
      <c r="U713" s="180"/>
    </row>
    <row r="714" spans="2:21" ht="19.5" hidden="1" customHeight="1">
      <c r="B714" s="1364"/>
      <c r="C714" s="272" t="s">
        <v>631</v>
      </c>
      <c r="D714" s="265"/>
      <c r="E714" s="288">
        <f t="shared" si="145"/>
        <v>0</v>
      </c>
      <c r="F714" s="288" t="str">
        <f>IF('①7.積算内訳（PR）'!F713="","",'①7.積算内訳（PR）'!F713)</f>
        <v/>
      </c>
      <c r="G714" s="288" t="str">
        <f>IF('①7.積算内訳（PR）'!G713="","",'①7.積算内訳（PR）'!G713)</f>
        <v/>
      </c>
      <c r="H714" s="753" t="str">
        <f>IF('①7.積算内訳（PR）'!H713="","",'①7.積算内訳（PR）'!H713)</f>
        <v/>
      </c>
      <c r="I714" s="1780"/>
      <c r="J714" s="272" t="s">
        <v>631</v>
      </c>
      <c r="K714" s="265"/>
      <c r="L714" s="288" t="str">
        <f t="shared" si="146"/>
        <v/>
      </c>
      <c r="M714" s="266"/>
      <c r="N714" s="266"/>
      <c r="O714" s="266"/>
      <c r="P714" s="1783"/>
      <c r="Q714" s="1373"/>
      <c r="R714" s="1374"/>
      <c r="S714" s="268"/>
      <c r="T714" s="270"/>
      <c r="U714" s="180"/>
    </row>
    <row r="715" spans="2:21" ht="19.5" hidden="1" customHeight="1">
      <c r="B715" s="1364"/>
      <c r="C715" s="264" t="s">
        <v>153</v>
      </c>
      <c r="D715" s="265"/>
      <c r="E715" s="288">
        <f t="shared" si="145"/>
        <v>0</v>
      </c>
      <c r="F715" s="288" t="str">
        <f>IF('①7.積算内訳（PR）'!F714="","",'①7.積算内訳（PR）'!F714)</f>
        <v/>
      </c>
      <c r="G715" s="288" t="str">
        <f>IF('①7.積算内訳（PR）'!G714="","",'①7.積算内訳（PR）'!G714)</f>
        <v/>
      </c>
      <c r="H715" s="753" t="str">
        <f>IF('①7.積算内訳（PR）'!H714="","",'①7.積算内訳（PR）'!H714)</f>
        <v/>
      </c>
      <c r="I715" s="1780"/>
      <c r="J715" s="264" t="s">
        <v>153</v>
      </c>
      <c r="K715" s="265"/>
      <c r="L715" s="288" t="str">
        <f t="shared" si="146"/>
        <v/>
      </c>
      <c r="M715" s="266"/>
      <c r="N715" s="266"/>
      <c r="O715" s="266"/>
      <c r="P715" s="1783"/>
      <c r="Q715" s="1373"/>
      <c r="R715" s="1374"/>
      <c r="S715" s="268"/>
      <c r="T715" s="270"/>
      <c r="U715" s="180"/>
    </row>
    <row r="716" spans="2:21" ht="19.5" hidden="1" customHeight="1" thickBot="1">
      <c r="B716" s="1365"/>
      <c r="C716" s="273" t="s">
        <v>154</v>
      </c>
      <c r="D716" s="758" t="str">
        <f>IF('①7.積算内訳（PR）'!D715="","",'①7.積算内訳（PR）'!D715)</f>
        <v/>
      </c>
      <c r="E716" s="761">
        <f>SUM(F716:H716)</f>
        <v>0</v>
      </c>
      <c r="F716" s="289" t="str">
        <f>IF('①7.積算内訳（PR）'!F715="","",'①7.積算内訳（PR）'!F715)</f>
        <v/>
      </c>
      <c r="G716" s="289" t="str">
        <f>IF('①7.積算内訳（PR）'!G715="","",'①7.積算内訳（PR）'!G715)</f>
        <v/>
      </c>
      <c r="H716" s="755" t="str">
        <f>IF('①7.積算内訳（PR）'!H715="","",'①7.積算内訳（PR）'!H715)</f>
        <v/>
      </c>
      <c r="I716" s="1781"/>
      <c r="J716" s="273" t="s">
        <v>154</v>
      </c>
      <c r="K716" s="274"/>
      <c r="L716" s="761" t="str">
        <f t="shared" si="146"/>
        <v/>
      </c>
      <c r="M716" s="748"/>
      <c r="N716" s="748"/>
      <c r="O716" s="748"/>
      <c r="P716" s="1784"/>
      <c r="Q716" s="1381"/>
      <c r="R716" s="1382"/>
      <c r="S716" s="268"/>
      <c r="T716" s="270"/>
      <c r="U716" s="180"/>
    </row>
    <row r="717" spans="2:21" ht="37.5" hidden="1" customHeight="1">
      <c r="B717" s="285" t="str">
        <f>IF('①4.事業内容（PR）'!B76="","",'①4.事業内容（PR）'!B76)</f>
        <v/>
      </c>
      <c r="C717" s="1359" t="str">
        <f>IF('①4.事業内容（PR）'!C76="","",'①4.事業内容（PR）'!C76)</f>
        <v/>
      </c>
      <c r="D717" s="1360"/>
      <c r="E717" s="286">
        <f>SUM(E718:E726)</f>
        <v>0</v>
      </c>
      <c r="F717" s="286">
        <f>SUM(F718:F726)</f>
        <v>0</v>
      </c>
      <c r="G717" s="286">
        <f>SUM(G718:G726)</f>
        <v>0</v>
      </c>
      <c r="H717" s="757">
        <f>SUM(H718:H726)</f>
        <v>0</v>
      </c>
      <c r="I717" s="760" t="str">
        <f>IF('⑦1.活動計画変更（PR）'!C149="変更",'⑦1.活動計画変更（PR）'!B149,IF('⑦1.活動計画変更（PR）'!C149="中止",'⑦1.活動計画変更（PR）'!B149,""))</f>
        <v/>
      </c>
      <c r="J717" s="1359" t="str">
        <f>IF('⑦1.活動計画変更（PR）'!C149="変更",'⑦1.活動計画変更（PR）'!D149,"")</f>
        <v/>
      </c>
      <c r="K717" s="1360"/>
      <c r="L717" s="286" t="str">
        <f>IF(SUM(L718:L726)=0,"",SUM(L718:L726))</f>
        <v/>
      </c>
      <c r="M717" s="286" t="str">
        <f>IF(SUM(M718:M726)=0,"",SUM(M718:M726))</f>
        <v/>
      </c>
      <c r="N717" s="286" t="str">
        <f>IF(SUM(N718:N726)=0,"",SUM(N718:N726))</f>
        <v/>
      </c>
      <c r="O717" s="286" t="str">
        <f>IF(SUM(O718:O726)=0,"",SUM(O718:O726))</f>
        <v/>
      </c>
      <c r="P717" s="280"/>
      <c r="Q717" s="1777"/>
      <c r="R717" s="1778"/>
      <c r="S717" s="259"/>
      <c r="T717" s="257"/>
      <c r="U717" s="180"/>
    </row>
    <row r="718" spans="2:21" ht="19.5" hidden="1" customHeight="1">
      <c r="B718" s="1363"/>
      <c r="C718" s="260" t="s">
        <v>147</v>
      </c>
      <c r="D718" s="261"/>
      <c r="E718" s="287">
        <f>SUM(F718:H718)</f>
        <v>0</v>
      </c>
      <c r="F718" s="287" t="str">
        <f>IF('①7.積算内訳（PR）'!F717="","",'①7.積算内訳（PR）'!F717)</f>
        <v/>
      </c>
      <c r="G718" s="287" t="str">
        <f>IF('①7.積算内訳（PR）'!G717="","",'①7.積算内訳（PR）'!G717)</f>
        <v/>
      </c>
      <c r="H718" s="752" t="str">
        <f>IF('①7.積算内訳（PR）'!H717="","",'①7.積算内訳（PR）'!H717)</f>
        <v/>
      </c>
      <c r="I718" s="1779" t="str">
        <f>IF('⑦1.活動計画変更（PR）'!C149="選択","",IF('⑦1.活動計画変更（PR）'!C149="変更",'⑦1.活動計画変更（PR）'!C149,IF('⑦1.活動計画変更（PR）'!C149="中止","中止","")))</f>
        <v/>
      </c>
      <c r="J718" s="260" t="s">
        <v>147</v>
      </c>
      <c r="K718" s="261"/>
      <c r="L718" s="287" t="str">
        <f>IF(SUM(M718:O718)=0,"",SUM(M718:O718))</f>
        <v/>
      </c>
      <c r="M718" s="262"/>
      <c r="N718" s="262"/>
      <c r="O718" s="262"/>
      <c r="P718" s="1782"/>
      <c r="Q718" s="1785"/>
      <c r="R718" s="1786"/>
      <c r="S718" s="268"/>
      <c r="T718" s="270"/>
      <c r="U718" s="180"/>
    </row>
    <row r="719" spans="2:21" ht="19.5" hidden="1" customHeight="1">
      <c r="B719" s="1364"/>
      <c r="C719" s="264" t="s">
        <v>148</v>
      </c>
      <c r="D719" s="265"/>
      <c r="E719" s="288">
        <f t="shared" ref="E719:E725" si="147">SUM(F719:H719)</f>
        <v>0</v>
      </c>
      <c r="F719" s="288" t="str">
        <f>IF('①7.積算内訳（PR）'!F718="","",'①7.積算内訳（PR）'!F718)</f>
        <v/>
      </c>
      <c r="G719" s="288" t="str">
        <f>IF('①7.積算内訳（PR）'!G718="","",'①7.積算内訳（PR）'!G718)</f>
        <v/>
      </c>
      <c r="H719" s="753" t="str">
        <f>IF('①7.積算内訳（PR）'!H718="","",'①7.積算内訳（PR）'!H718)</f>
        <v/>
      </c>
      <c r="I719" s="1780"/>
      <c r="J719" s="264" t="s">
        <v>148</v>
      </c>
      <c r="K719" s="265"/>
      <c r="L719" s="288" t="str">
        <f t="shared" ref="L719:L726" si="148">IF(SUM(M719:O719)=0,"",SUM(M719:O719))</f>
        <v/>
      </c>
      <c r="M719" s="266"/>
      <c r="N719" s="266"/>
      <c r="O719" s="266"/>
      <c r="P719" s="1783"/>
      <c r="Q719" s="1373"/>
      <c r="R719" s="1374"/>
      <c r="S719" s="259"/>
      <c r="T719" s="257"/>
      <c r="U719" s="180"/>
    </row>
    <row r="720" spans="2:21" ht="19.5" hidden="1" customHeight="1">
      <c r="B720" s="1364"/>
      <c r="C720" s="264" t="s">
        <v>149</v>
      </c>
      <c r="D720" s="265"/>
      <c r="E720" s="288">
        <f t="shared" si="147"/>
        <v>0</v>
      </c>
      <c r="F720" s="288" t="str">
        <f>IF('①7.積算内訳（PR）'!F719="","",'①7.積算内訳（PR）'!F719)</f>
        <v/>
      </c>
      <c r="G720" s="288" t="str">
        <f>IF('①7.積算内訳（PR）'!G719="","",'①7.積算内訳（PR）'!G719)</f>
        <v/>
      </c>
      <c r="H720" s="753" t="str">
        <f>IF('①7.積算内訳（PR）'!H719="","",'①7.積算内訳（PR）'!H719)</f>
        <v/>
      </c>
      <c r="I720" s="1780"/>
      <c r="J720" s="264" t="s">
        <v>149</v>
      </c>
      <c r="K720" s="265"/>
      <c r="L720" s="288" t="str">
        <f t="shared" si="148"/>
        <v/>
      </c>
      <c r="M720" s="266"/>
      <c r="N720" s="266"/>
      <c r="O720" s="266"/>
      <c r="P720" s="1783"/>
      <c r="Q720" s="1373"/>
      <c r="R720" s="1374"/>
      <c r="S720" s="259"/>
      <c r="T720" s="257"/>
      <c r="U720" s="180"/>
    </row>
    <row r="721" spans="2:21" ht="19.5" hidden="1" customHeight="1">
      <c r="B721" s="1364"/>
      <c r="C721" s="269" t="s">
        <v>150</v>
      </c>
      <c r="D721" s="265"/>
      <c r="E721" s="288">
        <f t="shared" si="147"/>
        <v>0</v>
      </c>
      <c r="F721" s="288" t="str">
        <f>IF('①7.積算内訳（PR）'!F720="","",'①7.積算内訳（PR）'!F720)</f>
        <v/>
      </c>
      <c r="G721" s="288" t="str">
        <f>IF('①7.積算内訳（PR）'!G720="","",'①7.積算内訳（PR）'!G720)</f>
        <v/>
      </c>
      <c r="H721" s="753" t="str">
        <f>IF('①7.積算内訳（PR）'!H720="","",'①7.積算内訳（PR）'!H720)</f>
        <v/>
      </c>
      <c r="I721" s="1780"/>
      <c r="J721" s="269" t="s">
        <v>150</v>
      </c>
      <c r="K721" s="265"/>
      <c r="L721" s="288" t="str">
        <f t="shared" si="148"/>
        <v/>
      </c>
      <c r="M721" s="266"/>
      <c r="N721" s="266"/>
      <c r="O721" s="266"/>
      <c r="P721" s="1783"/>
      <c r="Q721" s="1373"/>
      <c r="R721" s="1374"/>
      <c r="S721" s="259"/>
      <c r="T721" s="257"/>
      <c r="U721" s="180"/>
    </row>
    <row r="722" spans="2:21" ht="19.5" hidden="1" customHeight="1">
      <c r="B722" s="1364"/>
      <c r="C722" s="264" t="s">
        <v>151</v>
      </c>
      <c r="D722" s="265"/>
      <c r="E722" s="288">
        <f t="shared" si="147"/>
        <v>0</v>
      </c>
      <c r="F722" s="288" t="str">
        <f>IF('①7.積算内訳（PR）'!F721="","",'①7.積算内訳（PR）'!F721)</f>
        <v/>
      </c>
      <c r="G722" s="288" t="str">
        <f>IF('①7.積算内訳（PR）'!G721="","",'①7.積算内訳（PR）'!G721)</f>
        <v/>
      </c>
      <c r="H722" s="753" t="str">
        <f>IF('①7.積算内訳（PR）'!H721="","",'①7.積算内訳（PR）'!H721)</f>
        <v/>
      </c>
      <c r="I722" s="1780"/>
      <c r="J722" s="264" t="s">
        <v>151</v>
      </c>
      <c r="K722" s="265"/>
      <c r="L722" s="288" t="str">
        <f t="shared" si="148"/>
        <v/>
      </c>
      <c r="M722" s="266"/>
      <c r="N722" s="266"/>
      <c r="O722" s="266"/>
      <c r="P722" s="1783"/>
      <c r="Q722" s="1373"/>
      <c r="R722" s="1374"/>
      <c r="S722" s="268"/>
      <c r="T722" s="270"/>
      <c r="U722" s="180"/>
    </row>
    <row r="723" spans="2:21" ht="19.5" hidden="1" customHeight="1">
      <c r="B723" s="1364"/>
      <c r="C723" s="264" t="s">
        <v>152</v>
      </c>
      <c r="D723" s="265"/>
      <c r="E723" s="288">
        <f t="shared" si="147"/>
        <v>0</v>
      </c>
      <c r="F723" s="754" t="str">
        <f>IF('①7.積算内訳（PR）'!F722="","",'①7.積算内訳（PR）'!F722)</f>
        <v/>
      </c>
      <c r="G723" s="754" t="str">
        <f>IF('①7.積算内訳（PR）'!G722="","",'①7.積算内訳（PR）'!G722)</f>
        <v/>
      </c>
      <c r="H723" s="753" t="str">
        <f>IF('①7.積算内訳（PR）'!H722="","",'①7.積算内訳（PR）'!H722)</f>
        <v/>
      </c>
      <c r="I723" s="1780"/>
      <c r="J723" s="264" t="s">
        <v>152</v>
      </c>
      <c r="K723" s="265"/>
      <c r="L723" s="288" t="str">
        <f t="shared" si="148"/>
        <v/>
      </c>
      <c r="M723" s="278"/>
      <c r="N723" s="278"/>
      <c r="O723" s="278"/>
      <c r="P723" s="1783"/>
      <c r="Q723" s="1373"/>
      <c r="R723" s="1374"/>
      <c r="S723" s="268"/>
      <c r="T723" s="270"/>
      <c r="U723" s="180"/>
    </row>
    <row r="724" spans="2:21" ht="19.5" hidden="1" customHeight="1">
      <c r="B724" s="1364"/>
      <c r="C724" s="272" t="s">
        <v>631</v>
      </c>
      <c r="D724" s="265"/>
      <c r="E724" s="288">
        <f t="shared" si="147"/>
        <v>0</v>
      </c>
      <c r="F724" s="288" t="str">
        <f>IF('①7.積算内訳（PR）'!F723="","",'①7.積算内訳（PR）'!F723)</f>
        <v/>
      </c>
      <c r="G724" s="288" t="str">
        <f>IF('①7.積算内訳（PR）'!G723="","",'①7.積算内訳（PR）'!G723)</f>
        <v/>
      </c>
      <c r="H724" s="753" t="str">
        <f>IF('①7.積算内訳（PR）'!H723="","",'①7.積算内訳（PR）'!H723)</f>
        <v/>
      </c>
      <c r="I724" s="1780"/>
      <c r="J724" s="272" t="s">
        <v>631</v>
      </c>
      <c r="K724" s="265"/>
      <c r="L724" s="288" t="str">
        <f t="shared" si="148"/>
        <v/>
      </c>
      <c r="M724" s="266"/>
      <c r="N724" s="266"/>
      <c r="O724" s="266"/>
      <c r="P724" s="1783"/>
      <c r="Q724" s="1373"/>
      <c r="R724" s="1374"/>
      <c r="S724" s="268"/>
      <c r="T724" s="270"/>
      <c r="U724" s="180"/>
    </row>
    <row r="725" spans="2:21" ht="19.5" hidden="1" customHeight="1">
      <c r="B725" s="1364"/>
      <c r="C725" s="264" t="s">
        <v>153</v>
      </c>
      <c r="D725" s="265"/>
      <c r="E725" s="288">
        <f t="shared" si="147"/>
        <v>0</v>
      </c>
      <c r="F725" s="288" t="str">
        <f>IF('①7.積算内訳（PR）'!F724="","",'①7.積算内訳（PR）'!F724)</f>
        <v/>
      </c>
      <c r="G725" s="288" t="str">
        <f>IF('①7.積算内訳（PR）'!G724="","",'①7.積算内訳（PR）'!G724)</f>
        <v/>
      </c>
      <c r="H725" s="753" t="str">
        <f>IF('①7.積算内訳（PR）'!H724="","",'①7.積算内訳（PR）'!H724)</f>
        <v/>
      </c>
      <c r="I725" s="1780"/>
      <c r="J725" s="264" t="s">
        <v>153</v>
      </c>
      <c r="K725" s="265"/>
      <c r="L725" s="288" t="str">
        <f t="shared" si="148"/>
        <v/>
      </c>
      <c r="M725" s="266"/>
      <c r="N725" s="266"/>
      <c r="O725" s="266"/>
      <c r="P725" s="1783"/>
      <c r="Q725" s="1373"/>
      <c r="R725" s="1374"/>
      <c r="S725" s="268"/>
      <c r="T725" s="270"/>
      <c r="U725" s="180"/>
    </row>
    <row r="726" spans="2:21" ht="19.5" hidden="1" customHeight="1" thickBot="1">
      <c r="B726" s="1365"/>
      <c r="C726" s="273" t="s">
        <v>154</v>
      </c>
      <c r="D726" s="758" t="str">
        <f>IF('①7.積算内訳（PR）'!D725="","",'①7.積算内訳（PR）'!D725)</f>
        <v/>
      </c>
      <c r="E726" s="289">
        <f>SUM(F726:H726)</f>
        <v>0</v>
      </c>
      <c r="F726" s="289" t="str">
        <f>IF('①7.積算内訳（PR）'!F725="","",'①7.積算内訳（PR）'!F725)</f>
        <v/>
      </c>
      <c r="G726" s="289" t="str">
        <f>IF('①7.積算内訳（PR）'!G725="","",'①7.積算内訳（PR）'!G725)</f>
        <v/>
      </c>
      <c r="H726" s="755" t="str">
        <f>IF('①7.積算内訳（PR）'!H725="","",'①7.積算内訳（PR）'!H725)</f>
        <v/>
      </c>
      <c r="I726" s="1781"/>
      <c r="J726" s="273" t="s">
        <v>154</v>
      </c>
      <c r="K726" s="274"/>
      <c r="L726" s="289" t="str">
        <f t="shared" si="148"/>
        <v/>
      </c>
      <c r="M726" s="275"/>
      <c r="N726" s="275"/>
      <c r="O726" s="275"/>
      <c r="P726" s="1784"/>
      <c r="Q726" s="1381"/>
      <c r="R726" s="1382"/>
      <c r="S726" s="268"/>
      <c r="T726" s="270"/>
      <c r="U726" s="180"/>
    </row>
    <row r="727" spans="2:21" ht="37.5" hidden="1" customHeight="1">
      <c r="B727" s="204" t="str">
        <f>IF('①4.事業内容（PR）'!B77="","",'①4.事業内容（PR）'!B77)</f>
        <v/>
      </c>
      <c r="C727" s="1359" t="str">
        <f>IF('①4.事業内容（PR）'!C77="","",'①4.事業内容（PR）'!C77)</f>
        <v/>
      </c>
      <c r="D727" s="1360"/>
      <c r="E727" s="284">
        <f>SUM(E728:E736)</f>
        <v>0</v>
      </c>
      <c r="F727" s="284">
        <f>SUM(F728:F736)</f>
        <v>0</v>
      </c>
      <c r="G727" s="284">
        <f>SUM(G728:G736)</f>
        <v>0</v>
      </c>
      <c r="H727" s="756">
        <f>SUM(H728:H736)</f>
        <v>0</v>
      </c>
      <c r="I727" s="760" t="str">
        <f>IF('⑦1.活動計画変更（PR）'!C151="変更",'⑦1.活動計画変更（PR）'!B151,IF('⑦1.活動計画変更（PR）'!C151="中止",'⑦1.活動計画変更（PR）'!B151,""))</f>
        <v/>
      </c>
      <c r="J727" s="1359" t="str">
        <f>IF('⑦1.活動計画変更（PR）'!C151="変更",'⑦1.活動計画変更（PR）'!D151,"")</f>
        <v/>
      </c>
      <c r="K727" s="1360"/>
      <c r="L727" s="284" t="str">
        <f>IF(SUM(L728:L736)=0,"",SUM(L728:L736))</f>
        <v/>
      </c>
      <c r="M727" s="284" t="str">
        <f>IF(SUM(M728:M736)=0,"",SUM(M728:M736))</f>
        <v/>
      </c>
      <c r="N727" s="284" t="str">
        <f>IF(SUM(N728:N736)=0,"",SUM(N728:N736))</f>
        <v/>
      </c>
      <c r="O727" s="284" t="str">
        <f>IF(SUM(O728:O736)=0,"",SUM(O728:O736))</f>
        <v/>
      </c>
      <c r="P727" s="277"/>
      <c r="Q727" s="1787"/>
      <c r="R727" s="1788"/>
      <c r="S727" s="259"/>
      <c r="T727" s="257"/>
      <c r="U727" s="180"/>
    </row>
    <row r="728" spans="2:21" ht="19.5" hidden="1" customHeight="1">
      <c r="B728" s="1363"/>
      <c r="C728" s="260" t="s">
        <v>147</v>
      </c>
      <c r="D728" s="261"/>
      <c r="E728" s="287">
        <f>SUM(F728:H728)</f>
        <v>0</v>
      </c>
      <c r="F728" s="287" t="str">
        <f>IF('①7.積算内訳（PR）'!F727="","",'①7.積算内訳（PR）'!F727)</f>
        <v/>
      </c>
      <c r="G728" s="287" t="str">
        <f>IF('①7.積算内訳（PR）'!G727="","",'①7.積算内訳（PR）'!G727)</f>
        <v/>
      </c>
      <c r="H728" s="752" t="str">
        <f>IF('①7.積算内訳（PR）'!H727="","",'①7.積算内訳（PR）'!H727)</f>
        <v/>
      </c>
      <c r="I728" s="1779" t="str">
        <f>IF('⑦1.活動計画変更（PR）'!C151="選択","",IF('⑦1.活動計画変更（PR）'!C151="変更",'⑦1.活動計画変更（PR）'!C151,IF('⑦1.活動計画変更（PR）'!C151="中止","中止","")))</f>
        <v/>
      </c>
      <c r="J728" s="260" t="s">
        <v>147</v>
      </c>
      <c r="K728" s="261"/>
      <c r="L728" s="287" t="str">
        <f>IF(SUM(M728:O728)=0,"",SUM(M728:O728))</f>
        <v/>
      </c>
      <c r="M728" s="262"/>
      <c r="N728" s="262"/>
      <c r="O728" s="262"/>
      <c r="P728" s="1782"/>
      <c r="Q728" s="1785"/>
      <c r="R728" s="1786"/>
      <c r="S728" s="268"/>
      <c r="T728" s="270"/>
      <c r="U728" s="180"/>
    </row>
    <row r="729" spans="2:21" ht="19.5" hidden="1" customHeight="1">
      <c r="B729" s="1364"/>
      <c r="C729" s="264" t="s">
        <v>148</v>
      </c>
      <c r="D729" s="265"/>
      <c r="E729" s="288">
        <f t="shared" ref="E729:E735" si="149">SUM(F729:H729)</f>
        <v>0</v>
      </c>
      <c r="F729" s="288" t="str">
        <f>IF('①7.積算内訳（PR）'!F728="","",'①7.積算内訳（PR）'!F728)</f>
        <v/>
      </c>
      <c r="G729" s="288" t="str">
        <f>IF('①7.積算内訳（PR）'!G728="","",'①7.積算内訳（PR）'!G728)</f>
        <v/>
      </c>
      <c r="H729" s="753" t="str">
        <f>IF('①7.積算内訳（PR）'!H728="","",'①7.積算内訳（PR）'!H728)</f>
        <v/>
      </c>
      <c r="I729" s="1780"/>
      <c r="J729" s="264" t="s">
        <v>148</v>
      </c>
      <c r="K729" s="265"/>
      <c r="L729" s="288" t="str">
        <f t="shared" ref="L729:L736" si="150">IF(SUM(M729:O729)=0,"",SUM(M729:O729))</f>
        <v/>
      </c>
      <c r="M729" s="266"/>
      <c r="N729" s="266"/>
      <c r="O729" s="266"/>
      <c r="P729" s="1783"/>
      <c r="Q729" s="1373"/>
      <c r="R729" s="1374"/>
      <c r="S729" s="259"/>
      <c r="T729" s="257"/>
      <c r="U729" s="180"/>
    </row>
    <row r="730" spans="2:21" ht="19.5" hidden="1" customHeight="1">
      <c r="B730" s="1364"/>
      <c r="C730" s="264" t="s">
        <v>149</v>
      </c>
      <c r="D730" s="265"/>
      <c r="E730" s="288">
        <f t="shared" si="149"/>
        <v>0</v>
      </c>
      <c r="F730" s="288" t="str">
        <f>IF('①7.積算内訳（PR）'!F729="","",'①7.積算内訳（PR）'!F729)</f>
        <v/>
      </c>
      <c r="G730" s="288" t="str">
        <f>IF('①7.積算内訳（PR）'!G729="","",'①7.積算内訳（PR）'!G729)</f>
        <v/>
      </c>
      <c r="H730" s="753" t="str">
        <f>IF('①7.積算内訳（PR）'!H729="","",'①7.積算内訳（PR）'!H729)</f>
        <v/>
      </c>
      <c r="I730" s="1780"/>
      <c r="J730" s="264" t="s">
        <v>149</v>
      </c>
      <c r="K730" s="265"/>
      <c r="L730" s="288" t="str">
        <f t="shared" si="150"/>
        <v/>
      </c>
      <c r="M730" s="266"/>
      <c r="N730" s="266"/>
      <c r="O730" s="266"/>
      <c r="P730" s="1783"/>
      <c r="Q730" s="1373"/>
      <c r="R730" s="1374"/>
      <c r="S730" s="259"/>
      <c r="T730" s="257"/>
      <c r="U730" s="180"/>
    </row>
    <row r="731" spans="2:21" ht="19.5" hidden="1" customHeight="1">
      <c r="B731" s="1364"/>
      <c r="C731" s="269" t="s">
        <v>150</v>
      </c>
      <c r="D731" s="265"/>
      <c r="E731" s="288">
        <f t="shared" si="149"/>
        <v>0</v>
      </c>
      <c r="F731" s="288" t="str">
        <f>IF('①7.積算内訳（PR）'!F730="","",'①7.積算内訳（PR）'!F730)</f>
        <v/>
      </c>
      <c r="G731" s="288" t="str">
        <f>IF('①7.積算内訳（PR）'!G730="","",'①7.積算内訳（PR）'!G730)</f>
        <v/>
      </c>
      <c r="H731" s="753" t="str">
        <f>IF('①7.積算内訳（PR）'!H730="","",'①7.積算内訳（PR）'!H730)</f>
        <v/>
      </c>
      <c r="I731" s="1780"/>
      <c r="J731" s="269" t="s">
        <v>150</v>
      </c>
      <c r="K731" s="265"/>
      <c r="L731" s="288" t="str">
        <f t="shared" si="150"/>
        <v/>
      </c>
      <c r="M731" s="266"/>
      <c r="N731" s="266"/>
      <c r="O731" s="266"/>
      <c r="P731" s="1783"/>
      <c r="Q731" s="1373"/>
      <c r="R731" s="1374"/>
      <c r="S731" s="259"/>
      <c r="T731" s="257"/>
      <c r="U731" s="180"/>
    </row>
    <row r="732" spans="2:21" ht="19.5" hidden="1" customHeight="1">
      <c r="B732" s="1364"/>
      <c r="C732" s="264" t="s">
        <v>151</v>
      </c>
      <c r="D732" s="265"/>
      <c r="E732" s="288">
        <f t="shared" si="149"/>
        <v>0</v>
      </c>
      <c r="F732" s="288" t="str">
        <f>IF('①7.積算内訳（PR）'!F731="","",'①7.積算内訳（PR）'!F731)</f>
        <v/>
      </c>
      <c r="G732" s="288" t="str">
        <f>IF('①7.積算内訳（PR）'!G731="","",'①7.積算内訳（PR）'!G731)</f>
        <v/>
      </c>
      <c r="H732" s="753" t="str">
        <f>IF('①7.積算内訳（PR）'!H731="","",'①7.積算内訳（PR）'!H731)</f>
        <v/>
      </c>
      <c r="I732" s="1780"/>
      <c r="J732" s="264" t="s">
        <v>151</v>
      </c>
      <c r="K732" s="265"/>
      <c r="L732" s="288" t="str">
        <f t="shared" si="150"/>
        <v/>
      </c>
      <c r="M732" s="266"/>
      <c r="N732" s="266"/>
      <c r="O732" s="266"/>
      <c r="P732" s="1783"/>
      <c r="Q732" s="1373"/>
      <c r="R732" s="1374"/>
      <c r="S732" s="268"/>
      <c r="T732" s="270"/>
      <c r="U732" s="180"/>
    </row>
    <row r="733" spans="2:21" ht="19.5" hidden="1" customHeight="1">
      <c r="B733" s="1364"/>
      <c r="C733" s="264" t="s">
        <v>152</v>
      </c>
      <c r="D733" s="265"/>
      <c r="E733" s="288">
        <f t="shared" si="149"/>
        <v>0</v>
      </c>
      <c r="F733" s="754" t="str">
        <f>IF('①7.積算内訳（PR）'!F732="","",'①7.積算内訳（PR）'!F732)</f>
        <v/>
      </c>
      <c r="G733" s="754" t="str">
        <f>IF('①7.積算内訳（PR）'!G732="","",'①7.積算内訳（PR）'!G732)</f>
        <v/>
      </c>
      <c r="H733" s="753" t="str">
        <f>IF('①7.積算内訳（PR）'!H732="","",'①7.積算内訳（PR）'!H732)</f>
        <v/>
      </c>
      <c r="I733" s="1780"/>
      <c r="J733" s="264" t="s">
        <v>152</v>
      </c>
      <c r="K733" s="265"/>
      <c r="L733" s="288" t="str">
        <f t="shared" si="150"/>
        <v/>
      </c>
      <c r="M733" s="278"/>
      <c r="N733" s="278"/>
      <c r="O733" s="278"/>
      <c r="P733" s="1783"/>
      <c r="Q733" s="1373"/>
      <c r="R733" s="1374"/>
      <c r="S733" s="268"/>
      <c r="T733" s="270"/>
      <c r="U733" s="180"/>
    </row>
    <row r="734" spans="2:21" ht="19.5" hidden="1" customHeight="1">
      <c r="B734" s="1364"/>
      <c r="C734" s="272" t="s">
        <v>631</v>
      </c>
      <c r="D734" s="265"/>
      <c r="E734" s="288">
        <f t="shared" si="149"/>
        <v>0</v>
      </c>
      <c r="F734" s="288" t="str">
        <f>IF('①7.積算内訳（PR）'!F733="","",'①7.積算内訳（PR）'!F733)</f>
        <v/>
      </c>
      <c r="G734" s="288" t="str">
        <f>IF('①7.積算内訳（PR）'!G733="","",'①7.積算内訳（PR）'!G733)</f>
        <v/>
      </c>
      <c r="H734" s="753" t="str">
        <f>IF('①7.積算内訳（PR）'!H733="","",'①7.積算内訳（PR）'!H733)</f>
        <v/>
      </c>
      <c r="I734" s="1780"/>
      <c r="J734" s="272" t="s">
        <v>631</v>
      </c>
      <c r="K734" s="265"/>
      <c r="L734" s="288" t="str">
        <f t="shared" si="150"/>
        <v/>
      </c>
      <c r="M734" s="266"/>
      <c r="N734" s="266"/>
      <c r="O734" s="266"/>
      <c r="P734" s="1783"/>
      <c r="Q734" s="1373"/>
      <c r="R734" s="1374"/>
      <c r="S734" s="268"/>
      <c r="T734" s="270"/>
      <c r="U734" s="180"/>
    </row>
    <row r="735" spans="2:21" ht="19.5" hidden="1" customHeight="1">
      <c r="B735" s="1364"/>
      <c r="C735" s="264" t="s">
        <v>153</v>
      </c>
      <c r="D735" s="265"/>
      <c r="E735" s="288">
        <f t="shared" si="149"/>
        <v>0</v>
      </c>
      <c r="F735" s="288" t="str">
        <f>IF('①7.積算内訳（PR）'!F734="","",'①7.積算内訳（PR）'!F734)</f>
        <v/>
      </c>
      <c r="G735" s="288" t="str">
        <f>IF('①7.積算内訳（PR）'!G734="","",'①7.積算内訳（PR）'!G734)</f>
        <v/>
      </c>
      <c r="H735" s="753" t="str">
        <f>IF('①7.積算内訳（PR）'!H734="","",'①7.積算内訳（PR）'!H734)</f>
        <v/>
      </c>
      <c r="I735" s="1780"/>
      <c r="J735" s="264" t="s">
        <v>153</v>
      </c>
      <c r="K735" s="265"/>
      <c r="L735" s="288" t="str">
        <f t="shared" si="150"/>
        <v/>
      </c>
      <c r="M735" s="266"/>
      <c r="N735" s="266"/>
      <c r="O735" s="266"/>
      <c r="P735" s="1783"/>
      <c r="Q735" s="1373"/>
      <c r="R735" s="1374"/>
      <c r="S735" s="268"/>
      <c r="T735" s="270"/>
      <c r="U735" s="180"/>
    </row>
    <row r="736" spans="2:21" ht="19.5" hidden="1" customHeight="1" thickBot="1">
      <c r="B736" s="1365"/>
      <c r="C736" s="273" t="s">
        <v>154</v>
      </c>
      <c r="D736" s="758" t="str">
        <f>IF('①7.積算内訳（PR）'!D735="","",'①7.積算内訳（PR）'!D735)</f>
        <v/>
      </c>
      <c r="E736" s="289">
        <f>SUM(F736:H736)</f>
        <v>0</v>
      </c>
      <c r="F736" s="289" t="str">
        <f>IF('①7.積算内訳（PR）'!F735="","",'①7.積算内訳（PR）'!F735)</f>
        <v/>
      </c>
      <c r="G736" s="289" t="str">
        <f>IF('①7.積算内訳（PR）'!G735="","",'①7.積算内訳（PR）'!G735)</f>
        <v/>
      </c>
      <c r="H736" s="755" t="str">
        <f>IF('①7.積算内訳（PR）'!H735="","",'①7.積算内訳（PR）'!H735)</f>
        <v/>
      </c>
      <c r="I736" s="1781"/>
      <c r="J736" s="273" t="s">
        <v>154</v>
      </c>
      <c r="K736" s="274"/>
      <c r="L736" s="289" t="str">
        <f t="shared" si="150"/>
        <v/>
      </c>
      <c r="M736" s="275"/>
      <c r="N736" s="275"/>
      <c r="O736" s="275"/>
      <c r="P736" s="1784"/>
      <c r="Q736" s="1381"/>
      <c r="R736" s="1382"/>
      <c r="S736" s="268"/>
      <c r="T736" s="270"/>
      <c r="U736" s="180"/>
    </row>
    <row r="737" spans="2:21" ht="40.5" hidden="1" customHeight="1">
      <c r="B737" s="204" t="str">
        <f>IF('①4.事業内容（PR）'!B78="","",'①4.事業内容（PR）'!B78)</f>
        <v/>
      </c>
      <c r="C737" s="1359" t="str">
        <f>IF('①4.事業内容（PR）'!C78="","",'①4.事業内容（PR）'!C78)</f>
        <v/>
      </c>
      <c r="D737" s="1360"/>
      <c r="E737" s="284">
        <f>SUM(E738:E746)</f>
        <v>0</v>
      </c>
      <c r="F737" s="284">
        <f>SUM(F738:F746)</f>
        <v>0</v>
      </c>
      <c r="G737" s="284">
        <f>SUM(G738:G746)</f>
        <v>0</v>
      </c>
      <c r="H737" s="756">
        <f>SUM(H738:H746)</f>
        <v>0</v>
      </c>
      <c r="I737" s="760" t="str">
        <f>IF('⑦1.活動計画変更（PR）'!C153="変更",'⑦1.活動計画変更（PR）'!B153,IF('⑦1.活動計画変更（PR）'!C153="中止",'⑦1.活動計画変更（PR）'!B153,""))</f>
        <v/>
      </c>
      <c r="J737" s="1359" t="str">
        <f>IF('⑦1.活動計画変更（PR）'!C153="変更",'⑦1.活動計画変更（PR）'!D153,"")</f>
        <v/>
      </c>
      <c r="K737" s="1360"/>
      <c r="L737" s="284" t="str">
        <f>IF(SUM(L738:L746)=0,"",SUM(L738:L746))</f>
        <v/>
      </c>
      <c r="M737" s="284" t="str">
        <f>IF(SUM(M738:M746)=0,"",SUM(M738:M746))</f>
        <v/>
      </c>
      <c r="N737" s="284" t="str">
        <f>IF(SUM(N738:N746)=0,"",SUM(N738:N746))</f>
        <v/>
      </c>
      <c r="O737" s="284" t="str">
        <f>IF(SUM(O738:O746)=0,"",SUM(O738:O746))</f>
        <v/>
      </c>
      <c r="P737" s="279"/>
      <c r="Q737" s="1777"/>
      <c r="R737" s="1778"/>
      <c r="S737" s="259"/>
      <c r="T737" s="257"/>
      <c r="U737" s="180"/>
    </row>
    <row r="738" spans="2:21" ht="19.5" hidden="1" customHeight="1">
      <c r="B738" s="1363"/>
      <c r="C738" s="260" t="s">
        <v>147</v>
      </c>
      <c r="D738" s="261"/>
      <c r="E738" s="287">
        <f>SUM(F738:H738)</f>
        <v>0</v>
      </c>
      <c r="F738" s="287" t="str">
        <f>IF('①7.積算内訳（PR）'!F737="","",'①7.積算内訳（PR）'!F737)</f>
        <v/>
      </c>
      <c r="G738" s="287" t="str">
        <f>IF('①7.積算内訳（PR）'!G737="","",'①7.積算内訳（PR）'!G737)</f>
        <v/>
      </c>
      <c r="H738" s="752" t="str">
        <f>IF('①7.積算内訳（PR）'!H737="","",'①7.積算内訳（PR）'!H737)</f>
        <v/>
      </c>
      <c r="I738" s="1779" t="str">
        <f>IF('⑦1.活動計画変更（PR）'!C153="選択","",IF('⑦1.活動計画変更（PR）'!C153="変更",'⑦1.活動計画変更（PR）'!C153,IF('⑦1.活動計画変更（PR）'!C153="中止","中止","")))</f>
        <v/>
      </c>
      <c r="J738" s="260" t="s">
        <v>147</v>
      </c>
      <c r="K738" s="261"/>
      <c r="L738" s="287" t="str">
        <f>IF(SUM(M738:O738)=0,"",SUM(M738:O738))</f>
        <v/>
      </c>
      <c r="M738" s="262"/>
      <c r="N738" s="262"/>
      <c r="O738" s="262"/>
      <c r="P738" s="1782"/>
      <c r="Q738" s="1785"/>
      <c r="R738" s="1786"/>
      <c r="S738" s="259"/>
      <c r="T738" s="257"/>
      <c r="U738" s="180"/>
    </row>
    <row r="739" spans="2:21" ht="19.5" hidden="1" customHeight="1">
      <c r="B739" s="1364"/>
      <c r="C739" s="264" t="s">
        <v>148</v>
      </c>
      <c r="D739" s="265"/>
      <c r="E739" s="288">
        <f t="shared" ref="E739:E745" si="151">SUM(F739:H739)</f>
        <v>0</v>
      </c>
      <c r="F739" s="288" t="str">
        <f>IF('①7.積算内訳（PR）'!F738="","",'①7.積算内訳（PR）'!F738)</f>
        <v/>
      </c>
      <c r="G739" s="288" t="str">
        <f>IF('①7.積算内訳（PR）'!G738="","",'①7.積算内訳（PR）'!G738)</f>
        <v/>
      </c>
      <c r="H739" s="753" t="str">
        <f>IF('①7.積算内訳（PR）'!H738="","",'①7.積算内訳（PR）'!H738)</f>
        <v/>
      </c>
      <c r="I739" s="1780"/>
      <c r="J739" s="264" t="s">
        <v>148</v>
      </c>
      <c r="K739" s="265"/>
      <c r="L739" s="288" t="str">
        <f t="shared" ref="L739:L746" si="152">IF(SUM(M739:O739)=0,"",SUM(M739:O739))</f>
        <v/>
      </c>
      <c r="M739" s="266"/>
      <c r="N739" s="266"/>
      <c r="O739" s="266"/>
      <c r="P739" s="1783"/>
      <c r="Q739" s="1373"/>
      <c r="R739" s="1374"/>
      <c r="S739" s="268"/>
      <c r="T739" s="270"/>
      <c r="U739" s="180"/>
    </row>
    <row r="740" spans="2:21" ht="19.5" hidden="1" customHeight="1">
      <c r="B740" s="1364"/>
      <c r="C740" s="264" t="s">
        <v>149</v>
      </c>
      <c r="D740" s="265"/>
      <c r="E740" s="288">
        <f t="shared" si="151"/>
        <v>0</v>
      </c>
      <c r="F740" s="288" t="str">
        <f>IF('①7.積算内訳（PR）'!F739="","",'①7.積算内訳（PR）'!F739)</f>
        <v/>
      </c>
      <c r="G740" s="288" t="str">
        <f>IF('①7.積算内訳（PR）'!G739="","",'①7.積算内訳（PR）'!G739)</f>
        <v/>
      </c>
      <c r="H740" s="753" t="str">
        <f>IF('①7.積算内訳（PR）'!H739="","",'①7.積算内訳（PR）'!H739)</f>
        <v/>
      </c>
      <c r="I740" s="1780"/>
      <c r="J740" s="264" t="s">
        <v>149</v>
      </c>
      <c r="K740" s="265"/>
      <c r="L740" s="288" t="str">
        <f t="shared" si="152"/>
        <v/>
      </c>
      <c r="M740" s="266"/>
      <c r="N740" s="266"/>
      <c r="O740" s="266"/>
      <c r="P740" s="1783"/>
      <c r="Q740" s="1373"/>
      <c r="R740" s="1374"/>
      <c r="S740" s="268"/>
      <c r="T740" s="270"/>
      <c r="U740" s="180"/>
    </row>
    <row r="741" spans="2:21" ht="19.5" hidden="1" customHeight="1">
      <c r="B741" s="1364"/>
      <c r="C741" s="269" t="s">
        <v>150</v>
      </c>
      <c r="D741" s="265"/>
      <c r="E741" s="288">
        <f t="shared" si="151"/>
        <v>0</v>
      </c>
      <c r="F741" s="288" t="str">
        <f>IF('①7.積算内訳（PR）'!F740="","",'①7.積算内訳（PR）'!F740)</f>
        <v/>
      </c>
      <c r="G741" s="288" t="str">
        <f>IF('①7.積算内訳（PR）'!G740="","",'①7.積算内訳（PR）'!G740)</f>
        <v/>
      </c>
      <c r="H741" s="753" t="str">
        <f>IF('①7.積算内訳（PR）'!H740="","",'①7.積算内訳（PR）'!H740)</f>
        <v/>
      </c>
      <c r="I741" s="1780"/>
      <c r="J741" s="269" t="s">
        <v>150</v>
      </c>
      <c r="K741" s="265"/>
      <c r="L741" s="288" t="str">
        <f t="shared" si="152"/>
        <v/>
      </c>
      <c r="M741" s="266"/>
      <c r="N741" s="266"/>
      <c r="O741" s="266"/>
      <c r="P741" s="1783"/>
      <c r="Q741" s="1373"/>
      <c r="R741" s="1374"/>
      <c r="S741" s="268"/>
      <c r="T741" s="270"/>
      <c r="U741" s="180"/>
    </row>
    <row r="742" spans="2:21" ht="19.5" hidden="1" customHeight="1">
      <c r="B742" s="1364"/>
      <c r="C742" s="264" t="s">
        <v>151</v>
      </c>
      <c r="D742" s="265"/>
      <c r="E742" s="288">
        <f t="shared" si="151"/>
        <v>0</v>
      </c>
      <c r="F742" s="288" t="str">
        <f>IF('①7.積算内訳（PR）'!F741="","",'①7.積算内訳（PR）'!F741)</f>
        <v/>
      </c>
      <c r="G742" s="288" t="str">
        <f>IF('①7.積算内訳（PR）'!G741="","",'①7.積算内訳（PR）'!G741)</f>
        <v/>
      </c>
      <c r="H742" s="753" t="str">
        <f>IF('①7.積算内訳（PR）'!H741="","",'①7.積算内訳（PR）'!H741)</f>
        <v/>
      </c>
      <c r="I742" s="1780"/>
      <c r="J742" s="264" t="s">
        <v>151</v>
      </c>
      <c r="K742" s="265"/>
      <c r="L742" s="288" t="str">
        <f t="shared" si="152"/>
        <v/>
      </c>
      <c r="M742" s="266"/>
      <c r="N742" s="266"/>
      <c r="O742" s="266"/>
      <c r="P742" s="1783"/>
      <c r="Q742" s="1373"/>
      <c r="R742" s="1374"/>
      <c r="S742" s="259"/>
      <c r="T742" s="257"/>
      <c r="U742" s="180"/>
    </row>
    <row r="743" spans="2:21" ht="19.5" hidden="1" customHeight="1">
      <c r="B743" s="1364"/>
      <c r="C743" s="264" t="s">
        <v>152</v>
      </c>
      <c r="D743" s="265"/>
      <c r="E743" s="288">
        <f t="shared" si="151"/>
        <v>0</v>
      </c>
      <c r="F743" s="754" t="str">
        <f>IF('①7.積算内訳（PR）'!F742="","",'①7.積算内訳（PR）'!F742)</f>
        <v/>
      </c>
      <c r="G743" s="754" t="str">
        <f>IF('①7.積算内訳（PR）'!G742="","",'①7.積算内訳（PR）'!G742)</f>
        <v/>
      </c>
      <c r="H743" s="753" t="str">
        <f>IF('①7.積算内訳（PR）'!H742="","",'①7.積算内訳（PR）'!H742)</f>
        <v/>
      </c>
      <c r="I743" s="1780"/>
      <c r="J743" s="264" t="s">
        <v>152</v>
      </c>
      <c r="K743" s="265"/>
      <c r="L743" s="288" t="str">
        <f t="shared" si="152"/>
        <v/>
      </c>
      <c r="M743" s="278"/>
      <c r="N743" s="278"/>
      <c r="O743" s="278"/>
      <c r="P743" s="1783"/>
      <c r="Q743" s="1373"/>
      <c r="R743" s="1374"/>
      <c r="S743" s="259"/>
      <c r="T743" s="257"/>
      <c r="U743" s="180"/>
    </row>
    <row r="744" spans="2:21" ht="19.5" hidden="1" customHeight="1">
      <c r="B744" s="1364"/>
      <c r="C744" s="272" t="s">
        <v>631</v>
      </c>
      <c r="D744" s="265"/>
      <c r="E744" s="288">
        <f t="shared" si="151"/>
        <v>0</v>
      </c>
      <c r="F744" s="288" t="str">
        <f>IF('①7.積算内訳（PR）'!F743="","",'①7.積算内訳（PR）'!F743)</f>
        <v/>
      </c>
      <c r="G744" s="288" t="str">
        <f>IF('①7.積算内訳（PR）'!G743="","",'①7.積算内訳（PR）'!G743)</f>
        <v/>
      </c>
      <c r="H744" s="753" t="str">
        <f>IF('①7.積算内訳（PR）'!H743="","",'①7.積算内訳（PR）'!H743)</f>
        <v/>
      </c>
      <c r="I744" s="1780"/>
      <c r="J744" s="272" t="s">
        <v>631</v>
      </c>
      <c r="K744" s="265"/>
      <c r="L744" s="288" t="str">
        <f t="shared" si="152"/>
        <v/>
      </c>
      <c r="M744" s="266"/>
      <c r="N744" s="266"/>
      <c r="O744" s="266"/>
      <c r="P744" s="1783"/>
      <c r="Q744" s="1373"/>
      <c r="R744" s="1374"/>
      <c r="S744" s="259"/>
      <c r="T744" s="257"/>
      <c r="U744" s="180"/>
    </row>
    <row r="745" spans="2:21" ht="19.5" hidden="1" customHeight="1">
      <c r="B745" s="1364"/>
      <c r="C745" s="264" t="s">
        <v>153</v>
      </c>
      <c r="D745" s="265"/>
      <c r="E745" s="288">
        <f t="shared" si="151"/>
        <v>0</v>
      </c>
      <c r="F745" s="288" t="str">
        <f>IF('①7.積算内訳（PR）'!F744="","",'①7.積算内訳（PR）'!F744)</f>
        <v/>
      </c>
      <c r="G745" s="288" t="str">
        <f>IF('①7.積算内訳（PR）'!G744="","",'①7.積算内訳（PR）'!G744)</f>
        <v/>
      </c>
      <c r="H745" s="753" t="str">
        <f>IF('①7.積算内訳（PR）'!H744="","",'①7.積算内訳（PR）'!H744)</f>
        <v/>
      </c>
      <c r="I745" s="1780"/>
      <c r="J745" s="264" t="s">
        <v>153</v>
      </c>
      <c r="K745" s="265"/>
      <c r="L745" s="288" t="str">
        <f t="shared" si="152"/>
        <v/>
      </c>
      <c r="M745" s="266"/>
      <c r="N745" s="266"/>
      <c r="O745" s="266"/>
      <c r="P745" s="1783"/>
      <c r="Q745" s="1373"/>
      <c r="R745" s="1374"/>
      <c r="S745" s="259"/>
      <c r="T745" s="257"/>
      <c r="U745" s="180"/>
    </row>
    <row r="746" spans="2:21" ht="19.5" hidden="1" customHeight="1" thickBot="1">
      <c r="B746" s="1365"/>
      <c r="C746" s="273" t="s">
        <v>154</v>
      </c>
      <c r="D746" s="758" t="str">
        <f>IF('①7.積算内訳（PR）'!D745="","",'①7.積算内訳（PR）'!D745)</f>
        <v/>
      </c>
      <c r="E746" s="289">
        <f>SUM(F746:H746)</f>
        <v>0</v>
      </c>
      <c r="F746" s="289" t="str">
        <f>IF('①7.積算内訳（PR）'!F745="","",'①7.積算内訳（PR）'!F745)</f>
        <v/>
      </c>
      <c r="G746" s="289" t="str">
        <f>IF('①7.積算内訳（PR）'!G745="","",'①7.積算内訳（PR）'!G745)</f>
        <v/>
      </c>
      <c r="H746" s="755" t="str">
        <f>IF('①7.積算内訳（PR）'!H745="","",'①7.積算内訳（PR）'!H745)</f>
        <v/>
      </c>
      <c r="I746" s="1781"/>
      <c r="J746" s="273" t="s">
        <v>154</v>
      </c>
      <c r="K746" s="274"/>
      <c r="L746" s="289" t="str">
        <f t="shared" si="152"/>
        <v/>
      </c>
      <c r="M746" s="275"/>
      <c r="N746" s="275"/>
      <c r="O746" s="275"/>
      <c r="P746" s="1784"/>
      <c r="Q746" s="1381"/>
      <c r="R746" s="1382"/>
      <c r="S746" s="259"/>
      <c r="T746" s="257"/>
      <c r="U746" s="180"/>
    </row>
    <row r="747" spans="2:21" ht="37.5" hidden="1" customHeight="1">
      <c r="B747" s="204" t="str">
        <f>IF('①4.事業内容（PR）'!B79="","",'①4.事業内容（PR）'!B79)</f>
        <v/>
      </c>
      <c r="C747" s="1359" t="str">
        <f>IF('①4.事業内容（PR）'!C79="","",'①4.事業内容（PR）'!C79)</f>
        <v/>
      </c>
      <c r="D747" s="1360"/>
      <c r="E747" s="284">
        <f>SUM(E748:E756)</f>
        <v>0</v>
      </c>
      <c r="F747" s="284">
        <f>SUM(F748:F756)</f>
        <v>0</v>
      </c>
      <c r="G747" s="284">
        <f>SUM(G748:G756)</f>
        <v>0</v>
      </c>
      <c r="H747" s="756">
        <f>SUM(H748:H756)</f>
        <v>0</v>
      </c>
      <c r="I747" s="760" t="str">
        <f>IF('⑦1.活動計画変更（PR）'!C155="変更",'⑦1.活動計画変更（PR）'!B155,IF('⑦1.活動計画変更（PR）'!C155="中止",'⑦1.活動計画変更（PR）'!B155,""))</f>
        <v/>
      </c>
      <c r="J747" s="1359" t="str">
        <f>IF('⑦1.活動計画変更（PR）'!C155="変更",'⑦1.活動計画変更（PR）'!D155,"")</f>
        <v/>
      </c>
      <c r="K747" s="1360"/>
      <c r="L747" s="284" t="str">
        <f>IF(SUM(L748:L756)=0,"",SUM(L748:L756))</f>
        <v/>
      </c>
      <c r="M747" s="284" t="str">
        <f>IF(SUM(M748:M756)=0,"",SUM(M748:M756))</f>
        <v/>
      </c>
      <c r="N747" s="284" t="str">
        <f>IF(SUM(N748:N756)=0,"",SUM(N748:N756))</f>
        <v/>
      </c>
      <c r="O747" s="284" t="str">
        <f>IF(SUM(O748:O756)=0,"",SUM(O748:O756))</f>
        <v/>
      </c>
      <c r="P747" s="277"/>
      <c r="Q747" s="1787"/>
      <c r="R747" s="1788"/>
      <c r="S747" s="259"/>
      <c r="T747" s="257"/>
      <c r="U747" s="180"/>
    </row>
    <row r="748" spans="2:21" ht="19.5" hidden="1" customHeight="1">
      <c r="B748" s="1363"/>
      <c r="C748" s="260" t="s">
        <v>147</v>
      </c>
      <c r="D748" s="261"/>
      <c r="E748" s="287">
        <f>SUM(F748:H748)</f>
        <v>0</v>
      </c>
      <c r="F748" s="287" t="str">
        <f>IF('①7.積算内訳（PR）'!F747="","",'①7.積算内訳（PR）'!F747)</f>
        <v/>
      </c>
      <c r="G748" s="287" t="str">
        <f>IF('①7.積算内訳（PR）'!G747="","",'①7.積算内訳（PR）'!G747)</f>
        <v/>
      </c>
      <c r="H748" s="752" t="str">
        <f>IF('①7.積算内訳（PR）'!H747="","",'①7.積算内訳（PR）'!H747)</f>
        <v/>
      </c>
      <c r="I748" s="1779" t="str">
        <f>IF('⑦1.活動計画変更（PR）'!C155="選択","",IF('⑦1.活動計画変更（PR）'!C155="変更",'⑦1.活動計画変更（PR）'!C155,IF('⑦1.活動計画変更（PR）'!C155="中止","中止","")))</f>
        <v/>
      </c>
      <c r="J748" s="260" t="s">
        <v>147</v>
      </c>
      <c r="K748" s="261"/>
      <c r="L748" s="287" t="str">
        <f>IF(SUM(M748:O748)=0,"",SUM(M748:O748))</f>
        <v/>
      </c>
      <c r="M748" s="262"/>
      <c r="N748" s="262"/>
      <c r="O748" s="262"/>
      <c r="P748" s="1782"/>
      <c r="Q748" s="1785"/>
      <c r="R748" s="1786"/>
      <c r="S748" s="268"/>
      <c r="T748" s="270"/>
      <c r="U748" s="180"/>
    </row>
    <row r="749" spans="2:21" ht="19.5" hidden="1" customHeight="1">
      <c r="B749" s="1364"/>
      <c r="C749" s="264" t="s">
        <v>148</v>
      </c>
      <c r="D749" s="265"/>
      <c r="E749" s="288">
        <f t="shared" ref="E749:E755" si="153">SUM(F749:H749)</f>
        <v>0</v>
      </c>
      <c r="F749" s="288" t="str">
        <f>IF('①7.積算内訳（PR）'!F748="","",'①7.積算内訳（PR）'!F748)</f>
        <v/>
      </c>
      <c r="G749" s="288" t="str">
        <f>IF('①7.積算内訳（PR）'!G748="","",'①7.積算内訳（PR）'!G748)</f>
        <v/>
      </c>
      <c r="H749" s="753" t="str">
        <f>IF('①7.積算内訳（PR）'!H748="","",'①7.積算内訳（PR）'!H748)</f>
        <v/>
      </c>
      <c r="I749" s="1780"/>
      <c r="J749" s="264" t="s">
        <v>148</v>
      </c>
      <c r="K749" s="265"/>
      <c r="L749" s="288" t="str">
        <f t="shared" ref="L749:L756" si="154">IF(SUM(M749:O749)=0,"",SUM(M749:O749))</f>
        <v/>
      </c>
      <c r="M749" s="266"/>
      <c r="N749" s="266"/>
      <c r="O749" s="266"/>
      <c r="P749" s="1783"/>
      <c r="Q749" s="1373"/>
      <c r="R749" s="1374"/>
      <c r="S749" s="259"/>
      <c r="T749" s="257"/>
      <c r="U749" s="180"/>
    </row>
    <row r="750" spans="2:21" ht="19.5" hidden="1" customHeight="1">
      <c r="B750" s="1364"/>
      <c r="C750" s="264" t="s">
        <v>149</v>
      </c>
      <c r="D750" s="265"/>
      <c r="E750" s="288">
        <f t="shared" si="153"/>
        <v>0</v>
      </c>
      <c r="F750" s="288" t="str">
        <f>IF('①7.積算内訳（PR）'!F749="","",'①7.積算内訳（PR）'!F749)</f>
        <v/>
      </c>
      <c r="G750" s="288" t="str">
        <f>IF('①7.積算内訳（PR）'!G749="","",'①7.積算内訳（PR）'!G749)</f>
        <v/>
      </c>
      <c r="H750" s="753" t="str">
        <f>IF('①7.積算内訳（PR）'!H749="","",'①7.積算内訳（PR）'!H749)</f>
        <v/>
      </c>
      <c r="I750" s="1780"/>
      <c r="J750" s="264" t="s">
        <v>149</v>
      </c>
      <c r="K750" s="265"/>
      <c r="L750" s="288" t="str">
        <f t="shared" si="154"/>
        <v/>
      </c>
      <c r="M750" s="266"/>
      <c r="N750" s="266"/>
      <c r="O750" s="266"/>
      <c r="P750" s="1783"/>
      <c r="Q750" s="1373"/>
      <c r="R750" s="1374"/>
      <c r="S750" s="259"/>
      <c r="T750" s="257"/>
      <c r="U750" s="180"/>
    </row>
    <row r="751" spans="2:21" ht="19.5" hidden="1" customHeight="1">
      <c r="B751" s="1364"/>
      <c r="C751" s="269" t="s">
        <v>150</v>
      </c>
      <c r="D751" s="265"/>
      <c r="E751" s="288">
        <f t="shared" si="153"/>
        <v>0</v>
      </c>
      <c r="F751" s="288" t="str">
        <f>IF('①7.積算内訳（PR）'!F750="","",'①7.積算内訳（PR）'!F750)</f>
        <v/>
      </c>
      <c r="G751" s="288" t="str">
        <f>IF('①7.積算内訳（PR）'!G750="","",'①7.積算内訳（PR）'!G750)</f>
        <v/>
      </c>
      <c r="H751" s="753" t="str">
        <f>IF('①7.積算内訳（PR）'!H750="","",'①7.積算内訳（PR）'!H750)</f>
        <v/>
      </c>
      <c r="I751" s="1780"/>
      <c r="J751" s="269" t="s">
        <v>150</v>
      </c>
      <c r="K751" s="265"/>
      <c r="L751" s="288" t="str">
        <f t="shared" si="154"/>
        <v/>
      </c>
      <c r="M751" s="266"/>
      <c r="N751" s="266"/>
      <c r="O751" s="266"/>
      <c r="P751" s="1783"/>
      <c r="Q751" s="1373"/>
      <c r="R751" s="1374"/>
      <c r="S751" s="259"/>
      <c r="T751" s="257"/>
      <c r="U751" s="180"/>
    </row>
    <row r="752" spans="2:21" ht="19.5" hidden="1" customHeight="1">
      <c r="B752" s="1364"/>
      <c r="C752" s="264" t="s">
        <v>151</v>
      </c>
      <c r="D752" s="265"/>
      <c r="E752" s="288">
        <f t="shared" si="153"/>
        <v>0</v>
      </c>
      <c r="F752" s="288" t="str">
        <f>IF('①7.積算内訳（PR）'!F751="","",'①7.積算内訳（PR）'!F751)</f>
        <v/>
      </c>
      <c r="G752" s="288" t="str">
        <f>IF('①7.積算内訳（PR）'!G751="","",'①7.積算内訳（PR）'!G751)</f>
        <v/>
      </c>
      <c r="H752" s="753" t="str">
        <f>IF('①7.積算内訳（PR）'!H751="","",'①7.積算内訳（PR）'!H751)</f>
        <v/>
      </c>
      <c r="I752" s="1780"/>
      <c r="J752" s="264" t="s">
        <v>151</v>
      </c>
      <c r="K752" s="265"/>
      <c r="L752" s="288" t="str">
        <f t="shared" si="154"/>
        <v/>
      </c>
      <c r="M752" s="266"/>
      <c r="N752" s="266"/>
      <c r="O752" s="266"/>
      <c r="P752" s="1783"/>
      <c r="Q752" s="1373"/>
      <c r="R752" s="1374"/>
      <c r="S752" s="268"/>
      <c r="T752" s="270"/>
      <c r="U752" s="180"/>
    </row>
    <row r="753" spans="2:21" ht="19.5" hidden="1" customHeight="1">
      <c r="B753" s="1364"/>
      <c r="C753" s="264" t="s">
        <v>152</v>
      </c>
      <c r="D753" s="265"/>
      <c r="E753" s="288">
        <f t="shared" si="153"/>
        <v>0</v>
      </c>
      <c r="F753" s="754" t="str">
        <f>IF('①7.積算内訳（PR）'!F752="","",'①7.積算内訳（PR）'!F752)</f>
        <v/>
      </c>
      <c r="G753" s="754" t="str">
        <f>IF('①7.積算内訳（PR）'!G752="","",'①7.積算内訳（PR）'!G752)</f>
        <v/>
      </c>
      <c r="H753" s="753" t="str">
        <f>IF('①7.積算内訳（PR）'!H752="","",'①7.積算内訳（PR）'!H752)</f>
        <v/>
      </c>
      <c r="I753" s="1780"/>
      <c r="J753" s="264" t="s">
        <v>152</v>
      </c>
      <c r="K753" s="265"/>
      <c r="L753" s="288" t="str">
        <f t="shared" si="154"/>
        <v/>
      </c>
      <c r="M753" s="278"/>
      <c r="N753" s="278"/>
      <c r="O753" s="278"/>
      <c r="P753" s="1783"/>
      <c r="Q753" s="1373"/>
      <c r="R753" s="1374"/>
      <c r="S753" s="268"/>
      <c r="T753" s="270"/>
      <c r="U753" s="180"/>
    </row>
    <row r="754" spans="2:21" ht="19.5" hidden="1" customHeight="1">
      <c r="B754" s="1364"/>
      <c r="C754" s="272" t="s">
        <v>631</v>
      </c>
      <c r="D754" s="265"/>
      <c r="E754" s="288">
        <f t="shared" si="153"/>
        <v>0</v>
      </c>
      <c r="F754" s="288" t="str">
        <f>IF('①7.積算内訳（PR）'!F753="","",'①7.積算内訳（PR）'!F753)</f>
        <v/>
      </c>
      <c r="G754" s="288" t="str">
        <f>IF('①7.積算内訳（PR）'!G753="","",'①7.積算内訳（PR）'!G753)</f>
        <v/>
      </c>
      <c r="H754" s="753" t="str">
        <f>IF('①7.積算内訳（PR）'!H753="","",'①7.積算内訳（PR）'!H753)</f>
        <v/>
      </c>
      <c r="I754" s="1780"/>
      <c r="J754" s="272" t="s">
        <v>631</v>
      </c>
      <c r="K754" s="265"/>
      <c r="L754" s="288" t="str">
        <f t="shared" si="154"/>
        <v/>
      </c>
      <c r="M754" s="266"/>
      <c r="N754" s="266"/>
      <c r="O754" s="266"/>
      <c r="P754" s="1783"/>
      <c r="Q754" s="1373"/>
      <c r="R754" s="1374"/>
      <c r="S754" s="268"/>
      <c r="T754" s="270"/>
      <c r="U754" s="180"/>
    </row>
    <row r="755" spans="2:21" ht="19.5" hidden="1" customHeight="1">
      <c r="B755" s="1364"/>
      <c r="C755" s="264" t="s">
        <v>153</v>
      </c>
      <c r="D755" s="265"/>
      <c r="E755" s="288">
        <f t="shared" si="153"/>
        <v>0</v>
      </c>
      <c r="F755" s="288" t="str">
        <f>IF('①7.積算内訳（PR）'!F754="","",'①7.積算内訳（PR）'!F754)</f>
        <v/>
      </c>
      <c r="G755" s="288" t="str">
        <f>IF('①7.積算内訳（PR）'!G754="","",'①7.積算内訳（PR）'!G754)</f>
        <v/>
      </c>
      <c r="H755" s="753" t="str">
        <f>IF('①7.積算内訳（PR）'!H754="","",'①7.積算内訳（PR）'!H754)</f>
        <v/>
      </c>
      <c r="I755" s="1780"/>
      <c r="J755" s="264" t="s">
        <v>153</v>
      </c>
      <c r="K755" s="265"/>
      <c r="L755" s="288" t="str">
        <f t="shared" si="154"/>
        <v/>
      </c>
      <c r="M755" s="266"/>
      <c r="N755" s="266"/>
      <c r="O755" s="266"/>
      <c r="P755" s="1783"/>
      <c r="Q755" s="1373"/>
      <c r="R755" s="1374"/>
      <c r="S755" s="268"/>
      <c r="T755" s="270"/>
      <c r="U755" s="180"/>
    </row>
    <row r="756" spans="2:21" ht="19.5" hidden="1" customHeight="1" thickBot="1">
      <c r="B756" s="1365"/>
      <c r="C756" s="273" t="s">
        <v>154</v>
      </c>
      <c r="D756" s="758" t="str">
        <f>IF('①7.積算内訳（PR）'!D755="","",'①7.積算内訳（PR）'!D755)</f>
        <v/>
      </c>
      <c r="E756" s="289">
        <f>SUM(F756:H756)</f>
        <v>0</v>
      </c>
      <c r="F756" s="289" t="str">
        <f>IF('①7.積算内訳（PR）'!F755="","",'①7.積算内訳（PR）'!F755)</f>
        <v/>
      </c>
      <c r="G756" s="289" t="str">
        <f>IF('①7.積算内訳（PR）'!G755="","",'①7.積算内訳（PR）'!G755)</f>
        <v/>
      </c>
      <c r="H756" s="755" t="str">
        <f>IF('①7.積算内訳（PR）'!H755="","",'①7.積算内訳（PR）'!H755)</f>
        <v/>
      </c>
      <c r="I756" s="1781"/>
      <c r="J756" s="273" t="s">
        <v>154</v>
      </c>
      <c r="K756" s="274"/>
      <c r="L756" s="289" t="str">
        <f t="shared" si="154"/>
        <v/>
      </c>
      <c r="M756" s="275"/>
      <c r="N756" s="275"/>
      <c r="O756" s="275"/>
      <c r="P756" s="1784"/>
      <c r="Q756" s="1381"/>
      <c r="R756" s="1382"/>
      <c r="S756" s="268"/>
      <c r="T756" s="270"/>
      <c r="U756" s="180"/>
    </row>
    <row r="757" spans="2:21" ht="37.5" hidden="1" customHeight="1">
      <c r="B757" s="204" t="str">
        <f>IF('①4.事業内容（PR）'!B80="","",'①4.事業内容（PR）'!B80)</f>
        <v/>
      </c>
      <c r="C757" s="1359" t="str">
        <f>IF('①4.事業内容（PR）'!C80="","",'①4.事業内容（PR）'!C80)</f>
        <v/>
      </c>
      <c r="D757" s="1360"/>
      <c r="E757" s="284">
        <f>SUM(E758:E766)</f>
        <v>0</v>
      </c>
      <c r="F757" s="284">
        <f>SUM(F758:F766)</f>
        <v>0</v>
      </c>
      <c r="G757" s="284">
        <f>SUM(G758:G766)</f>
        <v>0</v>
      </c>
      <c r="H757" s="756">
        <f>SUM(H758:H766)</f>
        <v>0</v>
      </c>
      <c r="I757" s="760" t="str">
        <f>IF('⑦1.活動計画変更（PR）'!C157="変更",'⑦1.活動計画変更（PR）'!B157,IF('⑦1.活動計画変更（PR）'!C157="中止",'⑦1.活動計画変更（PR）'!B157,""))</f>
        <v/>
      </c>
      <c r="J757" s="1359" t="str">
        <f>IF('⑦1.活動計画変更（PR）'!C157="変更",'⑦1.活動計画変更（PR）'!D157,"")</f>
        <v/>
      </c>
      <c r="K757" s="1360"/>
      <c r="L757" s="284" t="str">
        <f>IF(SUM(L758:L766)=0,"",SUM(L758:L766))</f>
        <v/>
      </c>
      <c r="M757" s="284" t="str">
        <f>IF(SUM(M758:M766)=0,"",SUM(M758:M766))</f>
        <v/>
      </c>
      <c r="N757" s="284" t="str">
        <f>IF(SUM(N758:N766)=0,"",SUM(N758:N766))</f>
        <v/>
      </c>
      <c r="O757" s="284" t="str">
        <f>IF(SUM(O758:O766)=0,"",SUM(O758:O766))</f>
        <v/>
      </c>
      <c r="P757" s="279"/>
      <c r="Q757" s="1777"/>
      <c r="R757" s="1778"/>
      <c r="S757" s="259"/>
      <c r="T757" s="257"/>
      <c r="U757" s="180"/>
    </row>
    <row r="758" spans="2:21" ht="19.5" hidden="1" customHeight="1">
      <c r="B758" s="1363"/>
      <c r="C758" s="260" t="s">
        <v>147</v>
      </c>
      <c r="D758" s="261"/>
      <c r="E758" s="287">
        <f>SUM(F758:H758)</f>
        <v>0</v>
      </c>
      <c r="F758" s="287" t="str">
        <f>IF('①7.積算内訳（PR）'!F757="","",'①7.積算内訳（PR）'!F757)</f>
        <v/>
      </c>
      <c r="G758" s="287" t="str">
        <f>IF('①7.積算内訳（PR）'!G757="","",'①7.積算内訳（PR）'!G757)</f>
        <v/>
      </c>
      <c r="H758" s="752" t="str">
        <f>IF('①7.積算内訳（PR）'!H757="","",'①7.積算内訳（PR）'!H757)</f>
        <v/>
      </c>
      <c r="I758" s="1779" t="str">
        <f>IF('⑦1.活動計画変更（PR）'!C157="選択","",IF('⑦1.活動計画変更（PR）'!C157="変更",'⑦1.活動計画変更（PR）'!C157,IF('⑦1.活動計画変更（PR）'!C157="中止","中止","")))</f>
        <v/>
      </c>
      <c r="J758" s="260" t="s">
        <v>147</v>
      </c>
      <c r="K758" s="261"/>
      <c r="L758" s="287" t="str">
        <f>IF(SUM(M758:O758)=0,"",SUM(M758:O758))</f>
        <v/>
      </c>
      <c r="M758" s="262"/>
      <c r="N758" s="262"/>
      <c r="O758" s="262"/>
      <c r="P758" s="1782"/>
      <c r="Q758" s="1785"/>
      <c r="R758" s="1786"/>
      <c r="S758" s="268"/>
      <c r="T758" s="270"/>
      <c r="U758" s="180"/>
    </row>
    <row r="759" spans="2:21" ht="19.5" hidden="1" customHeight="1">
      <c r="B759" s="1364"/>
      <c r="C759" s="264" t="s">
        <v>148</v>
      </c>
      <c r="D759" s="265"/>
      <c r="E759" s="288">
        <f t="shared" ref="E759:E765" si="155">SUM(F759:H759)</f>
        <v>0</v>
      </c>
      <c r="F759" s="288" t="str">
        <f>IF('①7.積算内訳（PR）'!F758="","",'①7.積算内訳（PR）'!F758)</f>
        <v/>
      </c>
      <c r="G759" s="288" t="str">
        <f>IF('①7.積算内訳（PR）'!G758="","",'①7.積算内訳（PR）'!G758)</f>
        <v/>
      </c>
      <c r="H759" s="753" t="str">
        <f>IF('①7.積算内訳（PR）'!H758="","",'①7.積算内訳（PR）'!H758)</f>
        <v/>
      </c>
      <c r="I759" s="1780"/>
      <c r="J759" s="264" t="s">
        <v>148</v>
      </c>
      <c r="K759" s="265"/>
      <c r="L759" s="288" t="str">
        <f t="shared" ref="L759:L766" si="156">IF(SUM(M759:O759)=0,"",SUM(M759:O759))</f>
        <v/>
      </c>
      <c r="M759" s="266"/>
      <c r="N759" s="266"/>
      <c r="O759" s="266"/>
      <c r="P759" s="1783"/>
      <c r="Q759" s="1373"/>
      <c r="R759" s="1374"/>
      <c r="S759" s="259"/>
      <c r="T759" s="257"/>
      <c r="U759" s="180"/>
    </row>
    <row r="760" spans="2:21" ht="19.5" hidden="1" customHeight="1">
      <c r="B760" s="1364"/>
      <c r="C760" s="264" t="s">
        <v>149</v>
      </c>
      <c r="D760" s="265"/>
      <c r="E760" s="288">
        <f t="shared" si="155"/>
        <v>0</v>
      </c>
      <c r="F760" s="288" t="str">
        <f>IF('①7.積算内訳（PR）'!F759="","",'①7.積算内訳（PR）'!F759)</f>
        <v/>
      </c>
      <c r="G760" s="288" t="str">
        <f>IF('①7.積算内訳（PR）'!G759="","",'①7.積算内訳（PR）'!G759)</f>
        <v/>
      </c>
      <c r="H760" s="753" t="str">
        <f>IF('①7.積算内訳（PR）'!H759="","",'①7.積算内訳（PR）'!H759)</f>
        <v/>
      </c>
      <c r="I760" s="1780"/>
      <c r="J760" s="264" t="s">
        <v>149</v>
      </c>
      <c r="K760" s="265"/>
      <c r="L760" s="288" t="str">
        <f t="shared" si="156"/>
        <v/>
      </c>
      <c r="M760" s="266"/>
      <c r="N760" s="266"/>
      <c r="O760" s="266"/>
      <c r="P760" s="1783"/>
      <c r="Q760" s="1373"/>
      <c r="R760" s="1374"/>
      <c r="S760" s="259"/>
      <c r="T760" s="257"/>
      <c r="U760" s="180"/>
    </row>
    <row r="761" spans="2:21" ht="19.5" hidden="1" customHeight="1">
      <c r="B761" s="1364"/>
      <c r="C761" s="269" t="s">
        <v>150</v>
      </c>
      <c r="D761" s="265"/>
      <c r="E761" s="288">
        <f t="shared" si="155"/>
        <v>0</v>
      </c>
      <c r="F761" s="288" t="str">
        <f>IF('①7.積算内訳（PR）'!F760="","",'①7.積算内訳（PR）'!F760)</f>
        <v/>
      </c>
      <c r="G761" s="288" t="str">
        <f>IF('①7.積算内訳（PR）'!G760="","",'①7.積算内訳（PR）'!G760)</f>
        <v/>
      </c>
      <c r="H761" s="753" t="str">
        <f>IF('①7.積算内訳（PR）'!H760="","",'①7.積算内訳（PR）'!H760)</f>
        <v/>
      </c>
      <c r="I761" s="1780"/>
      <c r="J761" s="269" t="s">
        <v>150</v>
      </c>
      <c r="K761" s="265"/>
      <c r="L761" s="288" t="str">
        <f t="shared" si="156"/>
        <v/>
      </c>
      <c r="M761" s="266"/>
      <c r="N761" s="266"/>
      <c r="O761" s="266"/>
      <c r="P761" s="1783"/>
      <c r="Q761" s="1373"/>
      <c r="R761" s="1374"/>
      <c r="S761" s="259"/>
      <c r="T761" s="257"/>
      <c r="U761" s="180"/>
    </row>
    <row r="762" spans="2:21" ht="19.5" hidden="1" customHeight="1">
      <c r="B762" s="1364"/>
      <c r="C762" s="264" t="s">
        <v>151</v>
      </c>
      <c r="D762" s="265"/>
      <c r="E762" s="288">
        <f t="shared" si="155"/>
        <v>0</v>
      </c>
      <c r="F762" s="288" t="str">
        <f>IF('①7.積算内訳（PR）'!F761="","",'①7.積算内訳（PR）'!F761)</f>
        <v/>
      </c>
      <c r="G762" s="288" t="str">
        <f>IF('①7.積算内訳（PR）'!G761="","",'①7.積算内訳（PR）'!G761)</f>
        <v/>
      </c>
      <c r="H762" s="753" t="str">
        <f>IF('①7.積算内訳（PR）'!H761="","",'①7.積算内訳（PR）'!H761)</f>
        <v/>
      </c>
      <c r="I762" s="1780"/>
      <c r="J762" s="264" t="s">
        <v>151</v>
      </c>
      <c r="K762" s="265"/>
      <c r="L762" s="288" t="str">
        <f t="shared" si="156"/>
        <v/>
      </c>
      <c r="M762" s="266"/>
      <c r="N762" s="266"/>
      <c r="O762" s="266"/>
      <c r="P762" s="1783"/>
      <c r="Q762" s="1373"/>
      <c r="R762" s="1374"/>
      <c r="S762" s="268"/>
      <c r="T762" s="270"/>
      <c r="U762" s="180"/>
    </row>
    <row r="763" spans="2:21" ht="19.5" hidden="1" customHeight="1">
      <c r="B763" s="1364"/>
      <c r="C763" s="264" t="s">
        <v>152</v>
      </c>
      <c r="D763" s="265"/>
      <c r="E763" s="288">
        <f t="shared" si="155"/>
        <v>0</v>
      </c>
      <c r="F763" s="754" t="str">
        <f>IF('①7.積算内訳（PR）'!F762="","",'①7.積算内訳（PR）'!F762)</f>
        <v/>
      </c>
      <c r="G763" s="754" t="str">
        <f>IF('①7.積算内訳（PR）'!G762="","",'①7.積算内訳（PR）'!G762)</f>
        <v/>
      </c>
      <c r="H763" s="753" t="str">
        <f>IF('①7.積算内訳（PR）'!H762="","",'①7.積算内訳（PR）'!H762)</f>
        <v/>
      </c>
      <c r="I763" s="1780"/>
      <c r="J763" s="264" t="s">
        <v>152</v>
      </c>
      <c r="K763" s="265"/>
      <c r="L763" s="288" t="str">
        <f t="shared" si="156"/>
        <v/>
      </c>
      <c r="M763" s="278"/>
      <c r="N763" s="278"/>
      <c r="O763" s="278"/>
      <c r="P763" s="1783"/>
      <c r="Q763" s="1373"/>
      <c r="R763" s="1374"/>
      <c r="S763" s="268"/>
      <c r="T763" s="270"/>
      <c r="U763" s="180"/>
    </row>
    <row r="764" spans="2:21" ht="19.5" hidden="1" customHeight="1">
      <c r="B764" s="1364"/>
      <c r="C764" s="272" t="s">
        <v>631</v>
      </c>
      <c r="D764" s="265"/>
      <c r="E764" s="288">
        <f t="shared" si="155"/>
        <v>0</v>
      </c>
      <c r="F764" s="288" t="str">
        <f>IF('①7.積算内訳（PR）'!F763="","",'①7.積算内訳（PR）'!F763)</f>
        <v/>
      </c>
      <c r="G764" s="288" t="str">
        <f>IF('①7.積算内訳（PR）'!G763="","",'①7.積算内訳（PR）'!G763)</f>
        <v/>
      </c>
      <c r="H764" s="753" t="str">
        <f>IF('①7.積算内訳（PR）'!H763="","",'①7.積算内訳（PR）'!H763)</f>
        <v/>
      </c>
      <c r="I764" s="1780"/>
      <c r="J764" s="272" t="s">
        <v>631</v>
      </c>
      <c r="K764" s="265"/>
      <c r="L764" s="288" t="str">
        <f t="shared" si="156"/>
        <v/>
      </c>
      <c r="M764" s="266"/>
      <c r="N764" s="266"/>
      <c r="O764" s="266"/>
      <c r="P764" s="1783"/>
      <c r="Q764" s="1373"/>
      <c r="R764" s="1374"/>
      <c r="S764" s="268"/>
      <c r="T764" s="270"/>
      <c r="U764" s="180"/>
    </row>
    <row r="765" spans="2:21" ht="19.5" hidden="1" customHeight="1">
      <c r="B765" s="1364"/>
      <c r="C765" s="264" t="s">
        <v>153</v>
      </c>
      <c r="D765" s="265"/>
      <c r="E765" s="288">
        <f t="shared" si="155"/>
        <v>0</v>
      </c>
      <c r="F765" s="288" t="str">
        <f>IF('①7.積算内訳（PR）'!F764="","",'①7.積算内訳（PR）'!F764)</f>
        <v/>
      </c>
      <c r="G765" s="288" t="str">
        <f>IF('①7.積算内訳（PR）'!G764="","",'①7.積算内訳（PR）'!G764)</f>
        <v/>
      </c>
      <c r="H765" s="753" t="str">
        <f>IF('①7.積算内訳（PR）'!H764="","",'①7.積算内訳（PR）'!H764)</f>
        <v/>
      </c>
      <c r="I765" s="1780"/>
      <c r="J765" s="264" t="s">
        <v>153</v>
      </c>
      <c r="K765" s="265"/>
      <c r="L765" s="288" t="str">
        <f t="shared" si="156"/>
        <v/>
      </c>
      <c r="M765" s="266"/>
      <c r="N765" s="266"/>
      <c r="O765" s="266"/>
      <c r="P765" s="1783"/>
      <c r="Q765" s="1373"/>
      <c r="R765" s="1374"/>
      <c r="S765" s="268"/>
      <c r="T765" s="270"/>
      <c r="U765" s="180"/>
    </row>
    <row r="766" spans="2:21" ht="19.5" hidden="1" customHeight="1" thickBot="1">
      <c r="B766" s="1365"/>
      <c r="C766" s="273" t="s">
        <v>154</v>
      </c>
      <c r="D766" s="758" t="str">
        <f>IF('①7.積算内訳（PR）'!D765="","",'①7.積算内訳（PR）'!D765)</f>
        <v/>
      </c>
      <c r="E766" s="289">
        <f>SUM(F766:H766)</f>
        <v>0</v>
      </c>
      <c r="F766" s="289" t="str">
        <f>IF('①7.積算内訳（PR）'!F765="","",'①7.積算内訳（PR）'!F765)</f>
        <v/>
      </c>
      <c r="G766" s="289" t="str">
        <f>IF('①7.積算内訳（PR）'!G765="","",'①7.積算内訳（PR）'!G765)</f>
        <v/>
      </c>
      <c r="H766" s="755" t="str">
        <f>IF('①7.積算内訳（PR）'!H765="","",'①7.積算内訳（PR）'!H765)</f>
        <v/>
      </c>
      <c r="I766" s="1781"/>
      <c r="J766" s="273" t="s">
        <v>154</v>
      </c>
      <c r="K766" s="274"/>
      <c r="L766" s="289" t="str">
        <f t="shared" si="156"/>
        <v/>
      </c>
      <c r="M766" s="275"/>
      <c r="N766" s="275"/>
      <c r="O766" s="275"/>
      <c r="P766" s="1784"/>
      <c r="Q766" s="1381"/>
      <c r="R766" s="1382"/>
      <c r="S766" s="268"/>
      <c r="T766" s="270"/>
      <c r="U766" s="180"/>
    </row>
    <row r="767" spans="2:21" ht="37.5" hidden="1" customHeight="1">
      <c r="B767" s="204" t="str">
        <f>IF('①4.事業内容（PR）'!B81="","",'①4.事業内容（PR）'!B81)</f>
        <v/>
      </c>
      <c r="C767" s="1359" t="str">
        <f>IF('①4.事業内容（PR）'!C81="","",'①4.事業内容（PR）'!C81)</f>
        <v/>
      </c>
      <c r="D767" s="1360"/>
      <c r="E767" s="284">
        <f>SUM(E768:E776)</f>
        <v>0</v>
      </c>
      <c r="F767" s="284">
        <f>SUM(F768:F776)</f>
        <v>0</v>
      </c>
      <c r="G767" s="284">
        <f>SUM(G768:G776)</f>
        <v>0</v>
      </c>
      <c r="H767" s="756">
        <f>SUM(H768:H776)</f>
        <v>0</v>
      </c>
      <c r="I767" s="760" t="str">
        <f>IF('⑦1.活動計画変更（PR）'!C159="変更",'⑦1.活動計画変更（PR）'!B159,IF('⑦1.活動計画変更（PR）'!C159="中止",'⑦1.活動計画変更（PR）'!B159,""))</f>
        <v/>
      </c>
      <c r="J767" s="1359" t="str">
        <f>IF('⑦1.活動計画変更（PR）'!C159="変更",'⑦1.活動計画変更（PR）'!D159,"")</f>
        <v/>
      </c>
      <c r="K767" s="1360"/>
      <c r="L767" s="284" t="str">
        <f>IF(SUM(L768:L776)=0,"",SUM(L768:L776))</f>
        <v/>
      </c>
      <c r="M767" s="284" t="str">
        <f>IF(SUM(M768:M776)=0,"",SUM(M768:M776))</f>
        <v/>
      </c>
      <c r="N767" s="284" t="str">
        <f>IF(SUM(N768:N776)=0,"",SUM(N768:N776))</f>
        <v/>
      </c>
      <c r="O767" s="284" t="str">
        <f>IF(SUM(O768:O776)=0,"",SUM(O768:O776))</f>
        <v/>
      </c>
      <c r="P767" s="277"/>
      <c r="Q767" s="1787"/>
      <c r="R767" s="1788"/>
      <c r="S767" s="259"/>
      <c r="T767" s="257"/>
      <c r="U767" s="180"/>
    </row>
    <row r="768" spans="2:21" ht="19.5" hidden="1" customHeight="1">
      <c r="B768" s="1363"/>
      <c r="C768" s="260" t="s">
        <v>147</v>
      </c>
      <c r="D768" s="261"/>
      <c r="E768" s="287">
        <f>SUM(F768:H768)</f>
        <v>0</v>
      </c>
      <c r="F768" s="287" t="str">
        <f>IF('①7.積算内訳（PR）'!F767="","",'①7.積算内訳（PR）'!F767)</f>
        <v/>
      </c>
      <c r="G768" s="287" t="str">
        <f>IF('①7.積算内訳（PR）'!G767="","",'①7.積算内訳（PR）'!G767)</f>
        <v/>
      </c>
      <c r="H768" s="752" t="str">
        <f>IF('①7.積算内訳（PR）'!H767="","",'①7.積算内訳（PR）'!H767)</f>
        <v/>
      </c>
      <c r="I768" s="1779" t="str">
        <f>IF('⑦1.活動計画変更（PR）'!C159="選択","",IF('⑦1.活動計画変更（PR）'!C159="変更",'⑦1.活動計画変更（PR）'!C159,IF('⑦1.活動計画変更（PR）'!C159="中止","中止","")))</f>
        <v/>
      </c>
      <c r="J768" s="260" t="s">
        <v>147</v>
      </c>
      <c r="K768" s="261"/>
      <c r="L768" s="287" t="str">
        <f>IF(SUM(M768:O768)=0,"",SUM(M768:O768))</f>
        <v/>
      </c>
      <c r="M768" s="262"/>
      <c r="N768" s="262"/>
      <c r="O768" s="262"/>
      <c r="P768" s="1782"/>
      <c r="Q768" s="1785"/>
      <c r="R768" s="1786"/>
      <c r="S768" s="268"/>
      <c r="T768" s="270"/>
      <c r="U768" s="180"/>
    </row>
    <row r="769" spans="2:21" ht="19.5" hidden="1" customHeight="1">
      <c r="B769" s="1364"/>
      <c r="C769" s="264" t="s">
        <v>148</v>
      </c>
      <c r="D769" s="265"/>
      <c r="E769" s="288">
        <f t="shared" ref="E769:E775" si="157">SUM(F769:H769)</f>
        <v>0</v>
      </c>
      <c r="F769" s="288" t="str">
        <f>IF('①7.積算内訳（PR）'!F768="","",'①7.積算内訳（PR）'!F768)</f>
        <v/>
      </c>
      <c r="G769" s="288" t="str">
        <f>IF('①7.積算内訳（PR）'!G768="","",'①7.積算内訳（PR）'!G768)</f>
        <v/>
      </c>
      <c r="H769" s="753" t="str">
        <f>IF('①7.積算内訳（PR）'!H768="","",'①7.積算内訳（PR）'!H768)</f>
        <v/>
      </c>
      <c r="I769" s="1780"/>
      <c r="J769" s="264" t="s">
        <v>148</v>
      </c>
      <c r="K769" s="265"/>
      <c r="L769" s="288" t="str">
        <f t="shared" ref="L769:L776" si="158">IF(SUM(M769:O769)=0,"",SUM(M769:O769))</f>
        <v/>
      </c>
      <c r="M769" s="266"/>
      <c r="N769" s="266"/>
      <c r="O769" s="266"/>
      <c r="P769" s="1783"/>
      <c r="Q769" s="1373"/>
      <c r="R769" s="1374"/>
      <c r="S769" s="259"/>
      <c r="T769" s="257"/>
      <c r="U769" s="180"/>
    </row>
    <row r="770" spans="2:21" ht="19.5" hidden="1" customHeight="1">
      <c r="B770" s="1364"/>
      <c r="C770" s="264" t="s">
        <v>149</v>
      </c>
      <c r="D770" s="265"/>
      <c r="E770" s="288">
        <f t="shared" si="157"/>
        <v>0</v>
      </c>
      <c r="F770" s="288" t="str">
        <f>IF('①7.積算内訳（PR）'!F769="","",'①7.積算内訳（PR）'!F769)</f>
        <v/>
      </c>
      <c r="G770" s="288" t="str">
        <f>IF('①7.積算内訳（PR）'!G769="","",'①7.積算内訳（PR）'!G769)</f>
        <v/>
      </c>
      <c r="H770" s="753" t="str">
        <f>IF('①7.積算内訳（PR）'!H769="","",'①7.積算内訳（PR）'!H769)</f>
        <v/>
      </c>
      <c r="I770" s="1780"/>
      <c r="J770" s="264" t="s">
        <v>149</v>
      </c>
      <c r="K770" s="265"/>
      <c r="L770" s="288" t="str">
        <f t="shared" si="158"/>
        <v/>
      </c>
      <c r="M770" s="266"/>
      <c r="N770" s="266"/>
      <c r="O770" s="266"/>
      <c r="P770" s="1783"/>
      <c r="Q770" s="1373"/>
      <c r="R770" s="1374"/>
      <c r="S770" s="259"/>
      <c r="T770" s="257"/>
      <c r="U770" s="180"/>
    </row>
    <row r="771" spans="2:21" ht="19.5" hidden="1" customHeight="1">
      <c r="B771" s="1364"/>
      <c r="C771" s="269" t="s">
        <v>150</v>
      </c>
      <c r="D771" s="265"/>
      <c r="E771" s="288">
        <f t="shared" si="157"/>
        <v>0</v>
      </c>
      <c r="F771" s="288" t="str">
        <f>IF('①7.積算内訳（PR）'!F770="","",'①7.積算内訳（PR）'!F770)</f>
        <v/>
      </c>
      <c r="G771" s="288" t="str">
        <f>IF('①7.積算内訳（PR）'!G770="","",'①7.積算内訳（PR）'!G770)</f>
        <v/>
      </c>
      <c r="H771" s="753" t="str">
        <f>IF('①7.積算内訳（PR）'!H770="","",'①7.積算内訳（PR）'!H770)</f>
        <v/>
      </c>
      <c r="I771" s="1780"/>
      <c r="J771" s="269" t="s">
        <v>150</v>
      </c>
      <c r="K771" s="265"/>
      <c r="L771" s="288" t="str">
        <f t="shared" si="158"/>
        <v/>
      </c>
      <c r="M771" s="266"/>
      <c r="N771" s="266"/>
      <c r="O771" s="266"/>
      <c r="P771" s="1783"/>
      <c r="Q771" s="1373"/>
      <c r="R771" s="1374"/>
      <c r="S771" s="259"/>
      <c r="T771" s="257"/>
      <c r="U771" s="180"/>
    </row>
    <row r="772" spans="2:21" ht="19.5" hidden="1" customHeight="1">
      <c r="B772" s="1364"/>
      <c r="C772" s="264" t="s">
        <v>151</v>
      </c>
      <c r="D772" s="265"/>
      <c r="E772" s="288">
        <f t="shared" si="157"/>
        <v>0</v>
      </c>
      <c r="F772" s="288" t="str">
        <f>IF('①7.積算内訳（PR）'!F771="","",'①7.積算内訳（PR）'!F771)</f>
        <v/>
      </c>
      <c r="G772" s="288" t="str">
        <f>IF('①7.積算内訳（PR）'!G771="","",'①7.積算内訳（PR）'!G771)</f>
        <v/>
      </c>
      <c r="H772" s="753" t="str">
        <f>IF('①7.積算内訳（PR）'!H771="","",'①7.積算内訳（PR）'!H771)</f>
        <v/>
      </c>
      <c r="I772" s="1780"/>
      <c r="J772" s="264" t="s">
        <v>151</v>
      </c>
      <c r="K772" s="265"/>
      <c r="L772" s="288" t="str">
        <f t="shared" si="158"/>
        <v/>
      </c>
      <c r="M772" s="266"/>
      <c r="N772" s="266"/>
      <c r="O772" s="266"/>
      <c r="P772" s="1783"/>
      <c r="Q772" s="1373"/>
      <c r="R772" s="1374"/>
      <c r="S772" s="268"/>
      <c r="T772" s="270"/>
      <c r="U772" s="180"/>
    </row>
    <row r="773" spans="2:21" ht="19.5" hidden="1" customHeight="1">
      <c r="B773" s="1364"/>
      <c r="C773" s="264" t="s">
        <v>152</v>
      </c>
      <c r="D773" s="265"/>
      <c r="E773" s="288">
        <f t="shared" si="157"/>
        <v>0</v>
      </c>
      <c r="F773" s="754" t="str">
        <f>IF('①7.積算内訳（PR）'!F772="","",'①7.積算内訳（PR）'!F772)</f>
        <v/>
      </c>
      <c r="G773" s="754" t="str">
        <f>IF('①7.積算内訳（PR）'!G772="","",'①7.積算内訳（PR）'!G772)</f>
        <v/>
      </c>
      <c r="H773" s="753" t="str">
        <f>IF('①7.積算内訳（PR）'!H772="","",'①7.積算内訳（PR）'!H772)</f>
        <v/>
      </c>
      <c r="I773" s="1780"/>
      <c r="J773" s="264" t="s">
        <v>152</v>
      </c>
      <c r="K773" s="265"/>
      <c r="L773" s="288" t="str">
        <f t="shared" si="158"/>
        <v/>
      </c>
      <c r="M773" s="278"/>
      <c r="N773" s="278"/>
      <c r="O773" s="278"/>
      <c r="P773" s="1783"/>
      <c r="Q773" s="1373"/>
      <c r="R773" s="1374"/>
      <c r="S773" s="268"/>
      <c r="T773" s="270"/>
      <c r="U773" s="180"/>
    </row>
    <row r="774" spans="2:21" ht="19.5" hidden="1" customHeight="1">
      <c r="B774" s="1364"/>
      <c r="C774" s="272" t="s">
        <v>631</v>
      </c>
      <c r="D774" s="265"/>
      <c r="E774" s="288">
        <f t="shared" si="157"/>
        <v>0</v>
      </c>
      <c r="F774" s="288" t="str">
        <f>IF('①7.積算内訳（PR）'!F773="","",'①7.積算内訳（PR）'!F773)</f>
        <v/>
      </c>
      <c r="G774" s="288" t="str">
        <f>IF('①7.積算内訳（PR）'!G773="","",'①7.積算内訳（PR）'!G773)</f>
        <v/>
      </c>
      <c r="H774" s="753" t="str">
        <f>IF('①7.積算内訳（PR）'!H773="","",'①7.積算内訳（PR）'!H773)</f>
        <v/>
      </c>
      <c r="I774" s="1780"/>
      <c r="J774" s="272" t="s">
        <v>631</v>
      </c>
      <c r="K774" s="265"/>
      <c r="L774" s="288" t="str">
        <f t="shared" si="158"/>
        <v/>
      </c>
      <c r="M774" s="266"/>
      <c r="N774" s="266"/>
      <c r="O774" s="266"/>
      <c r="P774" s="1783"/>
      <c r="Q774" s="1373"/>
      <c r="R774" s="1374"/>
      <c r="S774" s="268"/>
      <c r="T774" s="270"/>
      <c r="U774" s="180"/>
    </row>
    <row r="775" spans="2:21" ht="19.5" hidden="1" customHeight="1">
      <c r="B775" s="1364"/>
      <c r="C775" s="264" t="s">
        <v>153</v>
      </c>
      <c r="D775" s="265"/>
      <c r="E775" s="288">
        <f t="shared" si="157"/>
        <v>0</v>
      </c>
      <c r="F775" s="288" t="str">
        <f>IF('①7.積算内訳（PR）'!F774="","",'①7.積算内訳（PR）'!F774)</f>
        <v/>
      </c>
      <c r="G775" s="288" t="str">
        <f>IF('①7.積算内訳（PR）'!G774="","",'①7.積算内訳（PR）'!G774)</f>
        <v/>
      </c>
      <c r="H775" s="753" t="str">
        <f>IF('①7.積算内訳（PR）'!H774="","",'①7.積算内訳（PR）'!H774)</f>
        <v/>
      </c>
      <c r="I775" s="1780"/>
      <c r="J775" s="264" t="s">
        <v>153</v>
      </c>
      <c r="K775" s="265"/>
      <c r="L775" s="288" t="str">
        <f t="shared" si="158"/>
        <v/>
      </c>
      <c r="M775" s="266"/>
      <c r="N775" s="266"/>
      <c r="O775" s="266"/>
      <c r="P775" s="1783"/>
      <c r="Q775" s="1373"/>
      <c r="R775" s="1374"/>
      <c r="S775" s="268"/>
      <c r="T775" s="270"/>
      <c r="U775" s="180"/>
    </row>
    <row r="776" spans="2:21" ht="19.5" hidden="1" customHeight="1" thickBot="1">
      <c r="B776" s="1365"/>
      <c r="C776" s="273" t="s">
        <v>154</v>
      </c>
      <c r="D776" s="758" t="str">
        <f>IF('①7.積算内訳（PR）'!D775="","",'①7.積算内訳（PR）'!D775)</f>
        <v/>
      </c>
      <c r="E776" s="761">
        <f>SUM(F776:H776)</f>
        <v>0</v>
      </c>
      <c r="F776" s="289" t="str">
        <f>IF('①7.積算内訳（PR）'!F775="","",'①7.積算内訳（PR）'!F775)</f>
        <v/>
      </c>
      <c r="G776" s="289" t="str">
        <f>IF('①7.積算内訳（PR）'!G775="","",'①7.積算内訳（PR）'!G775)</f>
        <v/>
      </c>
      <c r="H776" s="755" t="str">
        <f>IF('①7.積算内訳（PR）'!H775="","",'①7.積算内訳（PR）'!H775)</f>
        <v/>
      </c>
      <c r="I776" s="1781"/>
      <c r="J776" s="273" t="s">
        <v>154</v>
      </c>
      <c r="K776" s="274"/>
      <c r="L776" s="761" t="str">
        <f t="shared" si="158"/>
        <v/>
      </c>
      <c r="M776" s="748"/>
      <c r="N776" s="748"/>
      <c r="O776" s="748"/>
      <c r="P776" s="1784"/>
      <c r="Q776" s="1381"/>
      <c r="R776" s="1382"/>
      <c r="S776" s="268"/>
      <c r="T776" s="270"/>
      <c r="U776" s="180"/>
    </row>
    <row r="777" spans="2:21" ht="37.5" hidden="1" customHeight="1">
      <c r="B777" s="285" t="str">
        <f>IF('①4.事業内容（PR）'!B82="","",'①4.事業内容（PR）'!B82)</f>
        <v/>
      </c>
      <c r="C777" s="1359" t="str">
        <f>IF('①4.事業内容（PR）'!C82="","",'①4.事業内容（PR）'!C82)</f>
        <v/>
      </c>
      <c r="D777" s="1360"/>
      <c r="E777" s="286">
        <f>SUM(E778:E786)</f>
        <v>0</v>
      </c>
      <c r="F777" s="286">
        <f>SUM(F778:F786)</f>
        <v>0</v>
      </c>
      <c r="G777" s="286">
        <f>SUM(G778:G786)</f>
        <v>0</v>
      </c>
      <c r="H777" s="757">
        <f>SUM(H778:H786)</f>
        <v>0</v>
      </c>
      <c r="I777" s="760" t="str">
        <f>IF('⑦1.活動計画変更（PR）'!C161="変更",'⑦1.活動計画変更（PR）'!B161,IF('⑦1.活動計画変更（PR）'!C161="中止",'⑦1.活動計画変更（PR）'!B161,""))</f>
        <v/>
      </c>
      <c r="J777" s="1359" t="str">
        <f>IF('⑦1.活動計画変更（PR）'!C161="変更",'⑦1.活動計画変更（PR）'!D161,"")</f>
        <v/>
      </c>
      <c r="K777" s="1360"/>
      <c r="L777" s="286" t="str">
        <f>IF(SUM(L778:L786)=0,"",SUM(L778:L786))</f>
        <v/>
      </c>
      <c r="M777" s="286" t="str">
        <f>IF(SUM(M778:M786)=0,"",SUM(M778:M786))</f>
        <v/>
      </c>
      <c r="N777" s="286" t="str">
        <f>IF(SUM(N778:N786)=0,"",SUM(N778:N786))</f>
        <v/>
      </c>
      <c r="O777" s="286" t="str">
        <f>IF(SUM(O778:O786)=0,"",SUM(O778:O786))</f>
        <v/>
      </c>
      <c r="P777" s="280"/>
      <c r="Q777" s="1777"/>
      <c r="R777" s="1778"/>
      <c r="S777" s="259"/>
      <c r="T777" s="257"/>
      <c r="U777" s="180"/>
    </row>
    <row r="778" spans="2:21" ht="19.5" hidden="1" customHeight="1">
      <c r="B778" s="1363"/>
      <c r="C778" s="260" t="s">
        <v>147</v>
      </c>
      <c r="D778" s="261"/>
      <c r="E778" s="287">
        <f>SUM(F778:H778)</f>
        <v>0</v>
      </c>
      <c r="F778" s="287" t="str">
        <f>IF('①7.積算内訳（PR）'!F777="","",'①7.積算内訳（PR）'!F777)</f>
        <v/>
      </c>
      <c r="G778" s="287" t="str">
        <f>IF('①7.積算内訳（PR）'!G777="","",'①7.積算内訳（PR）'!G777)</f>
        <v/>
      </c>
      <c r="H778" s="752" t="str">
        <f>IF('①7.積算内訳（PR）'!H777="","",'①7.積算内訳（PR）'!H777)</f>
        <v/>
      </c>
      <c r="I778" s="1779" t="str">
        <f>IF('⑦1.活動計画変更（PR）'!C161="選択","",IF('⑦1.活動計画変更（PR）'!C161="変更",'⑦1.活動計画変更（PR）'!C161,IF('⑦1.活動計画変更（PR）'!C161="中止","中止","")))</f>
        <v/>
      </c>
      <c r="J778" s="260" t="s">
        <v>147</v>
      </c>
      <c r="K778" s="261"/>
      <c r="L778" s="287" t="str">
        <f>IF(SUM(M778:O778)=0,"",SUM(M778:O778))</f>
        <v/>
      </c>
      <c r="M778" s="262"/>
      <c r="N778" s="262"/>
      <c r="O778" s="262"/>
      <c r="P778" s="1782"/>
      <c r="Q778" s="1785"/>
      <c r="R778" s="1786"/>
      <c r="S778" s="268"/>
      <c r="T778" s="270"/>
      <c r="U778" s="180"/>
    </row>
    <row r="779" spans="2:21" ht="19.5" hidden="1" customHeight="1">
      <c r="B779" s="1364"/>
      <c r="C779" s="264" t="s">
        <v>148</v>
      </c>
      <c r="D779" s="265"/>
      <c r="E779" s="288">
        <f t="shared" ref="E779:E785" si="159">SUM(F779:H779)</f>
        <v>0</v>
      </c>
      <c r="F779" s="288" t="str">
        <f>IF('①7.積算内訳（PR）'!F778="","",'①7.積算内訳（PR）'!F778)</f>
        <v/>
      </c>
      <c r="G779" s="288" t="str">
        <f>IF('①7.積算内訳（PR）'!G778="","",'①7.積算内訳（PR）'!G778)</f>
        <v/>
      </c>
      <c r="H779" s="753" t="str">
        <f>IF('①7.積算内訳（PR）'!H778="","",'①7.積算内訳（PR）'!H778)</f>
        <v/>
      </c>
      <c r="I779" s="1780"/>
      <c r="J779" s="264" t="s">
        <v>148</v>
      </c>
      <c r="K779" s="265"/>
      <c r="L779" s="288" t="str">
        <f t="shared" ref="L779:L786" si="160">IF(SUM(M779:O779)=0,"",SUM(M779:O779))</f>
        <v/>
      </c>
      <c r="M779" s="266"/>
      <c r="N779" s="266"/>
      <c r="O779" s="266"/>
      <c r="P779" s="1783"/>
      <c r="Q779" s="1373"/>
      <c r="R779" s="1374"/>
      <c r="S779" s="259"/>
      <c r="T779" s="257"/>
      <c r="U779" s="180"/>
    </row>
    <row r="780" spans="2:21" ht="19.5" hidden="1" customHeight="1">
      <c r="B780" s="1364"/>
      <c r="C780" s="264" t="s">
        <v>149</v>
      </c>
      <c r="D780" s="265"/>
      <c r="E780" s="288">
        <f t="shared" si="159"/>
        <v>0</v>
      </c>
      <c r="F780" s="288" t="str">
        <f>IF('①7.積算内訳（PR）'!F779="","",'①7.積算内訳（PR）'!F779)</f>
        <v/>
      </c>
      <c r="G780" s="288" t="str">
        <f>IF('①7.積算内訳（PR）'!G779="","",'①7.積算内訳（PR）'!G779)</f>
        <v/>
      </c>
      <c r="H780" s="753" t="str">
        <f>IF('①7.積算内訳（PR）'!H779="","",'①7.積算内訳（PR）'!H779)</f>
        <v/>
      </c>
      <c r="I780" s="1780"/>
      <c r="J780" s="264" t="s">
        <v>149</v>
      </c>
      <c r="K780" s="265"/>
      <c r="L780" s="288" t="str">
        <f t="shared" si="160"/>
        <v/>
      </c>
      <c r="M780" s="266"/>
      <c r="N780" s="266"/>
      <c r="O780" s="266"/>
      <c r="P780" s="1783"/>
      <c r="Q780" s="1373"/>
      <c r="R780" s="1374"/>
      <c r="S780" s="259"/>
      <c r="T780" s="257"/>
      <c r="U780" s="180"/>
    </row>
    <row r="781" spans="2:21" ht="19.5" hidden="1" customHeight="1">
      <c r="B781" s="1364"/>
      <c r="C781" s="269" t="s">
        <v>150</v>
      </c>
      <c r="D781" s="265"/>
      <c r="E781" s="288">
        <f t="shared" si="159"/>
        <v>0</v>
      </c>
      <c r="F781" s="288" t="str">
        <f>IF('①7.積算内訳（PR）'!F780="","",'①7.積算内訳（PR）'!F780)</f>
        <v/>
      </c>
      <c r="G781" s="288" t="str">
        <f>IF('①7.積算内訳（PR）'!G780="","",'①7.積算内訳（PR）'!G780)</f>
        <v/>
      </c>
      <c r="H781" s="753" t="str">
        <f>IF('①7.積算内訳（PR）'!H780="","",'①7.積算内訳（PR）'!H780)</f>
        <v/>
      </c>
      <c r="I781" s="1780"/>
      <c r="J781" s="269" t="s">
        <v>150</v>
      </c>
      <c r="K781" s="265"/>
      <c r="L781" s="288" t="str">
        <f t="shared" si="160"/>
        <v/>
      </c>
      <c r="M781" s="266"/>
      <c r="N781" s="266"/>
      <c r="O781" s="266"/>
      <c r="P781" s="1783"/>
      <c r="Q781" s="1373"/>
      <c r="R781" s="1374"/>
      <c r="S781" s="259"/>
      <c r="T781" s="257"/>
      <c r="U781" s="180"/>
    </row>
    <row r="782" spans="2:21" ht="19.5" hidden="1" customHeight="1">
      <c r="B782" s="1364"/>
      <c r="C782" s="264" t="s">
        <v>151</v>
      </c>
      <c r="D782" s="265"/>
      <c r="E782" s="288">
        <f t="shared" si="159"/>
        <v>0</v>
      </c>
      <c r="F782" s="288" t="str">
        <f>IF('①7.積算内訳（PR）'!F781="","",'①7.積算内訳（PR）'!F781)</f>
        <v/>
      </c>
      <c r="G782" s="288" t="str">
        <f>IF('①7.積算内訳（PR）'!G781="","",'①7.積算内訳（PR）'!G781)</f>
        <v/>
      </c>
      <c r="H782" s="753" t="str">
        <f>IF('①7.積算内訳（PR）'!H781="","",'①7.積算内訳（PR）'!H781)</f>
        <v/>
      </c>
      <c r="I782" s="1780"/>
      <c r="J782" s="264" t="s">
        <v>151</v>
      </c>
      <c r="K782" s="265"/>
      <c r="L782" s="288" t="str">
        <f t="shared" si="160"/>
        <v/>
      </c>
      <c r="M782" s="266"/>
      <c r="N782" s="266"/>
      <c r="O782" s="266"/>
      <c r="P782" s="1783"/>
      <c r="Q782" s="1373"/>
      <c r="R782" s="1374"/>
      <c r="S782" s="268"/>
      <c r="T782" s="270"/>
      <c r="U782" s="180"/>
    </row>
    <row r="783" spans="2:21" ht="19.5" hidden="1" customHeight="1">
      <c r="B783" s="1364"/>
      <c r="C783" s="264" t="s">
        <v>152</v>
      </c>
      <c r="D783" s="265"/>
      <c r="E783" s="288">
        <f t="shared" si="159"/>
        <v>0</v>
      </c>
      <c r="F783" s="754" t="str">
        <f>IF('①7.積算内訳（PR）'!F782="","",'①7.積算内訳（PR）'!F782)</f>
        <v/>
      </c>
      <c r="G783" s="754" t="str">
        <f>IF('①7.積算内訳（PR）'!G782="","",'①7.積算内訳（PR）'!G782)</f>
        <v/>
      </c>
      <c r="H783" s="753" t="str">
        <f>IF('①7.積算内訳（PR）'!H782="","",'①7.積算内訳（PR）'!H782)</f>
        <v/>
      </c>
      <c r="I783" s="1780"/>
      <c r="J783" s="264" t="s">
        <v>152</v>
      </c>
      <c r="K783" s="265"/>
      <c r="L783" s="288" t="str">
        <f t="shared" si="160"/>
        <v/>
      </c>
      <c r="M783" s="278"/>
      <c r="N783" s="278"/>
      <c r="O783" s="278"/>
      <c r="P783" s="1783"/>
      <c r="Q783" s="1373"/>
      <c r="R783" s="1374"/>
      <c r="S783" s="268"/>
      <c r="T783" s="270"/>
      <c r="U783" s="180"/>
    </row>
    <row r="784" spans="2:21" ht="19.5" hidden="1" customHeight="1">
      <c r="B784" s="1364"/>
      <c r="C784" s="272" t="s">
        <v>631</v>
      </c>
      <c r="D784" s="265"/>
      <c r="E784" s="288">
        <f t="shared" si="159"/>
        <v>0</v>
      </c>
      <c r="F784" s="288" t="str">
        <f>IF('①7.積算内訳（PR）'!F783="","",'①7.積算内訳（PR）'!F783)</f>
        <v/>
      </c>
      <c r="G784" s="288" t="str">
        <f>IF('①7.積算内訳（PR）'!G783="","",'①7.積算内訳（PR）'!G783)</f>
        <v/>
      </c>
      <c r="H784" s="753" t="str">
        <f>IF('①7.積算内訳（PR）'!H783="","",'①7.積算内訳（PR）'!H783)</f>
        <v/>
      </c>
      <c r="I784" s="1780"/>
      <c r="J784" s="272" t="s">
        <v>631</v>
      </c>
      <c r="K784" s="265"/>
      <c r="L784" s="288" t="str">
        <f t="shared" si="160"/>
        <v/>
      </c>
      <c r="M784" s="266"/>
      <c r="N784" s="266"/>
      <c r="O784" s="266"/>
      <c r="P784" s="1783"/>
      <c r="Q784" s="1373"/>
      <c r="R784" s="1374"/>
      <c r="S784" s="268"/>
      <c r="T784" s="270"/>
      <c r="U784" s="180"/>
    </row>
    <row r="785" spans="2:21" ht="19.5" hidden="1" customHeight="1">
      <c r="B785" s="1364"/>
      <c r="C785" s="264" t="s">
        <v>153</v>
      </c>
      <c r="D785" s="265"/>
      <c r="E785" s="288">
        <f t="shared" si="159"/>
        <v>0</v>
      </c>
      <c r="F785" s="288" t="str">
        <f>IF('①7.積算内訳（PR）'!F784="","",'①7.積算内訳（PR）'!F784)</f>
        <v/>
      </c>
      <c r="G785" s="288" t="str">
        <f>IF('①7.積算内訳（PR）'!G784="","",'①7.積算内訳（PR）'!G784)</f>
        <v/>
      </c>
      <c r="H785" s="753" t="str">
        <f>IF('①7.積算内訳（PR）'!H784="","",'①7.積算内訳（PR）'!H784)</f>
        <v/>
      </c>
      <c r="I785" s="1780"/>
      <c r="J785" s="264" t="s">
        <v>153</v>
      </c>
      <c r="K785" s="265"/>
      <c r="L785" s="288" t="str">
        <f t="shared" si="160"/>
        <v/>
      </c>
      <c r="M785" s="266"/>
      <c r="N785" s="266"/>
      <c r="O785" s="266"/>
      <c r="P785" s="1783"/>
      <c r="Q785" s="1373"/>
      <c r="R785" s="1374"/>
      <c r="S785" s="268"/>
      <c r="T785" s="270"/>
      <c r="U785" s="180"/>
    </row>
    <row r="786" spans="2:21" ht="19.5" hidden="1" customHeight="1" thickBot="1">
      <c r="B786" s="1365"/>
      <c r="C786" s="273" t="s">
        <v>154</v>
      </c>
      <c r="D786" s="758" t="str">
        <f>IF('①7.積算内訳（PR）'!D785="","",'①7.積算内訳（PR）'!D785)</f>
        <v/>
      </c>
      <c r="E786" s="289">
        <f>SUM(F786:H786)</f>
        <v>0</v>
      </c>
      <c r="F786" s="289" t="str">
        <f>IF('①7.積算内訳（PR）'!F785="","",'①7.積算内訳（PR）'!F785)</f>
        <v/>
      </c>
      <c r="G786" s="289" t="str">
        <f>IF('①7.積算内訳（PR）'!G785="","",'①7.積算内訳（PR）'!G785)</f>
        <v/>
      </c>
      <c r="H786" s="755" t="str">
        <f>IF('①7.積算内訳（PR）'!H785="","",'①7.積算内訳（PR）'!H785)</f>
        <v/>
      </c>
      <c r="I786" s="1781"/>
      <c r="J786" s="273" t="s">
        <v>154</v>
      </c>
      <c r="K786" s="274"/>
      <c r="L786" s="289" t="str">
        <f t="shared" si="160"/>
        <v/>
      </c>
      <c r="M786" s="275"/>
      <c r="N786" s="275"/>
      <c r="O786" s="275"/>
      <c r="P786" s="1784"/>
      <c r="Q786" s="1381"/>
      <c r="R786" s="1382"/>
      <c r="S786" s="268"/>
      <c r="T786" s="270"/>
      <c r="U786" s="180"/>
    </row>
    <row r="787" spans="2:21" ht="37.5" hidden="1" customHeight="1">
      <c r="B787" s="204" t="str">
        <f>IF('①4.事業内容（PR）'!B83="","",'①4.事業内容（PR）'!B83)</f>
        <v/>
      </c>
      <c r="C787" s="1359" t="str">
        <f>IF('①4.事業内容（PR）'!C83="","",'①4.事業内容（PR）'!C83)</f>
        <v/>
      </c>
      <c r="D787" s="1360"/>
      <c r="E787" s="284">
        <f>SUM(E788:E796)</f>
        <v>0</v>
      </c>
      <c r="F787" s="284">
        <f>SUM(F788:F796)</f>
        <v>0</v>
      </c>
      <c r="G787" s="284">
        <f>SUM(G788:G796)</f>
        <v>0</v>
      </c>
      <c r="H787" s="756">
        <f>SUM(H788:H796)</f>
        <v>0</v>
      </c>
      <c r="I787" s="760" t="str">
        <f>IF('⑦1.活動計画変更（PR）'!C163="変更",'⑦1.活動計画変更（PR）'!B163,IF('⑦1.活動計画変更（PR）'!C163="中止",'⑦1.活動計画変更（PR）'!B163,""))</f>
        <v/>
      </c>
      <c r="J787" s="1359" t="str">
        <f>IF('⑦1.活動計画変更（PR）'!C163="変更",'⑦1.活動計画変更（PR）'!D163,"")</f>
        <v/>
      </c>
      <c r="K787" s="1360"/>
      <c r="L787" s="284" t="str">
        <f>IF(SUM(L788:L796)=0,"",SUM(L788:L796))</f>
        <v/>
      </c>
      <c r="M787" s="284" t="str">
        <f>IF(SUM(M788:M796)=0,"",SUM(M788:M796))</f>
        <v/>
      </c>
      <c r="N787" s="284" t="str">
        <f>IF(SUM(N788:N796)=0,"",SUM(N788:N796))</f>
        <v/>
      </c>
      <c r="O787" s="284" t="str">
        <f>IF(SUM(O788:O796)=0,"",SUM(O788:O796))</f>
        <v/>
      </c>
      <c r="P787" s="277"/>
      <c r="Q787" s="1787"/>
      <c r="R787" s="1788"/>
      <c r="S787" s="259"/>
      <c r="T787" s="257"/>
      <c r="U787" s="180"/>
    </row>
    <row r="788" spans="2:21" ht="19.5" hidden="1" customHeight="1">
      <c r="B788" s="1363"/>
      <c r="C788" s="260" t="s">
        <v>147</v>
      </c>
      <c r="D788" s="261"/>
      <c r="E788" s="287">
        <f>SUM(F788:H788)</f>
        <v>0</v>
      </c>
      <c r="F788" s="287" t="str">
        <f>IF('①7.積算内訳（PR）'!F787="","",'①7.積算内訳（PR）'!F787)</f>
        <v/>
      </c>
      <c r="G788" s="287" t="str">
        <f>IF('①7.積算内訳（PR）'!G787="","",'①7.積算内訳（PR）'!G787)</f>
        <v/>
      </c>
      <c r="H788" s="752" t="str">
        <f>IF('①7.積算内訳（PR）'!H787="","",'①7.積算内訳（PR）'!H787)</f>
        <v/>
      </c>
      <c r="I788" s="1779" t="str">
        <f>IF('⑦1.活動計画変更（PR）'!C163="選択","",IF('⑦1.活動計画変更（PR）'!C163="変更",'⑦1.活動計画変更（PR）'!C163,IF('⑦1.活動計画変更（PR）'!C163="中止","中止","")))</f>
        <v/>
      </c>
      <c r="J788" s="260" t="s">
        <v>147</v>
      </c>
      <c r="K788" s="261"/>
      <c r="L788" s="287" t="str">
        <f>IF(SUM(M788:O788)=0,"",SUM(M788:O788))</f>
        <v/>
      </c>
      <c r="M788" s="262"/>
      <c r="N788" s="262"/>
      <c r="O788" s="262"/>
      <c r="P788" s="1782"/>
      <c r="Q788" s="1785"/>
      <c r="R788" s="1786"/>
      <c r="S788" s="268"/>
      <c r="T788" s="270"/>
      <c r="U788" s="180"/>
    </row>
    <row r="789" spans="2:21" ht="19.5" hidden="1" customHeight="1">
      <c r="B789" s="1364"/>
      <c r="C789" s="264" t="s">
        <v>148</v>
      </c>
      <c r="D789" s="265"/>
      <c r="E789" s="288">
        <f t="shared" ref="E789:E795" si="161">SUM(F789:H789)</f>
        <v>0</v>
      </c>
      <c r="F789" s="288" t="str">
        <f>IF('①7.積算内訳（PR）'!F788="","",'①7.積算内訳（PR）'!F788)</f>
        <v/>
      </c>
      <c r="G789" s="288" t="str">
        <f>IF('①7.積算内訳（PR）'!G788="","",'①7.積算内訳（PR）'!G788)</f>
        <v/>
      </c>
      <c r="H789" s="753" t="str">
        <f>IF('①7.積算内訳（PR）'!H788="","",'①7.積算内訳（PR）'!H788)</f>
        <v/>
      </c>
      <c r="I789" s="1780"/>
      <c r="J789" s="264" t="s">
        <v>148</v>
      </c>
      <c r="K789" s="265"/>
      <c r="L789" s="288" t="str">
        <f t="shared" ref="L789:L796" si="162">IF(SUM(M789:O789)=0,"",SUM(M789:O789))</f>
        <v/>
      </c>
      <c r="M789" s="266"/>
      <c r="N789" s="266"/>
      <c r="O789" s="266"/>
      <c r="P789" s="1783"/>
      <c r="Q789" s="1373"/>
      <c r="R789" s="1374"/>
      <c r="S789" s="259"/>
      <c r="T789" s="257"/>
      <c r="U789" s="180"/>
    </row>
    <row r="790" spans="2:21" ht="19.5" hidden="1" customHeight="1">
      <c r="B790" s="1364"/>
      <c r="C790" s="264" t="s">
        <v>149</v>
      </c>
      <c r="D790" s="265"/>
      <c r="E790" s="288">
        <f t="shared" si="161"/>
        <v>0</v>
      </c>
      <c r="F790" s="288" t="str">
        <f>IF('①7.積算内訳（PR）'!F789="","",'①7.積算内訳（PR）'!F789)</f>
        <v/>
      </c>
      <c r="G790" s="288" t="str">
        <f>IF('①7.積算内訳（PR）'!G789="","",'①7.積算内訳（PR）'!G789)</f>
        <v/>
      </c>
      <c r="H790" s="753" t="str">
        <f>IF('①7.積算内訳（PR）'!H789="","",'①7.積算内訳（PR）'!H789)</f>
        <v/>
      </c>
      <c r="I790" s="1780"/>
      <c r="J790" s="264" t="s">
        <v>149</v>
      </c>
      <c r="K790" s="265"/>
      <c r="L790" s="288" t="str">
        <f t="shared" si="162"/>
        <v/>
      </c>
      <c r="M790" s="266"/>
      <c r="N790" s="266"/>
      <c r="O790" s="266"/>
      <c r="P790" s="1783"/>
      <c r="Q790" s="1373"/>
      <c r="R790" s="1374"/>
      <c r="S790" s="259"/>
      <c r="T790" s="257"/>
      <c r="U790" s="180"/>
    </row>
    <row r="791" spans="2:21" ht="19.5" hidden="1" customHeight="1">
      <c r="B791" s="1364"/>
      <c r="C791" s="269" t="s">
        <v>150</v>
      </c>
      <c r="D791" s="265"/>
      <c r="E791" s="288">
        <f t="shared" si="161"/>
        <v>0</v>
      </c>
      <c r="F791" s="288" t="str">
        <f>IF('①7.積算内訳（PR）'!F790="","",'①7.積算内訳（PR）'!F790)</f>
        <v/>
      </c>
      <c r="G791" s="288" t="str">
        <f>IF('①7.積算内訳（PR）'!G790="","",'①7.積算内訳（PR）'!G790)</f>
        <v/>
      </c>
      <c r="H791" s="753" t="str">
        <f>IF('①7.積算内訳（PR）'!H790="","",'①7.積算内訳（PR）'!H790)</f>
        <v/>
      </c>
      <c r="I791" s="1780"/>
      <c r="J791" s="269" t="s">
        <v>150</v>
      </c>
      <c r="K791" s="265"/>
      <c r="L791" s="288" t="str">
        <f t="shared" si="162"/>
        <v/>
      </c>
      <c r="M791" s="266"/>
      <c r="N791" s="266"/>
      <c r="O791" s="266"/>
      <c r="P791" s="1783"/>
      <c r="Q791" s="1373"/>
      <c r="R791" s="1374"/>
      <c r="S791" s="259"/>
      <c r="T791" s="257"/>
      <c r="U791" s="180"/>
    </row>
    <row r="792" spans="2:21" ht="19.5" hidden="1" customHeight="1">
      <c r="B792" s="1364"/>
      <c r="C792" s="264" t="s">
        <v>151</v>
      </c>
      <c r="D792" s="265"/>
      <c r="E792" s="288">
        <f t="shared" si="161"/>
        <v>0</v>
      </c>
      <c r="F792" s="288" t="str">
        <f>IF('①7.積算内訳（PR）'!F791="","",'①7.積算内訳（PR）'!F791)</f>
        <v/>
      </c>
      <c r="G792" s="288" t="str">
        <f>IF('①7.積算内訳（PR）'!G791="","",'①7.積算内訳（PR）'!G791)</f>
        <v/>
      </c>
      <c r="H792" s="753" t="str">
        <f>IF('①7.積算内訳（PR）'!H791="","",'①7.積算内訳（PR）'!H791)</f>
        <v/>
      </c>
      <c r="I792" s="1780"/>
      <c r="J792" s="264" t="s">
        <v>151</v>
      </c>
      <c r="K792" s="265"/>
      <c r="L792" s="288" t="str">
        <f t="shared" si="162"/>
        <v/>
      </c>
      <c r="M792" s="266"/>
      <c r="N792" s="266"/>
      <c r="O792" s="266"/>
      <c r="P792" s="1783"/>
      <c r="Q792" s="1373"/>
      <c r="R792" s="1374"/>
      <c r="S792" s="268"/>
      <c r="T792" s="270"/>
      <c r="U792" s="180"/>
    </row>
    <row r="793" spans="2:21" ht="19.5" hidden="1" customHeight="1">
      <c r="B793" s="1364"/>
      <c r="C793" s="264" t="s">
        <v>152</v>
      </c>
      <c r="D793" s="265"/>
      <c r="E793" s="288">
        <f t="shared" si="161"/>
        <v>0</v>
      </c>
      <c r="F793" s="754" t="str">
        <f>IF('①7.積算内訳（PR）'!F792="","",'①7.積算内訳（PR）'!F792)</f>
        <v/>
      </c>
      <c r="G793" s="754" t="str">
        <f>IF('①7.積算内訳（PR）'!G792="","",'①7.積算内訳（PR）'!G792)</f>
        <v/>
      </c>
      <c r="H793" s="753" t="str">
        <f>IF('①7.積算内訳（PR）'!H792="","",'①7.積算内訳（PR）'!H792)</f>
        <v/>
      </c>
      <c r="I793" s="1780"/>
      <c r="J793" s="264" t="s">
        <v>152</v>
      </c>
      <c r="K793" s="265"/>
      <c r="L793" s="288" t="str">
        <f t="shared" si="162"/>
        <v/>
      </c>
      <c r="M793" s="278"/>
      <c r="N793" s="278"/>
      <c r="O793" s="278"/>
      <c r="P793" s="1783"/>
      <c r="Q793" s="1373"/>
      <c r="R793" s="1374"/>
      <c r="S793" s="268"/>
      <c r="T793" s="270"/>
      <c r="U793" s="180"/>
    </row>
    <row r="794" spans="2:21" ht="19.5" hidden="1" customHeight="1">
      <c r="B794" s="1364"/>
      <c r="C794" s="272" t="s">
        <v>631</v>
      </c>
      <c r="D794" s="265"/>
      <c r="E794" s="288">
        <f t="shared" si="161"/>
        <v>0</v>
      </c>
      <c r="F794" s="288" t="str">
        <f>IF('①7.積算内訳（PR）'!F793="","",'①7.積算内訳（PR）'!F793)</f>
        <v/>
      </c>
      <c r="G794" s="288" t="str">
        <f>IF('①7.積算内訳（PR）'!G793="","",'①7.積算内訳（PR）'!G793)</f>
        <v/>
      </c>
      <c r="H794" s="753" t="str">
        <f>IF('①7.積算内訳（PR）'!H793="","",'①7.積算内訳（PR）'!H793)</f>
        <v/>
      </c>
      <c r="I794" s="1780"/>
      <c r="J794" s="272" t="s">
        <v>631</v>
      </c>
      <c r="K794" s="265"/>
      <c r="L794" s="288" t="str">
        <f t="shared" si="162"/>
        <v/>
      </c>
      <c r="M794" s="266"/>
      <c r="N794" s="266"/>
      <c r="O794" s="266"/>
      <c r="P794" s="1783"/>
      <c r="Q794" s="1373"/>
      <c r="R794" s="1374"/>
      <c r="S794" s="268"/>
      <c r="T794" s="270"/>
      <c r="U794" s="180"/>
    </row>
    <row r="795" spans="2:21" ht="19.5" hidden="1" customHeight="1">
      <c r="B795" s="1364"/>
      <c r="C795" s="264" t="s">
        <v>153</v>
      </c>
      <c r="D795" s="749"/>
      <c r="E795" s="288">
        <f t="shared" si="161"/>
        <v>0</v>
      </c>
      <c r="F795" s="288" t="str">
        <f>IF('①7.積算内訳（PR）'!F794="","",'①7.積算内訳（PR）'!F794)</f>
        <v/>
      </c>
      <c r="G795" s="288" t="str">
        <f>IF('①7.積算内訳（PR）'!G794="","",'①7.積算内訳（PR）'!G794)</f>
        <v/>
      </c>
      <c r="H795" s="753" t="str">
        <f>IF('①7.積算内訳（PR）'!H794="","",'①7.積算内訳（PR）'!H794)</f>
        <v/>
      </c>
      <c r="I795" s="1780"/>
      <c r="J795" s="264" t="s">
        <v>153</v>
      </c>
      <c r="K795" s="265"/>
      <c r="L795" s="288" t="str">
        <f t="shared" si="162"/>
        <v/>
      </c>
      <c r="M795" s="266"/>
      <c r="N795" s="266"/>
      <c r="O795" s="266"/>
      <c r="P795" s="1783"/>
      <c r="Q795" s="1373"/>
      <c r="R795" s="1374"/>
      <c r="S795" s="268"/>
      <c r="T795" s="270"/>
      <c r="U795" s="180"/>
    </row>
    <row r="796" spans="2:21" ht="19.5" hidden="1" customHeight="1" thickBot="1">
      <c r="B796" s="1365"/>
      <c r="C796" s="273" t="s">
        <v>154</v>
      </c>
      <c r="D796" s="758" t="str">
        <f>IF('①7.積算内訳（PR）'!D795="","",'①7.積算内訳（PR）'!D795)</f>
        <v/>
      </c>
      <c r="E796" s="761">
        <f>SUM(F796:H796)</f>
        <v>0</v>
      </c>
      <c r="F796" s="289" t="str">
        <f>IF('①7.積算内訳（PR）'!F795="","",'①7.積算内訳（PR）'!F795)</f>
        <v/>
      </c>
      <c r="G796" s="289" t="str">
        <f>IF('①7.積算内訳（PR）'!G795="","",'①7.積算内訳（PR）'!G795)</f>
        <v/>
      </c>
      <c r="H796" s="755" t="str">
        <f>IF('①7.積算内訳（PR）'!H795="","",'①7.積算内訳（PR）'!H795)</f>
        <v/>
      </c>
      <c r="I796" s="1781"/>
      <c r="J796" s="273" t="s">
        <v>154</v>
      </c>
      <c r="K796" s="274"/>
      <c r="L796" s="761" t="str">
        <f t="shared" si="162"/>
        <v/>
      </c>
      <c r="M796" s="748"/>
      <c r="N796" s="748"/>
      <c r="O796" s="748"/>
      <c r="P796" s="1784"/>
      <c r="Q796" s="1381"/>
      <c r="R796" s="1382"/>
      <c r="S796" s="268"/>
      <c r="T796" s="270"/>
      <c r="U796" s="180"/>
    </row>
    <row r="797" spans="2:21" ht="37.5" hidden="1" customHeight="1">
      <c r="B797" s="285" t="str">
        <f>IF('①4.事業内容（PR）'!B84="","",'①4.事業内容（PR）'!B84)</f>
        <v/>
      </c>
      <c r="C797" s="1359" t="str">
        <f>IF('①4.事業内容（PR）'!C84="","",'①4.事業内容（PR）'!C84)</f>
        <v/>
      </c>
      <c r="D797" s="1360"/>
      <c r="E797" s="286">
        <f>SUM(E798:E806)</f>
        <v>0</v>
      </c>
      <c r="F797" s="286">
        <f>SUM(F798:F806)</f>
        <v>0</v>
      </c>
      <c r="G797" s="286">
        <f>SUM(G798:G806)</f>
        <v>0</v>
      </c>
      <c r="H797" s="757">
        <f>SUM(H798:H806)</f>
        <v>0</v>
      </c>
      <c r="I797" s="760" t="str">
        <f>IF('⑦1.活動計画変更（PR）'!C165="変更",'⑦1.活動計画変更（PR）'!B165,IF('⑦1.活動計画変更（PR）'!C165="中止",'⑦1.活動計画変更（PR）'!B165,""))</f>
        <v/>
      </c>
      <c r="J797" s="1359" t="str">
        <f>IF('⑦1.活動計画変更（PR）'!C165="変更",'⑦1.活動計画変更（PR）'!D165,"")</f>
        <v/>
      </c>
      <c r="K797" s="1360"/>
      <c r="L797" s="286" t="str">
        <f>IF(SUM(L798:L806)=0,"",SUM(L798:L806))</f>
        <v/>
      </c>
      <c r="M797" s="286" t="str">
        <f>IF(SUM(M798:M806)=0,"",SUM(M798:M806))</f>
        <v/>
      </c>
      <c r="N797" s="286" t="str">
        <f>IF(SUM(N798:N806)=0,"",SUM(N798:N806))</f>
        <v/>
      </c>
      <c r="O797" s="286" t="str">
        <f>IF(SUM(O798:O806)=0,"",SUM(O798:O806))</f>
        <v/>
      </c>
      <c r="P797" s="280"/>
      <c r="Q797" s="1777"/>
      <c r="R797" s="1778"/>
      <c r="S797" s="259"/>
      <c r="T797" s="257"/>
      <c r="U797" s="180"/>
    </row>
    <row r="798" spans="2:21" ht="19.5" hidden="1" customHeight="1">
      <c r="B798" s="1363"/>
      <c r="C798" s="260" t="s">
        <v>147</v>
      </c>
      <c r="D798" s="261"/>
      <c r="E798" s="287">
        <f>SUM(F798:H798)</f>
        <v>0</v>
      </c>
      <c r="F798" s="287" t="str">
        <f>IF('①7.積算内訳（PR）'!F797="","",'①7.積算内訳（PR）'!F797)</f>
        <v/>
      </c>
      <c r="G798" s="287" t="str">
        <f>IF('①7.積算内訳（PR）'!G797="","",'①7.積算内訳（PR）'!G797)</f>
        <v/>
      </c>
      <c r="H798" s="752" t="str">
        <f>IF('①7.積算内訳（PR）'!H797="","",'①7.積算内訳（PR）'!H797)</f>
        <v/>
      </c>
      <c r="I798" s="1779" t="str">
        <f>IF('⑦1.活動計画変更（PR）'!C165="選択","",IF('⑦1.活動計画変更（PR）'!C165="変更",'⑦1.活動計画変更（PR）'!C165,IF('⑦1.活動計画変更（PR）'!C165="中止","中止","")))</f>
        <v/>
      </c>
      <c r="J798" s="260" t="s">
        <v>147</v>
      </c>
      <c r="K798" s="261"/>
      <c r="L798" s="287" t="str">
        <f>IF(SUM(M798:O798)=0,"",SUM(M798:O798))</f>
        <v/>
      </c>
      <c r="M798" s="262"/>
      <c r="N798" s="262"/>
      <c r="O798" s="262"/>
      <c r="P798" s="1782"/>
      <c r="Q798" s="1785"/>
      <c r="R798" s="1786"/>
      <c r="S798" s="268"/>
      <c r="T798" s="270"/>
      <c r="U798" s="180"/>
    </row>
    <row r="799" spans="2:21" ht="19.5" hidden="1" customHeight="1">
      <c r="B799" s="1364"/>
      <c r="C799" s="264" t="s">
        <v>148</v>
      </c>
      <c r="D799" s="265"/>
      <c r="E799" s="288">
        <f t="shared" ref="E799:E805" si="163">SUM(F799:H799)</f>
        <v>0</v>
      </c>
      <c r="F799" s="288" t="str">
        <f>IF('①7.積算内訳（PR）'!F798="","",'①7.積算内訳（PR）'!F798)</f>
        <v/>
      </c>
      <c r="G799" s="288" t="str">
        <f>IF('①7.積算内訳（PR）'!G798="","",'①7.積算内訳（PR）'!G798)</f>
        <v/>
      </c>
      <c r="H799" s="753" t="str">
        <f>IF('①7.積算内訳（PR）'!H798="","",'①7.積算内訳（PR）'!H798)</f>
        <v/>
      </c>
      <c r="I799" s="1780"/>
      <c r="J799" s="264" t="s">
        <v>148</v>
      </c>
      <c r="K799" s="265"/>
      <c r="L799" s="288" t="str">
        <f t="shared" ref="L799:L806" si="164">IF(SUM(M799:O799)=0,"",SUM(M799:O799))</f>
        <v/>
      </c>
      <c r="M799" s="266"/>
      <c r="N799" s="266"/>
      <c r="O799" s="266"/>
      <c r="P799" s="1783"/>
      <c r="Q799" s="1373"/>
      <c r="R799" s="1374"/>
      <c r="S799" s="259"/>
      <c r="T799" s="257"/>
      <c r="U799" s="180"/>
    </row>
    <row r="800" spans="2:21" ht="19.5" hidden="1" customHeight="1">
      <c r="B800" s="1364"/>
      <c r="C800" s="264" t="s">
        <v>149</v>
      </c>
      <c r="D800" s="265"/>
      <c r="E800" s="288">
        <f t="shared" si="163"/>
        <v>0</v>
      </c>
      <c r="F800" s="288" t="str">
        <f>IF('①7.積算内訳（PR）'!F799="","",'①7.積算内訳（PR）'!F799)</f>
        <v/>
      </c>
      <c r="G800" s="288" t="str">
        <f>IF('①7.積算内訳（PR）'!G799="","",'①7.積算内訳（PR）'!G799)</f>
        <v/>
      </c>
      <c r="H800" s="753" t="str">
        <f>IF('①7.積算内訳（PR）'!H799="","",'①7.積算内訳（PR）'!H799)</f>
        <v/>
      </c>
      <c r="I800" s="1780"/>
      <c r="J800" s="264" t="s">
        <v>149</v>
      </c>
      <c r="K800" s="265"/>
      <c r="L800" s="288" t="str">
        <f t="shared" si="164"/>
        <v/>
      </c>
      <c r="M800" s="266"/>
      <c r="N800" s="266"/>
      <c r="O800" s="266"/>
      <c r="P800" s="1783"/>
      <c r="Q800" s="1373"/>
      <c r="R800" s="1374"/>
      <c r="S800" s="259"/>
      <c r="T800" s="257"/>
      <c r="U800" s="180"/>
    </row>
    <row r="801" spans="2:21" ht="19.5" hidden="1" customHeight="1">
      <c r="B801" s="1364"/>
      <c r="C801" s="269" t="s">
        <v>150</v>
      </c>
      <c r="D801" s="265"/>
      <c r="E801" s="288">
        <f t="shared" si="163"/>
        <v>0</v>
      </c>
      <c r="F801" s="288" t="str">
        <f>IF('①7.積算内訳（PR）'!F800="","",'①7.積算内訳（PR）'!F800)</f>
        <v/>
      </c>
      <c r="G801" s="288" t="str">
        <f>IF('①7.積算内訳（PR）'!G800="","",'①7.積算内訳（PR）'!G800)</f>
        <v/>
      </c>
      <c r="H801" s="753" t="str">
        <f>IF('①7.積算内訳（PR）'!H800="","",'①7.積算内訳（PR）'!H800)</f>
        <v/>
      </c>
      <c r="I801" s="1780"/>
      <c r="J801" s="269" t="s">
        <v>150</v>
      </c>
      <c r="K801" s="265"/>
      <c r="L801" s="288" t="str">
        <f t="shared" si="164"/>
        <v/>
      </c>
      <c r="M801" s="266"/>
      <c r="N801" s="266"/>
      <c r="O801" s="266"/>
      <c r="P801" s="1783"/>
      <c r="Q801" s="1373"/>
      <c r="R801" s="1374"/>
      <c r="S801" s="259"/>
      <c r="T801" s="257"/>
      <c r="U801" s="180"/>
    </row>
    <row r="802" spans="2:21" ht="19.5" hidden="1" customHeight="1">
      <c r="B802" s="1364"/>
      <c r="C802" s="264" t="s">
        <v>151</v>
      </c>
      <c r="D802" s="265"/>
      <c r="E802" s="288">
        <f t="shared" si="163"/>
        <v>0</v>
      </c>
      <c r="F802" s="288" t="str">
        <f>IF('①7.積算内訳（PR）'!F801="","",'①7.積算内訳（PR）'!F801)</f>
        <v/>
      </c>
      <c r="G802" s="288" t="str">
        <f>IF('①7.積算内訳（PR）'!G801="","",'①7.積算内訳（PR）'!G801)</f>
        <v/>
      </c>
      <c r="H802" s="753" t="str">
        <f>IF('①7.積算内訳（PR）'!H801="","",'①7.積算内訳（PR）'!H801)</f>
        <v/>
      </c>
      <c r="I802" s="1780"/>
      <c r="J802" s="264" t="s">
        <v>151</v>
      </c>
      <c r="K802" s="265"/>
      <c r="L802" s="288" t="str">
        <f t="shared" si="164"/>
        <v/>
      </c>
      <c r="M802" s="266"/>
      <c r="N802" s="266"/>
      <c r="O802" s="266"/>
      <c r="P802" s="1783"/>
      <c r="Q802" s="1373"/>
      <c r="R802" s="1374"/>
      <c r="S802" s="268"/>
      <c r="T802" s="270"/>
      <c r="U802" s="180"/>
    </row>
    <row r="803" spans="2:21" ht="19.5" hidden="1" customHeight="1">
      <c r="B803" s="1364"/>
      <c r="C803" s="264" t="s">
        <v>152</v>
      </c>
      <c r="D803" s="265"/>
      <c r="E803" s="288">
        <f t="shared" si="163"/>
        <v>0</v>
      </c>
      <c r="F803" s="754" t="str">
        <f>IF('①7.積算内訳（PR）'!F802="","",'①7.積算内訳（PR）'!F802)</f>
        <v/>
      </c>
      <c r="G803" s="754" t="str">
        <f>IF('①7.積算内訳（PR）'!G802="","",'①7.積算内訳（PR）'!G802)</f>
        <v/>
      </c>
      <c r="H803" s="753" t="str">
        <f>IF('①7.積算内訳（PR）'!H802="","",'①7.積算内訳（PR）'!H802)</f>
        <v/>
      </c>
      <c r="I803" s="1780"/>
      <c r="J803" s="264" t="s">
        <v>152</v>
      </c>
      <c r="K803" s="265"/>
      <c r="L803" s="288" t="str">
        <f t="shared" si="164"/>
        <v/>
      </c>
      <c r="M803" s="278"/>
      <c r="N803" s="278"/>
      <c r="O803" s="278"/>
      <c r="P803" s="1783"/>
      <c r="Q803" s="1373"/>
      <c r="R803" s="1374"/>
      <c r="S803" s="268"/>
      <c r="T803" s="270"/>
      <c r="U803" s="180"/>
    </row>
    <row r="804" spans="2:21" ht="19.5" hidden="1" customHeight="1">
      <c r="B804" s="1364"/>
      <c r="C804" s="272" t="s">
        <v>631</v>
      </c>
      <c r="D804" s="265"/>
      <c r="E804" s="288">
        <f t="shared" si="163"/>
        <v>0</v>
      </c>
      <c r="F804" s="288" t="str">
        <f>IF('①7.積算内訳（PR）'!F803="","",'①7.積算内訳（PR）'!F803)</f>
        <v/>
      </c>
      <c r="G804" s="288" t="str">
        <f>IF('①7.積算内訳（PR）'!G803="","",'①7.積算内訳（PR）'!G803)</f>
        <v/>
      </c>
      <c r="H804" s="753" t="str">
        <f>IF('①7.積算内訳（PR）'!H803="","",'①7.積算内訳（PR）'!H803)</f>
        <v/>
      </c>
      <c r="I804" s="1780"/>
      <c r="J804" s="272" t="s">
        <v>631</v>
      </c>
      <c r="K804" s="265"/>
      <c r="L804" s="288" t="str">
        <f t="shared" si="164"/>
        <v/>
      </c>
      <c r="M804" s="266"/>
      <c r="N804" s="266"/>
      <c r="O804" s="266"/>
      <c r="P804" s="1783"/>
      <c r="Q804" s="1373"/>
      <c r="R804" s="1374"/>
      <c r="S804" s="268"/>
      <c r="T804" s="270"/>
      <c r="U804" s="180"/>
    </row>
    <row r="805" spans="2:21" ht="19.5" hidden="1" customHeight="1">
      <c r="B805" s="1364"/>
      <c r="C805" s="264" t="s">
        <v>153</v>
      </c>
      <c r="D805" s="265"/>
      <c r="E805" s="288">
        <f t="shared" si="163"/>
        <v>0</v>
      </c>
      <c r="F805" s="266"/>
      <c r="G805" s="288" t="str">
        <f>IF('①7.積算内訳（PR）'!G804="","",'①7.積算内訳（PR）'!G804)</f>
        <v/>
      </c>
      <c r="H805" s="753" t="str">
        <f>IF('①7.積算内訳（PR）'!H804="","",'①7.積算内訳（PR）'!H804)</f>
        <v/>
      </c>
      <c r="I805" s="1780"/>
      <c r="J805" s="264" t="s">
        <v>153</v>
      </c>
      <c r="K805" s="265"/>
      <c r="L805" s="288" t="str">
        <f t="shared" si="164"/>
        <v/>
      </c>
      <c r="M805" s="266"/>
      <c r="N805" s="266"/>
      <c r="O805" s="266"/>
      <c r="P805" s="1783"/>
      <c r="Q805" s="1373"/>
      <c r="R805" s="1374"/>
      <c r="S805" s="268"/>
      <c r="T805" s="270"/>
      <c r="U805" s="180"/>
    </row>
    <row r="806" spans="2:21" ht="19.5" hidden="1" customHeight="1" thickBot="1">
      <c r="B806" s="1365"/>
      <c r="C806" s="273" t="s">
        <v>154</v>
      </c>
      <c r="D806" s="758" t="str">
        <f>IF('①7.積算内訳（PR）'!D805="","",'①7.積算内訳（PR）'!D805)</f>
        <v/>
      </c>
      <c r="E806" s="289">
        <f>SUM(F806:H806)</f>
        <v>0</v>
      </c>
      <c r="F806" s="289" t="str">
        <f>IF('①7.積算内訳（PR）'!F805="","",'①7.積算内訳（PR）'!F805)</f>
        <v/>
      </c>
      <c r="G806" s="289" t="str">
        <f>IF('①7.積算内訳（PR）'!G805="","",'①7.積算内訳（PR）'!G805)</f>
        <v/>
      </c>
      <c r="H806" s="755" t="str">
        <f>IF('①7.積算内訳（PR）'!H805="","",'①7.積算内訳（PR）'!H805)</f>
        <v/>
      </c>
      <c r="I806" s="1781"/>
      <c r="J806" s="273" t="s">
        <v>154</v>
      </c>
      <c r="K806" s="274"/>
      <c r="L806" s="289" t="str">
        <f t="shared" si="164"/>
        <v/>
      </c>
      <c r="M806" s="275"/>
      <c r="N806" s="275"/>
      <c r="O806" s="275"/>
      <c r="P806" s="1784"/>
      <c r="Q806" s="1381"/>
      <c r="R806" s="1382"/>
      <c r="S806" s="268"/>
      <c r="T806" s="270"/>
      <c r="U806" s="180"/>
    </row>
    <row r="807" spans="2:21">
      <c r="B807" s="229" t="s">
        <v>455</v>
      </c>
      <c r="C807" s="178" t="s">
        <v>459</v>
      </c>
      <c r="J807" s="322"/>
    </row>
    <row r="808" spans="2:21">
      <c r="B808" s="229" t="s">
        <v>456</v>
      </c>
      <c r="C808" s="178" t="s">
        <v>460</v>
      </c>
      <c r="J808" s="322"/>
    </row>
    <row r="809" spans="2:21">
      <c r="C809" s="178" t="s">
        <v>461</v>
      </c>
      <c r="J809" s="322"/>
    </row>
    <row r="810" spans="2:21">
      <c r="B810" s="229" t="s">
        <v>457</v>
      </c>
      <c r="C810" s="322" t="s">
        <v>630</v>
      </c>
    </row>
    <row r="811" spans="2:21">
      <c r="B811" s="161" t="s">
        <v>626</v>
      </c>
      <c r="C811" s="178" t="s">
        <v>462</v>
      </c>
      <c r="J811" s="322"/>
    </row>
    <row r="812" spans="2:21">
      <c r="C812" s="178" t="s">
        <v>463</v>
      </c>
    </row>
  </sheetData>
  <sheetProtection formatCells="0" formatColumns="0" formatRows="0"/>
  <mergeCells count="1214">
    <mergeCell ref="B88:B96"/>
    <mergeCell ref="B78:B86"/>
    <mergeCell ref="C77:D77"/>
    <mergeCell ref="C67:D67"/>
    <mergeCell ref="B68:B76"/>
    <mergeCell ref="B58:B66"/>
    <mergeCell ref="C57:D57"/>
    <mergeCell ref="C47:D47"/>
    <mergeCell ref="B48:B56"/>
    <mergeCell ref="B38:B46"/>
    <mergeCell ref="C37:D37"/>
    <mergeCell ref="F4:H4"/>
    <mergeCell ref="C27:D27"/>
    <mergeCell ref="B28:B36"/>
    <mergeCell ref="B18:B26"/>
    <mergeCell ref="C17:D17"/>
    <mergeCell ref="B6:D6"/>
    <mergeCell ref="C7:D7"/>
    <mergeCell ref="B8:B16"/>
    <mergeCell ref="B4:D5"/>
    <mergeCell ref="E4:E5"/>
    <mergeCell ref="Q2:R2"/>
    <mergeCell ref="I4:K5"/>
    <mergeCell ref="L4:L5"/>
    <mergeCell ref="M4:O4"/>
    <mergeCell ref="P4:P5"/>
    <mergeCell ref="Q4:R5"/>
    <mergeCell ref="I6:K6"/>
    <mergeCell ref="Q6:R6"/>
    <mergeCell ref="J7:K7"/>
    <mergeCell ref="B198:B206"/>
    <mergeCell ref="C197:D197"/>
    <mergeCell ref="C187:D187"/>
    <mergeCell ref="B188:B196"/>
    <mergeCell ref="B178:B186"/>
    <mergeCell ref="C177:D177"/>
    <mergeCell ref="C167:D167"/>
    <mergeCell ref="B168:B176"/>
    <mergeCell ref="B158:B166"/>
    <mergeCell ref="C157:D157"/>
    <mergeCell ref="C147:D147"/>
    <mergeCell ref="B148:B156"/>
    <mergeCell ref="B138:B146"/>
    <mergeCell ref="C137:D137"/>
    <mergeCell ref="C127:D127"/>
    <mergeCell ref="B128:B136"/>
    <mergeCell ref="B118:B126"/>
    <mergeCell ref="C117:D117"/>
    <mergeCell ref="C107:D107"/>
    <mergeCell ref="B108:B116"/>
    <mergeCell ref="B98:B106"/>
    <mergeCell ref="C97:D97"/>
    <mergeCell ref="C87:D87"/>
    <mergeCell ref="Q32:R32"/>
    <mergeCell ref="Q33:R33"/>
    <mergeCell ref="Q34:R34"/>
    <mergeCell ref="Q35:R35"/>
    <mergeCell ref="Q36:R36"/>
    <mergeCell ref="J37:K37"/>
    <mergeCell ref="Q37:R37"/>
    <mergeCell ref="I38:I46"/>
    <mergeCell ref="Q39:R39"/>
    <mergeCell ref="I18:I26"/>
    <mergeCell ref="P18:P26"/>
    <mergeCell ref="Q18:R18"/>
    <mergeCell ref="Q19:R19"/>
    <mergeCell ref="Q20:R20"/>
    <mergeCell ref="Q21:R21"/>
    <mergeCell ref="Q7:R7"/>
    <mergeCell ref="I8:I16"/>
    <mergeCell ref="P8:P16"/>
    <mergeCell ref="Q8:R8"/>
    <mergeCell ref="Q9:R9"/>
    <mergeCell ref="Q10:R10"/>
    <mergeCell ref="Q11:R11"/>
    <mergeCell ref="Q12:R12"/>
    <mergeCell ref="Q13:R13"/>
    <mergeCell ref="Q14:R14"/>
    <mergeCell ref="Q22:R22"/>
    <mergeCell ref="Q23:R23"/>
    <mergeCell ref="Q24:R24"/>
    <mergeCell ref="Q25:R25"/>
    <mergeCell ref="Q26:R26"/>
    <mergeCell ref="P68:P76"/>
    <mergeCell ref="Q68:R68"/>
    <mergeCell ref="Q69:R69"/>
    <mergeCell ref="Q70:R70"/>
    <mergeCell ref="Q71:R71"/>
    <mergeCell ref="Q72:R72"/>
    <mergeCell ref="Q73:R73"/>
    <mergeCell ref="Q74:R74"/>
    <mergeCell ref="Q75:R75"/>
    <mergeCell ref="Q83:R83"/>
    <mergeCell ref="Q84:R84"/>
    <mergeCell ref="Q85:R85"/>
    <mergeCell ref="Q86:R86"/>
    <mergeCell ref="J27:K27"/>
    <mergeCell ref="Q27:R27"/>
    <mergeCell ref="Q15:R15"/>
    <mergeCell ref="Q16:R16"/>
    <mergeCell ref="J17:K17"/>
    <mergeCell ref="Q17:R17"/>
    <mergeCell ref="J67:K67"/>
    <mergeCell ref="Q67:R67"/>
    <mergeCell ref="Q56:R56"/>
    <mergeCell ref="J57:K57"/>
    <mergeCell ref="Q57:R57"/>
    <mergeCell ref="Q62:R62"/>
    <mergeCell ref="Q61:R61"/>
    <mergeCell ref="Q60:R60"/>
    <mergeCell ref="Q59:R59"/>
    <mergeCell ref="Q58:R58"/>
    <mergeCell ref="P58:P66"/>
    <mergeCell ref="Q47:R47"/>
    <mergeCell ref="J47:K47"/>
    <mergeCell ref="J87:K87"/>
    <mergeCell ref="Q87:R87"/>
    <mergeCell ref="Q76:R76"/>
    <mergeCell ref="J77:K77"/>
    <mergeCell ref="Q77:R77"/>
    <mergeCell ref="I98:I106"/>
    <mergeCell ref="P98:P106"/>
    <mergeCell ref="Q98:R98"/>
    <mergeCell ref="Q99:R99"/>
    <mergeCell ref="Q100:R100"/>
    <mergeCell ref="Q101:R101"/>
    <mergeCell ref="Q102:R102"/>
    <mergeCell ref="I88:I96"/>
    <mergeCell ref="P88:P96"/>
    <mergeCell ref="Q88:R88"/>
    <mergeCell ref="Q89:R89"/>
    <mergeCell ref="Q90:R90"/>
    <mergeCell ref="Q91:R91"/>
    <mergeCell ref="Q92:R92"/>
    <mergeCell ref="Q93:R93"/>
    <mergeCell ref="Q94:R94"/>
    <mergeCell ref="Q95:R95"/>
    <mergeCell ref="Q103:R103"/>
    <mergeCell ref="Q104:R104"/>
    <mergeCell ref="I78:I86"/>
    <mergeCell ref="P78:P86"/>
    <mergeCell ref="Q78:R78"/>
    <mergeCell ref="Q79:R79"/>
    <mergeCell ref="Q80:R80"/>
    <mergeCell ref="Q81:R81"/>
    <mergeCell ref="Q82:R82"/>
    <mergeCell ref="I68:I76"/>
    <mergeCell ref="Q116:R116"/>
    <mergeCell ref="J117:K117"/>
    <mergeCell ref="Q117:R117"/>
    <mergeCell ref="Q105:R105"/>
    <mergeCell ref="Q106:R106"/>
    <mergeCell ref="J107:K107"/>
    <mergeCell ref="Q107:R107"/>
    <mergeCell ref="Q96:R96"/>
    <mergeCell ref="J97:K97"/>
    <mergeCell ref="Q97:R97"/>
    <mergeCell ref="I118:I126"/>
    <mergeCell ref="P118:P126"/>
    <mergeCell ref="Q118:R118"/>
    <mergeCell ref="Q119:R119"/>
    <mergeCell ref="Q120:R120"/>
    <mergeCell ref="Q121:R121"/>
    <mergeCell ref="Q122:R122"/>
    <mergeCell ref="I108:I116"/>
    <mergeCell ref="P108:P116"/>
    <mergeCell ref="Q108:R108"/>
    <mergeCell ref="Q109:R109"/>
    <mergeCell ref="Q110:R110"/>
    <mergeCell ref="Q111:R111"/>
    <mergeCell ref="Q112:R112"/>
    <mergeCell ref="Q113:R113"/>
    <mergeCell ref="Q114:R114"/>
    <mergeCell ref="Q115:R115"/>
    <mergeCell ref="I128:I136"/>
    <mergeCell ref="P128:P136"/>
    <mergeCell ref="Q128:R128"/>
    <mergeCell ref="Q129:R129"/>
    <mergeCell ref="Q130:R130"/>
    <mergeCell ref="Q131:R131"/>
    <mergeCell ref="Q132:R132"/>
    <mergeCell ref="Q133:R133"/>
    <mergeCell ref="Q134:R134"/>
    <mergeCell ref="Q135:R135"/>
    <mergeCell ref="Q143:R143"/>
    <mergeCell ref="Q144:R144"/>
    <mergeCell ref="Q145:R145"/>
    <mergeCell ref="Q146:R146"/>
    <mergeCell ref="Q123:R123"/>
    <mergeCell ref="Q124:R124"/>
    <mergeCell ref="Q125:R125"/>
    <mergeCell ref="Q126:R126"/>
    <mergeCell ref="J127:K127"/>
    <mergeCell ref="Q127:R127"/>
    <mergeCell ref="Q175:R175"/>
    <mergeCell ref="J147:K147"/>
    <mergeCell ref="Q147:R147"/>
    <mergeCell ref="Q136:R136"/>
    <mergeCell ref="J137:K137"/>
    <mergeCell ref="Q137:R137"/>
    <mergeCell ref="I158:I166"/>
    <mergeCell ref="P158:P166"/>
    <mergeCell ref="Q158:R158"/>
    <mergeCell ref="Q159:R159"/>
    <mergeCell ref="Q160:R160"/>
    <mergeCell ref="Q161:R161"/>
    <mergeCell ref="Q162:R162"/>
    <mergeCell ref="I148:I156"/>
    <mergeCell ref="P148:P156"/>
    <mergeCell ref="Q148:R148"/>
    <mergeCell ref="Q149:R149"/>
    <mergeCell ref="Q150:R150"/>
    <mergeCell ref="Q151:R151"/>
    <mergeCell ref="Q152:R152"/>
    <mergeCell ref="Q153:R153"/>
    <mergeCell ref="Q154:R154"/>
    <mergeCell ref="Q155:R155"/>
    <mergeCell ref="Q163:R163"/>
    <mergeCell ref="Q164:R164"/>
    <mergeCell ref="I138:I146"/>
    <mergeCell ref="P138:P146"/>
    <mergeCell ref="Q138:R138"/>
    <mergeCell ref="Q139:R139"/>
    <mergeCell ref="Q140:R140"/>
    <mergeCell ref="Q141:R141"/>
    <mergeCell ref="Q142:R142"/>
    <mergeCell ref="Q183:R183"/>
    <mergeCell ref="Q184:R184"/>
    <mergeCell ref="Q185:R185"/>
    <mergeCell ref="Q186:R186"/>
    <mergeCell ref="J187:K187"/>
    <mergeCell ref="Q187:R187"/>
    <mergeCell ref="Q176:R176"/>
    <mergeCell ref="J177:K177"/>
    <mergeCell ref="Q177:R177"/>
    <mergeCell ref="Q165:R165"/>
    <mergeCell ref="Q166:R166"/>
    <mergeCell ref="J167:K167"/>
    <mergeCell ref="Q167:R167"/>
    <mergeCell ref="Q156:R156"/>
    <mergeCell ref="J157:K157"/>
    <mergeCell ref="Q157:R157"/>
    <mergeCell ref="I178:I186"/>
    <mergeCell ref="P178:P186"/>
    <mergeCell ref="Q178:R178"/>
    <mergeCell ref="Q179:R179"/>
    <mergeCell ref="Q180:R180"/>
    <mergeCell ref="Q181:R181"/>
    <mergeCell ref="Q182:R182"/>
    <mergeCell ref="I168:I176"/>
    <mergeCell ref="P168:P176"/>
    <mergeCell ref="Q168:R168"/>
    <mergeCell ref="Q169:R169"/>
    <mergeCell ref="Q170:R170"/>
    <mergeCell ref="Q171:R171"/>
    <mergeCell ref="Q172:R172"/>
    <mergeCell ref="Q173:R173"/>
    <mergeCell ref="Q174:R174"/>
    <mergeCell ref="Q196:R196"/>
    <mergeCell ref="J197:K197"/>
    <mergeCell ref="Q197:R197"/>
    <mergeCell ref="I198:I206"/>
    <mergeCell ref="P198:P206"/>
    <mergeCell ref="Q198:R198"/>
    <mergeCell ref="Q199:R199"/>
    <mergeCell ref="Q200:R200"/>
    <mergeCell ref="Q201:R201"/>
    <mergeCell ref="Q202:R202"/>
    <mergeCell ref="I188:I196"/>
    <mergeCell ref="P188:P196"/>
    <mergeCell ref="Q188:R188"/>
    <mergeCell ref="Q189:R189"/>
    <mergeCell ref="Q190:R190"/>
    <mergeCell ref="Q191:R191"/>
    <mergeCell ref="Q192:R192"/>
    <mergeCell ref="Q193:R193"/>
    <mergeCell ref="Q194:R194"/>
    <mergeCell ref="Q195:R195"/>
    <mergeCell ref="Q203:R203"/>
    <mergeCell ref="Q204:R204"/>
    <mergeCell ref="Q205:R205"/>
    <mergeCell ref="Q206:R206"/>
    <mergeCell ref="I58:I66"/>
    <mergeCell ref="Q54:R54"/>
    <mergeCell ref="Q53:R53"/>
    <mergeCell ref="Q52:R52"/>
    <mergeCell ref="Q51:R51"/>
    <mergeCell ref="Q50:R50"/>
    <mergeCell ref="Q49:R49"/>
    <mergeCell ref="Q48:R48"/>
    <mergeCell ref="P48:P56"/>
    <mergeCell ref="I48:I56"/>
    <mergeCell ref="Q55:R55"/>
    <mergeCell ref="Q63:R63"/>
    <mergeCell ref="Q64:R64"/>
    <mergeCell ref="Q65:R65"/>
    <mergeCell ref="Q66:R66"/>
    <mergeCell ref="B3:H3"/>
    <mergeCell ref="I3:R3"/>
    <mergeCell ref="Q46:R46"/>
    <mergeCell ref="Q44:R44"/>
    <mergeCell ref="Q45:R45"/>
    <mergeCell ref="P38:P46"/>
    <mergeCell ref="Q38:R38"/>
    <mergeCell ref="Q40:R40"/>
    <mergeCell ref="Q41:R41"/>
    <mergeCell ref="Q42:R42"/>
    <mergeCell ref="Q43:R43"/>
    <mergeCell ref="I28:I36"/>
    <mergeCell ref="P28:P36"/>
    <mergeCell ref="Q28:R28"/>
    <mergeCell ref="Q29:R29"/>
    <mergeCell ref="Q30:R30"/>
    <mergeCell ref="Q31:R31"/>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s>
  <phoneticPr fontId="1"/>
  <conditionalFormatting sqref="I8:I16">
    <cfRule type="containsText" dxfId="3199" priority="400" operator="containsText" text="中止">
      <formula>NOT(ISERROR(SEARCH("中止",I8)))</formula>
    </cfRule>
    <cfRule type="containsText" dxfId="3198" priority="401" operator="containsText" text="変更">
      <formula>NOT(ISERROR(SEARCH("変更",I8)))</formula>
    </cfRule>
  </conditionalFormatting>
  <conditionalFormatting sqref="I18:I26">
    <cfRule type="containsText" dxfId="3197" priority="398" operator="containsText" text="中止">
      <formula>NOT(ISERROR(SEARCH("中止",I18)))</formula>
    </cfRule>
    <cfRule type="containsText" dxfId="3196" priority="399" operator="containsText" text="変更">
      <formula>NOT(ISERROR(SEARCH("変更",I18)))</formula>
    </cfRule>
  </conditionalFormatting>
  <conditionalFormatting sqref="B7:H7">
    <cfRule type="expression" dxfId="3195" priority="394">
      <formula>$I$8="中止"</formula>
    </cfRule>
    <cfRule type="expression" dxfId="3194" priority="396">
      <formula>$I$8="変更"</formula>
    </cfRule>
  </conditionalFormatting>
  <conditionalFormatting sqref="B17:H17">
    <cfRule type="expression" dxfId="3193" priority="393">
      <formula>$I$18="中止"</formula>
    </cfRule>
    <cfRule type="expression" dxfId="3192" priority="395">
      <formula>$I$18="変更"</formula>
    </cfRule>
  </conditionalFormatting>
  <conditionalFormatting sqref="B27:H27">
    <cfRule type="expression" dxfId="3191" priority="391">
      <formula>$I$28="中止"</formula>
    </cfRule>
    <cfRule type="expression" dxfId="3190" priority="392">
      <formula>$I$28="変更"</formula>
    </cfRule>
  </conditionalFormatting>
  <conditionalFormatting sqref="B37:H37">
    <cfRule type="expression" dxfId="3189" priority="389">
      <formula>$I$38="中止"</formula>
    </cfRule>
    <cfRule type="expression" dxfId="3188" priority="390">
      <formula>$I$38="変更"</formula>
    </cfRule>
  </conditionalFormatting>
  <conditionalFormatting sqref="B47:H47">
    <cfRule type="expression" dxfId="3187" priority="387">
      <formula>$I$48="中止"</formula>
    </cfRule>
    <cfRule type="expression" dxfId="3186" priority="388">
      <formula>$I$48="変更"</formula>
    </cfRule>
  </conditionalFormatting>
  <conditionalFormatting sqref="B57:H57">
    <cfRule type="expression" dxfId="3185" priority="385">
      <formula>$I$58="中止"</formula>
    </cfRule>
    <cfRule type="expression" dxfId="3184" priority="386">
      <formula>$I$58="変更"</formula>
    </cfRule>
  </conditionalFormatting>
  <conditionalFormatting sqref="B67:H67">
    <cfRule type="expression" dxfId="3183" priority="383">
      <formula>$I$68="中止"</formula>
    </cfRule>
    <cfRule type="expression" dxfId="3182" priority="384">
      <formula>$I$68="変更"</formula>
    </cfRule>
  </conditionalFormatting>
  <conditionalFormatting sqref="B77:H77">
    <cfRule type="expression" dxfId="3181" priority="381">
      <formula>$I$78="中止"</formula>
    </cfRule>
    <cfRule type="expression" dxfId="3180" priority="382">
      <formula>$I$78="変更"</formula>
    </cfRule>
  </conditionalFormatting>
  <conditionalFormatting sqref="B87:H87">
    <cfRule type="expression" dxfId="3179" priority="379">
      <formula>$I$88="中止"</formula>
    </cfRule>
    <cfRule type="expression" dxfId="3178" priority="380">
      <formula>$I$88="変更"</formula>
    </cfRule>
  </conditionalFormatting>
  <conditionalFormatting sqref="B97:H97">
    <cfRule type="expression" dxfId="3177" priority="377">
      <formula>$I$98="中止"</formula>
    </cfRule>
    <cfRule type="expression" dxfId="3176" priority="378">
      <formula>$I$98="変更"</formula>
    </cfRule>
  </conditionalFormatting>
  <conditionalFormatting sqref="B107:H107">
    <cfRule type="expression" dxfId="3175" priority="375">
      <formula>$I$108="中止"</formula>
    </cfRule>
    <cfRule type="expression" dxfId="3174" priority="376">
      <formula>$I$108="変更"</formula>
    </cfRule>
  </conditionalFormatting>
  <conditionalFormatting sqref="B117:H117">
    <cfRule type="expression" dxfId="3173" priority="373">
      <formula>$I$118="中止"</formula>
    </cfRule>
    <cfRule type="expression" dxfId="3172" priority="374">
      <formula>$I$118="変更"</formula>
    </cfRule>
  </conditionalFormatting>
  <conditionalFormatting sqref="B127:H127">
    <cfRule type="expression" dxfId="3171" priority="371">
      <formula>$I$128="中止"</formula>
    </cfRule>
    <cfRule type="expression" dxfId="3170" priority="372">
      <formula>$I$128="変更"</formula>
    </cfRule>
  </conditionalFormatting>
  <conditionalFormatting sqref="B137:H137">
    <cfRule type="expression" dxfId="3169" priority="369">
      <formula>$I$138="中止"</formula>
    </cfRule>
    <cfRule type="expression" dxfId="3168" priority="370">
      <formula>$I$138="変更"</formula>
    </cfRule>
  </conditionalFormatting>
  <conditionalFormatting sqref="B147:H147">
    <cfRule type="expression" dxfId="3167" priority="367">
      <formula>$I$148="中止"</formula>
    </cfRule>
    <cfRule type="expression" dxfId="3166" priority="368">
      <formula>$I$148="変更"</formula>
    </cfRule>
  </conditionalFormatting>
  <conditionalFormatting sqref="B157:H157">
    <cfRule type="expression" dxfId="3165" priority="365">
      <formula>$I$158="中止"</formula>
    </cfRule>
    <cfRule type="expression" dxfId="3164" priority="366">
      <formula>$I$158="変更"</formula>
    </cfRule>
  </conditionalFormatting>
  <conditionalFormatting sqref="B167:H167">
    <cfRule type="expression" dxfId="3163" priority="363">
      <formula>$I$168="中止"</formula>
    </cfRule>
    <cfRule type="expression" dxfId="3162" priority="364">
      <formula>$I$168="変更"</formula>
    </cfRule>
  </conditionalFormatting>
  <conditionalFormatting sqref="B177:H177">
    <cfRule type="expression" dxfId="3161" priority="361">
      <formula>$I$178="中止"</formula>
    </cfRule>
    <cfRule type="expression" dxfId="3160" priority="362">
      <formula>$I$178="変更"</formula>
    </cfRule>
  </conditionalFormatting>
  <conditionalFormatting sqref="B187:H187">
    <cfRule type="expression" dxfId="3159" priority="359">
      <formula>$I$188="中止"</formula>
    </cfRule>
    <cfRule type="expression" dxfId="3158" priority="360">
      <formula>$I$188="変更"</formula>
    </cfRule>
  </conditionalFormatting>
  <conditionalFormatting sqref="B197:H197">
    <cfRule type="expression" dxfId="3157" priority="357">
      <formula>$I$198="中止"</formula>
    </cfRule>
    <cfRule type="expression" dxfId="3156" priority="358">
      <formula>$I$198="変更"</formula>
    </cfRule>
  </conditionalFormatting>
  <conditionalFormatting sqref="I28:I36">
    <cfRule type="containsText" dxfId="3155" priority="317" operator="containsText" text="中止">
      <formula>NOT(ISERROR(SEARCH("中止",I28)))</formula>
    </cfRule>
    <cfRule type="containsText" dxfId="3154" priority="318" operator="containsText" text="変更">
      <formula>NOT(ISERROR(SEARCH("変更",I28)))</formula>
    </cfRule>
  </conditionalFormatting>
  <conditionalFormatting sqref="I38:I46">
    <cfRule type="containsText" dxfId="3153" priority="315" operator="containsText" text="中止">
      <formula>NOT(ISERROR(SEARCH("中止",I38)))</formula>
    </cfRule>
    <cfRule type="containsText" dxfId="3152" priority="316" operator="containsText" text="変更">
      <formula>NOT(ISERROR(SEARCH("変更",I38)))</formula>
    </cfRule>
  </conditionalFormatting>
  <conditionalFormatting sqref="I48:I56">
    <cfRule type="containsText" dxfId="3151" priority="313" operator="containsText" text="中止">
      <formula>NOT(ISERROR(SEARCH("中止",I48)))</formula>
    </cfRule>
    <cfRule type="containsText" dxfId="3150" priority="314" operator="containsText" text="変更">
      <formula>NOT(ISERROR(SEARCH("変更",I48)))</formula>
    </cfRule>
  </conditionalFormatting>
  <conditionalFormatting sqref="I58:I66">
    <cfRule type="containsText" dxfId="3149" priority="311" operator="containsText" text="中止">
      <formula>NOT(ISERROR(SEARCH("中止",I58)))</formula>
    </cfRule>
    <cfRule type="containsText" dxfId="3148" priority="312" operator="containsText" text="変更">
      <formula>NOT(ISERROR(SEARCH("変更",I58)))</formula>
    </cfRule>
  </conditionalFormatting>
  <conditionalFormatting sqref="I68:I76">
    <cfRule type="containsText" dxfId="3147" priority="309" operator="containsText" text="中止">
      <formula>NOT(ISERROR(SEARCH("中止",I68)))</formula>
    </cfRule>
    <cfRule type="containsText" dxfId="3146" priority="310" operator="containsText" text="変更">
      <formula>NOT(ISERROR(SEARCH("変更",I68)))</formula>
    </cfRule>
  </conditionalFormatting>
  <conditionalFormatting sqref="I78:I86">
    <cfRule type="containsText" dxfId="3145" priority="307" operator="containsText" text="中止">
      <formula>NOT(ISERROR(SEARCH("中止",I78)))</formula>
    </cfRule>
    <cfRule type="containsText" dxfId="3144" priority="308" operator="containsText" text="変更">
      <formula>NOT(ISERROR(SEARCH("変更",I78)))</formula>
    </cfRule>
  </conditionalFormatting>
  <conditionalFormatting sqref="I88:I96">
    <cfRule type="containsText" dxfId="3143" priority="305" operator="containsText" text="中止">
      <formula>NOT(ISERROR(SEARCH("中止",I88)))</formula>
    </cfRule>
    <cfRule type="containsText" dxfId="3142" priority="306" operator="containsText" text="変更">
      <formula>NOT(ISERROR(SEARCH("変更",I88)))</formula>
    </cfRule>
  </conditionalFormatting>
  <conditionalFormatting sqref="I98:I106">
    <cfRule type="containsText" dxfId="3141" priority="303" operator="containsText" text="中止">
      <formula>NOT(ISERROR(SEARCH("中止",I98)))</formula>
    </cfRule>
    <cfRule type="containsText" dxfId="3140" priority="304" operator="containsText" text="変更">
      <formula>NOT(ISERROR(SEARCH("変更",I98)))</formula>
    </cfRule>
  </conditionalFormatting>
  <conditionalFormatting sqref="I108:I116">
    <cfRule type="containsText" dxfId="3139" priority="301" operator="containsText" text="中止">
      <formula>NOT(ISERROR(SEARCH("中止",I108)))</formula>
    </cfRule>
    <cfRule type="containsText" dxfId="3138" priority="302" operator="containsText" text="変更">
      <formula>NOT(ISERROR(SEARCH("変更",I108)))</formula>
    </cfRule>
  </conditionalFormatting>
  <conditionalFormatting sqref="I118:I126">
    <cfRule type="containsText" dxfId="3137" priority="299" operator="containsText" text="中止">
      <formula>NOT(ISERROR(SEARCH("中止",I118)))</formula>
    </cfRule>
    <cfRule type="containsText" dxfId="3136" priority="300" operator="containsText" text="変更">
      <formula>NOT(ISERROR(SEARCH("変更",I118)))</formula>
    </cfRule>
  </conditionalFormatting>
  <conditionalFormatting sqref="I128:I136">
    <cfRule type="containsText" dxfId="3135" priority="297" operator="containsText" text="中止">
      <formula>NOT(ISERROR(SEARCH("中止",I128)))</formula>
    </cfRule>
    <cfRule type="containsText" dxfId="3134" priority="298" operator="containsText" text="変更">
      <formula>NOT(ISERROR(SEARCH("変更",I128)))</formula>
    </cfRule>
  </conditionalFormatting>
  <conditionalFormatting sqref="I138:I146">
    <cfRule type="containsText" dxfId="3133" priority="295" operator="containsText" text="中止">
      <formula>NOT(ISERROR(SEARCH("中止",I138)))</formula>
    </cfRule>
    <cfRule type="containsText" dxfId="3132" priority="296" operator="containsText" text="変更">
      <formula>NOT(ISERROR(SEARCH("変更",I138)))</formula>
    </cfRule>
  </conditionalFormatting>
  <conditionalFormatting sqref="I148:I156">
    <cfRule type="containsText" dxfId="3131" priority="293" operator="containsText" text="中止">
      <formula>NOT(ISERROR(SEARCH("中止",I148)))</formula>
    </cfRule>
    <cfRule type="containsText" dxfId="3130" priority="294" operator="containsText" text="変更">
      <formula>NOT(ISERROR(SEARCH("変更",I148)))</formula>
    </cfRule>
  </conditionalFormatting>
  <conditionalFormatting sqref="I158:I166">
    <cfRule type="containsText" dxfId="3129" priority="291" operator="containsText" text="中止">
      <formula>NOT(ISERROR(SEARCH("中止",I158)))</formula>
    </cfRule>
    <cfRule type="containsText" dxfId="3128" priority="292" operator="containsText" text="変更">
      <formula>NOT(ISERROR(SEARCH("変更",I158)))</formula>
    </cfRule>
  </conditionalFormatting>
  <conditionalFormatting sqref="I168:I176">
    <cfRule type="containsText" dxfId="3127" priority="289" operator="containsText" text="中止">
      <formula>NOT(ISERROR(SEARCH("中止",I168)))</formula>
    </cfRule>
    <cfRule type="containsText" dxfId="3126" priority="290" operator="containsText" text="変更">
      <formula>NOT(ISERROR(SEARCH("変更",I168)))</formula>
    </cfRule>
  </conditionalFormatting>
  <conditionalFormatting sqref="I178:I186">
    <cfRule type="containsText" dxfId="3125" priority="287" operator="containsText" text="中止">
      <formula>NOT(ISERROR(SEARCH("中止",I178)))</formula>
    </cfRule>
    <cfRule type="containsText" dxfId="3124" priority="288" operator="containsText" text="変更">
      <formula>NOT(ISERROR(SEARCH("変更",I178)))</formula>
    </cfRule>
  </conditionalFormatting>
  <conditionalFormatting sqref="I188:I196">
    <cfRule type="containsText" dxfId="3123" priority="285" operator="containsText" text="中止">
      <formula>NOT(ISERROR(SEARCH("中止",I188)))</formula>
    </cfRule>
    <cfRule type="containsText" dxfId="3122" priority="286" operator="containsText" text="変更">
      <formula>NOT(ISERROR(SEARCH("変更",I188)))</formula>
    </cfRule>
  </conditionalFormatting>
  <conditionalFormatting sqref="I198:I206">
    <cfRule type="containsText" dxfId="3121" priority="283" operator="containsText" text="中止">
      <formula>NOT(ISERROR(SEARCH("中止",I198)))</formula>
    </cfRule>
    <cfRule type="containsText" dxfId="3120" priority="284" operator="containsText" text="変更">
      <formula>NOT(ISERROR(SEARCH("変更",I198)))</formula>
    </cfRule>
  </conditionalFormatting>
  <conditionalFormatting sqref="I208:I216">
    <cfRule type="containsText" dxfId="3119" priority="239" operator="containsText" text="中止">
      <formula>NOT(ISERROR(SEARCH("中止",I208)))</formula>
    </cfRule>
    <cfRule type="containsText" dxfId="3118" priority="240" operator="containsText" text="変更">
      <formula>NOT(ISERROR(SEARCH("変更",I208)))</formula>
    </cfRule>
  </conditionalFormatting>
  <conditionalFormatting sqref="I218:I226">
    <cfRule type="containsText" dxfId="3117" priority="237" operator="containsText" text="中止">
      <formula>NOT(ISERROR(SEARCH("中止",I218)))</formula>
    </cfRule>
    <cfRule type="containsText" dxfId="3116" priority="238" operator="containsText" text="変更">
      <formula>NOT(ISERROR(SEARCH("変更",I218)))</formula>
    </cfRule>
  </conditionalFormatting>
  <conditionalFormatting sqref="B207:H207">
    <cfRule type="expression" dxfId="3115" priority="234">
      <formula>$I$208="中止"</formula>
    </cfRule>
    <cfRule type="expression" dxfId="3114" priority="236">
      <formula>$I$208="変更"</formula>
    </cfRule>
  </conditionalFormatting>
  <conditionalFormatting sqref="B217:H217">
    <cfRule type="expression" dxfId="3113" priority="233">
      <formula>$I$218="中止"</formula>
    </cfRule>
    <cfRule type="expression" dxfId="3112" priority="235">
      <formula>$I$218="変更"</formula>
    </cfRule>
  </conditionalFormatting>
  <conditionalFormatting sqref="B227:H227">
    <cfRule type="expression" dxfId="3111" priority="231">
      <formula>$I$228="中止"</formula>
    </cfRule>
    <cfRule type="expression" dxfId="3110" priority="232">
      <formula>$I$228="変更"</formula>
    </cfRule>
  </conditionalFormatting>
  <conditionalFormatting sqref="B237:H237">
    <cfRule type="expression" dxfId="3109" priority="229">
      <formula>$I$238="中止"</formula>
    </cfRule>
    <cfRule type="expression" dxfId="3108" priority="230">
      <formula>$I$238="変更"</formula>
    </cfRule>
  </conditionalFormatting>
  <conditionalFormatting sqref="B247:H247">
    <cfRule type="expression" dxfId="3107" priority="227">
      <formula>$I$248="中止"</formula>
    </cfRule>
    <cfRule type="expression" dxfId="3106" priority="228">
      <formula>$I$248="変更"</formula>
    </cfRule>
  </conditionalFormatting>
  <conditionalFormatting sqref="B257:H257">
    <cfRule type="expression" dxfId="3105" priority="225">
      <formula>$I$258="中止"</formula>
    </cfRule>
    <cfRule type="expression" dxfId="3104" priority="226">
      <formula>$I$258="変更"</formula>
    </cfRule>
  </conditionalFormatting>
  <conditionalFormatting sqref="B267:H267">
    <cfRule type="expression" dxfId="3103" priority="223">
      <formula>$I$268="中止"</formula>
    </cfRule>
    <cfRule type="expression" dxfId="3102" priority="224">
      <formula>$I$268="変更"</formula>
    </cfRule>
  </conditionalFormatting>
  <conditionalFormatting sqref="B277:H277">
    <cfRule type="expression" dxfId="3101" priority="221">
      <formula>$I$278="中止"</formula>
    </cfRule>
    <cfRule type="expression" dxfId="3100" priority="222">
      <formula>$I$278="変更"</formula>
    </cfRule>
  </conditionalFormatting>
  <conditionalFormatting sqref="B287:H287">
    <cfRule type="expression" dxfId="3099" priority="219">
      <formula>$I$288="中止"</formula>
    </cfRule>
    <cfRule type="expression" dxfId="3098" priority="220">
      <formula>$I$288="変更"</formula>
    </cfRule>
  </conditionalFormatting>
  <conditionalFormatting sqref="B297:H297">
    <cfRule type="expression" dxfId="3097" priority="217">
      <formula>$I$298="中止"</formula>
    </cfRule>
    <cfRule type="expression" dxfId="3096" priority="218">
      <formula>$I$298="変更"</formula>
    </cfRule>
  </conditionalFormatting>
  <conditionalFormatting sqref="B307:H307">
    <cfRule type="expression" dxfId="3095" priority="215">
      <formula>$I$308="中止"</formula>
    </cfRule>
    <cfRule type="expression" dxfId="3094" priority="216">
      <formula>$I$308="変更"</formula>
    </cfRule>
  </conditionalFormatting>
  <conditionalFormatting sqref="B317:H317">
    <cfRule type="expression" dxfId="3093" priority="213">
      <formula>$I$318="中止"</formula>
    </cfRule>
    <cfRule type="expression" dxfId="3092" priority="214">
      <formula>$I$318="変更"</formula>
    </cfRule>
  </conditionalFormatting>
  <conditionalFormatting sqref="B327:H327">
    <cfRule type="expression" dxfId="3091" priority="211">
      <formula>$I$328="中止"</formula>
    </cfRule>
    <cfRule type="expression" dxfId="3090" priority="212">
      <formula>$I$328="変更"</formula>
    </cfRule>
  </conditionalFormatting>
  <conditionalFormatting sqref="B337:H337">
    <cfRule type="expression" dxfId="3089" priority="209">
      <formula>$I$338="中止"</formula>
    </cfRule>
    <cfRule type="expression" dxfId="3088" priority="210">
      <formula>$I$338="変更"</formula>
    </cfRule>
  </conditionalFormatting>
  <conditionalFormatting sqref="B347:H347">
    <cfRule type="expression" dxfId="3087" priority="207">
      <formula>$I$348="中止"</formula>
    </cfRule>
    <cfRule type="expression" dxfId="3086" priority="208">
      <formula>$I$348="変更"</formula>
    </cfRule>
  </conditionalFormatting>
  <conditionalFormatting sqref="B357:H357">
    <cfRule type="expression" dxfId="3085" priority="205">
      <formula>$I$358="中止"</formula>
    </cfRule>
    <cfRule type="expression" dxfId="3084" priority="206">
      <formula>$I$358="変更"</formula>
    </cfRule>
  </conditionalFormatting>
  <conditionalFormatting sqref="B367:H367">
    <cfRule type="expression" dxfId="3083" priority="203">
      <formula>$I$368="中止"</formula>
    </cfRule>
    <cfRule type="expression" dxfId="3082" priority="204">
      <formula>$I$368="変更"</formula>
    </cfRule>
  </conditionalFormatting>
  <conditionalFormatting sqref="B377:H377">
    <cfRule type="expression" dxfId="3081" priority="201">
      <formula>$I$378="中止"</formula>
    </cfRule>
    <cfRule type="expression" dxfId="3080" priority="202">
      <formula>$I$378="変更"</formula>
    </cfRule>
  </conditionalFormatting>
  <conditionalFormatting sqref="B387:H387">
    <cfRule type="expression" dxfId="3079" priority="199">
      <formula>$I$388="中止"</formula>
    </cfRule>
    <cfRule type="expression" dxfId="3078" priority="200">
      <formula>$I$388="変更"</formula>
    </cfRule>
  </conditionalFormatting>
  <conditionalFormatting sqref="B397:H397">
    <cfRule type="expression" dxfId="3077" priority="197">
      <formula>$I$398="中止"</formula>
    </cfRule>
    <cfRule type="expression" dxfId="3076" priority="198">
      <formula>$I$398="変更"</formula>
    </cfRule>
  </conditionalFormatting>
  <conditionalFormatting sqref="I228:I236">
    <cfRule type="containsText" dxfId="3075" priority="195" operator="containsText" text="中止">
      <formula>NOT(ISERROR(SEARCH("中止",I228)))</formula>
    </cfRule>
    <cfRule type="containsText" dxfId="3074" priority="196" operator="containsText" text="変更">
      <formula>NOT(ISERROR(SEARCH("変更",I228)))</formula>
    </cfRule>
  </conditionalFormatting>
  <conditionalFormatting sqref="I238:I246">
    <cfRule type="containsText" dxfId="3073" priority="193" operator="containsText" text="中止">
      <formula>NOT(ISERROR(SEARCH("中止",I238)))</formula>
    </cfRule>
    <cfRule type="containsText" dxfId="3072" priority="194" operator="containsText" text="変更">
      <formula>NOT(ISERROR(SEARCH("変更",I238)))</formula>
    </cfRule>
  </conditionalFormatting>
  <conditionalFormatting sqref="I248:I256">
    <cfRule type="containsText" dxfId="3071" priority="191" operator="containsText" text="中止">
      <formula>NOT(ISERROR(SEARCH("中止",I248)))</formula>
    </cfRule>
    <cfRule type="containsText" dxfId="3070" priority="192" operator="containsText" text="変更">
      <formula>NOT(ISERROR(SEARCH("変更",I248)))</formula>
    </cfRule>
  </conditionalFormatting>
  <conditionalFormatting sqref="I258:I266">
    <cfRule type="containsText" dxfId="3069" priority="189" operator="containsText" text="中止">
      <formula>NOT(ISERROR(SEARCH("中止",I258)))</formula>
    </cfRule>
    <cfRule type="containsText" dxfId="3068" priority="190" operator="containsText" text="変更">
      <formula>NOT(ISERROR(SEARCH("変更",I258)))</formula>
    </cfRule>
  </conditionalFormatting>
  <conditionalFormatting sqref="I268:I276">
    <cfRule type="containsText" dxfId="3067" priority="187" operator="containsText" text="中止">
      <formula>NOT(ISERROR(SEARCH("中止",I268)))</formula>
    </cfRule>
    <cfRule type="containsText" dxfId="3066" priority="188" operator="containsText" text="変更">
      <formula>NOT(ISERROR(SEARCH("変更",I268)))</formula>
    </cfRule>
  </conditionalFormatting>
  <conditionalFormatting sqref="I278:I286">
    <cfRule type="containsText" dxfId="3065" priority="185" operator="containsText" text="中止">
      <formula>NOT(ISERROR(SEARCH("中止",I278)))</formula>
    </cfRule>
    <cfRule type="containsText" dxfId="3064" priority="186" operator="containsText" text="変更">
      <formula>NOT(ISERROR(SEARCH("変更",I278)))</formula>
    </cfRule>
  </conditionalFormatting>
  <conditionalFormatting sqref="I288:I296">
    <cfRule type="containsText" dxfId="3063" priority="183" operator="containsText" text="中止">
      <formula>NOT(ISERROR(SEARCH("中止",I288)))</formula>
    </cfRule>
    <cfRule type="containsText" dxfId="3062" priority="184" operator="containsText" text="変更">
      <formula>NOT(ISERROR(SEARCH("変更",I288)))</formula>
    </cfRule>
  </conditionalFormatting>
  <conditionalFormatting sqref="I298:I306">
    <cfRule type="containsText" dxfId="3061" priority="181" operator="containsText" text="中止">
      <formula>NOT(ISERROR(SEARCH("中止",I298)))</formula>
    </cfRule>
    <cfRule type="containsText" dxfId="3060" priority="182" operator="containsText" text="変更">
      <formula>NOT(ISERROR(SEARCH("変更",I298)))</formula>
    </cfRule>
  </conditionalFormatting>
  <conditionalFormatting sqref="I308:I316">
    <cfRule type="containsText" dxfId="3059" priority="179" operator="containsText" text="中止">
      <formula>NOT(ISERROR(SEARCH("中止",I308)))</formula>
    </cfRule>
    <cfRule type="containsText" dxfId="3058" priority="180" operator="containsText" text="変更">
      <formula>NOT(ISERROR(SEARCH("変更",I308)))</formula>
    </cfRule>
  </conditionalFormatting>
  <conditionalFormatting sqref="I318:I326">
    <cfRule type="containsText" dxfId="3057" priority="177" operator="containsText" text="中止">
      <formula>NOT(ISERROR(SEARCH("中止",I318)))</formula>
    </cfRule>
    <cfRule type="containsText" dxfId="3056" priority="178" operator="containsText" text="変更">
      <formula>NOT(ISERROR(SEARCH("変更",I318)))</formula>
    </cfRule>
  </conditionalFormatting>
  <conditionalFormatting sqref="I328:I336">
    <cfRule type="containsText" dxfId="3055" priority="175" operator="containsText" text="中止">
      <formula>NOT(ISERROR(SEARCH("中止",I328)))</formula>
    </cfRule>
    <cfRule type="containsText" dxfId="3054" priority="176" operator="containsText" text="変更">
      <formula>NOT(ISERROR(SEARCH("変更",I328)))</formula>
    </cfRule>
  </conditionalFormatting>
  <conditionalFormatting sqref="I338:I346">
    <cfRule type="containsText" dxfId="3053" priority="173" operator="containsText" text="中止">
      <formula>NOT(ISERROR(SEARCH("中止",I338)))</formula>
    </cfRule>
    <cfRule type="containsText" dxfId="3052" priority="174" operator="containsText" text="変更">
      <formula>NOT(ISERROR(SEARCH("変更",I338)))</formula>
    </cfRule>
  </conditionalFormatting>
  <conditionalFormatting sqref="I348:I356">
    <cfRule type="containsText" dxfId="3051" priority="171" operator="containsText" text="中止">
      <formula>NOT(ISERROR(SEARCH("中止",I348)))</formula>
    </cfRule>
    <cfRule type="containsText" dxfId="3050" priority="172" operator="containsText" text="変更">
      <formula>NOT(ISERROR(SEARCH("変更",I348)))</formula>
    </cfRule>
  </conditionalFormatting>
  <conditionalFormatting sqref="I358:I366">
    <cfRule type="containsText" dxfId="3049" priority="169" operator="containsText" text="中止">
      <formula>NOT(ISERROR(SEARCH("中止",I358)))</formula>
    </cfRule>
    <cfRule type="containsText" dxfId="3048" priority="170" operator="containsText" text="変更">
      <formula>NOT(ISERROR(SEARCH("変更",I358)))</formula>
    </cfRule>
  </conditionalFormatting>
  <conditionalFormatting sqref="I368:I376">
    <cfRule type="containsText" dxfId="3047" priority="167" operator="containsText" text="中止">
      <formula>NOT(ISERROR(SEARCH("中止",I368)))</formula>
    </cfRule>
    <cfRule type="containsText" dxfId="3046" priority="168" operator="containsText" text="変更">
      <formula>NOT(ISERROR(SEARCH("変更",I368)))</formula>
    </cfRule>
  </conditionalFormatting>
  <conditionalFormatting sqref="I378:I386">
    <cfRule type="containsText" dxfId="3045" priority="165" operator="containsText" text="中止">
      <formula>NOT(ISERROR(SEARCH("中止",I378)))</formula>
    </cfRule>
    <cfRule type="containsText" dxfId="3044" priority="166" operator="containsText" text="変更">
      <formula>NOT(ISERROR(SEARCH("変更",I378)))</formula>
    </cfRule>
  </conditionalFormatting>
  <conditionalFormatting sqref="I388:I396">
    <cfRule type="containsText" dxfId="3043" priority="163" operator="containsText" text="中止">
      <formula>NOT(ISERROR(SEARCH("中止",I388)))</formula>
    </cfRule>
    <cfRule type="containsText" dxfId="3042" priority="164" operator="containsText" text="変更">
      <formula>NOT(ISERROR(SEARCH("変更",I388)))</formula>
    </cfRule>
  </conditionalFormatting>
  <conditionalFormatting sqref="I398:I406">
    <cfRule type="containsText" dxfId="3041" priority="161" operator="containsText" text="中止">
      <formula>NOT(ISERROR(SEARCH("中止",I398)))</formula>
    </cfRule>
    <cfRule type="containsText" dxfId="3040" priority="162" operator="containsText" text="変更">
      <formula>NOT(ISERROR(SEARCH("変更",I398)))</formula>
    </cfRule>
  </conditionalFormatting>
  <conditionalFormatting sqref="I408:I416">
    <cfRule type="containsText" dxfId="3039" priority="159" operator="containsText" text="中止">
      <formula>NOT(ISERROR(SEARCH("中止",I408)))</formula>
    </cfRule>
    <cfRule type="containsText" dxfId="3038" priority="160" operator="containsText" text="変更">
      <formula>NOT(ISERROR(SEARCH("変更",I408)))</formula>
    </cfRule>
  </conditionalFormatting>
  <conditionalFormatting sqref="I418:I426">
    <cfRule type="containsText" dxfId="3037" priority="157" operator="containsText" text="中止">
      <formula>NOT(ISERROR(SEARCH("中止",I418)))</formula>
    </cfRule>
    <cfRule type="containsText" dxfId="3036" priority="158" operator="containsText" text="変更">
      <formula>NOT(ISERROR(SEARCH("変更",I418)))</formula>
    </cfRule>
  </conditionalFormatting>
  <conditionalFormatting sqref="B407:H407">
    <cfRule type="expression" dxfId="3035" priority="154">
      <formula>$I$408="中止"</formula>
    </cfRule>
    <cfRule type="expression" dxfId="3034" priority="156">
      <formula>$I$408="変更"</formula>
    </cfRule>
  </conditionalFormatting>
  <conditionalFormatting sqref="B417:H417">
    <cfRule type="expression" dxfId="3033" priority="153">
      <formula>$I$418="中止"</formula>
    </cfRule>
    <cfRule type="expression" dxfId="3032" priority="155">
      <formula>$I$418="変更"</formula>
    </cfRule>
  </conditionalFormatting>
  <conditionalFormatting sqref="B427:H427">
    <cfRule type="expression" dxfId="3031" priority="151">
      <formula>$I$428="中止"</formula>
    </cfRule>
    <cfRule type="expression" dxfId="3030" priority="152">
      <formula>$I$428="変更"</formula>
    </cfRule>
  </conditionalFormatting>
  <conditionalFormatting sqref="B437:H437">
    <cfRule type="expression" dxfId="3029" priority="149">
      <formula>$I$438="中止"</formula>
    </cfRule>
    <cfRule type="expression" dxfId="3028" priority="150">
      <formula>$I$438="変更"</formula>
    </cfRule>
  </conditionalFormatting>
  <conditionalFormatting sqref="B447:H447">
    <cfRule type="expression" dxfId="3027" priority="147">
      <formula>$I$448="中止"</formula>
    </cfRule>
    <cfRule type="expression" dxfId="3026" priority="148">
      <formula>$I$448="変更"</formula>
    </cfRule>
  </conditionalFormatting>
  <conditionalFormatting sqref="B457:H457">
    <cfRule type="expression" dxfId="3025" priority="145">
      <formula>$I$458="中止"</formula>
    </cfRule>
    <cfRule type="expression" dxfId="3024" priority="146">
      <formula>$I$458="変更"</formula>
    </cfRule>
  </conditionalFormatting>
  <conditionalFormatting sqref="B467:H467">
    <cfRule type="expression" dxfId="3023" priority="143">
      <formula>$I$468="中止"</formula>
    </cfRule>
    <cfRule type="expression" dxfId="3022" priority="144">
      <formula>$I$468="変更"</formula>
    </cfRule>
  </conditionalFormatting>
  <conditionalFormatting sqref="B477:H477">
    <cfRule type="expression" dxfId="3021" priority="141">
      <formula>$I$478="中止"</formula>
    </cfRule>
    <cfRule type="expression" dxfId="3020" priority="142">
      <formula>$I$478="変更"</formula>
    </cfRule>
  </conditionalFormatting>
  <conditionalFormatting sqref="B487:H487">
    <cfRule type="expression" dxfId="3019" priority="139">
      <formula>$I$488="中止"</formula>
    </cfRule>
    <cfRule type="expression" dxfId="3018" priority="140">
      <formula>$I$488="変更"</formula>
    </cfRule>
  </conditionalFormatting>
  <conditionalFormatting sqref="B497:H497">
    <cfRule type="expression" dxfId="3017" priority="137">
      <formula>$I$498="中止"</formula>
    </cfRule>
    <cfRule type="expression" dxfId="3016" priority="138">
      <formula>$I$498="変更"</formula>
    </cfRule>
  </conditionalFormatting>
  <conditionalFormatting sqref="B507:H507">
    <cfRule type="expression" dxfId="3015" priority="135">
      <formula>$I$508="中止"</formula>
    </cfRule>
    <cfRule type="expression" dxfId="3014" priority="136">
      <formula>$I$508="変更"</formula>
    </cfRule>
  </conditionalFormatting>
  <conditionalFormatting sqref="B517:H517">
    <cfRule type="expression" dxfId="3013" priority="133">
      <formula>$I$518="中止"</formula>
    </cfRule>
    <cfRule type="expression" dxfId="3012" priority="134">
      <formula>$I$518="変更"</formula>
    </cfRule>
  </conditionalFormatting>
  <conditionalFormatting sqref="B527:H527">
    <cfRule type="expression" dxfId="3011" priority="131">
      <formula>$I$528="中止"</formula>
    </cfRule>
    <cfRule type="expression" dxfId="3010" priority="132">
      <formula>$I$528="変更"</formula>
    </cfRule>
  </conditionalFormatting>
  <conditionalFormatting sqref="B537:H537">
    <cfRule type="expression" dxfId="3009" priority="129">
      <formula>$I$538="中止"</formula>
    </cfRule>
    <cfRule type="expression" dxfId="3008" priority="130">
      <formula>$I$538="変更"</formula>
    </cfRule>
  </conditionalFormatting>
  <conditionalFormatting sqref="B547:H547">
    <cfRule type="expression" dxfId="3007" priority="127">
      <formula>$I$548="中止"</formula>
    </cfRule>
    <cfRule type="expression" dxfId="3006" priority="128">
      <formula>$I$548="変更"</formula>
    </cfRule>
  </conditionalFormatting>
  <conditionalFormatting sqref="B557:H557">
    <cfRule type="expression" dxfId="3005" priority="125">
      <formula>$I$558="中止"</formula>
    </cfRule>
    <cfRule type="expression" dxfId="3004" priority="126">
      <formula>$I$558="変更"</formula>
    </cfRule>
  </conditionalFormatting>
  <conditionalFormatting sqref="B567:H567">
    <cfRule type="expression" dxfId="3003" priority="123">
      <formula>$I$568="中止"</formula>
    </cfRule>
    <cfRule type="expression" dxfId="3002" priority="124">
      <formula>$I$568="変更"</formula>
    </cfRule>
  </conditionalFormatting>
  <conditionalFormatting sqref="B577:H577">
    <cfRule type="expression" dxfId="3001" priority="121">
      <formula>$I$578="中止"</formula>
    </cfRule>
    <cfRule type="expression" dxfId="3000" priority="122">
      <formula>$I$578="変更"</formula>
    </cfRule>
  </conditionalFormatting>
  <conditionalFormatting sqref="B587:H587">
    <cfRule type="expression" dxfId="2999" priority="119">
      <formula>$I$588="中止"</formula>
    </cfRule>
    <cfRule type="expression" dxfId="2998" priority="120">
      <formula>$I$588="変更"</formula>
    </cfRule>
  </conditionalFormatting>
  <conditionalFormatting sqref="B597:H597">
    <cfRule type="expression" dxfId="2997" priority="117">
      <formula>$I$598="中止"</formula>
    </cfRule>
    <cfRule type="expression" dxfId="2996" priority="118">
      <formula>$I$598="変更"</formula>
    </cfRule>
  </conditionalFormatting>
  <conditionalFormatting sqref="I428:I436">
    <cfRule type="containsText" dxfId="2995" priority="115" operator="containsText" text="中止">
      <formula>NOT(ISERROR(SEARCH("中止",I428)))</formula>
    </cfRule>
    <cfRule type="containsText" dxfId="2994" priority="116" operator="containsText" text="変更">
      <formula>NOT(ISERROR(SEARCH("変更",I428)))</formula>
    </cfRule>
  </conditionalFormatting>
  <conditionalFormatting sqref="I438:I446">
    <cfRule type="containsText" dxfId="2993" priority="113" operator="containsText" text="中止">
      <formula>NOT(ISERROR(SEARCH("中止",I438)))</formula>
    </cfRule>
    <cfRule type="containsText" dxfId="2992" priority="114" operator="containsText" text="変更">
      <formula>NOT(ISERROR(SEARCH("変更",I438)))</formula>
    </cfRule>
  </conditionalFormatting>
  <conditionalFormatting sqref="I448:I456">
    <cfRule type="containsText" dxfId="2991" priority="111" operator="containsText" text="中止">
      <formula>NOT(ISERROR(SEARCH("中止",I448)))</formula>
    </cfRule>
    <cfRule type="containsText" dxfId="2990" priority="112" operator="containsText" text="変更">
      <formula>NOT(ISERROR(SEARCH("変更",I448)))</formula>
    </cfRule>
  </conditionalFormatting>
  <conditionalFormatting sqref="I458:I466">
    <cfRule type="containsText" dxfId="2989" priority="109" operator="containsText" text="中止">
      <formula>NOT(ISERROR(SEARCH("中止",I458)))</formula>
    </cfRule>
    <cfRule type="containsText" dxfId="2988" priority="110" operator="containsText" text="変更">
      <formula>NOT(ISERROR(SEARCH("変更",I458)))</formula>
    </cfRule>
  </conditionalFormatting>
  <conditionalFormatting sqref="I468:I476">
    <cfRule type="containsText" dxfId="2987" priority="107" operator="containsText" text="中止">
      <formula>NOT(ISERROR(SEARCH("中止",I468)))</formula>
    </cfRule>
    <cfRule type="containsText" dxfId="2986" priority="108" operator="containsText" text="変更">
      <formula>NOT(ISERROR(SEARCH("変更",I468)))</formula>
    </cfRule>
  </conditionalFormatting>
  <conditionalFormatting sqref="I478:I486">
    <cfRule type="containsText" dxfId="2985" priority="105" operator="containsText" text="中止">
      <formula>NOT(ISERROR(SEARCH("中止",I478)))</formula>
    </cfRule>
    <cfRule type="containsText" dxfId="2984" priority="106" operator="containsText" text="変更">
      <formula>NOT(ISERROR(SEARCH("変更",I478)))</formula>
    </cfRule>
  </conditionalFormatting>
  <conditionalFormatting sqref="I488:I496">
    <cfRule type="containsText" dxfId="2983" priority="103" operator="containsText" text="中止">
      <formula>NOT(ISERROR(SEARCH("中止",I488)))</formula>
    </cfRule>
    <cfRule type="containsText" dxfId="2982" priority="104" operator="containsText" text="変更">
      <formula>NOT(ISERROR(SEARCH("変更",I488)))</formula>
    </cfRule>
  </conditionalFormatting>
  <conditionalFormatting sqref="I498:I506">
    <cfRule type="containsText" dxfId="2981" priority="101" operator="containsText" text="中止">
      <formula>NOT(ISERROR(SEARCH("中止",I498)))</formula>
    </cfRule>
    <cfRule type="containsText" dxfId="2980" priority="102" operator="containsText" text="変更">
      <formula>NOT(ISERROR(SEARCH("変更",I498)))</formula>
    </cfRule>
  </conditionalFormatting>
  <conditionalFormatting sqref="I508:I516">
    <cfRule type="containsText" dxfId="2979" priority="99" operator="containsText" text="中止">
      <formula>NOT(ISERROR(SEARCH("中止",I508)))</formula>
    </cfRule>
    <cfRule type="containsText" dxfId="2978" priority="100" operator="containsText" text="変更">
      <formula>NOT(ISERROR(SEARCH("変更",I508)))</formula>
    </cfRule>
  </conditionalFormatting>
  <conditionalFormatting sqref="I518:I526">
    <cfRule type="containsText" dxfId="2977" priority="97" operator="containsText" text="中止">
      <formula>NOT(ISERROR(SEARCH("中止",I518)))</formula>
    </cfRule>
    <cfRule type="containsText" dxfId="2976" priority="98" operator="containsText" text="変更">
      <formula>NOT(ISERROR(SEARCH("変更",I518)))</formula>
    </cfRule>
  </conditionalFormatting>
  <conditionalFormatting sqref="I528:I536">
    <cfRule type="containsText" dxfId="2975" priority="95" operator="containsText" text="中止">
      <formula>NOT(ISERROR(SEARCH("中止",I528)))</formula>
    </cfRule>
    <cfRule type="containsText" dxfId="2974" priority="96" operator="containsText" text="変更">
      <formula>NOT(ISERROR(SEARCH("変更",I528)))</formula>
    </cfRule>
  </conditionalFormatting>
  <conditionalFormatting sqref="I538:I546">
    <cfRule type="containsText" dxfId="2973" priority="93" operator="containsText" text="中止">
      <formula>NOT(ISERROR(SEARCH("中止",I538)))</formula>
    </cfRule>
    <cfRule type="containsText" dxfId="2972" priority="94" operator="containsText" text="変更">
      <formula>NOT(ISERROR(SEARCH("変更",I538)))</formula>
    </cfRule>
  </conditionalFormatting>
  <conditionalFormatting sqref="I548:I556">
    <cfRule type="containsText" dxfId="2971" priority="91" operator="containsText" text="中止">
      <formula>NOT(ISERROR(SEARCH("中止",I548)))</formula>
    </cfRule>
    <cfRule type="containsText" dxfId="2970" priority="92" operator="containsText" text="変更">
      <formula>NOT(ISERROR(SEARCH("変更",I548)))</formula>
    </cfRule>
  </conditionalFormatting>
  <conditionalFormatting sqref="I558:I566">
    <cfRule type="containsText" dxfId="2969" priority="89" operator="containsText" text="中止">
      <formula>NOT(ISERROR(SEARCH("中止",I558)))</formula>
    </cfRule>
    <cfRule type="containsText" dxfId="2968" priority="90" operator="containsText" text="変更">
      <formula>NOT(ISERROR(SEARCH("変更",I558)))</formula>
    </cfRule>
  </conditionalFormatting>
  <conditionalFormatting sqref="I568:I576">
    <cfRule type="containsText" dxfId="2967" priority="87" operator="containsText" text="中止">
      <formula>NOT(ISERROR(SEARCH("中止",I568)))</formula>
    </cfRule>
    <cfRule type="containsText" dxfId="2966" priority="88" operator="containsText" text="変更">
      <formula>NOT(ISERROR(SEARCH("変更",I568)))</formula>
    </cfRule>
  </conditionalFormatting>
  <conditionalFormatting sqref="I578:I586">
    <cfRule type="containsText" dxfId="2965" priority="85" operator="containsText" text="中止">
      <formula>NOT(ISERROR(SEARCH("中止",I578)))</formula>
    </cfRule>
    <cfRule type="containsText" dxfId="2964" priority="86" operator="containsText" text="変更">
      <formula>NOT(ISERROR(SEARCH("変更",I578)))</formula>
    </cfRule>
  </conditionalFormatting>
  <conditionalFormatting sqref="I588:I596">
    <cfRule type="containsText" dxfId="2963" priority="83" operator="containsText" text="中止">
      <formula>NOT(ISERROR(SEARCH("中止",I588)))</formula>
    </cfRule>
    <cfRule type="containsText" dxfId="2962" priority="84" operator="containsText" text="変更">
      <formula>NOT(ISERROR(SEARCH("変更",I588)))</formula>
    </cfRule>
  </conditionalFormatting>
  <conditionalFormatting sqref="I598:I606">
    <cfRule type="containsText" dxfId="2961" priority="81" operator="containsText" text="中止">
      <formula>NOT(ISERROR(SEARCH("中止",I598)))</formula>
    </cfRule>
    <cfRule type="containsText" dxfId="2960" priority="82" operator="containsText" text="変更">
      <formula>NOT(ISERROR(SEARCH("変更",I598)))</formula>
    </cfRule>
  </conditionalFormatting>
  <conditionalFormatting sqref="I608:I616">
    <cfRule type="containsText" dxfId="2959" priority="79" operator="containsText" text="中止">
      <formula>NOT(ISERROR(SEARCH("中止",I608)))</formula>
    </cfRule>
    <cfRule type="containsText" dxfId="2958" priority="80" operator="containsText" text="変更">
      <formula>NOT(ISERROR(SEARCH("変更",I608)))</formula>
    </cfRule>
  </conditionalFormatting>
  <conditionalFormatting sqref="I618:I626">
    <cfRule type="containsText" dxfId="2957" priority="77" operator="containsText" text="中止">
      <formula>NOT(ISERROR(SEARCH("中止",I618)))</formula>
    </cfRule>
    <cfRule type="containsText" dxfId="2956" priority="78" operator="containsText" text="変更">
      <formula>NOT(ISERROR(SEARCH("変更",I618)))</formula>
    </cfRule>
  </conditionalFormatting>
  <conditionalFormatting sqref="B607:H607">
    <cfRule type="expression" dxfId="2955" priority="74">
      <formula>$I$608="中止"</formula>
    </cfRule>
    <cfRule type="expression" dxfId="2954" priority="76">
      <formula>$I$608="変更"</formula>
    </cfRule>
  </conditionalFormatting>
  <conditionalFormatting sqref="B617:H617">
    <cfRule type="expression" dxfId="2953" priority="73">
      <formula>$I$618="中止"</formula>
    </cfRule>
    <cfRule type="expression" dxfId="2952" priority="75">
      <formula>$I$618="変更"</formula>
    </cfRule>
  </conditionalFormatting>
  <conditionalFormatting sqref="B627:H627">
    <cfRule type="expression" dxfId="2951" priority="71">
      <formula>$I$628="中止"</formula>
    </cfRule>
    <cfRule type="expression" dxfId="2950" priority="72">
      <formula>$I$628="変更"</formula>
    </cfRule>
  </conditionalFormatting>
  <conditionalFormatting sqref="B637:H637">
    <cfRule type="expression" dxfId="2949" priority="69">
      <formula>$I$638="中止"</formula>
    </cfRule>
    <cfRule type="expression" dxfId="2948" priority="70">
      <formula>$I$638="変更"</formula>
    </cfRule>
  </conditionalFormatting>
  <conditionalFormatting sqref="B647:H647">
    <cfRule type="expression" dxfId="2947" priority="67">
      <formula>$I$648="中止"</formula>
    </cfRule>
    <cfRule type="expression" dxfId="2946" priority="68">
      <formula>$I$648="変更"</formula>
    </cfRule>
  </conditionalFormatting>
  <conditionalFormatting sqref="B657:H657">
    <cfRule type="expression" dxfId="2945" priority="65">
      <formula>$I$658="中止"</formula>
    </cfRule>
    <cfRule type="expression" dxfId="2944" priority="66">
      <formula>$I$658="変更"</formula>
    </cfRule>
  </conditionalFormatting>
  <conditionalFormatting sqref="B667:H667">
    <cfRule type="expression" dxfId="2943" priority="63">
      <formula>$I$668="中止"</formula>
    </cfRule>
    <cfRule type="expression" dxfId="2942" priority="64">
      <formula>$I$668="変更"</formula>
    </cfRule>
  </conditionalFormatting>
  <conditionalFormatting sqref="B677:H677">
    <cfRule type="expression" dxfId="2941" priority="61">
      <formula>$I$678="中止"</formula>
    </cfRule>
    <cfRule type="expression" dxfId="2940" priority="62">
      <formula>$I$678="変更"</formula>
    </cfRule>
  </conditionalFormatting>
  <conditionalFormatting sqref="B687:H687">
    <cfRule type="expression" dxfId="2939" priority="59">
      <formula>$I$688="中止"</formula>
    </cfRule>
    <cfRule type="expression" dxfId="2938" priority="60">
      <formula>$I$688="変更"</formula>
    </cfRule>
  </conditionalFormatting>
  <conditionalFormatting sqref="B697:H697">
    <cfRule type="expression" dxfId="2937" priority="57">
      <formula>$I$698="中止"</formula>
    </cfRule>
    <cfRule type="expression" dxfId="2936" priority="58">
      <formula>$I$698="変更"</formula>
    </cfRule>
  </conditionalFormatting>
  <conditionalFormatting sqref="B707:H707">
    <cfRule type="expression" dxfId="2935" priority="55">
      <formula>$I$708="中止"</formula>
    </cfRule>
    <cfRule type="expression" dxfId="2934" priority="56">
      <formula>$I$708="変更"</formula>
    </cfRule>
  </conditionalFormatting>
  <conditionalFormatting sqref="B717:H717">
    <cfRule type="expression" dxfId="2933" priority="53">
      <formula>$I$718="中止"</formula>
    </cfRule>
    <cfRule type="expression" dxfId="2932" priority="54">
      <formula>$I$718="変更"</formula>
    </cfRule>
  </conditionalFormatting>
  <conditionalFormatting sqref="B727:H727">
    <cfRule type="expression" dxfId="2931" priority="51">
      <formula>$I$728="中止"</formula>
    </cfRule>
    <cfRule type="expression" dxfId="2930" priority="52">
      <formula>$I$728="変更"</formula>
    </cfRule>
  </conditionalFormatting>
  <conditionalFormatting sqref="B737:H737">
    <cfRule type="expression" dxfId="2929" priority="49">
      <formula>$I$738="中止"</formula>
    </cfRule>
    <cfRule type="expression" dxfId="2928" priority="50">
      <formula>$I$738="変更"</formula>
    </cfRule>
  </conditionalFormatting>
  <conditionalFormatting sqref="B747:H747">
    <cfRule type="expression" dxfId="2927" priority="47">
      <formula>$I$748="中止"</formula>
    </cfRule>
    <cfRule type="expression" dxfId="2926" priority="48">
      <formula>$I$748="変更"</formula>
    </cfRule>
  </conditionalFormatting>
  <conditionalFormatting sqref="B757:H757">
    <cfRule type="expression" dxfId="2925" priority="45">
      <formula>$I$758="中止"</formula>
    </cfRule>
    <cfRule type="expression" dxfId="2924" priority="46">
      <formula>$I$758="変更"</formula>
    </cfRule>
  </conditionalFormatting>
  <conditionalFormatting sqref="B767:H767">
    <cfRule type="expression" dxfId="2923" priority="43">
      <formula>$I$768="中止"</formula>
    </cfRule>
    <cfRule type="expression" dxfId="2922" priority="44">
      <formula>$I$768="変更"</formula>
    </cfRule>
  </conditionalFormatting>
  <conditionalFormatting sqref="B777:H777">
    <cfRule type="expression" dxfId="2921" priority="41">
      <formula>$I$778="中止"</formula>
    </cfRule>
    <cfRule type="expression" dxfId="2920" priority="42">
      <formula>$I$778="変更"</formula>
    </cfRule>
  </conditionalFormatting>
  <conditionalFormatting sqref="B787:H787">
    <cfRule type="expression" dxfId="2919" priority="39">
      <formula>$I$788="中止"</formula>
    </cfRule>
    <cfRule type="expression" dxfId="2918" priority="40">
      <formula>$I$788="変更"</formula>
    </cfRule>
  </conditionalFormatting>
  <conditionalFormatting sqref="B797:H797">
    <cfRule type="expression" dxfId="2917" priority="37">
      <formula>$I$798="中止"</formula>
    </cfRule>
    <cfRule type="expression" dxfId="2916" priority="38">
      <formula>$I$798="変更"</formula>
    </cfRule>
  </conditionalFormatting>
  <conditionalFormatting sqref="I628:I636">
    <cfRule type="containsText" dxfId="2915" priority="35" operator="containsText" text="中止">
      <formula>NOT(ISERROR(SEARCH("中止",I628)))</formula>
    </cfRule>
    <cfRule type="containsText" dxfId="2914" priority="36" operator="containsText" text="変更">
      <formula>NOT(ISERROR(SEARCH("変更",I628)))</formula>
    </cfRule>
  </conditionalFormatting>
  <conditionalFormatting sqref="I638:I646">
    <cfRule type="containsText" dxfId="2913" priority="33" operator="containsText" text="中止">
      <formula>NOT(ISERROR(SEARCH("中止",I638)))</formula>
    </cfRule>
    <cfRule type="containsText" dxfId="2912" priority="34" operator="containsText" text="変更">
      <formula>NOT(ISERROR(SEARCH("変更",I638)))</formula>
    </cfRule>
  </conditionalFormatting>
  <conditionalFormatting sqref="I648:I656">
    <cfRule type="containsText" dxfId="2911" priority="31" operator="containsText" text="中止">
      <formula>NOT(ISERROR(SEARCH("中止",I648)))</formula>
    </cfRule>
    <cfRule type="containsText" dxfId="2910" priority="32" operator="containsText" text="変更">
      <formula>NOT(ISERROR(SEARCH("変更",I648)))</formula>
    </cfRule>
  </conditionalFormatting>
  <conditionalFormatting sqref="I658:I666">
    <cfRule type="containsText" dxfId="2909" priority="29" operator="containsText" text="中止">
      <formula>NOT(ISERROR(SEARCH("中止",I658)))</formula>
    </cfRule>
    <cfRule type="containsText" dxfId="2908" priority="30" operator="containsText" text="変更">
      <formula>NOT(ISERROR(SEARCH("変更",I658)))</formula>
    </cfRule>
  </conditionalFormatting>
  <conditionalFormatting sqref="I668:I676">
    <cfRule type="containsText" dxfId="2907" priority="27" operator="containsText" text="中止">
      <formula>NOT(ISERROR(SEARCH("中止",I668)))</formula>
    </cfRule>
    <cfRule type="containsText" dxfId="2906" priority="28" operator="containsText" text="変更">
      <formula>NOT(ISERROR(SEARCH("変更",I668)))</formula>
    </cfRule>
  </conditionalFormatting>
  <conditionalFormatting sqref="I678:I686">
    <cfRule type="containsText" dxfId="2905" priority="25" operator="containsText" text="中止">
      <formula>NOT(ISERROR(SEARCH("中止",I678)))</formula>
    </cfRule>
    <cfRule type="containsText" dxfId="2904" priority="26" operator="containsText" text="変更">
      <formula>NOT(ISERROR(SEARCH("変更",I678)))</formula>
    </cfRule>
  </conditionalFormatting>
  <conditionalFormatting sqref="I688:I696">
    <cfRule type="containsText" dxfId="2903" priority="23" operator="containsText" text="中止">
      <formula>NOT(ISERROR(SEARCH("中止",I688)))</formula>
    </cfRule>
    <cfRule type="containsText" dxfId="2902" priority="24" operator="containsText" text="変更">
      <formula>NOT(ISERROR(SEARCH("変更",I688)))</formula>
    </cfRule>
  </conditionalFormatting>
  <conditionalFormatting sqref="I698:I706">
    <cfRule type="containsText" dxfId="2901" priority="21" operator="containsText" text="中止">
      <formula>NOT(ISERROR(SEARCH("中止",I698)))</formula>
    </cfRule>
    <cfRule type="containsText" dxfId="2900" priority="22" operator="containsText" text="変更">
      <formula>NOT(ISERROR(SEARCH("変更",I698)))</formula>
    </cfRule>
  </conditionalFormatting>
  <conditionalFormatting sqref="I708:I716">
    <cfRule type="containsText" dxfId="2899" priority="19" operator="containsText" text="中止">
      <formula>NOT(ISERROR(SEARCH("中止",I708)))</formula>
    </cfRule>
    <cfRule type="containsText" dxfId="2898" priority="20" operator="containsText" text="変更">
      <formula>NOT(ISERROR(SEARCH("変更",I708)))</formula>
    </cfRule>
  </conditionalFormatting>
  <conditionalFormatting sqref="I718:I726">
    <cfRule type="containsText" dxfId="2897" priority="17" operator="containsText" text="中止">
      <formula>NOT(ISERROR(SEARCH("中止",I718)))</formula>
    </cfRule>
    <cfRule type="containsText" dxfId="2896" priority="18" operator="containsText" text="変更">
      <formula>NOT(ISERROR(SEARCH("変更",I718)))</formula>
    </cfRule>
  </conditionalFormatting>
  <conditionalFormatting sqref="I728:I736">
    <cfRule type="containsText" dxfId="2895" priority="15" operator="containsText" text="中止">
      <formula>NOT(ISERROR(SEARCH("中止",I728)))</formula>
    </cfRule>
    <cfRule type="containsText" dxfId="2894" priority="16" operator="containsText" text="変更">
      <formula>NOT(ISERROR(SEARCH("変更",I728)))</formula>
    </cfRule>
  </conditionalFormatting>
  <conditionalFormatting sqref="I738:I746">
    <cfRule type="containsText" dxfId="2893" priority="13" operator="containsText" text="中止">
      <formula>NOT(ISERROR(SEARCH("中止",I738)))</formula>
    </cfRule>
    <cfRule type="containsText" dxfId="2892" priority="14" operator="containsText" text="変更">
      <formula>NOT(ISERROR(SEARCH("変更",I738)))</formula>
    </cfRule>
  </conditionalFormatting>
  <conditionalFormatting sqref="I748:I756">
    <cfRule type="containsText" dxfId="2891" priority="11" operator="containsText" text="中止">
      <formula>NOT(ISERROR(SEARCH("中止",I748)))</formula>
    </cfRule>
    <cfRule type="containsText" dxfId="2890" priority="12" operator="containsText" text="変更">
      <formula>NOT(ISERROR(SEARCH("変更",I748)))</formula>
    </cfRule>
  </conditionalFormatting>
  <conditionalFormatting sqref="I758:I766">
    <cfRule type="containsText" dxfId="2889" priority="9" operator="containsText" text="中止">
      <formula>NOT(ISERROR(SEARCH("中止",I758)))</formula>
    </cfRule>
    <cfRule type="containsText" dxfId="2888" priority="10" operator="containsText" text="変更">
      <formula>NOT(ISERROR(SEARCH("変更",I758)))</formula>
    </cfRule>
  </conditionalFormatting>
  <conditionalFormatting sqref="I768:I776">
    <cfRule type="containsText" dxfId="2887" priority="7" operator="containsText" text="中止">
      <formula>NOT(ISERROR(SEARCH("中止",I768)))</formula>
    </cfRule>
    <cfRule type="containsText" dxfId="2886" priority="8" operator="containsText" text="変更">
      <formula>NOT(ISERROR(SEARCH("変更",I768)))</formula>
    </cfRule>
  </conditionalFormatting>
  <conditionalFormatting sqref="I778:I786">
    <cfRule type="containsText" dxfId="2885" priority="5" operator="containsText" text="中止">
      <formula>NOT(ISERROR(SEARCH("中止",I778)))</formula>
    </cfRule>
    <cfRule type="containsText" dxfId="2884" priority="6" operator="containsText" text="変更">
      <formula>NOT(ISERROR(SEARCH("変更",I778)))</formula>
    </cfRule>
  </conditionalFormatting>
  <conditionalFormatting sqref="I788:I796">
    <cfRule type="containsText" dxfId="2883" priority="3" operator="containsText" text="中止">
      <formula>NOT(ISERROR(SEARCH("中止",I788)))</formula>
    </cfRule>
    <cfRule type="containsText" dxfId="2882" priority="4" operator="containsText" text="変更">
      <formula>NOT(ISERROR(SEARCH("変更",I788)))</formula>
    </cfRule>
  </conditionalFormatting>
  <conditionalFormatting sqref="I798:I806">
    <cfRule type="containsText" dxfId="2881" priority="1" operator="containsText" text="中止">
      <formula>NOT(ISERROR(SEARCH("中止",I798)))</formula>
    </cfRule>
    <cfRule type="containsText" dxfId="2880" priority="2" operator="containsText" text="変更">
      <formula>NOT(ISERROR(SEARCH("変更",I798)))</formula>
    </cfRule>
  </conditionalFormatting>
  <dataValidations count="29">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J8:J13 J15:J16 C18:C23 C25:C26 J18:J23 J25:J26 C28:C33 C35:C36 J28:J33 J35:J36 C38:C43 C45:C46 J38:J43 J45:J46 C48:C53 C55:C56 J48:J53 J55:J56 C58:C63 C65:C66 J58:J63 J65:J66 C68:C73 C75:C76 J68:J73 J75:J76 C78:C83 C85:C86 J78:J83 J85:J86 C88:C93 C95:C96 J88:J93 J95:J96 C98:C103 C105:C106 J98:J103 J105:J106 C108:C113 C115:C116 J108:J113 J115:J116 C118:C123 C125:C126 J118:J123 J125:J126 C128:C133 C135:C136 J128:J133 J135:J136 C138:C143 C145:C146 J138:J143 J145:J146 C148:C153 C155:C156 J148:J153 J155:J156 C158:C163 C165:C166 J158:J163 J165:J166 C168:C173 C175:C176 J168:J173 J175:J176 C178:C183 C185:C186 J178:J183 J185:J186 C188:C193 C195:C196 J188:J193 J195:J196 C198:C203 J205:J206 J198:J203 C205:C206 P207:R207 C208:C213 C215:C216 C515:C516 C658:C663 C218:C223 C225:C226 C665:C666 C518:C523 C228:C233 C235:C236 C525:C526 C768:C773 C238:C243 C245:C246 C775:C776 C528:C533 C248:C253 C255:C256 C535:C536 C668:C673 C258:C263 C265:C266 C675:C676 C538:C543 C268:C273 C275:C276 C545:C546 C738:C743 C278:C283 C285:C286 C745:C746 C548:C553 C288:C293 C295:C296 C555:C556 C678:C683 C298:C303 C305:C306 C685:C686 C558:C563 C308:C313 C315:C316 C565:C566 C788:C793 C318:C323 C325:C326 C795:C796 C568:C573 C328:C333 C335:C336 C575:C576 C688:C693 C338:C343 C345:C346 C695:C696 C578:C583 C348:C353 C355:C356 C585:C586 C748:C753 C358:C363 C365:C366 C755:C756 C588:C593 C368:C373 C375:C376 C595:C596 C698:C703 C378:C383 C385:C386 C705:C706 C598:C603 C388:C393 C395:C396 C778:C783 C785:C786 C398:C403 C405:C406 C605:C606 P607:R607 P407:R407 C408:C413 C415:C416 C608:C613 C615:C616 C418:C423 C425:C426 C708:C713 C715:C716 C428:C433 C435:C436 C618:C623 C625:C626 C438:C443 C445:C446 C758:C763 C765:C766 C448:C453 C455:C456 C628:C633 C635:C636 C458:C463 C465:C466 C718:C723 C725:C726 C468:C473 C475:C476 C638:C643 C645:C646 C478:C483 C485:C486 C798:C803 C805:C806 C488:C493 C495:C496 C648:C653 C655:C656 C498:C503 C505:C506 C728:C733 C735:C736 C508:C513">
      <formula1>100000000000</formula1>
    </dataValidation>
    <dataValidation allowBlank="1" showInputMessage="1" showErrorMessage="1" promptTitle="その他を計上する場合" prompt="内容を「D146セル」に入力してください。" sqref="M146:O146 M346:O346 M546:O546 M746:O746"/>
    <dataValidation allowBlank="1" showInputMessage="1" showErrorMessage="1" promptTitle="その他を計上する場合" prompt="内容を「D156セル」に入力してください。" sqref="M156:O156 M356:O356 M556:O556 M756:O756"/>
    <dataValidation allowBlank="1" showInputMessage="1" showErrorMessage="1" promptTitle="その他を計上する場合" prompt="内容を「D166セル」に入力してください。" sqref="M166:O166 M366:O366 M566:O566 M766:O766"/>
    <dataValidation allowBlank="1" showInputMessage="1" showErrorMessage="1" promptTitle="その他を計上する場合" prompt="内容を「D176セル」に入力してください。" sqref="M176:O176 M376:O376 M576:O576 M776:O776"/>
    <dataValidation allowBlank="1" showInputMessage="1" showErrorMessage="1" promptTitle="その他を計上する場合" prompt="内容を「D186セル」に入力してください。" sqref="M186:O186 M386:O386 M586:O586 M786:O786"/>
    <dataValidation allowBlank="1" showInputMessage="1" showErrorMessage="1" promptTitle="その他を計上する場合" prompt="内容を「D196セル」に入力してください。" sqref="M196:O196 M396:O396 M596:O596 M796:O796"/>
    <dataValidation allowBlank="1" showInputMessage="1" showErrorMessage="1" promptTitle="その他を計上する場合" prompt="内容を「D206セル」に入力してください。" sqref="M206:O206 M406:O406 M606:O606 M806:O806"/>
    <dataValidation allowBlank="1" showInputMessage="1" showErrorMessage="1" promptTitle="その他を計上する場合" prompt="内容を「D76セル」に入力してください。" sqref="M76:O76 M276:O276 M476:O476 M676:O676"/>
    <dataValidation allowBlank="1" showInputMessage="1" showErrorMessage="1" promptTitle="その他を計上する場合" prompt="内容を「D86セル」に入力してください。" sqref="M86:O86 M286:O286 M486:O486 M686:O686"/>
    <dataValidation allowBlank="1" showInputMessage="1" showErrorMessage="1" promptTitle="その他を計上する場合" prompt="内容を「D96セル」に入力してください。" sqref="M96:O96 M296:O296 M496:O496 M696:O696"/>
    <dataValidation allowBlank="1" showInputMessage="1" showErrorMessage="1" promptTitle="その他を計上する場合" prompt="内容を「D106セル」に入力してください。" sqref="M106:O106 M306:O306 M506:O506 M706:O706"/>
    <dataValidation allowBlank="1" showInputMessage="1" showErrorMessage="1" promptTitle="その他を計上する場合" prompt="内容を「D116セル」に入力してください。" sqref="M116:O116 M316:O316 M516:O516 M716:O716"/>
    <dataValidation allowBlank="1" showInputMessage="1" showErrorMessage="1" promptTitle="その他を計上する場合" prompt="内容を「D126セル」に入力してください。" sqref="M126:O126 M326:O326 M526:O526 M726:O726"/>
    <dataValidation allowBlank="1" showInputMessage="1" showErrorMessage="1" promptTitle="その他を計上する場合" prompt="内容を「D136セル」に入力してください。" sqref="M136:O136 M336:O336 M536:O536 M736:O736"/>
    <dataValidation allowBlank="1" showInputMessage="1" showErrorMessage="1" promptTitle="その他を計上する場合" prompt="内容を「D66セル」に入力してください。" sqref="M66:O66 M266:O266 M466:O466 M666:O666"/>
    <dataValidation allowBlank="1" showInputMessage="1" showErrorMessage="1" promptTitle="その他を計上する場合" prompt="内容を「D56セル」に入力してください。" sqref="M56:O56 M256:O256 M456:O456 M656:O656"/>
    <dataValidation allowBlank="1" showInputMessage="1" showErrorMessage="1" promptTitle="その他を計上する場合" prompt="内容を「D46セル」に入力してください。" sqref="M46:O46 M246:O246 M446:O446 M646:O646"/>
    <dataValidation allowBlank="1" showInputMessage="1" showErrorMessage="1" promptTitle="その他を計上する場合" prompt="内容を「D36セル」に入力してください。" sqref="M36:O36 M236:O236 M436:O436 M636:O636"/>
    <dataValidation allowBlank="1" showInputMessage="1" showErrorMessage="1" promptTitle="その他を計上する場合" prompt="内容を「D26セル」に入力してください。" sqref="M26:O26 M226:O226 M426:O426 M626:O626"/>
    <dataValidation allowBlank="1" showInputMessage="1" showErrorMessage="1" promptTitle="その他を計上する場合" prompt="内容を「D16セル」に入力してください。" sqref="M16:O16 M216:O216 M416:O416 M616:O616"/>
    <dataValidation allowBlank="1" showInputMessage="1" showErrorMessage="1" promptTitle="金額単位は「円」です。" prompt="間違いはありませんか？" sqref="M198 M188 M178 M168 M158 M148 M138 M128 M118 M108 M98 M88 M78 M68 M58 M48 M38 M28 M18 M8 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type="whole" imeMode="off" operator="lessThan" allowBlank="1" showInputMessage="1" showErrorMessage="1" errorTitle="入力不要です。" error="申請時作成の「7.積算内訳」シートを反映しています。[キャンセル]をクリックして戻ってください。" sqref="D778:D786 C197 C7 C17 C27 C37 C47 C57 C67 C77 C87 C97 C107 C117 C127 C137 C147 C157 C167 C177 C187 D388:D396 D398:D406 D208:D216 D218:D226 D228:D236 D238:D246 D248:D256 D258:D266 D268:D276 D278:D286 D288:D296 D298:D306 D308:D316 D318:D326 D328:D336 D338:D346 D348:D356 D358:D366 D368:D376 D378:D386 B7:B206 D598:D606 D408:D416 D418:D426 D428:D436 D438:D446 D448:D456 D458:D466 D468:D476 D478:D486 D488:D496 E7:E806 D508:D516 D518:D526 D528:D536 D538:D546 D548:D556 D558:D566 D568:D576 D578:D586 D588:D596 D788:D796 D7:D206 D608:D616 D618:D626 D628:D636 D638:D646 D648:D656 D658:D666 D668:D676 D678:D686 D688:D696 D698:D706 D708:D716 D718:D726 D728:D736 D738:D746 D748:D756 D758:D766 D768:D776 F806 G7:H806 F7:F14 F16:F24 F26:F34 F36:F44 F46:F54 F56:F64 F66:F74 F76:F84 F86:F94 F96:F104 F106:F114 F116:F124 F126:F134 F136:F144 F146:F154 F156:F164 F166:F174 F176:F184 F186:F194 F196:F204 F206:F214 F216:F224 F226:F234 F236:F244 F246:F254 F256:F264 F266:F274 F276:F284 F286:F294 F296:F304 F306:F314 F316:F324 F326:F334 F336:F344 F346:F354 F356:F364 F366:F374 F376:F384 F386:F394 F396:F404 F406:F414 F416:F424 F426:F434 F436:F444 F446:F454 F456:F464 F466:F474 F476:F484 F486:F494 F496:F504 F506:F514 F516:F524 F526:F534 F536:F544 F546:F554 F556:F564 F566:F574 F576:F584 F586:F594 F596:F604 F606:F614 F616:F624 F626:F632 F634 F636:F644 F646:F654 F656:F664 F666:F674 F676:F684 F686:F694 F696:F704 F706:F714 F716:F724 F726:F734 F736:F744 F746:F754 F756:F764 F766:F774 F776:F784 F786:F794 F796:F804 D798:D806 D498:D506">
      <formula1>0</formula1>
    </dataValidation>
    <dataValidation type="whole" operator="lessThan" allowBlank="1" showInputMessage="1" showErrorMessage="1" errorTitle="入力不要です。" error="[キャンセル]をクリックしてください。" sqref="K7:K15 K17:K25 K197:K205 K187:K195 K177:K185 K167:K175 K157:K165 K147:K155 K137:K145 K127:K135 K117:K125 K107:K115 K97:K105 K87:K95 K77:K85 K67:K75 K57:K65 K47:K55 K37:K45 K27:K35 J197 J7 J17 J27 J37 J47 J57 J67 J77 J87 J97 J107 J117 J127 J137 J147 J157 J167 J177 J187 I7:I206">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P107:R107 P117:R117 P127:R127 P137:R137 P147:R147 P157:R157 P167:R167 P177:R177 P187:R187 P197:R19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自動計算です。" error="[キャンセル]をクリックしてください。" sqref="M7:O7 M197:O197 M17:O17 M27:O27 M37:O37 M47:O47 M57:O57 M67:O67 M77:O77 M87:O87 M97:O97 M107:O107 M117:O117 M127:O127 M137:O137 M147:O147 M157:O157 M167:O167 M177:O177 M187:O187 M777:O777 M387:O387 M207:O207 M397:O397 M217:O217 M227:O227 M237:O237 M247:O247 M257:O257 M267:O267 M277:O277 M287:O287 M297:O297 M307:O307 M317:O317 M327:O327 M337:O337 M347:O347 M357:O357 M367:O367 M377:O377 L7:L806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L6:O6">
      <formula1>0</formula1>
    </dataValidation>
    <dataValidation imeMode="off" operator="lessThan" allowBlank="1" showInputMessage="1" showErrorMessage="1" errorTitle="入力不要です。" error="４・申請事業内容シートに記載した活動が自動的に反映されます。[キャンセル]をクリックして戻ってください。" sqref="E6:H6"/>
    <dataValidation imeMode="off" operator="lessThan" allowBlank="1" showInputMessage="1" showErrorMessage="1" errorTitle="入力不要です。" error="申請時作成の「7.積算内訳」シートを反映しています。[キャンセル]をクリックして戻ってください。" sqref="B207:B806 C207:D207 C217:D217 C227:D227 C237:D237 C247:D247 C257:D257 C267:D267 C277:D277 C287:D287 C297:D297 C307:D307 C317:D317 C327:D327 C337:D337 C347:D347 C357:D357 C367:D367 C377:D377 C387:D387 C397:D397 C407:D407 C417:D417 C427:D427 C437:D437 C447:D447 C457:D457 C467:D467 C477:D477 C487:D487 C497:D497 C507:D507 C517:D517 C527:D527 C537:D537 C547:D547 C557:D557 C567:D567 C577:D577 C587:D587 C597:D597 C607:D607 C617:D617 C627:D627 C637:D637 C647:D647 C657:D657 C667:D667 C677:D677 C687:D687 C697:D697 C707:D707 C717:D717 C727:D727 C737:D737 C747:D747 C757:D757 C767:D767 C777:D777 C787:D787 C797:D797"/>
    <dataValidation operator="lessThan" allowBlank="1" showInputMessage="1" showErrorMessage="1" errorTitle="入力不要です。" error="[キャンセル]をクリックしてください。" sqref="I207:I806"/>
  </dataValidations>
  <pageMargins left="0.59055118110236227" right="0.39370078740157483" top="0.78740157480314965" bottom="0.35433070866141736" header="0.31496062992125984" footer="0.15748031496062992"/>
  <pageSetup paperSize="8" scale="69" fitToHeight="0" orientation="landscape" r:id="rId1"/>
  <headerFooter>
    <oddHeader>&amp;L様式７（別添１）</oddHeader>
    <oddFooter>&amp;C&amp;"ＭＳ Ｐゴシック,標準"&amp;10&amp;P / &amp;N</oddFooter>
  </headerFooter>
  <rowBreaks count="4" manualBreakCount="4">
    <brk id="46" max="18" man="1"/>
    <brk id="86" max="18" man="1"/>
    <brk id="126" max="18" man="1"/>
    <brk id="166" max="1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U812"/>
  <sheetViews>
    <sheetView view="pageBreakPreview" zoomScale="95" zoomScaleNormal="100" zoomScaleSheetLayoutView="95" workbookViewId="0"/>
  </sheetViews>
  <sheetFormatPr defaultRowHeight="14.25"/>
  <cols>
    <col min="1" max="1" width="1.625" style="139" customWidth="1"/>
    <col min="2" max="2" width="6.875" style="139" customWidth="1"/>
    <col min="3" max="3" width="16.125" style="139" customWidth="1"/>
    <col min="4" max="4" width="21.375" style="139" customWidth="1"/>
    <col min="5" max="5" width="14.375" style="139" customWidth="1"/>
    <col min="6" max="8" width="14.5" style="139" customWidth="1"/>
    <col min="9" max="9" width="6.875" style="139" customWidth="1"/>
    <col min="10" max="10" width="16.125" style="139" customWidth="1"/>
    <col min="11" max="11" width="21.375" style="139" customWidth="1"/>
    <col min="12" max="15" width="17.75" style="139" customWidth="1"/>
    <col min="16" max="16" width="21.5" style="139" customWidth="1"/>
    <col min="17" max="17" width="10.125" style="139" customWidth="1"/>
    <col min="18" max="18" width="9" style="139"/>
    <col min="19" max="19" width="1.625" style="139" customWidth="1"/>
    <col min="20" max="16384" width="9" style="139"/>
  </cols>
  <sheetData>
    <row r="1" spans="2:21" ht="9" customHeight="1"/>
    <row r="2" spans="2:21" s="171" customFormat="1" ht="18.75" customHeight="1" thickBot="1">
      <c r="B2" s="290" t="s">
        <v>393</v>
      </c>
      <c r="C2" s="253"/>
      <c r="D2" s="746"/>
      <c r="E2" s="253"/>
      <c r="F2" s="253"/>
      <c r="G2" s="253"/>
      <c r="I2" s="290"/>
      <c r="J2" s="253"/>
      <c r="K2" s="746"/>
      <c r="L2" s="253"/>
      <c r="M2" s="253"/>
      <c r="N2" s="253"/>
      <c r="Q2" s="1795" t="s">
        <v>137</v>
      </c>
      <c r="R2" s="1795"/>
    </row>
    <row r="3" spans="2:21" s="171" customFormat="1" ht="27" customHeight="1" thickBot="1">
      <c r="B3" s="1789" t="s">
        <v>388</v>
      </c>
      <c r="C3" s="1790"/>
      <c r="D3" s="1790"/>
      <c r="E3" s="1790"/>
      <c r="F3" s="1790"/>
      <c r="G3" s="1790"/>
      <c r="H3" s="1791"/>
      <c r="I3" s="1792" t="s">
        <v>389</v>
      </c>
      <c r="J3" s="1793"/>
      <c r="K3" s="1793"/>
      <c r="L3" s="1793"/>
      <c r="M3" s="1793"/>
      <c r="N3" s="1793"/>
      <c r="O3" s="1793"/>
      <c r="P3" s="1793"/>
      <c r="Q3" s="1793"/>
      <c r="R3" s="1794"/>
    </row>
    <row r="4" spans="2:21" ht="22.5" customHeight="1">
      <c r="B4" s="1388" t="s">
        <v>138</v>
      </c>
      <c r="C4" s="1389"/>
      <c r="D4" s="1268"/>
      <c r="E4" s="1390" t="s">
        <v>390</v>
      </c>
      <c r="F4" s="1268" t="s">
        <v>140</v>
      </c>
      <c r="G4" s="1268"/>
      <c r="H4" s="1799"/>
      <c r="I4" s="1796" t="s">
        <v>138</v>
      </c>
      <c r="J4" s="1387"/>
      <c r="K4" s="1267"/>
      <c r="L4" s="1263" t="s">
        <v>139</v>
      </c>
      <c r="M4" s="1267" t="s">
        <v>140</v>
      </c>
      <c r="N4" s="1267"/>
      <c r="O4" s="1267"/>
      <c r="P4" s="1391" t="s">
        <v>141</v>
      </c>
      <c r="Q4" s="1267" t="s">
        <v>142</v>
      </c>
      <c r="R4" s="1393"/>
    </row>
    <row r="5" spans="2:21" ht="30.75" customHeight="1" thickBot="1">
      <c r="B5" s="1388"/>
      <c r="C5" s="1389"/>
      <c r="D5" s="1268"/>
      <c r="E5" s="1390"/>
      <c r="F5" s="181" t="s">
        <v>391</v>
      </c>
      <c r="G5" s="181" t="s">
        <v>144</v>
      </c>
      <c r="H5" s="747" t="s">
        <v>175</v>
      </c>
      <c r="I5" s="1797"/>
      <c r="J5" s="1389"/>
      <c r="K5" s="1268"/>
      <c r="L5" s="1390"/>
      <c r="M5" s="255" t="s">
        <v>143</v>
      </c>
      <c r="N5" s="181" t="s">
        <v>144</v>
      </c>
      <c r="O5" s="255" t="s">
        <v>145</v>
      </c>
      <c r="P5" s="1392"/>
      <c r="Q5" s="1268"/>
      <c r="R5" s="1394"/>
    </row>
    <row r="6" spans="2:21" ht="33" customHeight="1" thickBot="1">
      <c r="B6" s="1802" t="s">
        <v>156</v>
      </c>
      <c r="C6" s="1400"/>
      <c r="D6" s="1400"/>
      <c r="E6" s="281">
        <f>SUM(E7,E17,E27,E37,E47,E57,E67,E77,E87,E97,E107,E117,E127,E137,E147,E157,E167,E177,E187,E197,E207,E217,E227,E237,E247,E257,E267,E277,E287,E297,E307,E317,E327,E337,E347,E357,E367,E377,E387,E397,E407,E417,E427,E437,E447,E457,E467,E477,E487,E497,E507,E517,E527,E537,E547,E557,E567,E577,E587,E597,E607,E617,E627,E637,E647,E657,E667,E677,E687,E697,E707,E717,E727,E737,E747,E757,E767,E777,E787,E797)</f>
        <v>0</v>
      </c>
      <c r="F6" s="281">
        <f t="shared" ref="F6:H6" si="0">SUM(F7,F17,F27,F37,F47,F57,F67,F77,F87,F97,F107,F117,F127,F137,F147,F157,F167,F177,F187,F197,F207,F217,F227,F237,F247,F257,F267,F277,F287,F297,F307,F317,F327,F337,F347,F357,F367,F377,F387,F397,F407,F417,F427,F437,F447,F457,F467,F477,F487,F497,F507,F517,F527,F537,F547,F557,F567,F577,F587,F597,F607,F617,F627,F637,F647,F657,F667,F677,F687,F697,F707,F717,F727,F737,F747,F757,F767,F777,F787,F797)</f>
        <v>0</v>
      </c>
      <c r="G6" s="281">
        <f t="shared" si="0"/>
        <v>0</v>
      </c>
      <c r="H6" s="750">
        <f t="shared" si="0"/>
        <v>0</v>
      </c>
      <c r="I6" s="1803" t="s">
        <v>156</v>
      </c>
      <c r="J6" s="1400"/>
      <c r="K6" s="1400"/>
      <c r="L6" s="281">
        <f t="shared" ref="L6:O6" si="1">SUM(L7,L17,L27,L37,L47,L57,L67,L77,L87,L97,L107,L117,L127,L137,L147,L157,L167,L177,L187,L197,L207,L217,L227,L237,L247,L257,L267,L277,L287,L297,L307,L317,L327,L337,L347,L357,L367,L377,L387,L397,L407,L417,L427,L437,L447,L457,L467,L477,L487,L497,L507,L517,L527,L537,L547,L557,L567,L577,L587,L597,L607,L617,L627,L637,L647,L657,L667,L677,L687,L697,L707,L717,L727,L737,L747,L757,L767,L777,L787,L797)</f>
        <v>0</v>
      </c>
      <c r="M6" s="281">
        <f t="shared" si="1"/>
        <v>0</v>
      </c>
      <c r="N6" s="281">
        <f t="shared" si="1"/>
        <v>0</v>
      </c>
      <c r="O6" s="281">
        <f t="shared" si="1"/>
        <v>0</v>
      </c>
      <c r="P6" s="256"/>
      <c r="Q6" s="1395"/>
      <c r="R6" s="1396"/>
      <c r="S6" s="257"/>
      <c r="T6" s="257"/>
      <c r="U6" s="180"/>
    </row>
    <row r="7" spans="2:21" ht="40.5" customHeight="1" thickTop="1">
      <c r="B7" s="283" t="str">
        <f>IF('①4.事業内容（販促）'!B5="","",'①4.事業内容（販促）'!B5)</f>
        <v/>
      </c>
      <c r="C7" s="1401" t="str">
        <f>IF('①4.事業内容（販促）'!C5="","",'①4.事業内容（販促）'!C5)</f>
        <v/>
      </c>
      <c r="D7" s="1402"/>
      <c r="E7" s="282">
        <f>SUM(E8:E16)</f>
        <v>0</v>
      </c>
      <c r="F7" s="282">
        <f>SUM(F8:F16)</f>
        <v>0</v>
      </c>
      <c r="G7" s="282">
        <f>SUM(G8:G16)</f>
        <v>0</v>
      </c>
      <c r="H7" s="751">
        <f>SUM(H8:H16)</f>
        <v>0</v>
      </c>
      <c r="I7" s="759" t="str">
        <f>IF('⑦1.活動計画変更（販促）'!C7="変更",'⑦1.活動計画変更（販促）'!B7,IF('⑦1.活動計画変更（販促）'!C7="中止",'⑦1.活動計画変更（販促）'!B7,""))</f>
        <v/>
      </c>
      <c r="J7" s="1401" t="str">
        <f>IF('⑦1.活動計画変更（販促）'!C7="変更",'⑦1.活動計画変更（販促）'!D7,"")</f>
        <v/>
      </c>
      <c r="K7" s="1402"/>
      <c r="L7" s="282" t="str">
        <f>IF(SUM(L8:L16)=0,"",SUM(L8:L16))</f>
        <v/>
      </c>
      <c r="M7" s="282" t="str">
        <f>IF(SUM(M8:M16)=0,"",SUM(M8:M16))</f>
        <v/>
      </c>
      <c r="N7" s="282" t="str">
        <f>IF(SUM(N8:N16)=0,"",SUM(N8:N16))</f>
        <v/>
      </c>
      <c r="O7" s="282" t="str">
        <f>IF(SUM(O8:O16)=0,"",SUM(O8:O16))</f>
        <v/>
      </c>
      <c r="P7" s="258"/>
      <c r="Q7" s="1397"/>
      <c r="R7" s="1398"/>
      <c r="S7" s="259"/>
      <c r="T7" s="146" t="s">
        <v>466</v>
      </c>
      <c r="U7" s="180"/>
    </row>
    <row r="8" spans="2:21" ht="19.5" customHeight="1">
      <c r="B8" s="1363"/>
      <c r="C8" s="260" t="s">
        <v>147</v>
      </c>
      <c r="D8" s="261"/>
      <c r="E8" s="287">
        <f>SUM(F8:H8)</f>
        <v>0</v>
      </c>
      <c r="F8" s="287" t="str">
        <f>IF('①7.積算内訳（販促）'!F7="","",'①7.積算内訳（販促）'!F7)</f>
        <v/>
      </c>
      <c r="G8" s="287" t="str">
        <f>IF('①7.積算内訳（販促）'!G7="","",'①7.積算内訳（販促）'!G7)</f>
        <v/>
      </c>
      <c r="H8" s="752" t="str">
        <f>IF('①7.積算内訳（販促）'!H7="","",'①7.積算内訳（販促）'!H7)</f>
        <v/>
      </c>
      <c r="I8" s="1779" t="str">
        <f>IF('⑦1.活動計画変更（販促）'!C7="選択","",IF('⑦1.活動計画変更（販促）'!C7="変更",'⑦1.活動計画変更（販促）'!C7,IF('⑦1.活動計画変更（販促）'!C7="中止","中止","")))</f>
        <v/>
      </c>
      <c r="J8" s="260" t="s">
        <v>147</v>
      </c>
      <c r="K8" s="261"/>
      <c r="L8" s="287" t="str">
        <f>IF(SUM(M8:O8)=0,"",SUM(M8:O8))</f>
        <v/>
      </c>
      <c r="M8" s="263"/>
      <c r="N8" s="262"/>
      <c r="O8" s="262"/>
      <c r="P8" s="1385"/>
      <c r="Q8" s="1369"/>
      <c r="R8" s="1370"/>
      <c r="S8" s="259"/>
      <c r="T8" s="151" t="s">
        <v>467</v>
      </c>
      <c r="U8" s="180"/>
    </row>
    <row r="9" spans="2:21" ht="19.5" customHeight="1">
      <c r="B9" s="1364"/>
      <c r="C9" s="264" t="s">
        <v>148</v>
      </c>
      <c r="D9" s="265"/>
      <c r="E9" s="288">
        <f t="shared" ref="E9:E15" si="2">SUM(F9:H9)</f>
        <v>0</v>
      </c>
      <c r="F9" s="288" t="str">
        <f>IF('①7.積算内訳（販促）'!F8="","",'①7.積算内訳（販促）'!F8)</f>
        <v/>
      </c>
      <c r="G9" s="288" t="str">
        <f>IF('①7.積算内訳（販促）'!G8="","",'①7.積算内訳（販促）'!G8)</f>
        <v/>
      </c>
      <c r="H9" s="753" t="str">
        <f>IF('①7.積算内訳（販促）'!H8="","",'①7.積算内訳（販促）'!H8)</f>
        <v/>
      </c>
      <c r="I9" s="1780"/>
      <c r="J9" s="264" t="s">
        <v>148</v>
      </c>
      <c r="K9" s="265"/>
      <c r="L9" s="288" t="str">
        <f t="shared" ref="L9:L16" si="3">IF(SUM(M9:O9)=0,"",SUM(M9:O9))</f>
        <v/>
      </c>
      <c r="M9" s="267"/>
      <c r="N9" s="266"/>
      <c r="O9" s="266"/>
      <c r="P9" s="1367"/>
      <c r="Q9" s="1371"/>
      <c r="R9" s="1372"/>
      <c r="S9" s="268"/>
      <c r="T9" s="412"/>
      <c r="U9" s="180"/>
    </row>
    <row r="10" spans="2:21" ht="19.5" customHeight="1">
      <c r="B10" s="1364"/>
      <c r="C10" s="264" t="s">
        <v>149</v>
      </c>
      <c r="D10" s="265"/>
      <c r="E10" s="288">
        <f t="shared" si="2"/>
        <v>0</v>
      </c>
      <c r="F10" s="288" t="str">
        <f>IF('①7.積算内訳（販促）'!F9="","",'①7.積算内訳（販促）'!F9)</f>
        <v/>
      </c>
      <c r="G10" s="288" t="str">
        <f>IF('①7.積算内訳（販促）'!G9="","",'①7.積算内訳（販促）'!G9)</f>
        <v/>
      </c>
      <c r="H10" s="753" t="str">
        <f>IF('①7.積算内訳（販促）'!H9="","",'①7.積算内訳（販促）'!H9)</f>
        <v/>
      </c>
      <c r="I10" s="1780"/>
      <c r="J10" s="264" t="s">
        <v>149</v>
      </c>
      <c r="K10" s="265"/>
      <c r="L10" s="288" t="str">
        <f t="shared" si="3"/>
        <v/>
      </c>
      <c r="M10" s="267"/>
      <c r="N10" s="266"/>
      <c r="O10" s="266"/>
      <c r="P10" s="1367"/>
      <c r="Q10" s="1371"/>
      <c r="R10" s="1372"/>
      <c r="S10" s="268"/>
      <c r="T10" s="146" t="s">
        <v>468</v>
      </c>
      <c r="U10" s="180"/>
    </row>
    <row r="11" spans="2:21" ht="19.5" customHeight="1">
      <c r="B11" s="1364"/>
      <c r="C11" s="269" t="s">
        <v>150</v>
      </c>
      <c r="D11" s="265"/>
      <c r="E11" s="288">
        <f t="shared" si="2"/>
        <v>0</v>
      </c>
      <c r="F11" s="288" t="str">
        <f>IF('①7.積算内訳（販促）'!F10="","",'①7.積算内訳（販促）'!F10)</f>
        <v/>
      </c>
      <c r="G11" s="288" t="str">
        <f>IF('①7.積算内訳（販促）'!G10="","",'①7.積算内訳（販促）'!G10)</f>
        <v/>
      </c>
      <c r="H11" s="753" t="str">
        <f>IF('①7.積算内訳（販促）'!H10="","",'①7.積算内訳（販促）'!H10)</f>
        <v/>
      </c>
      <c r="I11" s="1780"/>
      <c r="J11" s="269" t="s">
        <v>150</v>
      </c>
      <c r="K11" s="265"/>
      <c r="L11" s="288" t="str">
        <f t="shared" si="3"/>
        <v/>
      </c>
      <c r="M11" s="267"/>
      <c r="N11" s="266"/>
      <c r="O11" s="266"/>
      <c r="P11" s="1367"/>
      <c r="Q11" s="1371"/>
      <c r="R11" s="1372"/>
      <c r="S11" s="268"/>
      <c r="T11" s="668" t="s">
        <v>469</v>
      </c>
      <c r="U11" s="180"/>
    </row>
    <row r="12" spans="2:21" ht="19.5" customHeight="1">
      <c r="B12" s="1364"/>
      <c r="C12" s="264" t="s">
        <v>151</v>
      </c>
      <c r="D12" s="265"/>
      <c r="E12" s="288">
        <f t="shared" si="2"/>
        <v>0</v>
      </c>
      <c r="F12" s="288" t="str">
        <f>IF('①7.積算内訳（販促）'!F11="","",'①7.積算内訳（販促）'!F11)</f>
        <v/>
      </c>
      <c r="G12" s="288" t="str">
        <f>IF('①7.積算内訳（販促）'!G11="","",'①7.積算内訳（販促）'!G11)</f>
        <v/>
      </c>
      <c r="H12" s="753" t="str">
        <f>IF('①7.積算内訳（販促）'!H11="","",'①7.積算内訳（販促）'!H11)</f>
        <v/>
      </c>
      <c r="I12" s="1780"/>
      <c r="J12" s="264" t="s">
        <v>151</v>
      </c>
      <c r="K12" s="265"/>
      <c r="L12" s="288" t="str">
        <f t="shared" si="3"/>
        <v/>
      </c>
      <c r="M12" s="267"/>
      <c r="N12" s="266"/>
      <c r="O12" s="266"/>
      <c r="P12" s="1367"/>
      <c r="Q12" s="1371"/>
      <c r="R12" s="1372"/>
      <c r="S12" s="259"/>
      <c r="T12" s="257"/>
      <c r="U12" s="180"/>
    </row>
    <row r="13" spans="2:21" ht="19.5" customHeight="1">
      <c r="B13" s="1364"/>
      <c r="C13" s="264" t="s">
        <v>152</v>
      </c>
      <c r="D13" s="265"/>
      <c r="E13" s="288">
        <f t="shared" si="2"/>
        <v>0</v>
      </c>
      <c r="F13" s="754" t="str">
        <f>IF('①7.積算内訳（販促）'!F12="","",'①7.積算内訳（販促）'!F12)</f>
        <v/>
      </c>
      <c r="G13" s="754" t="str">
        <f>IF('①7.積算内訳（販促）'!G12="","",'①7.積算内訳（販促）'!G12)</f>
        <v/>
      </c>
      <c r="H13" s="753" t="str">
        <f>IF('①7.積算内訳（販促）'!H12="","",'①7.積算内訳（販促）'!H12)</f>
        <v/>
      </c>
      <c r="I13" s="1780"/>
      <c r="J13" s="264" t="s">
        <v>152</v>
      </c>
      <c r="K13" s="265"/>
      <c r="L13" s="288" t="str">
        <f t="shared" si="3"/>
        <v/>
      </c>
      <c r="M13" s="271"/>
      <c r="N13" s="278"/>
      <c r="O13" s="278"/>
      <c r="P13" s="1367"/>
      <c r="Q13" s="1373"/>
      <c r="R13" s="1374"/>
      <c r="S13" s="259"/>
      <c r="T13" s="257"/>
      <c r="U13" s="180"/>
    </row>
    <row r="14" spans="2:21" ht="19.5" customHeight="1">
      <c r="B14" s="1364"/>
      <c r="C14" s="272" t="s">
        <v>631</v>
      </c>
      <c r="D14" s="265"/>
      <c r="E14" s="288">
        <f t="shared" si="2"/>
        <v>0</v>
      </c>
      <c r="F14" s="288" t="str">
        <f>IF('①7.積算内訳（販促）'!F13="","",'①7.積算内訳（販促）'!F13)</f>
        <v/>
      </c>
      <c r="G14" s="288" t="str">
        <f>IF('①7.積算内訳（販促）'!G13="","",'①7.積算内訳（販促）'!G13)</f>
        <v/>
      </c>
      <c r="H14" s="753" t="str">
        <f>IF('①7.積算内訳（販促）'!H13="","",'①7.積算内訳（販促）'!H13)</f>
        <v/>
      </c>
      <c r="I14" s="1780"/>
      <c r="J14" s="272" t="s">
        <v>631</v>
      </c>
      <c r="K14" s="265"/>
      <c r="L14" s="288" t="str">
        <f t="shared" si="3"/>
        <v/>
      </c>
      <c r="M14" s="267"/>
      <c r="N14" s="266"/>
      <c r="O14" s="266"/>
      <c r="P14" s="1367"/>
      <c r="Q14" s="1371"/>
      <c r="R14" s="1372"/>
      <c r="S14" s="259"/>
      <c r="T14" s="257"/>
      <c r="U14" s="180"/>
    </row>
    <row r="15" spans="2:21" ht="19.5" customHeight="1">
      <c r="B15" s="1364"/>
      <c r="C15" s="264" t="s">
        <v>153</v>
      </c>
      <c r="D15" s="265"/>
      <c r="E15" s="288">
        <f t="shared" si="2"/>
        <v>0</v>
      </c>
      <c r="F15" s="288" t="str">
        <f>IF('①7.積算内訳（販促）'!F14="","",'①7.積算内訳（販促）'!F14)</f>
        <v/>
      </c>
      <c r="G15" s="288" t="str">
        <f>IF('①7.積算内訳（販促）'!G14="","",'①7.積算内訳（販促）'!G14)</f>
        <v/>
      </c>
      <c r="H15" s="753" t="str">
        <f>IF('①7.積算内訳（販促）'!H14="","",'①7.積算内訳（販促）'!H14)</f>
        <v/>
      </c>
      <c r="I15" s="1780"/>
      <c r="J15" s="264" t="s">
        <v>153</v>
      </c>
      <c r="K15" s="265"/>
      <c r="L15" s="288" t="str">
        <f t="shared" si="3"/>
        <v/>
      </c>
      <c r="M15" s="267"/>
      <c r="N15" s="266"/>
      <c r="O15" s="266"/>
      <c r="P15" s="1367"/>
      <c r="Q15" s="1371"/>
      <c r="R15" s="1372"/>
      <c r="S15" s="259"/>
      <c r="T15" s="257"/>
      <c r="U15" s="180"/>
    </row>
    <row r="16" spans="2:21" ht="19.5" customHeight="1" thickBot="1">
      <c r="B16" s="1365"/>
      <c r="C16" s="273" t="s">
        <v>154</v>
      </c>
      <c r="D16" s="758" t="str">
        <f>IF('①7.積算内訳（販促）'!D15="","",'①7.積算内訳（販促）'!D15)</f>
        <v/>
      </c>
      <c r="E16" s="289">
        <f>SUM(F16:H16)</f>
        <v>0</v>
      </c>
      <c r="F16" s="289" t="str">
        <f>IF('①7.積算内訳（販促）'!F15="","",'①7.積算内訳（販促）'!F15)</f>
        <v/>
      </c>
      <c r="G16" s="289" t="str">
        <f>IF('①7.積算内訳（販促）'!G15="","",'①7.積算内訳（販促）'!G15)</f>
        <v/>
      </c>
      <c r="H16" s="755" t="str">
        <f>IF('①7.積算内訳（販促）'!H15="","",'①7.積算内訳（販促）'!H15)</f>
        <v/>
      </c>
      <c r="I16" s="1781"/>
      <c r="J16" s="273" t="s">
        <v>154</v>
      </c>
      <c r="K16" s="274"/>
      <c r="L16" s="761" t="str">
        <f t="shared" si="3"/>
        <v/>
      </c>
      <c r="M16" s="762"/>
      <c r="N16" s="748"/>
      <c r="O16" s="748"/>
      <c r="P16" s="1368"/>
      <c r="Q16" s="1375"/>
      <c r="R16" s="1376"/>
      <c r="S16" s="259"/>
      <c r="T16" s="257"/>
      <c r="U16" s="180"/>
    </row>
    <row r="17" spans="2:21" ht="37.5" customHeight="1">
      <c r="B17" s="204" t="str">
        <f>IF('①4.事業内容（販促）'!B6="","",'①4.事業内容（販促）'!B6)</f>
        <v/>
      </c>
      <c r="C17" s="1377" t="str">
        <f>IF('①4.事業内容（販促）'!C6="","",'①4.事業内容（販促）'!C6)</f>
        <v/>
      </c>
      <c r="D17" s="1378"/>
      <c r="E17" s="284">
        <f>SUM(E18:E26)</f>
        <v>0</v>
      </c>
      <c r="F17" s="284">
        <f>SUM(F18:F26)</f>
        <v>0</v>
      </c>
      <c r="G17" s="284">
        <f>SUM(G18:G26)</f>
        <v>0</v>
      </c>
      <c r="H17" s="756">
        <f>SUM(H18:H26)</f>
        <v>0</v>
      </c>
      <c r="I17" s="760" t="str">
        <f>IF('⑦1.活動計画変更（販促）'!C9="変更",'⑦1.活動計画変更（販促）'!B9,IF('⑦1.活動計画変更（販促）'!C9="中止",'⑦1.活動計画変更（販促）'!B9,""))</f>
        <v/>
      </c>
      <c r="J17" s="1800" t="str">
        <f>IF('⑦1.活動計画変更（販促）'!C9="変更",'⑦1.活動計画変更（販促）'!D9,"")</f>
        <v/>
      </c>
      <c r="K17" s="1801"/>
      <c r="L17" s="286" t="str">
        <f>IF(SUM(L18:L26)=0,"",SUM(L18:L26))</f>
        <v/>
      </c>
      <c r="M17" s="286" t="str">
        <f>IF(SUM(M18:M26)=0,"",SUM(M18:M26))</f>
        <v/>
      </c>
      <c r="N17" s="286" t="str">
        <f>IF(SUM(N18:N26)=0,"",SUM(N18:N26))</f>
        <v/>
      </c>
      <c r="O17" s="286" t="str">
        <f>IF(SUM(O18:O26)=0,"",SUM(O18:O26))</f>
        <v/>
      </c>
      <c r="P17" s="277"/>
      <c r="Q17" s="1379"/>
      <c r="R17" s="1380"/>
      <c r="S17" s="259"/>
      <c r="T17" s="257"/>
      <c r="U17" s="180"/>
    </row>
    <row r="18" spans="2:21" ht="19.5" customHeight="1">
      <c r="B18" s="1363"/>
      <c r="C18" s="260" t="s">
        <v>147</v>
      </c>
      <c r="D18" s="261"/>
      <c r="E18" s="287">
        <f>SUM(F18:H18)</f>
        <v>0</v>
      </c>
      <c r="F18" s="287" t="str">
        <f>IF('①7.積算内訳（販促）'!F17="","",'①7.積算内訳（販促）'!F17)</f>
        <v/>
      </c>
      <c r="G18" s="287" t="str">
        <f>IF('①7.積算内訳（販促）'!G17="","",'①7.積算内訳（販促）'!G17)</f>
        <v/>
      </c>
      <c r="H18" s="752" t="str">
        <f>IF('①7.積算内訳（販促）'!H17="","",'①7.積算内訳（販促）'!H17)</f>
        <v/>
      </c>
      <c r="I18" s="1779" t="str">
        <f>IF('⑦1.活動計画変更（販促）'!C9="選択","",IF('⑦1.活動計画変更（販促）'!C9="変更",'⑦1.活動計画変更（販促）'!C9,IF('⑦1.活動計画変更（販促）'!C9="中止","中止","")))</f>
        <v/>
      </c>
      <c r="J18" s="260" t="s">
        <v>147</v>
      </c>
      <c r="K18" s="261"/>
      <c r="L18" s="287" t="str">
        <f>IF(SUM(M18:O18)=0,"",SUM(M18:O18))</f>
        <v/>
      </c>
      <c r="M18" s="263"/>
      <c r="N18" s="262"/>
      <c r="O18" s="262"/>
      <c r="P18" s="1366"/>
      <c r="Q18" s="1369"/>
      <c r="R18" s="1370"/>
      <c r="S18" s="268"/>
      <c r="T18" s="270"/>
      <c r="U18" s="180"/>
    </row>
    <row r="19" spans="2:21" ht="19.5" customHeight="1">
      <c r="B19" s="1364"/>
      <c r="C19" s="264" t="s">
        <v>148</v>
      </c>
      <c r="D19" s="265"/>
      <c r="E19" s="288">
        <f t="shared" ref="E19:E25" si="4">SUM(F19:H19)</f>
        <v>0</v>
      </c>
      <c r="F19" s="288" t="str">
        <f>IF('①7.積算内訳（販促）'!F18="","",'①7.積算内訳（販促）'!F18)</f>
        <v/>
      </c>
      <c r="G19" s="288" t="str">
        <f>IF('①7.積算内訳（販促）'!G18="","",'①7.積算内訳（販促）'!G18)</f>
        <v/>
      </c>
      <c r="H19" s="753" t="str">
        <f>IF('①7.積算内訳（販促）'!H18="","",'①7.積算内訳（販促）'!H18)</f>
        <v/>
      </c>
      <c r="I19" s="1780"/>
      <c r="J19" s="264" t="s">
        <v>148</v>
      </c>
      <c r="K19" s="265"/>
      <c r="L19" s="288" t="str">
        <f t="shared" ref="L19:L26" si="5">IF(SUM(M19:O19)=0,"",SUM(M19:O19))</f>
        <v/>
      </c>
      <c r="M19" s="267"/>
      <c r="N19" s="266"/>
      <c r="O19" s="266"/>
      <c r="P19" s="1367"/>
      <c r="Q19" s="1371"/>
      <c r="R19" s="1372"/>
      <c r="S19" s="259"/>
      <c r="T19" s="257"/>
      <c r="U19" s="180"/>
    </row>
    <row r="20" spans="2:21" ht="19.5" customHeight="1">
      <c r="B20" s="1364"/>
      <c r="C20" s="264" t="s">
        <v>149</v>
      </c>
      <c r="D20" s="265"/>
      <c r="E20" s="288">
        <f t="shared" si="4"/>
        <v>0</v>
      </c>
      <c r="F20" s="288" t="str">
        <f>IF('①7.積算内訳（販促）'!F19="","",'①7.積算内訳（販促）'!F19)</f>
        <v/>
      </c>
      <c r="G20" s="288" t="str">
        <f>IF('①7.積算内訳（販促）'!G19="","",'①7.積算内訳（販促）'!G19)</f>
        <v/>
      </c>
      <c r="H20" s="753" t="str">
        <f>IF('①7.積算内訳（販促）'!H19="","",'①7.積算内訳（販促）'!H19)</f>
        <v/>
      </c>
      <c r="I20" s="1780"/>
      <c r="J20" s="264" t="s">
        <v>149</v>
      </c>
      <c r="K20" s="265"/>
      <c r="L20" s="288" t="str">
        <f t="shared" si="5"/>
        <v/>
      </c>
      <c r="M20" s="267"/>
      <c r="N20" s="266"/>
      <c r="O20" s="266"/>
      <c r="P20" s="1367"/>
      <c r="Q20" s="1371"/>
      <c r="R20" s="1372"/>
      <c r="S20" s="259"/>
      <c r="T20" s="257"/>
      <c r="U20" s="180"/>
    </row>
    <row r="21" spans="2:21" ht="19.5" customHeight="1">
      <c r="B21" s="1364"/>
      <c r="C21" s="269" t="s">
        <v>150</v>
      </c>
      <c r="D21" s="265"/>
      <c r="E21" s="288">
        <f t="shared" si="4"/>
        <v>0</v>
      </c>
      <c r="F21" s="288" t="str">
        <f>IF('①7.積算内訳（販促）'!F20="","",'①7.積算内訳（販促）'!F20)</f>
        <v/>
      </c>
      <c r="G21" s="288" t="str">
        <f>IF('①7.積算内訳（販促）'!G20="","",'①7.積算内訳（販促）'!G20)</f>
        <v/>
      </c>
      <c r="H21" s="753" t="str">
        <f>IF('①7.積算内訳（販促）'!H20="","",'①7.積算内訳（販促）'!H20)</f>
        <v/>
      </c>
      <c r="I21" s="1780"/>
      <c r="J21" s="269" t="s">
        <v>150</v>
      </c>
      <c r="K21" s="265"/>
      <c r="L21" s="288" t="str">
        <f t="shared" si="5"/>
        <v/>
      </c>
      <c r="M21" s="267"/>
      <c r="N21" s="266"/>
      <c r="O21" s="266"/>
      <c r="P21" s="1367"/>
      <c r="Q21" s="1371"/>
      <c r="R21" s="1372"/>
      <c r="S21" s="259"/>
      <c r="T21" s="257"/>
      <c r="U21" s="180"/>
    </row>
    <row r="22" spans="2:21" ht="19.5" customHeight="1">
      <c r="B22" s="1364"/>
      <c r="C22" s="264" t="s">
        <v>151</v>
      </c>
      <c r="D22" s="265"/>
      <c r="E22" s="288">
        <f t="shared" si="4"/>
        <v>0</v>
      </c>
      <c r="F22" s="288" t="str">
        <f>IF('①7.積算内訳（販促）'!F21="","",'①7.積算内訳（販促）'!F21)</f>
        <v/>
      </c>
      <c r="G22" s="288" t="str">
        <f>IF('①7.積算内訳（販促）'!G21="","",'①7.積算内訳（販促）'!G21)</f>
        <v/>
      </c>
      <c r="H22" s="753" t="str">
        <f>IF('①7.積算内訳（販促）'!H21="","",'①7.積算内訳（販促）'!H21)</f>
        <v/>
      </c>
      <c r="I22" s="1780"/>
      <c r="J22" s="264" t="s">
        <v>151</v>
      </c>
      <c r="K22" s="265"/>
      <c r="L22" s="288" t="str">
        <f t="shared" si="5"/>
        <v/>
      </c>
      <c r="M22" s="267"/>
      <c r="N22" s="266"/>
      <c r="O22" s="266"/>
      <c r="P22" s="1367"/>
      <c r="Q22" s="1371"/>
      <c r="R22" s="1372"/>
      <c r="S22" s="268"/>
      <c r="T22" s="270"/>
      <c r="U22" s="180"/>
    </row>
    <row r="23" spans="2:21" ht="19.5" customHeight="1">
      <c r="B23" s="1364"/>
      <c r="C23" s="264" t="s">
        <v>152</v>
      </c>
      <c r="D23" s="265"/>
      <c r="E23" s="288">
        <f t="shared" si="4"/>
        <v>0</v>
      </c>
      <c r="F23" s="754" t="str">
        <f>IF('①7.積算内訳（販促）'!F22="","",'①7.積算内訳（販促）'!F22)</f>
        <v/>
      </c>
      <c r="G23" s="754" t="str">
        <f>IF('①7.積算内訳（販促）'!G22="","",'①7.積算内訳（販促）'!G22)</f>
        <v/>
      </c>
      <c r="H23" s="753" t="str">
        <f>IF('①7.積算内訳（販促）'!H22="","",'①7.積算内訳（販促）'!H22)</f>
        <v/>
      </c>
      <c r="I23" s="1780"/>
      <c r="J23" s="264" t="s">
        <v>152</v>
      </c>
      <c r="K23" s="265"/>
      <c r="L23" s="288" t="str">
        <f t="shared" si="5"/>
        <v/>
      </c>
      <c r="M23" s="271"/>
      <c r="N23" s="278"/>
      <c r="O23" s="278"/>
      <c r="P23" s="1367"/>
      <c r="Q23" s="1371"/>
      <c r="R23" s="1372"/>
      <c r="S23" s="268"/>
      <c r="T23" s="270"/>
      <c r="U23" s="180"/>
    </row>
    <row r="24" spans="2:21" ht="19.5" customHeight="1">
      <c r="B24" s="1364"/>
      <c r="C24" s="272" t="s">
        <v>631</v>
      </c>
      <c r="D24" s="265"/>
      <c r="E24" s="288">
        <f t="shared" si="4"/>
        <v>0</v>
      </c>
      <c r="F24" s="288" t="str">
        <f>IF('①7.積算内訳（販促）'!F23="","",'①7.積算内訳（販促）'!F23)</f>
        <v/>
      </c>
      <c r="G24" s="288" t="str">
        <f>IF('①7.積算内訳（販促）'!G23="","",'①7.積算内訳（販促）'!G23)</f>
        <v/>
      </c>
      <c r="H24" s="753" t="str">
        <f>IF('①7.積算内訳（販促）'!H23="","",'①7.積算内訳（販促）'!H23)</f>
        <v/>
      </c>
      <c r="I24" s="1780"/>
      <c r="J24" s="272" t="s">
        <v>631</v>
      </c>
      <c r="K24" s="265"/>
      <c r="L24" s="288" t="str">
        <f t="shared" si="5"/>
        <v/>
      </c>
      <c r="M24" s="267"/>
      <c r="N24" s="266"/>
      <c r="O24" s="266"/>
      <c r="P24" s="1367"/>
      <c r="Q24" s="1371"/>
      <c r="R24" s="1372"/>
      <c r="S24" s="268"/>
      <c r="T24" s="270"/>
      <c r="U24" s="180"/>
    </row>
    <row r="25" spans="2:21" ht="19.5" customHeight="1">
      <c r="B25" s="1364"/>
      <c r="C25" s="264" t="s">
        <v>153</v>
      </c>
      <c r="D25" s="265"/>
      <c r="E25" s="288">
        <f t="shared" si="4"/>
        <v>0</v>
      </c>
      <c r="F25" s="288" t="str">
        <f>IF('①7.積算内訳（販促）'!F24="","",'①7.積算内訳（販促）'!F24)</f>
        <v/>
      </c>
      <c r="G25" s="288" t="str">
        <f>IF('①7.積算内訳（販促）'!G24="","",'①7.積算内訳（販促）'!G24)</f>
        <v/>
      </c>
      <c r="H25" s="753" t="str">
        <f>IF('①7.積算内訳（販促）'!H24="","",'①7.積算内訳（販促）'!H24)</f>
        <v/>
      </c>
      <c r="I25" s="1780"/>
      <c r="J25" s="264" t="s">
        <v>153</v>
      </c>
      <c r="K25" s="265"/>
      <c r="L25" s="288" t="str">
        <f t="shared" si="5"/>
        <v/>
      </c>
      <c r="M25" s="267"/>
      <c r="N25" s="266"/>
      <c r="O25" s="266"/>
      <c r="P25" s="1367"/>
      <c r="Q25" s="1371"/>
      <c r="R25" s="1372"/>
      <c r="S25" s="268"/>
      <c r="T25" s="270"/>
      <c r="U25" s="180"/>
    </row>
    <row r="26" spans="2:21" ht="19.5" customHeight="1" thickBot="1">
      <c r="B26" s="1365"/>
      <c r="C26" s="273" t="s">
        <v>154</v>
      </c>
      <c r="D26" s="758" t="str">
        <f>IF('①7.積算内訳（販促）'!D25="","",'①7.積算内訳（販促）'!D25)</f>
        <v/>
      </c>
      <c r="E26" s="289">
        <f>SUM(F26:H26)</f>
        <v>0</v>
      </c>
      <c r="F26" s="289" t="str">
        <f>IF('①7.積算内訳（販促）'!F25="","",'①7.積算内訳（販促）'!F25)</f>
        <v/>
      </c>
      <c r="G26" s="289" t="str">
        <f>IF('①7.積算内訳（販促）'!G25="","",'①7.積算内訳（販促）'!G25)</f>
        <v/>
      </c>
      <c r="H26" s="755" t="str">
        <f>IF('①7.積算内訳（販促）'!H25="","",'①7.積算内訳（販促）'!H25)</f>
        <v/>
      </c>
      <c r="I26" s="1781"/>
      <c r="J26" s="273" t="s">
        <v>154</v>
      </c>
      <c r="K26" s="274"/>
      <c r="L26" s="289" t="str">
        <f t="shared" si="5"/>
        <v/>
      </c>
      <c r="M26" s="276"/>
      <c r="N26" s="275"/>
      <c r="O26" s="275"/>
      <c r="P26" s="1368"/>
      <c r="Q26" s="1381"/>
      <c r="R26" s="1382"/>
      <c r="S26" s="268"/>
      <c r="T26" s="270"/>
      <c r="U26" s="180"/>
    </row>
    <row r="27" spans="2:21" ht="37.5" customHeight="1">
      <c r="B27" s="204" t="str">
        <f>IF('①4.事業内容（販促）'!B7="","",'①4.事業内容（販促）'!B7)</f>
        <v/>
      </c>
      <c r="C27" s="1377" t="str">
        <f>IF('①4.事業内容（販促）'!C7="","",'①4.事業内容（販促）'!C7)</f>
        <v/>
      </c>
      <c r="D27" s="1378"/>
      <c r="E27" s="284">
        <f>SUM(E28:E36)</f>
        <v>0</v>
      </c>
      <c r="F27" s="284">
        <f>SUM(F28:F36)</f>
        <v>0</v>
      </c>
      <c r="G27" s="284">
        <f>SUM(G28:G36)</f>
        <v>0</v>
      </c>
      <c r="H27" s="756">
        <f>SUM(H28:H36)</f>
        <v>0</v>
      </c>
      <c r="I27" s="760" t="str">
        <f>IF('⑦1.活動計画変更（販促）'!C11="変更",'⑦1.活動計画変更（販促）'!B11,IF('⑦1.活動計画変更（販促）'!C11="中止",'⑦1.活動計画変更（販促）'!B11,""))</f>
        <v/>
      </c>
      <c r="J27" s="1377" t="str">
        <f>IF('⑦1.活動計画変更（販促）'!C11="変更",'⑦1.活動計画変更（販促）'!D11,"")</f>
        <v/>
      </c>
      <c r="K27" s="1378"/>
      <c r="L27" s="286" t="str">
        <f>IF(SUM(L28:L36)=0,"",SUM(L28:L36))</f>
        <v/>
      </c>
      <c r="M27" s="286" t="str">
        <f>IF(SUM(M28:M36)=0,"",SUM(M28:M36))</f>
        <v/>
      </c>
      <c r="N27" s="286" t="str">
        <f>IF(SUM(N28:N36)=0,"",SUM(N28:N36))</f>
        <v/>
      </c>
      <c r="O27" s="286" t="str">
        <f>IF(SUM(O28:O36)=0,"",SUM(O28:O36))</f>
        <v/>
      </c>
      <c r="P27" s="279"/>
      <c r="Q27" s="1383"/>
      <c r="R27" s="1384"/>
      <c r="S27" s="259"/>
      <c r="T27" s="257"/>
      <c r="U27" s="180"/>
    </row>
    <row r="28" spans="2:21" ht="19.5" customHeight="1">
      <c r="B28" s="1363"/>
      <c r="C28" s="260" t="s">
        <v>147</v>
      </c>
      <c r="D28" s="261"/>
      <c r="E28" s="287">
        <f>SUM(F28:H28)</f>
        <v>0</v>
      </c>
      <c r="F28" s="287" t="str">
        <f>IF('①7.積算内訳（販促）'!F27="","",'①7.積算内訳（販促）'!F27)</f>
        <v/>
      </c>
      <c r="G28" s="287" t="str">
        <f>IF('①7.積算内訳（販促）'!G27="","",'①7.積算内訳（販促）'!G27)</f>
        <v/>
      </c>
      <c r="H28" s="752" t="str">
        <f>IF('①7.積算内訳（販促）'!H27="","",'①7.積算内訳（販促）'!H27)</f>
        <v/>
      </c>
      <c r="I28" s="1779" t="str">
        <f>IF('⑦1.活動計画変更（販促）'!C11="選択","",IF('⑦1.活動計画変更（販促）'!C11="変更",'⑦1.活動計画変更（販促）'!C11,IF('⑦1.活動計画変更（販促）'!C11="中止","中止","")))</f>
        <v/>
      </c>
      <c r="J28" s="260" t="s">
        <v>147</v>
      </c>
      <c r="K28" s="261"/>
      <c r="L28" s="287" t="str">
        <f>IF(SUM(M28:O28)=0,"",SUM(M28:O28))</f>
        <v/>
      </c>
      <c r="M28" s="263"/>
      <c r="N28" s="262"/>
      <c r="O28" s="262"/>
      <c r="P28" s="1366"/>
      <c r="Q28" s="1369"/>
      <c r="R28" s="1370"/>
      <c r="S28" s="268"/>
      <c r="T28" s="270"/>
      <c r="U28" s="180"/>
    </row>
    <row r="29" spans="2:21" ht="19.5" customHeight="1">
      <c r="B29" s="1364"/>
      <c r="C29" s="264" t="s">
        <v>148</v>
      </c>
      <c r="D29" s="265"/>
      <c r="E29" s="288">
        <f t="shared" ref="E29:E35" si="6">SUM(F29:H29)</f>
        <v>0</v>
      </c>
      <c r="F29" s="288" t="str">
        <f>IF('①7.積算内訳（販促）'!F28="","",'①7.積算内訳（販促）'!F28)</f>
        <v/>
      </c>
      <c r="G29" s="288" t="str">
        <f>IF('①7.積算内訳（販促）'!G28="","",'①7.積算内訳（販促）'!G28)</f>
        <v/>
      </c>
      <c r="H29" s="753" t="str">
        <f>IF('①7.積算内訳（販促）'!H28="","",'①7.積算内訳（販促）'!H28)</f>
        <v/>
      </c>
      <c r="I29" s="1780"/>
      <c r="J29" s="264" t="s">
        <v>148</v>
      </c>
      <c r="K29" s="265"/>
      <c r="L29" s="288" t="str">
        <f t="shared" ref="L29:L36" si="7">IF(SUM(M29:O29)=0,"",SUM(M29:O29))</f>
        <v/>
      </c>
      <c r="M29" s="267"/>
      <c r="N29" s="266"/>
      <c r="O29" s="266"/>
      <c r="P29" s="1367"/>
      <c r="Q29" s="1371"/>
      <c r="R29" s="1372"/>
      <c r="S29" s="259"/>
      <c r="T29" s="257"/>
      <c r="U29" s="180"/>
    </row>
    <row r="30" spans="2:21" ht="19.5" customHeight="1">
      <c r="B30" s="1364"/>
      <c r="C30" s="264" t="s">
        <v>149</v>
      </c>
      <c r="D30" s="265"/>
      <c r="E30" s="288">
        <f t="shared" si="6"/>
        <v>0</v>
      </c>
      <c r="F30" s="288" t="str">
        <f>IF('①7.積算内訳（販促）'!F29="","",'①7.積算内訳（販促）'!F29)</f>
        <v/>
      </c>
      <c r="G30" s="288" t="str">
        <f>IF('①7.積算内訳（販促）'!G29="","",'①7.積算内訳（販促）'!G29)</f>
        <v/>
      </c>
      <c r="H30" s="753" t="str">
        <f>IF('①7.積算内訳（販促）'!H29="","",'①7.積算内訳（販促）'!H29)</f>
        <v/>
      </c>
      <c r="I30" s="1780"/>
      <c r="J30" s="264" t="s">
        <v>149</v>
      </c>
      <c r="K30" s="265"/>
      <c r="L30" s="288" t="str">
        <f t="shared" si="7"/>
        <v/>
      </c>
      <c r="M30" s="267"/>
      <c r="N30" s="266"/>
      <c r="O30" s="266"/>
      <c r="P30" s="1367"/>
      <c r="Q30" s="1371"/>
      <c r="R30" s="1372"/>
      <c r="S30" s="259"/>
      <c r="T30" s="257"/>
      <c r="U30" s="180"/>
    </row>
    <row r="31" spans="2:21" ht="19.5" customHeight="1">
      <c r="B31" s="1364"/>
      <c r="C31" s="269" t="s">
        <v>150</v>
      </c>
      <c r="D31" s="265"/>
      <c r="E31" s="288">
        <f t="shared" si="6"/>
        <v>0</v>
      </c>
      <c r="F31" s="288" t="str">
        <f>IF('①7.積算内訳（販促）'!F30="","",'①7.積算内訳（販促）'!F30)</f>
        <v/>
      </c>
      <c r="G31" s="288" t="str">
        <f>IF('①7.積算内訳（販促）'!G30="","",'①7.積算内訳（販促）'!G30)</f>
        <v/>
      </c>
      <c r="H31" s="753" t="str">
        <f>IF('①7.積算内訳（販促）'!H30="","",'①7.積算内訳（販促）'!H30)</f>
        <v/>
      </c>
      <c r="I31" s="1780"/>
      <c r="J31" s="269" t="s">
        <v>150</v>
      </c>
      <c r="K31" s="265"/>
      <c r="L31" s="288" t="str">
        <f t="shared" si="7"/>
        <v/>
      </c>
      <c r="M31" s="267"/>
      <c r="N31" s="266"/>
      <c r="O31" s="266"/>
      <c r="P31" s="1367"/>
      <c r="Q31" s="1371"/>
      <c r="R31" s="1372"/>
      <c r="S31" s="259"/>
      <c r="T31" s="257"/>
      <c r="U31" s="180"/>
    </row>
    <row r="32" spans="2:21" ht="19.5" customHeight="1">
      <c r="B32" s="1364"/>
      <c r="C32" s="264" t="s">
        <v>151</v>
      </c>
      <c r="D32" s="265"/>
      <c r="E32" s="288">
        <f t="shared" si="6"/>
        <v>0</v>
      </c>
      <c r="F32" s="288" t="str">
        <f>IF('①7.積算内訳（販促）'!F31="","",'①7.積算内訳（販促）'!F31)</f>
        <v/>
      </c>
      <c r="G32" s="288" t="str">
        <f>IF('①7.積算内訳（販促）'!G31="","",'①7.積算内訳（販促）'!G31)</f>
        <v/>
      </c>
      <c r="H32" s="753" t="str">
        <f>IF('①7.積算内訳（販促）'!H31="","",'①7.積算内訳（販促）'!H31)</f>
        <v/>
      </c>
      <c r="I32" s="1780"/>
      <c r="J32" s="264" t="s">
        <v>151</v>
      </c>
      <c r="K32" s="265"/>
      <c r="L32" s="288" t="str">
        <f t="shared" si="7"/>
        <v/>
      </c>
      <c r="M32" s="267"/>
      <c r="N32" s="266"/>
      <c r="O32" s="266"/>
      <c r="P32" s="1367"/>
      <c r="Q32" s="1371"/>
      <c r="R32" s="1372"/>
      <c r="S32" s="268"/>
      <c r="T32" s="270"/>
      <c r="U32" s="180"/>
    </row>
    <row r="33" spans="2:21" ht="19.5" customHeight="1">
      <c r="B33" s="1364"/>
      <c r="C33" s="264" t="s">
        <v>152</v>
      </c>
      <c r="D33" s="265"/>
      <c r="E33" s="288">
        <f t="shared" si="6"/>
        <v>0</v>
      </c>
      <c r="F33" s="754" t="str">
        <f>IF('①7.積算内訳（販促）'!F32="","",'①7.積算内訳（販促）'!F32)</f>
        <v/>
      </c>
      <c r="G33" s="754" t="str">
        <f>IF('①7.積算内訳（販促）'!G32="","",'①7.積算内訳（販促）'!G32)</f>
        <v/>
      </c>
      <c r="H33" s="753" t="str">
        <f>IF('①7.積算内訳（販促）'!H32="","",'①7.積算内訳（販促）'!H32)</f>
        <v/>
      </c>
      <c r="I33" s="1780"/>
      <c r="J33" s="264" t="s">
        <v>152</v>
      </c>
      <c r="K33" s="265"/>
      <c r="L33" s="288" t="str">
        <f t="shared" si="7"/>
        <v/>
      </c>
      <c r="M33" s="271"/>
      <c r="N33" s="278"/>
      <c r="O33" s="278"/>
      <c r="P33" s="1367"/>
      <c r="Q33" s="1373"/>
      <c r="R33" s="1374"/>
      <c r="S33" s="268"/>
      <c r="T33" s="270"/>
      <c r="U33" s="180"/>
    </row>
    <row r="34" spans="2:21" ht="19.5" customHeight="1">
      <c r="B34" s="1364"/>
      <c r="C34" s="272" t="s">
        <v>631</v>
      </c>
      <c r="D34" s="265"/>
      <c r="E34" s="288">
        <f t="shared" si="6"/>
        <v>0</v>
      </c>
      <c r="F34" s="288" t="str">
        <f>IF('①7.積算内訳（販促）'!F33="","",'①7.積算内訳（販促）'!F33)</f>
        <v/>
      </c>
      <c r="G34" s="288" t="str">
        <f>IF('①7.積算内訳（販促）'!G33="","",'①7.積算内訳（販促）'!G33)</f>
        <v/>
      </c>
      <c r="H34" s="753" t="str">
        <f>IF('①7.積算内訳（販促）'!H33="","",'①7.積算内訳（販促）'!H33)</f>
        <v/>
      </c>
      <c r="I34" s="1780"/>
      <c r="J34" s="272" t="s">
        <v>631</v>
      </c>
      <c r="K34" s="265"/>
      <c r="L34" s="288" t="str">
        <f t="shared" si="7"/>
        <v/>
      </c>
      <c r="M34" s="267"/>
      <c r="N34" s="266"/>
      <c r="O34" s="266"/>
      <c r="P34" s="1367"/>
      <c r="Q34" s="1371"/>
      <c r="R34" s="1372"/>
      <c r="S34" s="268"/>
      <c r="T34" s="270"/>
      <c r="U34" s="180"/>
    </row>
    <row r="35" spans="2:21" ht="19.5" customHeight="1">
      <c r="B35" s="1364"/>
      <c r="C35" s="264" t="s">
        <v>153</v>
      </c>
      <c r="D35" s="265"/>
      <c r="E35" s="288">
        <f t="shared" si="6"/>
        <v>0</v>
      </c>
      <c r="F35" s="288" t="str">
        <f>IF('①7.積算内訳（販促）'!F34="","",'①7.積算内訳（販促）'!F34)</f>
        <v/>
      </c>
      <c r="G35" s="288" t="str">
        <f>IF('①7.積算内訳（販促）'!G34="","",'①7.積算内訳（販促）'!G34)</f>
        <v/>
      </c>
      <c r="H35" s="753" t="str">
        <f>IF('①7.積算内訳（販促）'!H34="","",'①7.積算内訳（販促）'!H34)</f>
        <v/>
      </c>
      <c r="I35" s="1780"/>
      <c r="J35" s="264" t="s">
        <v>153</v>
      </c>
      <c r="K35" s="265"/>
      <c r="L35" s="288" t="str">
        <f t="shared" si="7"/>
        <v/>
      </c>
      <c r="M35" s="267"/>
      <c r="N35" s="266"/>
      <c r="O35" s="266"/>
      <c r="P35" s="1367"/>
      <c r="Q35" s="1371"/>
      <c r="R35" s="1372"/>
      <c r="S35" s="268"/>
      <c r="T35" s="270"/>
      <c r="U35" s="180"/>
    </row>
    <row r="36" spans="2:21" ht="19.5" customHeight="1" thickBot="1">
      <c r="B36" s="1365"/>
      <c r="C36" s="273" t="s">
        <v>154</v>
      </c>
      <c r="D36" s="758" t="str">
        <f>IF('①7.積算内訳（販促）'!D35="","",'①7.積算内訳（販促）'!D35)</f>
        <v/>
      </c>
      <c r="E36" s="289">
        <f>SUM(F36:H36)</f>
        <v>0</v>
      </c>
      <c r="F36" s="289" t="str">
        <f>IF('①7.積算内訳（販促）'!F35="","",'①7.積算内訳（販促）'!F35)</f>
        <v/>
      </c>
      <c r="G36" s="289" t="str">
        <f>IF('①7.積算内訳（販促）'!G35="","",'①7.積算内訳（販促）'!G35)</f>
        <v/>
      </c>
      <c r="H36" s="755" t="str">
        <f>IF('①7.積算内訳（販促）'!H35="","",'①7.積算内訳（販促）'!H35)</f>
        <v/>
      </c>
      <c r="I36" s="1781"/>
      <c r="J36" s="273" t="s">
        <v>154</v>
      </c>
      <c r="K36" s="274"/>
      <c r="L36" s="289" t="str">
        <f t="shared" si="7"/>
        <v/>
      </c>
      <c r="M36" s="276"/>
      <c r="N36" s="275"/>
      <c r="O36" s="275"/>
      <c r="P36" s="1368"/>
      <c r="Q36" s="1375"/>
      <c r="R36" s="1376"/>
      <c r="S36" s="268"/>
      <c r="T36" s="270"/>
      <c r="U36" s="180"/>
    </row>
    <row r="37" spans="2:21" ht="37.5" customHeight="1">
      <c r="B37" s="204" t="str">
        <f>IF('①4.事業内容（販促）'!B8="","",'①4.事業内容（販促）'!B8)</f>
        <v/>
      </c>
      <c r="C37" s="1377" t="str">
        <f>IF('①4.事業内容（販促）'!C8="","",'①4.事業内容（販促）'!C8)</f>
        <v/>
      </c>
      <c r="D37" s="1378"/>
      <c r="E37" s="284">
        <f>SUM(E38:E46)</f>
        <v>0</v>
      </c>
      <c r="F37" s="284">
        <f>SUM(F38:F46)</f>
        <v>0</v>
      </c>
      <c r="G37" s="284">
        <f>SUM(G38:G46)</f>
        <v>0</v>
      </c>
      <c r="H37" s="756">
        <f>SUM(H38:H46)</f>
        <v>0</v>
      </c>
      <c r="I37" s="760" t="str">
        <f>IF('⑦1.活動計画変更（販促）'!C13="変更",'⑦1.活動計画変更（販促）'!B13,IF('⑦1.活動計画変更（販促）'!C13="中止",'⑦1.活動計画変更（販促）'!B13,""))</f>
        <v/>
      </c>
      <c r="J37" s="1377" t="str">
        <f>IF('⑦1.活動計画変更（販促）'!C13="変更",'⑦1.活動計画変更（販促）'!D13,"")</f>
        <v/>
      </c>
      <c r="K37" s="1378"/>
      <c r="L37" s="286" t="str">
        <f>IF(SUM(L38:L46)=0,"",SUM(L38:L46))</f>
        <v/>
      </c>
      <c r="M37" s="286" t="str">
        <f>IF(SUM(M38:M46)=0,"",SUM(M38:M46))</f>
        <v/>
      </c>
      <c r="N37" s="286" t="str">
        <f>IF(SUM(N38:N46)=0,"",SUM(N38:N46))</f>
        <v/>
      </c>
      <c r="O37" s="286" t="str">
        <f>IF(SUM(O38:O46)=0,"",SUM(O38:O46))</f>
        <v/>
      </c>
      <c r="P37" s="277"/>
      <c r="Q37" s="1379"/>
      <c r="R37" s="1380"/>
      <c r="S37" s="259"/>
      <c r="T37" s="257"/>
      <c r="U37" s="180"/>
    </row>
    <row r="38" spans="2:21" ht="19.5" customHeight="1">
      <c r="B38" s="1363"/>
      <c r="C38" s="260" t="s">
        <v>147</v>
      </c>
      <c r="D38" s="261"/>
      <c r="E38" s="287">
        <f>SUM(F38:H38)</f>
        <v>0</v>
      </c>
      <c r="F38" s="262"/>
      <c r="G38" s="287" t="str">
        <f>IF('①7.積算内訳（販促）'!G37="","",'①7.積算内訳（販促）'!G37)</f>
        <v/>
      </c>
      <c r="H38" s="752" t="str">
        <f>IF('①7.積算内訳（販促）'!H37="","",'①7.積算内訳（販促）'!H37)</f>
        <v/>
      </c>
      <c r="I38" s="1779" t="str">
        <f>IF('⑦1.活動計画変更（販促）'!C13="選択","",IF('⑦1.活動計画変更（販促）'!C13="変更",'⑦1.活動計画変更（販促）'!C13,IF('⑦1.活動計画変更（販促）'!C13="中止","中止","")))</f>
        <v/>
      </c>
      <c r="J38" s="260" t="s">
        <v>147</v>
      </c>
      <c r="K38" s="261"/>
      <c r="L38" s="287" t="str">
        <f>IF(SUM(M38:O38)=0,"",SUM(M38:O38))</f>
        <v/>
      </c>
      <c r="M38" s="263"/>
      <c r="N38" s="262"/>
      <c r="O38" s="262"/>
      <c r="P38" s="1366"/>
      <c r="Q38" s="1369"/>
      <c r="R38" s="1370"/>
      <c r="S38" s="268"/>
      <c r="T38" s="270"/>
      <c r="U38" s="180"/>
    </row>
    <row r="39" spans="2:21" ht="19.5" customHeight="1">
      <c r="B39" s="1364"/>
      <c r="C39" s="264" t="s">
        <v>148</v>
      </c>
      <c r="D39" s="265"/>
      <c r="E39" s="288">
        <f t="shared" ref="E39:E45" si="8">SUM(F39:H39)</f>
        <v>0</v>
      </c>
      <c r="F39" s="288" t="str">
        <f>IF('①7.積算内訳（販促）'!F38="","",'①7.積算内訳（販促）'!F38)</f>
        <v/>
      </c>
      <c r="G39" s="288" t="str">
        <f>IF('①7.積算内訳（販促）'!G38="","",'①7.積算内訳（販促）'!G38)</f>
        <v/>
      </c>
      <c r="H39" s="753" t="str">
        <f>IF('①7.積算内訳（販促）'!H38="","",'①7.積算内訳（販促）'!H38)</f>
        <v/>
      </c>
      <c r="I39" s="1780"/>
      <c r="J39" s="264" t="s">
        <v>148</v>
      </c>
      <c r="K39" s="265"/>
      <c r="L39" s="288" t="str">
        <f t="shared" ref="L39:L46" si="9">IF(SUM(M39:O39)=0,"",SUM(M39:O39))</f>
        <v/>
      </c>
      <c r="M39" s="267"/>
      <c r="N39" s="266"/>
      <c r="O39" s="266"/>
      <c r="P39" s="1367"/>
      <c r="Q39" s="1371"/>
      <c r="R39" s="1372"/>
      <c r="S39" s="259"/>
      <c r="T39" s="257"/>
      <c r="U39" s="180"/>
    </row>
    <row r="40" spans="2:21" ht="19.5" customHeight="1">
      <c r="B40" s="1364"/>
      <c r="C40" s="264" t="s">
        <v>149</v>
      </c>
      <c r="D40" s="265"/>
      <c r="E40" s="288">
        <f t="shared" si="8"/>
        <v>0</v>
      </c>
      <c r="F40" s="288" t="str">
        <f>IF('①7.積算内訳（販促）'!F39="","",'①7.積算内訳（販促）'!F39)</f>
        <v/>
      </c>
      <c r="G40" s="288" t="str">
        <f>IF('①7.積算内訳（販促）'!G39="","",'①7.積算内訳（販促）'!G39)</f>
        <v/>
      </c>
      <c r="H40" s="753" t="str">
        <f>IF('①7.積算内訳（販促）'!H39="","",'①7.積算内訳（販促）'!H39)</f>
        <v/>
      </c>
      <c r="I40" s="1780"/>
      <c r="J40" s="264" t="s">
        <v>149</v>
      </c>
      <c r="K40" s="265"/>
      <c r="L40" s="288" t="str">
        <f t="shared" si="9"/>
        <v/>
      </c>
      <c r="M40" s="267"/>
      <c r="N40" s="266"/>
      <c r="O40" s="266"/>
      <c r="P40" s="1367"/>
      <c r="Q40" s="1371"/>
      <c r="R40" s="1372"/>
      <c r="S40" s="259"/>
      <c r="T40" s="257"/>
      <c r="U40" s="180"/>
    </row>
    <row r="41" spans="2:21" ht="19.5" customHeight="1">
      <c r="B41" s="1364"/>
      <c r="C41" s="269" t="s">
        <v>150</v>
      </c>
      <c r="D41" s="265"/>
      <c r="E41" s="288">
        <f t="shared" si="8"/>
        <v>0</v>
      </c>
      <c r="F41" s="288" t="str">
        <f>IF('①7.積算内訳（販促）'!F40="","",'①7.積算内訳（販促）'!F40)</f>
        <v/>
      </c>
      <c r="G41" s="288" t="str">
        <f>IF('①7.積算内訳（販促）'!G40="","",'①7.積算内訳（販促）'!G40)</f>
        <v/>
      </c>
      <c r="H41" s="753" t="str">
        <f>IF('①7.積算内訳（販促）'!H40="","",'①7.積算内訳（販促）'!H40)</f>
        <v/>
      </c>
      <c r="I41" s="1780"/>
      <c r="J41" s="269" t="s">
        <v>150</v>
      </c>
      <c r="K41" s="265"/>
      <c r="L41" s="288" t="str">
        <f t="shared" si="9"/>
        <v/>
      </c>
      <c r="M41" s="267"/>
      <c r="N41" s="266"/>
      <c r="O41" s="266"/>
      <c r="P41" s="1367"/>
      <c r="Q41" s="1371"/>
      <c r="R41" s="1372"/>
      <c r="S41" s="259"/>
      <c r="T41" s="257"/>
      <c r="U41" s="180"/>
    </row>
    <row r="42" spans="2:21" ht="19.5" customHeight="1">
      <c r="B42" s="1364"/>
      <c r="C42" s="264" t="s">
        <v>151</v>
      </c>
      <c r="D42" s="265"/>
      <c r="E42" s="288">
        <f t="shared" si="8"/>
        <v>0</v>
      </c>
      <c r="F42" s="288" t="str">
        <f>IF('①7.積算内訳（販促）'!F41="","",'①7.積算内訳（販促）'!F41)</f>
        <v/>
      </c>
      <c r="G42" s="288" t="str">
        <f>IF('①7.積算内訳（販促）'!G41="","",'①7.積算内訳（販促）'!G41)</f>
        <v/>
      </c>
      <c r="H42" s="753" t="str">
        <f>IF('①7.積算内訳（販促）'!H41="","",'①7.積算内訳（販促）'!H41)</f>
        <v/>
      </c>
      <c r="I42" s="1780"/>
      <c r="J42" s="264" t="s">
        <v>151</v>
      </c>
      <c r="K42" s="265"/>
      <c r="L42" s="288" t="str">
        <f t="shared" si="9"/>
        <v/>
      </c>
      <c r="M42" s="267"/>
      <c r="N42" s="266"/>
      <c r="O42" s="266"/>
      <c r="P42" s="1367"/>
      <c r="Q42" s="1371"/>
      <c r="R42" s="1372"/>
      <c r="S42" s="268"/>
      <c r="T42" s="270"/>
      <c r="U42" s="180"/>
    </row>
    <row r="43" spans="2:21" ht="19.5" customHeight="1">
      <c r="B43" s="1364"/>
      <c r="C43" s="264" t="s">
        <v>152</v>
      </c>
      <c r="D43" s="265"/>
      <c r="E43" s="288">
        <f t="shared" si="8"/>
        <v>0</v>
      </c>
      <c r="F43" s="754" t="str">
        <f>IF('①7.積算内訳（販促）'!F42="","",'①7.積算内訳（販促）'!F42)</f>
        <v/>
      </c>
      <c r="G43" s="754" t="str">
        <f>IF('①7.積算内訳（販促）'!G42="","",'①7.積算内訳（販促）'!G42)</f>
        <v/>
      </c>
      <c r="H43" s="753" t="str">
        <f>IF('①7.積算内訳（販促）'!H42="","",'①7.積算内訳（販促）'!H42)</f>
        <v/>
      </c>
      <c r="I43" s="1780"/>
      <c r="J43" s="264" t="s">
        <v>152</v>
      </c>
      <c r="K43" s="265"/>
      <c r="L43" s="288" t="str">
        <f t="shared" si="9"/>
        <v/>
      </c>
      <c r="M43" s="271"/>
      <c r="N43" s="278"/>
      <c r="O43" s="278"/>
      <c r="P43" s="1367"/>
      <c r="Q43" s="1371"/>
      <c r="R43" s="1372"/>
      <c r="S43" s="268"/>
      <c r="T43" s="270"/>
      <c r="U43" s="180"/>
    </row>
    <row r="44" spans="2:21" ht="19.5" customHeight="1">
      <c r="B44" s="1364"/>
      <c r="C44" s="272" t="s">
        <v>631</v>
      </c>
      <c r="D44" s="265"/>
      <c r="E44" s="288">
        <f t="shared" si="8"/>
        <v>0</v>
      </c>
      <c r="F44" s="288" t="str">
        <f>IF('①7.積算内訳（販促）'!F43="","",'①7.積算内訳（販促）'!F43)</f>
        <v/>
      </c>
      <c r="G44" s="288" t="str">
        <f>IF('①7.積算内訳（販促）'!G43="","",'①7.積算内訳（販促）'!G43)</f>
        <v/>
      </c>
      <c r="H44" s="753" t="str">
        <f>IF('①7.積算内訳（販促）'!H43="","",'①7.積算内訳（販促）'!H43)</f>
        <v/>
      </c>
      <c r="I44" s="1780"/>
      <c r="J44" s="272" t="s">
        <v>631</v>
      </c>
      <c r="K44" s="265"/>
      <c r="L44" s="288" t="str">
        <f t="shared" si="9"/>
        <v/>
      </c>
      <c r="M44" s="267"/>
      <c r="N44" s="266"/>
      <c r="O44" s="266"/>
      <c r="P44" s="1367"/>
      <c r="Q44" s="1371"/>
      <c r="R44" s="1372"/>
      <c r="S44" s="268"/>
      <c r="T44" s="270"/>
      <c r="U44" s="180"/>
    </row>
    <row r="45" spans="2:21" ht="19.5" customHeight="1">
      <c r="B45" s="1364"/>
      <c r="C45" s="264" t="s">
        <v>153</v>
      </c>
      <c r="D45" s="265"/>
      <c r="E45" s="288">
        <f t="shared" si="8"/>
        <v>0</v>
      </c>
      <c r="F45" s="288" t="str">
        <f>IF('①7.積算内訳（販促）'!F44="","",'①7.積算内訳（販促）'!F44)</f>
        <v/>
      </c>
      <c r="G45" s="288" t="str">
        <f>IF('①7.積算内訳（販促）'!G44="","",'①7.積算内訳（販促）'!G44)</f>
        <v/>
      </c>
      <c r="H45" s="753" t="str">
        <f>IF('①7.積算内訳（販促）'!H44="","",'①7.積算内訳（販促）'!H44)</f>
        <v/>
      </c>
      <c r="I45" s="1780"/>
      <c r="J45" s="264" t="s">
        <v>153</v>
      </c>
      <c r="K45" s="265"/>
      <c r="L45" s="288" t="str">
        <f t="shared" si="9"/>
        <v/>
      </c>
      <c r="M45" s="267"/>
      <c r="N45" s="266"/>
      <c r="O45" s="266"/>
      <c r="P45" s="1367"/>
      <c r="Q45" s="1371"/>
      <c r="R45" s="1372"/>
      <c r="S45" s="268"/>
      <c r="T45" s="270"/>
      <c r="U45" s="180"/>
    </row>
    <row r="46" spans="2:21" ht="19.5" customHeight="1" thickBot="1">
      <c r="B46" s="1365"/>
      <c r="C46" s="273" t="s">
        <v>154</v>
      </c>
      <c r="D46" s="758" t="str">
        <f>IF('①7.積算内訳（販促）'!D45="","",'①7.積算内訳（販促）'!D45)</f>
        <v/>
      </c>
      <c r="E46" s="289">
        <f>SUM(F46:H46)</f>
        <v>0</v>
      </c>
      <c r="F46" s="289" t="str">
        <f>IF('①7.積算内訳（販促）'!F45="","",'①7.積算内訳（販促）'!F45)</f>
        <v/>
      </c>
      <c r="G46" s="289" t="str">
        <f>IF('①7.積算内訳（販促）'!G45="","",'①7.積算内訳（販促）'!G45)</f>
        <v/>
      </c>
      <c r="H46" s="755" t="str">
        <f>IF('①7.積算内訳（販促）'!H45="","",'①7.積算内訳（販促）'!H45)</f>
        <v/>
      </c>
      <c r="I46" s="1781"/>
      <c r="J46" s="273" t="s">
        <v>154</v>
      </c>
      <c r="K46" s="274"/>
      <c r="L46" s="289" t="str">
        <f t="shared" si="9"/>
        <v/>
      </c>
      <c r="M46" s="276"/>
      <c r="N46" s="275"/>
      <c r="O46" s="275"/>
      <c r="P46" s="1368"/>
      <c r="Q46" s="1381"/>
      <c r="R46" s="1382"/>
      <c r="S46" s="268"/>
      <c r="T46" s="270"/>
      <c r="U46" s="180"/>
    </row>
    <row r="47" spans="2:21" ht="37.5" customHeight="1">
      <c r="B47" s="285" t="str">
        <f>IF('①4.事業内容（販促）'!B9="","",'①4.事業内容（販促）'!B9)</f>
        <v/>
      </c>
      <c r="C47" s="1359" t="str">
        <f>IF('①4.事業内容（販促）'!C9="","",'①4.事業内容（販促）'!C9)</f>
        <v/>
      </c>
      <c r="D47" s="1360"/>
      <c r="E47" s="286">
        <f>SUM(E48:E56)</f>
        <v>0</v>
      </c>
      <c r="F47" s="286">
        <f>SUM(F48:F56)</f>
        <v>0</v>
      </c>
      <c r="G47" s="286">
        <f>SUM(G48:G56)</f>
        <v>0</v>
      </c>
      <c r="H47" s="757">
        <f>SUM(H48:H56)</f>
        <v>0</v>
      </c>
      <c r="I47" s="760" t="str">
        <f>IF('⑦1.活動計画変更（販促）'!C15="変更",'⑦1.活動計画変更（販促）'!B15,IF('⑦1.活動計画変更（販促）'!C15="中止",'⑦1.活動計画変更（販促）'!B15,""))</f>
        <v/>
      </c>
      <c r="J47" s="1377" t="str">
        <f>IF('⑦1.活動計画変更（販促）'!C15="変更",'⑦1.活動計画変更（販促）'!D15,"")</f>
        <v/>
      </c>
      <c r="K47" s="1378"/>
      <c r="L47" s="286" t="str">
        <f>IF(SUM(L48:L56)=0,"",SUM(L48:L56))</f>
        <v/>
      </c>
      <c r="M47" s="286" t="str">
        <f>IF(SUM(M48:M56)=0,"",SUM(M48:M56))</f>
        <v/>
      </c>
      <c r="N47" s="286" t="str">
        <f>IF(SUM(N48:N56)=0,"",SUM(N48:N56))</f>
        <v/>
      </c>
      <c r="O47" s="286" t="str">
        <f>IF(SUM(O48:O56)=0,"",SUM(O48:O56))</f>
        <v/>
      </c>
      <c r="P47" s="280"/>
      <c r="Q47" s="1361"/>
      <c r="R47" s="1362"/>
      <c r="S47" s="259"/>
      <c r="T47" s="257"/>
      <c r="U47" s="180"/>
    </row>
    <row r="48" spans="2:21" ht="19.5" customHeight="1">
      <c r="B48" s="1363"/>
      <c r="C48" s="260" t="s">
        <v>147</v>
      </c>
      <c r="D48" s="261"/>
      <c r="E48" s="287">
        <f>SUM(F48:H48)</f>
        <v>0</v>
      </c>
      <c r="F48" s="287" t="str">
        <f>IF('①7.積算内訳（販促）'!F47="","",'①7.積算内訳（販促）'!F47)</f>
        <v/>
      </c>
      <c r="G48" s="287" t="str">
        <f>IF('①7.積算内訳（販促）'!G47="","",'①7.積算内訳（販促）'!G47)</f>
        <v/>
      </c>
      <c r="H48" s="752" t="str">
        <f>IF('①7.積算内訳（販促）'!H47="","",'①7.積算内訳（販促）'!H47)</f>
        <v/>
      </c>
      <c r="I48" s="1779" t="str">
        <f>IF('⑦1.活動計画変更（販促）'!C15="選択","",IF('⑦1.活動計画変更（販促）'!C15="変更",'⑦1.活動計画変更（販促）'!C15,IF('⑦1.活動計画変更（販促）'!C15="中止","中止","")))</f>
        <v/>
      </c>
      <c r="J48" s="260" t="s">
        <v>147</v>
      </c>
      <c r="K48" s="261"/>
      <c r="L48" s="287" t="str">
        <f>IF(SUM(M48:O48)=0,"",SUM(M48:O48))</f>
        <v/>
      </c>
      <c r="M48" s="263"/>
      <c r="N48" s="262"/>
      <c r="O48" s="262"/>
      <c r="P48" s="1366"/>
      <c r="Q48" s="1369"/>
      <c r="R48" s="1370"/>
      <c r="S48" s="268"/>
      <c r="T48" s="270"/>
      <c r="U48" s="180"/>
    </row>
    <row r="49" spans="2:21" ht="19.5" customHeight="1">
      <c r="B49" s="1364"/>
      <c r="C49" s="264" t="s">
        <v>148</v>
      </c>
      <c r="D49" s="265"/>
      <c r="E49" s="288">
        <f t="shared" ref="E49:E55" si="10">SUM(F49:H49)</f>
        <v>0</v>
      </c>
      <c r="F49" s="288" t="str">
        <f>IF('①7.積算内訳（販促）'!F48="","",'①7.積算内訳（販促）'!F48)</f>
        <v/>
      </c>
      <c r="G49" s="288" t="str">
        <f>IF('①7.積算内訳（販促）'!G48="","",'①7.積算内訳（販促）'!G48)</f>
        <v/>
      </c>
      <c r="H49" s="753" t="str">
        <f>IF('①7.積算内訳（販促）'!H48="","",'①7.積算内訳（販促）'!H48)</f>
        <v/>
      </c>
      <c r="I49" s="1780"/>
      <c r="J49" s="264" t="s">
        <v>148</v>
      </c>
      <c r="K49" s="265"/>
      <c r="L49" s="288" t="str">
        <f t="shared" ref="L49:L56" si="11">IF(SUM(M49:O49)=0,"",SUM(M49:O49))</f>
        <v/>
      </c>
      <c r="M49" s="267"/>
      <c r="N49" s="266"/>
      <c r="O49" s="266"/>
      <c r="P49" s="1367"/>
      <c r="Q49" s="1371"/>
      <c r="R49" s="1372"/>
      <c r="S49" s="259"/>
      <c r="T49" s="257"/>
      <c r="U49" s="180"/>
    </row>
    <row r="50" spans="2:21" ht="19.5" customHeight="1">
      <c r="B50" s="1364"/>
      <c r="C50" s="264" t="s">
        <v>149</v>
      </c>
      <c r="D50" s="265"/>
      <c r="E50" s="288">
        <f t="shared" si="10"/>
        <v>0</v>
      </c>
      <c r="F50" s="288" t="str">
        <f>IF('①7.積算内訳（販促）'!F49="","",'①7.積算内訳（販促）'!F49)</f>
        <v/>
      </c>
      <c r="G50" s="288" t="str">
        <f>IF('①7.積算内訳（販促）'!G49="","",'①7.積算内訳（販促）'!G49)</f>
        <v/>
      </c>
      <c r="H50" s="753" t="str">
        <f>IF('①7.積算内訳（販促）'!H49="","",'①7.積算内訳（販促）'!H49)</f>
        <v/>
      </c>
      <c r="I50" s="1780"/>
      <c r="J50" s="264" t="s">
        <v>149</v>
      </c>
      <c r="K50" s="265"/>
      <c r="L50" s="288" t="str">
        <f t="shared" si="11"/>
        <v/>
      </c>
      <c r="M50" s="267"/>
      <c r="N50" s="266"/>
      <c r="O50" s="266"/>
      <c r="P50" s="1367"/>
      <c r="Q50" s="1371"/>
      <c r="R50" s="1372"/>
      <c r="S50" s="259"/>
      <c r="T50" s="257"/>
      <c r="U50" s="180"/>
    </row>
    <row r="51" spans="2:21" ht="19.5" customHeight="1">
      <c r="B51" s="1364"/>
      <c r="C51" s="269" t="s">
        <v>150</v>
      </c>
      <c r="D51" s="265"/>
      <c r="E51" s="288">
        <f t="shared" si="10"/>
        <v>0</v>
      </c>
      <c r="F51" s="288" t="str">
        <f>IF('①7.積算内訳（販促）'!F50="","",'①7.積算内訳（販促）'!F50)</f>
        <v/>
      </c>
      <c r="G51" s="288" t="str">
        <f>IF('①7.積算内訳（販促）'!G50="","",'①7.積算内訳（販促）'!G50)</f>
        <v/>
      </c>
      <c r="H51" s="753" t="str">
        <f>IF('①7.積算内訳（販促）'!H50="","",'①7.積算内訳（販促）'!H50)</f>
        <v/>
      </c>
      <c r="I51" s="1780"/>
      <c r="J51" s="269" t="s">
        <v>150</v>
      </c>
      <c r="K51" s="265"/>
      <c r="L51" s="288" t="str">
        <f t="shared" si="11"/>
        <v/>
      </c>
      <c r="M51" s="267"/>
      <c r="N51" s="266"/>
      <c r="O51" s="266"/>
      <c r="P51" s="1367"/>
      <c r="Q51" s="1371"/>
      <c r="R51" s="1372"/>
      <c r="S51" s="259"/>
      <c r="T51" s="257"/>
      <c r="U51" s="180"/>
    </row>
    <row r="52" spans="2:21" ht="19.5" customHeight="1">
      <c r="B52" s="1364"/>
      <c r="C52" s="264" t="s">
        <v>151</v>
      </c>
      <c r="D52" s="265"/>
      <c r="E52" s="288">
        <f t="shared" si="10"/>
        <v>0</v>
      </c>
      <c r="F52" s="288" t="str">
        <f>IF('①7.積算内訳（販促）'!F51="","",'①7.積算内訳（販促）'!F51)</f>
        <v/>
      </c>
      <c r="G52" s="288" t="str">
        <f>IF('①7.積算内訳（販促）'!G51="","",'①7.積算内訳（販促）'!G51)</f>
        <v/>
      </c>
      <c r="H52" s="753" t="str">
        <f>IF('①7.積算内訳（販促）'!H51="","",'①7.積算内訳（販促）'!H51)</f>
        <v/>
      </c>
      <c r="I52" s="1780"/>
      <c r="J52" s="264" t="s">
        <v>151</v>
      </c>
      <c r="K52" s="265"/>
      <c r="L52" s="288" t="str">
        <f t="shared" si="11"/>
        <v/>
      </c>
      <c r="M52" s="267"/>
      <c r="N52" s="266"/>
      <c r="O52" s="266"/>
      <c r="P52" s="1367"/>
      <c r="Q52" s="1371"/>
      <c r="R52" s="1372"/>
      <c r="S52" s="268"/>
      <c r="T52" s="270"/>
      <c r="U52" s="180"/>
    </row>
    <row r="53" spans="2:21" ht="19.5" customHeight="1">
      <c r="B53" s="1364"/>
      <c r="C53" s="264" t="s">
        <v>152</v>
      </c>
      <c r="D53" s="265"/>
      <c r="E53" s="288">
        <f t="shared" si="10"/>
        <v>0</v>
      </c>
      <c r="F53" s="754" t="str">
        <f>IF('①7.積算内訳（販促）'!F52="","",'①7.積算内訳（販促）'!F52)</f>
        <v/>
      </c>
      <c r="G53" s="754" t="str">
        <f>IF('①7.積算内訳（販促）'!G52="","",'①7.積算内訳（販促）'!G52)</f>
        <v/>
      </c>
      <c r="H53" s="753" t="str">
        <f>IF('①7.積算内訳（販促）'!H52="","",'①7.積算内訳（販促）'!H52)</f>
        <v/>
      </c>
      <c r="I53" s="1780"/>
      <c r="J53" s="264" t="s">
        <v>152</v>
      </c>
      <c r="K53" s="265"/>
      <c r="L53" s="288" t="str">
        <f t="shared" si="11"/>
        <v/>
      </c>
      <c r="M53" s="271"/>
      <c r="N53" s="278"/>
      <c r="O53" s="278"/>
      <c r="P53" s="1367"/>
      <c r="Q53" s="1373"/>
      <c r="R53" s="1374"/>
      <c r="S53" s="268"/>
      <c r="T53" s="270"/>
      <c r="U53" s="180"/>
    </row>
    <row r="54" spans="2:21" ht="19.5" customHeight="1">
      <c r="B54" s="1364"/>
      <c r="C54" s="272" t="s">
        <v>631</v>
      </c>
      <c r="D54" s="265"/>
      <c r="E54" s="288">
        <f t="shared" si="10"/>
        <v>0</v>
      </c>
      <c r="F54" s="288" t="str">
        <f>IF('①7.積算内訳（販促）'!F53="","",'①7.積算内訳（販促）'!F53)</f>
        <v/>
      </c>
      <c r="G54" s="288" t="str">
        <f>IF('①7.積算内訳（販促）'!G53="","",'①7.積算内訳（販促）'!G53)</f>
        <v/>
      </c>
      <c r="H54" s="753" t="str">
        <f>IF('①7.積算内訳（販促）'!H53="","",'①7.積算内訳（販促）'!H53)</f>
        <v/>
      </c>
      <c r="I54" s="1780"/>
      <c r="J54" s="272" t="s">
        <v>631</v>
      </c>
      <c r="K54" s="265"/>
      <c r="L54" s="288" t="str">
        <f t="shared" si="11"/>
        <v/>
      </c>
      <c r="M54" s="267"/>
      <c r="N54" s="266"/>
      <c r="O54" s="266"/>
      <c r="P54" s="1367"/>
      <c r="Q54" s="1371"/>
      <c r="R54" s="1372"/>
      <c r="S54" s="268"/>
      <c r="T54" s="270"/>
      <c r="U54" s="180"/>
    </row>
    <row r="55" spans="2:21" ht="19.5" customHeight="1">
      <c r="B55" s="1364"/>
      <c r="C55" s="264" t="s">
        <v>153</v>
      </c>
      <c r="D55" s="265"/>
      <c r="E55" s="288">
        <f t="shared" si="10"/>
        <v>0</v>
      </c>
      <c r="F55" s="288" t="str">
        <f>IF('①7.積算内訳（販促）'!F54="","",'①7.積算内訳（販促）'!F54)</f>
        <v/>
      </c>
      <c r="G55" s="288" t="str">
        <f>IF('①7.積算内訳（販促）'!G54="","",'①7.積算内訳（販促）'!G54)</f>
        <v/>
      </c>
      <c r="H55" s="753" t="str">
        <f>IF('①7.積算内訳（販促）'!H54="","",'①7.積算内訳（販促）'!H54)</f>
        <v/>
      </c>
      <c r="I55" s="1780"/>
      <c r="J55" s="264" t="s">
        <v>153</v>
      </c>
      <c r="K55" s="265"/>
      <c r="L55" s="288" t="str">
        <f t="shared" si="11"/>
        <v/>
      </c>
      <c r="M55" s="267"/>
      <c r="N55" s="266"/>
      <c r="O55" s="266"/>
      <c r="P55" s="1367"/>
      <c r="Q55" s="1371"/>
      <c r="R55" s="1372"/>
      <c r="S55" s="268"/>
      <c r="T55" s="270"/>
      <c r="U55" s="180"/>
    </row>
    <row r="56" spans="2:21" ht="19.5" customHeight="1" thickBot="1">
      <c r="B56" s="1365"/>
      <c r="C56" s="273" t="s">
        <v>154</v>
      </c>
      <c r="D56" s="758" t="str">
        <f>IF('①7.積算内訳（販促）'!D55="","",'①7.積算内訳（販促）'!D55)</f>
        <v/>
      </c>
      <c r="E56" s="289">
        <f>SUM(F56:H56)</f>
        <v>0</v>
      </c>
      <c r="F56" s="289" t="str">
        <f>IF('①7.積算内訳（販促）'!F55="","",'①7.積算内訳（販促）'!F55)</f>
        <v/>
      </c>
      <c r="G56" s="289" t="str">
        <f>IF('①7.積算内訳（販促）'!G55="","",'①7.積算内訳（販促）'!G55)</f>
        <v/>
      </c>
      <c r="H56" s="755" t="str">
        <f>IF('①7.積算内訳（販促）'!H55="","",'①7.積算内訳（販促）'!H55)</f>
        <v/>
      </c>
      <c r="I56" s="1781"/>
      <c r="J56" s="273" t="s">
        <v>154</v>
      </c>
      <c r="K56" s="274"/>
      <c r="L56" s="289" t="str">
        <f t="shared" si="11"/>
        <v/>
      </c>
      <c r="M56" s="276"/>
      <c r="N56" s="275"/>
      <c r="O56" s="275"/>
      <c r="P56" s="1368"/>
      <c r="Q56" s="1375"/>
      <c r="R56" s="1376"/>
      <c r="S56" s="268"/>
      <c r="T56" s="270"/>
      <c r="U56" s="180"/>
    </row>
    <row r="57" spans="2:21" ht="37.5" customHeight="1">
      <c r="B57" s="204" t="str">
        <f>IF('①4.事業内容（販促）'!B10="","",'①4.事業内容（販促）'!B10)</f>
        <v/>
      </c>
      <c r="C57" s="1377" t="str">
        <f>IF('①4.事業内容（販促）'!C10="","",'①4.事業内容（販促）'!C10)</f>
        <v/>
      </c>
      <c r="D57" s="1378"/>
      <c r="E57" s="284">
        <f>SUM(E58:E66)</f>
        <v>0</v>
      </c>
      <c r="F57" s="284">
        <f>SUM(F58:F66)</f>
        <v>0</v>
      </c>
      <c r="G57" s="284">
        <f>SUM(G58:G66)</f>
        <v>0</v>
      </c>
      <c r="H57" s="756">
        <f>SUM(H58:H66)</f>
        <v>0</v>
      </c>
      <c r="I57" s="760" t="str">
        <f>IF('⑦1.活動計画変更（販促）'!C17="変更",'⑦1.活動計画変更（販促）'!B17,IF('⑦1.活動計画変更（販促）'!C17="中止",'⑦1.活動計画変更（販促）'!B17,""))</f>
        <v/>
      </c>
      <c r="J57" s="1377" t="str">
        <f>IF('⑦1.活動計画変更（販促）'!C17="変更",'⑦1.活動計画変更（販促）'!D17,"")</f>
        <v/>
      </c>
      <c r="K57" s="1378"/>
      <c r="L57" s="286" t="str">
        <f>IF(SUM(L58:L66)=0,"",SUM(L58:L66))</f>
        <v/>
      </c>
      <c r="M57" s="286" t="str">
        <f>IF(SUM(M58:M66)=0,"",SUM(M58:M66))</f>
        <v/>
      </c>
      <c r="N57" s="286" t="str">
        <f>IF(SUM(N58:N66)=0,"",SUM(N58:N66))</f>
        <v/>
      </c>
      <c r="O57" s="286" t="str">
        <f>IF(SUM(O58:O66)=0,"",SUM(O58:O66))</f>
        <v/>
      </c>
      <c r="P57" s="277"/>
      <c r="Q57" s="1379"/>
      <c r="R57" s="1380"/>
      <c r="S57" s="259"/>
      <c r="T57" s="257"/>
      <c r="U57" s="180"/>
    </row>
    <row r="58" spans="2:21" ht="19.5" customHeight="1">
      <c r="B58" s="1363"/>
      <c r="C58" s="260" t="s">
        <v>147</v>
      </c>
      <c r="D58" s="261"/>
      <c r="E58" s="287">
        <f>SUM(F58:H58)</f>
        <v>0</v>
      </c>
      <c r="F58" s="287" t="str">
        <f>IF('①7.積算内訳（販促）'!F57="","",'①7.積算内訳（販促）'!F57)</f>
        <v/>
      </c>
      <c r="G58" s="287" t="str">
        <f>IF('①7.積算内訳（販促）'!G57="","",'①7.積算内訳（販促）'!G57)</f>
        <v/>
      </c>
      <c r="H58" s="752" t="str">
        <f>IF('①7.積算内訳（販促）'!H57="","",'①7.積算内訳（販促）'!H57)</f>
        <v/>
      </c>
      <c r="I58" s="1779" t="str">
        <f>IF('⑦1.活動計画変更（販促）'!C17="選択","",IF('⑦1.活動計画変更（販促）'!C17="変更",'⑦1.活動計画変更（販促）'!C17,IF('⑦1.活動計画変更（販促）'!C17="中止","中止","")))</f>
        <v/>
      </c>
      <c r="J58" s="260" t="s">
        <v>147</v>
      </c>
      <c r="K58" s="261"/>
      <c r="L58" s="287" t="str">
        <f>IF(SUM(M58:O58)=0,"",SUM(M58:O58))</f>
        <v/>
      </c>
      <c r="M58" s="263"/>
      <c r="N58" s="262"/>
      <c r="O58" s="262"/>
      <c r="P58" s="1366"/>
      <c r="Q58" s="1369"/>
      <c r="R58" s="1370"/>
      <c r="S58" s="268"/>
      <c r="T58" s="270"/>
      <c r="U58" s="180"/>
    </row>
    <row r="59" spans="2:21" ht="19.5" customHeight="1">
      <c r="B59" s="1364"/>
      <c r="C59" s="264" t="s">
        <v>148</v>
      </c>
      <c r="D59" s="265"/>
      <c r="E59" s="288">
        <f t="shared" ref="E59:E65" si="12">SUM(F59:H59)</f>
        <v>0</v>
      </c>
      <c r="F59" s="288" t="str">
        <f>IF('①7.積算内訳（販促）'!F58="","",'①7.積算内訳（販促）'!F58)</f>
        <v/>
      </c>
      <c r="G59" s="288" t="str">
        <f>IF('①7.積算内訳（販促）'!G58="","",'①7.積算内訳（販促）'!G58)</f>
        <v/>
      </c>
      <c r="H59" s="753" t="str">
        <f>IF('①7.積算内訳（販促）'!H58="","",'①7.積算内訳（販促）'!H58)</f>
        <v/>
      </c>
      <c r="I59" s="1780"/>
      <c r="J59" s="264" t="s">
        <v>148</v>
      </c>
      <c r="K59" s="265"/>
      <c r="L59" s="288" t="str">
        <f t="shared" ref="L59:L66" si="13">IF(SUM(M59:O59)=0,"",SUM(M59:O59))</f>
        <v/>
      </c>
      <c r="M59" s="267"/>
      <c r="N59" s="266"/>
      <c r="O59" s="266"/>
      <c r="P59" s="1367"/>
      <c r="Q59" s="1371"/>
      <c r="R59" s="1372"/>
      <c r="S59" s="259"/>
      <c r="T59" s="257"/>
      <c r="U59" s="180"/>
    </row>
    <row r="60" spans="2:21" ht="19.5" customHeight="1">
      <c r="B60" s="1364"/>
      <c r="C60" s="264" t="s">
        <v>149</v>
      </c>
      <c r="D60" s="265"/>
      <c r="E60" s="288">
        <f t="shared" si="12"/>
        <v>0</v>
      </c>
      <c r="F60" s="288" t="str">
        <f>IF('①7.積算内訳（販促）'!F59="","",'①7.積算内訳（販促）'!F59)</f>
        <v/>
      </c>
      <c r="G60" s="288" t="str">
        <f>IF('①7.積算内訳（販促）'!G59="","",'①7.積算内訳（販促）'!G59)</f>
        <v/>
      </c>
      <c r="H60" s="753" t="str">
        <f>IF('①7.積算内訳（販促）'!H59="","",'①7.積算内訳（販促）'!H59)</f>
        <v/>
      </c>
      <c r="I60" s="1780"/>
      <c r="J60" s="264" t="s">
        <v>149</v>
      </c>
      <c r="K60" s="265"/>
      <c r="L60" s="288" t="str">
        <f t="shared" si="13"/>
        <v/>
      </c>
      <c r="M60" s="267"/>
      <c r="N60" s="266"/>
      <c r="O60" s="266"/>
      <c r="P60" s="1367"/>
      <c r="Q60" s="1371"/>
      <c r="R60" s="1372"/>
      <c r="S60" s="259"/>
      <c r="T60" s="257"/>
      <c r="U60" s="180"/>
    </row>
    <row r="61" spans="2:21" ht="19.5" customHeight="1">
      <c r="B61" s="1364"/>
      <c r="C61" s="269" t="s">
        <v>150</v>
      </c>
      <c r="D61" s="265"/>
      <c r="E61" s="288">
        <f t="shared" si="12"/>
        <v>0</v>
      </c>
      <c r="F61" s="288" t="str">
        <f>IF('①7.積算内訳（販促）'!F60="","",'①7.積算内訳（販促）'!F60)</f>
        <v/>
      </c>
      <c r="G61" s="288" t="str">
        <f>IF('①7.積算内訳（販促）'!G60="","",'①7.積算内訳（販促）'!G60)</f>
        <v/>
      </c>
      <c r="H61" s="753" t="str">
        <f>IF('①7.積算内訳（販促）'!H60="","",'①7.積算内訳（販促）'!H60)</f>
        <v/>
      </c>
      <c r="I61" s="1780"/>
      <c r="J61" s="269" t="s">
        <v>150</v>
      </c>
      <c r="K61" s="265"/>
      <c r="L61" s="288" t="str">
        <f t="shared" si="13"/>
        <v/>
      </c>
      <c r="M61" s="267"/>
      <c r="N61" s="266"/>
      <c r="O61" s="266"/>
      <c r="P61" s="1367"/>
      <c r="Q61" s="1371"/>
      <c r="R61" s="1372"/>
      <c r="S61" s="259"/>
      <c r="T61" s="257"/>
      <c r="U61" s="180"/>
    </row>
    <row r="62" spans="2:21" ht="19.5" customHeight="1">
      <c r="B62" s="1364"/>
      <c r="C62" s="264" t="s">
        <v>151</v>
      </c>
      <c r="D62" s="265"/>
      <c r="E62" s="288">
        <f t="shared" si="12"/>
        <v>0</v>
      </c>
      <c r="F62" s="288" t="str">
        <f>IF('①7.積算内訳（販促）'!F61="","",'①7.積算内訳（販促）'!F61)</f>
        <v/>
      </c>
      <c r="G62" s="288" t="str">
        <f>IF('①7.積算内訳（販促）'!G61="","",'①7.積算内訳（販促）'!G61)</f>
        <v/>
      </c>
      <c r="H62" s="753" t="str">
        <f>IF('①7.積算内訳（販促）'!H61="","",'①7.積算内訳（販促）'!H61)</f>
        <v/>
      </c>
      <c r="I62" s="1780"/>
      <c r="J62" s="264" t="s">
        <v>151</v>
      </c>
      <c r="K62" s="265"/>
      <c r="L62" s="288" t="str">
        <f t="shared" si="13"/>
        <v/>
      </c>
      <c r="M62" s="267"/>
      <c r="N62" s="266"/>
      <c r="O62" s="266"/>
      <c r="P62" s="1367"/>
      <c r="Q62" s="1371"/>
      <c r="R62" s="1372"/>
      <c r="S62" s="268"/>
      <c r="T62" s="270"/>
      <c r="U62" s="180"/>
    </row>
    <row r="63" spans="2:21" ht="19.5" customHeight="1">
      <c r="B63" s="1364"/>
      <c r="C63" s="264" t="s">
        <v>152</v>
      </c>
      <c r="D63" s="265"/>
      <c r="E63" s="288">
        <f t="shared" si="12"/>
        <v>0</v>
      </c>
      <c r="F63" s="754" t="str">
        <f>IF('①7.積算内訳（販促）'!F62="","",'①7.積算内訳（販促）'!F62)</f>
        <v/>
      </c>
      <c r="G63" s="754" t="str">
        <f>IF('①7.積算内訳（販促）'!G62="","",'①7.積算内訳（販促）'!G62)</f>
        <v/>
      </c>
      <c r="H63" s="753" t="str">
        <f>IF('①7.積算内訳（販促）'!H62="","",'①7.積算内訳（販促）'!H62)</f>
        <v/>
      </c>
      <c r="I63" s="1780"/>
      <c r="J63" s="264" t="s">
        <v>152</v>
      </c>
      <c r="K63" s="265"/>
      <c r="L63" s="288" t="str">
        <f t="shared" si="13"/>
        <v/>
      </c>
      <c r="M63" s="271"/>
      <c r="N63" s="278"/>
      <c r="O63" s="278"/>
      <c r="P63" s="1367"/>
      <c r="Q63" s="1371"/>
      <c r="R63" s="1372"/>
      <c r="S63" s="268"/>
      <c r="T63" s="270"/>
      <c r="U63" s="180"/>
    </row>
    <row r="64" spans="2:21" ht="19.5" customHeight="1">
      <c r="B64" s="1364"/>
      <c r="C64" s="272" t="s">
        <v>631</v>
      </c>
      <c r="D64" s="265"/>
      <c r="E64" s="288">
        <f t="shared" si="12"/>
        <v>0</v>
      </c>
      <c r="F64" s="288" t="str">
        <f>IF('①7.積算内訳（販促）'!F63="","",'①7.積算内訳（販促）'!F63)</f>
        <v/>
      </c>
      <c r="G64" s="288" t="str">
        <f>IF('①7.積算内訳（販促）'!G63="","",'①7.積算内訳（販促）'!G63)</f>
        <v/>
      </c>
      <c r="H64" s="753" t="str">
        <f>IF('①7.積算内訳（販促）'!H63="","",'①7.積算内訳（販促）'!H63)</f>
        <v/>
      </c>
      <c r="I64" s="1780"/>
      <c r="J64" s="272" t="s">
        <v>631</v>
      </c>
      <c r="K64" s="265"/>
      <c r="L64" s="288" t="str">
        <f t="shared" si="13"/>
        <v/>
      </c>
      <c r="M64" s="267"/>
      <c r="N64" s="266"/>
      <c r="O64" s="266"/>
      <c r="P64" s="1367"/>
      <c r="Q64" s="1371"/>
      <c r="R64" s="1372"/>
      <c r="S64" s="268"/>
      <c r="T64" s="270"/>
      <c r="U64" s="180"/>
    </row>
    <row r="65" spans="2:21" ht="19.5" customHeight="1">
      <c r="B65" s="1364"/>
      <c r="C65" s="264" t="s">
        <v>153</v>
      </c>
      <c r="D65" s="265"/>
      <c r="E65" s="288">
        <f t="shared" si="12"/>
        <v>0</v>
      </c>
      <c r="F65" s="288" t="str">
        <f>IF('①7.積算内訳（販促）'!F64="","",'①7.積算内訳（販促）'!F64)</f>
        <v/>
      </c>
      <c r="G65" s="288" t="str">
        <f>IF('①7.積算内訳（販促）'!G64="","",'①7.積算内訳（販促）'!G64)</f>
        <v/>
      </c>
      <c r="H65" s="753" t="str">
        <f>IF('①7.積算内訳（販促）'!H64="","",'①7.積算内訳（販促）'!H64)</f>
        <v/>
      </c>
      <c r="I65" s="1780"/>
      <c r="J65" s="264" t="s">
        <v>153</v>
      </c>
      <c r="K65" s="265"/>
      <c r="L65" s="288" t="str">
        <f t="shared" si="13"/>
        <v/>
      </c>
      <c r="M65" s="267"/>
      <c r="N65" s="266"/>
      <c r="O65" s="266"/>
      <c r="P65" s="1367"/>
      <c r="Q65" s="1371"/>
      <c r="R65" s="1372"/>
      <c r="S65" s="268"/>
      <c r="T65" s="270"/>
      <c r="U65" s="180"/>
    </row>
    <row r="66" spans="2:21" ht="19.5" customHeight="1" thickBot="1">
      <c r="B66" s="1364"/>
      <c r="C66" s="273" t="s">
        <v>154</v>
      </c>
      <c r="D66" s="758" t="str">
        <f>IF('①7.積算内訳（販促）'!D65="","",'①7.積算内訳（販促）'!D65)</f>
        <v/>
      </c>
      <c r="E66" s="761">
        <f>SUM(F66:H66)</f>
        <v>0</v>
      </c>
      <c r="F66" s="289" t="str">
        <f>IF('①7.積算内訳（販促）'!F65="","",'①7.積算内訳（販促）'!F65)</f>
        <v/>
      </c>
      <c r="G66" s="289" t="str">
        <f>IF('①7.積算内訳（販促）'!G65="","",'①7.積算内訳（販促）'!G65)</f>
        <v/>
      </c>
      <c r="H66" s="755" t="str">
        <f>IF('①7.積算内訳（販促）'!H65="","",'①7.積算内訳（販促）'!H65)</f>
        <v/>
      </c>
      <c r="I66" s="1781"/>
      <c r="J66" s="273" t="s">
        <v>154</v>
      </c>
      <c r="K66" s="274"/>
      <c r="L66" s="289" t="str">
        <f t="shared" si="13"/>
        <v/>
      </c>
      <c r="M66" s="276"/>
      <c r="N66" s="275"/>
      <c r="O66" s="275"/>
      <c r="P66" s="1367"/>
      <c r="Q66" s="1404"/>
      <c r="R66" s="1405"/>
      <c r="S66" s="268"/>
      <c r="T66" s="270"/>
      <c r="U66" s="180"/>
    </row>
    <row r="67" spans="2:21" ht="37.5" customHeight="1">
      <c r="B67" s="285" t="str">
        <f>IF('①4.事業内容（販促）'!B11="","",'①4.事業内容（販促）'!B11)</f>
        <v/>
      </c>
      <c r="C67" s="1359" t="str">
        <f>IF('①4.事業内容（販促）'!C11="","",'①4.事業内容（販促）'!C11)</f>
        <v/>
      </c>
      <c r="D67" s="1360"/>
      <c r="E67" s="286">
        <f>SUM(E68:E76)</f>
        <v>0</v>
      </c>
      <c r="F67" s="286">
        <f>SUM(F68:F76)</f>
        <v>0</v>
      </c>
      <c r="G67" s="286">
        <f>SUM(G68:G76)</f>
        <v>0</v>
      </c>
      <c r="H67" s="757">
        <f>SUM(H68:H76)</f>
        <v>0</v>
      </c>
      <c r="I67" s="760" t="str">
        <f>IF('⑦1.活動計画変更（販促）'!C19="変更",'⑦1.活動計画変更（販促）'!B19,IF('⑦1.活動計画変更（販促）'!C19="中止",'⑦1.活動計画変更（販促）'!B19,""))</f>
        <v/>
      </c>
      <c r="J67" s="1377" t="str">
        <f>IF('⑦1.活動計画変更（販促）'!C19="変更",'⑦1.活動計画変更（販促）'!D19,"")</f>
        <v/>
      </c>
      <c r="K67" s="1378"/>
      <c r="L67" s="286" t="str">
        <f>IF(SUM(L68:L76)=0,"",SUM(L68:L76))</f>
        <v/>
      </c>
      <c r="M67" s="286" t="str">
        <f>IF(SUM(M68:M76)=0,"",SUM(M68:M76))</f>
        <v/>
      </c>
      <c r="N67" s="286" t="str">
        <f>IF(SUM(N68:N76)=0,"",SUM(N68:N76))</f>
        <v/>
      </c>
      <c r="O67" s="286" t="str">
        <f>IF(SUM(O68:O76)=0,"",SUM(O68:O76))</f>
        <v/>
      </c>
      <c r="P67" s="280"/>
      <c r="Q67" s="1361"/>
      <c r="R67" s="1362"/>
      <c r="S67" s="259"/>
      <c r="T67" s="257"/>
      <c r="U67" s="180"/>
    </row>
    <row r="68" spans="2:21" ht="19.5" customHeight="1">
      <c r="B68" s="1363"/>
      <c r="C68" s="260" t="s">
        <v>147</v>
      </c>
      <c r="D68" s="261"/>
      <c r="E68" s="287">
        <f>SUM(F68:H68)</f>
        <v>0</v>
      </c>
      <c r="F68" s="287" t="str">
        <f>IF('①7.積算内訳（販促）'!F67="","",'①7.積算内訳（販促）'!F67)</f>
        <v/>
      </c>
      <c r="G68" s="287" t="str">
        <f>IF('①7.積算内訳（販促）'!G67="","",'①7.積算内訳（販促）'!G67)</f>
        <v/>
      </c>
      <c r="H68" s="752" t="str">
        <f>IF('①7.積算内訳（販促）'!H67="","",'①7.積算内訳（販促）'!H67)</f>
        <v/>
      </c>
      <c r="I68" s="1779" t="str">
        <f>IF('⑦1.活動計画変更（販促）'!C19="選択","",IF('⑦1.活動計画変更（販促）'!C19="変更",'⑦1.活動計画変更（販促）'!C19,IF('⑦1.活動計画変更（販促）'!C19="中止","中止","")))</f>
        <v/>
      </c>
      <c r="J68" s="260" t="s">
        <v>147</v>
      </c>
      <c r="K68" s="261"/>
      <c r="L68" s="287" t="str">
        <f>IF(SUM(M68:O68)=0,"",SUM(M68:O68))</f>
        <v/>
      </c>
      <c r="M68" s="263"/>
      <c r="N68" s="262"/>
      <c r="O68" s="262"/>
      <c r="P68" s="1366"/>
      <c r="Q68" s="1369"/>
      <c r="R68" s="1370"/>
      <c r="S68" s="268"/>
      <c r="T68" s="270"/>
      <c r="U68" s="180"/>
    </row>
    <row r="69" spans="2:21" ht="19.5" customHeight="1">
      <c r="B69" s="1364"/>
      <c r="C69" s="264" t="s">
        <v>148</v>
      </c>
      <c r="D69" s="265"/>
      <c r="E69" s="288">
        <f t="shared" ref="E69:E75" si="14">SUM(F69:H69)</f>
        <v>0</v>
      </c>
      <c r="F69" s="288" t="str">
        <f>IF('①7.積算内訳（販促）'!F68="","",'①7.積算内訳（販促）'!F68)</f>
        <v/>
      </c>
      <c r="G69" s="288" t="str">
        <f>IF('①7.積算内訳（販促）'!G68="","",'①7.積算内訳（販促）'!G68)</f>
        <v/>
      </c>
      <c r="H69" s="753" t="str">
        <f>IF('①7.積算内訳（販促）'!H68="","",'①7.積算内訳（販促）'!H68)</f>
        <v/>
      </c>
      <c r="I69" s="1780"/>
      <c r="J69" s="264" t="s">
        <v>148</v>
      </c>
      <c r="K69" s="265"/>
      <c r="L69" s="288" t="str">
        <f t="shared" ref="L69:L76" si="15">IF(SUM(M69:O69)=0,"",SUM(M69:O69))</f>
        <v/>
      </c>
      <c r="M69" s="267"/>
      <c r="N69" s="266"/>
      <c r="O69" s="266"/>
      <c r="P69" s="1367"/>
      <c r="Q69" s="1371"/>
      <c r="R69" s="1372"/>
      <c r="S69" s="259"/>
      <c r="T69" s="257"/>
      <c r="U69" s="180"/>
    </row>
    <row r="70" spans="2:21" ht="19.5" customHeight="1">
      <c r="B70" s="1364"/>
      <c r="C70" s="264" t="s">
        <v>149</v>
      </c>
      <c r="D70" s="265"/>
      <c r="E70" s="288">
        <f t="shared" si="14"/>
        <v>0</v>
      </c>
      <c r="F70" s="288" t="str">
        <f>IF('①7.積算内訳（販促）'!F69="","",'①7.積算内訳（販促）'!F69)</f>
        <v/>
      </c>
      <c r="G70" s="288" t="str">
        <f>IF('①7.積算内訳（販促）'!G69="","",'①7.積算内訳（販促）'!G69)</f>
        <v/>
      </c>
      <c r="H70" s="753" t="str">
        <f>IF('①7.積算内訳（販促）'!H69="","",'①7.積算内訳（販促）'!H69)</f>
        <v/>
      </c>
      <c r="I70" s="1780"/>
      <c r="J70" s="264" t="s">
        <v>149</v>
      </c>
      <c r="K70" s="265"/>
      <c r="L70" s="288" t="str">
        <f t="shared" si="15"/>
        <v/>
      </c>
      <c r="M70" s="267"/>
      <c r="N70" s="266"/>
      <c r="O70" s="266"/>
      <c r="P70" s="1367"/>
      <c r="Q70" s="1371"/>
      <c r="R70" s="1372"/>
      <c r="S70" s="259"/>
      <c r="T70" s="257"/>
      <c r="U70" s="180"/>
    </row>
    <row r="71" spans="2:21" ht="19.5" customHeight="1">
      <c r="B71" s="1364"/>
      <c r="C71" s="269" t="s">
        <v>150</v>
      </c>
      <c r="D71" s="265"/>
      <c r="E71" s="288">
        <f t="shared" si="14"/>
        <v>0</v>
      </c>
      <c r="F71" s="288" t="str">
        <f>IF('①7.積算内訳（販促）'!F70="","",'①7.積算内訳（販促）'!F70)</f>
        <v/>
      </c>
      <c r="G71" s="288" t="str">
        <f>IF('①7.積算内訳（販促）'!G70="","",'①7.積算内訳（販促）'!G70)</f>
        <v/>
      </c>
      <c r="H71" s="753" t="str">
        <f>IF('①7.積算内訳（販促）'!H70="","",'①7.積算内訳（販促）'!H70)</f>
        <v/>
      </c>
      <c r="I71" s="1780"/>
      <c r="J71" s="269" t="s">
        <v>150</v>
      </c>
      <c r="K71" s="265"/>
      <c r="L71" s="288" t="str">
        <f t="shared" si="15"/>
        <v/>
      </c>
      <c r="M71" s="267"/>
      <c r="N71" s="266"/>
      <c r="O71" s="266"/>
      <c r="P71" s="1367"/>
      <c r="Q71" s="1371"/>
      <c r="R71" s="1372"/>
      <c r="S71" s="259"/>
      <c r="T71" s="257"/>
      <c r="U71" s="180"/>
    </row>
    <row r="72" spans="2:21" ht="19.5" customHeight="1">
      <c r="B72" s="1364"/>
      <c r="C72" s="264" t="s">
        <v>151</v>
      </c>
      <c r="D72" s="265"/>
      <c r="E72" s="288">
        <f t="shared" si="14"/>
        <v>0</v>
      </c>
      <c r="F72" s="288" t="str">
        <f>IF('①7.積算内訳（販促）'!F71="","",'①7.積算内訳（販促）'!F71)</f>
        <v/>
      </c>
      <c r="G72" s="288" t="str">
        <f>IF('①7.積算内訳（販促）'!G71="","",'①7.積算内訳（販促）'!G71)</f>
        <v/>
      </c>
      <c r="H72" s="753" t="str">
        <f>IF('①7.積算内訳（販促）'!H71="","",'①7.積算内訳（販促）'!H71)</f>
        <v/>
      </c>
      <c r="I72" s="1780"/>
      <c r="J72" s="264" t="s">
        <v>151</v>
      </c>
      <c r="K72" s="265"/>
      <c r="L72" s="288" t="str">
        <f t="shared" si="15"/>
        <v/>
      </c>
      <c r="M72" s="267"/>
      <c r="N72" s="266"/>
      <c r="O72" s="266"/>
      <c r="P72" s="1367"/>
      <c r="Q72" s="1371"/>
      <c r="R72" s="1372"/>
      <c r="S72" s="268"/>
      <c r="T72" s="270"/>
      <c r="U72" s="180"/>
    </row>
    <row r="73" spans="2:21" ht="19.5" customHeight="1">
      <c r="B73" s="1364"/>
      <c r="C73" s="264" t="s">
        <v>152</v>
      </c>
      <c r="D73" s="265"/>
      <c r="E73" s="288">
        <f t="shared" si="14"/>
        <v>0</v>
      </c>
      <c r="F73" s="754" t="str">
        <f>IF('①7.積算内訳（販促）'!F72="","",'①7.積算内訳（販促）'!F72)</f>
        <v/>
      </c>
      <c r="G73" s="754" t="str">
        <f>IF('①7.積算内訳（販促）'!G72="","",'①7.積算内訳（販促）'!G72)</f>
        <v/>
      </c>
      <c r="H73" s="753" t="str">
        <f>IF('①7.積算内訳（販促）'!H72="","",'①7.積算内訳（販促）'!H72)</f>
        <v/>
      </c>
      <c r="I73" s="1780"/>
      <c r="J73" s="264" t="s">
        <v>152</v>
      </c>
      <c r="K73" s="265"/>
      <c r="L73" s="288" t="str">
        <f t="shared" si="15"/>
        <v/>
      </c>
      <c r="M73" s="271"/>
      <c r="N73" s="278"/>
      <c r="O73" s="278"/>
      <c r="P73" s="1367"/>
      <c r="Q73" s="1373"/>
      <c r="R73" s="1374"/>
      <c r="S73" s="268"/>
      <c r="T73" s="270"/>
      <c r="U73" s="180"/>
    </row>
    <row r="74" spans="2:21" ht="19.5" customHeight="1">
      <c r="B74" s="1364"/>
      <c r="C74" s="272" t="s">
        <v>631</v>
      </c>
      <c r="D74" s="265"/>
      <c r="E74" s="288">
        <f t="shared" si="14"/>
        <v>0</v>
      </c>
      <c r="F74" s="288" t="str">
        <f>IF('①7.積算内訳（販促）'!F73="","",'①7.積算内訳（販促）'!F73)</f>
        <v/>
      </c>
      <c r="G74" s="288" t="str">
        <f>IF('①7.積算内訳（販促）'!G73="","",'①7.積算内訳（販促）'!G73)</f>
        <v/>
      </c>
      <c r="H74" s="753" t="str">
        <f>IF('①7.積算内訳（販促）'!H73="","",'①7.積算内訳（販促）'!H73)</f>
        <v/>
      </c>
      <c r="I74" s="1780"/>
      <c r="J74" s="272" t="s">
        <v>631</v>
      </c>
      <c r="K74" s="265"/>
      <c r="L74" s="288" t="str">
        <f t="shared" si="15"/>
        <v/>
      </c>
      <c r="M74" s="267"/>
      <c r="N74" s="266"/>
      <c r="O74" s="266"/>
      <c r="P74" s="1367"/>
      <c r="Q74" s="1371"/>
      <c r="R74" s="1372"/>
      <c r="S74" s="268"/>
      <c r="T74" s="270"/>
      <c r="U74" s="180"/>
    </row>
    <row r="75" spans="2:21" ht="19.5" customHeight="1">
      <c r="B75" s="1364"/>
      <c r="C75" s="264" t="s">
        <v>153</v>
      </c>
      <c r="D75" s="265"/>
      <c r="E75" s="288">
        <f t="shared" si="14"/>
        <v>0</v>
      </c>
      <c r="F75" s="288" t="str">
        <f>IF('①7.積算内訳（販促）'!F74="","",'①7.積算内訳（販促）'!F74)</f>
        <v/>
      </c>
      <c r="G75" s="288" t="str">
        <f>IF('①7.積算内訳（販促）'!G74="","",'①7.積算内訳（販促）'!G74)</f>
        <v/>
      </c>
      <c r="H75" s="753" t="str">
        <f>IF('①7.積算内訳（販促）'!H74="","",'①7.積算内訳（販促）'!H74)</f>
        <v/>
      </c>
      <c r="I75" s="1780"/>
      <c r="J75" s="264" t="s">
        <v>153</v>
      </c>
      <c r="K75" s="265"/>
      <c r="L75" s="288" t="str">
        <f t="shared" si="15"/>
        <v/>
      </c>
      <c r="M75" s="267"/>
      <c r="N75" s="266"/>
      <c r="O75" s="266"/>
      <c r="P75" s="1367"/>
      <c r="Q75" s="1371"/>
      <c r="R75" s="1372"/>
      <c r="S75" s="268"/>
      <c r="T75" s="270"/>
      <c r="U75" s="180"/>
    </row>
    <row r="76" spans="2:21" ht="19.5" customHeight="1" thickBot="1">
      <c r="B76" s="1365"/>
      <c r="C76" s="273" t="s">
        <v>154</v>
      </c>
      <c r="D76" s="758" t="str">
        <f>IF('①7.積算内訳（販促）'!D75="","",'①7.積算内訳（販促）'!D75)</f>
        <v/>
      </c>
      <c r="E76" s="289">
        <f>SUM(F76:H76)</f>
        <v>0</v>
      </c>
      <c r="F76" s="289" t="str">
        <f>IF('①7.積算内訳（販促）'!F75="","",'①7.積算内訳（販促）'!F75)</f>
        <v/>
      </c>
      <c r="G76" s="289" t="str">
        <f>IF('①7.積算内訳（販促）'!G75="","",'①7.積算内訳（販促）'!G75)</f>
        <v/>
      </c>
      <c r="H76" s="755" t="str">
        <f>IF('①7.積算内訳（販促）'!H75="","",'①7.積算内訳（販促）'!H75)</f>
        <v/>
      </c>
      <c r="I76" s="1781"/>
      <c r="J76" s="273" t="s">
        <v>154</v>
      </c>
      <c r="K76" s="274"/>
      <c r="L76" s="289" t="str">
        <f t="shared" si="15"/>
        <v/>
      </c>
      <c r="M76" s="276"/>
      <c r="N76" s="275"/>
      <c r="O76" s="275"/>
      <c r="P76" s="1368"/>
      <c r="Q76" s="1375"/>
      <c r="R76" s="1376"/>
      <c r="S76" s="268"/>
      <c r="T76" s="270"/>
      <c r="U76" s="180"/>
    </row>
    <row r="77" spans="2:21" ht="37.5" customHeight="1">
      <c r="B77" s="204" t="str">
        <f>IF('①4.事業内容（販促）'!B12="","",'①4.事業内容（販促）'!B12)</f>
        <v/>
      </c>
      <c r="C77" s="1377" t="str">
        <f>IF('①4.事業内容（販促）'!C12="","",'①4.事業内容（販促）'!C12)</f>
        <v/>
      </c>
      <c r="D77" s="1378"/>
      <c r="E77" s="284">
        <f>SUM(E78:E86)</f>
        <v>0</v>
      </c>
      <c r="F77" s="284">
        <f>SUM(F78:F86)</f>
        <v>0</v>
      </c>
      <c r="G77" s="284">
        <f>SUM(G78:G86)</f>
        <v>0</v>
      </c>
      <c r="H77" s="756">
        <f>SUM(H78:H86)</f>
        <v>0</v>
      </c>
      <c r="I77" s="760" t="str">
        <f>IF('⑦1.活動計画変更（販促）'!C21="変更",'⑦1.活動計画変更（販促）'!B21,IF('⑦1.活動計画変更（販促）'!C21="中止",'⑦1.活動計画変更（販促）'!B21,""))</f>
        <v/>
      </c>
      <c r="J77" s="1377" t="str">
        <f>IF('⑦1.活動計画変更（販促）'!C21="変更",'⑦1.活動計画変更（販促）'!D21,"")</f>
        <v/>
      </c>
      <c r="K77" s="1378"/>
      <c r="L77" s="286" t="str">
        <f>IF(SUM(L78:L86)=0,"",SUM(L78:L86))</f>
        <v/>
      </c>
      <c r="M77" s="286" t="str">
        <f>IF(SUM(M78:M86)=0,"",SUM(M78:M86))</f>
        <v/>
      </c>
      <c r="N77" s="286" t="str">
        <f>IF(SUM(N78:N86)=0,"",SUM(N78:N86))</f>
        <v/>
      </c>
      <c r="O77" s="286" t="str">
        <f>IF(SUM(O78:O86)=0,"",SUM(O78:O86))</f>
        <v/>
      </c>
      <c r="P77" s="277"/>
      <c r="Q77" s="1379"/>
      <c r="R77" s="1380"/>
      <c r="S77" s="259"/>
      <c r="T77" s="257"/>
      <c r="U77" s="180"/>
    </row>
    <row r="78" spans="2:21" ht="19.5" customHeight="1">
      <c r="B78" s="1363"/>
      <c r="C78" s="260" t="s">
        <v>147</v>
      </c>
      <c r="D78" s="261"/>
      <c r="E78" s="287">
        <f>SUM(F78:H78)</f>
        <v>0</v>
      </c>
      <c r="F78" s="287" t="str">
        <f>IF('①7.積算内訳（販促）'!F77="","",'①7.積算内訳（販促）'!F77)</f>
        <v/>
      </c>
      <c r="G78" s="287" t="str">
        <f>IF('①7.積算内訳（販促）'!G77="","",'①7.積算内訳（販促）'!G77)</f>
        <v/>
      </c>
      <c r="H78" s="752" t="str">
        <f>IF('①7.積算内訳（販促）'!H77="","",'①7.積算内訳（販促）'!H77)</f>
        <v/>
      </c>
      <c r="I78" s="1779" t="str">
        <f>IF('⑦1.活動計画変更（販促）'!C21="選択","",IF('⑦1.活動計画変更（販促）'!C21="変更",'⑦1.活動計画変更（販促）'!C21,IF('⑦1.活動計画変更（販促）'!C21="中止","中止","")))</f>
        <v/>
      </c>
      <c r="J78" s="260" t="s">
        <v>147</v>
      </c>
      <c r="K78" s="261"/>
      <c r="L78" s="287" t="str">
        <f>IF(SUM(M78:O78)=0,"",SUM(M78:O78))</f>
        <v/>
      </c>
      <c r="M78" s="263"/>
      <c r="N78" s="262"/>
      <c r="O78" s="262"/>
      <c r="P78" s="1366"/>
      <c r="Q78" s="1369"/>
      <c r="R78" s="1370"/>
      <c r="S78" s="268"/>
      <c r="T78" s="270"/>
      <c r="U78" s="180"/>
    </row>
    <row r="79" spans="2:21" ht="19.5" customHeight="1">
      <c r="B79" s="1364"/>
      <c r="C79" s="264" t="s">
        <v>148</v>
      </c>
      <c r="D79" s="265"/>
      <c r="E79" s="288">
        <f t="shared" ref="E79:E85" si="16">SUM(F79:H79)</f>
        <v>0</v>
      </c>
      <c r="F79" s="288" t="str">
        <f>IF('①7.積算内訳（販促）'!F78="","",'①7.積算内訳（販促）'!F78)</f>
        <v/>
      </c>
      <c r="G79" s="288" t="str">
        <f>IF('①7.積算内訳（販促）'!G78="","",'①7.積算内訳（販促）'!G78)</f>
        <v/>
      </c>
      <c r="H79" s="753" t="str">
        <f>IF('①7.積算内訳（販促）'!H78="","",'①7.積算内訳（販促）'!H78)</f>
        <v/>
      </c>
      <c r="I79" s="1780"/>
      <c r="J79" s="264" t="s">
        <v>148</v>
      </c>
      <c r="K79" s="265"/>
      <c r="L79" s="288" t="str">
        <f t="shared" ref="L79:L86" si="17">IF(SUM(M79:O79)=0,"",SUM(M79:O79))</f>
        <v/>
      </c>
      <c r="M79" s="267"/>
      <c r="N79" s="266"/>
      <c r="O79" s="266"/>
      <c r="P79" s="1367"/>
      <c r="Q79" s="1371"/>
      <c r="R79" s="1372"/>
      <c r="S79" s="259"/>
      <c r="T79" s="257"/>
      <c r="U79" s="180"/>
    </row>
    <row r="80" spans="2:21" ht="19.5" customHeight="1">
      <c r="B80" s="1364"/>
      <c r="C80" s="264" t="s">
        <v>149</v>
      </c>
      <c r="D80" s="265"/>
      <c r="E80" s="288">
        <f t="shared" si="16"/>
        <v>0</v>
      </c>
      <c r="F80" s="288" t="str">
        <f>IF('①7.積算内訳（販促）'!F79="","",'①7.積算内訳（販促）'!F79)</f>
        <v/>
      </c>
      <c r="G80" s="288" t="str">
        <f>IF('①7.積算内訳（販促）'!G79="","",'①7.積算内訳（販促）'!G79)</f>
        <v/>
      </c>
      <c r="H80" s="753" t="str">
        <f>IF('①7.積算内訳（販促）'!H79="","",'①7.積算内訳（販促）'!H79)</f>
        <v/>
      </c>
      <c r="I80" s="1780"/>
      <c r="J80" s="264" t="s">
        <v>149</v>
      </c>
      <c r="K80" s="265"/>
      <c r="L80" s="288" t="str">
        <f t="shared" si="17"/>
        <v/>
      </c>
      <c r="M80" s="267"/>
      <c r="N80" s="266"/>
      <c r="O80" s="266"/>
      <c r="P80" s="1367"/>
      <c r="Q80" s="1371"/>
      <c r="R80" s="1372"/>
      <c r="S80" s="259"/>
      <c r="T80" s="257"/>
      <c r="U80" s="180"/>
    </row>
    <row r="81" spans="2:21" ht="19.5" customHeight="1">
      <c r="B81" s="1364"/>
      <c r="C81" s="269" t="s">
        <v>150</v>
      </c>
      <c r="D81" s="265"/>
      <c r="E81" s="288">
        <f t="shared" si="16"/>
        <v>0</v>
      </c>
      <c r="F81" s="288" t="str">
        <f>IF('①7.積算内訳（販促）'!F80="","",'①7.積算内訳（販促）'!F80)</f>
        <v/>
      </c>
      <c r="G81" s="288" t="str">
        <f>IF('①7.積算内訳（販促）'!G80="","",'①7.積算内訳（販促）'!G80)</f>
        <v/>
      </c>
      <c r="H81" s="753" t="str">
        <f>IF('①7.積算内訳（販促）'!H80="","",'①7.積算内訳（販促）'!H80)</f>
        <v/>
      </c>
      <c r="I81" s="1780"/>
      <c r="J81" s="269" t="s">
        <v>150</v>
      </c>
      <c r="K81" s="265"/>
      <c r="L81" s="288" t="str">
        <f t="shared" si="17"/>
        <v/>
      </c>
      <c r="M81" s="267"/>
      <c r="N81" s="266"/>
      <c r="O81" s="266"/>
      <c r="P81" s="1367"/>
      <c r="Q81" s="1371"/>
      <c r="R81" s="1372"/>
      <c r="S81" s="259"/>
      <c r="T81" s="257"/>
      <c r="U81" s="180"/>
    </row>
    <row r="82" spans="2:21" ht="19.5" customHeight="1">
      <c r="B82" s="1364"/>
      <c r="C82" s="264" t="s">
        <v>151</v>
      </c>
      <c r="D82" s="265"/>
      <c r="E82" s="288">
        <f t="shared" si="16"/>
        <v>0</v>
      </c>
      <c r="F82" s="288" t="str">
        <f>IF('①7.積算内訳（販促）'!F81="","",'①7.積算内訳（販促）'!F81)</f>
        <v/>
      </c>
      <c r="G82" s="288" t="str">
        <f>IF('①7.積算内訳（販促）'!G81="","",'①7.積算内訳（販促）'!G81)</f>
        <v/>
      </c>
      <c r="H82" s="753" t="str">
        <f>IF('①7.積算内訳（販促）'!H81="","",'①7.積算内訳（販促）'!H81)</f>
        <v/>
      </c>
      <c r="I82" s="1780"/>
      <c r="J82" s="264" t="s">
        <v>151</v>
      </c>
      <c r="K82" s="265"/>
      <c r="L82" s="288" t="str">
        <f t="shared" si="17"/>
        <v/>
      </c>
      <c r="M82" s="267"/>
      <c r="N82" s="266"/>
      <c r="O82" s="266"/>
      <c r="P82" s="1367"/>
      <c r="Q82" s="1371"/>
      <c r="R82" s="1372"/>
      <c r="S82" s="268"/>
      <c r="T82" s="270"/>
      <c r="U82" s="180"/>
    </row>
    <row r="83" spans="2:21" ht="19.5" customHeight="1">
      <c r="B83" s="1364"/>
      <c r="C83" s="264" t="s">
        <v>152</v>
      </c>
      <c r="D83" s="265"/>
      <c r="E83" s="288">
        <f t="shared" si="16"/>
        <v>0</v>
      </c>
      <c r="F83" s="754" t="str">
        <f>IF('①7.積算内訳（販促）'!F82="","",'①7.積算内訳（販促）'!F82)</f>
        <v/>
      </c>
      <c r="G83" s="754" t="str">
        <f>IF('①7.積算内訳（販促）'!G82="","",'①7.積算内訳（販促）'!G82)</f>
        <v/>
      </c>
      <c r="H83" s="753" t="str">
        <f>IF('①7.積算内訳（販促）'!H82="","",'①7.積算内訳（販促）'!H82)</f>
        <v/>
      </c>
      <c r="I83" s="1780"/>
      <c r="J83" s="264" t="s">
        <v>152</v>
      </c>
      <c r="K83" s="265"/>
      <c r="L83" s="288" t="str">
        <f t="shared" si="17"/>
        <v/>
      </c>
      <c r="M83" s="271"/>
      <c r="N83" s="278"/>
      <c r="O83" s="278"/>
      <c r="P83" s="1367"/>
      <c r="Q83" s="1371"/>
      <c r="R83" s="1372"/>
      <c r="S83" s="268"/>
      <c r="T83" s="270"/>
      <c r="U83" s="180"/>
    </row>
    <row r="84" spans="2:21" ht="19.5" customHeight="1">
      <c r="B84" s="1364"/>
      <c r="C84" s="272" t="s">
        <v>631</v>
      </c>
      <c r="D84" s="265"/>
      <c r="E84" s="288">
        <f t="shared" si="16"/>
        <v>0</v>
      </c>
      <c r="F84" s="288" t="str">
        <f>IF('①7.積算内訳（販促）'!F83="","",'①7.積算内訳（販促）'!F83)</f>
        <v/>
      </c>
      <c r="G84" s="288" t="str">
        <f>IF('①7.積算内訳（販促）'!G83="","",'①7.積算内訳（販促）'!G83)</f>
        <v/>
      </c>
      <c r="H84" s="753" t="str">
        <f>IF('①7.積算内訳（販促）'!H83="","",'①7.積算内訳（販促）'!H83)</f>
        <v/>
      </c>
      <c r="I84" s="1780"/>
      <c r="J84" s="272" t="s">
        <v>631</v>
      </c>
      <c r="K84" s="265"/>
      <c r="L84" s="288" t="str">
        <f t="shared" si="17"/>
        <v/>
      </c>
      <c r="M84" s="267"/>
      <c r="N84" s="266"/>
      <c r="O84" s="266"/>
      <c r="P84" s="1367"/>
      <c r="Q84" s="1371"/>
      <c r="R84" s="1372"/>
      <c r="S84" s="268"/>
      <c r="T84" s="270"/>
      <c r="U84" s="180"/>
    </row>
    <row r="85" spans="2:21" ht="19.5" customHeight="1">
      <c r="B85" s="1364"/>
      <c r="C85" s="264" t="s">
        <v>153</v>
      </c>
      <c r="D85" s="265"/>
      <c r="E85" s="288">
        <f t="shared" si="16"/>
        <v>0</v>
      </c>
      <c r="F85" s="288" t="str">
        <f>IF('①7.積算内訳（販促）'!F84="","",'①7.積算内訳（販促）'!F84)</f>
        <v/>
      </c>
      <c r="G85" s="288" t="str">
        <f>IF('①7.積算内訳（販促）'!G84="","",'①7.積算内訳（販促）'!G84)</f>
        <v/>
      </c>
      <c r="H85" s="753" t="str">
        <f>IF('①7.積算内訳（販促）'!H84="","",'①7.積算内訳（販促）'!H84)</f>
        <v/>
      </c>
      <c r="I85" s="1780"/>
      <c r="J85" s="264" t="s">
        <v>153</v>
      </c>
      <c r="K85" s="265"/>
      <c r="L85" s="288" t="str">
        <f t="shared" si="17"/>
        <v/>
      </c>
      <c r="M85" s="267"/>
      <c r="N85" s="266"/>
      <c r="O85" s="266"/>
      <c r="P85" s="1367"/>
      <c r="Q85" s="1371"/>
      <c r="R85" s="1372"/>
      <c r="S85" s="268"/>
      <c r="T85" s="270"/>
      <c r="U85" s="180"/>
    </row>
    <row r="86" spans="2:21" ht="19.5" customHeight="1" thickBot="1">
      <c r="B86" s="1364"/>
      <c r="C86" s="273" t="s">
        <v>154</v>
      </c>
      <c r="D86" s="758" t="str">
        <f>IF('①7.積算内訳（販促）'!D85="","",'①7.積算内訳（販促）'!D85)</f>
        <v/>
      </c>
      <c r="E86" s="761">
        <f>SUM(F86:H86)</f>
        <v>0</v>
      </c>
      <c r="F86" s="289" t="str">
        <f>IF('①7.積算内訳（販促）'!F85="","",'①7.積算内訳（販促）'!F85)</f>
        <v/>
      </c>
      <c r="G86" s="289" t="str">
        <f>IF('①7.積算内訳（販促）'!G85="","",'①7.積算内訳（販促）'!G85)</f>
        <v/>
      </c>
      <c r="H86" s="755" t="str">
        <f>IF('①7.積算内訳（販促）'!H85="","",'①7.積算内訳（販促）'!H85)</f>
        <v/>
      </c>
      <c r="I86" s="1781"/>
      <c r="J86" s="273" t="s">
        <v>154</v>
      </c>
      <c r="K86" s="274"/>
      <c r="L86" s="289" t="str">
        <f t="shared" si="17"/>
        <v/>
      </c>
      <c r="M86" s="276"/>
      <c r="N86" s="275"/>
      <c r="O86" s="275"/>
      <c r="P86" s="1367"/>
      <c r="Q86" s="1404"/>
      <c r="R86" s="1405"/>
      <c r="S86" s="268"/>
      <c r="T86" s="270"/>
      <c r="U86" s="180"/>
    </row>
    <row r="87" spans="2:21" ht="37.5" customHeight="1">
      <c r="B87" s="285" t="str">
        <f>IF('①4.事業内容（販促）'!B13="","",'①4.事業内容（販促）'!B13)</f>
        <v/>
      </c>
      <c r="C87" s="1359" t="str">
        <f>IF('①4.事業内容（販促）'!C13="","",'①4.事業内容（販促）'!C13)</f>
        <v/>
      </c>
      <c r="D87" s="1360"/>
      <c r="E87" s="286">
        <f>SUM(E88:E96)</f>
        <v>0</v>
      </c>
      <c r="F87" s="286">
        <f>SUM(F88:F96)</f>
        <v>0</v>
      </c>
      <c r="G87" s="286">
        <f>SUM(G88:G96)</f>
        <v>0</v>
      </c>
      <c r="H87" s="757">
        <f>SUM(H88:H96)</f>
        <v>0</v>
      </c>
      <c r="I87" s="760" t="str">
        <f>IF('⑦1.活動計画変更（販促）'!C23="変更",'⑦1.活動計画変更（販促）'!B23,IF('⑦1.活動計画変更（販促）'!C23="中止",'⑦1.活動計画変更（販促）'!B23,""))</f>
        <v/>
      </c>
      <c r="J87" s="1377" t="str">
        <f>IF('⑦1.活動計画変更（販促）'!C23="変更",'⑦1.活動計画変更（販促）'!D23,"")</f>
        <v/>
      </c>
      <c r="K87" s="1378"/>
      <c r="L87" s="286" t="str">
        <f>IF(SUM(L88:L96)=0,"",SUM(L88:L96))</f>
        <v/>
      </c>
      <c r="M87" s="286" t="str">
        <f>IF(SUM(M88:M96)=0,"",SUM(M88:M96))</f>
        <v/>
      </c>
      <c r="N87" s="286" t="str">
        <f>IF(SUM(N88:N96)=0,"",SUM(N88:N96))</f>
        <v/>
      </c>
      <c r="O87" s="286" t="str">
        <f>IF(SUM(O88:O96)=0,"",SUM(O88:O96))</f>
        <v/>
      </c>
      <c r="P87" s="280"/>
      <c r="Q87" s="1361"/>
      <c r="R87" s="1362"/>
      <c r="S87" s="259"/>
      <c r="T87" s="257"/>
      <c r="U87" s="180"/>
    </row>
    <row r="88" spans="2:21" ht="19.5" customHeight="1">
      <c r="B88" s="1363"/>
      <c r="C88" s="260" t="s">
        <v>147</v>
      </c>
      <c r="D88" s="261"/>
      <c r="E88" s="287">
        <f>SUM(F88:H88)</f>
        <v>0</v>
      </c>
      <c r="F88" s="287" t="str">
        <f>IF('①7.積算内訳（販促）'!F87="","",'①7.積算内訳（販促）'!F87)</f>
        <v/>
      </c>
      <c r="G88" s="287" t="str">
        <f>IF('①7.積算内訳（販促）'!G87="","",'①7.積算内訳（販促）'!G87)</f>
        <v/>
      </c>
      <c r="H88" s="752" t="str">
        <f>IF('①7.積算内訳（販促）'!H87="","",'①7.積算内訳（販促）'!H87)</f>
        <v/>
      </c>
      <c r="I88" s="1779" t="str">
        <f>IF('⑦1.活動計画変更（販促）'!C23="選択","",IF('⑦1.活動計画変更（販促）'!C23="変更",'⑦1.活動計画変更（販促）'!C23,IF('⑦1.活動計画変更（販促）'!C23="中止","中止","")))</f>
        <v/>
      </c>
      <c r="J88" s="260" t="s">
        <v>147</v>
      </c>
      <c r="K88" s="261"/>
      <c r="L88" s="287" t="str">
        <f>IF(SUM(M88:O88)=0,"",SUM(M88:O88))</f>
        <v/>
      </c>
      <c r="M88" s="263"/>
      <c r="N88" s="262"/>
      <c r="O88" s="262"/>
      <c r="P88" s="1366"/>
      <c r="Q88" s="1369"/>
      <c r="R88" s="1370"/>
      <c r="S88" s="268"/>
      <c r="T88" s="270"/>
      <c r="U88" s="180"/>
    </row>
    <row r="89" spans="2:21" ht="19.5" customHeight="1">
      <c r="B89" s="1364"/>
      <c r="C89" s="264" t="s">
        <v>148</v>
      </c>
      <c r="D89" s="265"/>
      <c r="E89" s="288">
        <f t="shared" ref="E89:E95" si="18">SUM(F89:H89)</f>
        <v>0</v>
      </c>
      <c r="F89" s="288" t="str">
        <f>IF('①7.積算内訳（販促）'!F88="","",'①7.積算内訳（販促）'!F88)</f>
        <v/>
      </c>
      <c r="G89" s="288" t="str">
        <f>IF('①7.積算内訳（販促）'!G88="","",'①7.積算内訳（販促）'!G88)</f>
        <v/>
      </c>
      <c r="H89" s="753" t="str">
        <f>IF('①7.積算内訳（販促）'!H88="","",'①7.積算内訳（販促）'!H88)</f>
        <v/>
      </c>
      <c r="I89" s="1780"/>
      <c r="J89" s="264" t="s">
        <v>148</v>
      </c>
      <c r="K89" s="265"/>
      <c r="L89" s="288" t="str">
        <f t="shared" ref="L89:L96" si="19">IF(SUM(M89:O89)=0,"",SUM(M89:O89))</f>
        <v/>
      </c>
      <c r="M89" s="267"/>
      <c r="N89" s="266"/>
      <c r="O89" s="266"/>
      <c r="P89" s="1367"/>
      <c r="Q89" s="1371"/>
      <c r="R89" s="1372"/>
      <c r="S89" s="259"/>
      <c r="T89" s="257"/>
      <c r="U89" s="180"/>
    </row>
    <row r="90" spans="2:21" ht="19.5" customHeight="1">
      <c r="B90" s="1364"/>
      <c r="C90" s="264" t="s">
        <v>149</v>
      </c>
      <c r="D90" s="265"/>
      <c r="E90" s="288">
        <f t="shared" si="18"/>
        <v>0</v>
      </c>
      <c r="F90" s="288" t="str">
        <f>IF('①7.積算内訳（販促）'!F89="","",'①7.積算内訳（販促）'!F89)</f>
        <v/>
      </c>
      <c r="G90" s="288" t="str">
        <f>IF('①7.積算内訳（販促）'!G89="","",'①7.積算内訳（販促）'!G89)</f>
        <v/>
      </c>
      <c r="H90" s="753" t="str">
        <f>IF('①7.積算内訳（販促）'!H89="","",'①7.積算内訳（販促）'!H89)</f>
        <v/>
      </c>
      <c r="I90" s="1780"/>
      <c r="J90" s="264" t="s">
        <v>149</v>
      </c>
      <c r="K90" s="265"/>
      <c r="L90" s="288" t="str">
        <f t="shared" si="19"/>
        <v/>
      </c>
      <c r="M90" s="267"/>
      <c r="N90" s="266"/>
      <c r="O90" s="266"/>
      <c r="P90" s="1367"/>
      <c r="Q90" s="1371"/>
      <c r="R90" s="1372"/>
      <c r="S90" s="259"/>
      <c r="T90" s="257"/>
      <c r="U90" s="180"/>
    </row>
    <row r="91" spans="2:21" ht="19.5" customHeight="1">
      <c r="B91" s="1364"/>
      <c r="C91" s="269" t="s">
        <v>150</v>
      </c>
      <c r="D91" s="265"/>
      <c r="E91" s="288">
        <f t="shared" si="18"/>
        <v>0</v>
      </c>
      <c r="F91" s="288" t="str">
        <f>IF('①7.積算内訳（販促）'!F90="","",'①7.積算内訳（販促）'!F90)</f>
        <v/>
      </c>
      <c r="G91" s="288" t="str">
        <f>IF('①7.積算内訳（販促）'!G90="","",'①7.積算内訳（販促）'!G90)</f>
        <v/>
      </c>
      <c r="H91" s="753" t="str">
        <f>IF('①7.積算内訳（販促）'!H90="","",'①7.積算内訳（販促）'!H90)</f>
        <v/>
      </c>
      <c r="I91" s="1780"/>
      <c r="J91" s="269" t="s">
        <v>150</v>
      </c>
      <c r="K91" s="265"/>
      <c r="L91" s="288" t="str">
        <f t="shared" si="19"/>
        <v/>
      </c>
      <c r="M91" s="267"/>
      <c r="N91" s="266"/>
      <c r="O91" s="266"/>
      <c r="P91" s="1367"/>
      <c r="Q91" s="1371"/>
      <c r="R91" s="1372"/>
      <c r="S91" s="259"/>
      <c r="T91" s="257"/>
      <c r="U91" s="180"/>
    </row>
    <row r="92" spans="2:21" ht="19.5" customHeight="1">
      <c r="B92" s="1364"/>
      <c r="C92" s="264" t="s">
        <v>151</v>
      </c>
      <c r="D92" s="265"/>
      <c r="E92" s="288">
        <f t="shared" si="18"/>
        <v>0</v>
      </c>
      <c r="F92" s="288" t="str">
        <f>IF('①7.積算内訳（販促）'!F91="","",'①7.積算内訳（販促）'!F91)</f>
        <v/>
      </c>
      <c r="G92" s="288" t="str">
        <f>IF('①7.積算内訳（販促）'!G91="","",'①7.積算内訳（販促）'!G91)</f>
        <v/>
      </c>
      <c r="H92" s="753" t="str">
        <f>IF('①7.積算内訳（販促）'!H91="","",'①7.積算内訳（販促）'!H91)</f>
        <v/>
      </c>
      <c r="I92" s="1780"/>
      <c r="J92" s="264" t="s">
        <v>151</v>
      </c>
      <c r="K92" s="265"/>
      <c r="L92" s="288" t="str">
        <f t="shared" si="19"/>
        <v/>
      </c>
      <c r="M92" s="267"/>
      <c r="N92" s="266"/>
      <c r="O92" s="266"/>
      <c r="P92" s="1367"/>
      <c r="Q92" s="1371"/>
      <c r="R92" s="1372"/>
      <c r="S92" s="268"/>
      <c r="T92" s="270"/>
      <c r="U92" s="180"/>
    </row>
    <row r="93" spans="2:21" ht="19.5" customHeight="1">
      <c r="B93" s="1364"/>
      <c r="C93" s="264" t="s">
        <v>152</v>
      </c>
      <c r="D93" s="265"/>
      <c r="E93" s="288">
        <f t="shared" si="18"/>
        <v>0</v>
      </c>
      <c r="F93" s="754" t="str">
        <f>IF('①7.積算内訳（販促）'!F92="","",'①7.積算内訳（販促）'!F92)</f>
        <v/>
      </c>
      <c r="G93" s="754" t="str">
        <f>IF('①7.積算内訳（販促）'!G92="","",'①7.積算内訳（販促）'!G92)</f>
        <v/>
      </c>
      <c r="H93" s="753" t="str">
        <f>IF('①7.積算内訳（販促）'!H92="","",'①7.積算内訳（販促）'!H92)</f>
        <v/>
      </c>
      <c r="I93" s="1780"/>
      <c r="J93" s="264" t="s">
        <v>152</v>
      </c>
      <c r="K93" s="265"/>
      <c r="L93" s="288" t="str">
        <f t="shared" si="19"/>
        <v/>
      </c>
      <c r="M93" s="271"/>
      <c r="N93" s="278"/>
      <c r="O93" s="278"/>
      <c r="P93" s="1367"/>
      <c r="Q93" s="1373"/>
      <c r="R93" s="1374"/>
      <c r="S93" s="268"/>
      <c r="T93" s="270"/>
      <c r="U93" s="180"/>
    </row>
    <row r="94" spans="2:21" ht="19.5" customHeight="1">
      <c r="B94" s="1364"/>
      <c r="C94" s="272" t="s">
        <v>631</v>
      </c>
      <c r="D94" s="265"/>
      <c r="E94" s="288">
        <f t="shared" si="18"/>
        <v>0</v>
      </c>
      <c r="F94" s="288" t="str">
        <f>IF('①7.積算内訳（販促）'!F93="","",'①7.積算内訳（販促）'!F93)</f>
        <v/>
      </c>
      <c r="G94" s="288" t="str">
        <f>IF('①7.積算内訳（販促）'!G93="","",'①7.積算内訳（販促）'!G93)</f>
        <v/>
      </c>
      <c r="H94" s="753" t="str">
        <f>IF('①7.積算内訳（販促）'!H93="","",'①7.積算内訳（販促）'!H93)</f>
        <v/>
      </c>
      <c r="I94" s="1780"/>
      <c r="J94" s="272" t="s">
        <v>631</v>
      </c>
      <c r="K94" s="265"/>
      <c r="L94" s="288" t="str">
        <f t="shared" si="19"/>
        <v/>
      </c>
      <c r="M94" s="267"/>
      <c r="N94" s="266"/>
      <c r="O94" s="266"/>
      <c r="P94" s="1367"/>
      <c r="Q94" s="1371"/>
      <c r="R94" s="1372"/>
      <c r="S94" s="268"/>
      <c r="T94" s="270"/>
      <c r="U94" s="180"/>
    </row>
    <row r="95" spans="2:21" ht="19.5" customHeight="1">
      <c r="B95" s="1364"/>
      <c r="C95" s="264" t="s">
        <v>153</v>
      </c>
      <c r="D95" s="265"/>
      <c r="E95" s="288">
        <f t="shared" si="18"/>
        <v>0</v>
      </c>
      <c r="F95" s="288" t="str">
        <f>IF('①7.積算内訳（販促）'!F94="","",'①7.積算内訳（販促）'!F94)</f>
        <v/>
      </c>
      <c r="G95" s="288" t="str">
        <f>IF('①7.積算内訳（販促）'!G94="","",'①7.積算内訳（販促）'!G94)</f>
        <v/>
      </c>
      <c r="H95" s="753" t="str">
        <f>IF('①7.積算内訳（販促）'!H94="","",'①7.積算内訳（販促）'!H94)</f>
        <v/>
      </c>
      <c r="I95" s="1780"/>
      <c r="J95" s="264" t="s">
        <v>153</v>
      </c>
      <c r="K95" s="265"/>
      <c r="L95" s="288" t="str">
        <f t="shared" si="19"/>
        <v/>
      </c>
      <c r="M95" s="267"/>
      <c r="N95" s="266"/>
      <c r="O95" s="266"/>
      <c r="P95" s="1367"/>
      <c r="Q95" s="1371"/>
      <c r="R95" s="1372"/>
      <c r="S95" s="268"/>
      <c r="T95" s="270"/>
      <c r="U95" s="180"/>
    </row>
    <row r="96" spans="2:21" ht="19.5" customHeight="1" thickBot="1">
      <c r="B96" s="1364"/>
      <c r="C96" s="273" t="s">
        <v>154</v>
      </c>
      <c r="D96" s="758" t="str">
        <f>IF('①7.積算内訳（販促）'!D95="","",'①7.積算内訳（販促）'!D95)</f>
        <v/>
      </c>
      <c r="E96" s="761">
        <f>SUM(F96:H96)</f>
        <v>0</v>
      </c>
      <c r="F96" s="289" t="str">
        <f>IF('①7.積算内訳（販促）'!F95="","",'①7.積算内訳（販促）'!F95)</f>
        <v/>
      </c>
      <c r="G96" s="289" t="str">
        <f>IF('①7.積算内訳（販促）'!G95="","",'①7.積算内訳（販促）'!G95)</f>
        <v/>
      </c>
      <c r="H96" s="755" t="str">
        <f>IF('①7.積算内訳（販促）'!H95="","",'①7.積算内訳（販促）'!H95)</f>
        <v/>
      </c>
      <c r="I96" s="1781"/>
      <c r="J96" s="273" t="s">
        <v>154</v>
      </c>
      <c r="K96" s="274"/>
      <c r="L96" s="289" t="str">
        <f t="shared" si="19"/>
        <v/>
      </c>
      <c r="M96" s="276"/>
      <c r="N96" s="275"/>
      <c r="O96" s="275"/>
      <c r="P96" s="1367"/>
      <c r="Q96" s="1406"/>
      <c r="R96" s="1407"/>
      <c r="S96" s="268"/>
      <c r="T96" s="270"/>
      <c r="U96" s="180"/>
    </row>
    <row r="97" spans="2:21" ht="37.5" customHeight="1">
      <c r="B97" s="285" t="str">
        <f>IF('①4.事業内容（販促）'!B14="","",'①4.事業内容（販促）'!B14)</f>
        <v/>
      </c>
      <c r="C97" s="1359" t="str">
        <f>IF('①4.事業内容（販促）'!C14="","",'①4.事業内容（販促）'!C14)</f>
        <v/>
      </c>
      <c r="D97" s="1360"/>
      <c r="E97" s="286">
        <f>SUM(E98:E106)</f>
        <v>0</v>
      </c>
      <c r="F97" s="286">
        <f>SUM(F98:F106)</f>
        <v>0</v>
      </c>
      <c r="G97" s="286">
        <f>SUM(G98:G106)</f>
        <v>0</v>
      </c>
      <c r="H97" s="757">
        <f>SUM(H98:H106)</f>
        <v>0</v>
      </c>
      <c r="I97" s="760" t="str">
        <f>IF('⑦1.活動計画変更（販促）'!C25="変更",'⑦1.活動計画変更（販促）'!B25,IF('⑦1.活動計画変更（販促）'!C25="中止",'⑦1.活動計画変更（販促）'!B25,""))</f>
        <v/>
      </c>
      <c r="J97" s="1377" t="str">
        <f>IF('⑦1.活動計画変更（販促）'!C25="変更",'⑦1.活動計画変更（販促）'!D25,"")</f>
        <v/>
      </c>
      <c r="K97" s="1378"/>
      <c r="L97" s="286" t="str">
        <f>IF(SUM(L98:L106)=0,"",SUM(L98:L106))</f>
        <v/>
      </c>
      <c r="M97" s="286" t="str">
        <f>IF(SUM(M98:M106)=0,"",SUM(M98:M106))</f>
        <v/>
      </c>
      <c r="N97" s="286" t="str">
        <f>IF(SUM(N98:N106)=0,"",SUM(N98:N106))</f>
        <v/>
      </c>
      <c r="O97" s="286" t="str">
        <f>IF(SUM(O98:O106)=0,"",SUM(O98:O106))</f>
        <v/>
      </c>
      <c r="P97" s="280"/>
      <c r="Q97" s="1361"/>
      <c r="R97" s="1362"/>
      <c r="S97" s="259"/>
      <c r="T97" s="257"/>
      <c r="U97" s="180"/>
    </row>
    <row r="98" spans="2:21" ht="19.5" customHeight="1">
      <c r="B98" s="1363"/>
      <c r="C98" s="260" t="s">
        <v>147</v>
      </c>
      <c r="D98" s="261"/>
      <c r="E98" s="287">
        <f>SUM(F98:H98)</f>
        <v>0</v>
      </c>
      <c r="F98" s="287" t="str">
        <f>IF('①7.積算内訳（販促）'!F97="","",'①7.積算内訳（販促）'!F97)</f>
        <v/>
      </c>
      <c r="G98" s="287" t="str">
        <f>IF('①7.積算内訳（販促）'!G97="","",'①7.積算内訳（販促）'!G97)</f>
        <v/>
      </c>
      <c r="H98" s="752" t="str">
        <f>IF('①7.積算内訳（販促）'!H97="","",'①7.積算内訳（販促）'!H97)</f>
        <v/>
      </c>
      <c r="I98" s="1779" t="str">
        <f>IF('⑦1.活動計画変更（販促）'!C25="選択","",IF('⑦1.活動計画変更（販促）'!C25="変更",'⑦1.活動計画変更（販促）'!C25,IF('⑦1.活動計画変更（販促）'!C25="中止","中止","")))</f>
        <v/>
      </c>
      <c r="J98" s="260" t="s">
        <v>147</v>
      </c>
      <c r="K98" s="261"/>
      <c r="L98" s="287" t="str">
        <f>IF(SUM(M98:O98)=0,"",SUM(M98:O98))</f>
        <v/>
      </c>
      <c r="M98" s="263"/>
      <c r="N98" s="262"/>
      <c r="O98" s="262"/>
      <c r="P98" s="1366"/>
      <c r="Q98" s="1369"/>
      <c r="R98" s="1370"/>
      <c r="S98" s="268"/>
      <c r="T98" s="270"/>
      <c r="U98" s="180"/>
    </row>
    <row r="99" spans="2:21" ht="19.5" customHeight="1">
      <c r="B99" s="1364"/>
      <c r="C99" s="264" t="s">
        <v>148</v>
      </c>
      <c r="D99" s="265"/>
      <c r="E99" s="288">
        <f t="shared" ref="E99:E105" si="20">SUM(F99:H99)</f>
        <v>0</v>
      </c>
      <c r="F99" s="288" t="str">
        <f>IF('①7.積算内訳（販促）'!F98="","",'①7.積算内訳（販促）'!F98)</f>
        <v/>
      </c>
      <c r="G99" s="288" t="str">
        <f>IF('①7.積算内訳（販促）'!G98="","",'①7.積算内訳（販促）'!G98)</f>
        <v/>
      </c>
      <c r="H99" s="753" t="str">
        <f>IF('①7.積算内訳（販促）'!H98="","",'①7.積算内訳（販促）'!H98)</f>
        <v/>
      </c>
      <c r="I99" s="1780"/>
      <c r="J99" s="264" t="s">
        <v>148</v>
      </c>
      <c r="K99" s="265"/>
      <c r="L99" s="288" t="str">
        <f t="shared" ref="L99:L106" si="21">IF(SUM(M99:O99)=0,"",SUM(M99:O99))</f>
        <v/>
      </c>
      <c r="M99" s="267"/>
      <c r="N99" s="266"/>
      <c r="O99" s="266"/>
      <c r="P99" s="1367"/>
      <c r="Q99" s="1371"/>
      <c r="R99" s="1372"/>
      <c r="S99" s="259"/>
      <c r="T99" s="257"/>
      <c r="U99" s="180"/>
    </row>
    <row r="100" spans="2:21" ht="19.5" customHeight="1">
      <c r="B100" s="1364"/>
      <c r="C100" s="264" t="s">
        <v>149</v>
      </c>
      <c r="D100" s="265"/>
      <c r="E100" s="288">
        <f t="shared" si="20"/>
        <v>0</v>
      </c>
      <c r="F100" s="288" t="str">
        <f>IF('①7.積算内訳（販促）'!F99="","",'①7.積算内訳（販促）'!F99)</f>
        <v/>
      </c>
      <c r="G100" s="288" t="str">
        <f>IF('①7.積算内訳（販促）'!G99="","",'①7.積算内訳（販促）'!G99)</f>
        <v/>
      </c>
      <c r="H100" s="753" t="str">
        <f>IF('①7.積算内訳（販促）'!H99="","",'①7.積算内訳（販促）'!H99)</f>
        <v/>
      </c>
      <c r="I100" s="1780"/>
      <c r="J100" s="264" t="s">
        <v>149</v>
      </c>
      <c r="K100" s="265"/>
      <c r="L100" s="288" t="str">
        <f t="shared" si="21"/>
        <v/>
      </c>
      <c r="M100" s="267"/>
      <c r="N100" s="266"/>
      <c r="O100" s="266"/>
      <c r="P100" s="1367"/>
      <c r="Q100" s="1371"/>
      <c r="R100" s="1372"/>
      <c r="S100" s="259"/>
      <c r="T100" s="257"/>
      <c r="U100" s="180"/>
    </row>
    <row r="101" spans="2:21" ht="19.5" customHeight="1">
      <c r="B101" s="1364"/>
      <c r="C101" s="269" t="s">
        <v>150</v>
      </c>
      <c r="D101" s="265"/>
      <c r="E101" s="288">
        <f t="shared" si="20"/>
        <v>0</v>
      </c>
      <c r="F101" s="288" t="str">
        <f>IF('①7.積算内訳（販促）'!F100="","",'①7.積算内訳（販促）'!F100)</f>
        <v/>
      </c>
      <c r="G101" s="288" t="str">
        <f>IF('①7.積算内訳（販促）'!G100="","",'①7.積算内訳（販促）'!G100)</f>
        <v/>
      </c>
      <c r="H101" s="753" t="str">
        <f>IF('①7.積算内訳（販促）'!H100="","",'①7.積算内訳（販促）'!H100)</f>
        <v/>
      </c>
      <c r="I101" s="1780"/>
      <c r="J101" s="269" t="s">
        <v>150</v>
      </c>
      <c r="K101" s="265"/>
      <c r="L101" s="288" t="str">
        <f t="shared" si="21"/>
        <v/>
      </c>
      <c r="M101" s="267"/>
      <c r="N101" s="266"/>
      <c r="O101" s="266"/>
      <c r="P101" s="1367"/>
      <c r="Q101" s="1371"/>
      <c r="R101" s="1372"/>
      <c r="S101" s="259"/>
      <c r="T101" s="257"/>
      <c r="U101" s="180"/>
    </row>
    <row r="102" spans="2:21" ht="19.5" customHeight="1">
      <c r="B102" s="1364"/>
      <c r="C102" s="264" t="s">
        <v>151</v>
      </c>
      <c r="D102" s="265"/>
      <c r="E102" s="288">
        <f t="shared" si="20"/>
        <v>0</v>
      </c>
      <c r="F102" s="288" t="str">
        <f>IF('①7.積算内訳（販促）'!F101="","",'①7.積算内訳（販促）'!F101)</f>
        <v/>
      </c>
      <c r="G102" s="288" t="str">
        <f>IF('①7.積算内訳（販促）'!G101="","",'①7.積算内訳（販促）'!G101)</f>
        <v/>
      </c>
      <c r="H102" s="753" t="str">
        <f>IF('①7.積算内訳（販促）'!H101="","",'①7.積算内訳（販促）'!H101)</f>
        <v/>
      </c>
      <c r="I102" s="1780"/>
      <c r="J102" s="264" t="s">
        <v>151</v>
      </c>
      <c r="K102" s="265"/>
      <c r="L102" s="288" t="str">
        <f t="shared" si="21"/>
        <v/>
      </c>
      <c r="M102" s="267"/>
      <c r="N102" s="266"/>
      <c r="O102" s="266"/>
      <c r="P102" s="1367"/>
      <c r="Q102" s="1371"/>
      <c r="R102" s="1372"/>
      <c r="S102" s="268"/>
      <c r="T102" s="270"/>
      <c r="U102" s="180"/>
    </row>
    <row r="103" spans="2:21" ht="19.5" customHeight="1">
      <c r="B103" s="1364"/>
      <c r="C103" s="264" t="s">
        <v>152</v>
      </c>
      <c r="D103" s="265"/>
      <c r="E103" s="288">
        <f t="shared" si="20"/>
        <v>0</v>
      </c>
      <c r="F103" s="754" t="str">
        <f>IF('①7.積算内訳（販促）'!F102="","",'①7.積算内訳（販促）'!F102)</f>
        <v/>
      </c>
      <c r="G103" s="754" t="str">
        <f>IF('①7.積算内訳（販促）'!G102="","",'①7.積算内訳（販促）'!G102)</f>
        <v/>
      </c>
      <c r="H103" s="753" t="str">
        <f>IF('①7.積算内訳（販促）'!H102="","",'①7.積算内訳（販促）'!H102)</f>
        <v/>
      </c>
      <c r="I103" s="1780"/>
      <c r="J103" s="264" t="s">
        <v>152</v>
      </c>
      <c r="K103" s="265"/>
      <c r="L103" s="288" t="str">
        <f t="shared" si="21"/>
        <v/>
      </c>
      <c r="M103" s="271"/>
      <c r="N103" s="278"/>
      <c r="O103" s="278"/>
      <c r="P103" s="1367"/>
      <c r="Q103" s="1373"/>
      <c r="R103" s="1374"/>
      <c r="S103" s="268"/>
      <c r="T103" s="270"/>
      <c r="U103" s="180"/>
    </row>
    <row r="104" spans="2:21" ht="19.5" customHeight="1">
      <c r="B104" s="1364"/>
      <c r="C104" s="272" t="s">
        <v>631</v>
      </c>
      <c r="D104" s="265"/>
      <c r="E104" s="288">
        <f t="shared" si="20"/>
        <v>0</v>
      </c>
      <c r="F104" s="288" t="str">
        <f>IF('①7.積算内訳（販促）'!F103="","",'①7.積算内訳（販促）'!F103)</f>
        <v/>
      </c>
      <c r="G104" s="288" t="str">
        <f>IF('①7.積算内訳（販促）'!G103="","",'①7.積算内訳（販促）'!G103)</f>
        <v/>
      </c>
      <c r="H104" s="753" t="str">
        <f>IF('①7.積算内訳（販促）'!H103="","",'①7.積算内訳（販促）'!H103)</f>
        <v/>
      </c>
      <c r="I104" s="1780"/>
      <c r="J104" s="272" t="s">
        <v>631</v>
      </c>
      <c r="K104" s="265"/>
      <c r="L104" s="288" t="str">
        <f t="shared" si="21"/>
        <v/>
      </c>
      <c r="M104" s="267"/>
      <c r="N104" s="266"/>
      <c r="O104" s="266"/>
      <c r="P104" s="1367"/>
      <c r="Q104" s="1371"/>
      <c r="R104" s="1372"/>
      <c r="S104" s="268"/>
      <c r="T104" s="270"/>
      <c r="U104" s="180"/>
    </row>
    <row r="105" spans="2:21" ht="19.5" customHeight="1">
      <c r="B105" s="1364"/>
      <c r="C105" s="264" t="s">
        <v>153</v>
      </c>
      <c r="D105" s="265"/>
      <c r="E105" s="288">
        <f t="shared" si="20"/>
        <v>0</v>
      </c>
      <c r="F105" s="288" t="str">
        <f>IF('①7.積算内訳（販促）'!F104="","",'①7.積算内訳（販促）'!F104)</f>
        <v/>
      </c>
      <c r="G105" s="288" t="str">
        <f>IF('①7.積算内訳（販促）'!G104="","",'①7.積算内訳（販促）'!G104)</f>
        <v/>
      </c>
      <c r="H105" s="753" t="str">
        <f>IF('①7.積算内訳（販促）'!H104="","",'①7.積算内訳（販促）'!H104)</f>
        <v/>
      </c>
      <c r="I105" s="1780"/>
      <c r="J105" s="264" t="s">
        <v>153</v>
      </c>
      <c r="K105" s="265"/>
      <c r="L105" s="288" t="str">
        <f t="shared" si="21"/>
        <v/>
      </c>
      <c r="M105" s="267"/>
      <c r="N105" s="266"/>
      <c r="O105" s="266"/>
      <c r="P105" s="1367"/>
      <c r="Q105" s="1371"/>
      <c r="R105" s="1372"/>
      <c r="S105" s="268"/>
      <c r="T105" s="270"/>
      <c r="U105" s="180"/>
    </row>
    <row r="106" spans="2:21" ht="19.5" customHeight="1" thickBot="1">
      <c r="B106" s="1365"/>
      <c r="C106" s="273" t="s">
        <v>154</v>
      </c>
      <c r="D106" s="758" t="str">
        <f>IF('①7.積算内訳（販促）'!D105="","",'①7.積算内訳（販促）'!D105)</f>
        <v/>
      </c>
      <c r="E106" s="289">
        <f>SUM(F106:H106)</f>
        <v>0</v>
      </c>
      <c r="F106" s="289" t="str">
        <f>IF('①7.積算内訳（販促）'!F105="","",'①7.積算内訳（販促）'!F105)</f>
        <v/>
      </c>
      <c r="G106" s="289" t="str">
        <f>IF('①7.積算内訳（販促）'!G105="","",'①7.積算内訳（販促）'!G105)</f>
        <v/>
      </c>
      <c r="H106" s="755" t="str">
        <f>IF('①7.積算内訳（販促）'!H105="","",'①7.積算内訳（販促）'!H105)</f>
        <v/>
      </c>
      <c r="I106" s="1781"/>
      <c r="J106" s="273" t="s">
        <v>154</v>
      </c>
      <c r="K106" s="274"/>
      <c r="L106" s="289" t="str">
        <f t="shared" si="21"/>
        <v/>
      </c>
      <c r="M106" s="276"/>
      <c r="N106" s="275"/>
      <c r="O106" s="275"/>
      <c r="P106" s="1368"/>
      <c r="Q106" s="1375"/>
      <c r="R106" s="1376"/>
      <c r="S106" s="268"/>
      <c r="T106" s="270"/>
      <c r="U106" s="180"/>
    </row>
    <row r="107" spans="2:21" ht="37.5" customHeight="1">
      <c r="B107" s="204" t="str">
        <f>IF('①4.事業内容（販促）'!B15="","",'①4.事業内容（販促）'!B15)</f>
        <v/>
      </c>
      <c r="C107" s="1377" t="str">
        <f>IF('①4.事業内容（販促）'!C15="","",'①4.事業内容（販促）'!C15)</f>
        <v/>
      </c>
      <c r="D107" s="1378"/>
      <c r="E107" s="284">
        <f>SUM(E108:E116)</f>
        <v>0</v>
      </c>
      <c r="F107" s="284">
        <f>SUM(F108:F116)</f>
        <v>0</v>
      </c>
      <c r="G107" s="284">
        <f>SUM(G108:G116)</f>
        <v>0</v>
      </c>
      <c r="H107" s="756">
        <f>SUM(H108:H116)</f>
        <v>0</v>
      </c>
      <c r="I107" s="760" t="str">
        <f>IF('⑦1.活動計画変更（販促）'!C27="変更",'⑦1.活動計画変更（販促）'!B27,IF('⑦1.活動計画変更（販促）'!C27="中止",'⑦1.活動計画変更（販促）'!B27,""))</f>
        <v/>
      </c>
      <c r="J107" s="1377" t="str">
        <f>IF('⑦1.活動計画変更（販促）'!C27="変更",'⑦1.活動計画変更（販促）'!D27,"")</f>
        <v/>
      </c>
      <c r="K107" s="1378"/>
      <c r="L107" s="286" t="str">
        <f>IF(SUM(L108:L116)=0,"",SUM(L108:L116))</f>
        <v/>
      </c>
      <c r="M107" s="286" t="str">
        <f>IF(SUM(M108:M116)=0,"",SUM(M108:M116))</f>
        <v/>
      </c>
      <c r="N107" s="286" t="str">
        <f>IF(SUM(N108:N116)=0,"",SUM(N108:N116))</f>
        <v/>
      </c>
      <c r="O107" s="286" t="str">
        <f>IF(SUM(O108:O116)=0,"",SUM(O108:O116))</f>
        <v/>
      </c>
      <c r="P107" s="277"/>
      <c r="Q107" s="1379"/>
      <c r="R107" s="1380"/>
      <c r="S107" s="259"/>
      <c r="T107" s="257"/>
      <c r="U107" s="180"/>
    </row>
    <row r="108" spans="2:21" ht="19.5" customHeight="1">
      <c r="B108" s="1363"/>
      <c r="C108" s="260" t="s">
        <v>147</v>
      </c>
      <c r="D108" s="261"/>
      <c r="E108" s="287">
        <f>SUM(F108:H108)</f>
        <v>0</v>
      </c>
      <c r="F108" s="287" t="str">
        <f>IF('①7.積算内訳（販促）'!F107="","",'①7.積算内訳（販促）'!F107)</f>
        <v/>
      </c>
      <c r="G108" s="287" t="str">
        <f>IF('①7.積算内訳（販促）'!G107="","",'①7.積算内訳（販促）'!G107)</f>
        <v/>
      </c>
      <c r="H108" s="752" t="str">
        <f>IF('①7.積算内訳（販促）'!H107="","",'①7.積算内訳（販促）'!H107)</f>
        <v/>
      </c>
      <c r="I108" s="1779" t="str">
        <f>IF('⑦1.活動計画変更（販促）'!C27="選択","",IF('⑦1.活動計画変更（販促）'!C27="変更",'⑦1.活動計画変更（販促）'!C27,IF('⑦1.活動計画変更（販促）'!C27="中止","中止","")))</f>
        <v/>
      </c>
      <c r="J108" s="260" t="s">
        <v>147</v>
      </c>
      <c r="K108" s="261"/>
      <c r="L108" s="287" t="str">
        <f>IF(SUM(M108:O108)=0,"",SUM(M108:O108))</f>
        <v/>
      </c>
      <c r="M108" s="263"/>
      <c r="N108" s="262"/>
      <c r="O108" s="262"/>
      <c r="P108" s="1366"/>
      <c r="Q108" s="1369"/>
      <c r="R108" s="1370"/>
      <c r="S108" s="268"/>
      <c r="T108" s="270"/>
      <c r="U108" s="180"/>
    </row>
    <row r="109" spans="2:21" ht="19.5" customHeight="1">
      <c r="B109" s="1364"/>
      <c r="C109" s="264" t="s">
        <v>148</v>
      </c>
      <c r="D109" s="265"/>
      <c r="E109" s="288">
        <f t="shared" ref="E109:E115" si="22">SUM(F109:H109)</f>
        <v>0</v>
      </c>
      <c r="F109" s="288" t="str">
        <f>IF('①7.積算内訳（販促）'!F108="","",'①7.積算内訳（販促）'!F108)</f>
        <v/>
      </c>
      <c r="G109" s="288" t="str">
        <f>IF('①7.積算内訳（販促）'!G108="","",'①7.積算内訳（販促）'!G108)</f>
        <v/>
      </c>
      <c r="H109" s="753" t="str">
        <f>IF('①7.積算内訳（販促）'!H108="","",'①7.積算内訳（販促）'!H108)</f>
        <v/>
      </c>
      <c r="I109" s="1780"/>
      <c r="J109" s="264" t="s">
        <v>148</v>
      </c>
      <c r="K109" s="265"/>
      <c r="L109" s="288" t="str">
        <f t="shared" ref="L109:L116" si="23">IF(SUM(M109:O109)=0,"",SUM(M109:O109))</f>
        <v/>
      </c>
      <c r="M109" s="267"/>
      <c r="N109" s="266"/>
      <c r="O109" s="266"/>
      <c r="P109" s="1367"/>
      <c r="Q109" s="1371"/>
      <c r="R109" s="1372"/>
      <c r="S109" s="259"/>
      <c r="T109" s="257"/>
      <c r="U109" s="180"/>
    </row>
    <row r="110" spans="2:21" ht="19.5" customHeight="1">
      <c r="B110" s="1364"/>
      <c r="C110" s="264" t="s">
        <v>149</v>
      </c>
      <c r="D110" s="265"/>
      <c r="E110" s="288">
        <f t="shared" si="22"/>
        <v>0</v>
      </c>
      <c r="F110" s="288" t="str">
        <f>IF('①7.積算内訳（販促）'!F109="","",'①7.積算内訳（販促）'!F109)</f>
        <v/>
      </c>
      <c r="G110" s="288" t="str">
        <f>IF('①7.積算内訳（販促）'!G109="","",'①7.積算内訳（販促）'!G109)</f>
        <v/>
      </c>
      <c r="H110" s="753" t="str">
        <f>IF('①7.積算内訳（販促）'!H109="","",'①7.積算内訳（販促）'!H109)</f>
        <v/>
      </c>
      <c r="I110" s="1780"/>
      <c r="J110" s="264" t="s">
        <v>149</v>
      </c>
      <c r="K110" s="265"/>
      <c r="L110" s="288" t="str">
        <f t="shared" si="23"/>
        <v/>
      </c>
      <c r="M110" s="267"/>
      <c r="N110" s="266"/>
      <c r="O110" s="266"/>
      <c r="P110" s="1367"/>
      <c r="Q110" s="1371"/>
      <c r="R110" s="1372"/>
      <c r="S110" s="259"/>
      <c r="T110" s="257"/>
      <c r="U110" s="180"/>
    </row>
    <row r="111" spans="2:21" ht="19.5" customHeight="1">
      <c r="B111" s="1364"/>
      <c r="C111" s="269" t="s">
        <v>150</v>
      </c>
      <c r="D111" s="265"/>
      <c r="E111" s="288">
        <f t="shared" si="22"/>
        <v>0</v>
      </c>
      <c r="F111" s="288" t="str">
        <f>IF('①7.積算内訳（販促）'!F110="","",'①7.積算内訳（販促）'!F110)</f>
        <v/>
      </c>
      <c r="G111" s="288" t="str">
        <f>IF('①7.積算内訳（販促）'!G110="","",'①7.積算内訳（販促）'!G110)</f>
        <v/>
      </c>
      <c r="H111" s="753" t="str">
        <f>IF('①7.積算内訳（販促）'!H110="","",'①7.積算内訳（販促）'!H110)</f>
        <v/>
      </c>
      <c r="I111" s="1780"/>
      <c r="J111" s="269" t="s">
        <v>150</v>
      </c>
      <c r="K111" s="265"/>
      <c r="L111" s="288" t="str">
        <f t="shared" si="23"/>
        <v/>
      </c>
      <c r="M111" s="267"/>
      <c r="N111" s="266"/>
      <c r="O111" s="266"/>
      <c r="P111" s="1367"/>
      <c r="Q111" s="1371"/>
      <c r="R111" s="1372"/>
      <c r="S111" s="259"/>
      <c r="T111" s="257"/>
      <c r="U111" s="180"/>
    </row>
    <row r="112" spans="2:21" ht="19.5" customHeight="1">
      <c r="B112" s="1364"/>
      <c r="C112" s="264" t="s">
        <v>151</v>
      </c>
      <c r="D112" s="265"/>
      <c r="E112" s="288">
        <f t="shared" si="22"/>
        <v>0</v>
      </c>
      <c r="F112" s="288" t="str">
        <f>IF('①7.積算内訳（販促）'!F111="","",'①7.積算内訳（販促）'!F111)</f>
        <v/>
      </c>
      <c r="G112" s="288" t="str">
        <f>IF('①7.積算内訳（販促）'!G111="","",'①7.積算内訳（販促）'!G111)</f>
        <v/>
      </c>
      <c r="H112" s="753" t="str">
        <f>IF('①7.積算内訳（販促）'!H111="","",'①7.積算内訳（販促）'!H111)</f>
        <v/>
      </c>
      <c r="I112" s="1780"/>
      <c r="J112" s="264" t="s">
        <v>151</v>
      </c>
      <c r="K112" s="265"/>
      <c r="L112" s="288" t="str">
        <f t="shared" si="23"/>
        <v/>
      </c>
      <c r="M112" s="267"/>
      <c r="N112" s="266"/>
      <c r="O112" s="266"/>
      <c r="P112" s="1367"/>
      <c r="Q112" s="1371"/>
      <c r="R112" s="1372"/>
      <c r="S112" s="268"/>
      <c r="T112" s="270"/>
      <c r="U112" s="180"/>
    </row>
    <row r="113" spans="2:21" ht="19.5" customHeight="1">
      <c r="B113" s="1364"/>
      <c r="C113" s="264" t="s">
        <v>152</v>
      </c>
      <c r="D113" s="265"/>
      <c r="E113" s="288">
        <f t="shared" si="22"/>
        <v>0</v>
      </c>
      <c r="F113" s="754" t="str">
        <f>IF('①7.積算内訳（販促）'!F112="","",'①7.積算内訳（販促）'!F112)</f>
        <v/>
      </c>
      <c r="G113" s="754" t="str">
        <f>IF('①7.積算内訳（販促）'!G112="","",'①7.積算内訳（販促）'!G112)</f>
        <v/>
      </c>
      <c r="H113" s="753" t="str">
        <f>IF('①7.積算内訳（販促）'!H112="","",'①7.積算内訳（販促）'!H112)</f>
        <v/>
      </c>
      <c r="I113" s="1780"/>
      <c r="J113" s="264" t="s">
        <v>152</v>
      </c>
      <c r="K113" s="265"/>
      <c r="L113" s="288" t="str">
        <f t="shared" si="23"/>
        <v/>
      </c>
      <c r="M113" s="271"/>
      <c r="N113" s="278"/>
      <c r="O113" s="278"/>
      <c r="P113" s="1367"/>
      <c r="Q113" s="1371"/>
      <c r="R113" s="1372"/>
      <c r="S113" s="268"/>
      <c r="T113" s="270"/>
      <c r="U113" s="180"/>
    </row>
    <row r="114" spans="2:21" ht="19.5" customHeight="1">
      <c r="B114" s="1364"/>
      <c r="C114" s="272" t="s">
        <v>631</v>
      </c>
      <c r="D114" s="265"/>
      <c r="E114" s="288">
        <f t="shared" si="22"/>
        <v>0</v>
      </c>
      <c r="F114" s="288" t="str">
        <f>IF('①7.積算内訳（販促）'!F113="","",'①7.積算内訳（販促）'!F113)</f>
        <v/>
      </c>
      <c r="G114" s="288" t="str">
        <f>IF('①7.積算内訳（販促）'!G113="","",'①7.積算内訳（販促）'!G113)</f>
        <v/>
      </c>
      <c r="H114" s="753" t="str">
        <f>IF('①7.積算内訳（販促）'!H113="","",'①7.積算内訳（販促）'!H113)</f>
        <v/>
      </c>
      <c r="I114" s="1780"/>
      <c r="J114" s="272" t="s">
        <v>631</v>
      </c>
      <c r="K114" s="265"/>
      <c r="L114" s="288" t="str">
        <f t="shared" si="23"/>
        <v/>
      </c>
      <c r="M114" s="267"/>
      <c r="N114" s="266"/>
      <c r="O114" s="266"/>
      <c r="P114" s="1367"/>
      <c r="Q114" s="1371"/>
      <c r="R114" s="1372"/>
      <c r="S114" s="268"/>
      <c r="T114" s="270"/>
      <c r="U114" s="180"/>
    </row>
    <row r="115" spans="2:21" ht="19.5" customHeight="1">
      <c r="B115" s="1364"/>
      <c r="C115" s="264" t="s">
        <v>153</v>
      </c>
      <c r="D115" s="265"/>
      <c r="E115" s="288">
        <f t="shared" si="22"/>
        <v>0</v>
      </c>
      <c r="F115" s="288" t="str">
        <f>IF('①7.積算内訳（販促）'!F114="","",'①7.積算内訳（販促）'!F114)</f>
        <v/>
      </c>
      <c r="G115" s="288" t="str">
        <f>IF('①7.積算内訳（販促）'!G114="","",'①7.積算内訳（販促）'!G114)</f>
        <v/>
      </c>
      <c r="H115" s="753" t="str">
        <f>IF('①7.積算内訳（販促）'!H114="","",'①7.積算内訳（販促）'!H114)</f>
        <v/>
      </c>
      <c r="I115" s="1780"/>
      <c r="J115" s="264" t="s">
        <v>153</v>
      </c>
      <c r="K115" s="265"/>
      <c r="L115" s="288" t="str">
        <f t="shared" si="23"/>
        <v/>
      </c>
      <c r="M115" s="267"/>
      <c r="N115" s="266"/>
      <c r="O115" s="266"/>
      <c r="P115" s="1367"/>
      <c r="Q115" s="1371"/>
      <c r="R115" s="1372"/>
      <c r="S115" s="268"/>
      <c r="T115" s="270"/>
      <c r="U115" s="180"/>
    </row>
    <row r="116" spans="2:21" ht="19.5" customHeight="1" thickBot="1">
      <c r="B116" s="1364"/>
      <c r="C116" s="273" t="s">
        <v>154</v>
      </c>
      <c r="D116" s="758" t="str">
        <f>IF('①7.積算内訳（販促）'!D115="","",'①7.積算内訳（販促）'!D115)</f>
        <v/>
      </c>
      <c r="E116" s="761">
        <f>SUM(F116:H116)</f>
        <v>0</v>
      </c>
      <c r="F116" s="289" t="str">
        <f>IF('①7.積算内訳（販促）'!F115="","",'①7.積算内訳（販促）'!F115)</f>
        <v/>
      </c>
      <c r="G116" s="289" t="str">
        <f>IF('①7.積算内訳（販促）'!G115="","",'①7.積算内訳（販促）'!G115)</f>
        <v/>
      </c>
      <c r="H116" s="755" t="str">
        <f>IF('①7.積算内訳（販促）'!H115="","",'①7.積算内訳（販促）'!H115)</f>
        <v/>
      </c>
      <c r="I116" s="1781"/>
      <c r="J116" s="273" t="s">
        <v>154</v>
      </c>
      <c r="K116" s="274"/>
      <c r="L116" s="289" t="str">
        <f t="shared" si="23"/>
        <v/>
      </c>
      <c r="M116" s="276"/>
      <c r="N116" s="275"/>
      <c r="O116" s="275"/>
      <c r="P116" s="1367"/>
      <c r="Q116" s="1404"/>
      <c r="R116" s="1405"/>
      <c r="S116" s="268"/>
      <c r="T116" s="270"/>
      <c r="U116" s="180"/>
    </row>
    <row r="117" spans="2:21" ht="37.5" customHeight="1">
      <c r="B117" s="285" t="str">
        <f>IF('①4.事業内容（販促）'!B16="","",'①4.事業内容（販促）'!B16)</f>
        <v/>
      </c>
      <c r="C117" s="1359" t="str">
        <f>IF('①4.事業内容（販促）'!C16="","",'①4.事業内容（販促）'!C16)</f>
        <v/>
      </c>
      <c r="D117" s="1360"/>
      <c r="E117" s="286">
        <f>SUM(E118:E126)</f>
        <v>0</v>
      </c>
      <c r="F117" s="286">
        <f>SUM(F118:F126)</f>
        <v>0</v>
      </c>
      <c r="G117" s="286">
        <f>SUM(G118:G126)</f>
        <v>0</v>
      </c>
      <c r="H117" s="757">
        <f>SUM(H118:H126)</f>
        <v>0</v>
      </c>
      <c r="I117" s="760" t="str">
        <f>IF('⑦1.活動計画変更（販促）'!C29="変更",'⑦1.活動計画変更（販促）'!B29,IF('⑦1.活動計画変更（販促）'!C29="中止",'⑦1.活動計画変更（販促）'!B29,""))</f>
        <v/>
      </c>
      <c r="J117" s="1377" t="str">
        <f>IF('⑦1.活動計画変更（販促）'!C29="変更",'⑦1.活動計画変更（販促）'!D29,"")</f>
        <v/>
      </c>
      <c r="K117" s="1378"/>
      <c r="L117" s="286" t="str">
        <f>IF(SUM(L118:L126)=0,"",SUM(L118:L126))</f>
        <v/>
      </c>
      <c r="M117" s="286" t="str">
        <f>IF(SUM(M118:M126)=0,"",SUM(M118:M126))</f>
        <v/>
      </c>
      <c r="N117" s="286" t="str">
        <f>IF(SUM(N118:N126)=0,"",SUM(N118:N126))</f>
        <v/>
      </c>
      <c r="O117" s="286" t="str">
        <f>IF(SUM(O118:O126)=0,"",SUM(O118:O126))</f>
        <v/>
      </c>
      <c r="P117" s="280"/>
      <c r="Q117" s="1361"/>
      <c r="R117" s="1362"/>
      <c r="S117" s="259"/>
      <c r="T117" s="257"/>
      <c r="U117" s="180"/>
    </row>
    <row r="118" spans="2:21" ht="19.5" customHeight="1">
      <c r="B118" s="1363"/>
      <c r="C118" s="260" t="s">
        <v>147</v>
      </c>
      <c r="D118" s="261"/>
      <c r="E118" s="287">
        <f>SUM(F118:H118)</f>
        <v>0</v>
      </c>
      <c r="F118" s="287" t="str">
        <f>IF('①7.積算内訳（販促）'!F117="","",'①7.積算内訳（販促）'!F117)</f>
        <v/>
      </c>
      <c r="G118" s="287" t="str">
        <f>IF('①7.積算内訳（販促）'!G117="","",'①7.積算内訳（販促）'!G117)</f>
        <v/>
      </c>
      <c r="H118" s="752" t="str">
        <f>IF('①7.積算内訳（販促）'!H117="","",'①7.積算内訳（販促）'!H117)</f>
        <v/>
      </c>
      <c r="I118" s="1779" t="str">
        <f>IF('⑦1.活動計画変更（販促）'!C29="選択","",IF('⑦1.活動計画変更（販促）'!C29="変更",'⑦1.活動計画変更（販促）'!C29,IF('⑦1.活動計画変更（販促）'!C29="中止","中止","")))</f>
        <v/>
      </c>
      <c r="J118" s="260" t="s">
        <v>147</v>
      </c>
      <c r="K118" s="261"/>
      <c r="L118" s="287" t="str">
        <f>IF(SUM(M118:O118)=0,"",SUM(M118:O118))</f>
        <v/>
      </c>
      <c r="M118" s="263"/>
      <c r="N118" s="262"/>
      <c r="O118" s="262"/>
      <c r="P118" s="1366"/>
      <c r="Q118" s="1369"/>
      <c r="R118" s="1370"/>
      <c r="S118" s="268"/>
      <c r="T118" s="270"/>
      <c r="U118" s="180"/>
    </row>
    <row r="119" spans="2:21" ht="19.5" customHeight="1">
      <c r="B119" s="1364"/>
      <c r="C119" s="264" t="s">
        <v>148</v>
      </c>
      <c r="D119" s="265"/>
      <c r="E119" s="288">
        <f t="shared" ref="E119:E125" si="24">SUM(F119:H119)</f>
        <v>0</v>
      </c>
      <c r="F119" s="288" t="str">
        <f>IF('①7.積算内訳（販促）'!F118="","",'①7.積算内訳（販促）'!F118)</f>
        <v/>
      </c>
      <c r="G119" s="288" t="str">
        <f>IF('①7.積算内訳（販促）'!G118="","",'①7.積算内訳（販促）'!G118)</f>
        <v/>
      </c>
      <c r="H119" s="753" t="str">
        <f>IF('①7.積算内訳（販促）'!H118="","",'①7.積算内訳（販促）'!H118)</f>
        <v/>
      </c>
      <c r="I119" s="1780"/>
      <c r="J119" s="264" t="s">
        <v>148</v>
      </c>
      <c r="K119" s="265"/>
      <c r="L119" s="288" t="str">
        <f t="shared" ref="L119:L126" si="25">IF(SUM(M119:O119)=0,"",SUM(M119:O119))</f>
        <v/>
      </c>
      <c r="M119" s="267"/>
      <c r="N119" s="266"/>
      <c r="O119" s="266"/>
      <c r="P119" s="1367"/>
      <c r="Q119" s="1371"/>
      <c r="R119" s="1372"/>
      <c r="S119" s="259"/>
      <c r="T119" s="257"/>
      <c r="U119" s="180"/>
    </row>
    <row r="120" spans="2:21" ht="19.5" customHeight="1">
      <c r="B120" s="1364"/>
      <c r="C120" s="264" t="s">
        <v>149</v>
      </c>
      <c r="D120" s="265"/>
      <c r="E120" s="288">
        <f t="shared" si="24"/>
        <v>0</v>
      </c>
      <c r="F120" s="288" t="str">
        <f>IF('①7.積算内訳（販促）'!F119="","",'①7.積算内訳（販促）'!F119)</f>
        <v/>
      </c>
      <c r="G120" s="288" t="str">
        <f>IF('①7.積算内訳（販促）'!G119="","",'①7.積算内訳（販促）'!G119)</f>
        <v/>
      </c>
      <c r="H120" s="753" t="str">
        <f>IF('①7.積算内訳（販促）'!H119="","",'①7.積算内訳（販促）'!H119)</f>
        <v/>
      </c>
      <c r="I120" s="1780"/>
      <c r="J120" s="264" t="s">
        <v>149</v>
      </c>
      <c r="K120" s="265"/>
      <c r="L120" s="288" t="str">
        <f t="shared" si="25"/>
        <v/>
      </c>
      <c r="M120" s="267"/>
      <c r="N120" s="266"/>
      <c r="O120" s="266"/>
      <c r="P120" s="1367"/>
      <c r="Q120" s="1371"/>
      <c r="R120" s="1372"/>
      <c r="S120" s="259"/>
      <c r="T120" s="257"/>
      <c r="U120" s="180"/>
    </row>
    <row r="121" spans="2:21" ht="19.5" customHeight="1">
      <c r="B121" s="1364"/>
      <c r="C121" s="269" t="s">
        <v>150</v>
      </c>
      <c r="D121" s="265"/>
      <c r="E121" s="288">
        <f t="shared" si="24"/>
        <v>0</v>
      </c>
      <c r="F121" s="288" t="str">
        <f>IF('①7.積算内訳（販促）'!F120="","",'①7.積算内訳（販促）'!F120)</f>
        <v/>
      </c>
      <c r="G121" s="288" t="str">
        <f>IF('①7.積算内訳（販促）'!G120="","",'①7.積算内訳（販促）'!G120)</f>
        <v/>
      </c>
      <c r="H121" s="753" t="str">
        <f>IF('①7.積算内訳（販促）'!H120="","",'①7.積算内訳（販促）'!H120)</f>
        <v/>
      </c>
      <c r="I121" s="1780"/>
      <c r="J121" s="269" t="s">
        <v>150</v>
      </c>
      <c r="K121" s="265"/>
      <c r="L121" s="288" t="str">
        <f t="shared" si="25"/>
        <v/>
      </c>
      <c r="M121" s="267"/>
      <c r="N121" s="266"/>
      <c r="O121" s="266"/>
      <c r="P121" s="1367"/>
      <c r="Q121" s="1371"/>
      <c r="R121" s="1372"/>
      <c r="S121" s="259"/>
      <c r="T121" s="257"/>
      <c r="U121" s="180"/>
    </row>
    <row r="122" spans="2:21" ht="19.5" customHeight="1">
      <c r="B122" s="1364"/>
      <c r="C122" s="264" t="s">
        <v>151</v>
      </c>
      <c r="D122" s="265"/>
      <c r="E122" s="288">
        <f t="shared" si="24"/>
        <v>0</v>
      </c>
      <c r="F122" s="288" t="str">
        <f>IF('①7.積算内訳（販促）'!F121="","",'①7.積算内訳（販促）'!F121)</f>
        <v/>
      </c>
      <c r="G122" s="288" t="str">
        <f>IF('①7.積算内訳（販促）'!G121="","",'①7.積算内訳（販促）'!G121)</f>
        <v/>
      </c>
      <c r="H122" s="753" t="str">
        <f>IF('①7.積算内訳（販促）'!H121="","",'①7.積算内訳（販促）'!H121)</f>
        <v/>
      </c>
      <c r="I122" s="1780"/>
      <c r="J122" s="264" t="s">
        <v>151</v>
      </c>
      <c r="K122" s="265"/>
      <c r="L122" s="288" t="str">
        <f t="shared" si="25"/>
        <v/>
      </c>
      <c r="M122" s="267"/>
      <c r="N122" s="266"/>
      <c r="O122" s="266"/>
      <c r="P122" s="1367"/>
      <c r="Q122" s="1371"/>
      <c r="R122" s="1372"/>
      <c r="S122" s="268"/>
      <c r="T122" s="270"/>
      <c r="U122" s="180"/>
    </row>
    <row r="123" spans="2:21" ht="19.5" customHeight="1">
      <c r="B123" s="1364"/>
      <c r="C123" s="264" t="s">
        <v>152</v>
      </c>
      <c r="D123" s="265"/>
      <c r="E123" s="288">
        <f t="shared" si="24"/>
        <v>0</v>
      </c>
      <c r="F123" s="754" t="str">
        <f>IF('①7.積算内訳（販促）'!F122="","",'①7.積算内訳（販促）'!F122)</f>
        <v/>
      </c>
      <c r="G123" s="754" t="str">
        <f>IF('①7.積算内訳（販促）'!G122="","",'①7.積算内訳（販促）'!G122)</f>
        <v/>
      </c>
      <c r="H123" s="753" t="str">
        <f>IF('①7.積算内訳（販促）'!H122="","",'①7.積算内訳（販促）'!H122)</f>
        <v/>
      </c>
      <c r="I123" s="1780"/>
      <c r="J123" s="264" t="s">
        <v>152</v>
      </c>
      <c r="K123" s="265"/>
      <c r="L123" s="288" t="str">
        <f t="shared" si="25"/>
        <v/>
      </c>
      <c r="M123" s="271"/>
      <c r="N123" s="278"/>
      <c r="O123" s="278"/>
      <c r="P123" s="1367"/>
      <c r="Q123" s="1373"/>
      <c r="R123" s="1374"/>
      <c r="S123" s="268"/>
      <c r="T123" s="270"/>
      <c r="U123" s="180"/>
    </row>
    <row r="124" spans="2:21" ht="19.5" customHeight="1">
      <c r="B124" s="1364"/>
      <c r="C124" s="272" t="s">
        <v>631</v>
      </c>
      <c r="D124" s="265"/>
      <c r="E124" s="288">
        <f t="shared" si="24"/>
        <v>0</v>
      </c>
      <c r="F124" s="288" t="str">
        <f>IF('①7.積算内訳（販促）'!F123="","",'①7.積算内訳（販促）'!F123)</f>
        <v/>
      </c>
      <c r="G124" s="288" t="str">
        <f>IF('①7.積算内訳（販促）'!G123="","",'①7.積算内訳（販促）'!G123)</f>
        <v/>
      </c>
      <c r="H124" s="753" t="str">
        <f>IF('①7.積算内訳（販促）'!H123="","",'①7.積算内訳（販促）'!H123)</f>
        <v/>
      </c>
      <c r="I124" s="1780"/>
      <c r="J124" s="272" t="s">
        <v>631</v>
      </c>
      <c r="K124" s="265"/>
      <c r="L124" s="288" t="str">
        <f t="shared" si="25"/>
        <v/>
      </c>
      <c r="M124" s="267"/>
      <c r="N124" s="266"/>
      <c r="O124" s="266"/>
      <c r="P124" s="1367"/>
      <c r="Q124" s="1371"/>
      <c r="R124" s="1372"/>
      <c r="S124" s="268"/>
      <c r="T124" s="270"/>
      <c r="U124" s="180"/>
    </row>
    <row r="125" spans="2:21" ht="19.5" customHeight="1">
      <c r="B125" s="1364"/>
      <c r="C125" s="264" t="s">
        <v>153</v>
      </c>
      <c r="D125" s="265"/>
      <c r="E125" s="288">
        <f t="shared" si="24"/>
        <v>0</v>
      </c>
      <c r="F125" s="288" t="str">
        <f>IF('①7.積算内訳（販促）'!F124="","",'①7.積算内訳（販促）'!F124)</f>
        <v/>
      </c>
      <c r="G125" s="288" t="str">
        <f>IF('①7.積算内訳（販促）'!G124="","",'①7.積算内訳（販促）'!G124)</f>
        <v/>
      </c>
      <c r="H125" s="753" t="str">
        <f>IF('①7.積算内訳（販促）'!H124="","",'①7.積算内訳（販促）'!H124)</f>
        <v/>
      </c>
      <c r="I125" s="1780"/>
      <c r="J125" s="264" t="s">
        <v>153</v>
      </c>
      <c r="K125" s="265"/>
      <c r="L125" s="288" t="str">
        <f t="shared" si="25"/>
        <v/>
      </c>
      <c r="M125" s="267"/>
      <c r="N125" s="266"/>
      <c r="O125" s="266"/>
      <c r="P125" s="1367"/>
      <c r="Q125" s="1371"/>
      <c r="R125" s="1372"/>
      <c r="S125" s="268"/>
      <c r="T125" s="270"/>
      <c r="U125" s="180"/>
    </row>
    <row r="126" spans="2:21" ht="19.5" customHeight="1" thickBot="1">
      <c r="B126" s="1365"/>
      <c r="C126" s="273" t="s">
        <v>154</v>
      </c>
      <c r="D126" s="758" t="str">
        <f>IF('①7.積算内訳（販促）'!D125="","",'①7.積算内訳（販促）'!D125)</f>
        <v/>
      </c>
      <c r="E126" s="289">
        <f>SUM(F126:H126)</f>
        <v>0</v>
      </c>
      <c r="F126" s="289" t="str">
        <f>IF('①7.積算内訳（販促）'!F125="","",'①7.積算内訳（販促）'!F125)</f>
        <v/>
      </c>
      <c r="G126" s="289" t="str">
        <f>IF('①7.積算内訳（販促）'!G125="","",'①7.積算内訳（販促）'!G125)</f>
        <v/>
      </c>
      <c r="H126" s="755" t="str">
        <f>IF('①7.積算内訳（販促）'!H125="","",'①7.積算内訳（販促）'!H125)</f>
        <v/>
      </c>
      <c r="I126" s="1781"/>
      <c r="J126" s="273" t="s">
        <v>154</v>
      </c>
      <c r="K126" s="274"/>
      <c r="L126" s="289" t="str">
        <f t="shared" si="25"/>
        <v/>
      </c>
      <c r="M126" s="276"/>
      <c r="N126" s="275"/>
      <c r="O126" s="275"/>
      <c r="P126" s="1368"/>
      <c r="Q126" s="1375"/>
      <c r="R126" s="1376"/>
      <c r="S126" s="268"/>
      <c r="T126" s="270"/>
      <c r="U126" s="180"/>
    </row>
    <row r="127" spans="2:21" ht="37.5" customHeight="1">
      <c r="B127" s="204" t="str">
        <f>IF('①4.事業内容（販促）'!B17="","",'①4.事業内容（販促）'!B17)</f>
        <v/>
      </c>
      <c r="C127" s="1377" t="str">
        <f>IF('①4.事業内容（販促）'!C17="","",'①4.事業内容（販促）'!C17)</f>
        <v/>
      </c>
      <c r="D127" s="1378"/>
      <c r="E127" s="284">
        <f>SUM(E128:E136)</f>
        <v>0</v>
      </c>
      <c r="F127" s="284">
        <f>SUM(F128:F136)</f>
        <v>0</v>
      </c>
      <c r="G127" s="284">
        <f>SUM(G128:G136)</f>
        <v>0</v>
      </c>
      <c r="H127" s="756">
        <f>SUM(H128:H136)</f>
        <v>0</v>
      </c>
      <c r="I127" s="760" t="str">
        <f>IF('⑦1.活動計画変更（販促）'!C31="変更",'⑦1.活動計画変更（販促）'!B31,IF('⑦1.活動計画変更（販促）'!C31="中止",'⑦1.活動計画変更（販促）'!B31,""))</f>
        <v/>
      </c>
      <c r="J127" s="1377" t="str">
        <f>IF('⑦1.活動計画変更（販促）'!C31="変更",'⑦1.活動計画変更（販促）'!D31,"")</f>
        <v/>
      </c>
      <c r="K127" s="1378"/>
      <c r="L127" s="286" t="str">
        <f>IF(SUM(L128:L136)=0,"",SUM(L128:L136))</f>
        <v/>
      </c>
      <c r="M127" s="286" t="str">
        <f>IF(SUM(M128:M136)=0,"",SUM(M128:M136))</f>
        <v/>
      </c>
      <c r="N127" s="286" t="str">
        <f>IF(SUM(N128:N136)=0,"",SUM(N128:N136))</f>
        <v/>
      </c>
      <c r="O127" s="286" t="str">
        <f>IF(SUM(O128:O136)=0,"",SUM(O128:O136))</f>
        <v/>
      </c>
      <c r="P127" s="277"/>
      <c r="Q127" s="1379"/>
      <c r="R127" s="1380"/>
      <c r="S127" s="259"/>
      <c r="T127" s="257"/>
      <c r="U127" s="180"/>
    </row>
    <row r="128" spans="2:21" ht="19.5" customHeight="1">
      <c r="B128" s="1363"/>
      <c r="C128" s="260" t="s">
        <v>147</v>
      </c>
      <c r="D128" s="261"/>
      <c r="E128" s="287">
        <f>SUM(F128:H128)</f>
        <v>0</v>
      </c>
      <c r="F128" s="287" t="str">
        <f>IF('①7.積算内訳（販促）'!F127="","",'①7.積算内訳（販促）'!F127)</f>
        <v/>
      </c>
      <c r="G128" s="287" t="str">
        <f>IF('①7.積算内訳（販促）'!G127="","",'①7.積算内訳（販促）'!G127)</f>
        <v/>
      </c>
      <c r="H128" s="752" t="str">
        <f>IF('①7.積算内訳（販促）'!H127="","",'①7.積算内訳（販促）'!H127)</f>
        <v/>
      </c>
      <c r="I128" s="1779" t="str">
        <f>IF('⑦1.活動計画変更（販促）'!C31="選択","",IF('⑦1.活動計画変更（販促）'!C31="変更",'⑦1.活動計画変更（販促）'!C31,IF('⑦1.活動計画変更（販促）'!C31="中止","中止","")))</f>
        <v/>
      </c>
      <c r="J128" s="260" t="s">
        <v>147</v>
      </c>
      <c r="K128" s="261"/>
      <c r="L128" s="287" t="str">
        <f>IF(SUM(M128:O128)=0,"",SUM(M128:O128))</f>
        <v/>
      </c>
      <c r="M128" s="263"/>
      <c r="N128" s="262"/>
      <c r="O128" s="262"/>
      <c r="P128" s="1366"/>
      <c r="Q128" s="1369"/>
      <c r="R128" s="1370"/>
      <c r="S128" s="268"/>
      <c r="T128" s="270"/>
      <c r="U128" s="180"/>
    </row>
    <row r="129" spans="2:21" ht="19.5" customHeight="1">
      <c r="B129" s="1364"/>
      <c r="C129" s="264" t="s">
        <v>148</v>
      </c>
      <c r="D129" s="265"/>
      <c r="E129" s="288">
        <f t="shared" ref="E129:E135" si="26">SUM(F129:H129)</f>
        <v>0</v>
      </c>
      <c r="F129" s="288" t="str">
        <f>IF('①7.積算内訳（販促）'!F128="","",'①7.積算内訳（販促）'!F128)</f>
        <v/>
      </c>
      <c r="G129" s="288" t="str">
        <f>IF('①7.積算内訳（販促）'!G128="","",'①7.積算内訳（販促）'!G128)</f>
        <v/>
      </c>
      <c r="H129" s="753" t="str">
        <f>IF('①7.積算内訳（販促）'!H128="","",'①7.積算内訳（販促）'!H128)</f>
        <v/>
      </c>
      <c r="I129" s="1780"/>
      <c r="J129" s="264" t="s">
        <v>148</v>
      </c>
      <c r="K129" s="265"/>
      <c r="L129" s="288" t="str">
        <f t="shared" ref="L129:L136" si="27">IF(SUM(M129:O129)=0,"",SUM(M129:O129))</f>
        <v/>
      </c>
      <c r="M129" s="267"/>
      <c r="N129" s="266"/>
      <c r="O129" s="266"/>
      <c r="P129" s="1367"/>
      <c r="Q129" s="1371"/>
      <c r="R129" s="1372"/>
      <c r="S129" s="259"/>
      <c r="T129" s="257"/>
      <c r="U129" s="180"/>
    </row>
    <row r="130" spans="2:21" ht="19.5" customHeight="1">
      <c r="B130" s="1364"/>
      <c r="C130" s="264" t="s">
        <v>149</v>
      </c>
      <c r="D130" s="265"/>
      <c r="E130" s="288">
        <f t="shared" si="26"/>
        <v>0</v>
      </c>
      <c r="F130" s="288" t="str">
        <f>IF('①7.積算内訳（販促）'!F129="","",'①7.積算内訳（販促）'!F129)</f>
        <v/>
      </c>
      <c r="G130" s="288" t="str">
        <f>IF('①7.積算内訳（販促）'!G129="","",'①7.積算内訳（販促）'!G129)</f>
        <v/>
      </c>
      <c r="H130" s="753" t="str">
        <f>IF('①7.積算内訳（販促）'!H129="","",'①7.積算内訳（販促）'!H129)</f>
        <v/>
      </c>
      <c r="I130" s="1780"/>
      <c r="J130" s="264" t="s">
        <v>149</v>
      </c>
      <c r="K130" s="265"/>
      <c r="L130" s="288" t="str">
        <f t="shared" si="27"/>
        <v/>
      </c>
      <c r="M130" s="267"/>
      <c r="N130" s="266"/>
      <c r="O130" s="266"/>
      <c r="P130" s="1367"/>
      <c r="Q130" s="1371"/>
      <c r="R130" s="1372"/>
      <c r="S130" s="259"/>
      <c r="T130" s="257"/>
      <c r="U130" s="180"/>
    </row>
    <row r="131" spans="2:21" ht="19.5" customHeight="1">
      <c r="B131" s="1364"/>
      <c r="C131" s="269" t="s">
        <v>150</v>
      </c>
      <c r="D131" s="265"/>
      <c r="E131" s="288">
        <f t="shared" si="26"/>
        <v>0</v>
      </c>
      <c r="F131" s="288" t="str">
        <f>IF('①7.積算内訳（販促）'!F130="","",'①7.積算内訳（販促）'!F130)</f>
        <v/>
      </c>
      <c r="G131" s="288" t="str">
        <f>IF('①7.積算内訳（販促）'!G130="","",'①7.積算内訳（販促）'!G130)</f>
        <v/>
      </c>
      <c r="H131" s="753" t="str">
        <f>IF('①7.積算内訳（販促）'!H130="","",'①7.積算内訳（販促）'!H130)</f>
        <v/>
      </c>
      <c r="I131" s="1780"/>
      <c r="J131" s="269" t="s">
        <v>150</v>
      </c>
      <c r="K131" s="265"/>
      <c r="L131" s="288" t="str">
        <f t="shared" si="27"/>
        <v/>
      </c>
      <c r="M131" s="267"/>
      <c r="N131" s="266"/>
      <c r="O131" s="266"/>
      <c r="P131" s="1367"/>
      <c r="Q131" s="1371"/>
      <c r="R131" s="1372"/>
      <c r="S131" s="259"/>
      <c r="T131" s="257"/>
      <c r="U131" s="180"/>
    </row>
    <row r="132" spans="2:21" ht="19.5" customHeight="1">
      <c r="B132" s="1364"/>
      <c r="C132" s="264" t="s">
        <v>151</v>
      </c>
      <c r="D132" s="265"/>
      <c r="E132" s="288">
        <f t="shared" si="26"/>
        <v>0</v>
      </c>
      <c r="F132" s="288" t="str">
        <f>IF('①7.積算内訳（販促）'!F131="","",'①7.積算内訳（販促）'!F131)</f>
        <v/>
      </c>
      <c r="G132" s="288" t="str">
        <f>IF('①7.積算内訳（販促）'!G131="","",'①7.積算内訳（販促）'!G131)</f>
        <v/>
      </c>
      <c r="H132" s="753" t="str">
        <f>IF('①7.積算内訳（販促）'!H131="","",'①7.積算内訳（販促）'!H131)</f>
        <v/>
      </c>
      <c r="I132" s="1780"/>
      <c r="J132" s="264" t="s">
        <v>151</v>
      </c>
      <c r="K132" s="265"/>
      <c r="L132" s="288" t="str">
        <f t="shared" si="27"/>
        <v/>
      </c>
      <c r="M132" s="267"/>
      <c r="N132" s="266"/>
      <c r="O132" s="266"/>
      <c r="P132" s="1367"/>
      <c r="Q132" s="1371"/>
      <c r="R132" s="1372"/>
      <c r="S132" s="268"/>
      <c r="T132" s="270"/>
      <c r="U132" s="180"/>
    </row>
    <row r="133" spans="2:21" ht="19.5" customHeight="1">
      <c r="B133" s="1364"/>
      <c r="C133" s="264" t="s">
        <v>152</v>
      </c>
      <c r="D133" s="265"/>
      <c r="E133" s="288">
        <f t="shared" si="26"/>
        <v>0</v>
      </c>
      <c r="F133" s="754" t="str">
        <f>IF('①7.積算内訳（販促）'!F132="","",'①7.積算内訳（販促）'!F132)</f>
        <v/>
      </c>
      <c r="G133" s="754" t="str">
        <f>IF('①7.積算内訳（販促）'!G132="","",'①7.積算内訳（販促）'!G132)</f>
        <v/>
      </c>
      <c r="H133" s="753" t="str">
        <f>IF('①7.積算内訳（販促）'!H132="","",'①7.積算内訳（販促）'!H132)</f>
        <v/>
      </c>
      <c r="I133" s="1780"/>
      <c r="J133" s="264" t="s">
        <v>152</v>
      </c>
      <c r="K133" s="265"/>
      <c r="L133" s="288" t="str">
        <f t="shared" si="27"/>
        <v/>
      </c>
      <c r="M133" s="271"/>
      <c r="N133" s="278"/>
      <c r="O133" s="278"/>
      <c r="P133" s="1367"/>
      <c r="Q133" s="1371"/>
      <c r="R133" s="1372"/>
      <c r="S133" s="268"/>
      <c r="T133" s="270"/>
      <c r="U133" s="180"/>
    </row>
    <row r="134" spans="2:21" ht="19.5" customHeight="1">
      <c r="B134" s="1364"/>
      <c r="C134" s="272" t="s">
        <v>631</v>
      </c>
      <c r="D134" s="265"/>
      <c r="E134" s="288">
        <f t="shared" si="26"/>
        <v>0</v>
      </c>
      <c r="F134" s="288" t="str">
        <f>IF('①7.積算内訳（販促）'!F133="","",'①7.積算内訳（販促）'!F133)</f>
        <v/>
      </c>
      <c r="G134" s="288" t="str">
        <f>IF('①7.積算内訳（販促）'!G133="","",'①7.積算内訳（販促）'!G133)</f>
        <v/>
      </c>
      <c r="H134" s="753" t="str">
        <f>IF('①7.積算内訳（販促）'!H133="","",'①7.積算内訳（販促）'!H133)</f>
        <v/>
      </c>
      <c r="I134" s="1780"/>
      <c r="J134" s="272" t="s">
        <v>631</v>
      </c>
      <c r="K134" s="265"/>
      <c r="L134" s="288" t="str">
        <f t="shared" si="27"/>
        <v/>
      </c>
      <c r="M134" s="267"/>
      <c r="N134" s="266"/>
      <c r="O134" s="266"/>
      <c r="P134" s="1367"/>
      <c r="Q134" s="1371"/>
      <c r="R134" s="1372"/>
      <c r="S134" s="268"/>
      <c r="T134" s="270"/>
      <c r="U134" s="180"/>
    </row>
    <row r="135" spans="2:21" ht="19.5" customHeight="1">
      <c r="B135" s="1364"/>
      <c r="C135" s="264" t="s">
        <v>153</v>
      </c>
      <c r="D135" s="265"/>
      <c r="E135" s="288">
        <f t="shared" si="26"/>
        <v>0</v>
      </c>
      <c r="F135" s="288" t="str">
        <f>IF('①7.積算内訳（販促）'!F134="","",'①7.積算内訳（販促）'!F134)</f>
        <v/>
      </c>
      <c r="G135" s="288" t="str">
        <f>IF('①7.積算内訳（販促）'!G134="","",'①7.積算内訳（販促）'!G134)</f>
        <v/>
      </c>
      <c r="H135" s="753" t="str">
        <f>IF('①7.積算内訳（販促）'!H134="","",'①7.積算内訳（販促）'!H134)</f>
        <v/>
      </c>
      <c r="I135" s="1780"/>
      <c r="J135" s="264" t="s">
        <v>153</v>
      </c>
      <c r="K135" s="265"/>
      <c r="L135" s="288" t="str">
        <f t="shared" si="27"/>
        <v/>
      </c>
      <c r="M135" s="267"/>
      <c r="N135" s="266"/>
      <c r="O135" s="266"/>
      <c r="P135" s="1367"/>
      <c r="Q135" s="1371"/>
      <c r="R135" s="1372"/>
      <c r="S135" s="268"/>
      <c r="T135" s="270"/>
      <c r="U135" s="180"/>
    </row>
    <row r="136" spans="2:21" ht="19.5" customHeight="1" thickBot="1">
      <c r="B136" s="1365"/>
      <c r="C136" s="273" t="s">
        <v>154</v>
      </c>
      <c r="D136" s="758" t="str">
        <f>IF('①7.積算内訳（販促）'!D135="","",'①7.積算内訳（販促）'!D135)</f>
        <v/>
      </c>
      <c r="E136" s="289">
        <f>SUM(F136:H136)</f>
        <v>0</v>
      </c>
      <c r="F136" s="289" t="str">
        <f>IF('①7.積算内訳（販促）'!F135="","",'①7.積算内訳（販促）'!F135)</f>
        <v/>
      </c>
      <c r="G136" s="289" t="str">
        <f>IF('①7.積算内訳（販促）'!G135="","",'①7.積算内訳（販促）'!G135)</f>
        <v/>
      </c>
      <c r="H136" s="755" t="str">
        <f>IF('①7.積算内訳（販促）'!H135="","",'①7.積算内訳（販促）'!H135)</f>
        <v/>
      </c>
      <c r="I136" s="1781"/>
      <c r="J136" s="273" t="s">
        <v>154</v>
      </c>
      <c r="K136" s="274"/>
      <c r="L136" s="289" t="str">
        <f t="shared" si="27"/>
        <v/>
      </c>
      <c r="M136" s="276"/>
      <c r="N136" s="275"/>
      <c r="O136" s="275"/>
      <c r="P136" s="1368"/>
      <c r="Q136" s="1381"/>
      <c r="R136" s="1382"/>
      <c r="S136" s="268"/>
      <c r="T136" s="270"/>
      <c r="U136" s="180"/>
    </row>
    <row r="137" spans="2:21" ht="40.5" customHeight="1">
      <c r="B137" s="204" t="str">
        <f>IF('①4.事業内容（販促）'!B18="","",'①4.事業内容（販促）'!B18)</f>
        <v/>
      </c>
      <c r="C137" s="1377" t="str">
        <f>IF('①4.事業内容（販促）'!C18="","",'①4.事業内容（販促）'!C18)</f>
        <v/>
      </c>
      <c r="D137" s="1378"/>
      <c r="E137" s="284">
        <f>SUM(E138:E146)</f>
        <v>0</v>
      </c>
      <c r="F137" s="284">
        <f>SUM(F138:F146)</f>
        <v>0</v>
      </c>
      <c r="G137" s="284">
        <f>SUM(G138:G146)</f>
        <v>0</v>
      </c>
      <c r="H137" s="756">
        <f>SUM(H138:H146)</f>
        <v>0</v>
      </c>
      <c r="I137" s="760" t="str">
        <f>IF('⑦1.活動計画変更（販促）'!C33="変更",'⑦1.活動計画変更（販促）'!B33,IF('⑦1.活動計画変更（販促）'!C33="中止",'⑦1.活動計画変更（販促）'!B33,""))</f>
        <v/>
      </c>
      <c r="J137" s="1377" t="str">
        <f>IF('⑦1.活動計画変更（販促）'!C33="変更",'⑦1.活動計画変更（販促）'!D33,"")</f>
        <v/>
      </c>
      <c r="K137" s="1378"/>
      <c r="L137" s="286" t="str">
        <f>IF(SUM(L138:L146)=0,"",SUM(L138:L146))</f>
        <v/>
      </c>
      <c r="M137" s="286" t="str">
        <f>IF(SUM(M138:M146)=0,"",SUM(M138:M146))</f>
        <v/>
      </c>
      <c r="N137" s="286" t="str">
        <f>IF(SUM(N138:N146)=0,"",SUM(N138:N146))</f>
        <v/>
      </c>
      <c r="O137" s="286" t="str">
        <f>IF(SUM(O138:O146)=0,"",SUM(O138:O146))</f>
        <v/>
      </c>
      <c r="P137" s="279"/>
      <c r="Q137" s="1383"/>
      <c r="R137" s="1384"/>
      <c r="S137" s="259"/>
      <c r="T137" s="257"/>
      <c r="U137" s="180"/>
    </row>
    <row r="138" spans="2:21" ht="19.5" customHeight="1">
      <c r="B138" s="1363"/>
      <c r="C138" s="260" t="s">
        <v>147</v>
      </c>
      <c r="D138" s="261"/>
      <c r="E138" s="287">
        <f>SUM(F138:H138)</f>
        <v>0</v>
      </c>
      <c r="F138" s="287" t="str">
        <f>IF('①7.積算内訳（販促）'!F137="","",'①7.積算内訳（販促）'!F137)</f>
        <v/>
      </c>
      <c r="G138" s="287" t="str">
        <f>IF('①7.積算内訳（販促）'!G137="","",'①7.積算内訳（販促）'!G137)</f>
        <v/>
      </c>
      <c r="H138" s="752" t="str">
        <f>IF('①7.積算内訳（販促）'!H137="","",'①7.積算内訳（販促）'!H137)</f>
        <v/>
      </c>
      <c r="I138" s="1779" t="str">
        <f>IF('⑦1.活動計画変更（販促）'!C33="選択","",IF('⑦1.活動計画変更（販促）'!C33="変更",'⑦1.活動計画変更（販促）'!C33,IF('⑦1.活動計画変更（販促）'!C33="中止","中止","")))</f>
        <v/>
      </c>
      <c r="J138" s="260" t="s">
        <v>147</v>
      </c>
      <c r="K138" s="261"/>
      <c r="L138" s="287" t="str">
        <f>IF(SUM(M138:O138)=0,"",SUM(M138:O138))</f>
        <v/>
      </c>
      <c r="M138" s="263"/>
      <c r="N138" s="262"/>
      <c r="O138" s="262"/>
      <c r="P138" s="1366"/>
      <c r="Q138" s="1369"/>
      <c r="R138" s="1370"/>
      <c r="S138" s="259"/>
      <c r="T138" s="257"/>
      <c r="U138" s="180"/>
    </row>
    <row r="139" spans="2:21" ht="19.5" customHeight="1">
      <c r="B139" s="1364"/>
      <c r="C139" s="264" t="s">
        <v>148</v>
      </c>
      <c r="D139" s="265"/>
      <c r="E139" s="288">
        <f t="shared" ref="E139:E145" si="28">SUM(F139:H139)</f>
        <v>0</v>
      </c>
      <c r="F139" s="288" t="str">
        <f>IF('①7.積算内訳（販促）'!F138="","",'①7.積算内訳（販促）'!F138)</f>
        <v/>
      </c>
      <c r="G139" s="288" t="str">
        <f>IF('①7.積算内訳（販促）'!G138="","",'①7.積算内訳（販促）'!G138)</f>
        <v/>
      </c>
      <c r="H139" s="753" t="str">
        <f>IF('①7.積算内訳（販促）'!H138="","",'①7.積算内訳（販促）'!H138)</f>
        <v/>
      </c>
      <c r="I139" s="1780"/>
      <c r="J139" s="264" t="s">
        <v>148</v>
      </c>
      <c r="K139" s="265"/>
      <c r="L139" s="288" t="str">
        <f t="shared" ref="L139:L146" si="29">IF(SUM(M139:O139)=0,"",SUM(M139:O139))</f>
        <v/>
      </c>
      <c r="M139" s="267"/>
      <c r="N139" s="266"/>
      <c r="O139" s="266"/>
      <c r="P139" s="1367"/>
      <c r="Q139" s="1371"/>
      <c r="R139" s="1372"/>
      <c r="S139" s="268"/>
      <c r="T139" s="270"/>
      <c r="U139" s="180"/>
    </row>
    <row r="140" spans="2:21" ht="19.5" customHeight="1">
      <c r="B140" s="1364"/>
      <c r="C140" s="264" t="s">
        <v>149</v>
      </c>
      <c r="D140" s="265"/>
      <c r="E140" s="288">
        <f t="shared" si="28"/>
        <v>0</v>
      </c>
      <c r="F140" s="288" t="str">
        <f>IF('①7.積算内訳（販促）'!F139="","",'①7.積算内訳（販促）'!F139)</f>
        <v/>
      </c>
      <c r="G140" s="288" t="str">
        <f>IF('①7.積算内訳（販促）'!G139="","",'①7.積算内訳（販促）'!G139)</f>
        <v/>
      </c>
      <c r="H140" s="753" t="str">
        <f>IF('①7.積算内訳（販促）'!H139="","",'①7.積算内訳（販促）'!H139)</f>
        <v/>
      </c>
      <c r="I140" s="1780"/>
      <c r="J140" s="264" t="s">
        <v>149</v>
      </c>
      <c r="K140" s="265"/>
      <c r="L140" s="288" t="str">
        <f t="shared" si="29"/>
        <v/>
      </c>
      <c r="M140" s="267"/>
      <c r="N140" s="266"/>
      <c r="O140" s="266"/>
      <c r="P140" s="1367"/>
      <c r="Q140" s="1371"/>
      <c r="R140" s="1372"/>
      <c r="S140" s="268"/>
      <c r="T140" s="270"/>
      <c r="U140" s="180"/>
    </row>
    <row r="141" spans="2:21" ht="19.5" customHeight="1">
      <c r="B141" s="1364"/>
      <c r="C141" s="269" t="s">
        <v>150</v>
      </c>
      <c r="D141" s="265"/>
      <c r="E141" s="288">
        <f t="shared" si="28"/>
        <v>0</v>
      </c>
      <c r="F141" s="288" t="str">
        <f>IF('①7.積算内訳（販促）'!F140="","",'①7.積算内訳（販促）'!F140)</f>
        <v/>
      </c>
      <c r="G141" s="288" t="str">
        <f>IF('①7.積算内訳（販促）'!G140="","",'①7.積算内訳（販促）'!G140)</f>
        <v/>
      </c>
      <c r="H141" s="753" t="str">
        <f>IF('①7.積算内訳（販促）'!H140="","",'①7.積算内訳（販促）'!H140)</f>
        <v/>
      </c>
      <c r="I141" s="1780"/>
      <c r="J141" s="269" t="s">
        <v>150</v>
      </c>
      <c r="K141" s="265"/>
      <c r="L141" s="288" t="str">
        <f t="shared" si="29"/>
        <v/>
      </c>
      <c r="M141" s="267"/>
      <c r="N141" s="266"/>
      <c r="O141" s="266"/>
      <c r="P141" s="1367"/>
      <c r="Q141" s="1371"/>
      <c r="R141" s="1372"/>
      <c r="S141" s="268"/>
      <c r="T141" s="270"/>
      <c r="U141" s="180"/>
    </row>
    <row r="142" spans="2:21" ht="19.5" customHeight="1">
      <c r="B142" s="1364"/>
      <c r="C142" s="264" t="s">
        <v>151</v>
      </c>
      <c r="D142" s="265"/>
      <c r="E142" s="288">
        <f t="shared" si="28"/>
        <v>0</v>
      </c>
      <c r="F142" s="288" t="str">
        <f>IF('①7.積算内訳（販促）'!F141="","",'①7.積算内訳（販促）'!F141)</f>
        <v/>
      </c>
      <c r="G142" s="288" t="str">
        <f>IF('①7.積算内訳（販促）'!G141="","",'①7.積算内訳（販促）'!G141)</f>
        <v/>
      </c>
      <c r="H142" s="753" t="str">
        <f>IF('①7.積算内訳（販促）'!H141="","",'①7.積算内訳（販促）'!H141)</f>
        <v/>
      </c>
      <c r="I142" s="1780"/>
      <c r="J142" s="264" t="s">
        <v>151</v>
      </c>
      <c r="K142" s="265"/>
      <c r="L142" s="288" t="str">
        <f t="shared" si="29"/>
        <v/>
      </c>
      <c r="M142" s="267"/>
      <c r="N142" s="266"/>
      <c r="O142" s="266"/>
      <c r="P142" s="1367"/>
      <c r="Q142" s="1371"/>
      <c r="R142" s="1372"/>
      <c r="S142" s="259"/>
      <c r="T142" s="257"/>
      <c r="U142" s="180"/>
    </row>
    <row r="143" spans="2:21" ht="19.5" customHeight="1">
      <c r="B143" s="1364"/>
      <c r="C143" s="264" t="s">
        <v>152</v>
      </c>
      <c r="D143" s="265"/>
      <c r="E143" s="288">
        <f t="shared" si="28"/>
        <v>0</v>
      </c>
      <c r="F143" s="754" t="str">
        <f>IF('①7.積算内訳（販促）'!F142="","",'①7.積算内訳（販促）'!F142)</f>
        <v/>
      </c>
      <c r="G143" s="754" t="str">
        <f>IF('①7.積算内訳（販促）'!G142="","",'①7.積算内訳（販促）'!G142)</f>
        <v/>
      </c>
      <c r="H143" s="753" t="str">
        <f>IF('①7.積算内訳（販促）'!H142="","",'①7.積算内訳（販促）'!H142)</f>
        <v/>
      </c>
      <c r="I143" s="1780"/>
      <c r="J143" s="264" t="s">
        <v>152</v>
      </c>
      <c r="K143" s="265"/>
      <c r="L143" s="288" t="str">
        <f t="shared" si="29"/>
        <v/>
      </c>
      <c r="M143" s="271"/>
      <c r="N143" s="278"/>
      <c r="O143" s="278"/>
      <c r="P143" s="1367"/>
      <c r="Q143" s="1373"/>
      <c r="R143" s="1374"/>
      <c r="S143" s="259"/>
      <c r="T143" s="257"/>
      <c r="U143" s="180"/>
    </row>
    <row r="144" spans="2:21" ht="19.5" customHeight="1">
      <c r="B144" s="1364"/>
      <c r="C144" s="272" t="s">
        <v>631</v>
      </c>
      <c r="D144" s="265"/>
      <c r="E144" s="288">
        <f t="shared" si="28"/>
        <v>0</v>
      </c>
      <c r="F144" s="288" t="str">
        <f>IF('①7.積算内訳（販促）'!F143="","",'①7.積算内訳（販促）'!F143)</f>
        <v/>
      </c>
      <c r="G144" s="288" t="str">
        <f>IF('①7.積算内訳（販促）'!G143="","",'①7.積算内訳（販促）'!G143)</f>
        <v/>
      </c>
      <c r="H144" s="753" t="str">
        <f>IF('①7.積算内訳（販促）'!H143="","",'①7.積算内訳（販促）'!H143)</f>
        <v/>
      </c>
      <c r="I144" s="1780"/>
      <c r="J144" s="272" t="s">
        <v>631</v>
      </c>
      <c r="K144" s="265"/>
      <c r="L144" s="288" t="str">
        <f t="shared" si="29"/>
        <v/>
      </c>
      <c r="M144" s="267"/>
      <c r="N144" s="266"/>
      <c r="O144" s="266"/>
      <c r="P144" s="1367"/>
      <c r="Q144" s="1371"/>
      <c r="R144" s="1372"/>
      <c r="S144" s="259"/>
      <c r="T144" s="257"/>
      <c r="U144" s="180"/>
    </row>
    <row r="145" spans="2:21" ht="19.5" customHeight="1">
      <c r="B145" s="1364"/>
      <c r="C145" s="264" t="s">
        <v>153</v>
      </c>
      <c r="D145" s="265"/>
      <c r="E145" s="288">
        <f t="shared" si="28"/>
        <v>0</v>
      </c>
      <c r="F145" s="288" t="str">
        <f>IF('①7.積算内訳（販促）'!F144="","",'①7.積算内訳（販促）'!F144)</f>
        <v/>
      </c>
      <c r="G145" s="288" t="str">
        <f>IF('①7.積算内訳（販促）'!G144="","",'①7.積算内訳（販促）'!G144)</f>
        <v/>
      </c>
      <c r="H145" s="753" t="str">
        <f>IF('①7.積算内訳（販促）'!H144="","",'①7.積算内訳（販促）'!H144)</f>
        <v/>
      </c>
      <c r="I145" s="1780"/>
      <c r="J145" s="264" t="s">
        <v>153</v>
      </c>
      <c r="K145" s="265"/>
      <c r="L145" s="288" t="str">
        <f t="shared" si="29"/>
        <v/>
      </c>
      <c r="M145" s="267"/>
      <c r="N145" s="266"/>
      <c r="O145" s="266"/>
      <c r="P145" s="1367"/>
      <c r="Q145" s="1371"/>
      <c r="R145" s="1372"/>
      <c r="S145" s="259"/>
      <c r="T145" s="257"/>
      <c r="U145" s="180"/>
    </row>
    <row r="146" spans="2:21" ht="19.5" customHeight="1" thickBot="1">
      <c r="B146" s="1365"/>
      <c r="C146" s="273" t="s">
        <v>154</v>
      </c>
      <c r="D146" s="758" t="str">
        <f>IF('①7.積算内訳（販促）'!D145="","",'①7.積算内訳（販促）'!D145)</f>
        <v/>
      </c>
      <c r="E146" s="289">
        <f>SUM(F146:H146)</f>
        <v>0</v>
      </c>
      <c r="F146" s="289" t="str">
        <f>IF('①7.積算内訳（販促）'!F145="","",'①7.積算内訳（販促）'!F145)</f>
        <v/>
      </c>
      <c r="G146" s="289" t="str">
        <f>IF('①7.積算内訳（販促）'!G145="","",'①7.積算内訳（販促）'!G145)</f>
        <v/>
      </c>
      <c r="H146" s="755" t="str">
        <f>IF('①7.積算内訳（販促）'!H145="","",'①7.積算内訳（販促）'!H145)</f>
        <v/>
      </c>
      <c r="I146" s="1781"/>
      <c r="J146" s="273" t="s">
        <v>154</v>
      </c>
      <c r="K146" s="274"/>
      <c r="L146" s="289" t="str">
        <f t="shared" si="29"/>
        <v/>
      </c>
      <c r="M146" s="276"/>
      <c r="N146" s="275"/>
      <c r="O146" s="275"/>
      <c r="P146" s="1368"/>
      <c r="Q146" s="1375"/>
      <c r="R146" s="1376"/>
      <c r="S146" s="259"/>
      <c r="T146" s="257"/>
      <c r="U146" s="180"/>
    </row>
    <row r="147" spans="2:21" ht="37.5" customHeight="1">
      <c r="B147" s="204" t="str">
        <f>IF('①4.事業内容（販促）'!B19="","",'①4.事業内容（販促）'!B19)</f>
        <v/>
      </c>
      <c r="C147" s="1377" t="str">
        <f>IF('①4.事業内容（販促）'!C19="","",'①4.事業内容（販促）'!C19)</f>
        <v/>
      </c>
      <c r="D147" s="1378"/>
      <c r="E147" s="284">
        <f>SUM(E148:E156)</f>
        <v>0</v>
      </c>
      <c r="F147" s="284">
        <f>SUM(F148:F156)</f>
        <v>0</v>
      </c>
      <c r="G147" s="284">
        <f>SUM(G148:G156)</f>
        <v>0</v>
      </c>
      <c r="H147" s="756">
        <f>SUM(H148:H156)</f>
        <v>0</v>
      </c>
      <c r="I147" s="760" t="str">
        <f>IF('⑦1.活動計画変更（販促）'!C35="変更",'⑦1.活動計画変更（販促）'!B35,IF('⑦1.活動計画変更（販促）'!C35="中止",'⑦1.活動計画変更（販促）'!B35,""))</f>
        <v/>
      </c>
      <c r="J147" s="1377" t="str">
        <f>IF('⑦1.活動計画変更（販促）'!C35="変更",'⑦1.活動計画変更（販促）'!D35,"")</f>
        <v/>
      </c>
      <c r="K147" s="1378"/>
      <c r="L147" s="286" t="str">
        <f>IF(SUM(L148:L156)=0,"",SUM(L148:L156))</f>
        <v/>
      </c>
      <c r="M147" s="286" t="str">
        <f>IF(SUM(M148:M156)=0,"",SUM(M148:M156))</f>
        <v/>
      </c>
      <c r="N147" s="286" t="str">
        <f>IF(SUM(N148:N156)=0,"",SUM(N148:N156))</f>
        <v/>
      </c>
      <c r="O147" s="286" t="str">
        <f>IF(SUM(O148:O156)=0,"",SUM(O148:O156))</f>
        <v/>
      </c>
      <c r="P147" s="277"/>
      <c r="Q147" s="1379"/>
      <c r="R147" s="1380"/>
      <c r="S147" s="259"/>
      <c r="T147" s="257"/>
      <c r="U147" s="180"/>
    </row>
    <row r="148" spans="2:21" ht="19.5" customHeight="1">
      <c r="B148" s="1363"/>
      <c r="C148" s="260" t="s">
        <v>147</v>
      </c>
      <c r="D148" s="261"/>
      <c r="E148" s="287">
        <f>SUM(F148:H148)</f>
        <v>0</v>
      </c>
      <c r="F148" s="287" t="str">
        <f>IF('①7.積算内訳（販促）'!F147="","",'①7.積算内訳（販促）'!F147)</f>
        <v/>
      </c>
      <c r="G148" s="287" t="str">
        <f>IF('①7.積算内訳（販促）'!G147="","",'①7.積算内訳（販促）'!G147)</f>
        <v/>
      </c>
      <c r="H148" s="752" t="str">
        <f>IF('①7.積算内訳（販促）'!H147="","",'①7.積算内訳（販促）'!H147)</f>
        <v/>
      </c>
      <c r="I148" s="1779" t="str">
        <f>IF('⑦1.活動計画変更（販促）'!C35="選択","",IF('⑦1.活動計画変更（販促）'!C35="変更",'⑦1.活動計画変更（販促）'!C35,IF('⑦1.活動計画変更（販促）'!C35="中止","中止","")))</f>
        <v/>
      </c>
      <c r="J148" s="260" t="s">
        <v>147</v>
      </c>
      <c r="K148" s="261"/>
      <c r="L148" s="287" t="str">
        <f>IF(SUM(M148:O148)=0,"",SUM(M148:O148))</f>
        <v/>
      </c>
      <c r="M148" s="263"/>
      <c r="N148" s="262"/>
      <c r="O148" s="262"/>
      <c r="P148" s="1366"/>
      <c r="Q148" s="1369"/>
      <c r="R148" s="1370"/>
      <c r="S148" s="268"/>
      <c r="T148" s="270"/>
      <c r="U148" s="180"/>
    </row>
    <row r="149" spans="2:21" ht="19.5" customHeight="1">
      <c r="B149" s="1364"/>
      <c r="C149" s="264" t="s">
        <v>148</v>
      </c>
      <c r="D149" s="265"/>
      <c r="E149" s="288">
        <f t="shared" ref="E149:E155" si="30">SUM(F149:H149)</f>
        <v>0</v>
      </c>
      <c r="F149" s="288" t="str">
        <f>IF('①7.積算内訳（販促）'!F148="","",'①7.積算内訳（販促）'!F148)</f>
        <v/>
      </c>
      <c r="G149" s="288" t="str">
        <f>IF('①7.積算内訳（販促）'!G148="","",'①7.積算内訳（販促）'!G148)</f>
        <v/>
      </c>
      <c r="H149" s="753" t="str">
        <f>IF('①7.積算内訳（販促）'!H148="","",'①7.積算内訳（販促）'!H148)</f>
        <v/>
      </c>
      <c r="I149" s="1780"/>
      <c r="J149" s="264" t="s">
        <v>148</v>
      </c>
      <c r="K149" s="265"/>
      <c r="L149" s="288" t="str">
        <f t="shared" ref="L149:L156" si="31">IF(SUM(M149:O149)=0,"",SUM(M149:O149))</f>
        <v/>
      </c>
      <c r="M149" s="267"/>
      <c r="N149" s="266"/>
      <c r="O149" s="266"/>
      <c r="P149" s="1367"/>
      <c r="Q149" s="1371"/>
      <c r="R149" s="1372"/>
      <c r="S149" s="259"/>
      <c r="T149" s="257"/>
      <c r="U149" s="180"/>
    </row>
    <row r="150" spans="2:21" ht="19.5" customHeight="1">
      <c r="B150" s="1364"/>
      <c r="C150" s="264" t="s">
        <v>149</v>
      </c>
      <c r="D150" s="265"/>
      <c r="E150" s="288">
        <f t="shared" si="30"/>
        <v>0</v>
      </c>
      <c r="F150" s="288" t="str">
        <f>IF('①7.積算内訳（販促）'!F149="","",'①7.積算内訳（販促）'!F149)</f>
        <v/>
      </c>
      <c r="G150" s="288" t="str">
        <f>IF('①7.積算内訳（販促）'!G149="","",'①7.積算内訳（販促）'!G149)</f>
        <v/>
      </c>
      <c r="H150" s="753" t="str">
        <f>IF('①7.積算内訳（販促）'!H149="","",'①7.積算内訳（販促）'!H149)</f>
        <v/>
      </c>
      <c r="I150" s="1780"/>
      <c r="J150" s="264" t="s">
        <v>149</v>
      </c>
      <c r="K150" s="265"/>
      <c r="L150" s="288" t="str">
        <f t="shared" si="31"/>
        <v/>
      </c>
      <c r="M150" s="267"/>
      <c r="N150" s="266"/>
      <c r="O150" s="266"/>
      <c r="P150" s="1367"/>
      <c r="Q150" s="1371"/>
      <c r="R150" s="1372"/>
      <c r="S150" s="259"/>
      <c r="T150" s="257"/>
      <c r="U150" s="180"/>
    </row>
    <row r="151" spans="2:21" ht="19.5" customHeight="1">
      <c r="B151" s="1364"/>
      <c r="C151" s="269" t="s">
        <v>150</v>
      </c>
      <c r="D151" s="265"/>
      <c r="E151" s="288">
        <f t="shared" si="30"/>
        <v>0</v>
      </c>
      <c r="F151" s="288" t="str">
        <f>IF('①7.積算内訳（販促）'!F150="","",'①7.積算内訳（販促）'!F150)</f>
        <v/>
      </c>
      <c r="G151" s="288" t="str">
        <f>IF('①7.積算内訳（販促）'!G150="","",'①7.積算内訳（販促）'!G150)</f>
        <v/>
      </c>
      <c r="H151" s="753" t="str">
        <f>IF('①7.積算内訳（販促）'!H150="","",'①7.積算内訳（販促）'!H150)</f>
        <v/>
      </c>
      <c r="I151" s="1780"/>
      <c r="J151" s="269" t="s">
        <v>150</v>
      </c>
      <c r="K151" s="265"/>
      <c r="L151" s="288" t="str">
        <f t="shared" si="31"/>
        <v/>
      </c>
      <c r="M151" s="267"/>
      <c r="N151" s="266"/>
      <c r="O151" s="266"/>
      <c r="P151" s="1367"/>
      <c r="Q151" s="1371"/>
      <c r="R151" s="1372"/>
      <c r="S151" s="259"/>
      <c r="T151" s="257"/>
      <c r="U151" s="180"/>
    </row>
    <row r="152" spans="2:21" ht="19.5" customHeight="1">
      <c r="B152" s="1364"/>
      <c r="C152" s="264" t="s">
        <v>151</v>
      </c>
      <c r="D152" s="265"/>
      <c r="E152" s="288">
        <f t="shared" si="30"/>
        <v>0</v>
      </c>
      <c r="F152" s="288" t="str">
        <f>IF('①7.積算内訳（販促）'!F151="","",'①7.積算内訳（販促）'!F151)</f>
        <v/>
      </c>
      <c r="G152" s="288" t="str">
        <f>IF('①7.積算内訳（販促）'!G151="","",'①7.積算内訳（販促）'!G151)</f>
        <v/>
      </c>
      <c r="H152" s="753" t="str">
        <f>IF('①7.積算内訳（販促）'!H151="","",'①7.積算内訳（販促）'!H151)</f>
        <v/>
      </c>
      <c r="I152" s="1780"/>
      <c r="J152" s="264" t="s">
        <v>151</v>
      </c>
      <c r="K152" s="265"/>
      <c r="L152" s="288" t="str">
        <f t="shared" si="31"/>
        <v/>
      </c>
      <c r="M152" s="267"/>
      <c r="N152" s="266"/>
      <c r="O152" s="266"/>
      <c r="P152" s="1367"/>
      <c r="Q152" s="1371"/>
      <c r="R152" s="1372"/>
      <c r="S152" s="268"/>
      <c r="T152" s="270"/>
      <c r="U152" s="180"/>
    </row>
    <row r="153" spans="2:21" ht="19.5" customHeight="1">
      <c r="B153" s="1364"/>
      <c r="C153" s="264" t="s">
        <v>152</v>
      </c>
      <c r="D153" s="265"/>
      <c r="E153" s="288">
        <f t="shared" si="30"/>
        <v>0</v>
      </c>
      <c r="F153" s="754" t="str">
        <f>IF('①7.積算内訳（販促）'!F152="","",'①7.積算内訳（販促）'!F152)</f>
        <v/>
      </c>
      <c r="G153" s="754" t="str">
        <f>IF('①7.積算内訳（販促）'!G152="","",'①7.積算内訳（販促）'!G152)</f>
        <v/>
      </c>
      <c r="H153" s="753" t="str">
        <f>IF('①7.積算内訳（販促）'!H152="","",'①7.積算内訳（販促）'!H152)</f>
        <v/>
      </c>
      <c r="I153" s="1780"/>
      <c r="J153" s="264" t="s">
        <v>152</v>
      </c>
      <c r="K153" s="265"/>
      <c r="L153" s="288" t="str">
        <f t="shared" si="31"/>
        <v/>
      </c>
      <c r="M153" s="271"/>
      <c r="N153" s="278"/>
      <c r="O153" s="278"/>
      <c r="P153" s="1367"/>
      <c r="Q153" s="1371"/>
      <c r="R153" s="1372"/>
      <c r="S153" s="268"/>
      <c r="T153" s="270"/>
      <c r="U153" s="180"/>
    </row>
    <row r="154" spans="2:21" ht="19.5" customHeight="1">
      <c r="B154" s="1364"/>
      <c r="C154" s="272" t="s">
        <v>631</v>
      </c>
      <c r="D154" s="265"/>
      <c r="E154" s="288">
        <f t="shared" si="30"/>
        <v>0</v>
      </c>
      <c r="F154" s="288" t="str">
        <f>IF('①7.積算内訳（販促）'!F153="","",'①7.積算内訳（販促）'!F153)</f>
        <v/>
      </c>
      <c r="G154" s="288" t="str">
        <f>IF('①7.積算内訳（販促）'!G153="","",'①7.積算内訳（販促）'!G153)</f>
        <v/>
      </c>
      <c r="H154" s="753" t="str">
        <f>IF('①7.積算内訳（販促）'!H153="","",'①7.積算内訳（販促）'!H153)</f>
        <v/>
      </c>
      <c r="I154" s="1780"/>
      <c r="J154" s="272" t="s">
        <v>631</v>
      </c>
      <c r="K154" s="265"/>
      <c r="L154" s="288" t="str">
        <f t="shared" si="31"/>
        <v/>
      </c>
      <c r="M154" s="267"/>
      <c r="N154" s="266"/>
      <c r="O154" s="266"/>
      <c r="P154" s="1367"/>
      <c r="Q154" s="1371"/>
      <c r="R154" s="1372"/>
      <c r="S154" s="268"/>
      <c r="T154" s="270"/>
      <c r="U154" s="180"/>
    </row>
    <row r="155" spans="2:21" ht="19.5" customHeight="1">
      <c r="B155" s="1364"/>
      <c r="C155" s="264" t="s">
        <v>153</v>
      </c>
      <c r="D155" s="265"/>
      <c r="E155" s="288">
        <f t="shared" si="30"/>
        <v>0</v>
      </c>
      <c r="F155" s="288" t="str">
        <f>IF('①7.積算内訳（販促）'!F154="","",'①7.積算内訳（販促）'!F154)</f>
        <v/>
      </c>
      <c r="G155" s="288" t="str">
        <f>IF('①7.積算内訳（販促）'!G154="","",'①7.積算内訳（販促）'!G154)</f>
        <v/>
      </c>
      <c r="H155" s="753" t="str">
        <f>IF('①7.積算内訳（販促）'!H154="","",'①7.積算内訳（販促）'!H154)</f>
        <v/>
      </c>
      <c r="I155" s="1780"/>
      <c r="J155" s="264" t="s">
        <v>153</v>
      </c>
      <c r="K155" s="265"/>
      <c r="L155" s="288" t="str">
        <f t="shared" si="31"/>
        <v/>
      </c>
      <c r="M155" s="267"/>
      <c r="N155" s="266"/>
      <c r="O155" s="266"/>
      <c r="P155" s="1367"/>
      <c r="Q155" s="1371"/>
      <c r="R155" s="1372"/>
      <c r="S155" s="268"/>
      <c r="T155" s="270"/>
      <c r="U155" s="180"/>
    </row>
    <row r="156" spans="2:21" ht="19.5" customHeight="1" thickBot="1">
      <c r="B156" s="1365"/>
      <c r="C156" s="273" t="s">
        <v>154</v>
      </c>
      <c r="D156" s="758" t="str">
        <f>IF('①7.積算内訳（販促）'!D155="","",'①7.積算内訳（販促）'!D155)</f>
        <v/>
      </c>
      <c r="E156" s="289">
        <f>SUM(F156:H156)</f>
        <v>0</v>
      </c>
      <c r="F156" s="289" t="str">
        <f>IF('①7.積算内訳（販促）'!F155="","",'①7.積算内訳（販促）'!F155)</f>
        <v/>
      </c>
      <c r="G156" s="289" t="str">
        <f>IF('①7.積算内訳（販促）'!G155="","",'①7.積算内訳（販促）'!G155)</f>
        <v/>
      </c>
      <c r="H156" s="755" t="str">
        <f>IF('①7.積算内訳（販促）'!H155="","",'①7.積算内訳（販促）'!H155)</f>
        <v/>
      </c>
      <c r="I156" s="1781"/>
      <c r="J156" s="273" t="s">
        <v>154</v>
      </c>
      <c r="K156" s="274"/>
      <c r="L156" s="289" t="str">
        <f t="shared" si="31"/>
        <v/>
      </c>
      <c r="M156" s="276"/>
      <c r="N156" s="275"/>
      <c r="O156" s="275"/>
      <c r="P156" s="1368"/>
      <c r="Q156" s="1381"/>
      <c r="R156" s="1382"/>
      <c r="S156" s="268"/>
      <c r="T156" s="270"/>
      <c r="U156" s="180"/>
    </row>
    <row r="157" spans="2:21" ht="37.5" customHeight="1">
      <c r="B157" s="204" t="str">
        <f>IF('①4.事業内容（販促）'!B20="","",'①4.事業内容（販促）'!B20)</f>
        <v/>
      </c>
      <c r="C157" s="1377" t="str">
        <f>IF('①4.事業内容（販促）'!C20="","",'①4.事業内容（販促）'!C20)</f>
        <v/>
      </c>
      <c r="D157" s="1378"/>
      <c r="E157" s="284">
        <f>SUM(E158:E166)</f>
        <v>0</v>
      </c>
      <c r="F157" s="284">
        <f>SUM(F158:F166)</f>
        <v>0</v>
      </c>
      <c r="G157" s="284">
        <f>SUM(G158:G166)</f>
        <v>0</v>
      </c>
      <c r="H157" s="756">
        <f>SUM(H158:H166)</f>
        <v>0</v>
      </c>
      <c r="I157" s="760" t="str">
        <f>IF('⑦1.活動計画変更（販促）'!C37="変更",'⑦1.活動計画変更（販促）'!B37,IF('⑦1.活動計画変更（販促）'!C37="中止",'⑦1.活動計画変更（販促）'!B37,""))</f>
        <v/>
      </c>
      <c r="J157" s="1377" t="str">
        <f>IF('⑦1.活動計画変更（販促）'!C37="変更",'⑦1.活動計画変更（販促）'!D37,"")</f>
        <v/>
      </c>
      <c r="K157" s="1378"/>
      <c r="L157" s="286" t="str">
        <f>IF(SUM(L158:L166)=0,"",SUM(L158:L166))</f>
        <v/>
      </c>
      <c r="M157" s="286" t="str">
        <f>IF(SUM(M158:M166)=0,"",SUM(M158:M166))</f>
        <v/>
      </c>
      <c r="N157" s="286" t="str">
        <f>IF(SUM(N158:N166)=0,"",SUM(N158:N166))</f>
        <v/>
      </c>
      <c r="O157" s="286" t="str">
        <f>IF(SUM(O158:O166)=0,"",SUM(O158:O166))</f>
        <v/>
      </c>
      <c r="P157" s="279"/>
      <c r="Q157" s="1383"/>
      <c r="R157" s="1384"/>
      <c r="S157" s="259"/>
      <c r="T157" s="257"/>
      <c r="U157" s="180"/>
    </row>
    <row r="158" spans="2:21" ht="19.5" customHeight="1">
      <c r="B158" s="1363"/>
      <c r="C158" s="260" t="s">
        <v>147</v>
      </c>
      <c r="D158" s="261"/>
      <c r="E158" s="287">
        <f>SUM(F158:H158)</f>
        <v>0</v>
      </c>
      <c r="F158" s="287" t="str">
        <f>IF('①7.積算内訳（販促）'!F157="","",'①7.積算内訳（販促）'!F157)</f>
        <v/>
      </c>
      <c r="G158" s="287" t="str">
        <f>IF('①7.積算内訳（販促）'!G157="","",'①7.積算内訳（販促）'!G157)</f>
        <v/>
      </c>
      <c r="H158" s="752" t="str">
        <f>IF('①7.積算内訳（販促）'!H157="","",'①7.積算内訳（販促）'!H157)</f>
        <v/>
      </c>
      <c r="I158" s="1779" t="str">
        <f>IF('⑦1.活動計画変更（販促）'!C37="選択","",IF('⑦1.活動計画変更（販促）'!C37="変更",'⑦1.活動計画変更（販促）'!C37,IF('⑦1.活動計画変更（販促）'!C37="中止","中止","")))</f>
        <v/>
      </c>
      <c r="J158" s="260" t="s">
        <v>147</v>
      </c>
      <c r="K158" s="261"/>
      <c r="L158" s="287" t="str">
        <f>IF(SUM(M158:O158)=0,"",SUM(M158:O158))</f>
        <v/>
      </c>
      <c r="M158" s="263"/>
      <c r="N158" s="262"/>
      <c r="O158" s="262"/>
      <c r="P158" s="1366"/>
      <c r="Q158" s="1369"/>
      <c r="R158" s="1370"/>
      <c r="S158" s="268"/>
      <c r="T158" s="270"/>
      <c r="U158" s="180"/>
    </row>
    <row r="159" spans="2:21" ht="19.5" customHeight="1">
      <c r="B159" s="1364"/>
      <c r="C159" s="264" t="s">
        <v>148</v>
      </c>
      <c r="D159" s="265"/>
      <c r="E159" s="288">
        <f t="shared" ref="E159:E165" si="32">SUM(F159:H159)</f>
        <v>0</v>
      </c>
      <c r="F159" s="288" t="str">
        <f>IF('①7.積算内訳（販促）'!F158="","",'①7.積算内訳（販促）'!F158)</f>
        <v/>
      </c>
      <c r="G159" s="288" t="str">
        <f>IF('①7.積算内訳（販促）'!G158="","",'①7.積算内訳（販促）'!G158)</f>
        <v/>
      </c>
      <c r="H159" s="753" t="str">
        <f>IF('①7.積算内訳（販促）'!H158="","",'①7.積算内訳（販促）'!H158)</f>
        <v/>
      </c>
      <c r="I159" s="1780"/>
      <c r="J159" s="264" t="s">
        <v>148</v>
      </c>
      <c r="K159" s="265"/>
      <c r="L159" s="288" t="str">
        <f t="shared" ref="L159:L166" si="33">IF(SUM(M159:O159)=0,"",SUM(M159:O159))</f>
        <v/>
      </c>
      <c r="M159" s="267"/>
      <c r="N159" s="266"/>
      <c r="O159" s="266"/>
      <c r="P159" s="1367"/>
      <c r="Q159" s="1371"/>
      <c r="R159" s="1372"/>
      <c r="S159" s="259"/>
      <c r="T159" s="257"/>
      <c r="U159" s="180"/>
    </row>
    <row r="160" spans="2:21" ht="19.5" customHeight="1">
      <c r="B160" s="1364"/>
      <c r="C160" s="264" t="s">
        <v>149</v>
      </c>
      <c r="D160" s="265"/>
      <c r="E160" s="288">
        <f t="shared" si="32"/>
        <v>0</v>
      </c>
      <c r="F160" s="288" t="str">
        <f>IF('①7.積算内訳（販促）'!F159="","",'①7.積算内訳（販促）'!F159)</f>
        <v/>
      </c>
      <c r="G160" s="288" t="str">
        <f>IF('①7.積算内訳（販促）'!G159="","",'①7.積算内訳（販促）'!G159)</f>
        <v/>
      </c>
      <c r="H160" s="753" t="str">
        <f>IF('①7.積算内訳（販促）'!H159="","",'①7.積算内訳（販促）'!H159)</f>
        <v/>
      </c>
      <c r="I160" s="1780"/>
      <c r="J160" s="264" t="s">
        <v>149</v>
      </c>
      <c r="K160" s="265"/>
      <c r="L160" s="288" t="str">
        <f t="shared" si="33"/>
        <v/>
      </c>
      <c r="M160" s="267"/>
      <c r="N160" s="266"/>
      <c r="O160" s="266"/>
      <c r="P160" s="1367"/>
      <c r="Q160" s="1371"/>
      <c r="R160" s="1372"/>
      <c r="S160" s="259"/>
      <c r="T160" s="257"/>
      <c r="U160" s="180"/>
    </row>
    <row r="161" spans="2:21" ht="19.5" customHeight="1">
      <c r="B161" s="1364"/>
      <c r="C161" s="269" t="s">
        <v>150</v>
      </c>
      <c r="D161" s="265"/>
      <c r="E161" s="288">
        <f t="shared" si="32"/>
        <v>0</v>
      </c>
      <c r="F161" s="288" t="str">
        <f>IF('①7.積算内訳（販促）'!F160="","",'①7.積算内訳（販促）'!F160)</f>
        <v/>
      </c>
      <c r="G161" s="288" t="str">
        <f>IF('①7.積算内訳（販促）'!G160="","",'①7.積算内訳（販促）'!G160)</f>
        <v/>
      </c>
      <c r="H161" s="753" t="str">
        <f>IF('①7.積算内訳（販促）'!H160="","",'①7.積算内訳（販促）'!H160)</f>
        <v/>
      </c>
      <c r="I161" s="1780"/>
      <c r="J161" s="269" t="s">
        <v>150</v>
      </c>
      <c r="K161" s="265"/>
      <c r="L161" s="288" t="str">
        <f t="shared" si="33"/>
        <v/>
      </c>
      <c r="M161" s="267"/>
      <c r="N161" s="266"/>
      <c r="O161" s="266"/>
      <c r="P161" s="1367"/>
      <c r="Q161" s="1371"/>
      <c r="R161" s="1372"/>
      <c r="S161" s="259"/>
      <c r="T161" s="257"/>
      <c r="U161" s="180"/>
    </row>
    <row r="162" spans="2:21" ht="19.5" customHeight="1">
      <c r="B162" s="1364"/>
      <c r="C162" s="264" t="s">
        <v>151</v>
      </c>
      <c r="D162" s="265"/>
      <c r="E162" s="288">
        <f t="shared" si="32"/>
        <v>0</v>
      </c>
      <c r="F162" s="288" t="str">
        <f>IF('①7.積算内訳（販促）'!F161="","",'①7.積算内訳（販促）'!F161)</f>
        <v/>
      </c>
      <c r="G162" s="288" t="str">
        <f>IF('①7.積算内訳（販促）'!G161="","",'①7.積算内訳（販促）'!G161)</f>
        <v/>
      </c>
      <c r="H162" s="753" t="str">
        <f>IF('①7.積算内訳（販促）'!H161="","",'①7.積算内訳（販促）'!H161)</f>
        <v/>
      </c>
      <c r="I162" s="1780"/>
      <c r="J162" s="264" t="s">
        <v>151</v>
      </c>
      <c r="K162" s="265"/>
      <c r="L162" s="288" t="str">
        <f t="shared" si="33"/>
        <v/>
      </c>
      <c r="M162" s="267"/>
      <c r="N162" s="266"/>
      <c r="O162" s="266"/>
      <c r="P162" s="1367"/>
      <c r="Q162" s="1371"/>
      <c r="R162" s="1372"/>
      <c r="S162" s="268"/>
      <c r="T162" s="270"/>
      <c r="U162" s="180"/>
    </row>
    <row r="163" spans="2:21" ht="19.5" customHeight="1">
      <c r="B163" s="1364"/>
      <c r="C163" s="264" t="s">
        <v>152</v>
      </c>
      <c r="D163" s="265"/>
      <c r="E163" s="288">
        <f t="shared" si="32"/>
        <v>0</v>
      </c>
      <c r="F163" s="754" t="str">
        <f>IF('①7.積算内訳（販促）'!F162="","",'①7.積算内訳（販促）'!F162)</f>
        <v/>
      </c>
      <c r="G163" s="754" t="str">
        <f>IF('①7.積算内訳（販促）'!G162="","",'①7.積算内訳（販促）'!G162)</f>
        <v/>
      </c>
      <c r="H163" s="753" t="str">
        <f>IF('①7.積算内訳（販促）'!H162="","",'①7.積算内訳（販促）'!H162)</f>
        <v/>
      </c>
      <c r="I163" s="1780"/>
      <c r="J163" s="264" t="s">
        <v>152</v>
      </c>
      <c r="K163" s="265"/>
      <c r="L163" s="288" t="str">
        <f t="shared" si="33"/>
        <v/>
      </c>
      <c r="M163" s="271"/>
      <c r="N163" s="278"/>
      <c r="O163" s="278"/>
      <c r="P163" s="1367"/>
      <c r="Q163" s="1373"/>
      <c r="R163" s="1374"/>
      <c r="S163" s="268"/>
      <c r="T163" s="270"/>
      <c r="U163" s="180"/>
    </row>
    <row r="164" spans="2:21" ht="19.5" customHeight="1">
      <c r="B164" s="1364"/>
      <c r="C164" s="272" t="s">
        <v>631</v>
      </c>
      <c r="D164" s="265"/>
      <c r="E164" s="288">
        <f t="shared" si="32"/>
        <v>0</v>
      </c>
      <c r="F164" s="288" t="str">
        <f>IF('①7.積算内訳（販促）'!F163="","",'①7.積算内訳（販促）'!F163)</f>
        <v/>
      </c>
      <c r="G164" s="288" t="str">
        <f>IF('①7.積算内訳（販促）'!G163="","",'①7.積算内訳（販促）'!G163)</f>
        <v/>
      </c>
      <c r="H164" s="753" t="str">
        <f>IF('①7.積算内訳（販促）'!H163="","",'①7.積算内訳（販促）'!H163)</f>
        <v/>
      </c>
      <c r="I164" s="1780"/>
      <c r="J164" s="272" t="s">
        <v>631</v>
      </c>
      <c r="K164" s="265"/>
      <c r="L164" s="288" t="str">
        <f t="shared" si="33"/>
        <v/>
      </c>
      <c r="M164" s="267"/>
      <c r="N164" s="266"/>
      <c r="O164" s="266"/>
      <c r="P164" s="1367"/>
      <c r="Q164" s="1371"/>
      <c r="R164" s="1372"/>
      <c r="S164" s="268"/>
      <c r="T164" s="270"/>
      <c r="U164" s="180"/>
    </row>
    <row r="165" spans="2:21" ht="19.5" customHeight="1">
      <c r="B165" s="1364"/>
      <c r="C165" s="264" t="s">
        <v>153</v>
      </c>
      <c r="D165" s="265"/>
      <c r="E165" s="288">
        <f t="shared" si="32"/>
        <v>0</v>
      </c>
      <c r="F165" s="288" t="str">
        <f>IF('①7.積算内訳（販促）'!F164="","",'①7.積算内訳（販促）'!F164)</f>
        <v/>
      </c>
      <c r="G165" s="288" t="str">
        <f>IF('①7.積算内訳（販促）'!G164="","",'①7.積算内訳（販促）'!G164)</f>
        <v/>
      </c>
      <c r="H165" s="753" t="str">
        <f>IF('①7.積算内訳（販促）'!H164="","",'①7.積算内訳（販促）'!H164)</f>
        <v/>
      </c>
      <c r="I165" s="1780"/>
      <c r="J165" s="264" t="s">
        <v>153</v>
      </c>
      <c r="K165" s="265"/>
      <c r="L165" s="288" t="str">
        <f t="shared" si="33"/>
        <v/>
      </c>
      <c r="M165" s="267"/>
      <c r="N165" s="266"/>
      <c r="O165" s="266"/>
      <c r="P165" s="1367"/>
      <c r="Q165" s="1371"/>
      <c r="R165" s="1372"/>
      <c r="S165" s="268"/>
      <c r="T165" s="270"/>
      <c r="U165" s="180"/>
    </row>
    <row r="166" spans="2:21" ht="19.5" customHeight="1" thickBot="1">
      <c r="B166" s="1365"/>
      <c r="C166" s="273" t="s">
        <v>154</v>
      </c>
      <c r="D166" s="758" t="str">
        <f>IF('①7.積算内訳（販促）'!D165="","",'①7.積算内訳（販促）'!D165)</f>
        <v/>
      </c>
      <c r="E166" s="289">
        <f>SUM(F166:H166)</f>
        <v>0</v>
      </c>
      <c r="F166" s="289" t="str">
        <f>IF('①7.積算内訳（販促）'!F165="","",'①7.積算内訳（販促）'!F165)</f>
        <v/>
      </c>
      <c r="G166" s="289" t="str">
        <f>IF('①7.積算内訳（販促）'!G165="","",'①7.積算内訳（販促）'!G165)</f>
        <v/>
      </c>
      <c r="H166" s="755" t="str">
        <f>IF('①7.積算内訳（販促）'!H165="","",'①7.積算内訳（販促）'!H165)</f>
        <v/>
      </c>
      <c r="I166" s="1781"/>
      <c r="J166" s="273" t="s">
        <v>154</v>
      </c>
      <c r="K166" s="274"/>
      <c r="L166" s="289" t="str">
        <f t="shared" si="33"/>
        <v/>
      </c>
      <c r="M166" s="276"/>
      <c r="N166" s="275"/>
      <c r="O166" s="275"/>
      <c r="P166" s="1368"/>
      <c r="Q166" s="1375"/>
      <c r="R166" s="1376"/>
      <c r="S166" s="268"/>
      <c r="T166" s="270"/>
      <c r="U166" s="180"/>
    </row>
    <row r="167" spans="2:21" ht="37.5" customHeight="1">
      <c r="B167" s="204" t="str">
        <f>IF('①4.事業内容（販促）'!B21="","",'①4.事業内容（販促）'!B21)</f>
        <v/>
      </c>
      <c r="C167" s="1377" t="str">
        <f>IF('①4.事業内容（販促）'!C21="","",'①4.事業内容（販促）'!C21)</f>
        <v/>
      </c>
      <c r="D167" s="1378"/>
      <c r="E167" s="284">
        <f>SUM(E168:E176)</f>
        <v>0</v>
      </c>
      <c r="F167" s="284">
        <f>SUM(F168:F176)</f>
        <v>0</v>
      </c>
      <c r="G167" s="284">
        <f>SUM(G168:G176)</f>
        <v>0</v>
      </c>
      <c r="H167" s="756">
        <f>SUM(H168:H176)</f>
        <v>0</v>
      </c>
      <c r="I167" s="760" t="str">
        <f>IF('⑦1.活動計画変更（販促）'!C39="変更",'⑦1.活動計画変更（販促）'!B39,IF('⑦1.活動計画変更（販促）'!C39="中止",'⑦1.活動計画変更（販促）'!B39,""))</f>
        <v/>
      </c>
      <c r="J167" s="1377" t="str">
        <f>IF('⑦1.活動計画変更（販促）'!C39="変更",'⑦1.活動計画変更（販促）'!D39,"")</f>
        <v/>
      </c>
      <c r="K167" s="1378"/>
      <c r="L167" s="286" t="str">
        <f>IF(SUM(L168:L176)=0,"",SUM(L168:L176))</f>
        <v/>
      </c>
      <c r="M167" s="286" t="str">
        <f>IF(SUM(M168:M176)=0,"",SUM(M168:M176))</f>
        <v/>
      </c>
      <c r="N167" s="286" t="str">
        <f>IF(SUM(N168:N176)=0,"",SUM(N168:N176))</f>
        <v/>
      </c>
      <c r="O167" s="286" t="str">
        <f>IF(SUM(O168:O176)=0,"",SUM(O168:O176))</f>
        <v/>
      </c>
      <c r="P167" s="277"/>
      <c r="Q167" s="1379"/>
      <c r="R167" s="1380"/>
      <c r="S167" s="259"/>
      <c r="T167" s="257"/>
      <c r="U167" s="180"/>
    </row>
    <row r="168" spans="2:21" ht="19.5" customHeight="1">
      <c r="B168" s="1363"/>
      <c r="C168" s="260" t="s">
        <v>147</v>
      </c>
      <c r="D168" s="261"/>
      <c r="E168" s="287">
        <f>SUM(F168:H168)</f>
        <v>0</v>
      </c>
      <c r="F168" s="287" t="str">
        <f>IF('①7.積算内訳（販促）'!F167="","",'①7.積算内訳（販促）'!F167)</f>
        <v/>
      </c>
      <c r="G168" s="287" t="str">
        <f>IF('①7.積算内訳（販促）'!G167="","",'①7.積算内訳（販促）'!G167)</f>
        <v/>
      </c>
      <c r="H168" s="752" t="str">
        <f>IF('①7.積算内訳（販促）'!H167="","",'①7.積算内訳（販促）'!H167)</f>
        <v/>
      </c>
      <c r="I168" s="1779" t="str">
        <f>IF('⑦1.活動計画変更（販促）'!C39="選択","",IF('⑦1.活動計画変更（販促）'!C39="変更",'⑦1.活動計画変更（販促）'!C39,IF('⑦1.活動計画変更（販促）'!C39="中止","中止","")))</f>
        <v/>
      </c>
      <c r="J168" s="260" t="s">
        <v>147</v>
      </c>
      <c r="K168" s="261"/>
      <c r="L168" s="287" t="str">
        <f>IF(SUM(M168:O168)=0,"",SUM(M168:O168))</f>
        <v/>
      </c>
      <c r="M168" s="263"/>
      <c r="N168" s="262"/>
      <c r="O168" s="262"/>
      <c r="P168" s="1366"/>
      <c r="Q168" s="1369"/>
      <c r="R168" s="1370"/>
      <c r="S168" s="268"/>
      <c r="T168" s="270"/>
      <c r="U168" s="180"/>
    </row>
    <row r="169" spans="2:21" ht="19.5" customHeight="1">
      <c r="B169" s="1364"/>
      <c r="C169" s="264" t="s">
        <v>148</v>
      </c>
      <c r="D169" s="265"/>
      <c r="E169" s="288">
        <f t="shared" ref="E169:E175" si="34">SUM(F169:H169)</f>
        <v>0</v>
      </c>
      <c r="F169" s="288" t="str">
        <f>IF('①7.積算内訳（販促）'!F168="","",'①7.積算内訳（販促）'!F168)</f>
        <v/>
      </c>
      <c r="G169" s="288" t="str">
        <f>IF('①7.積算内訳（販促）'!G168="","",'①7.積算内訳（販促）'!G168)</f>
        <v/>
      </c>
      <c r="H169" s="753" t="str">
        <f>IF('①7.積算内訳（販促）'!H168="","",'①7.積算内訳（販促）'!H168)</f>
        <v/>
      </c>
      <c r="I169" s="1780"/>
      <c r="J169" s="264" t="s">
        <v>148</v>
      </c>
      <c r="K169" s="265"/>
      <c r="L169" s="288" t="str">
        <f t="shared" ref="L169:L176" si="35">IF(SUM(M169:O169)=0,"",SUM(M169:O169))</f>
        <v/>
      </c>
      <c r="M169" s="267"/>
      <c r="N169" s="266"/>
      <c r="O169" s="266"/>
      <c r="P169" s="1367"/>
      <c r="Q169" s="1371"/>
      <c r="R169" s="1372"/>
      <c r="S169" s="259"/>
      <c r="T169" s="257"/>
      <c r="U169" s="180"/>
    </row>
    <row r="170" spans="2:21" ht="19.5" customHeight="1">
      <c r="B170" s="1364"/>
      <c r="C170" s="264" t="s">
        <v>149</v>
      </c>
      <c r="D170" s="265"/>
      <c r="E170" s="288">
        <f t="shared" si="34"/>
        <v>0</v>
      </c>
      <c r="F170" s="288" t="str">
        <f>IF('①7.積算内訳（販促）'!F169="","",'①7.積算内訳（販促）'!F169)</f>
        <v/>
      </c>
      <c r="G170" s="288" t="str">
        <f>IF('①7.積算内訳（販促）'!G169="","",'①7.積算内訳（販促）'!G169)</f>
        <v/>
      </c>
      <c r="H170" s="753" t="str">
        <f>IF('①7.積算内訳（販促）'!H169="","",'①7.積算内訳（販促）'!H169)</f>
        <v/>
      </c>
      <c r="I170" s="1780"/>
      <c r="J170" s="264" t="s">
        <v>149</v>
      </c>
      <c r="K170" s="265"/>
      <c r="L170" s="288" t="str">
        <f t="shared" si="35"/>
        <v/>
      </c>
      <c r="M170" s="267"/>
      <c r="N170" s="266"/>
      <c r="O170" s="266"/>
      <c r="P170" s="1367"/>
      <c r="Q170" s="1371"/>
      <c r="R170" s="1372"/>
      <c r="S170" s="259"/>
      <c r="T170" s="257"/>
      <c r="U170" s="180"/>
    </row>
    <row r="171" spans="2:21" ht="19.5" customHeight="1">
      <c r="B171" s="1364"/>
      <c r="C171" s="269" t="s">
        <v>150</v>
      </c>
      <c r="D171" s="265"/>
      <c r="E171" s="288">
        <f t="shared" si="34"/>
        <v>0</v>
      </c>
      <c r="F171" s="288" t="str">
        <f>IF('①7.積算内訳（販促）'!F170="","",'①7.積算内訳（販促）'!F170)</f>
        <v/>
      </c>
      <c r="G171" s="288" t="str">
        <f>IF('①7.積算内訳（販促）'!G170="","",'①7.積算内訳（販促）'!G170)</f>
        <v/>
      </c>
      <c r="H171" s="753" t="str">
        <f>IF('①7.積算内訳（販促）'!H170="","",'①7.積算内訳（販促）'!H170)</f>
        <v/>
      </c>
      <c r="I171" s="1780"/>
      <c r="J171" s="269" t="s">
        <v>150</v>
      </c>
      <c r="K171" s="265"/>
      <c r="L171" s="288" t="str">
        <f t="shared" si="35"/>
        <v/>
      </c>
      <c r="M171" s="267"/>
      <c r="N171" s="266"/>
      <c r="O171" s="266"/>
      <c r="P171" s="1367"/>
      <c r="Q171" s="1371"/>
      <c r="R171" s="1372"/>
      <c r="S171" s="259"/>
      <c r="T171" s="257"/>
      <c r="U171" s="180"/>
    </row>
    <row r="172" spans="2:21" ht="19.5" customHeight="1">
      <c r="B172" s="1364"/>
      <c r="C172" s="264" t="s">
        <v>151</v>
      </c>
      <c r="D172" s="265"/>
      <c r="E172" s="288">
        <f t="shared" si="34"/>
        <v>0</v>
      </c>
      <c r="F172" s="288" t="str">
        <f>IF('①7.積算内訳（販促）'!F171="","",'①7.積算内訳（販促）'!F171)</f>
        <v/>
      </c>
      <c r="G172" s="288" t="str">
        <f>IF('①7.積算内訳（販促）'!G171="","",'①7.積算内訳（販促）'!G171)</f>
        <v/>
      </c>
      <c r="H172" s="753" t="str">
        <f>IF('①7.積算内訳（販促）'!H171="","",'①7.積算内訳（販促）'!H171)</f>
        <v/>
      </c>
      <c r="I172" s="1780"/>
      <c r="J172" s="264" t="s">
        <v>151</v>
      </c>
      <c r="K172" s="265"/>
      <c r="L172" s="288" t="str">
        <f t="shared" si="35"/>
        <v/>
      </c>
      <c r="M172" s="267"/>
      <c r="N172" s="266"/>
      <c r="O172" s="266"/>
      <c r="P172" s="1367"/>
      <c r="Q172" s="1371"/>
      <c r="R172" s="1372"/>
      <c r="S172" s="268"/>
      <c r="T172" s="270"/>
      <c r="U172" s="180"/>
    </row>
    <row r="173" spans="2:21" ht="19.5" customHeight="1">
      <c r="B173" s="1364"/>
      <c r="C173" s="264" t="s">
        <v>152</v>
      </c>
      <c r="D173" s="265"/>
      <c r="E173" s="288">
        <f t="shared" si="34"/>
        <v>0</v>
      </c>
      <c r="F173" s="754" t="str">
        <f>IF('①7.積算内訳（販促）'!F172="","",'①7.積算内訳（販促）'!F172)</f>
        <v/>
      </c>
      <c r="G173" s="754" t="str">
        <f>IF('①7.積算内訳（販促）'!G172="","",'①7.積算内訳（販促）'!G172)</f>
        <v/>
      </c>
      <c r="H173" s="753" t="str">
        <f>IF('①7.積算内訳（販促）'!H172="","",'①7.積算内訳（販促）'!H172)</f>
        <v/>
      </c>
      <c r="I173" s="1780"/>
      <c r="J173" s="264" t="s">
        <v>152</v>
      </c>
      <c r="K173" s="265"/>
      <c r="L173" s="288" t="str">
        <f t="shared" si="35"/>
        <v/>
      </c>
      <c r="M173" s="271"/>
      <c r="N173" s="278"/>
      <c r="O173" s="278"/>
      <c r="P173" s="1367"/>
      <c r="Q173" s="1371"/>
      <c r="R173" s="1372"/>
      <c r="S173" s="268"/>
      <c r="T173" s="270"/>
      <c r="U173" s="180"/>
    </row>
    <row r="174" spans="2:21" ht="19.5" customHeight="1">
      <c r="B174" s="1364"/>
      <c r="C174" s="272" t="s">
        <v>631</v>
      </c>
      <c r="D174" s="265"/>
      <c r="E174" s="288">
        <f t="shared" si="34"/>
        <v>0</v>
      </c>
      <c r="F174" s="288" t="str">
        <f>IF('①7.積算内訳（販促）'!F173="","",'①7.積算内訳（販促）'!F173)</f>
        <v/>
      </c>
      <c r="G174" s="288" t="str">
        <f>IF('①7.積算内訳（販促）'!G173="","",'①7.積算内訳（販促）'!G173)</f>
        <v/>
      </c>
      <c r="H174" s="753" t="str">
        <f>IF('①7.積算内訳（販促）'!H173="","",'①7.積算内訳（販促）'!H173)</f>
        <v/>
      </c>
      <c r="I174" s="1780"/>
      <c r="J174" s="272" t="s">
        <v>631</v>
      </c>
      <c r="K174" s="265"/>
      <c r="L174" s="288" t="str">
        <f t="shared" si="35"/>
        <v/>
      </c>
      <c r="M174" s="267"/>
      <c r="N174" s="266"/>
      <c r="O174" s="266"/>
      <c r="P174" s="1367"/>
      <c r="Q174" s="1371"/>
      <c r="R174" s="1372"/>
      <c r="S174" s="268"/>
      <c r="T174" s="270"/>
      <c r="U174" s="180"/>
    </row>
    <row r="175" spans="2:21" ht="19.5" customHeight="1">
      <c r="B175" s="1364"/>
      <c r="C175" s="264" t="s">
        <v>153</v>
      </c>
      <c r="D175" s="265"/>
      <c r="E175" s="288">
        <f t="shared" si="34"/>
        <v>0</v>
      </c>
      <c r="F175" s="288" t="str">
        <f>IF('①7.積算内訳（販促）'!F174="","",'①7.積算内訳（販促）'!F174)</f>
        <v/>
      </c>
      <c r="G175" s="288" t="str">
        <f>IF('①7.積算内訳（販促）'!G174="","",'①7.積算内訳（販促）'!G174)</f>
        <v/>
      </c>
      <c r="H175" s="753" t="str">
        <f>IF('①7.積算内訳（販促）'!H174="","",'①7.積算内訳（販促）'!H174)</f>
        <v/>
      </c>
      <c r="I175" s="1780"/>
      <c r="J175" s="264" t="s">
        <v>153</v>
      </c>
      <c r="K175" s="265"/>
      <c r="L175" s="288" t="str">
        <f t="shared" si="35"/>
        <v/>
      </c>
      <c r="M175" s="267"/>
      <c r="N175" s="266"/>
      <c r="O175" s="266"/>
      <c r="P175" s="1367"/>
      <c r="Q175" s="1371"/>
      <c r="R175" s="1372"/>
      <c r="S175" s="268"/>
      <c r="T175" s="270"/>
      <c r="U175" s="180"/>
    </row>
    <row r="176" spans="2:21" ht="19.5" customHeight="1" thickBot="1">
      <c r="B176" s="1364"/>
      <c r="C176" s="273" t="s">
        <v>154</v>
      </c>
      <c r="D176" s="758" t="str">
        <f>IF('①7.積算内訳（販促）'!D175="","",'①7.積算内訳（販促）'!D175)</f>
        <v/>
      </c>
      <c r="E176" s="761">
        <f>SUM(F176:H176)</f>
        <v>0</v>
      </c>
      <c r="F176" s="289" t="str">
        <f>IF('①7.積算内訳（販促）'!F175="","",'①7.積算内訳（販促）'!F175)</f>
        <v/>
      </c>
      <c r="G176" s="289" t="str">
        <f>IF('①7.積算内訳（販促）'!G175="","",'①7.積算内訳（販促）'!G175)</f>
        <v/>
      </c>
      <c r="H176" s="755" t="str">
        <f>IF('①7.積算内訳（販促）'!H175="","",'①7.積算内訳（販促）'!H175)</f>
        <v/>
      </c>
      <c r="I176" s="1781"/>
      <c r="J176" s="273" t="s">
        <v>154</v>
      </c>
      <c r="K176" s="274"/>
      <c r="L176" s="289" t="str">
        <f t="shared" si="35"/>
        <v/>
      </c>
      <c r="M176" s="276"/>
      <c r="N176" s="275"/>
      <c r="O176" s="275"/>
      <c r="P176" s="1367"/>
      <c r="Q176" s="1404"/>
      <c r="R176" s="1405"/>
      <c r="S176" s="268"/>
      <c r="T176" s="270"/>
      <c r="U176" s="180"/>
    </row>
    <row r="177" spans="2:21" ht="37.5" customHeight="1">
      <c r="B177" s="285" t="str">
        <f>IF('①4.事業内容（販促）'!B22="","",'①4.事業内容（販促）'!B22)</f>
        <v/>
      </c>
      <c r="C177" s="1359" t="str">
        <f>IF('①4.事業内容（販促）'!C22="","",'①4.事業内容（販促）'!C22)</f>
        <v/>
      </c>
      <c r="D177" s="1360"/>
      <c r="E177" s="286">
        <f>SUM(E178:E186)</f>
        <v>0</v>
      </c>
      <c r="F177" s="286">
        <f>SUM(F178:F186)</f>
        <v>0</v>
      </c>
      <c r="G177" s="286">
        <f>SUM(G178:G186)</f>
        <v>0</v>
      </c>
      <c r="H177" s="757">
        <f>SUM(H178:H186)</f>
        <v>0</v>
      </c>
      <c r="I177" s="760" t="str">
        <f>IF('⑦1.活動計画変更（販促）'!C41="変更",'⑦1.活動計画変更（販促）'!B41,IF('⑦1.活動計画変更（販促）'!C41="中止",'⑦1.活動計画変更（販促）'!B41,""))</f>
        <v/>
      </c>
      <c r="J177" s="1377" t="str">
        <f>IF('⑦1.活動計画変更（販促）'!C41="変更",'⑦1.活動計画変更（販促）'!D41,"")</f>
        <v/>
      </c>
      <c r="K177" s="1378"/>
      <c r="L177" s="286" t="str">
        <f>IF(SUM(L178:L186)=0,"",SUM(L178:L186))</f>
        <v/>
      </c>
      <c r="M177" s="286" t="str">
        <f>IF(SUM(M178:M186)=0,"",SUM(M178:M186))</f>
        <v/>
      </c>
      <c r="N177" s="286" t="str">
        <f>IF(SUM(N178:N186)=0,"",SUM(N178:N186))</f>
        <v/>
      </c>
      <c r="O177" s="286" t="str">
        <f>IF(SUM(O178:O186)=0,"",SUM(O178:O186))</f>
        <v/>
      </c>
      <c r="P177" s="280"/>
      <c r="Q177" s="1361"/>
      <c r="R177" s="1362"/>
      <c r="S177" s="259"/>
      <c r="T177" s="257"/>
      <c r="U177" s="180"/>
    </row>
    <row r="178" spans="2:21" ht="19.5" customHeight="1">
      <c r="B178" s="1363"/>
      <c r="C178" s="260" t="s">
        <v>147</v>
      </c>
      <c r="D178" s="261"/>
      <c r="E178" s="287">
        <f>SUM(F178:H178)</f>
        <v>0</v>
      </c>
      <c r="F178" s="287" t="str">
        <f>IF('①7.積算内訳（販促）'!F177="","",'①7.積算内訳（販促）'!F177)</f>
        <v/>
      </c>
      <c r="G178" s="287" t="str">
        <f>IF('①7.積算内訳（販促）'!G177="","",'①7.積算内訳（販促）'!G177)</f>
        <v/>
      </c>
      <c r="H178" s="752" t="str">
        <f>IF('①7.積算内訳（販促）'!H177="","",'①7.積算内訳（販促）'!H177)</f>
        <v/>
      </c>
      <c r="I178" s="1779" t="str">
        <f>IF('⑦1.活動計画変更（販促）'!C41="選択","",IF('⑦1.活動計画変更（販促）'!C41="変更",'⑦1.活動計画変更（販促）'!C41,IF('⑦1.活動計画変更（販促）'!C41="中止","中止","")))</f>
        <v/>
      </c>
      <c r="J178" s="260" t="s">
        <v>147</v>
      </c>
      <c r="K178" s="261"/>
      <c r="L178" s="287" t="str">
        <f>IF(SUM(M178:O178)=0,"",SUM(M178:O178))</f>
        <v/>
      </c>
      <c r="M178" s="263"/>
      <c r="N178" s="262"/>
      <c r="O178" s="262"/>
      <c r="P178" s="1366"/>
      <c r="Q178" s="1369"/>
      <c r="R178" s="1370"/>
      <c r="S178" s="268"/>
      <c r="T178" s="270"/>
      <c r="U178" s="180"/>
    </row>
    <row r="179" spans="2:21" ht="19.5" customHeight="1">
      <c r="B179" s="1364"/>
      <c r="C179" s="264" t="s">
        <v>148</v>
      </c>
      <c r="D179" s="265"/>
      <c r="E179" s="288">
        <f t="shared" ref="E179:E185" si="36">SUM(F179:H179)</f>
        <v>0</v>
      </c>
      <c r="F179" s="288" t="str">
        <f>IF('①7.積算内訳（販促）'!F178="","",'①7.積算内訳（販促）'!F178)</f>
        <v/>
      </c>
      <c r="G179" s="288" t="str">
        <f>IF('①7.積算内訳（販促）'!G178="","",'①7.積算内訳（販促）'!G178)</f>
        <v/>
      </c>
      <c r="H179" s="753" t="str">
        <f>IF('①7.積算内訳（販促）'!H178="","",'①7.積算内訳（販促）'!H178)</f>
        <v/>
      </c>
      <c r="I179" s="1780"/>
      <c r="J179" s="264" t="s">
        <v>148</v>
      </c>
      <c r="K179" s="265"/>
      <c r="L179" s="288" t="str">
        <f t="shared" ref="L179:L186" si="37">IF(SUM(M179:O179)=0,"",SUM(M179:O179))</f>
        <v/>
      </c>
      <c r="M179" s="267"/>
      <c r="N179" s="266"/>
      <c r="O179" s="266"/>
      <c r="P179" s="1367"/>
      <c r="Q179" s="1371"/>
      <c r="R179" s="1372"/>
      <c r="S179" s="259"/>
      <c r="T179" s="257"/>
      <c r="U179" s="180"/>
    </row>
    <row r="180" spans="2:21" ht="19.5" customHeight="1">
      <c r="B180" s="1364"/>
      <c r="C180" s="264" t="s">
        <v>149</v>
      </c>
      <c r="D180" s="265"/>
      <c r="E180" s="288">
        <f t="shared" si="36"/>
        <v>0</v>
      </c>
      <c r="F180" s="288" t="str">
        <f>IF('①7.積算内訳（販促）'!F179="","",'①7.積算内訳（販促）'!F179)</f>
        <v/>
      </c>
      <c r="G180" s="288" t="str">
        <f>IF('①7.積算内訳（販促）'!G179="","",'①7.積算内訳（販促）'!G179)</f>
        <v/>
      </c>
      <c r="H180" s="753" t="str">
        <f>IF('①7.積算内訳（販促）'!H179="","",'①7.積算内訳（販促）'!H179)</f>
        <v/>
      </c>
      <c r="I180" s="1780"/>
      <c r="J180" s="264" t="s">
        <v>149</v>
      </c>
      <c r="K180" s="265"/>
      <c r="L180" s="288" t="str">
        <f t="shared" si="37"/>
        <v/>
      </c>
      <c r="M180" s="267"/>
      <c r="N180" s="266"/>
      <c r="O180" s="266"/>
      <c r="P180" s="1367"/>
      <c r="Q180" s="1371"/>
      <c r="R180" s="1372"/>
      <c r="S180" s="259"/>
      <c r="T180" s="257"/>
      <c r="U180" s="180"/>
    </row>
    <row r="181" spans="2:21" ht="19.5" customHeight="1">
      <c r="B181" s="1364"/>
      <c r="C181" s="269" t="s">
        <v>150</v>
      </c>
      <c r="D181" s="265"/>
      <c r="E181" s="288">
        <f t="shared" si="36"/>
        <v>0</v>
      </c>
      <c r="F181" s="288" t="str">
        <f>IF('①7.積算内訳（販促）'!F180="","",'①7.積算内訳（販促）'!F180)</f>
        <v/>
      </c>
      <c r="G181" s="288" t="str">
        <f>IF('①7.積算内訳（販促）'!G180="","",'①7.積算内訳（販促）'!G180)</f>
        <v/>
      </c>
      <c r="H181" s="753" t="str">
        <f>IF('①7.積算内訳（販促）'!H180="","",'①7.積算内訳（販促）'!H180)</f>
        <v/>
      </c>
      <c r="I181" s="1780"/>
      <c r="J181" s="269" t="s">
        <v>150</v>
      </c>
      <c r="K181" s="265"/>
      <c r="L181" s="288" t="str">
        <f t="shared" si="37"/>
        <v/>
      </c>
      <c r="M181" s="267"/>
      <c r="N181" s="266"/>
      <c r="O181" s="266"/>
      <c r="P181" s="1367"/>
      <c r="Q181" s="1371"/>
      <c r="R181" s="1372"/>
      <c r="S181" s="259"/>
      <c r="T181" s="257"/>
      <c r="U181" s="180"/>
    </row>
    <row r="182" spans="2:21" ht="19.5" customHeight="1">
      <c r="B182" s="1364"/>
      <c r="C182" s="264" t="s">
        <v>151</v>
      </c>
      <c r="D182" s="265"/>
      <c r="E182" s="288">
        <f t="shared" si="36"/>
        <v>0</v>
      </c>
      <c r="F182" s="288" t="str">
        <f>IF('①7.積算内訳（販促）'!F181="","",'①7.積算内訳（販促）'!F181)</f>
        <v/>
      </c>
      <c r="G182" s="288" t="str">
        <f>IF('①7.積算内訳（販促）'!G181="","",'①7.積算内訳（販促）'!G181)</f>
        <v/>
      </c>
      <c r="H182" s="753" t="str">
        <f>IF('①7.積算内訳（販促）'!H181="","",'①7.積算内訳（販促）'!H181)</f>
        <v/>
      </c>
      <c r="I182" s="1780"/>
      <c r="J182" s="264" t="s">
        <v>151</v>
      </c>
      <c r="K182" s="265"/>
      <c r="L182" s="288" t="str">
        <f t="shared" si="37"/>
        <v/>
      </c>
      <c r="M182" s="267"/>
      <c r="N182" s="266"/>
      <c r="O182" s="266"/>
      <c r="P182" s="1367"/>
      <c r="Q182" s="1371"/>
      <c r="R182" s="1372"/>
      <c r="S182" s="268"/>
      <c r="T182" s="270"/>
      <c r="U182" s="180"/>
    </row>
    <row r="183" spans="2:21" ht="19.5" customHeight="1">
      <c r="B183" s="1364"/>
      <c r="C183" s="264" t="s">
        <v>152</v>
      </c>
      <c r="D183" s="265"/>
      <c r="E183" s="288">
        <f t="shared" si="36"/>
        <v>0</v>
      </c>
      <c r="F183" s="754" t="str">
        <f>IF('①7.積算内訳（販促）'!F182="","",'①7.積算内訳（販促）'!F182)</f>
        <v/>
      </c>
      <c r="G183" s="754" t="str">
        <f>IF('①7.積算内訳（販促）'!G182="","",'①7.積算内訳（販促）'!G182)</f>
        <v/>
      </c>
      <c r="H183" s="753" t="str">
        <f>IF('①7.積算内訳（販促）'!H182="","",'①7.積算内訳（販促）'!H182)</f>
        <v/>
      </c>
      <c r="I183" s="1780"/>
      <c r="J183" s="264" t="s">
        <v>152</v>
      </c>
      <c r="K183" s="265"/>
      <c r="L183" s="288" t="str">
        <f t="shared" si="37"/>
        <v/>
      </c>
      <c r="M183" s="271"/>
      <c r="N183" s="278"/>
      <c r="O183" s="278"/>
      <c r="P183" s="1367"/>
      <c r="Q183" s="1373"/>
      <c r="R183" s="1374"/>
      <c r="S183" s="268"/>
      <c r="T183" s="270"/>
      <c r="U183" s="180"/>
    </row>
    <row r="184" spans="2:21" ht="19.5" customHeight="1">
      <c r="B184" s="1364"/>
      <c r="C184" s="272" t="s">
        <v>631</v>
      </c>
      <c r="D184" s="265"/>
      <c r="E184" s="288">
        <f t="shared" si="36"/>
        <v>0</v>
      </c>
      <c r="F184" s="288" t="str">
        <f>IF('①7.積算内訳（販促）'!F183="","",'①7.積算内訳（販促）'!F183)</f>
        <v/>
      </c>
      <c r="G184" s="288" t="str">
        <f>IF('①7.積算内訳（販促）'!G183="","",'①7.積算内訳（販促）'!G183)</f>
        <v/>
      </c>
      <c r="H184" s="753" t="str">
        <f>IF('①7.積算内訳（販促）'!H183="","",'①7.積算内訳（販促）'!H183)</f>
        <v/>
      </c>
      <c r="I184" s="1780"/>
      <c r="J184" s="272" t="s">
        <v>631</v>
      </c>
      <c r="K184" s="265"/>
      <c r="L184" s="288" t="str">
        <f t="shared" si="37"/>
        <v/>
      </c>
      <c r="M184" s="267"/>
      <c r="N184" s="266"/>
      <c r="O184" s="266"/>
      <c r="P184" s="1367"/>
      <c r="Q184" s="1371"/>
      <c r="R184" s="1372"/>
      <c r="S184" s="268"/>
      <c r="T184" s="270"/>
      <c r="U184" s="180"/>
    </row>
    <row r="185" spans="2:21" ht="19.5" customHeight="1">
      <c r="B185" s="1364"/>
      <c r="C185" s="264" t="s">
        <v>153</v>
      </c>
      <c r="D185" s="265"/>
      <c r="E185" s="288">
        <f t="shared" si="36"/>
        <v>0</v>
      </c>
      <c r="F185" s="288" t="str">
        <f>IF('①7.積算内訳（販促）'!F184="","",'①7.積算内訳（販促）'!F184)</f>
        <v/>
      </c>
      <c r="G185" s="288" t="str">
        <f>IF('①7.積算内訳（販促）'!G184="","",'①7.積算内訳（販促）'!G184)</f>
        <v/>
      </c>
      <c r="H185" s="753" t="str">
        <f>IF('①7.積算内訳（販促）'!H184="","",'①7.積算内訳（販促）'!H184)</f>
        <v/>
      </c>
      <c r="I185" s="1780"/>
      <c r="J185" s="264" t="s">
        <v>153</v>
      </c>
      <c r="K185" s="265"/>
      <c r="L185" s="288" t="str">
        <f t="shared" si="37"/>
        <v/>
      </c>
      <c r="M185" s="267"/>
      <c r="N185" s="266"/>
      <c r="O185" s="266"/>
      <c r="P185" s="1367"/>
      <c r="Q185" s="1371"/>
      <c r="R185" s="1372"/>
      <c r="S185" s="268"/>
      <c r="T185" s="270"/>
      <c r="U185" s="180"/>
    </row>
    <row r="186" spans="2:21" ht="19.5" customHeight="1" thickBot="1">
      <c r="B186" s="1365"/>
      <c r="C186" s="273" t="s">
        <v>154</v>
      </c>
      <c r="D186" s="758" t="str">
        <f>IF('①7.積算内訳（販促）'!D185="","",'①7.積算内訳（販促）'!D185)</f>
        <v/>
      </c>
      <c r="E186" s="289">
        <f>SUM(F186:H186)</f>
        <v>0</v>
      </c>
      <c r="F186" s="289" t="str">
        <f>IF('①7.積算内訳（販促）'!F185="","",'①7.積算内訳（販促）'!F185)</f>
        <v/>
      </c>
      <c r="G186" s="289" t="str">
        <f>IF('①7.積算内訳（販促）'!G185="","",'①7.積算内訳（販促）'!G185)</f>
        <v/>
      </c>
      <c r="H186" s="755" t="str">
        <f>IF('①7.積算内訳（販促）'!H185="","",'①7.積算内訳（販促）'!H185)</f>
        <v/>
      </c>
      <c r="I186" s="1781"/>
      <c r="J186" s="273" t="s">
        <v>154</v>
      </c>
      <c r="K186" s="274"/>
      <c r="L186" s="289" t="str">
        <f t="shared" si="37"/>
        <v/>
      </c>
      <c r="M186" s="276"/>
      <c r="N186" s="275"/>
      <c r="O186" s="275"/>
      <c r="P186" s="1368"/>
      <c r="Q186" s="1375"/>
      <c r="R186" s="1376"/>
      <c r="S186" s="268"/>
      <c r="T186" s="270"/>
      <c r="U186" s="180"/>
    </row>
    <row r="187" spans="2:21" ht="37.5" customHeight="1">
      <c r="B187" s="204" t="str">
        <f>IF('①4.事業内容（販促）'!B23="","",'①4.事業内容（販促）'!B23)</f>
        <v/>
      </c>
      <c r="C187" s="1377" t="str">
        <f>IF('①4.事業内容（販促）'!C23="","",'①4.事業内容（販促）'!C23)</f>
        <v/>
      </c>
      <c r="D187" s="1378"/>
      <c r="E187" s="284">
        <f>SUM(E188:E196)</f>
        <v>0</v>
      </c>
      <c r="F187" s="284">
        <f>SUM(F188:F196)</f>
        <v>0</v>
      </c>
      <c r="G187" s="284">
        <f>SUM(G188:G196)</f>
        <v>0</v>
      </c>
      <c r="H187" s="756">
        <f>SUM(H188:H196)</f>
        <v>0</v>
      </c>
      <c r="I187" s="760" t="str">
        <f>IF('⑦1.活動計画変更（販促）'!C43="変更",'⑦1.活動計画変更（販促）'!B43,IF('⑦1.活動計画変更（販促）'!C43="中止",'⑦1.活動計画変更（販促）'!B43,""))</f>
        <v/>
      </c>
      <c r="J187" s="1377" t="str">
        <f>IF('⑦1.活動計画変更（販促）'!C43="変更",'⑦1.活動計画変更（販促）'!D43,"")</f>
        <v/>
      </c>
      <c r="K187" s="1378"/>
      <c r="L187" s="286" t="str">
        <f>IF(SUM(L188:L196)=0,"",SUM(L188:L196))</f>
        <v/>
      </c>
      <c r="M187" s="286" t="str">
        <f>IF(SUM(M188:M196)=0,"",SUM(M188:M196))</f>
        <v/>
      </c>
      <c r="N187" s="286" t="str">
        <f>IF(SUM(N188:N196)=0,"",SUM(N188:N196))</f>
        <v/>
      </c>
      <c r="O187" s="286" t="str">
        <f>IF(SUM(O188:O196)=0,"",SUM(O188:O196))</f>
        <v/>
      </c>
      <c r="P187" s="277"/>
      <c r="Q187" s="1379"/>
      <c r="R187" s="1380"/>
      <c r="S187" s="259"/>
      <c r="T187" s="257"/>
      <c r="U187" s="180"/>
    </row>
    <row r="188" spans="2:21" ht="19.5" customHeight="1">
      <c r="B188" s="1363"/>
      <c r="C188" s="260" t="s">
        <v>147</v>
      </c>
      <c r="D188" s="261"/>
      <c r="E188" s="287">
        <f>SUM(F188:H188)</f>
        <v>0</v>
      </c>
      <c r="F188" s="287" t="str">
        <f>IF('①7.積算内訳（販促）'!F187="","",'①7.積算内訳（販促）'!F187)</f>
        <v/>
      </c>
      <c r="G188" s="287" t="str">
        <f>IF('①7.積算内訳（販促）'!G187="","",'①7.積算内訳（販促）'!G187)</f>
        <v/>
      </c>
      <c r="H188" s="752" t="str">
        <f>IF('①7.積算内訳（販促）'!H187="","",'①7.積算内訳（販促）'!H187)</f>
        <v/>
      </c>
      <c r="I188" s="1779" t="str">
        <f>IF('⑦1.活動計画変更（販促）'!C43="選択","",IF('⑦1.活動計画変更（販促）'!C43="変更",'⑦1.活動計画変更（販促）'!C43,IF('⑦1.活動計画変更（販促）'!C43="中止","中止","")))</f>
        <v/>
      </c>
      <c r="J188" s="260" t="s">
        <v>147</v>
      </c>
      <c r="K188" s="261"/>
      <c r="L188" s="287" t="str">
        <f>IF(SUM(M188:O188)=0,"",SUM(M188:O188))</f>
        <v/>
      </c>
      <c r="M188" s="263"/>
      <c r="N188" s="262"/>
      <c r="O188" s="262"/>
      <c r="P188" s="1366"/>
      <c r="Q188" s="1369"/>
      <c r="R188" s="1370"/>
      <c r="S188" s="268"/>
      <c r="T188" s="270"/>
      <c r="U188" s="180"/>
    </row>
    <row r="189" spans="2:21" ht="19.5" customHeight="1">
      <c r="B189" s="1364"/>
      <c r="C189" s="264" t="s">
        <v>148</v>
      </c>
      <c r="D189" s="265"/>
      <c r="E189" s="288">
        <f t="shared" ref="E189:E195" si="38">SUM(F189:H189)</f>
        <v>0</v>
      </c>
      <c r="F189" s="288" t="str">
        <f>IF('①7.積算内訳（販促）'!F188="","",'①7.積算内訳（販促）'!F188)</f>
        <v/>
      </c>
      <c r="G189" s="288" t="str">
        <f>IF('①7.積算内訳（販促）'!G188="","",'①7.積算内訳（販促）'!G188)</f>
        <v/>
      </c>
      <c r="H189" s="753" t="str">
        <f>IF('①7.積算内訳（販促）'!H188="","",'①7.積算内訳（販促）'!H188)</f>
        <v/>
      </c>
      <c r="I189" s="1780"/>
      <c r="J189" s="264" t="s">
        <v>148</v>
      </c>
      <c r="K189" s="265"/>
      <c r="L189" s="288" t="str">
        <f t="shared" ref="L189:L196" si="39">IF(SUM(M189:O189)=0,"",SUM(M189:O189))</f>
        <v/>
      </c>
      <c r="M189" s="267"/>
      <c r="N189" s="266"/>
      <c r="O189" s="266"/>
      <c r="P189" s="1367"/>
      <c r="Q189" s="1371"/>
      <c r="R189" s="1372"/>
      <c r="S189" s="259"/>
      <c r="T189" s="257"/>
      <c r="U189" s="180"/>
    </row>
    <row r="190" spans="2:21" ht="19.5" customHeight="1">
      <c r="B190" s="1364"/>
      <c r="C190" s="264" t="s">
        <v>149</v>
      </c>
      <c r="D190" s="265"/>
      <c r="E190" s="288">
        <f t="shared" si="38"/>
        <v>0</v>
      </c>
      <c r="F190" s="288" t="str">
        <f>IF('①7.積算内訳（販促）'!F189="","",'①7.積算内訳（販促）'!F189)</f>
        <v/>
      </c>
      <c r="G190" s="288" t="str">
        <f>IF('①7.積算内訳（販促）'!G189="","",'①7.積算内訳（販促）'!G189)</f>
        <v/>
      </c>
      <c r="H190" s="753" t="str">
        <f>IF('①7.積算内訳（販促）'!H189="","",'①7.積算内訳（販促）'!H189)</f>
        <v/>
      </c>
      <c r="I190" s="1780"/>
      <c r="J190" s="264" t="s">
        <v>149</v>
      </c>
      <c r="K190" s="265"/>
      <c r="L190" s="288" t="str">
        <f t="shared" si="39"/>
        <v/>
      </c>
      <c r="M190" s="267"/>
      <c r="N190" s="266"/>
      <c r="O190" s="266"/>
      <c r="P190" s="1367"/>
      <c r="Q190" s="1371"/>
      <c r="R190" s="1372"/>
      <c r="S190" s="259"/>
      <c r="T190" s="257"/>
      <c r="U190" s="180"/>
    </row>
    <row r="191" spans="2:21" ht="19.5" customHeight="1">
      <c r="B191" s="1364"/>
      <c r="C191" s="269" t="s">
        <v>150</v>
      </c>
      <c r="D191" s="265"/>
      <c r="E191" s="288">
        <f t="shared" si="38"/>
        <v>0</v>
      </c>
      <c r="F191" s="288" t="str">
        <f>IF('①7.積算内訳（販促）'!F190="","",'①7.積算内訳（販促）'!F190)</f>
        <v/>
      </c>
      <c r="G191" s="288" t="str">
        <f>IF('①7.積算内訳（販促）'!G190="","",'①7.積算内訳（販促）'!G190)</f>
        <v/>
      </c>
      <c r="H191" s="753" t="str">
        <f>IF('①7.積算内訳（販促）'!H190="","",'①7.積算内訳（販促）'!H190)</f>
        <v/>
      </c>
      <c r="I191" s="1780"/>
      <c r="J191" s="269" t="s">
        <v>150</v>
      </c>
      <c r="K191" s="265"/>
      <c r="L191" s="288" t="str">
        <f t="shared" si="39"/>
        <v/>
      </c>
      <c r="M191" s="267"/>
      <c r="N191" s="266"/>
      <c r="O191" s="266"/>
      <c r="P191" s="1367"/>
      <c r="Q191" s="1371"/>
      <c r="R191" s="1372"/>
      <c r="S191" s="259"/>
      <c r="T191" s="257"/>
      <c r="U191" s="180"/>
    </row>
    <row r="192" spans="2:21" ht="19.5" customHeight="1">
      <c r="B192" s="1364"/>
      <c r="C192" s="264" t="s">
        <v>151</v>
      </c>
      <c r="D192" s="265"/>
      <c r="E192" s="288">
        <f t="shared" si="38"/>
        <v>0</v>
      </c>
      <c r="F192" s="288" t="str">
        <f>IF('①7.積算内訳（販促）'!F191="","",'①7.積算内訳（販促）'!F191)</f>
        <v/>
      </c>
      <c r="G192" s="288" t="str">
        <f>IF('①7.積算内訳（販促）'!G191="","",'①7.積算内訳（販促）'!G191)</f>
        <v/>
      </c>
      <c r="H192" s="753" t="str">
        <f>IF('①7.積算内訳（販促）'!H191="","",'①7.積算内訳（販促）'!H191)</f>
        <v/>
      </c>
      <c r="I192" s="1780"/>
      <c r="J192" s="264" t="s">
        <v>151</v>
      </c>
      <c r="K192" s="265"/>
      <c r="L192" s="288" t="str">
        <f t="shared" si="39"/>
        <v/>
      </c>
      <c r="M192" s="267"/>
      <c r="N192" s="266"/>
      <c r="O192" s="266"/>
      <c r="P192" s="1367"/>
      <c r="Q192" s="1371"/>
      <c r="R192" s="1372"/>
      <c r="S192" s="268"/>
      <c r="T192" s="270"/>
      <c r="U192" s="180"/>
    </row>
    <row r="193" spans="1:21" ht="19.5" customHeight="1">
      <c r="B193" s="1364"/>
      <c r="C193" s="264" t="s">
        <v>152</v>
      </c>
      <c r="D193" s="265"/>
      <c r="E193" s="288">
        <f t="shared" si="38"/>
        <v>0</v>
      </c>
      <c r="F193" s="754" t="str">
        <f>IF('①7.積算内訳（販促）'!F192="","",'①7.積算内訳（販促）'!F192)</f>
        <v/>
      </c>
      <c r="G193" s="754" t="str">
        <f>IF('①7.積算内訳（販促）'!G192="","",'①7.積算内訳（販促）'!G192)</f>
        <v/>
      </c>
      <c r="H193" s="753" t="str">
        <f>IF('①7.積算内訳（販促）'!H192="","",'①7.積算内訳（販促）'!H192)</f>
        <v/>
      </c>
      <c r="I193" s="1780"/>
      <c r="J193" s="264" t="s">
        <v>152</v>
      </c>
      <c r="K193" s="265"/>
      <c r="L193" s="288" t="str">
        <f t="shared" si="39"/>
        <v/>
      </c>
      <c r="M193" s="271"/>
      <c r="N193" s="278"/>
      <c r="O193" s="278"/>
      <c r="P193" s="1367"/>
      <c r="Q193" s="1371"/>
      <c r="R193" s="1372"/>
      <c r="S193" s="268"/>
      <c r="T193" s="270"/>
      <c r="U193" s="180"/>
    </row>
    <row r="194" spans="1:21" ht="19.5" customHeight="1">
      <c r="B194" s="1364"/>
      <c r="C194" s="272" t="s">
        <v>631</v>
      </c>
      <c r="D194" s="265"/>
      <c r="E194" s="288">
        <f t="shared" si="38"/>
        <v>0</v>
      </c>
      <c r="F194" s="288" t="str">
        <f>IF('①7.積算内訳（販促）'!F193="","",'①7.積算内訳（販促）'!F193)</f>
        <v/>
      </c>
      <c r="G194" s="288" t="str">
        <f>IF('①7.積算内訳（販促）'!G193="","",'①7.積算内訳（販促）'!G193)</f>
        <v/>
      </c>
      <c r="H194" s="753" t="str">
        <f>IF('①7.積算内訳（販促）'!H193="","",'①7.積算内訳（販促）'!H193)</f>
        <v/>
      </c>
      <c r="I194" s="1780"/>
      <c r="J194" s="272" t="s">
        <v>631</v>
      </c>
      <c r="K194" s="265"/>
      <c r="L194" s="288" t="str">
        <f t="shared" si="39"/>
        <v/>
      </c>
      <c r="M194" s="267"/>
      <c r="N194" s="266"/>
      <c r="O194" s="266"/>
      <c r="P194" s="1367"/>
      <c r="Q194" s="1371"/>
      <c r="R194" s="1372"/>
      <c r="S194" s="268"/>
      <c r="T194" s="270"/>
      <c r="U194" s="180"/>
    </row>
    <row r="195" spans="1:21" ht="19.5" customHeight="1">
      <c r="B195" s="1364"/>
      <c r="C195" s="264" t="s">
        <v>153</v>
      </c>
      <c r="D195" s="749"/>
      <c r="E195" s="288">
        <f t="shared" si="38"/>
        <v>0</v>
      </c>
      <c r="F195" s="288" t="str">
        <f>IF('①7.積算内訳（販促）'!F194="","",'①7.積算内訳（販促）'!F194)</f>
        <v/>
      </c>
      <c r="G195" s="288" t="str">
        <f>IF('①7.積算内訳（販促）'!G194="","",'①7.積算内訳（販促）'!G194)</f>
        <v/>
      </c>
      <c r="H195" s="753" t="str">
        <f>IF('①7.積算内訳（販促）'!H194="","",'①7.積算内訳（販促）'!H194)</f>
        <v/>
      </c>
      <c r="I195" s="1780"/>
      <c r="J195" s="264" t="s">
        <v>153</v>
      </c>
      <c r="K195" s="265"/>
      <c r="L195" s="288" t="str">
        <f t="shared" si="39"/>
        <v/>
      </c>
      <c r="M195" s="267"/>
      <c r="N195" s="266"/>
      <c r="O195" s="266"/>
      <c r="P195" s="1367"/>
      <c r="Q195" s="1371"/>
      <c r="R195" s="1372"/>
      <c r="S195" s="268"/>
      <c r="T195" s="270"/>
      <c r="U195" s="180"/>
    </row>
    <row r="196" spans="1:21" ht="19.5" customHeight="1" thickBot="1">
      <c r="B196" s="1364"/>
      <c r="C196" s="273" t="s">
        <v>154</v>
      </c>
      <c r="D196" s="758" t="str">
        <f>IF('①7.積算内訳（販促）'!D195="","",'①7.積算内訳（販促）'!D195)</f>
        <v/>
      </c>
      <c r="E196" s="761">
        <f>SUM(F196:H196)</f>
        <v>0</v>
      </c>
      <c r="F196" s="289" t="str">
        <f>IF('①7.積算内訳（販促）'!F195="","",'①7.積算内訳（販促）'!F195)</f>
        <v/>
      </c>
      <c r="G196" s="289" t="str">
        <f>IF('①7.積算内訳（販促）'!G195="","",'①7.積算内訳（販促）'!G195)</f>
        <v/>
      </c>
      <c r="H196" s="755" t="str">
        <f>IF('①7.積算内訳（販促）'!H195="","",'①7.積算内訳（販促）'!H195)</f>
        <v/>
      </c>
      <c r="I196" s="1781"/>
      <c r="J196" s="273" t="s">
        <v>154</v>
      </c>
      <c r="K196" s="274"/>
      <c r="L196" s="289" t="str">
        <f t="shared" si="39"/>
        <v/>
      </c>
      <c r="M196" s="276"/>
      <c r="N196" s="275"/>
      <c r="O196" s="275"/>
      <c r="P196" s="1367"/>
      <c r="Q196" s="1404"/>
      <c r="R196" s="1405"/>
      <c r="S196" s="268"/>
      <c r="T196" s="270"/>
      <c r="U196" s="180"/>
    </row>
    <row r="197" spans="1:21" ht="37.5" customHeight="1">
      <c r="B197" s="285" t="str">
        <f>IF('①4.事業内容（販促）'!B24="","",'①4.事業内容（販促）'!B24)</f>
        <v/>
      </c>
      <c r="C197" s="1359" t="str">
        <f>IF('①4.事業内容（販促）'!C24="","",'①4.事業内容（販促）'!C24)</f>
        <v/>
      </c>
      <c r="D197" s="1360"/>
      <c r="E197" s="286">
        <f>SUM(E198:E206)</f>
        <v>0</v>
      </c>
      <c r="F197" s="286">
        <f>SUM(F198:F206)</f>
        <v>0</v>
      </c>
      <c r="G197" s="286">
        <f>SUM(G198:G206)</f>
        <v>0</v>
      </c>
      <c r="H197" s="757">
        <f>SUM(H198:H206)</f>
        <v>0</v>
      </c>
      <c r="I197" s="760" t="str">
        <f>IF('⑦1.活動計画変更（販促）'!C45="変更",'⑦1.活動計画変更（販促）'!B45,IF('⑦1.活動計画変更（販促）'!C45="中止",'⑦1.活動計画変更（販促）'!B45,""))</f>
        <v/>
      </c>
      <c r="J197" s="1377" t="str">
        <f>IF('⑦1.活動計画変更（販促）'!C45="変更",'⑦1.活動計画変更（販促）'!D45,"")</f>
        <v/>
      </c>
      <c r="K197" s="1378"/>
      <c r="L197" s="286" t="str">
        <f>IF(SUM(L198:L206)=0,"",SUM(L198:L206))</f>
        <v/>
      </c>
      <c r="M197" s="286" t="str">
        <f>IF(SUM(M198:M206)=0,"",SUM(M198:M206))</f>
        <v/>
      </c>
      <c r="N197" s="286" t="str">
        <f>IF(SUM(N198:N206)=0,"",SUM(N198:N206))</f>
        <v/>
      </c>
      <c r="O197" s="286" t="str">
        <f>IF(SUM(O198:O206)=0,"",SUM(O198:O206))</f>
        <v/>
      </c>
      <c r="P197" s="280"/>
      <c r="Q197" s="1361"/>
      <c r="R197" s="1362"/>
      <c r="S197" s="259"/>
      <c r="T197" s="257"/>
      <c r="U197" s="180"/>
    </row>
    <row r="198" spans="1:21" ht="19.5" customHeight="1">
      <c r="B198" s="1363"/>
      <c r="C198" s="260" t="s">
        <v>147</v>
      </c>
      <c r="D198" s="261"/>
      <c r="E198" s="287">
        <f>SUM(F198:H198)</f>
        <v>0</v>
      </c>
      <c r="F198" s="287" t="str">
        <f>IF('①7.積算内訳（販促）'!F197="","",'①7.積算内訳（販促）'!F197)</f>
        <v/>
      </c>
      <c r="G198" s="287" t="str">
        <f>IF('①7.積算内訳（販促）'!G197="","",'①7.積算内訳（販促）'!G197)</f>
        <v/>
      </c>
      <c r="H198" s="752" t="str">
        <f>IF('①7.積算内訳（販促）'!H197="","",'①7.積算内訳（販促）'!H197)</f>
        <v/>
      </c>
      <c r="I198" s="1779" t="str">
        <f>IF('⑦1.活動計画変更（販促）'!C45="選択","",IF('⑦1.活動計画変更（販促）'!C45="変更",'⑦1.活動計画変更（販促）'!C45,IF('⑦1.活動計画変更（販促）'!C45="中止","中止","")))</f>
        <v/>
      </c>
      <c r="J198" s="260" t="s">
        <v>147</v>
      </c>
      <c r="K198" s="261"/>
      <c r="L198" s="287" t="str">
        <f>IF(SUM(M198:O198)=0,"",SUM(M198:O198))</f>
        <v/>
      </c>
      <c r="M198" s="263"/>
      <c r="N198" s="262"/>
      <c r="O198" s="262"/>
      <c r="P198" s="1366"/>
      <c r="Q198" s="1369"/>
      <c r="R198" s="1370"/>
      <c r="S198" s="268"/>
      <c r="T198" s="270"/>
      <c r="U198" s="180"/>
    </row>
    <row r="199" spans="1:21" ht="19.5" customHeight="1">
      <c r="B199" s="1364"/>
      <c r="C199" s="264" t="s">
        <v>148</v>
      </c>
      <c r="D199" s="265"/>
      <c r="E199" s="288">
        <f t="shared" ref="E199:E205" si="40">SUM(F199:H199)</f>
        <v>0</v>
      </c>
      <c r="F199" s="288" t="str">
        <f>IF('①7.積算内訳（販促）'!F198="","",'①7.積算内訳（販促）'!F198)</f>
        <v/>
      </c>
      <c r="G199" s="288" t="str">
        <f>IF('①7.積算内訳（販促）'!G198="","",'①7.積算内訳（販促）'!G198)</f>
        <v/>
      </c>
      <c r="H199" s="753" t="str">
        <f>IF('①7.積算内訳（販促）'!H198="","",'①7.積算内訳（販促）'!H198)</f>
        <v/>
      </c>
      <c r="I199" s="1780"/>
      <c r="J199" s="264" t="s">
        <v>148</v>
      </c>
      <c r="K199" s="265"/>
      <c r="L199" s="288" t="str">
        <f t="shared" ref="L199:L206" si="41">IF(SUM(M199:O199)=0,"",SUM(M199:O199))</f>
        <v/>
      </c>
      <c r="M199" s="267"/>
      <c r="N199" s="266"/>
      <c r="O199" s="266"/>
      <c r="P199" s="1367"/>
      <c r="Q199" s="1371"/>
      <c r="R199" s="1372"/>
      <c r="S199" s="259"/>
      <c r="T199" s="257"/>
      <c r="U199" s="180"/>
    </row>
    <row r="200" spans="1:21" ht="19.5" customHeight="1">
      <c r="B200" s="1364"/>
      <c r="C200" s="264" t="s">
        <v>149</v>
      </c>
      <c r="D200" s="265"/>
      <c r="E200" s="288">
        <f t="shared" si="40"/>
        <v>0</v>
      </c>
      <c r="F200" s="288" t="str">
        <f>IF('①7.積算内訳（販促）'!F199="","",'①7.積算内訳（販促）'!F199)</f>
        <v/>
      </c>
      <c r="G200" s="288" t="str">
        <f>IF('①7.積算内訳（販促）'!G199="","",'①7.積算内訳（販促）'!G199)</f>
        <v/>
      </c>
      <c r="H200" s="753" t="str">
        <f>IF('①7.積算内訳（販促）'!H199="","",'①7.積算内訳（販促）'!H199)</f>
        <v/>
      </c>
      <c r="I200" s="1780"/>
      <c r="J200" s="264" t="s">
        <v>149</v>
      </c>
      <c r="K200" s="265"/>
      <c r="L200" s="288" t="str">
        <f t="shared" si="41"/>
        <v/>
      </c>
      <c r="M200" s="267"/>
      <c r="N200" s="266"/>
      <c r="O200" s="266"/>
      <c r="P200" s="1367"/>
      <c r="Q200" s="1371"/>
      <c r="R200" s="1372"/>
      <c r="S200" s="259"/>
      <c r="T200" s="257"/>
      <c r="U200" s="180"/>
    </row>
    <row r="201" spans="1:21" ht="19.5" customHeight="1">
      <c r="B201" s="1364"/>
      <c r="C201" s="269" t="s">
        <v>150</v>
      </c>
      <c r="D201" s="265"/>
      <c r="E201" s="288">
        <f t="shared" si="40"/>
        <v>0</v>
      </c>
      <c r="F201" s="288" t="str">
        <f>IF('①7.積算内訳（販促）'!F200="","",'①7.積算内訳（販促）'!F200)</f>
        <v/>
      </c>
      <c r="G201" s="288" t="str">
        <f>IF('①7.積算内訳（販促）'!G200="","",'①7.積算内訳（販促）'!G200)</f>
        <v/>
      </c>
      <c r="H201" s="753" t="str">
        <f>IF('①7.積算内訳（販促）'!H200="","",'①7.積算内訳（販促）'!H200)</f>
        <v/>
      </c>
      <c r="I201" s="1780"/>
      <c r="J201" s="269" t="s">
        <v>150</v>
      </c>
      <c r="K201" s="265"/>
      <c r="L201" s="288" t="str">
        <f t="shared" si="41"/>
        <v/>
      </c>
      <c r="M201" s="267"/>
      <c r="N201" s="266"/>
      <c r="O201" s="266"/>
      <c r="P201" s="1367"/>
      <c r="Q201" s="1371"/>
      <c r="R201" s="1372"/>
      <c r="S201" s="259"/>
      <c r="T201" s="257"/>
      <c r="U201" s="180"/>
    </row>
    <row r="202" spans="1:21" ht="19.5" customHeight="1">
      <c r="B202" s="1364"/>
      <c r="C202" s="264" t="s">
        <v>151</v>
      </c>
      <c r="D202" s="265"/>
      <c r="E202" s="288">
        <f t="shared" si="40"/>
        <v>0</v>
      </c>
      <c r="F202" s="288" t="str">
        <f>IF('①7.積算内訳（販促）'!F201="","",'①7.積算内訳（販促）'!F201)</f>
        <v/>
      </c>
      <c r="G202" s="288" t="str">
        <f>IF('①7.積算内訳（販促）'!G201="","",'①7.積算内訳（販促）'!G201)</f>
        <v/>
      </c>
      <c r="H202" s="753" t="str">
        <f>IF('①7.積算内訳（販促）'!H201="","",'①7.積算内訳（販促）'!H201)</f>
        <v/>
      </c>
      <c r="I202" s="1780"/>
      <c r="J202" s="264" t="s">
        <v>151</v>
      </c>
      <c r="K202" s="265"/>
      <c r="L202" s="288" t="str">
        <f t="shared" si="41"/>
        <v/>
      </c>
      <c r="M202" s="267"/>
      <c r="N202" s="266"/>
      <c r="O202" s="266"/>
      <c r="P202" s="1367"/>
      <c r="Q202" s="1371"/>
      <c r="R202" s="1372"/>
      <c r="S202" s="268"/>
      <c r="T202" s="270"/>
      <c r="U202" s="180"/>
    </row>
    <row r="203" spans="1:21" ht="19.5" customHeight="1">
      <c r="B203" s="1364"/>
      <c r="C203" s="264" t="s">
        <v>152</v>
      </c>
      <c r="D203" s="265"/>
      <c r="E203" s="288">
        <f t="shared" si="40"/>
        <v>0</v>
      </c>
      <c r="F203" s="754" t="str">
        <f>IF('①7.積算内訳（販促）'!F202="","",'①7.積算内訳（販促）'!F202)</f>
        <v/>
      </c>
      <c r="G203" s="754" t="str">
        <f>IF('①7.積算内訳（販促）'!G202="","",'①7.積算内訳（販促）'!G202)</f>
        <v/>
      </c>
      <c r="H203" s="753" t="str">
        <f>IF('①7.積算内訳（販促）'!H202="","",'①7.積算内訳（販促）'!H202)</f>
        <v/>
      </c>
      <c r="I203" s="1780"/>
      <c r="J203" s="264" t="s">
        <v>152</v>
      </c>
      <c r="K203" s="265"/>
      <c r="L203" s="288" t="str">
        <f t="shared" si="41"/>
        <v/>
      </c>
      <c r="M203" s="271"/>
      <c r="N203" s="278"/>
      <c r="O203" s="278"/>
      <c r="P203" s="1367"/>
      <c r="Q203" s="1373"/>
      <c r="R203" s="1374"/>
      <c r="S203" s="268"/>
      <c r="T203" s="270"/>
      <c r="U203" s="180"/>
    </row>
    <row r="204" spans="1:21" ht="19.5" customHeight="1">
      <c r="B204" s="1364"/>
      <c r="C204" s="272" t="s">
        <v>631</v>
      </c>
      <c r="D204" s="265"/>
      <c r="E204" s="288">
        <f t="shared" si="40"/>
        <v>0</v>
      </c>
      <c r="F204" s="288" t="str">
        <f>IF('①7.積算内訳（販促）'!F203="","",'①7.積算内訳（販促）'!F203)</f>
        <v/>
      </c>
      <c r="G204" s="288" t="str">
        <f>IF('①7.積算内訳（販促）'!G203="","",'①7.積算内訳（販促）'!G203)</f>
        <v/>
      </c>
      <c r="H204" s="753" t="str">
        <f>IF('①7.積算内訳（販促）'!H203="","",'①7.積算内訳（販促）'!H203)</f>
        <v/>
      </c>
      <c r="I204" s="1780"/>
      <c r="J204" s="272" t="s">
        <v>631</v>
      </c>
      <c r="K204" s="265"/>
      <c r="L204" s="288" t="str">
        <f t="shared" si="41"/>
        <v/>
      </c>
      <c r="M204" s="267"/>
      <c r="N204" s="266"/>
      <c r="O204" s="266"/>
      <c r="P204" s="1367"/>
      <c r="Q204" s="1371"/>
      <c r="R204" s="1372"/>
      <c r="S204" s="268"/>
      <c r="T204" s="270"/>
      <c r="U204" s="180"/>
    </row>
    <row r="205" spans="1:21" ht="19.5" customHeight="1">
      <c r="B205" s="1364"/>
      <c r="C205" s="264" t="s">
        <v>153</v>
      </c>
      <c r="D205" s="265"/>
      <c r="E205" s="288">
        <f t="shared" si="40"/>
        <v>0</v>
      </c>
      <c r="F205" s="288" t="str">
        <f>IF('①7.積算内訳（販促）'!F204="","",'①7.積算内訳（販促）'!F204)</f>
        <v/>
      </c>
      <c r="G205" s="288" t="str">
        <f>IF('①7.積算内訳（販促）'!G204="","",'①7.積算内訳（販促）'!G204)</f>
        <v/>
      </c>
      <c r="H205" s="753" t="str">
        <f>IF('①7.積算内訳（販促）'!H204="","",'①7.積算内訳（販促）'!H204)</f>
        <v/>
      </c>
      <c r="I205" s="1780"/>
      <c r="J205" s="264" t="s">
        <v>153</v>
      </c>
      <c r="K205" s="265"/>
      <c r="L205" s="288" t="str">
        <f t="shared" si="41"/>
        <v/>
      </c>
      <c r="M205" s="267"/>
      <c r="N205" s="266"/>
      <c r="O205" s="266"/>
      <c r="P205" s="1367"/>
      <c r="Q205" s="1371"/>
      <c r="R205" s="1372"/>
      <c r="S205" s="268"/>
      <c r="T205" s="270"/>
      <c r="U205" s="180"/>
    </row>
    <row r="206" spans="1:21" ht="19.5" customHeight="1" thickBot="1">
      <c r="A206" s="138"/>
      <c r="B206" s="1365"/>
      <c r="C206" s="273" t="s">
        <v>154</v>
      </c>
      <c r="D206" s="758" t="str">
        <f>IF('①7.積算内訳（販促）'!D205="","",'①7.積算内訳（販促）'!D205)</f>
        <v/>
      </c>
      <c r="E206" s="289">
        <f>SUM(F206:H206)</f>
        <v>0</v>
      </c>
      <c r="F206" s="289" t="str">
        <f>IF('①7.積算内訳（販促）'!F205="","",'①7.積算内訳（販促）'!F205)</f>
        <v/>
      </c>
      <c r="G206" s="289" t="str">
        <f>IF('①7.積算内訳（販促）'!G205="","",'①7.積算内訳（販促）'!G205)</f>
        <v/>
      </c>
      <c r="H206" s="755" t="str">
        <f>IF('①7.積算内訳（販促）'!H205="","",'①7.積算内訳（販促）'!H205)</f>
        <v/>
      </c>
      <c r="I206" s="1781"/>
      <c r="J206" s="273" t="s">
        <v>154</v>
      </c>
      <c r="K206" s="274"/>
      <c r="L206" s="289" t="str">
        <f t="shared" si="41"/>
        <v/>
      </c>
      <c r="M206" s="276"/>
      <c r="N206" s="275"/>
      <c r="O206" s="275"/>
      <c r="P206" s="1368"/>
      <c r="Q206" s="1375"/>
      <c r="R206" s="1376"/>
      <c r="S206" s="268"/>
      <c r="T206" s="270"/>
      <c r="U206" s="180"/>
    </row>
    <row r="207" spans="1:21" ht="40.5" hidden="1" customHeight="1">
      <c r="B207" s="204" t="str">
        <f>IF('①4.事業内容（販促）'!B25="","",'①4.事業内容（販促）'!B25)</f>
        <v/>
      </c>
      <c r="C207" s="1377" t="str">
        <f>IF('①4.事業内容（販促）'!C25="","",'①4.事業内容（販促）'!C25)</f>
        <v/>
      </c>
      <c r="D207" s="1378"/>
      <c r="E207" s="284">
        <f>SUM(E208:E216)</f>
        <v>0</v>
      </c>
      <c r="F207" s="284">
        <f>SUM(F208:F216)</f>
        <v>0</v>
      </c>
      <c r="G207" s="284">
        <f>SUM(G208:G216)</f>
        <v>0</v>
      </c>
      <c r="H207" s="756">
        <f>SUM(H208:H216)</f>
        <v>0</v>
      </c>
      <c r="I207" s="760" t="str">
        <f>IF('⑦1.活動計画変更（販促）'!C47="変更",'⑦1.活動計画変更（販促）'!B47,IF('⑦1.活動計画変更（販促）'!C47="中止",'⑦1.活動計画変更（販促）'!B47,""))</f>
        <v/>
      </c>
      <c r="J207" s="1377" t="str">
        <f>IF('⑦1.活動計画変更（販促）'!C47="変更",'⑦1.活動計画変更（販促）'!D47,"")</f>
        <v/>
      </c>
      <c r="K207" s="1378"/>
      <c r="L207" s="284" t="str">
        <f>IF(SUM(L208:L216)=0,"",SUM(L208:L216))</f>
        <v/>
      </c>
      <c r="M207" s="284" t="str">
        <f>IF(SUM(M208:M216)=0,"",SUM(M208:M216))</f>
        <v/>
      </c>
      <c r="N207" s="284" t="str">
        <f>IF(SUM(N208:N216)=0,"",SUM(N208:N216))</f>
        <v/>
      </c>
      <c r="O207" s="284" t="str">
        <f>IF(SUM(O208:O216)=0,"",SUM(O208:O216))</f>
        <v/>
      </c>
      <c r="P207" s="279"/>
      <c r="Q207" s="1383"/>
      <c r="R207" s="1384"/>
      <c r="S207" s="259"/>
      <c r="T207" s="146"/>
      <c r="U207" s="180"/>
    </row>
    <row r="208" spans="1:21" ht="19.5" hidden="1" customHeight="1">
      <c r="B208" s="1363"/>
      <c r="C208" s="260" t="s">
        <v>589</v>
      </c>
      <c r="D208" s="261"/>
      <c r="E208" s="287">
        <f>SUM(F208:H208)</f>
        <v>0</v>
      </c>
      <c r="F208" s="287" t="str">
        <f>IF('①7.積算内訳（販促）'!F207="","",'①7.積算内訳（販促）'!F207)</f>
        <v/>
      </c>
      <c r="G208" s="287" t="str">
        <f>IF('①7.積算内訳（販促）'!G207="","",'①7.積算内訳（販促）'!G207)</f>
        <v/>
      </c>
      <c r="H208" s="752" t="str">
        <f>IF('①7.積算内訳（販促）'!H207="","",'①7.積算内訳（販促）'!H207)</f>
        <v/>
      </c>
      <c r="I208" s="1779" t="str">
        <f>IF('⑦1.活動計画変更（販促）'!C47="選択","",IF('⑦1.活動計画変更（販促）'!C47="変更",'⑦1.活動計画変更（販促）'!C47,IF('⑦1.活動計画変更（販促）'!C47="中止","中止","")))</f>
        <v/>
      </c>
      <c r="J208" s="260" t="s">
        <v>589</v>
      </c>
      <c r="K208" s="261"/>
      <c r="L208" s="287" t="str">
        <f>IF(SUM(M208:O208)=0,"",SUM(M208:O208))</f>
        <v/>
      </c>
      <c r="M208" s="262"/>
      <c r="N208" s="262"/>
      <c r="O208" s="262"/>
      <c r="P208" s="1385"/>
      <c r="Q208" s="1369"/>
      <c r="R208" s="1370"/>
      <c r="S208" s="259"/>
      <c r="T208" s="151"/>
      <c r="U208" s="180"/>
    </row>
    <row r="209" spans="2:21" ht="19.5" hidden="1" customHeight="1">
      <c r="B209" s="1364"/>
      <c r="C209" s="264" t="s">
        <v>590</v>
      </c>
      <c r="D209" s="265"/>
      <c r="E209" s="288">
        <f t="shared" ref="E209:E215" si="42">SUM(F209:H209)</f>
        <v>0</v>
      </c>
      <c r="F209" s="288" t="str">
        <f>IF('①7.積算内訳（販促）'!F208="","",'①7.積算内訳（販促）'!F208)</f>
        <v/>
      </c>
      <c r="G209" s="288" t="str">
        <f>IF('①7.積算内訳（販促）'!G208="","",'①7.積算内訳（販促）'!G208)</f>
        <v/>
      </c>
      <c r="H209" s="753" t="str">
        <f>IF('①7.積算内訳（販促）'!H208="","",'①7.積算内訳（販促）'!H208)</f>
        <v/>
      </c>
      <c r="I209" s="1780"/>
      <c r="J209" s="264" t="s">
        <v>590</v>
      </c>
      <c r="K209" s="265"/>
      <c r="L209" s="288" t="str">
        <f t="shared" ref="L209:L216" si="43">IF(SUM(M209:O209)=0,"",SUM(M209:O209))</f>
        <v/>
      </c>
      <c r="M209" s="266"/>
      <c r="N209" s="266"/>
      <c r="O209" s="266"/>
      <c r="P209" s="1367"/>
      <c r="Q209" s="1371"/>
      <c r="R209" s="1372"/>
      <c r="S209" s="268"/>
      <c r="T209" s="412"/>
      <c r="U209" s="180"/>
    </row>
    <row r="210" spans="2:21" ht="19.5" hidden="1" customHeight="1">
      <c r="B210" s="1364"/>
      <c r="C210" s="264" t="s">
        <v>591</v>
      </c>
      <c r="D210" s="265"/>
      <c r="E210" s="288">
        <f t="shared" si="42"/>
        <v>0</v>
      </c>
      <c r="F210" s="288" t="str">
        <f>IF('①7.積算内訳（販促）'!F209="","",'①7.積算内訳（販促）'!F209)</f>
        <v/>
      </c>
      <c r="G210" s="288" t="str">
        <f>IF('①7.積算内訳（販促）'!G209="","",'①7.積算内訳（販促）'!G209)</f>
        <v/>
      </c>
      <c r="H210" s="753" t="str">
        <f>IF('①7.積算内訳（販促）'!H209="","",'①7.積算内訳（販促）'!H209)</f>
        <v/>
      </c>
      <c r="I210" s="1780"/>
      <c r="J210" s="264" t="s">
        <v>591</v>
      </c>
      <c r="K210" s="265"/>
      <c r="L210" s="288" t="str">
        <f t="shared" si="43"/>
        <v/>
      </c>
      <c r="M210" s="266"/>
      <c r="N210" s="266"/>
      <c r="O210" s="266"/>
      <c r="P210" s="1367"/>
      <c r="Q210" s="1371"/>
      <c r="R210" s="1372"/>
      <c r="S210" s="268"/>
      <c r="T210" s="146"/>
      <c r="U210" s="180"/>
    </row>
    <row r="211" spans="2:21" ht="19.5" hidden="1" customHeight="1">
      <c r="B211" s="1364"/>
      <c r="C211" s="269" t="s">
        <v>592</v>
      </c>
      <c r="D211" s="265"/>
      <c r="E211" s="288">
        <f t="shared" si="42"/>
        <v>0</v>
      </c>
      <c r="F211" s="288" t="str">
        <f>IF('①7.積算内訳（販促）'!F210="","",'①7.積算内訳（販促）'!F210)</f>
        <v/>
      </c>
      <c r="G211" s="288" t="str">
        <f>IF('①7.積算内訳（販促）'!G210="","",'①7.積算内訳（販促）'!G210)</f>
        <v/>
      </c>
      <c r="H211" s="753" t="str">
        <f>IF('①7.積算内訳（販促）'!H210="","",'①7.積算内訳（販促）'!H210)</f>
        <v/>
      </c>
      <c r="I211" s="1780"/>
      <c r="J211" s="269" t="s">
        <v>592</v>
      </c>
      <c r="K211" s="265"/>
      <c r="L211" s="288" t="str">
        <f t="shared" si="43"/>
        <v/>
      </c>
      <c r="M211" s="266"/>
      <c r="N211" s="266"/>
      <c r="O211" s="266"/>
      <c r="P211" s="1367"/>
      <c r="Q211" s="1371"/>
      <c r="R211" s="1372"/>
      <c r="S211" s="268"/>
      <c r="T211" s="668"/>
      <c r="U211" s="180"/>
    </row>
    <row r="212" spans="2:21" ht="19.5" hidden="1" customHeight="1">
      <c r="B212" s="1364"/>
      <c r="C212" s="264" t="s">
        <v>593</v>
      </c>
      <c r="D212" s="265"/>
      <c r="E212" s="288">
        <f t="shared" si="42"/>
        <v>0</v>
      </c>
      <c r="F212" s="288" t="str">
        <f>IF('①7.積算内訳（販促）'!F211="","",'①7.積算内訳（販促）'!F211)</f>
        <v/>
      </c>
      <c r="G212" s="288" t="str">
        <f>IF('①7.積算内訳（販促）'!G211="","",'①7.積算内訳（販促）'!G211)</f>
        <v/>
      </c>
      <c r="H212" s="753" t="str">
        <f>IF('①7.積算内訳（販促）'!H211="","",'①7.積算内訳（販促）'!H211)</f>
        <v/>
      </c>
      <c r="I212" s="1780"/>
      <c r="J212" s="264" t="s">
        <v>593</v>
      </c>
      <c r="K212" s="265"/>
      <c r="L212" s="288" t="str">
        <f t="shared" si="43"/>
        <v/>
      </c>
      <c r="M212" s="266"/>
      <c r="N212" s="266"/>
      <c r="O212" s="266"/>
      <c r="P212" s="1367"/>
      <c r="Q212" s="1371"/>
      <c r="R212" s="1372"/>
      <c r="S212" s="259"/>
      <c r="T212" s="257"/>
      <c r="U212" s="180"/>
    </row>
    <row r="213" spans="2:21" ht="19.5" hidden="1" customHeight="1">
      <c r="B213" s="1364"/>
      <c r="C213" s="264" t="s">
        <v>594</v>
      </c>
      <c r="D213" s="265"/>
      <c r="E213" s="288">
        <f t="shared" si="42"/>
        <v>0</v>
      </c>
      <c r="F213" s="754" t="str">
        <f>IF('①7.積算内訳（販促）'!F212="","",'①7.積算内訳（販促）'!F212)</f>
        <v/>
      </c>
      <c r="G213" s="754" t="str">
        <f>IF('①7.積算内訳（販促）'!G212="","",'①7.積算内訳（販促）'!G212)</f>
        <v/>
      </c>
      <c r="H213" s="753" t="str">
        <f>IF('①7.積算内訳（販促）'!H212="","",'①7.積算内訳（販促）'!H212)</f>
        <v/>
      </c>
      <c r="I213" s="1780"/>
      <c r="J213" s="264" t="s">
        <v>594</v>
      </c>
      <c r="K213" s="265"/>
      <c r="L213" s="288" t="str">
        <f t="shared" si="43"/>
        <v/>
      </c>
      <c r="M213" s="278"/>
      <c r="N213" s="278"/>
      <c r="O213" s="278"/>
      <c r="P213" s="1367"/>
      <c r="Q213" s="1373"/>
      <c r="R213" s="1374"/>
      <c r="S213" s="259"/>
      <c r="T213" s="257"/>
      <c r="U213" s="180"/>
    </row>
    <row r="214" spans="2:21" ht="19.5" hidden="1" customHeight="1">
      <c r="B214" s="1364"/>
      <c r="C214" s="272" t="s">
        <v>631</v>
      </c>
      <c r="D214" s="265"/>
      <c r="E214" s="288">
        <f t="shared" si="42"/>
        <v>0</v>
      </c>
      <c r="F214" s="288" t="str">
        <f>IF('①7.積算内訳（販促）'!F213="","",'①7.積算内訳（販促）'!F213)</f>
        <v/>
      </c>
      <c r="G214" s="288" t="str">
        <f>IF('①7.積算内訳（販促）'!G213="","",'①7.積算内訳（販促）'!G213)</f>
        <v/>
      </c>
      <c r="H214" s="753" t="str">
        <f>IF('①7.積算内訳（販促）'!H213="","",'①7.積算内訳（販促）'!H213)</f>
        <v/>
      </c>
      <c r="I214" s="1780"/>
      <c r="J214" s="272" t="s">
        <v>631</v>
      </c>
      <c r="K214" s="265"/>
      <c r="L214" s="288" t="str">
        <f t="shared" si="43"/>
        <v/>
      </c>
      <c r="M214" s="266"/>
      <c r="N214" s="266"/>
      <c r="O214" s="266"/>
      <c r="P214" s="1367"/>
      <c r="Q214" s="1371"/>
      <c r="R214" s="1372"/>
      <c r="S214" s="259"/>
      <c r="T214" s="257"/>
      <c r="U214" s="180"/>
    </row>
    <row r="215" spans="2:21" ht="19.5" hidden="1" customHeight="1">
      <c r="B215" s="1364"/>
      <c r="C215" s="264" t="s">
        <v>595</v>
      </c>
      <c r="D215" s="265"/>
      <c r="E215" s="288">
        <f t="shared" si="42"/>
        <v>0</v>
      </c>
      <c r="F215" s="288" t="str">
        <f>IF('①7.積算内訳（販促）'!F214="","",'①7.積算内訳（販促）'!F214)</f>
        <v/>
      </c>
      <c r="G215" s="288" t="str">
        <f>IF('①7.積算内訳（販促）'!G214="","",'①7.積算内訳（販促）'!G214)</f>
        <v/>
      </c>
      <c r="H215" s="753" t="str">
        <f>IF('①7.積算内訳（販促）'!H214="","",'①7.積算内訳（販促）'!H214)</f>
        <v/>
      </c>
      <c r="I215" s="1780"/>
      <c r="J215" s="264" t="s">
        <v>595</v>
      </c>
      <c r="K215" s="265"/>
      <c r="L215" s="288" t="str">
        <f t="shared" si="43"/>
        <v/>
      </c>
      <c r="M215" s="266"/>
      <c r="N215" s="266"/>
      <c r="O215" s="266"/>
      <c r="P215" s="1367"/>
      <c r="Q215" s="1371"/>
      <c r="R215" s="1372"/>
      <c r="S215" s="259"/>
      <c r="T215" s="257"/>
      <c r="U215" s="180"/>
    </row>
    <row r="216" spans="2:21" ht="19.5" hidden="1" customHeight="1" thickBot="1">
      <c r="B216" s="1365"/>
      <c r="C216" s="273" t="s">
        <v>596</v>
      </c>
      <c r="D216" s="758" t="str">
        <f>IF('①7.積算内訳（販促）'!D215="","",'①7.積算内訳（販促）'!D215)</f>
        <v/>
      </c>
      <c r="E216" s="289">
        <f>SUM(F216:H216)</f>
        <v>0</v>
      </c>
      <c r="F216" s="289" t="str">
        <f>IF('①7.積算内訳（販促）'!F215="","",'①7.積算内訳（販促）'!F215)</f>
        <v/>
      </c>
      <c r="G216" s="289" t="str">
        <f>IF('①7.積算内訳（販促）'!G215="","",'①7.積算内訳（販促）'!G215)</f>
        <v/>
      </c>
      <c r="H216" s="755" t="str">
        <f>IF('①7.積算内訳（販促）'!H215="","",'①7.積算内訳（販促）'!H215)</f>
        <v/>
      </c>
      <c r="I216" s="1781"/>
      <c r="J216" s="273" t="s">
        <v>596</v>
      </c>
      <c r="K216" s="274"/>
      <c r="L216" s="289" t="str">
        <f t="shared" si="43"/>
        <v/>
      </c>
      <c r="M216" s="275"/>
      <c r="N216" s="275"/>
      <c r="O216" s="275"/>
      <c r="P216" s="1368"/>
      <c r="Q216" s="1375"/>
      <c r="R216" s="1376"/>
      <c r="S216" s="259"/>
      <c r="T216" s="257"/>
      <c r="U216" s="180"/>
    </row>
    <row r="217" spans="2:21" ht="37.5" hidden="1" customHeight="1">
      <c r="B217" s="204" t="str">
        <f>IF('①4.事業内容（販促）'!B26="","",'①4.事業内容（販促）'!B26)</f>
        <v/>
      </c>
      <c r="C217" s="1377" t="str">
        <f>IF('①4.事業内容（販促）'!C26="","",'①4.事業内容（販促）'!C26)</f>
        <v/>
      </c>
      <c r="D217" s="1378"/>
      <c r="E217" s="284">
        <f>SUM(E218:E226)</f>
        <v>0</v>
      </c>
      <c r="F217" s="284">
        <f>SUM(F218:F226)</f>
        <v>0</v>
      </c>
      <c r="G217" s="284">
        <f>SUM(G218:G226)</f>
        <v>0</v>
      </c>
      <c r="H217" s="756">
        <f>SUM(H218:H226)</f>
        <v>0</v>
      </c>
      <c r="I217" s="760" t="str">
        <f>IF('⑦1.活動計画変更（販促）'!C49="変更",'⑦1.活動計画変更（販促）'!B49,IF('⑦1.活動計画変更（販促）'!C49="中止",'⑦1.活動計画変更（販促）'!B49,""))</f>
        <v/>
      </c>
      <c r="J217" s="1377" t="str">
        <f>IF('⑦1.活動計画変更（販促）'!C49="変更",'⑦1.活動計画変更（販促）'!D49,"")</f>
        <v/>
      </c>
      <c r="K217" s="1378"/>
      <c r="L217" s="284" t="str">
        <f>IF(SUM(L218:L226)=0,"",SUM(L218:L226))</f>
        <v/>
      </c>
      <c r="M217" s="284" t="str">
        <f>IF(SUM(M218:M226)=0,"",SUM(M218:M226))</f>
        <v/>
      </c>
      <c r="N217" s="284" t="str">
        <f>IF(SUM(N218:N226)=0,"",SUM(N218:N226))</f>
        <v/>
      </c>
      <c r="O217" s="284" t="str">
        <f>IF(SUM(O218:O226)=0,"",SUM(O218:O226))</f>
        <v/>
      </c>
      <c r="P217" s="277"/>
      <c r="Q217" s="1379"/>
      <c r="R217" s="1380"/>
      <c r="S217" s="259"/>
      <c r="T217" s="257"/>
      <c r="U217" s="180"/>
    </row>
    <row r="218" spans="2:21" ht="19.5" hidden="1" customHeight="1">
      <c r="B218" s="1363"/>
      <c r="C218" s="260" t="s">
        <v>589</v>
      </c>
      <c r="D218" s="261"/>
      <c r="E218" s="287">
        <f>SUM(F218:H218)</f>
        <v>0</v>
      </c>
      <c r="F218" s="287" t="str">
        <f>IF('①7.積算内訳（販促）'!F217="","",'①7.積算内訳（販促）'!F217)</f>
        <v/>
      </c>
      <c r="G218" s="287" t="str">
        <f>IF('①7.積算内訳（販促）'!G217="","",'①7.積算内訳（販促）'!G217)</f>
        <v/>
      </c>
      <c r="H218" s="752" t="str">
        <f>IF('①7.積算内訳（販促）'!H217="","",'①7.積算内訳（販促）'!H217)</f>
        <v/>
      </c>
      <c r="I218" s="1779" t="str">
        <f>IF('⑦1.活動計画変更（販促）'!C49="選択","",IF('⑦1.活動計画変更（販促）'!C49="変更",'⑦1.活動計画変更（販促）'!C49,IF('⑦1.活動計画変更（販促）'!C49="中止","中止","")))</f>
        <v/>
      </c>
      <c r="J218" s="260" t="s">
        <v>589</v>
      </c>
      <c r="K218" s="261"/>
      <c r="L218" s="287" t="str">
        <f>IF(SUM(M218:O218)=0,"",SUM(M218:O218))</f>
        <v/>
      </c>
      <c r="M218" s="262"/>
      <c r="N218" s="262"/>
      <c r="O218" s="262"/>
      <c r="P218" s="1366"/>
      <c r="Q218" s="1369"/>
      <c r="R218" s="1370"/>
      <c r="S218" s="268"/>
      <c r="T218" s="270"/>
      <c r="U218" s="180"/>
    </row>
    <row r="219" spans="2:21" ht="19.5" hidden="1" customHeight="1">
      <c r="B219" s="1364"/>
      <c r="C219" s="264" t="s">
        <v>590</v>
      </c>
      <c r="D219" s="265"/>
      <c r="E219" s="288">
        <f t="shared" ref="E219:E225" si="44">SUM(F219:H219)</f>
        <v>0</v>
      </c>
      <c r="F219" s="288" t="str">
        <f>IF('①7.積算内訳（販促）'!F218="","",'①7.積算内訳（販促）'!F218)</f>
        <v/>
      </c>
      <c r="G219" s="288" t="str">
        <f>IF('①7.積算内訳（販促）'!G218="","",'①7.積算内訳（販促）'!G218)</f>
        <v/>
      </c>
      <c r="H219" s="753" t="str">
        <f>IF('①7.積算内訳（販促）'!H218="","",'①7.積算内訳（販促）'!H218)</f>
        <v/>
      </c>
      <c r="I219" s="1780"/>
      <c r="J219" s="264" t="s">
        <v>590</v>
      </c>
      <c r="K219" s="265"/>
      <c r="L219" s="288" t="str">
        <f t="shared" ref="L219:L226" si="45">IF(SUM(M219:O219)=0,"",SUM(M219:O219))</f>
        <v/>
      </c>
      <c r="M219" s="266"/>
      <c r="N219" s="266"/>
      <c r="O219" s="266"/>
      <c r="P219" s="1367"/>
      <c r="Q219" s="1371"/>
      <c r="R219" s="1372"/>
      <c r="S219" s="259"/>
      <c r="T219" s="257"/>
      <c r="U219" s="180"/>
    </row>
    <row r="220" spans="2:21" ht="19.5" hidden="1" customHeight="1">
      <c r="B220" s="1364"/>
      <c r="C220" s="264" t="s">
        <v>591</v>
      </c>
      <c r="D220" s="265"/>
      <c r="E220" s="288">
        <f t="shared" si="44"/>
        <v>0</v>
      </c>
      <c r="F220" s="288" t="str">
        <f>IF('①7.積算内訳（販促）'!F219="","",'①7.積算内訳（販促）'!F219)</f>
        <v/>
      </c>
      <c r="G220" s="288" t="str">
        <f>IF('①7.積算内訳（販促）'!G219="","",'①7.積算内訳（販促）'!G219)</f>
        <v/>
      </c>
      <c r="H220" s="753" t="str">
        <f>IF('①7.積算内訳（販促）'!H219="","",'①7.積算内訳（販促）'!H219)</f>
        <v/>
      </c>
      <c r="I220" s="1780"/>
      <c r="J220" s="264" t="s">
        <v>591</v>
      </c>
      <c r="K220" s="265"/>
      <c r="L220" s="288" t="str">
        <f t="shared" si="45"/>
        <v/>
      </c>
      <c r="M220" s="266"/>
      <c r="N220" s="266"/>
      <c r="O220" s="266"/>
      <c r="P220" s="1367"/>
      <c r="Q220" s="1371"/>
      <c r="R220" s="1372"/>
      <c r="S220" s="259"/>
      <c r="T220" s="257"/>
      <c r="U220" s="180"/>
    </row>
    <row r="221" spans="2:21" ht="19.5" hidden="1" customHeight="1">
      <c r="B221" s="1364"/>
      <c r="C221" s="269" t="s">
        <v>592</v>
      </c>
      <c r="D221" s="265"/>
      <c r="E221" s="288">
        <f t="shared" si="44"/>
        <v>0</v>
      </c>
      <c r="F221" s="288" t="str">
        <f>IF('①7.積算内訳（販促）'!F220="","",'①7.積算内訳（販促）'!F220)</f>
        <v/>
      </c>
      <c r="G221" s="288" t="str">
        <f>IF('①7.積算内訳（販促）'!G220="","",'①7.積算内訳（販促）'!G220)</f>
        <v/>
      </c>
      <c r="H221" s="753" t="str">
        <f>IF('①7.積算内訳（販促）'!H220="","",'①7.積算内訳（販促）'!H220)</f>
        <v/>
      </c>
      <c r="I221" s="1780"/>
      <c r="J221" s="269" t="s">
        <v>592</v>
      </c>
      <c r="K221" s="265"/>
      <c r="L221" s="288" t="str">
        <f t="shared" si="45"/>
        <v/>
      </c>
      <c r="M221" s="266"/>
      <c r="N221" s="266"/>
      <c r="O221" s="266"/>
      <c r="P221" s="1367"/>
      <c r="Q221" s="1371"/>
      <c r="R221" s="1372"/>
      <c r="S221" s="259"/>
      <c r="T221" s="257"/>
      <c r="U221" s="180"/>
    </row>
    <row r="222" spans="2:21" ht="19.5" hidden="1" customHeight="1">
      <c r="B222" s="1364"/>
      <c r="C222" s="264" t="s">
        <v>593</v>
      </c>
      <c r="D222" s="265"/>
      <c r="E222" s="288">
        <f t="shared" si="44"/>
        <v>0</v>
      </c>
      <c r="F222" s="288" t="str">
        <f>IF('①7.積算内訳（販促）'!F221="","",'①7.積算内訳（販促）'!F221)</f>
        <v/>
      </c>
      <c r="G222" s="288" t="str">
        <f>IF('①7.積算内訳（販促）'!G221="","",'①7.積算内訳（販促）'!G221)</f>
        <v/>
      </c>
      <c r="H222" s="753" t="str">
        <f>IF('①7.積算内訳（販促）'!H221="","",'①7.積算内訳（販促）'!H221)</f>
        <v/>
      </c>
      <c r="I222" s="1780"/>
      <c r="J222" s="264" t="s">
        <v>593</v>
      </c>
      <c r="K222" s="265"/>
      <c r="L222" s="288" t="str">
        <f t="shared" si="45"/>
        <v/>
      </c>
      <c r="M222" s="266"/>
      <c r="N222" s="266"/>
      <c r="O222" s="266"/>
      <c r="P222" s="1367"/>
      <c r="Q222" s="1371"/>
      <c r="R222" s="1372"/>
      <c r="S222" s="268"/>
      <c r="T222" s="270"/>
      <c r="U222" s="180"/>
    </row>
    <row r="223" spans="2:21" ht="19.5" hidden="1" customHeight="1">
      <c r="B223" s="1364"/>
      <c r="C223" s="264" t="s">
        <v>594</v>
      </c>
      <c r="D223" s="265"/>
      <c r="E223" s="288">
        <f t="shared" si="44"/>
        <v>0</v>
      </c>
      <c r="F223" s="754" t="str">
        <f>IF('①7.積算内訳（販促）'!F222="","",'①7.積算内訳（販促）'!F222)</f>
        <v/>
      </c>
      <c r="G223" s="754" t="str">
        <f>IF('①7.積算内訳（販促）'!G222="","",'①7.積算内訳（販促）'!G222)</f>
        <v/>
      </c>
      <c r="H223" s="753" t="str">
        <f>IF('①7.積算内訳（販促）'!H222="","",'①7.積算内訳（販促）'!H222)</f>
        <v/>
      </c>
      <c r="I223" s="1780"/>
      <c r="J223" s="264" t="s">
        <v>594</v>
      </c>
      <c r="K223" s="265"/>
      <c r="L223" s="288" t="str">
        <f t="shared" si="45"/>
        <v/>
      </c>
      <c r="M223" s="278"/>
      <c r="N223" s="278"/>
      <c r="O223" s="278"/>
      <c r="P223" s="1367"/>
      <c r="Q223" s="1371"/>
      <c r="R223" s="1372"/>
      <c r="S223" s="268"/>
      <c r="T223" s="270"/>
      <c r="U223" s="180"/>
    </row>
    <row r="224" spans="2:21" ht="19.5" hidden="1" customHeight="1">
      <c r="B224" s="1364"/>
      <c r="C224" s="272" t="s">
        <v>631</v>
      </c>
      <c r="D224" s="265"/>
      <c r="E224" s="288">
        <f t="shared" si="44"/>
        <v>0</v>
      </c>
      <c r="F224" s="288" t="str">
        <f>IF('①7.積算内訳（販促）'!F223="","",'①7.積算内訳（販促）'!F223)</f>
        <v/>
      </c>
      <c r="G224" s="288" t="str">
        <f>IF('①7.積算内訳（販促）'!G223="","",'①7.積算内訳（販促）'!G223)</f>
        <v/>
      </c>
      <c r="H224" s="753" t="str">
        <f>IF('①7.積算内訳（販促）'!H223="","",'①7.積算内訳（販促）'!H223)</f>
        <v/>
      </c>
      <c r="I224" s="1780"/>
      <c r="J224" s="272" t="s">
        <v>631</v>
      </c>
      <c r="K224" s="265"/>
      <c r="L224" s="288" t="str">
        <f t="shared" si="45"/>
        <v/>
      </c>
      <c r="M224" s="266"/>
      <c r="N224" s="266"/>
      <c r="O224" s="266"/>
      <c r="P224" s="1367"/>
      <c r="Q224" s="1371"/>
      <c r="R224" s="1372"/>
      <c r="S224" s="268"/>
      <c r="T224" s="270"/>
      <c r="U224" s="180"/>
    </row>
    <row r="225" spans="2:21" ht="19.5" hidden="1" customHeight="1">
      <c r="B225" s="1364"/>
      <c r="C225" s="264" t="s">
        <v>595</v>
      </c>
      <c r="D225" s="265"/>
      <c r="E225" s="288">
        <f t="shared" si="44"/>
        <v>0</v>
      </c>
      <c r="F225" s="288" t="str">
        <f>IF('①7.積算内訳（販促）'!F224="","",'①7.積算内訳（販促）'!F224)</f>
        <v/>
      </c>
      <c r="G225" s="288" t="str">
        <f>IF('①7.積算内訳（販促）'!G224="","",'①7.積算内訳（販促）'!G224)</f>
        <v/>
      </c>
      <c r="H225" s="753" t="str">
        <f>IF('①7.積算内訳（販促）'!H224="","",'①7.積算内訳（販促）'!H224)</f>
        <v/>
      </c>
      <c r="I225" s="1780"/>
      <c r="J225" s="264" t="s">
        <v>595</v>
      </c>
      <c r="K225" s="265"/>
      <c r="L225" s="288" t="str">
        <f t="shared" si="45"/>
        <v/>
      </c>
      <c r="M225" s="266"/>
      <c r="N225" s="266"/>
      <c r="O225" s="266"/>
      <c r="P225" s="1367"/>
      <c r="Q225" s="1371"/>
      <c r="R225" s="1372"/>
      <c r="S225" s="268"/>
      <c r="T225" s="270"/>
      <c r="U225" s="180"/>
    </row>
    <row r="226" spans="2:21" ht="19.5" hidden="1" customHeight="1" thickBot="1">
      <c r="B226" s="1365"/>
      <c r="C226" s="273" t="s">
        <v>596</v>
      </c>
      <c r="D226" s="758" t="str">
        <f>IF('①7.積算内訳（販促）'!D225="","",'①7.積算内訳（販促）'!D225)</f>
        <v/>
      </c>
      <c r="E226" s="289">
        <f>SUM(F226:H226)</f>
        <v>0</v>
      </c>
      <c r="F226" s="289" t="str">
        <f>IF('①7.積算内訳（販促）'!F225="","",'①7.積算内訳（販促）'!F225)</f>
        <v/>
      </c>
      <c r="G226" s="289" t="str">
        <f>IF('①7.積算内訳（販促）'!G225="","",'①7.積算内訳（販促）'!G225)</f>
        <v/>
      </c>
      <c r="H226" s="755" t="str">
        <f>IF('①7.積算内訳（販促）'!H225="","",'①7.積算内訳（販促）'!H225)</f>
        <v/>
      </c>
      <c r="I226" s="1781"/>
      <c r="J226" s="273" t="s">
        <v>596</v>
      </c>
      <c r="K226" s="274"/>
      <c r="L226" s="289" t="str">
        <f t="shared" si="45"/>
        <v/>
      </c>
      <c r="M226" s="275"/>
      <c r="N226" s="275"/>
      <c r="O226" s="275"/>
      <c r="P226" s="1368"/>
      <c r="Q226" s="1381"/>
      <c r="R226" s="1382"/>
      <c r="S226" s="268"/>
      <c r="T226" s="270"/>
      <c r="U226" s="180"/>
    </row>
    <row r="227" spans="2:21" ht="37.5" hidden="1" customHeight="1">
      <c r="B227" s="204" t="str">
        <f>IF('①4.事業内容（販促）'!B27="","",'①4.事業内容（販促）'!B27)</f>
        <v/>
      </c>
      <c r="C227" s="1377" t="str">
        <f>IF('①4.事業内容（販促）'!C27="","",'①4.事業内容（販促）'!C27)</f>
        <v/>
      </c>
      <c r="D227" s="1378"/>
      <c r="E227" s="284">
        <f>SUM(E228:E236)</f>
        <v>0</v>
      </c>
      <c r="F227" s="284">
        <f>SUM(F228:F236)</f>
        <v>0</v>
      </c>
      <c r="G227" s="284">
        <f>SUM(G228:G236)</f>
        <v>0</v>
      </c>
      <c r="H227" s="756">
        <f>SUM(H228:H236)</f>
        <v>0</v>
      </c>
      <c r="I227" s="760" t="str">
        <f>IF('⑦1.活動計画変更（販促）'!C51="変更",'⑦1.活動計画変更（販促）'!B51,IF('⑦1.活動計画変更（販促）'!C51="中止",'⑦1.活動計画変更（販促）'!B51,""))</f>
        <v/>
      </c>
      <c r="J227" s="1377" t="str">
        <f>IF('⑦1.活動計画変更（販促）'!C51="変更",'⑦1.活動計画変更（販促）'!D51,"")</f>
        <v/>
      </c>
      <c r="K227" s="1378"/>
      <c r="L227" s="284" t="str">
        <f>IF(SUM(L228:L236)=0,"",SUM(L228:L236))</f>
        <v/>
      </c>
      <c r="M227" s="284" t="str">
        <f>IF(SUM(M228:M236)=0,"",SUM(M228:M236))</f>
        <v/>
      </c>
      <c r="N227" s="284" t="str">
        <f>IF(SUM(N228:N236)=0,"",SUM(N228:N236))</f>
        <v/>
      </c>
      <c r="O227" s="284" t="str">
        <f>IF(SUM(O228:O236)=0,"",SUM(O228:O236))</f>
        <v/>
      </c>
      <c r="P227" s="279"/>
      <c r="Q227" s="1383"/>
      <c r="R227" s="1384"/>
      <c r="S227" s="259"/>
      <c r="T227" s="257"/>
      <c r="U227" s="180"/>
    </row>
    <row r="228" spans="2:21" ht="19.5" hidden="1" customHeight="1">
      <c r="B228" s="1363"/>
      <c r="C228" s="260" t="s">
        <v>589</v>
      </c>
      <c r="D228" s="261"/>
      <c r="E228" s="287">
        <f>SUM(F228:H228)</f>
        <v>0</v>
      </c>
      <c r="F228" s="287" t="str">
        <f>IF('①7.積算内訳（販促）'!F227="","",'①7.積算内訳（販促）'!F227)</f>
        <v/>
      </c>
      <c r="G228" s="287" t="str">
        <f>IF('①7.積算内訳（販促）'!G227="","",'①7.積算内訳（販促）'!G227)</f>
        <v/>
      </c>
      <c r="H228" s="752" t="str">
        <f>IF('①7.積算内訳（販促）'!H227="","",'①7.積算内訳（販促）'!H227)</f>
        <v/>
      </c>
      <c r="I228" s="1779" t="str">
        <f>IF('⑦1.活動計画変更（販促）'!C51="選択","",IF('⑦1.活動計画変更（販促）'!C51="変更",'⑦1.活動計画変更（販促）'!C51,IF('⑦1.活動計画変更（販促）'!C51="中止","中止","")))</f>
        <v/>
      </c>
      <c r="J228" s="260" t="s">
        <v>589</v>
      </c>
      <c r="K228" s="261"/>
      <c r="L228" s="287" t="str">
        <f>IF(SUM(M228:O228)=0,"",SUM(M228:O228))</f>
        <v/>
      </c>
      <c r="M228" s="262"/>
      <c r="N228" s="262"/>
      <c r="O228" s="262"/>
      <c r="P228" s="1366"/>
      <c r="Q228" s="1369"/>
      <c r="R228" s="1370"/>
      <c r="S228" s="268"/>
      <c r="T228" s="270"/>
      <c r="U228" s="180"/>
    </row>
    <row r="229" spans="2:21" ht="19.5" hidden="1" customHeight="1">
      <c r="B229" s="1364"/>
      <c r="C229" s="264" t="s">
        <v>590</v>
      </c>
      <c r="D229" s="265"/>
      <c r="E229" s="288">
        <f t="shared" ref="E229:E235" si="46">SUM(F229:H229)</f>
        <v>0</v>
      </c>
      <c r="F229" s="288" t="str">
        <f>IF('①7.積算内訳（販促）'!F228="","",'①7.積算内訳（販促）'!F228)</f>
        <v/>
      </c>
      <c r="G229" s="288" t="str">
        <f>IF('①7.積算内訳（販促）'!G228="","",'①7.積算内訳（販促）'!G228)</f>
        <v/>
      </c>
      <c r="H229" s="753" t="str">
        <f>IF('①7.積算内訳（販促）'!H228="","",'①7.積算内訳（販促）'!H228)</f>
        <v/>
      </c>
      <c r="I229" s="1780"/>
      <c r="J229" s="264" t="s">
        <v>590</v>
      </c>
      <c r="K229" s="265"/>
      <c r="L229" s="288" t="str">
        <f t="shared" ref="L229:L236" si="47">IF(SUM(M229:O229)=0,"",SUM(M229:O229))</f>
        <v/>
      </c>
      <c r="M229" s="266"/>
      <c r="N229" s="266"/>
      <c r="O229" s="266"/>
      <c r="P229" s="1367"/>
      <c r="Q229" s="1371"/>
      <c r="R229" s="1372"/>
      <c r="S229" s="259"/>
      <c r="T229" s="257"/>
      <c r="U229" s="180"/>
    </row>
    <row r="230" spans="2:21" ht="19.5" hidden="1" customHeight="1">
      <c r="B230" s="1364"/>
      <c r="C230" s="264" t="s">
        <v>591</v>
      </c>
      <c r="D230" s="265"/>
      <c r="E230" s="288">
        <f t="shared" si="46"/>
        <v>0</v>
      </c>
      <c r="F230" s="288" t="str">
        <f>IF('①7.積算内訳（販促）'!F229="","",'①7.積算内訳（販促）'!F229)</f>
        <v/>
      </c>
      <c r="G230" s="288" t="str">
        <f>IF('①7.積算内訳（販促）'!G229="","",'①7.積算内訳（販促）'!G229)</f>
        <v/>
      </c>
      <c r="H230" s="753" t="str">
        <f>IF('①7.積算内訳（販促）'!H229="","",'①7.積算内訳（販促）'!H229)</f>
        <v/>
      </c>
      <c r="I230" s="1780"/>
      <c r="J230" s="264" t="s">
        <v>591</v>
      </c>
      <c r="K230" s="265"/>
      <c r="L230" s="288" t="str">
        <f t="shared" si="47"/>
        <v/>
      </c>
      <c r="M230" s="266"/>
      <c r="N230" s="266"/>
      <c r="O230" s="266"/>
      <c r="P230" s="1367"/>
      <c r="Q230" s="1371"/>
      <c r="R230" s="1372"/>
      <c r="S230" s="259"/>
      <c r="T230" s="257"/>
      <c r="U230" s="180"/>
    </row>
    <row r="231" spans="2:21" ht="19.5" hidden="1" customHeight="1">
      <c r="B231" s="1364"/>
      <c r="C231" s="269" t="s">
        <v>592</v>
      </c>
      <c r="D231" s="265"/>
      <c r="E231" s="288">
        <f t="shared" si="46"/>
        <v>0</v>
      </c>
      <c r="F231" s="288" t="str">
        <f>IF('①7.積算内訳（販促）'!F230="","",'①7.積算内訳（販促）'!F230)</f>
        <v/>
      </c>
      <c r="G231" s="288" t="str">
        <f>IF('①7.積算内訳（販促）'!G230="","",'①7.積算内訳（販促）'!G230)</f>
        <v/>
      </c>
      <c r="H231" s="753" t="str">
        <f>IF('①7.積算内訳（販促）'!H230="","",'①7.積算内訳（販促）'!H230)</f>
        <v/>
      </c>
      <c r="I231" s="1780"/>
      <c r="J231" s="269" t="s">
        <v>592</v>
      </c>
      <c r="K231" s="265"/>
      <c r="L231" s="288" t="str">
        <f t="shared" si="47"/>
        <v/>
      </c>
      <c r="M231" s="266"/>
      <c r="N231" s="266"/>
      <c r="O231" s="266"/>
      <c r="P231" s="1367"/>
      <c r="Q231" s="1371"/>
      <c r="R231" s="1372"/>
      <c r="S231" s="259"/>
      <c r="T231" s="257"/>
      <c r="U231" s="180"/>
    </row>
    <row r="232" spans="2:21" ht="19.5" hidden="1" customHeight="1">
      <c r="B232" s="1364"/>
      <c r="C232" s="264" t="s">
        <v>593</v>
      </c>
      <c r="D232" s="265"/>
      <c r="E232" s="288">
        <f t="shared" si="46"/>
        <v>0</v>
      </c>
      <c r="F232" s="288" t="str">
        <f>IF('①7.積算内訳（販促）'!F231="","",'①7.積算内訳（販促）'!F231)</f>
        <v/>
      </c>
      <c r="G232" s="288" t="str">
        <f>IF('①7.積算内訳（販促）'!G231="","",'①7.積算内訳（販促）'!G231)</f>
        <v/>
      </c>
      <c r="H232" s="753" t="str">
        <f>IF('①7.積算内訳（販促）'!H231="","",'①7.積算内訳（販促）'!H231)</f>
        <v/>
      </c>
      <c r="I232" s="1780"/>
      <c r="J232" s="264" t="s">
        <v>593</v>
      </c>
      <c r="K232" s="265"/>
      <c r="L232" s="288" t="str">
        <f t="shared" si="47"/>
        <v/>
      </c>
      <c r="M232" s="266"/>
      <c r="N232" s="266"/>
      <c r="O232" s="266"/>
      <c r="P232" s="1367"/>
      <c r="Q232" s="1371"/>
      <c r="R232" s="1372"/>
      <c r="S232" s="268"/>
      <c r="T232" s="270"/>
      <c r="U232" s="180"/>
    </row>
    <row r="233" spans="2:21" ht="19.5" hidden="1" customHeight="1">
      <c r="B233" s="1364"/>
      <c r="C233" s="264" t="s">
        <v>594</v>
      </c>
      <c r="D233" s="265"/>
      <c r="E233" s="288">
        <f t="shared" si="46"/>
        <v>0</v>
      </c>
      <c r="F233" s="754" t="str">
        <f>IF('①7.積算内訳（販促）'!F232="","",'①7.積算内訳（販促）'!F232)</f>
        <v/>
      </c>
      <c r="G233" s="754" t="str">
        <f>IF('①7.積算内訳（販促）'!G232="","",'①7.積算内訳（販促）'!G232)</f>
        <v/>
      </c>
      <c r="H233" s="753" t="str">
        <f>IF('①7.積算内訳（販促）'!H232="","",'①7.積算内訳（販促）'!H232)</f>
        <v/>
      </c>
      <c r="I233" s="1780"/>
      <c r="J233" s="264" t="s">
        <v>594</v>
      </c>
      <c r="K233" s="265"/>
      <c r="L233" s="288" t="str">
        <f t="shared" si="47"/>
        <v/>
      </c>
      <c r="M233" s="278"/>
      <c r="N233" s="278"/>
      <c r="O233" s="278"/>
      <c r="P233" s="1367"/>
      <c r="Q233" s="1373"/>
      <c r="R233" s="1374"/>
      <c r="S233" s="268"/>
      <c r="T233" s="270"/>
      <c r="U233" s="180"/>
    </row>
    <row r="234" spans="2:21" ht="19.5" hidden="1" customHeight="1">
      <c r="B234" s="1364"/>
      <c r="C234" s="272" t="s">
        <v>631</v>
      </c>
      <c r="D234" s="265"/>
      <c r="E234" s="288">
        <f t="shared" si="46"/>
        <v>0</v>
      </c>
      <c r="F234" s="288" t="str">
        <f>IF('①7.積算内訳（販促）'!F233="","",'①7.積算内訳（販促）'!F233)</f>
        <v/>
      </c>
      <c r="G234" s="288" t="str">
        <f>IF('①7.積算内訳（販促）'!G233="","",'①7.積算内訳（販促）'!G233)</f>
        <v/>
      </c>
      <c r="H234" s="753" t="str">
        <f>IF('①7.積算内訳（販促）'!H233="","",'①7.積算内訳（販促）'!H233)</f>
        <v/>
      </c>
      <c r="I234" s="1780"/>
      <c r="J234" s="272" t="s">
        <v>631</v>
      </c>
      <c r="K234" s="265"/>
      <c r="L234" s="288" t="str">
        <f t="shared" si="47"/>
        <v/>
      </c>
      <c r="M234" s="266"/>
      <c r="N234" s="266"/>
      <c r="O234" s="266"/>
      <c r="P234" s="1367"/>
      <c r="Q234" s="1371"/>
      <c r="R234" s="1372"/>
      <c r="S234" s="268"/>
      <c r="T234" s="270"/>
      <c r="U234" s="180"/>
    </row>
    <row r="235" spans="2:21" ht="19.5" hidden="1" customHeight="1">
      <c r="B235" s="1364"/>
      <c r="C235" s="264" t="s">
        <v>595</v>
      </c>
      <c r="D235" s="265"/>
      <c r="E235" s="288">
        <f t="shared" si="46"/>
        <v>0</v>
      </c>
      <c r="F235" s="288" t="str">
        <f>IF('①7.積算内訳（販促）'!F234="","",'①7.積算内訳（販促）'!F234)</f>
        <v/>
      </c>
      <c r="G235" s="288" t="str">
        <f>IF('①7.積算内訳（販促）'!G234="","",'①7.積算内訳（販促）'!G234)</f>
        <v/>
      </c>
      <c r="H235" s="753" t="str">
        <f>IF('①7.積算内訳（販促）'!H234="","",'①7.積算内訳（販促）'!H234)</f>
        <v/>
      </c>
      <c r="I235" s="1780"/>
      <c r="J235" s="264" t="s">
        <v>595</v>
      </c>
      <c r="K235" s="265"/>
      <c r="L235" s="288" t="str">
        <f t="shared" si="47"/>
        <v/>
      </c>
      <c r="M235" s="266"/>
      <c r="N235" s="266"/>
      <c r="O235" s="266"/>
      <c r="P235" s="1367"/>
      <c r="Q235" s="1371"/>
      <c r="R235" s="1372"/>
      <c r="S235" s="268"/>
      <c r="T235" s="270"/>
      <c r="U235" s="180"/>
    </row>
    <row r="236" spans="2:21" ht="19.5" hidden="1" customHeight="1" thickBot="1">
      <c r="B236" s="1365"/>
      <c r="C236" s="273" t="s">
        <v>596</v>
      </c>
      <c r="D236" s="758" t="str">
        <f>IF('①7.積算内訳（販促）'!D235="","",'①7.積算内訳（販促）'!D235)</f>
        <v/>
      </c>
      <c r="E236" s="289">
        <f>SUM(F236:H236)</f>
        <v>0</v>
      </c>
      <c r="F236" s="289" t="str">
        <f>IF('①7.積算内訳（販促）'!F235="","",'①7.積算内訳（販促）'!F235)</f>
        <v/>
      </c>
      <c r="G236" s="289" t="str">
        <f>IF('①7.積算内訳（販促）'!G235="","",'①7.積算内訳（販促）'!G235)</f>
        <v/>
      </c>
      <c r="H236" s="755" t="str">
        <f>IF('①7.積算内訳（販促）'!H235="","",'①7.積算内訳（販促）'!H235)</f>
        <v/>
      </c>
      <c r="I236" s="1781"/>
      <c r="J236" s="273" t="s">
        <v>596</v>
      </c>
      <c r="K236" s="274"/>
      <c r="L236" s="289" t="str">
        <f t="shared" si="47"/>
        <v/>
      </c>
      <c r="M236" s="275"/>
      <c r="N236" s="275"/>
      <c r="O236" s="275"/>
      <c r="P236" s="1368"/>
      <c r="Q236" s="1375"/>
      <c r="R236" s="1376"/>
      <c r="S236" s="268"/>
      <c r="T236" s="270"/>
      <c r="U236" s="180"/>
    </row>
    <row r="237" spans="2:21" ht="37.5" hidden="1" customHeight="1">
      <c r="B237" s="204" t="str">
        <f>IF('①4.事業内容（販促）'!B28="","",'①4.事業内容（販促）'!B28)</f>
        <v/>
      </c>
      <c r="C237" s="1377" t="str">
        <f>IF('①4.事業内容（販促）'!C28="","",'①4.事業内容（販促）'!C28)</f>
        <v/>
      </c>
      <c r="D237" s="1378"/>
      <c r="E237" s="284">
        <f>SUM(E238:E246)</f>
        <v>0</v>
      </c>
      <c r="F237" s="284">
        <f>SUM(F238:F246)</f>
        <v>0</v>
      </c>
      <c r="G237" s="284">
        <f>SUM(G238:G246)</f>
        <v>0</v>
      </c>
      <c r="H237" s="756">
        <f>SUM(H238:H246)</f>
        <v>0</v>
      </c>
      <c r="I237" s="760" t="str">
        <f>IF('⑦1.活動計画変更（販促）'!C53="変更",'⑦1.活動計画変更（販促）'!B53,IF('⑦1.活動計画変更（販促）'!C53="中止",'⑦1.活動計画変更（販促）'!B53,""))</f>
        <v/>
      </c>
      <c r="J237" s="1377" t="str">
        <f>IF('⑦1.活動計画変更（販促）'!C53="変更",'⑦1.活動計画変更（販促）'!D53,"")</f>
        <v/>
      </c>
      <c r="K237" s="1378"/>
      <c r="L237" s="284" t="str">
        <f>IF(SUM(L238:L246)=0,"",SUM(L238:L246))</f>
        <v/>
      </c>
      <c r="M237" s="284" t="str">
        <f>IF(SUM(M238:M246)=0,"",SUM(M238:M246))</f>
        <v/>
      </c>
      <c r="N237" s="284" t="str">
        <f>IF(SUM(N238:N246)=0,"",SUM(N238:N246))</f>
        <v/>
      </c>
      <c r="O237" s="284" t="str">
        <f>IF(SUM(O238:O246)=0,"",SUM(O238:O246))</f>
        <v/>
      </c>
      <c r="P237" s="277"/>
      <c r="Q237" s="1379"/>
      <c r="R237" s="1380"/>
      <c r="S237" s="259"/>
      <c r="T237" s="257"/>
      <c r="U237" s="180"/>
    </row>
    <row r="238" spans="2:21" ht="19.5" hidden="1" customHeight="1">
      <c r="B238" s="1363"/>
      <c r="C238" s="260" t="s">
        <v>589</v>
      </c>
      <c r="D238" s="261"/>
      <c r="E238" s="287">
        <f>SUM(F238:H238)</f>
        <v>0</v>
      </c>
      <c r="F238" s="287" t="str">
        <f>IF('①7.積算内訳（販促）'!F237="","",'①7.積算内訳（販促）'!F237)</f>
        <v/>
      </c>
      <c r="G238" s="287" t="str">
        <f>IF('①7.積算内訳（販促）'!G237="","",'①7.積算内訳（販促）'!G237)</f>
        <v/>
      </c>
      <c r="H238" s="752" t="str">
        <f>IF('①7.積算内訳（販促）'!H237="","",'①7.積算内訳（販促）'!H237)</f>
        <v/>
      </c>
      <c r="I238" s="1779" t="str">
        <f>IF('⑦1.活動計画変更（販促）'!C53="選択","",IF('⑦1.活動計画変更（販促）'!C53="変更",'⑦1.活動計画変更（販促）'!C53,IF('⑦1.活動計画変更（販促）'!C53="中止","中止","")))</f>
        <v/>
      </c>
      <c r="J238" s="260" t="s">
        <v>589</v>
      </c>
      <c r="K238" s="261"/>
      <c r="L238" s="287" t="str">
        <f>IF(SUM(M238:O238)=0,"",SUM(M238:O238))</f>
        <v/>
      </c>
      <c r="M238" s="262"/>
      <c r="N238" s="262"/>
      <c r="O238" s="262"/>
      <c r="P238" s="1366"/>
      <c r="Q238" s="1369"/>
      <c r="R238" s="1370"/>
      <c r="S238" s="268"/>
      <c r="T238" s="270"/>
      <c r="U238" s="180"/>
    </row>
    <row r="239" spans="2:21" ht="19.5" hidden="1" customHeight="1">
      <c r="B239" s="1364"/>
      <c r="C239" s="264" t="s">
        <v>590</v>
      </c>
      <c r="D239" s="265"/>
      <c r="E239" s="288">
        <f t="shared" ref="E239:E245" si="48">SUM(F239:H239)</f>
        <v>0</v>
      </c>
      <c r="F239" s="288" t="str">
        <f>IF('①7.積算内訳（販促）'!F238="","",'①7.積算内訳（販促）'!F238)</f>
        <v/>
      </c>
      <c r="G239" s="288" t="str">
        <f>IF('①7.積算内訳（販促）'!G238="","",'①7.積算内訳（販促）'!G238)</f>
        <v/>
      </c>
      <c r="H239" s="753" t="str">
        <f>IF('①7.積算内訳（販促）'!H238="","",'①7.積算内訳（販促）'!H238)</f>
        <v/>
      </c>
      <c r="I239" s="1780"/>
      <c r="J239" s="264" t="s">
        <v>590</v>
      </c>
      <c r="K239" s="265"/>
      <c r="L239" s="288" t="str">
        <f t="shared" ref="L239:L246" si="49">IF(SUM(M239:O239)=0,"",SUM(M239:O239))</f>
        <v/>
      </c>
      <c r="M239" s="266"/>
      <c r="N239" s="266"/>
      <c r="O239" s="266"/>
      <c r="P239" s="1367"/>
      <c r="Q239" s="1371"/>
      <c r="R239" s="1372"/>
      <c r="S239" s="259"/>
      <c r="T239" s="257"/>
      <c r="U239" s="180"/>
    </row>
    <row r="240" spans="2:21" ht="19.5" hidden="1" customHeight="1">
      <c r="B240" s="1364"/>
      <c r="C240" s="264" t="s">
        <v>591</v>
      </c>
      <c r="D240" s="265"/>
      <c r="E240" s="288">
        <f t="shared" si="48"/>
        <v>0</v>
      </c>
      <c r="F240" s="288" t="str">
        <f>IF('①7.積算内訳（販促）'!F239="","",'①7.積算内訳（販促）'!F239)</f>
        <v/>
      </c>
      <c r="G240" s="288" t="str">
        <f>IF('①7.積算内訳（販促）'!G239="","",'①7.積算内訳（販促）'!G239)</f>
        <v/>
      </c>
      <c r="H240" s="753" t="str">
        <f>IF('①7.積算内訳（販促）'!H239="","",'①7.積算内訳（販促）'!H239)</f>
        <v/>
      </c>
      <c r="I240" s="1780"/>
      <c r="J240" s="264" t="s">
        <v>591</v>
      </c>
      <c r="K240" s="265"/>
      <c r="L240" s="288" t="str">
        <f t="shared" si="49"/>
        <v/>
      </c>
      <c r="M240" s="266"/>
      <c r="N240" s="266"/>
      <c r="O240" s="266"/>
      <c r="P240" s="1367"/>
      <c r="Q240" s="1371"/>
      <c r="R240" s="1372"/>
      <c r="S240" s="259"/>
      <c r="T240" s="257"/>
      <c r="U240" s="180"/>
    </row>
    <row r="241" spans="2:21" ht="19.5" hidden="1" customHeight="1">
      <c r="B241" s="1364"/>
      <c r="C241" s="269" t="s">
        <v>592</v>
      </c>
      <c r="D241" s="265"/>
      <c r="E241" s="288">
        <f t="shared" si="48"/>
        <v>0</v>
      </c>
      <c r="F241" s="288" t="str">
        <f>IF('①7.積算内訳（販促）'!F240="","",'①7.積算内訳（販促）'!F240)</f>
        <v/>
      </c>
      <c r="G241" s="288" t="str">
        <f>IF('①7.積算内訳（販促）'!G240="","",'①7.積算内訳（販促）'!G240)</f>
        <v/>
      </c>
      <c r="H241" s="753" t="str">
        <f>IF('①7.積算内訳（販促）'!H240="","",'①7.積算内訳（販促）'!H240)</f>
        <v/>
      </c>
      <c r="I241" s="1780"/>
      <c r="J241" s="269" t="s">
        <v>592</v>
      </c>
      <c r="K241" s="265"/>
      <c r="L241" s="288" t="str">
        <f t="shared" si="49"/>
        <v/>
      </c>
      <c r="M241" s="266"/>
      <c r="N241" s="266"/>
      <c r="O241" s="266"/>
      <c r="P241" s="1367"/>
      <c r="Q241" s="1371"/>
      <c r="R241" s="1372"/>
      <c r="S241" s="259"/>
      <c r="T241" s="257"/>
      <c r="U241" s="180"/>
    </row>
    <row r="242" spans="2:21" ht="19.5" hidden="1" customHeight="1">
      <c r="B242" s="1364"/>
      <c r="C242" s="264" t="s">
        <v>593</v>
      </c>
      <c r="D242" s="265"/>
      <c r="E242" s="288">
        <f t="shared" si="48"/>
        <v>0</v>
      </c>
      <c r="F242" s="288" t="str">
        <f>IF('①7.積算内訳（販促）'!F241="","",'①7.積算内訳（販促）'!F241)</f>
        <v/>
      </c>
      <c r="G242" s="288" t="str">
        <f>IF('①7.積算内訳（販促）'!G241="","",'①7.積算内訳（販促）'!G241)</f>
        <v/>
      </c>
      <c r="H242" s="753" t="str">
        <f>IF('①7.積算内訳（販促）'!H241="","",'①7.積算内訳（販促）'!H241)</f>
        <v/>
      </c>
      <c r="I242" s="1780"/>
      <c r="J242" s="264" t="s">
        <v>593</v>
      </c>
      <c r="K242" s="265"/>
      <c r="L242" s="288" t="str">
        <f t="shared" si="49"/>
        <v/>
      </c>
      <c r="M242" s="266"/>
      <c r="N242" s="266"/>
      <c r="O242" s="266"/>
      <c r="P242" s="1367"/>
      <c r="Q242" s="1371"/>
      <c r="R242" s="1372"/>
      <c r="S242" s="268"/>
      <c r="T242" s="270"/>
      <c r="U242" s="180"/>
    </row>
    <row r="243" spans="2:21" ht="19.5" hidden="1" customHeight="1">
      <c r="B243" s="1364"/>
      <c r="C243" s="264" t="s">
        <v>594</v>
      </c>
      <c r="D243" s="265"/>
      <c r="E243" s="288">
        <f t="shared" si="48"/>
        <v>0</v>
      </c>
      <c r="F243" s="754" t="str">
        <f>IF('①7.積算内訳（販促）'!F242="","",'①7.積算内訳（販促）'!F242)</f>
        <v/>
      </c>
      <c r="G243" s="754" t="str">
        <f>IF('①7.積算内訳（販促）'!G242="","",'①7.積算内訳（販促）'!G242)</f>
        <v/>
      </c>
      <c r="H243" s="753" t="str">
        <f>IF('①7.積算内訳（販促）'!H242="","",'①7.積算内訳（販促）'!H242)</f>
        <v/>
      </c>
      <c r="I243" s="1780"/>
      <c r="J243" s="264" t="s">
        <v>594</v>
      </c>
      <c r="K243" s="265"/>
      <c r="L243" s="288" t="str">
        <f t="shared" si="49"/>
        <v/>
      </c>
      <c r="M243" s="278"/>
      <c r="N243" s="278"/>
      <c r="O243" s="278"/>
      <c r="P243" s="1367"/>
      <c r="Q243" s="1371"/>
      <c r="R243" s="1372"/>
      <c r="S243" s="268"/>
      <c r="T243" s="270"/>
      <c r="U243" s="180"/>
    </row>
    <row r="244" spans="2:21" ht="19.5" hidden="1" customHeight="1">
      <c r="B244" s="1364"/>
      <c r="C244" s="272" t="s">
        <v>631</v>
      </c>
      <c r="D244" s="265"/>
      <c r="E244" s="288">
        <f t="shared" si="48"/>
        <v>0</v>
      </c>
      <c r="F244" s="288" t="str">
        <f>IF('①7.積算内訳（販促）'!F243="","",'①7.積算内訳（販促）'!F243)</f>
        <v/>
      </c>
      <c r="G244" s="288" t="str">
        <f>IF('①7.積算内訳（販促）'!G243="","",'①7.積算内訳（販促）'!G243)</f>
        <v/>
      </c>
      <c r="H244" s="753" t="str">
        <f>IF('①7.積算内訳（販促）'!H243="","",'①7.積算内訳（販促）'!H243)</f>
        <v/>
      </c>
      <c r="I244" s="1780"/>
      <c r="J244" s="272" t="s">
        <v>631</v>
      </c>
      <c r="K244" s="265"/>
      <c r="L244" s="288" t="str">
        <f t="shared" si="49"/>
        <v/>
      </c>
      <c r="M244" s="266"/>
      <c r="N244" s="266"/>
      <c r="O244" s="266"/>
      <c r="P244" s="1367"/>
      <c r="Q244" s="1371"/>
      <c r="R244" s="1372"/>
      <c r="S244" s="268"/>
      <c r="T244" s="270"/>
      <c r="U244" s="180"/>
    </row>
    <row r="245" spans="2:21" ht="19.5" hidden="1" customHeight="1">
      <c r="B245" s="1364"/>
      <c r="C245" s="264" t="s">
        <v>595</v>
      </c>
      <c r="D245" s="265"/>
      <c r="E245" s="288">
        <f t="shared" si="48"/>
        <v>0</v>
      </c>
      <c r="F245" s="288" t="str">
        <f>IF('①7.積算内訳（販促）'!F244="","",'①7.積算内訳（販促）'!F244)</f>
        <v/>
      </c>
      <c r="G245" s="288" t="str">
        <f>IF('①7.積算内訳（販促）'!G244="","",'①7.積算内訳（販促）'!G244)</f>
        <v/>
      </c>
      <c r="H245" s="753" t="str">
        <f>IF('①7.積算内訳（販促）'!H244="","",'①7.積算内訳（販促）'!H244)</f>
        <v/>
      </c>
      <c r="I245" s="1780"/>
      <c r="J245" s="264" t="s">
        <v>595</v>
      </c>
      <c r="K245" s="265"/>
      <c r="L245" s="288" t="str">
        <f t="shared" si="49"/>
        <v/>
      </c>
      <c r="M245" s="266" t="s">
        <v>392</v>
      </c>
      <c r="N245" s="266"/>
      <c r="O245" s="266"/>
      <c r="P245" s="1367"/>
      <c r="Q245" s="1371"/>
      <c r="R245" s="1372"/>
      <c r="S245" s="268"/>
      <c r="T245" s="270"/>
      <c r="U245" s="180"/>
    </row>
    <row r="246" spans="2:21" ht="19.5" hidden="1" customHeight="1" thickBot="1">
      <c r="B246" s="1365"/>
      <c r="C246" s="273" t="s">
        <v>596</v>
      </c>
      <c r="D246" s="758" t="str">
        <f>IF('①7.積算内訳（販促）'!D245="","",'①7.積算内訳（販促）'!D245)</f>
        <v/>
      </c>
      <c r="E246" s="289">
        <f>SUM(F246:H246)</f>
        <v>0</v>
      </c>
      <c r="F246" s="289" t="str">
        <f>IF('①7.積算内訳（販促）'!F245="","",'①7.積算内訳（販促）'!F245)</f>
        <v/>
      </c>
      <c r="G246" s="289" t="str">
        <f>IF('①7.積算内訳（販促）'!G245="","",'①7.積算内訳（販促）'!G245)</f>
        <v/>
      </c>
      <c r="H246" s="755" t="str">
        <f>IF('①7.積算内訳（販促）'!H245="","",'①7.積算内訳（販促）'!H245)</f>
        <v/>
      </c>
      <c r="I246" s="1781"/>
      <c r="J246" s="273" t="s">
        <v>596</v>
      </c>
      <c r="K246" s="274"/>
      <c r="L246" s="289" t="str">
        <f t="shared" si="49"/>
        <v/>
      </c>
      <c r="M246" s="275"/>
      <c r="N246" s="275"/>
      <c r="O246" s="275"/>
      <c r="P246" s="1368"/>
      <c r="Q246" s="1381"/>
      <c r="R246" s="1382"/>
      <c r="S246" s="268"/>
      <c r="T246" s="270"/>
      <c r="U246" s="180"/>
    </row>
    <row r="247" spans="2:21" ht="37.5" hidden="1" customHeight="1">
      <c r="B247" s="285" t="str">
        <f>IF('①4.事業内容（販促）'!B29="","",'①4.事業内容（販促）'!B29)</f>
        <v/>
      </c>
      <c r="C247" s="1359" t="str">
        <f>IF('①4.事業内容（販促）'!C29="","",'①4.事業内容（販促）'!C29)</f>
        <v/>
      </c>
      <c r="D247" s="1360"/>
      <c r="E247" s="286">
        <f>SUM(E248:E256)</f>
        <v>0</v>
      </c>
      <c r="F247" s="286">
        <f>SUM(F248:F256)</f>
        <v>0</v>
      </c>
      <c r="G247" s="286">
        <f>SUM(G248:G256)</f>
        <v>0</v>
      </c>
      <c r="H247" s="757">
        <f>SUM(H248:H256)</f>
        <v>0</v>
      </c>
      <c r="I247" s="760" t="str">
        <f>IF('⑦1.活動計画変更（販促）'!C55="変更",'⑦1.活動計画変更（販促）'!B55,IF('⑦1.活動計画変更（販促）'!C55="中止",'⑦1.活動計画変更（販促）'!B55,""))</f>
        <v/>
      </c>
      <c r="J247" s="1359" t="str">
        <f>IF('⑦1.活動計画変更（販促）'!C55="変更",'⑦1.活動計画変更（販促）'!D55,"")</f>
        <v/>
      </c>
      <c r="K247" s="1360"/>
      <c r="L247" s="286" t="str">
        <f>IF(SUM(L248:L256)=0,"",SUM(L248:L256))</f>
        <v/>
      </c>
      <c r="M247" s="286" t="str">
        <f>IF(SUM(M248:M256)=0,"",SUM(M248:M256))</f>
        <v/>
      </c>
      <c r="N247" s="286" t="str">
        <f>IF(SUM(N248:N256)=0,"",SUM(N248:N256))</f>
        <v/>
      </c>
      <c r="O247" s="286" t="str">
        <f>IF(SUM(O248:O256)=0,"",SUM(O248:O256))</f>
        <v/>
      </c>
      <c r="P247" s="280"/>
      <c r="Q247" s="1777"/>
      <c r="R247" s="1778"/>
      <c r="S247" s="259"/>
      <c r="T247" s="257"/>
      <c r="U247" s="180"/>
    </row>
    <row r="248" spans="2:21" ht="19.5" hidden="1" customHeight="1">
      <c r="B248" s="1363"/>
      <c r="C248" s="260" t="s">
        <v>589</v>
      </c>
      <c r="D248" s="261"/>
      <c r="E248" s="287">
        <f>SUM(F248:H248)</f>
        <v>0</v>
      </c>
      <c r="F248" s="287" t="str">
        <f>IF('①7.積算内訳（販促）'!F247="","",'①7.積算内訳（販促）'!F247)</f>
        <v/>
      </c>
      <c r="G248" s="287" t="str">
        <f>IF('①7.積算内訳（販促）'!G247="","",'①7.積算内訳（販促）'!G247)</f>
        <v/>
      </c>
      <c r="H248" s="752" t="str">
        <f>IF('①7.積算内訳（販促）'!H247="","",'①7.積算内訳（販促）'!H247)</f>
        <v/>
      </c>
      <c r="I248" s="1779" t="str">
        <f>IF('⑦1.活動計画変更（販促）'!C55="選択","",IF('⑦1.活動計画変更（販促）'!C55="変更",'⑦1.活動計画変更（販促）'!C55,IF('⑦1.活動計画変更（販促）'!C55="中止","中止","")))</f>
        <v/>
      </c>
      <c r="J248" s="260" t="s">
        <v>589</v>
      </c>
      <c r="K248" s="261"/>
      <c r="L248" s="287" t="str">
        <f>IF(SUM(M248:O248)=0,"",SUM(M248:O248))</f>
        <v/>
      </c>
      <c r="M248" s="262"/>
      <c r="N248" s="262"/>
      <c r="O248" s="262"/>
      <c r="P248" s="1782"/>
      <c r="Q248" s="1785"/>
      <c r="R248" s="1786"/>
      <c r="S248" s="268"/>
      <c r="T248" s="270"/>
      <c r="U248" s="180"/>
    </row>
    <row r="249" spans="2:21" ht="19.5" hidden="1" customHeight="1">
      <c r="B249" s="1364"/>
      <c r="C249" s="264" t="s">
        <v>590</v>
      </c>
      <c r="D249" s="265"/>
      <c r="E249" s="288">
        <f t="shared" ref="E249:E255" si="50">SUM(F249:H249)</f>
        <v>0</v>
      </c>
      <c r="F249" s="288" t="str">
        <f>IF('①7.積算内訳（販促）'!F248="","",'①7.積算内訳（販促）'!F248)</f>
        <v/>
      </c>
      <c r="G249" s="288" t="str">
        <f>IF('①7.積算内訳（販促）'!G248="","",'①7.積算内訳（販促）'!G248)</f>
        <v/>
      </c>
      <c r="H249" s="753" t="str">
        <f>IF('①7.積算内訳（販促）'!H248="","",'①7.積算内訳（販促）'!H248)</f>
        <v/>
      </c>
      <c r="I249" s="1780"/>
      <c r="J249" s="264" t="s">
        <v>590</v>
      </c>
      <c r="K249" s="265"/>
      <c r="L249" s="288" t="str">
        <f t="shared" ref="L249:L256" si="51">IF(SUM(M249:O249)=0,"",SUM(M249:O249))</f>
        <v/>
      </c>
      <c r="M249" s="266"/>
      <c r="N249" s="266"/>
      <c r="O249" s="266"/>
      <c r="P249" s="1783"/>
      <c r="Q249" s="1373"/>
      <c r="R249" s="1374"/>
      <c r="S249" s="259"/>
      <c r="T249" s="257"/>
      <c r="U249" s="180"/>
    </row>
    <row r="250" spans="2:21" ht="19.5" hidden="1" customHeight="1">
      <c r="B250" s="1364"/>
      <c r="C250" s="264" t="s">
        <v>591</v>
      </c>
      <c r="D250" s="265"/>
      <c r="E250" s="288">
        <f t="shared" si="50"/>
        <v>0</v>
      </c>
      <c r="F250" s="288" t="str">
        <f>IF('①7.積算内訳（販促）'!F249="","",'①7.積算内訳（販促）'!F249)</f>
        <v/>
      </c>
      <c r="G250" s="288" t="str">
        <f>IF('①7.積算内訳（販促）'!G249="","",'①7.積算内訳（販促）'!G249)</f>
        <v/>
      </c>
      <c r="H250" s="753" t="str">
        <f>IF('①7.積算内訳（販促）'!H249="","",'①7.積算内訳（販促）'!H249)</f>
        <v/>
      </c>
      <c r="I250" s="1780"/>
      <c r="J250" s="264" t="s">
        <v>591</v>
      </c>
      <c r="K250" s="265"/>
      <c r="L250" s="288" t="str">
        <f t="shared" si="51"/>
        <v/>
      </c>
      <c r="M250" s="266"/>
      <c r="N250" s="266"/>
      <c r="O250" s="266"/>
      <c r="P250" s="1783"/>
      <c r="Q250" s="1373"/>
      <c r="R250" s="1374"/>
      <c r="S250" s="259"/>
      <c r="T250" s="257"/>
      <c r="U250" s="180"/>
    </row>
    <row r="251" spans="2:21" ht="19.5" hidden="1" customHeight="1">
      <c r="B251" s="1364"/>
      <c r="C251" s="269" t="s">
        <v>592</v>
      </c>
      <c r="D251" s="265"/>
      <c r="E251" s="288">
        <f t="shared" si="50"/>
        <v>0</v>
      </c>
      <c r="F251" s="288" t="str">
        <f>IF('①7.積算内訳（販促）'!F250="","",'①7.積算内訳（販促）'!F250)</f>
        <v/>
      </c>
      <c r="G251" s="288" t="str">
        <f>IF('①7.積算内訳（販促）'!G250="","",'①7.積算内訳（販促）'!G250)</f>
        <v/>
      </c>
      <c r="H251" s="753" t="str">
        <f>IF('①7.積算内訳（販促）'!H250="","",'①7.積算内訳（販促）'!H250)</f>
        <v/>
      </c>
      <c r="I251" s="1780"/>
      <c r="J251" s="269" t="s">
        <v>592</v>
      </c>
      <c r="K251" s="265"/>
      <c r="L251" s="288" t="str">
        <f t="shared" si="51"/>
        <v/>
      </c>
      <c r="M251" s="266"/>
      <c r="N251" s="266"/>
      <c r="O251" s="266"/>
      <c r="P251" s="1783"/>
      <c r="Q251" s="1373"/>
      <c r="R251" s="1374"/>
      <c r="S251" s="259"/>
      <c r="T251" s="257"/>
      <c r="U251" s="180"/>
    </row>
    <row r="252" spans="2:21" ht="19.5" hidden="1" customHeight="1">
      <c r="B252" s="1364"/>
      <c r="C252" s="264" t="s">
        <v>593</v>
      </c>
      <c r="D252" s="265"/>
      <c r="E252" s="288">
        <f t="shared" si="50"/>
        <v>0</v>
      </c>
      <c r="F252" s="288" t="str">
        <f>IF('①7.積算内訳（販促）'!F251="","",'①7.積算内訳（販促）'!F251)</f>
        <v/>
      </c>
      <c r="G252" s="288" t="str">
        <f>IF('①7.積算内訳（販促）'!G251="","",'①7.積算内訳（販促）'!G251)</f>
        <v/>
      </c>
      <c r="H252" s="753" t="str">
        <f>IF('①7.積算内訳（販促）'!H251="","",'①7.積算内訳（販促）'!H251)</f>
        <v/>
      </c>
      <c r="I252" s="1780"/>
      <c r="J252" s="264" t="s">
        <v>593</v>
      </c>
      <c r="K252" s="265"/>
      <c r="L252" s="288" t="str">
        <f t="shared" si="51"/>
        <v/>
      </c>
      <c r="M252" s="266"/>
      <c r="N252" s="266"/>
      <c r="O252" s="266"/>
      <c r="P252" s="1783"/>
      <c r="Q252" s="1373"/>
      <c r="R252" s="1374"/>
      <c r="S252" s="268"/>
      <c r="T252" s="270"/>
      <c r="U252" s="180"/>
    </row>
    <row r="253" spans="2:21" ht="19.5" hidden="1" customHeight="1">
      <c r="B253" s="1364"/>
      <c r="C253" s="264" t="s">
        <v>594</v>
      </c>
      <c r="D253" s="265"/>
      <c r="E253" s="288">
        <f t="shared" si="50"/>
        <v>0</v>
      </c>
      <c r="F253" s="754" t="str">
        <f>IF('①7.積算内訳（販促）'!F252="","",'①7.積算内訳（販促）'!F252)</f>
        <v/>
      </c>
      <c r="G253" s="754" t="str">
        <f>IF('①7.積算内訳（販促）'!G252="","",'①7.積算内訳（販促）'!G252)</f>
        <v/>
      </c>
      <c r="H253" s="753" t="str">
        <f>IF('①7.積算内訳（販促）'!H252="","",'①7.積算内訳（販促）'!H252)</f>
        <v/>
      </c>
      <c r="I253" s="1780"/>
      <c r="J253" s="264" t="s">
        <v>594</v>
      </c>
      <c r="K253" s="265"/>
      <c r="L253" s="288" t="str">
        <f t="shared" si="51"/>
        <v/>
      </c>
      <c r="M253" s="278"/>
      <c r="N253" s="278"/>
      <c r="O253" s="278"/>
      <c r="P253" s="1783"/>
      <c r="Q253" s="1373"/>
      <c r="R253" s="1374"/>
      <c r="S253" s="268"/>
      <c r="T253" s="270"/>
      <c r="U253" s="180"/>
    </row>
    <row r="254" spans="2:21" ht="19.5" hidden="1" customHeight="1">
      <c r="B254" s="1364"/>
      <c r="C254" s="272" t="s">
        <v>631</v>
      </c>
      <c r="D254" s="265"/>
      <c r="E254" s="288">
        <f t="shared" si="50"/>
        <v>0</v>
      </c>
      <c r="F254" s="288" t="str">
        <f>IF('①7.積算内訳（販促）'!F253="","",'①7.積算内訳（販促）'!F253)</f>
        <v/>
      </c>
      <c r="G254" s="288" t="str">
        <f>IF('①7.積算内訳（販促）'!G253="","",'①7.積算内訳（販促）'!G253)</f>
        <v/>
      </c>
      <c r="H254" s="753" t="str">
        <f>IF('①7.積算内訳（販促）'!H253="","",'①7.積算内訳（販促）'!H253)</f>
        <v/>
      </c>
      <c r="I254" s="1780"/>
      <c r="J254" s="272" t="s">
        <v>631</v>
      </c>
      <c r="K254" s="265"/>
      <c r="L254" s="288" t="str">
        <f t="shared" si="51"/>
        <v/>
      </c>
      <c r="M254" s="266"/>
      <c r="N254" s="266"/>
      <c r="O254" s="266"/>
      <c r="P254" s="1783"/>
      <c r="Q254" s="1373"/>
      <c r="R254" s="1374"/>
      <c r="S254" s="268"/>
      <c r="T254" s="270"/>
      <c r="U254" s="180"/>
    </row>
    <row r="255" spans="2:21" ht="19.5" hidden="1" customHeight="1">
      <c r="B255" s="1364"/>
      <c r="C255" s="264" t="s">
        <v>595</v>
      </c>
      <c r="D255" s="265"/>
      <c r="E255" s="288">
        <f t="shared" si="50"/>
        <v>0</v>
      </c>
      <c r="F255" s="288" t="str">
        <f>IF('①7.積算内訳（販促）'!F254="","",'①7.積算内訳（販促）'!F254)</f>
        <v/>
      </c>
      <c r="G255" s="288" t="str">
        <f>IF('①7.積算内訳（販促）'!G254="","",'①7.積算内訳（販促）'!G254)</f>
        <v/>
      </c>
      <c r="H255" s="753" t="str">
        <f>IF('①7.積算内訳（販促）'!H254="","",'①7.積算内訳（販促）'!H254)</f>
        <v/>
      </c>
      <c r="I255" s="1780"/>
      <c r="J255" s="264" t="s">
        <v>595</v>
      </c>
      <c r="K255" s="265"/>
      <c r="L255" s="288" t="str">
        <f t="shared" si="51"/>
        <v/>
      </c>
      <c r="M255" s="266"/>
      <c r="N255" s="266"/>
      <c r="O255" s="266"/>
      <c r="P255" s="1783"/>
      <c r="Q255" s="1373"/>
      <c r="R255" s="1374"/>
      <c r="S255" s="268"/>
      <c r="T255" s="270"/>
      <c r="U255" s="180"/>
    </row>
    <row r="256" spans="2:21" ht="19.5" hidden="1" customHeight="1" thickBot="1">
      <c r="B256" s="1365"/>
      <c r="C256" s="273" t="s">
        <v>596</v>
      </c>
      <c r="D256" s="758" t="str">
        <f>IF('①7.積算内訳（販促）'!D255="","",'①7.積算内訳（販促）'!D255)</f>
        <v/>
      </c>
      <c r="E256" s="289">
        <f>SUM(F256:H256)</f>
        <v>0</v>
      </c>
      <c r="F256" s="289" t="str">
        <f>IF('①7.積算内訳（販促）'!F255="","",'①7.積算内訳（販促）'!F255)</f>
        <v/>
      </c>
      <c r="G256" s="289" t="str">
        <f>IF('①7.積算内訳（販促）'!G255="","",'①7.積算内訳（販促）'!G255)</f>
        <v/>
      </c>
      <c r="H256" s="755" t="str">
        <f>IF('①7.積算内訳（販促）'!H255="","",'①7.積算内訳（販促）'!H255)</f>
        <v/>
      </c>
      <c r="I256" s="1781"/>
      <c r="J256" s="273" t="s">
        <v>596</v>
      </c>
      <c r="K256" s="274"/>
      <c r="L256" s="289" t="str">
        <f t="shared" si="51"/>
        <v/>
      </c>
      <c r="M256" s="275"/>
      <c r="N256" s="275"/>
      <c r="O256" s="275"/>
      <c r="P256" s="1784"/>
      <c r="Q256" s="1381"/>
      <c r="R256" s="1382"/>
      <c r="S256" s="268"/>
      <c r="T256" s="270"/>
      <c r="U256" s="180"/>
    </row>
    <row r="257" spans="2:21" ht="37.5" hidden="1" customHeight="1">
      <c r="B257" s="204" t="str">
        <f>IF('①4.事業内容（販促）'!B30="","",'①4.事業内容（販促）'!B30)</f>
        <v/>
      </c>
      <c r="C257" s="1359" t="str">
        <f>IF('①4.事業内容（販促）'!C30="","",'①4.事業内容（販促）'!C30)</f>
        <v/>
      </c>
      <c r="D257" s="1360"/>
      <c r="E257" s="284">
        <f>SUM(E258:E266)</f>
        <v>0</v>
      </c>
      <c r="F257" s="284">
        <f>SUM(F258:F266)</f>
        <v>0</v>
      </c>
      <c r="G257" s="284">
        <f>SUM(G258:G266)</f>
        <v>0</v>
      </c>
      <c r="H257" s="756">
        <f>SUM(H258:H266)</f>
        <v>0</v>
      </c>
      <c r="I257" s="760" t="str">
        <f>IF('⑦1.活動計画変更（販促）'!C57="変更",'⑦1.活動計画変更（販促）'!B57,IF('⑦1.活動計画変更（販促）'!C57="中止",'⑦1.活動計画変更（販促）'!B57,""))</f>
        <v/>
      </c>
      <c r="J257" s="1359" t="str">
        <f>IF('⑦1.活動計画変更（販促）'!C57="変更",'⑦1.活動計画変更（販促）'!D57,"")</f>
        <v/>
      </c>
      <c r="K257" s="1360"/>
      <c r="L257" s="284" t="str">
        <f>IF(SUM(L258:L266)=0,"",SUM(L258:L266))</f>
        <v/>
      </c>
      <c r="M257" s="284" t="str">
        <f>IF(SUM(M258:M266)=0,"",SUM(M258:M266))</f>
        <v/>
      </c>
      <c r="N257" s="284" t="str">
        <f>IF(SUM(N258:N266)=0,"",SUM(N258:N266))</f>
        <v/>
      </c>
      <c r="O257" s="284" t="str">
        <f>IF(SUM(O258:O266)=0,"",SUM(O258:O266))</f>
        <v/>
      </c>
      <c r="P257" s="277"/>
      <c r="Q257" s="1787"/>
      <c r="R257" s="1788"/>
      <c r="S257" s="259"/>
      <c r="T257" s="257"/>
      <c r="U257" s="180"/>
    </row>
    <row r="258" spans="2:21" ht="19.5" hidden="1" customHeight="1">
      <c r="B258" s="1363"/>
      <c r="C258" s="260" t="s">
        <v>589</v>
      </c>
      <c r="D258" s="261"/>
      <c r="E258" s="287">
        <f>SUM(F258:H258)</f>
        <v>0</v>
      </c>
      <c r="F258" s="287" t="str">
        <f>IF('①7.積算内訳（販促）'!F257="","",'①7.積算内訳（販促）'!F257)</f>
        <v/>
      </c>
      <c r="G258" s="287" t="str">
        <f>IF('①7.積算内訳（販促）'!G257="","",'①7.積算内訳（販促）'!G257)</f>
        <v/>
      </c>
      <c r="H258" s="752" t="str">
        <f>IF('①7.積算内訳（販促）'!H257="","",'①7.積算内訳（販促）'!H257)</f>
        <v/>
      </c>
      <c r="I258" s="1779" t="str">
        <f>IF('⑦1.活動計画変更（販促）'!C57="選択","",IF('⑦1.活動計画変更（販促）'!C57="変更",'⑦1.活動計画変更（販促）'!C57,IF('⑦1.活動計画変更（販促）'!C57="中止","中止","")))</f>
        <v/>
      </c>
      <c r="J258" s="260" t="s">
        <v>589</v>
      </c>
      <c r="K258" s="261"/>
      <c r="L258" s="287" t="str">
        <f>IF(SUM(M258:O258)=0,"",SUM(M258:O258))</f>
        <v/>
      </c>
      <c r="M258" s="262"/>
      <c r="N258" s="262"/>
      <c r="O258" s="262"/>
      <c r="P258" s="1782"/>
      <c r="Q258" s="1785"/>
      <c r="R258" s="1786"/>
      <c r="S258" s="268"/>
      <c r="T258" s="270"/>
      <c r="U258" s="180"/>
    </row>
    <row r="259" spans="2:21" ht="19.5" hidden="1" customHeight="1">
      <c r="B259" s="1364"/>
      <c r="C259" s="264" t="s">
        <v>590</v>
      </c>
      <c r="D259" s="265"/>
      <c r="E259" s="288">
        <f t="shared" ref="E259:E265" si="52">SUM(F259:H259)</f>
        <v>0</v>
      </c>
      <c r="F259" s="288" t="str">
        <f>IF('①7.積算内訳（販促）'!F258="","",'①7.積算内訳（販促）'!F258)</f>
        <v/>
      </c>
      <c r="G259" s="288" t="str">
        <f>IF('①7.積算内訳（販促）'!G258="","",'①7.積算内訳（販促）'!G258)</f>
        <v/>
      </c>
      <c r="H259" s="753" t="str">
        <f>IF('①7.積算内訳（販促）'!H258="","",'①7.積算内訳（販促）'!H258)</f>
        <v/>
      </c>
      <c r="I259" s="1780"/>
      <c r="J259" s="264" t="s">
        <v>590</v>
      </c>
      <c r="K259" s="265"/>
      <c r="L259" s="288" t="str">
        <f t="shared" ref="L259:L266" si="53">IF(SUM(M259:O259)=0,"",SUM(M259:O259))</f>
        <v/>
      </c>
      <c r="M259" s="266"/>
      <c r="N259" s="266"/>
      <c r="O259" s="266"/>
      <c r="P259" s="1783"/>
      <c r="Q259" s="1373"/>
      <c r="R259" s="1374"/>
      <c r="S259" s="259"/>
      <c r="T259" s="257"/>
      <c r="U259" s="180"/>
    </row>
    <row r="260" spans="2:21" ht="19.5" hidden="1" customHeight="1">
      <c r="B260" s="1364"/>
      <c r="C260" s="264" t="s">
        <v>591</v>
      </c>
      <c r="D260" s="265"/>
      <c r="E260" s="288">
        <f t="shared" si="52"/>
        <v>0</v>
      </c>
      <c r="F260" s="288" t="str">
        <f>IF('①7.積算内訳（販促）'!F259="","",'①7.積算内訳（販促）'!F259)</f>
        <v/>
      </c>
      <c r="G260" s="288" t="str">
        <f>IF('①7.積算内訳（販促）'!G259="","",'①7.積算内訳（販促）'!G259)</f>
        <v/>
      </c>
      <c r="H260" s="753" t="str">
        <f>IF('①7.積算内訳（販促）'!H259="","",'①7.積算内訳（販促）'!H259)</f>
        <v/>
      </c>
      <c r="I260" s="1780"/>
      <c r="J260" s="264" t="s">
        <v>591</v>
      </c>
      <c r="K260" s="265"/>
      <c r="L260" s="288" t="str">
        <f t="shared" si="53"/>
        <v/>
      </c>
      <c r="M260" s="266"/>
      <c r="N260" s="266"/>
      <c r="O260" s="266"/>
      <c r="P260" s="1783"/>
      <c r="Q260" s="1373"/>
      <c r="R260" s="1374"/>
      <c r="S260" s="259"/>
      <c r="T260" s="257"/>
      <c r="U260" s="180"/>
    </row>
    <row r="261" spans="2:21" ht="19.5" hidden="1" customHeight="1">
      <c r="B261" s="1364"/>
      <c r="C261" s="269" t="s">
        <v>592</v>
      </c>
      <c r="D261" s="265"/>
      <c r="E261" s="288">
        <f t="shared" si="52"/>
        <v>0</v>
      </c>
      <c r="F261" s="288" t="str">
        <f>IF('①7.積算内訳（販促）'!F260="","",'①7.積算内訳（販促）'!F260)</f>
        <v/>
      </c>
      <c r="G261" s="288" t="str">
        <f>IF('①7.積算内訳（販促）'!G260="","",'①7.積算内訳（販促）'!G260)</f>
        <v/>
      </c>
      <c r="H261" s="753" t="str">
        <f>IF('①7.積算内訳（販促）'!H260="","",'①7.積算内訳（販促）'!H260)</f>
        <v/>
      </c>
      <c r="I261" s="1780"/>
      <c r="J261" s="269" t="s">
        <v>592</v>
      </c>
      <c r="K261" s="265"/>
      <c r="L261" s="288" t="str">
        <f t="shared" si="53"/>
        <v/>
      </c>
      <c r="M261" s="266"/>
      <c r="N261" s="266"/>
      <c r="O261" s="266"/>
      <c r="P261" s="1783"/>
      <c r="Q261" s="1373"/>
      <c r="R261" s="1374"/>
      <c r="S261" s="259"/>
      <c r="T261" s="257"/>
      <c r="U261" s="180"/>
    </row>
    <row r="262" spans="2:21" ht="19.5" hidden="1" customHeight="1">
      <c r="B262" s="1364"/>
      <c r="C262" s="264" t="s">
        <v>593</v>
      </c>
      <c r="D262" s="265"/>
      <c r="E262" s="288">
        <f t="shared" si="52"/>
        <v>0</v>
      </c>
      <c r="F262" s="288" t="str">
        <f>IF('①7.積算内訳（販促）'!F261="","",'①7.積算内訳（販促）'!F261)</f>
        <v/>
      </c>
      <c r="G262" s="288" t="str">
        <f>IF('①7.積算内訳（販促）'!G261="","",'①7.積算内訳（販促）'!G261)</f>
        <v/>
      </c>
      <c r="H262" s="753" t="str">
        <f>IF('①7.積算内訳（販促）'!H261="","",'①7.積算内訳（販促）'!H261)</f>
        <v/>
      </c>
      <c r="I262" s="1780"/>
      <c r="J262" s="264" t="s">
        <v>593</v>
      </c>
      <c r="K262" s="265"/>
      <c r="L262" s="288" t="str">
        <f t="shared" si="53"/>
        <v/>
      </c>
      <c r="M262" s="266"/>
      <c r="N262" s="266"/>
      <c r="O262" s="266"/>
      <c r="P262" s="1783"/>
      <c r="Q262" s="1373"/>
      <c r="R262" s="1374"/>
      <c r="S262" s="268"/>
      <c r="T262" s="270"/>
      <c r="U262" s="180"/>
    </row>
    <row r="263" spans="2:21" ht="19.5" hidden="1" customHeight="1">
      <c r="B263" s="1364"/>
      <c r="C263" s="264" t="s">
        <v>594</v>
      </c>
      <c r="D263" s="265"/>
      <c r="E263" s="288">
        <f t="shared" si="52"/>
        <v>0</v>
      </c>
      <c r="F263" s="754" t="str">
        <f>IF('①7.積算内訳（販促）'!F262="","",'①7.積算内訳（販促）'!F262)</f>
        <v/>
      </c>
      <c r="G263" s="754" t="str">
        <f>IF('①7.積算内訳（販促）'!G262="","",'①7.積算内訳（販促）'!G262)</f>
        <v/>
      </c>
      <c r="H263" s="753" t="str">
        <f>IF('①7.積算内訳（販促）'!H262="","",'①7.積算内訳（販促）'!H262)</f>
        <v/>
      </c>
      <c r="I263" s="1780"/>
      <c r="J263" s="264" t="s">
        <v>594</v>
      </c>
      <c r="K263" s="265"/>
      <c r="L263" s="288" t="str">
        <f t="shared" si="53"/>
        <v/>
      </c>
      <c r="M263" s="278"/>
      <c r="N263" s="278"/>
      <c r="O263" s="278"/>
      <c r="P263" s="1783"/>
      <c r="Q263" s="1373"/>
      <c r="R263" s="1374"/>
      <c r="S263" s="268"/>
      <c r="T263" s="270"/>
      <c r="U263" s="180"/>
    </row>
    <row r="264" spans="2:21" ht="19.5" hidden="1" customHeight="1">
      <c r="B264" s="1364"/>
      <c r="C264" s="272" t="s">
        <v>631</v>
      </c>
      <c r="D264" s="265"/>
      <c r="E264" s="288">
        <f t="shared" si="52"/>
        <v>0</v>
      </c>
      <c r="F264" s="288" t="str">
        <f>IF('①7.積算内訳（販促）'!F263="","",'①7.積算内訳（販促）'!F263)</f>
        <v/>
      </c>
      <c r="G264" s="288" t="str">
        <f>IF('①7.積算内訳（販促）'!G263="","",'①7.積算内訳（販促）'!G263)</f>
        <v/>
      </c>
      <c r="H264" s="753" t="str">
        <f>IF('①7.積算内訳（販促）'!H263="","",'①7.積算内訳（販促）'!H263)</f>
        <v/>
      </c>
      <c r="I264" s="1780"/>
      <c r="J264" s="272" t="s">
        <v>631</v>
      </c>
      <c r="K264" s="265"/>
      <c r="L264" s="288" t="str">
        <f t="shared" si="53"/>
        <v/>
      </c>
      <c r="M264" s="266"/>
      <c r="N264" s="266"/>
      <c r="O264" s="266"/>
      <c r="P264" s="1783"/>
      <c r="Q264" s="1373"/>
      <c r="R264" s="1374"/>
      <c r="S264" s="268"/>
      <c r="T264" s="270"/>
      <c r="U264" s="180"/>
    </row>
    <row r="265" spans="2:21" ht="19.5" hidden="1" customHeight="1">
      <c r="B265" s="1364"/>
      <c r="C265" s="264" t="s">
        <v>595</v>
      </c>
      <c r="D265" s="265"/>
      <c r="E265" s="288">
        <f t="shared" si="52"/>
        <v>0</v>
      </c>
      <c r="F265" s="288" t="str">
        <f>IF('①7.積算内訳（販促）'!F264="","",'①7.積算内訳（販促）'!F264)</f>
        <v/>
      </c>
      <c r="G265" s="288" t="str">
        <f>IF('①7.積算内訳（販促）'!G264="","",'①7.積算内訳（販促）'!G264)</f>
        <v/>
      </c>
      <c r="H265" s="753" t="str">
        <f>IF('①7.積算内訳（販促）'!H264="","",'①7.積算内訳（販促）'!H264)</f>
        <v/>
      </c>
      <c r="I265" s="1780"/>
      <c r="J265" s="264" t="s">
        <v>595</v>
      </c>
      <c r="K265" s="265"/>
      <c r="L265" s="288" t="str">
        <f t="shared" si="53"/>
        <v/>
      </c>
      <c r="M265" s="266"/>
      <c r="N265" s="266"/>
      <c r="O265" s="266"/>
      <c r="P265" s="1783"/>
      <c r="Q265" s="1373"/>
      <c r="R265" s="1374"/>
      <c r="S265" s="268"/>
      <c r="T265" s="270"/>
      <c r="U265" s="180"/>
    </row>
    <row r="266" spans="2:21" ht="19.5" hidden="1" customHeight="1" thickBot="1">
      <c r="B266" s="1365"/>
      <c r="C266" s="273" t="s">
        <v>596</v>
      </c>
      <c r="D266" s="758" t="str">
        <f>IF('①7.積算内訳（販促）'!D265="","",'①7.積算内訳（販促）'!D265)</f>
        <v/>
      </c>
      <c r="E266" s="761">
        <f>SUM(F266:H266)</f>
        <v>0</v>
      </c>
      <c r="F266" s="289" t="str">
        <f>IF('①7.積算内訳（販促）'!F265="","",'①7.積算内訳（販促）'!F265)</f>
        <v/>
      </c>
      <c r="G266" s="289" t="str">
        <f>IF('①7.積算内訳（販促）'!G265="","",'①7.積算内訳（販促）'!G265)</f>
        <v/>
      </c>
      <c r="H266" s="755" t="str">
        <f>IF('①7.積算内訳（販促）'!H265="","",'①7.積算内訳（販促）'!H265)</f>
        <v/>
      </c>
      <c r="I266" s="1781"/>
      <c r="J266" s="273" t="s">
        <v>596</v>
      </c>
      <c r="K266" s="274"/>
      <c r="L266" s="761" t="str">
        <f t="shared" si="53"/>
        <v/>
      </c>
      <c r="M266" s="748"/>
      <c r="N266" s="748"/>
      <c r="O266" s="748"/>
      <c r="P266" s="1784"/>
      <c r="Q266" s="1381"/>
      <c r="R266" s="1382"/>
      <c r="S266" s="268"/>
      <c r="T266" s="270"/>
      <c r="U266" s="180"/>
    </row>
    <row r="267" spans="2:21" ht="37.5" hidden="1" customHeight="1">
      <c r="B267" s="285" t="str">
        <f>IF('①4.事業内容（販促）'!B31="","",'①4.事業内容（販促）'!B31)</f>
        <v/>
      </c>
      <c r="C267" s="1359" t="str">
        <f>IF('①4.事業内容（販促）'!C31="","",'①4.事業内容（販促）'!C31)</f>
        <v/>
      </c>
      <c r="D267" s="1360"/>
      <c r="E267" s="286">
        <f>SUM(E268:E276)</f>
        <v>0</v>
      </c>
      <c r="F267" s="286">
        <f>SUM(F268:F276)</f>
        <v>0</v>
      </c>
      <c r="G267" s="286">
        <f>SUM(G268:G276)</f>
        <v>0</v>
      </c>
      <c r="H267" s="757">
        <f>SUM(H268:H276)</f>
        <v>0</v>
      </c>
      <c r="I267" s="760" t="str">
        <f>IF('⑦1.活動計画変更（販促）'!C59="変更",'⑦1.活動計画変更（販促）'!B59,IF('⑦1.活動計画変更（販促）'!C59="中止",'⑦1.活動計画変更（販促）'!B59,""))</f>
        <v/>
      </c>
      <c r="J267" s="1359" t="str">
        <f>IF('⑦1.活動計画変更（販促）'!C59="変更",'⑦1.活動計画変更（販促）'!D59,"")</f>
        <v/>
      </c>
      <c r="K267" s="1360"/>
      <c r="L267" s="286" t="str">
        <f>IF(SUM(L268:L276)=0,"",SUM(L268:L276))</f>
        <v/>
      </c>
      <c r="M267" s="286" t="str">
        <f>IF(SUM(M268:M276)=0,"",SUM(M268:M276))</f>
        <v/>
      </c>
      <c r="N267" s="286" t="str">
        <f>IF(SUM(N268:N276)=0,"",SUM(N268:N276))</f>
        <v/>
      </c>
      <c r="O267" s="286" t="str">
        <f>IF(SUM(O268:O276)=0,"",SUM(O268:O276))</f>
        <v/>
      </c>
      <c r="P267" s="280"/>
      <c r="Q267" s="1777"/>
      <c r="R267" s="1778"/>
      <c r="S267" s="259"/>
      <c r="T267" s="257"/>
      <c r="U267" s="180"/>
    </row>
    <row r="268" spans="2:21" ht="19.5" hidden="1" customHeight="1">
      <c r="B268" s="1363"/>
      <c r="C268" s="260" t="s">
        <v>589</v>
      </c>
      <c r="D268" s="261"/>
      <c r="E268" s="287">
        <f>SUM(F268:H268)</f>
        <v>0</v>
      </c>
      <c r="F268" s="287" t="str">
        <f>IF('①7.積算内訳（販促）'!F267="","",'①7.積算内訳（販促）'!F267)</f>
        <v/>
      </c>
      <c r="G268" s="287" t="str">
        <f>IF('①7.積算内訳（販促）'!G267="","",'①7.積算内訳（販促）'!G267)</f>
        <v/>
      </c>
      <c r="H268" s="752" t="str">
        <f>IF('①7.積算内訳（販促）'!H267="","",'①7.積算内訳（販促）'!H267)</f>
        <v/>
      </c>
      <c r="I268" s="1779" t="str">
        <f>IF('⑦1.活動計画変更（販促）'!C59="選択","",IF('⑦1.活動計画変更（販促）'!C59="変更",'⑦1.活動計画変更（販促）'!C59,IF('⑦1.活動計画変更（販促）'!C59="中止","中止","")))</f>
        <v/>
      </c>
      <c r="J268" s="260" t="s">
        <v>589</v>
      </c>
      <c r="K268" s="261"/>
      <c r="L268" s="287" t="str">
        <f>IF(SUM(M268:O268)=0,"",SUM(M268:O268))</f>
        <v/>
      </c>
      <c r="M268" s="262"/>
      <c r="N268" s="262"/>
      <c r="O268" s="262"/>
      <c r="P268" s="1782"/>
      <c r="Q268" s="1785"/>
      <c r="R268" s="1786"/>
      <c r="S268" s="268"/>
      <c r="T268" s="270"/>
      <c r="U268" s="180"/>
    </row>
    <row r="269" spans="2:21" ht="19.5" hidden="1" customHeight="1">
      <c r="B269" s="1364"/>
      <c r="C269" s="264" t="s">
        <v>590</v>
      </c>
      <c r="D269" s="265"/>
      <c r="E269" s="288">
        <f t="shared" ref="E269:E275" si="54">SUM(F269:H269)</f>
        <v>0</v>
      </c>
      <c r="F269" s="288" t="str">
        <f>IF('①7.積算内訳（販促）'!F268="","",'①7.積算内訳（販促）'!F268)</f>
        <v/>
      </c>
      <c r="G269" s="288" t="str">
        <f>IF('①7.積算内訳（販促）'!G268="","",'①7.積算内訳（販促）'!G268)</f>
        <v/>
      </c>
      <c r="H269" s="753" t="str">
        <f>IF('①7.積算内訳（販促）'!H268="","",'①7.積算内訳（販促）'!H268)</f>
        <v/>
      </c>
      <c r="I269" s="1780"/>
      <c r="J269" s="264" t="s">
        <v>590</v>
      </c>
      <c r="K269" s="265"/>
      <c r="L269" s="288" t="str">
        <f t="shared" ref="L269:L276" si="55">IF(SUM(M269:O269)=0,"",SUM(M269:O269))</f>
        <v/>
      </c>
      <c r="M269" s="266"/>
      <c r="N269" s="266"/>
      <c r="O269" s="266"/>
      <c r="P269" s="1783"/>
      <c r="Q269" s="1373"/>
      <c r="R269" s="1374"/>
      <c r="S269" s="259"/>
      <c r="T269" s="257"/>
      <c r="U269" s="180"/>
    </row>
    <row r="270" spans="2:21" ht="19.5" hidden="1" customHeight="1">
      <c r="B270" s="1364"/>
      <c r="C270" s="264" t="s">
        <v>591</v>
      </c>
      <c r="D270" s="265"/>
      <c r="E270" s="288">
        <f t="shared" si="54"/>
        <v>0</v>
      </c>
      <c r="F270" s="288" t="str">
        <f>IF('①7.積算内訳（販促）'!F269="","",'①7.積算内訳（販促）'!F269)</f>
        <v/>
      </c>
      <c r="G270" s="288" t="str">
        <f>IF('①7.積算内訳（販促）'!G269="","",'①7.積算内訳（販促）'!G269)</f>
        <v/>
      </c>
      <c r="H270" s="753" t="str">
        <f>IF('①7.積算内訳（販促）'!H269="","",'①7.積算内訳（販促）'!H269)</f>
        <v/>
      </c>
      <c r="I270" s="1780"/>
      <c r="J270" s="264" t="s">
        <v>591</v>
      </c>
      <c r="K270" s="265"/>
      <c r="L270" s="288" t="str">
        <f t="shared" si="55"/>
        <v/>
      </c>
      <c r="M270" s="266"/>
      <c r="N270" s="266"/>
      <c r="O270" s="266"/>
      <c r="P270" s="1783"/>
      <c r="Q270" s="1373"/>
      <c r="R270" s="1374"/>
      <c r="S270" s="259"/>
      <c r="T270" s="257"/>
      <c r="U270" s="180"/>
    </row>
    <row r="271" spans="2:21" ht="19.5" hidden="1" customHeight="1">
      <c r="B271" s="1364"/>
      <c r="C271" s="269" t="s">
        <v>592</v>
      </c>
      <c r="D271" s="265"/>
      <c r="E271" s="288">
        <f t="shared" si="54"/>
        <v>0</v>
      </c>
      <c r="F271" s="288" t="str">
        <f>IF('①7.積算内訳（販促）'!F270="","",'①7.積算内訳（販促）'!F270)</f>
        <v/>
      </c>
      <c r="G271" s="288" t="str">
        <f>IF('①7.積算内訳（販促）'!G270="","",'①7.積算内訳（販促）'!G270)</f>
        <v/>
      </c>
      <c r="H271" s="753" t="str">
        <f>IF('①7.積算内訳（販促）'!H270="","",'①7.積算内訳（販促）'!H270)</f>
        <v/>
      </c>
      <c r="I271" s="1780"/>
      <c r="J271" s="269" t="s">
        <v>592</v>
      </c>
      <c r="K271" s="265"/>
      <c r="L271" s="288" t="str">
        <f t="shared" si="55"/>
        <v/>
      </c>
      <c r="M271" s="266"/>
      <c r="N271" s="266"/>
      <c r="O271" s="266"/>
      <c r="P271" s="1783"/>
      <c r="Q271" s="1373"/>
      <c r="R271" s="1374"/>
      <c r="S271" s="259"/>
      <c r="T271" s="257"/>
      <c r="U271" s="180"/>
    </row>
    <row r="272" spans="2:21" ht="19.5" hidden="1" customHeight="1">
      <c r="B272" s="1364"/>
      <c r="C272" s="264" t="s">
        <v>593</v>
      </c>
      <c r="D272" s="265"/>
      <c r="E272" s="288">
        <f t="shared" si="54"/>
        <v>0</v>
      </c>
      <c r="F272" s="288" t="str">
        <f>IF('①7.積算内訳（販促）'!F271="","",'①7.積算内訳（販促）'!F271)</f>
        <v/>
      </c>
      <c r="G272" s="288" t="str">
        <f>IF('①7.積算内訳（販促）'!G271="","",'①7.積算内訳（販促）'!G271)</f>
        <v/>
      </c>
      <c r="H272" s="753" t="str">
        <f>IF('①7.積算内訳（販促）'!H271="","",'①7.積算内訳（販促）'!H271)</f>
        <v/>
      </c>
      <c r="I272" s="1780"/>
      <c r="J272" s="264" t="s">
        <v>593</v>
      </c>
      <c r="K272" s="265"/>
      <c r="L272" s="288" t="str">
        <f t="shared" si="55"/>
        <v/>
      </c>
      <c r="M272" s="266"/>
      <c r="N272" s="266"/>
      <c r="O272" s="266"/>
      <c r="P272" s="1783"/>
      <c r="Q272" s="1373"/>
      <c r="R272" s="1374"/>
      <c r="S272" s="268"/>
      <c r="T272" s="270"/>
      <c r="U272" s="180"/>
    </row>
    <row r="273" spans="2:21" ht="19.5" hidden="1" customHeight="1">
      <c r="B273" s="1364"/>
      <c r="C273" s="264" t="s">
        <v>594</v>
      </c>
      <c r="D273" s="265"/>
      <c r="E273" s="288">
        <f t="shared" si="54"/>
        <v>0</v>
      </c>
      <c r="F273" s="754" t="str">
        <f>IF('①7.積算内訳（販促）'!F272="","",'①7.積算内訳（販促）'!F272)</f>
        <v/>
      </c>
      <c r="G273" s="754" t="str">
        <f>IF('①7.積算内訳（販促）'!G272="","",'①7.積算内訳（販促）'!G272)</f>
        <v/>
      </c>
      <c r="H273" s="753" t="str">
        <f>IF('①7.積算内訳（販促）'!H272="","",'①7.積算内訳（販促）'!H272)</f>
        <v/>
      </c>
      <c r="I273" s="1780"/>
      <c r="J273" s="264" t="s">
        <v>594</v>
      </c>
      <c r="K273" s="265"/>
      <c r="L273" s="288" t="str">
        <f t="shared" si="55"/>
        <v/>
      </c>
      <c r="M273" s="278"/>
      <c r="N273" s="278"/>
      <c r="O273" s="278"/>
      <c r="P273" s="1783"/>
      <c r="Q273" s="1373"/>
      <c r="R273" s="1374"/>
      <c r="S273" s="268"/>
      <c r="T273" s="270"/>
      <c r="U273" s="180"/>
    </row>
    <row r="274" spans="2:21" ht="19.5" hidden="1" customHeight="1">
      <c r="B274" s="1364"/>
      <c r="C274" s="272" t="s">
        <v>631</v>
      </c>
      <c r="D274" s="265"/>
      <c r="E274" s="288">
        <f t="shared" si="54"/>
        <v>0</v>
      </c>
      <c r="F274" s="288" t="str">
        <f>IF('①7.積算内訳（販促）'!F273="","",'①7.積算内訳（販促）'!F273)</f>
        <v/>
      </c>
      <c r="G274" s="288" t="str">
        <f>IF('①7.積算内訳（販促）'!G273="","",'①7.積算内訳（販促）'!G273)</f>
        <v/>
      </c>
      <c r="H274" s="753" t="str">
        <f>IF('①7.積算内訳（販促）'!H273="","",'①7.積算内訳（販促）'!H273)</f>
        <v/>
      </c>
      <c r="I274" s="1780"/>
      <c r="J274" s="272" t="s">
        <v>631</v>
      </c>
      <c r="K274" s="265"/>
      <c r="L274" s="288" t="str">
        <f t="shared" si="55"/>
        <v/>
      </c>
      <c r="M274" s="266"/>
      <c r="N274" s="266"/>
      <c r="O274" s="266"/>
      <c r="P274" s="1783"/>
      <c r="Q274" s="1373"/>
      <c r="R274" s="1374"/>
      <c r="S274" s="268"/>
      <c r="T274" s="270"/>
      <c r="U274" s="180"/>
    </row>
    <row r="275" spans="2:21" ht="19.5" hidden="1" customHeight="1">
      <c r="B275" s="1364"/>
      <c r="C275" s="264" t="s">
        <v>595</v>
      </c>
      <c r="D275" s="265"/>
      <c r="E275" s="288">
        <f t="shared" si="54"/>
        <v>0</v>
      </c>
      <c r="F275" s="288" t="str">
        <f>IF('①7.積算内訳（販促）'!F274="","",'①7.積算内訳（販促）'!F274)</f>
        <v/>
      </c>
      <c r="G275" s="288" t="str">
        <f>IF('①7.積算内訳（販促）'!G274="","",'①7.積算内訳（販促）'!G274)</f>
        <v/>
      </c>
      <c r="H275" s="753" t="str">
        <f>IF('①7.積算内訳（販促）'!H274="","",'①7.積算内訳（販促）'!H274)</f>
        <v/>
      </c>
      <c r="I275" s="1780"/>
      <c r="J275" s="264" t="s">
        <v>595</v>
      </c>
      <c r="K275" s="265"/>
      <c r="L275" s="288" t="str">
        <f t="shared" si="55"/>
        <v/>
      </c>
      <c r="M275" s="266"/>
      <c r="N275" s="266"/>
      <c r="O275" s="266"/>
      <c r="P275" s="1783"/>
      <c r="Q275" s="1373"/>
      <c r="R275" s="1374"/>
      <c r="S275" s="268"/>
      <c r="T275" s="270"/>
      <c r="U275" s="180"/>
    </row>
    <row r="276" spans="2:21" ht="19.5" hidden="1" customHeight="1" thickBot="1">
      <c r="B276" s="1365"/>
      <c r="C276" s="273" t="s">
        <v>596</v>
      </c>
      <c r="D276" s="758" t="str">
        <f>IF('①7.積算内訳（販促）'!D275="","",'①7.積算内訳（販促）'!D275)</f>
        <v/>
      </c>
      <c r="E276" s="289">
        <f>SUM(F276:H276)</f>
        <v>0</v>
      </c>
      <c r="F276" s="289" t="str">
        <f>IF('①7.積算内訳（販促）'!F275="","",'①7.積算内訳（販促）'!F275)</f>
        <v/>
      </c>
      <c r="G276" s="289" t="str">
        <f>IF('①7.積算内訳（販促）'!G275="","",'①7.積算内訳（販促）'!G275)</f>
        <v/>
      </c>
      <c r="H276" s="755" t="str">
        <f>IF('①7.積算内訳（販促）'!H275="","",'①7.積算内訳（販促）'!H275)</f>
        <v/>
      </c>
      <c r="I276" s="1781"/>
      <c r="J276" s="273" t="s">
        <v>596</v>
      </c>
      <c r="K276" s="274"/>
      <c r="L276" s="289" t="str">
        <f t="shared" si="55"/>
        <v/>
      </c>
      <c r="M276" s="275"/>
      <c r="N276" s="275"/>
      <c r="O276" s="275"/>
      <c r="P276" s="1784"/>
      <c r="Q276" s="1381"/>
      <c r="R276" s="1382"/>
      <c r="S276" s="268"/>
      <c r="T276" s="270"/>
      <c r="U276" s="180"/>
    </row>
    <row r="277" spans="2:21" ht="37.5" hidden="1" customHeight="1">
      <c r="B277" s="204" t="str">
        <f>IF('①4.事業内容（販促）'!B32="","",'①4.事業内容（販促）'!B32)</f>
        <v/>
      </c>
      <c r="C277" s="1359" t="str">
        <f>IF('①4.事業内容（販促）'!C32="","",'①4.事業内容（販促）'!C32)</f>
        <v/>
      </c>
      <c r="D277" s="1360"/>
      <c r="E277" s="284">
        <f>SUM(E278:E286)</f>
        <v>0</v>
      </c>
      <c r="F277" s="284">
        <f>SUM(F278:F286)</f>
        <v>0</v>
      </c>
      <c r="G277" s="284">
        <f>SUM(G278:G286)</f>
        <v>0</v>
      </c>
      <c r="H277" s="756">
        <f>SUM(H278:H286)</f>
        <v>0</v>
      </c>
      <c r="I277" s="760" t="str">
        <f>IF('⑦1.活動計画変更（販促）'!C61="変更",'⑦1.活動計画変更（販促）'!B61,IF('⑦1.活動計画変更（販促）'!C61="中止",'⑦1.活動計画変更（販促）'!B61,""))</f>
        <v/>
      </c>
      <c r="J277" s="1359" t="str">
        <f>IF('⑦1.活動計画変更（販促）'!C61="変更",'⑦1.活動計画変更（販促）'!D61,"")</f>
        <v/>
      </c>
      <c r="K277" s="1360"/>
      <c r="L277" s="284" t="str">
        <f>IF(SUM(L278:L286)=0,"",SUM(L278:L286))</f>
        <v/>
      </c>
      <c r="M277" s="284" t="str">
        <f>IF(SUM(M278:M286)=0,"",SUM(M278:M286))</f>
        <v/>
      </c>
      <c r="N277" s="284" t="str">
        <f>IF(SUM(N278:N286)=0,"",SUM(N278:N286))</f>
        <v/>
      </c>
      <c r="O277" s="284" t="str">
        <f>IF(SUM(O278:O286)=0,"",SUM(O278:O286))</f>
        <v/>
      </c>
      <c r="P277" s="277"/>
      <c r="Q277" s="1787"/>
      <c r="R277" s="1788"/>
      <c r="S277" s="259"/>
      <c r="T277" s="257"/>
      <c r="U277" s="180"/>
    </row>
    <row r="278" spans="2:21" ht="19.5" hidden="1" customHeight="1">
      <c r="B278" s="1363"/>
      <c r="C278" s="260" t="s">
        <v>589</v>
      </c>
      <c r="D278" s="261"/>
      <c r="E278" s="287">
        <f>SUM(F278:H278)</f>
        <v>0</v>
      </c>
      <c r="F278" s="287" t="str">
        <f>IF('①7.積算内訳（販促）'!F277="","",'①7.積算内訳（販促）'!F277)</f>
        <v/>
      </c>
      <c r="G278" s="287" t="str">
        <f>IF('①7.積算内訳（販促）'!G277="","",'①7.積算内訳（販促）'!G277)</f>
        <v/>
      </c>
      <c r="H278" s="752" t="str">
        <f>IF('①7.積算内訳（販促）'!H277="","",'①7.積算内訳（販促）'!H277)</f>
        <v/>
      </c>
      <c r="I278" s="1779" t="str">
        <f>IF('⑦1.活動計画変更（販促）'!C61="選択","",IF('⑦1.活動計画変更（販促）'!C61="変更",'⑦1.活動計画変更（販促）'!C61,IF('⑦1.活動計画変更（販促）'!C61="中止","中止","")))</f>
        <v/>
      </c>
      <c r="J278" s="260" t="s">
        <v>589</v>
      </c>
      <c r="K278" s="261"/>
      <c r="L278" s="287" t="str">
        <f>IF(SUM(M278:O278)=0,"",SUM(M278:O278))</f>
        <v/>
      </c>
      <c r="M278" s="262"/>
      <c r="N278" s="262"/>
      <c r="O278" s="262"/>
      <c r="P278" s="1782"/>
      <c r="Q278" s="1785"/>
      <c r="R278" s="1786"/>
      <c r="S278" s="268"/>
      <c r="T278" s="270"/>
      <c r="U278" s="180"/>
    </row>
    <row r="279" spans="2:21" ht="19.5" hidden="1" customHeight="1">
      <c r="B279" s="1364"/>
      <c r="C279" s="264" t="s">
        <v>590</v>
      </c>
      <c r="D279" s="265"/>
      <c r="E279" s="288">
        <f t="shared" ref="E279:E285" si="56">SUM(F279:H279)</f>
        <v>0</v>
      </c>
      <c r="F279" s="288" t="str">
        <f>IF('①7.積算内訳（販促）'!F278="","",'①7.積算内訳（販促）'!F278)</f>
        <v/>
      </c>
      <c r="G279" s="288" t="str">
        <f>IF('①7.積算内訳（販促）'!G278="","",'①7.積算内訳（販促）'!G278)</f>
        <v/>
      </c>
      <c r="H279" s="753" t="str">
        <f>IF('①7.積算内訳（販促）'!H278="","",'①7.積算内訳（販促）'!H278)</f>
        <v/>
      </c>
      <c r="I279" s="1780"/>
      <c r="J279" s="264" t="s">
        <v>590</v>
      </c>
      <c r="K279" s="265"/>
      <c r="L279" s="288" t="str">
        <f t="shared" ref="L279:L286" si="57">IF(SUM(M279:O279)=0,"",SUM(M279:O279))</f>
        <v/>
      </c>
      <c r="M279" s="266"/>
      <c r="N279" s="266"/>
      <c r="O279" s="266"/>
      <c r="P279" s="1783"/>
      <c r="Q279" s="1373"/>
      <c r="R279" s="1374"/>
      <c r="S279" s="259"/>
      <c r="T279" s="257"/>
      <c r="U279" s="180"/>
    </row>
    <row r="280" spans="2:21" ht="19.5" hidden="1" customHeight="1">
      <c r="B280" s="1364"/>
      <c r="C280" s="264" t="s">
        <v>591</v>
      </c>
      <c r="D280" s="265"/>
      <c r="E280" s="288">
        <f t="shared" si="56"/>
        <v>0</v>
      </c>
      <c r="F280" s="288" t="str">
        <f>IF('①7.積算内訳（販促）'!F279="","",'①7.積算内訳（販促）'!F279)</f>
        <v/>
      </c>
      <c r="G280" s="288" t="str">
        <f>IF('①7.積算内訳（販促）'!G279="","",'①7.積算内訳（販促）'!G279)</f>
        <v/>
      </c>
      <c r="H280" s="753" t="str">
        <f>IF('①7.積算内訳（販促）'!H279="","",'①7.積算内訳（販促）'!H279)</f>
        <v/>
      </c>
      <c r="I280" s="1780"/>
      <c r="J280" s="264" t="s">
        <v>591</v>
      </c>
      <c r="K280" s="265"/>
      <c r="L280" s="288" t="str">
        <f t="shared" si="57"/>
        <v/>
      </c>
      <c r="M280" s="266"/>
      <c r="N280" s="266"/>
      <c r="O280" s="266"/>
      <c r="P280" s="1783"/>
      <c r="Q280" s="1373"/>
      <c r="R280" s="1374"/>
      <c r="S280" s="259"/>
      <c r="T280" s="257"/>
      <c r="U280" s="180"/>
    </row>
    <row r="281" spans="2:21" ht="19.5" hidden="1" customHeight="1">
      <c r="B281" s="1364"/>
      <c r="C281" s="269" t="s">
        <v>592</v>
      </c>
      <c r="D281" s="265"/>
      <c r="E281" s="288">
        <f t="shared" si="56"/>
        <v>0</v>
      </c>
      <c r="F281" s="288" t="str">
        <f>IF('①7.積算内訳（販促）'!F280="","",'①7.積算内訳（販促）'!F280)</f>
        <v/>
      </c>
      <c r="G281" s="288" t="str">
        <f>IF('①7.積算内訳（販促）'!G280="","",'①7.積算内訳（販促）'!G280)</f>
        <v/>
      </c>
      <c r="H281" s="753" t="str">
        <f>IF('①7.積算内訳（販促）'!H280="","",'①7.積算内訳（販促）'!H280)</f>
        <v/>
      </c>
      <c r="I281" s="1780"/>
      <c r="J281" s="269" t="s">
        <v>592</v>
      </c>
      <c r="K281" s="265"/>
      <c r="L281" s="288" t="str">
        <f t="shared" si="57"/>
        <v/>
      </c>
      <c r="M281" s="266"/>
      <c r="N281" s="266"/>
      <c r="O281" s="266"/>
      <c r="P281" s="1783"/>
      <c r="Q281" s="1373"/>
      <c r="R281" s="1374"/>
      <c r="S281" s="259"/>
      <c r="T281" s="257"/>
      <c r="U281" s="180"/>
    </row>
    <row r="282" spans="2:21" ht="19.5" hidden="1" customHeight="1">
      <c r="B282" s="1364"/>
      <c r="C282" s="264" t="s">
        <v>593</v>
      </c>
      <c r="D282" s="265"/>
      <c r="E282" s="288">
        <f t="shared" si="56"/>
        <v>0</v>
      </c>
      <c r="F282" s="288" t="str">
        <f>IF('①7.積算内訳（販促）'!F281="","",'①7.積算内訳（販促）'!F281)</f>
        <v/>
      </c>
      <c r="G282" s="288" t="str">
        <f>IF('①7.積算内訳（販促）'!G281="","",'①7.積算内訳（販促）'!G281)</f>
        <v/>
      </c>
      <c r="H282" s="753" t="str">
        <f>IF('①7.積算内訳（販促）'!H281="","",'①7.積算内訳（販促）'!H281)</f>
        <v/>
      </c>
      <c r="I282" s="1780"/>
      <c r="J282" s="264" t="s">
        <v>593</v>
      </c>
      <c r="K282" s="265"/>
      <c r="L282" s="288" t="str">
        <f t="shared" si="57"/>
        <v/>
      </c>
      <c r="M282" s="266"/>
      <c r="N282" s="266"/>
      <c r="O282" s="266"/>
      <c r="P282" s="1783"/>
      <c r="Q282" s="1373"/>
      <c r="R282" s="1374"/>
      <c r="S282" s="268"/>
      <c r="T282" s="270"/>
      <c r="U282" s="180"/>
    </row>
    <row r="283" spans="2:21" ht="19.5" hidden="1" customHeight="1">
      <c r="B283" s="1364"/>
      <c r="C283" s="264" t="s">
        <v>594</v>
      </c>
      <c r="D283" s="265"/>
      <c r="E283" s="288">
        <f t="shared" si="56"/>
        <v>0</v>
      </c>
      <c r="F283" s="754" t="str">
        <f>IF('①7.積算内訳（販促）'!F282="","",'①7.積算内訳（販促）'!F282)</f>
        <v/>
      </c>
      <c r="G283" s="754" t="str">
        <f>IF('①7.積算内訳（販促）'!G282="","",'①7.積算内訳（販促）'!G282)</f>
        <v/>
      </c>
      <c r="H283" s="753" t="str">
        <f>IF('①7.積算内訳（販促）'!H282="","",'①7.積算内訳（販促）'!H282)</f>
        <v/>
      </c>
      <c r="I283" s="1780"/>
      <c r="J283" s="264" t="s">
        <v>594</v>
      </c>
      <c r="K283" s="265"/>
      <c r="L283" s="288" t="str">
        <f t="shared" si="57"/>
        <v/>
      </c>
      <c r="M283" s="278"/>
      <c r="N283" s="278"/>
      <c r="O283" s="278"/>
      <c r="P283" s="1783"/>
      <c r="Q283" s="1373"/>
      <c r="R283" s="1374"/>
      <c r="S283" s="268"/>
      <c r="T283" s="270"/>
      <c r="U283" s="180"/>
    </row>
    <row r="284" spans="2:21" ht="19.5" hidden="1" customHeight="1">
      <c r="B284" s="1364"/>
      <c r="C284" s="272" t="s">
        <v>631</v>
      </c>
      <c r="D284" s="265"/>
      <c r="E284" s="288">
        <f t="shared" si="56"/>
        <v>0</v>
      </c>
      <c r="F284" s="288" t="str">
        <f>IF('①7.積算内訳（販促）'!F283="","",'①7.積算内訳（販促）'!F283)</f>
        <v/>
      </c>
      <c r="G284" s="288" t="str">
        <f>IF('①7.積算内訳（販促）'!G283="","",'①7.積算内訳（販促）'!G283)</f>
        <v/>
      </c>
      <c r="H284" s="753" t="str">
        <f>IF('①7.積算内訳（販促）'!H283="","",'①7.積算内訳（販促）'!H283)</f>
        <v/>
      </c>
      <c r="I284" s="1780"/>
      <c r="J284" s="272" t="s">
        <v>631</v>
      </c>
      <c r="K284" s="265"/>
      <c r="L284" s="288" t="str">
        <f t="shared" si="57"/>
        <v/>
      </c>
      <c r="M284" s="266"/>
      <c r="N284" s="266"/>
      <c r="O284" s="266"/>
      <c r="P284" s="1783"/>
      <c r="Q284" s="1373"/>
      <c r="R284" s="1374"/>
      <c r="S284" s="268"/>
      <c r="T284" s="270"/>
      <c r="U284" s="180"/>
    </row>
    <row r="285" spans="2:21" ht="19.5" hidden="1" customHeight="1">
      <c r="B285" s="1364"/>
      <c r="C285" s="264" t="s">
        <v>595</v>
      </c>
      <c r="D285" s="265"/>
      <c r="E285" s="288">
        <f t="shared" si="56"/>
        <v>0</v>
      </c>
      <c r="F285" s="288" t="str">
        <f>IF('①7.積算内訳（販促）'!F284="","",'①7.積算内訳（販促）'!F284)</f>
        <v/>
      </c>
      <c r="G285" s="288" t="str">
        <f>IF('①7.積算内訳（販促）'!G284="","",'①7.積算内訳（販促）'!G284)</f>
        <v/>
      </c>
      <c r="H285" s="753" t="str">
        <f>IF('①7.積算内訳（販促）'!H284="","",'①7.積算内訳（販促）'!H284)</f>
        <v/>
      </c>
      <c r="I285" s="1780"/>
      <c r="J285" s="264" t="s">
        <v>595</v>
      </c>
      <c r="K285" s="265"/>
      <c r="L285" s="288" t="str">
        <f t="shared" si="57"/>
        <v/>
      </c>
      <c r="M285" s="266"/>
      <c r="N285" s="266"/>
      <c r="O285" s="266"/>
      <c r="P285" s="1783"/>
      <c r="Q285" s="1373"/>
      <c r="R285" s="1374"/>
      <c r="S285" s="268"/>
      <c r="T285" s="270"/>
      <c r="U285" s="180"/>
    </row>
    <row r="286" spans="2:21" ht="19.5" hidden="1" customHeight="1" thickBot="1">
      <c r="B286" s="1365"/>
      <c r="C286" s="273" t="s">
        <v>596</v>
      </c>
      <c r="D286" s="758" t="str">
        <f>IF('①7.積算内訳（販促）'!D285="","",'①7.積算内訳（販促）'!D285)</f>
        <v/>
      </c>
      <c r="E286" s="289">
        <f>SUM(F286:H286)</f>
        <v>0</v>
      </c>
      <c r="F286" s="289" t="str">
        <f>IF('①7.積算内訳（販促）'!F285="","",'①7.積算内訳（販促）'!F285)</f>
        <v/>
      </c>
      <c r="G286" s="289" t="str">
        <f>IF('①7.積算内訳（販促）'!G285="","",'①7.積算内訳（販促）'!G285)</f>
        <v/>
      </c>
      <c r="H286" s="755" t="str">
        <f>IF('①7.積算内訳（販促）'!H285="","",'①7.積算内訳（販促）'!H285)</f>
        <v/>
      </c>
      <c r="I286" s="1781"/>
      <c r="J286" s="273" t="s">
        <v>596</v>
      </c>
      <c r="K286" s="274"/>
      <c r="L286" s="289" t="str">
        <f t="shared" si="57"/>
        <v/>
      </c>
      <c r="M286" s="275"/>
      <c r="N286" s="275"/>
      <c r="O286" s="275"/>
      <c r="P286" s="1784"/>
      <c r="Q286" s="1381"/>
      <c r="R286" s="1382"/>
      <c r="S286" s="268"/>
      <c r="T286" s="270"/>
      <c r="U286" s="180"/>
    </row>
    <row r="287" spans="2:21" ht="37.5" hidden="1" customHeight="1">
      <c r="B287" s="285" t="str">
        <f>IF('①4.事業内容（販促）'!B33="","",'①4.事業内容（販促）'!B33)</f>
        <v/>
      </c>
      <c r="C287" s="1359" t="str">
        <f>IF('①4.事業内容（販促）'!C33="","",'①4.事業内容（販促）'!C33)</f>
        <v/>
      </c>
      <c r="D287" s="1360"/>
      <c r="E287" s="286">
        <f>SUM(E288:E296)</f>
        <v>0</v>
      </c>
      <c r="F287" s="286">
        <f>SUM(F288:F296)</f>
        <v>0</v>
      </c>
      <c r="G287" s="286">
        <f>SUM(G288:G296)</f>
        <v>0</v>
      </c>
      <c r="H287" s="757">
        <f>SUM(H288:H296)</f>
        <v>0</v>
      </c>
      <c r="I287" s="760" t="str">
        <f>IF('⑦1.活動計画変更（販促）'!C63="変更",'⑦1.活動計画変更（販促）'!B63,IF('⑦1.活動計画変更（販促）'!C63="中止",'⑦1.活動計画変更（販促）'!B63,""))</f>
        <v/>
      </c>
      <c r="J287" s="1359" t="str">
        <f>IF('⑦1.活動計画変更（販促）'!C63="変更",'⑦1.活動計画変更（販促）'!D63,"")</f>
        <v/>
      </c>
      <c r="K287" s="1360"/>
      <c r="L287" s="286" t="str">
        <f>IF(SUM(L288:L296)=0,"",SUM(L288:L296))</f>
        <v/>
      </c>
      <c r="M287" s="286" t="str">
        <f>IF(SUM(M288:M296)=0,"",SUM(M288:M296))</f>
        <v/>
      </c>
      <c r="N287" s="286" t="str">
        <f>IF(SUM(N288:N296)=0,"",SUM(N288:N296))</f>
        <v/>
      </c>
      <c r="O287" s="286" t="str">
        <f>IF(SUM(O288:O296)=0,"",SUM(O288:O296))</f>
        <v/>
      </c>
      <c r="P287" s="280"/>
      <c r="Q287" s="1777"/>
      <c r="R287" s="1778"/>
      <c r="S287" s="259"/>
      <c r="T287" s="257"/>
      <c r="U287" s="180"/>
    </row>
    <row r="288" spans="2:21" ht="19.5" hidden="1" customHeight="1">
      <c r="B288" s="1363"/>
      <c r="C288" s="260" t="s">
        <v>589</v>
      </c>
      <c r="D288" s="261"/>
      <c r="E288" s="287">
        <f>SUM(F288:H288)</f>
        <v>0</v>
      </c>
      <c r="F288" s="287" t="str">
        <f>IF('①7.積算内訳（販促）'!F287="","",'①7.積算内訳（販促）'!F287)</f>
        <v/>
      </c>
      <c r="G288" s="287" t="str">
        <f>IF('①7.積算内訳（販促）'!G287="","",'①7.積算内訳（販促）'!G287)</f>
        <v/>
      </c>
      <c r="H288" s="752" t="str">
        <f>IF('①7.積算内訳（販促）'!H287="","",'①7.積算内訳（販促）'!H287)</f>
        <v/>
      </c>
      <c r="I288" s="1779" t="str">
        <f>IF('⑦1.活動計画変更（販促）'!C63="選択","",IF('⑦1.活動計画変更（販促）'!C63="変更",'⑦1.活動計画変更（販促）'!C63,IF('⑦1.活動計画変更（販促）'!C63="中止","中止","")))</f>
        <v/>
      </c>
      <c r="J288" s="260" t="s">
        <v>589</v>
      </c>
      <c r="K288" s="261"/>
      <c r="L288" s="287" t="str">
        <f>IF(SUM(M288:O288)=0,"",SUM(M288:O288))</f>
        <v/>
      </c>
      <c r="M288" s="262"/>
      <c r="N288" s="262"/>
      <c r="O288" s="262"/>
      <c r="P288" s="1782"/>
      <c r="Q288" s="1785"/>
      <c r="R288" s="1786"/>
      <c r="S288" s="268"/>
      <c r="T288" s="270"/>
      <c r="U288" s="180"/>
    </row>
    <row r="289" spans="2:21" ht="19.5" hidden="1" customHeight="1">
      <c r="B289" s="1364"/>
      <c r="C289" s="264" t="s">
        <v>590</v>
      </c>
      <c r="D289" s="265"/>
      <c r="E289" s="288">
        <f t="shared" ref="E289:E295" si="58">SUM(F289:H289)</f>
        <v>0</v>
      </c>
      <c r="F289" s="288" t="str">
        <f>IF('①7.積算内訳（販促）'!F288="","",'①7.積算内訳（販促）'!F288)</f>
        <v/>
      </c>
      <c r="G289" s="288" t="str">
        <f>IF('①7.積算内訳（販促）'!G288="","",'①7.積算内訳（販促）'!G288)</f>
        <v/>
      </c>
      <c r="H289" s="753" t="str">
        <f>IF('①7.積算内訳（販促）'!H288="","",'①7.積算内訳（販促）'!H288)</f>
        <v/>
      </c>
      <c r="I289" s="1780"/>
      <c r="J289" s="264" t="s">
        <v>590</v>
      </c>
      <c r="K289" s="265"/>
      <c r="L289" s="288" t="str">
        <f t="shared" ref="L289:L296" si="59">IF(SUM(M289:O289)=0,"",SUM(M289:O289))</f>
        <v/>
      </c>
      <c r="M289" s="266"/>
      <c r="N289" s="266"/>
      <c r="O289" s="266"/>
      <c r="P289" s="1783"/>
      <c r="Q289" s="1373"/>
      <c r="R289" s="1374"/>
      <c r="S289" s="259"/>
      <c r="T289" s="257"/>
      <c r="U289" s="180"/>
    </row>
    <row r="290" spans="2:21" ht="19.5" hidden="1" customHeight="1">
      <c r="B290" s="1364"/>
      <c r="C290" s="264" t="s">
        <v>591</v>
      </c>
      <c r="D290" s="265"/>
      <c r="E290" s="288">
        <f t="shared" si="58"/>
        <v>0</v>
      </c>
      <c r="F290" s="288" t="str">
        <f>IF('①7.積算内訳（販促）'!F289="","",'①7.積算内訳（販促）'!F289)</f>
        <v/>
      </c>
      <c r="G290" s="288" t="str">
        <f>IF('①7.積算内訳（販促）'!G289="","",'①7.積算内訳（販促）'!G289)</f>
        <v/>
      </c>
      <c r="H290" s="753" t="str">
        <f>IF('①7.積算内訳（販促）'!H289="","",'①7.積算内訳（販促）'!H289)</f>
        <v/>
      </c>
      <c r="I290" s="1780"/>
      <c r="J290" s="264" t="s">
        <v>591</v>
      </c>
      <c r="K290" s="265"/>
      <c r="L290" s="288" t="str">
        <f t="shared" si="59"/>
        <v/>
      </c>
      <c r="M290" s="266"/>
      <c r="N290" s="266"/>
      <c r="O290" s="266"/>
      <c r="P290" s="1783"/>
      <c r="Q290" s="1373"/>
      <c r="R290" s="1374"/>
      <c r="S290" s="259"/>
      <c r="T290" s="257"/>
      <c r="U290" s="180"/>
    </row>
    <row r="291" spans="2:21" ht="19.5" hidden="1" customHeight="1">
      <c r="B291" s="1364"/>
      <c r="C291" s="269" t="s">
        <v>592</v>
      </c>
      <c r="D291" s="265"/>
      <c r="E291" s="288">
        <f t="shared" si="58"/>
        <v>0</v>
      </c>
      <c r="F291" s="288" t="str">
        <f>IF('①7.積算内訳（販促）'!F290="","",'①7.積算内訳（販促）'!F290)</f>
        <v/>
      </c>
      <c r="G291" s="288" t="str">
        <f>IF('①7.積算内訳（販促）'!G290="","",'①7.積算内訳（販促）'!G290)</f>
        <v/>
      </c>
      <c r="H291" s="753" t="str">
        <f>IF('①7.積算内訳（販促）'!H290="","",'①7.積算内訳（販促）'!H290)</f>
        <v/>
      </c>
      <c r="I291" s="1780"/>
      <c r="J291" s="269" t="s">
        <v>592</v>
      </c>
      <c r="K291" s="265"/>
      <c r="L291" s="288" t="str">
        <f t="shared" si="59"/>
        <v/>
      </c>
      <c r="M291" s="266"/>
      <c r="N291" s="266"/>
      <c r="O291" s="266"/>
      <c r="P291" s="1783"/>
      <c r="Q291" s="1373"/>
      <c r="R291" s="1374"/>
      <c r="S291" s="259"/>
      <c r="T291" s="257"/>
      <c r="U291" s="180"/>
    </row>
    <row r="292" spans="2:21" ht="19.5" hidden="1" customHeight="1">
      <c r="B292" s="1364"/>
      <c r="C292" s="264" t="s">
        <v>593</v>
      </c>
      <c r="D292" s="265"/>
      <c r="E292" s="288">
        <f t="shared" si="58"/>
        <v>0</v>
      </c>
      <c r="F292" s="288" t="str">
        <f>IF('①7.積算内訳（販促）'!F291="","",'①7.積算内訳（販促）'!F291)</f>
        <v/>
      </c>
      <c r="G292" s="288" t="str">
        <f>IF('①7.積算内訳（販促）'!G291="","",'①7.積算内訳（販促）'!G291)</f>
        <v/>
      </c>
      <c r="H292" s="753" t="str">
        <f>IF('①7.積算内訳（販促）'!H291="","",'①7.積算内訳（販促）'!H291)</f>
        <v/>
      </c>
      <c r="I292" s="1780"/>
      <c r="J292" s="264" t="s">
        <v>593</v>
      </c>
      <c r="K292" s="265"/>
      <c r="L292" s="288" t="str">
        <f t="shared" si="59"/>
        <v/>
      </c>
      <c r="M292" s="266"/>
      <c r="N292" s="266"/>
      <c r="O292" s="266"/>
      <c r="P292" s="1783"/>
      <c r="Q292" s="1373"/>
      <c r="R292" s="1374"/>
      <c r="S292" s="268"/>
      <c r="T292" s="270"/>
      <c r="U292" s="180"/>
    </row>
    <row r="293" spans="2:21" ht="19.5" hidden="1" customHeight="1">
      <c r="B293" s="1364"/>
      <c r="C293" s="264" t="s">
        <v>594</v>
      </c>
      <c r="D293" s="265"/>
      <c r="E293" s="288">
        <f t="shared" si="58"/>
        <v>0</v>
      </c>
      <c r="F293" s="754" t="str">
        <f>IF('①7.積算内訳（販促）'!F292="","",'①7.積算内訳（販促）'!F292)</f>
        <v/>
      </c>
      <c r="G293" s="754" t="str">
        <f>IF('①7.積算内訳（販促）'!G292="","",'①7.積算内訳（販促）'!G292)</f>
        <v/>
      </c>
      <c r="H293" s="753" t="str">
        <f>IF('①7.積算内訳（販促）'!H292="","",'①7.積算内訳（販促）'!H292)</f>
        <v/>
      </c>
      <c r="I293" s="1780"/>
      <c r="J293" s="264" t="s">
        <v>594</v>
      </c>
      <c r="K293" s="265"/>
      <c r="L293" s="288" t="str">
        <f t="shared" si="59"/>
        <v/>
      </c>
      <c r="M293" s="278"/>
      <c r="N293" s="278"/>
      <c r="O293" s="278"/>
      <c r="P293" s="1783"/>
      <c r="Q293" s="1373"/>
      <c r="R293" s="1374"/>
      <c r="S293" s="268"/>
      <c r="T293" s="270"/>
      <c r="U293" s="180"/>
    </row>
    <row r="294" spans="2:21" ht="19.5" hidden="1" customHeight="1">
      <c r="B294" s="1364"/>
      <c r="C294" s="272" t="s">
        <v>631</v>
      </c>
      <c r="D294" s="265"/>
      <c r="E294" s="288">
        <f t="shared" si="58"/>
        <v>0</v>
      </c>
      <c r="F294" s="288" t="str">
        <f>IF('①7.積算内訳（販促）'!F293="","",'①7.積算内訳（販促）'!F293)</f>
        <v/>
      </c>
      <c r="G294" s="288" t="str">
        <f>IF('①7.積算内訳（販促）'!G293="","",'①7.積算内訳（販促）'!G293)</f>
        <v/>
      </c>
      <c r="H294" s="753" t="str">
        <f>IF('①7.積算内訳（販促）'!H293="","",'①7.積算内訳（販促）'!H293)</f>
        <v/>
      </c>
      <c r="I294" s="1780"/>
      <c r="J294" s="272" t="s">
        <v>631</v>
      </c>
      <c r="K294" s="265"/>
      <c r="L294" s="288" t="str">
        <f t="shared" si="59"/>
        <v/>
      </c>
      <c r="M294" s="266"/>
      <c r="N294" s="266"/>
      <c r="O294" s="266"/>
      <c r="P294" s="1783"/>
      <c r="Q294" s="1373"/>
      <c r="R294" s="1374"/>
      <c r="S294" s="268"/>
      <c r="T294" s="270"/>
      <c r="U294" s="180"/>
    </row>
    <row r="295" spans="2:21" ht="19.5" hidden="1" customHeight="1">
      <c r="B295" s="1364"/>
      <c r="C295" s="264" t="s">
        <v>595</v>
      </c>
      <c r="D295" s="265"/>
      <c r="E295" s="288">
        <f t="shared" si="58"/>
        <v>0</v>
      </c>
      <c r="F295" s="288" t="str">
        <f>IF('①7.積算内訳（販促）'!F294="","",'①7.積算内訳（販促）'!F294)</f>
        <v/>
      </c>
      <c r="G295" s="288" t="str">
        <f>IF('①7.積算内訳（販促）'!G294="","",'①7.積算内訳（販促）'!G294)</f>
        <v/>
      </c>
      <c r="H295" s="753" t="str">
        <f>IF('①7.積算内訳（販促）'!H294="","",'①7.積算内訳（販促）'!H294)</f>
        <v/>
      </c>
      <c r="I295" s="1780"/>
      <c r="J295" s="264" t="s">
        <v>595</v>
      </c>
      <c r="K295" s="265"/>
      <c r="L295" s="288" t="str">
        <f t="shared" si="59"/>
        <v/>
      </c>
      <c r="M295" s="266"/>
      <c r="N295" s="266"/>
      <c r="O295" s="266"/>
      <c r="P295" s="1783"/>
      <c r="Q295" s="1373"/>
      <c r="R295" s="1374"/>
      <c r="S295" s="268"/>
      <c r="T295" s="270"/>
      <c r="U295" s="180"/>
    </row>
    <row r="296" spans="2:21" ht="19.5" hidden="1" customHeight="1" thickBot="1">
      <c r="B296" s="1365"/>
      <c r="C296" s="273" t="s">
        <v>596</v>
      </c>
      <c r="D296" s="758" t="str">
        <f>IF('①7.積算内訳（販促）'!D295="","",'①7.積算内訳（販促）'!D295)</f>
        <v/>
      </c>
      <c r="E296" s="289">
        <f>SUM(F296:H296)</f>
        <v>0</v>
      </c>
      <c r="F296" s="289" t="str">
        <f>IF('①7.積算内訳（販促）'!F295="","",'①7.積算内訳（販促）'!F295)</f>
        <v/>
      </c>
      <c r="G296" s="289" t="str">
        <f>IF('①7.積算内訳（販促）'!G295="","",'①7.積算内訳（販促）'!G295)</f>
        <v/>
      </c>
      <c r="H296" s="755" t="str">
        <f>IF('①7.積算内訳（販促）'!H295="","",'①7.積算内訳（販促）'!H295)</f>
        <v/>
      </c>
      <c r="I296" s="1781"/>
      <c r="J296" s="273" t="s">
        <v>596</v>
      </c>
      <c r="K296" s="274"/>
      <c r="L296" s="289" t="str">
        <f t="shared" si="59"/>
        <v/>
      </c>
      <c r="M296" s="275"/>
      <c r="N296" s="275"/>
      <c r="O296" s="275"/>
      <c r="P296" s="1784"/>
      <c r="Q296" s="1381"/>
      <c r="R296" s="1382"/>
      <c r="S296" s="268"/>
      <c r="T296" s="270"/>
      <c r="U296" s="180"/>
    </row>
    <row r="297" spans="2:21" ht="37.5" hidden="1" customHeight="1">
      <c r="B297" s="285" t="str">
        <f>IF('①4.事業内容（販促）'!B34="","",'①4.事業内容（販促）'!B34)</f>
        <v/>
      </c>
      <c r="C297" s="1359" t="str">
        <f>IF('①4.事業内容（販促）'!C34="","",'①4.事業内容（販促）'!C34)</f>
        <v/>
      </c>
      <c r="D297" s="1360"/>
      <c r="E297" s="286">
        <f>SUM(E298:E306)</f>
        <v>0</v>
      </c>
      <c r="F297" s="286">
        <f>SUM(F298:F306)</f>
        <v>0</v>
      </c>
      <c r="G297" s="286">
        <f>SUM(G298:G306)</f>
        <v>0</v>
      </c>
      <c r="H297" s="757">
        <f>SUM(H298:H306)</f>
        <v>0</v>
      </c>
      <c r="I297" s="760" t="str">
        <f>IF('⑦1.活動計画変更（販促）'!C65="変更",'⑦1.活動計画変更（販促）'!B65,IF('⑦1.活動計画変更（販促）'!C65="中止",'⑦1.活動計画変更（販促）'!B65,""))</f>
        <v/>
      </c>
      <c r="J297" s="1359" t="str">
        <f>IF('⑦1.活動計画変更（販促）'!C65="変更",'⑦1.活動計画変更（販促）'!D65,"")</f>
        <v/>
      </c>
      <c r="K297" s="1360"/>
      <c r="L297" s="286" t="str">
        <f>IF(SUM(L298:L306)=0,"",SUM(L298:L306))</f>
        <v/>
      </c>
      <c r="M297" s="286" t="str">
        <f>IF(SUM(M298:M306)=0,"",SUM(M298:M306))</f>
        <v/>
      </c>
      <c r="N297" s="286" t="str">
        <f>IF(SUM(N298:N306)=0,"",SUM(N298:N306))</f>
        <v/>
      </c>
      <c r="O297" s="286" t="str">
        <f>IF(SUM(O298:O306)=0,"",SUM(O298:O306))</f>
        <v/>
      </c>
      <c r="P297" s="280"/>
      <c r="Q297" s="1777"/>
      <c r="R297" s="1778"/>
      <c r="S297" s="259"/>
      <c r="T297" s="257"/>
      <c r="U297" s="180"/>
    </row>
    <row r="298" spans="2:21" ht="19.5" hidden="1" customHeight="1">
      <c r="B298" s="1363"/>
      <c r="C298" s="260" t="s">
        <v>589</v>
      </c>
      <c r="D298" s="261"/>
      <c r="E298" s="287">
        <f>SUM(F298:H298)</f>
        <v>0</v>
      </c>
      <c r="F298" s="287" t="str">
        <f>IF('①7.積算内訳（販促）'!F297="","",'①7.積算内訳（販促）'!F297)</f>
        <v/>
      </c>
      <c r="G298" s="287" t="str">
        <f>IF('①7.積算内訳（販促）'!G297="","",'①7.積算内訳（販促）'!G297)</f>
        <v/>
      </c>
      <c r="H298" s="752" t="str">
        <f>IF('①7.積算内訳（販促）'!H297="","",'①7.積算内訳（販促）'!H297)</f>
        <v/>
      </c>
      <c r="I298" s="1779" t="str">
        <f>IF('⑦1.活動計画変更（販促）'!C65="選択","",IF('⑦1.活動計画変更（販促）'!C65="変更",'⑦1.活動計画変更（販促）'!C65,IF('⑦1.活動計画変更（販促）'!C65="中止","中止","")))</f>
        <v/>
      </c>
      <c r="J298" s="260" t="s">
        <v>589</v>
      </c>
      <c r="K298" s="261"/>
      <c r="L298" s="287" t="str">
        <f>IF(SUM(M298:O298)=0,"",SUM(M298:O298))</f>
        <v/>
      </c>
      <c r="M298" s="262"/>
      <c r="N298" s="262"/>
      <c r="O298" s="262"/>
      <c r="P298" s="1782"/>
      <c r="Q298" s="1785"/>
      <c r="R298" s="1786"/>
      <c r="S298" s="268"/>
      <c r="T298" s="270"/>
      <c r="U298" s="180"/>
    </row>
    <row r="299" spans="2:21" ht="19.5" hidden="1" customHeight="1">
      <c r="B299" s="1364"/>
      <c r="C299" s="264" t="s">
        <v>590</v>
      </c>
      <c r="D299" s="265"/>
      <c r="E299" s="288">
        <f t="shared" ref="E299:E305" si="60">SUM(F299:H299)</f>
        <v>0</v>
      </c>
      <c r="F299" s="288" t="str">
        <f>IF('①7.積算内訳（販促）'!F298="","",'①7.積算内訳（販促）'!F298)</f>
        <v/>
      </c>
      <c r="G299" s="288" t="str">
        <f>IF('①7.積算内訳（販促）'!G298="","",'①7.積算内訳（販促）'!G298)</f>
        <v/>
      </c>
      <c r="H299" s="753" t="str">
        <f>IF('①7.積算内訳（販促）'!H298="","",'①7.積算内訳（販促）'!H298)</f>
        <v/>
      </c>
      <c r="I299" s="1780"/>
      <c r="J299" s="264" t="s">
        <v>590</v>
      </c>
      <c r="K299" s="265"/>
      <c r="L299" s="288" t="str">
        <f t="shared" ref="L299:L306" si="61">IF(SUM(M299:O299)=0,"",SUM(M299:O299))</f>
        <v/>
      </c>
      <c r="M299" s="266"/>
      <c r="N299" s="266"/>
      <c r="O299" s="266"/>
      <c r="P299" s="1783"/>
      <c r="Q299" s="1373"/>
      <c r="R299" s="1374"/>
      <c r="S299" s="259"/>
      <c r="T299" s="257"/>
      <c r="U299" s="180"/>
    </row>
    <row r="300" spans="2:21" ht="19.5" hidden="1" customHeight="1">
      <c r="B300" s="1364"/>
      <c r="C300" s="264" t="s">
        <v>591</v>
      </c>
      <c r="D300" s="265"/>
      <c r="E300" s="288">
        <f t="shared" si="60"/>
        <v>0</v>
      </c>
      <c r="F300" s="288" t="str">
        <f>IF('①7.積算内訳（販促）'!F299="","",'①7.積算内訳（販促）'!F299)</f>
        <v/>
      </c>
      <c r="G300" s="288" t="str">
        <f>IF('①7.積算内訳（販促）'!G299="","",'①7.積算内訳（販促）'!G299)</f>
        <v/>
      </c>
      <c r="H300" s="753" t="str">
        <f>IF('①7.積算内訳（販促）'!H299="","",'①7.積算内訳（販促）'!H299)</f>
        <v/>
      </c>
      <c r="I300" s="1780"/>
      <c r="J300" s="264" t="s">
        <v>591</v>
      </c>
      <c r="K300" s="265"/>
      <c r="L300" s="288" t="str">
        <f t="shared" si="61"/>
        <v/>
      </c>
      <c r="M300" s="266"/>
      <c r="N300" s="266"/>
      <c r="O300" s="266"/>
      <c r="P300" s="1783"/>
      <c r="Q300" s="1373"/>
      <c r="R300" s="1374"/>
      <c r="S300" s="259"/>
      <c r="T300" s="257"/>
      <c r="U300" s="180"/>
    </row>
    <row r="301" spans="2:21" ht="19.5" hidden="1" customHeight="1">
      <c r="B301" s="1364"/>
      <c r="C301" s="269" t="s">
        <v>592</v>
      </c>
      <c r="D301" s="265"/>
      <c r="E301" s="288">
        <f t="shared" si="60"/>
        <v>0</v>
      </c>
      <c r="F301" s="288" t="str">
        <f>IF('①7.積算内訳（販促）'!F300="","",'①7.積算内訳（販促）'!F300)</f>
        <v/>
      </c>
      <c r="G301" s="288" t="str">
        <f>IF('①7.積算内訳（販促）'!G300="","",'①7.積算内訳（販促）'!G300)</f>
        <v/>
      </c>
      <c r="H301" s="753" t="str">
        <f>IF('①7.積算内訳（販促）'!H300="","",'①7.積算内訳（販促）'!H300)</f>
        <v/>
      </c>
      <c r="I301" s="1780"/>
      <c r="J301" s="269" t="s">
        <v>592</v>
      </c>
      <c r="K301" s="265"/>
      <c r="L301" s="288" t="str">
        <f t="shared" si="61"/>
        <v/>
      </c>
      <c r="M301" s="266"/>
      <c r="N301" s="266"/>
      <c r="O301" s="266"/>
      <c r="P301" s="1783"/>
      <c r="Q301" s="1373"/>
      <c r="R301" s="1374"/>
      <c r="S301" s="259"/>
      <c r="T301" s="257"/>
      <c r="U301" s="180"/>
    </row>
    <row r="302" spans="2:21" ht="19.5" hidden="1" customHeight="1">
      <c r="B302" s="1364"/>
      <c r="C302" s="264" t="s">
        <v>593</v>
      </c>
      <c r="D302" s="265"/>
      <c r="E302" s="288">
        <f t="shared" si="60"/>
        <v>0</v>
      </c>
      <c r="F302" s="288" t="str">
        <f>IF('①7.積算内訳（販促）'!F301="","",'①7.積算内訳（販促）'!F301)</f>
        <v/>
      </c>
      <c r="G302" s="288" t="str">
        <f>IF('①7.積算内訳（販促）'!G301="","",'①7.積算内訳（販促）'!G301)</f>
        <v/>
      </c>
      <c r="H302" s="753" t="str">
        <f>IF('①7.積算内訳（販促）'!H301="","",'①7.積算内訳（販促）'!H301)</f>
        <v/>
      </c>
      <c r="I302" s="1780"/>
      <c r="J302" s="264" t="s">
        <v>593</v>
      </c>
      <c r="K302" s="265"/>
      <c r="L302" s="288" t="str">
        <f t="shared" si="61"/>
        <v/>
      </c>
      <c r="M302" s="266"/>
      <c r="N302" s="266"/>
      <c r="O302" s="266"/>
      <c r="P302" s="1783"/>
      <c r="Q302" s="1373"/>
      <c r="R302" s="1374"/>
      <c r="S302" s="268"/>
      <c r="T302" s="270"/>
      <c r="U302" s="180"/>
    </row>
    <row r="303" spans="2:21" ht="19.5" hidden="1" customHeight="1">
      <c r="B303" s="1364"/>
      <c r="C303" s="264" t="s">
        <v>594</v>
      </c>
      <c r="D303" s="265"/>
      <c r="E303" s="288">
        <f t="shared" si="60"/>
        <v>0</v>
      </c>
      <c r="F303" s="754" t="str">
        <f>IF('①7.積算内訳（販促）'!F302="","",'①7.積算内訳（販促）'!F302)</f>
        <v/>
      </c>
      <c r="G303" s="754" t="str">
        <f>IF('①7.積算内訳（販促）'!G302="","",'①7.積算内訳（販促）'!G302)</f>
        <v/>
      </c>
      <c r="H303" s="753" t="str">
        <f>IF('①7.積算内訳（販促）'!H302="","",'①7.積算内訳（販促）'!H302)</f>
        <v/>
      </c>
      <c r="I303" s="1780"/>
      <c r="J303" s="264" t="s">
        <v>594</v>
      </c>
      <c r="K303" s="265"/>
      <c r="L303" s="288" t="str">
        <f t="shared" si="61"/>
        <v/>
      </c>
      <c r="M303" s="278"/>
      <c r="N303" s="278"/>
      <c r="O303" s="278"/>
      <c r="P303" s="1783"/>
      <c r="Q303" s="1373"/>
      <c r="R303" s="1374"/>
      <c r="S303" s="268"/>
      <c r="T303" s="270"/>
      <c r="U303" s="180"/>
    </row>
    <row r="304" spans="2:21" ht="19.5" hidden="1" customHeight="1">
      <c r="B304" s="1364"/>
      <c r="C304" s="272" t="s">
        <v>631</v>
      </c>
      <c r="D304" s="265"/>
      <c r="E304" s="288">
        <f t="shared" si="60"/>
        <v>0</v>
      </c>
      <c r="F304" s="288" t="str">
        <f>IF('①7.積算内訳（販促）'!F303="","",'①7.積算内訳（販促）'!F303)</f>
        <v/>
      </c>
      <c r="G304" s="288" t="str">
        <f>IF('①7.積算内訳（販促）'!G303="","",'①7.積算内訳（販促）'!G303)</f>
        <v/>
      </c>
      <c r="H304" s="753" t="str">
        <f>IF('①7.積算内訳（販促）'!H303="","",'①7.積算内訳（販促）'!H303)</f>
        <v/>
      </c>
      <c r="I304" s="1780"/>
      <c r="J304" s="272" t="s">
        <v>631</v>
      </c>
      <c r="K304" s="265"/>
      <c r="L304" s="288" t="str">
        <f t="shared" si="61"/>
        <v/>
      </c>
      <c r="M304" s="266"/>
      <c r="N304" s="266"/>
      <c r="O304" s="266"/>
      <c r="P304" s="1783"/>
      <c r="Q304" s="1373"/>
      <c r="R304" s="1374"/>
      <c r="S304" s="268"/>
      <c r="T304" s="270"/>
      <c r="U304" s="180"/>
    </row>
    <row r="305" spans="2:21" ht="19.5" hidden="1" customHeight="1">
      <c r="B305" s="1364"/>
      <c r="C305" s="264" t="s">
        <v>595</v>
      </c>
      <c r="D305" s="265"/>
      <c r="E305" s="288">
        <f t="shared" si="60"/>
        <v>0</v>
      </c>
      <c r="F305" s="288" t="str">
        <f>IF('①7.積算内訳（販促）'!F304="","",'①7.積算内訳（販促）'!F304)</f>
        <v/>
      </c>
      <c r="G305" s="288" t="str">
        <f>IF('①7.積算内訳（販促）'!G304="","",'①7.積算内訳（販促）'!G304)</f>
        <v/>
      </c>
      <c r="H305" s="753" t="str">
        <f>IF('①7.積算内訳（販促）'!H304="","",'①7.積算内訳（販促）'!H304)</f>
        <v/>
      </c>
      <c r="I305" s="1780"/>
      <c r="J305" s="264" t="s">
        <v>595</v>
      </c>
      <c r="K305" s="265"/>
      <c r="L305" s="288" t="str">
        <f t="shared" si="61"/>
        <v/>
      </c>
      <c r="M305" s="266"/>
      <c r="N305" s="266"/>
      <c r="O305" s="266"/>
      <c r="P305" s="1783"/>
      <c r="Q305" s="1373"/>
      <c r="R305" s="1374"/>
      <c r="S305" s="268"/>
      <c r="T305" s="270"/>
      <c r="U305" s="180"/>
    </row>
    <row r="306" spans="2:21" ht="19.5" hidden="1" customHeight="1" thickBot="1">
      <c r="B306" s="1365"/>
      <c r="C306" s="273" t="s">
        <v>596</v>
      </c>
      <c r="D306" s="758" t="str">
        <f>IF('①7.積算内訳（販促）'!D305="","",'①7.積算内訳（販促）'!D305)</f>
        <v/>
      </c>
      <c r="E306" s="289">
        <f>SUM(F306:H306)</f>
        <v>0</v>
      </c>
      <c r="F306" s="289" t="str">
        <f>IF('①7.積算内訳（販促）'!F305="","",'①7.積算内訳（販促）'!F305)</f>
        <v/>
      </c>
      <c r="G306" s="289" t="str">
        <f>IF('①7.積算内訳（販促）'!G305="","",'①7.積算内訳（販促）'!G305)</f>
        <v/>
      </c>
      <c r="H306" s="755" t="str">
        <f>IF('①7.積算内訳（販促）'!H305="","",'①7.積算内訳（販促）'!H305)</f>
        <v/>
      </c>
      <c r="I306" s="1781"/>
      <c r="J306" s="273" t="s">
        <v>596</v>
      </c>
      <c r="K306" s="274"/>
      <c r="L306" s="289" t="str">
        <f t="shared" si="61"/>
        <v/>
      </c>
      <c r="M306" s="275"/>
      <c r="N306" s="275"/>
      <c r="O306" s="275"/>
      <c r="P306" s="1784"/>
      <c r="Q306" s="1381"/>
      <c r="R306" s="1382"/>
      <c r="S306" s="268"/>
      <c r="T306" s="270"/>
      <c r="U306" s="180"/>
    </row>
    <row r="307" spans="2:21" ht="37.5" hidden="1" customHeight="1">
      <c r="B307" s="204" t="str">
        <f>IF('①4.事業内容（販促）'!B35="","",'①4.事業内容（販促）'!B35)</f>
        <v/>
      </c>
      <c r="C307" s="1359" t="str">
        <f>IF('①4.事業内容（販促）'!C35="","",'①4.事業内容（販促）'!C35)</f>
        <v/>
      </c>
      <c r="D307" s="1360"/>
      <c r="E307" s="284">
        <f>SUM(E308:E316)</f>
        <v>0</v>
      </c>
      <c r="F307" s="284">
        <f>SUM(F308:F316)</f>
        <v>0</v>
      </c>
      <c r="G307" s="284">
        <f>SUM(G308:G316)</f>
        <v>0</v>
      </c>
      <c r="H307" s="756">
        <f>SUM(H308:H316)</f>
        <v>0</v>
      </c>
      <c r="I307" s="760" t="str">
        <f>IF('⑦1.活動計画変更（販促）'!C67="変更",'⑦1.活動計画変更（販促）'!B67,IF('⑦1.活動計画変更（販促）'!C67="中止",'⑦1.活動計画変更（販促）'!B67,""))</f>
        <v/>
      </c>
      <c r="J307" s="1359" t="str">
        <f>IF('⑦1.活動計画変更（販促）'!C67="変更",'⑦1.活動計画変更（販促）'!D67,"")</f>
        <v/>
      </c>
      <c r="K307" s="1360"/>
      <c r="L307" s="284" t="str">
        <f>IF(SUM(L308:L316)=0,"",SUM(L308:L316))</f>
        <v/>
      </c>
      <c r="M307" s="284" t="str">
        <f>IF(SUM(M308:M316)=0,"",SUM(M308:M316))</f>
        <v/>
      </c>
      <c r="N307" s="284" t="str">
        <f>IF(SUM(N308:N316)=0,"",SUM(N308:N316))</f>
        <v/>
      </c>
      <c r="O307" s="284" t="str">
        <f>IF(SUM(O308:O316)=0,"",SUM(O308:O316))</f>
        <v/>
      </c>
      <c r="P307" s="277"/>
      <c r="Q307" s="1787"/>
      <c r="R307" s="1788"/>
      <c r="S307" s="259"/>
      <c r="T307" s="257"/>
      <c r="U307" s="180"/>
    </row>
    <row r="308" spans="2:21" ht="19.5" hidden="1" customHeight="1">
      <c r="B308" s="1363"/>
      <c r="C308" s="260" t="s">
        <v>589</v>
      </c>
      <c r="D308" s="261"/>
      <c r="E308" s="287">
        <f>SUM(F308:H308)</f>
        <v>0</v>
      </c>
      <c r="F308" s="287" t="str">
        <f>IF('①7.積算内訳（販促）'!F307="","",'①7.積算内訳（販促）'!F307)</f>
        <v/>
      </c>
      <c r="G308" s="287" t="str">
        <f>IF('①7.積算内訳（販促）'!G307="","",'①7.積算内訳（販促）'!G307)</f>
        <v/>
      </c>
      <c r="H308" s="752" t="str">
        <f>IF('①7.積算内訳（販促）'!H307="","",'①7.積算内訳（販促）'!H307)</f>
        <v/>
      </c>
      <c r="I308" s="1779" t="str">
        <f>IF('⑦1.活動計画変更（販促）'!C67="選択","",IF('⑦1.活動計画変更（販促）'!C67="変更",'⑦1.活動計画変更（販促）'!C67,IF('⑦1.活動計画変更（販促）'!C67="中止","中止","")))</f>
        <v/>
      </c>
      <c r="J308" s="260" t="s">
        <v>589</v>
      </c>
      <c r="K308" s="261"/>
      <c r="L308" s="287" t="str">
        <f>IF(SUM(M308:O308)=0,"",SUM(M308:O308))</f>
        <v/>
      </c>
      <c r="M308" s="262"/>
      <c r="N308" s="262"/>
      <c r="O308" s="262"/>
      <c r="P308" s="1782"/>
      <c r="Q308" s="1785"/>
      <c r="R308" s="1786"/>
      <c r="S308" s="268"/>
      <c r="T308" s="270"/>
      <c r="U308" s="180"/>
    </row>
    <row r="309" spans="2:21" ht="19.5" hidden="1" customHeight="1">
      <c r="B309" s="1364"/>
      <c r="C309" s="264" t="s">
        <v>590</v>
      </c>
      <c r="D309" s="265"/>
      <c r="E309" s="288">
        <f t="shared" ref="E309:E315" si="62">SUM(F309:H309)</f>
        <v>0</v>
      </c>
      <c r="F309" s="288" t="str">
        <f>IF('①7.積算内訳（販促）'!F308="","",'①7.積算内訳（販促）'!F308)</f>
        <v/>
      </c>
      <c r="G309" s="288" t="str">
        <f>IF('①7.積算内訳（販促）'!G308="","",'①7.積算内訳（販促）'!G308)</f>
        <v/>
      </c>
      <c r="H309" s="753" t="str">
        <f>IF('①7.積算内訳（販促）'!H308="","",'①7.積算内訳（販促）'!H308)</f>
        <v/>
      </c>
      <c r="I309" s="1780"/>
      <c r="J309" s="264" t="s">
        <v>590</v>
      </c>
      <c r="K309" s="265"/>
      <c r="L309" s="288" t="str">
        <f t="shared" ref="L309:L316" si="63">IF(SUM(M309:O309)=0,"",SUM(M309:O309))</f>
        <v/>
      </c>
      <c r="M309" s="266"/>
      <c r="N309" s="266"/>
      <c r="O309" s="266"/>
      <c r="P309" s="1783"/>
      <c r="Q309" s="1373"/>
      <c r="R309" s="1374"/>
      <c r="S309" s="259"/>
      <c r="T309" s="257"/>
      <c r="U309" s="180"/>
    </row>
    <row r="310" spans="2:21" ht="19.5" hidden="1" customHeight="1">
      <c r="B310" s="1364"/>
      <c r="C310" s="264" t="s">
        <v>591</v>
      </c>
      <c r="D310" s="265"/>
      <c r="E310" s="288">
        <f t="shared" si="62"/>
        <v>0</v>
      </c>
      <c r="F310" s="288" t="str">
        <f>IF('①7.積算内訳（販促）'!F309="","",'①7.積算内訳（販促）'!F309)</f>
        <v/>
      </c>
      <c r="G310" s="288" t="str">
        <f>IF('①7.積算内訳（販促）'!G309="","",'①7.積算内訳（販促）'!G309)</f>
        <v/>
      </c>
      <c r="H310" s="753" t="str">
        <f>IF('①7.積算内訳（販促）'!H309="","",'①7.積算内訳（販促）'!H309)</f>
        <v/>
      </c>
      <c r="I310" s="1780"/>
      <c r="J310" s="264" t="s">
        <v>591</v>
      </c>
      <c r="K310" s="265"/>
      <c r="L310" s="288" t="str">
        <f t="shared" si="63"/>
        <v/>
      </c>
      <c r="M310" s="266"/>
      <c r="N310" s="266"/>
      <c r="O310" s="266"/>
      <c r="P310" s="1783"/>
      <c r="Q310" s="1373"/>
      <c r="R310" s="1374"/>
      <c r="S310" s="259"/>
      <c r="T310" s="257"/>
      <c r="U310" s="180"/>
    </row>
    <row r="311" spans="2:21" ht="19.5" hidden="1" customHeight="1">
      <c r="B311" s="1364"/>
      <c r="C311" s="269" t="s">
        <v>592</v>
      </c>
      <c r="D311" s="265"/>
      <c r="E311" s="288">
        <f t="shared" si="62"/>
        <v>0</v>
      </c>
      <c r="F311" s="288" t="str">
        <f>IF('①7.積算内訳（販促）'!F310="","",'①7.積算内訳（販促）'!F310)</f>
        <v/>
      </c>
      <c r="G311" s="288" t="str">
        <f>IF('①7.積算内訳（販促）'!G310="","",'①7.積算内訳（販促）'!G310)</f>
        <v/>
      </c>
      <c r="H311" s="753" t="str">
        <f>IF('①7.積算内訳（販促）'!H310="","",'①7.積算内訳（販促）'!H310)</f>
        <v/>
      </c>
      <c r="I311" s="1780"/>
      <c r="J311" s="269" t="s">
        <v>592</v>
      </c>
      <c r="K311" s="265"/>
      <c r="L311" s="288" t="str">
        <f t="shared" si="63"/>
        <v/>
      </c>
      <c r="M311" s="266"/>
      <c r="N311" s="266"/>
      <c r="O311" s="266"/>
      <c r="P311" s="1783"/>
      <c r="Q311" s="1373"/>
      <c r="R311" s="1374"/>
      <c r="S311" s="259"/>
      <c r="T311" s="257"/>
      <c r="U311" s="180"/>
    </row>
    <row r="312" spans="2:21" ht="19.5" hidden="1" customHeight="1">
      <c r="B312" s="1364"/>
      <c r="C312" s="264" t="s">
        <v>593</v>
      </c>
      <c r="D312" s="265"/>
      <c r="E312" s="288">
        <f t="shared" si="62"/>
        <v>0</v>
      </c>
      <c r="F312" s="288" t="str">
        <f>IF('①7.積算内訳（販促）'!F311="","",'①7.積算内訳（販促）'!F311)</f>
        <v/>
      </c>
      <c r="G312" s="288" t="str">
        <f>IF('①7.積算内訳（販促）'!G311="","",'①7.積算内訳（販促）'!G311)</f>
        <v/>
      </c>
      <c r="H312" s="753" t="str">
        <f>IF('①7.積算内訳（販促）'!H311="","",'①7.積算内訳（販促）'!H311)</f>
        <v/>
      </c>
      <c r="I312" s="1780"/>
      <c r="J312" s="264" t="s">
        <v>593</v>
      </c>
      <c r="K312" s="265"/>
      <c r="L312" s="288" t="str">
        <f t="shared" si="63"/>
        <v/>
      </c>
      <c r="M312" s="266"/>
      <c r="N312" s="266"/>
      <c r="O312" s="266"/>
      <c r="P312" s="1783"/>
      <c r="Q312" s="1373"/>
      <c r="R312" s="1374"/>
      <c r="S312" s="268"/>
      <c r="T312" s="270"/>
      <c r="U312" s="180"/>
    </row>
    <row r="313" spans="2:21" ht="19.5" hidden="1" customHeight="1">
      <c r="B313" s="1364"/>
      <c r="C313" s="264" t="s">
        <v>594</v>
      </c>
      <c r="D313" s="265"/>
      <c r="E313" s="288">
        <f t="shared" si="62"/>
        <v>0</v>
      </c>
      <c r="F313" s="754" t="str">
        <f>IF('①7.積算内訳（販促）'!F312="","",'①7.積算内訳（販促）'!F312)</f>
        <v/>
      </c>
      <c r="G313" s="754" t="str">
        <f>IF('①7.積算内訳（販促）'!G312="","",'①7.積算内訳（販促）'!G312)</f>
        <v/>
      </c>
      <c r="H313" s="753" t="str">
        <f>IF('①7.積算内訳（販促）'!H312="","",'①7.積算内訳（販促）'!H312)</f>
        <v/>
      </c>
      <c r="I313" s="1780"/>
      <c r="J313" s="264" t="s">
        <v>594</v>
      </c>
      <c r="K313" s="265"/>
      <c r="L313" s="288" t="str">
        <f t="shared" si="63"/>
        <v/>
      </c>
      <c r="M313" s="278"/>
      <c r="N313" s="278"/>
      <c r="O313" s="278"/>
      <c r="P313" s="1783"/>
      <c r="Q313" s="1373"/>
      <c r="R313" s="1374"/>
      <c r="S313" s="268"/>
      <c r="T313" s="270"/>
      <c r="U313" s="180"/>
    </row>
    <row r="314" spans="2:21" ht="19.5" hidden="1" customHeight="1">
      <c r="B314" s="1364"/>
      <c r="C314" s="272" t="s">
        <v>631</v>
      </c>
      <c r="D314" s="265"/>
      <c r="E314" s="288">
        <f t="shared" si="62"/>
        <v>0</v>
      </c>
      <c r="F314" s="288" t="str">
        <f>IF('①7.積算内訳（販促）'!F313="","",'①7.積算内訳（販促）'!F313)</f>
        <v/>
      </c>
      <c r="G314" s="288" t="str">
        <f>IF('①7.積算内訳（販促）'!G313="","",'①7.積算内訳（販促）'!G313)</f>
        <v/>
      </c>
      <c r="H314" s="753" t="str">
        <f>IF('①7.積算内訳（販促）'!H313="","",'①7.積算内訳（販促）'!H313)</f>
        <v/>
      </c>
      <c r="I314" s="1780"/>
      <c r="J314" s="272" t="s">
        <v>631</v>
      </c>
      <c r="K314" s="265"/>
      <c r="L314" s="288" t="str">
        <f t="shared" si="63"/>
        <v/>
      </c>
      <c r="M314" s="266"/>
      <c r="N314" s="266"/>
      <c r="O314" s="266"/>
      <c r="P314" s="1783"/>
      <c r="Q314" s="1373"/>
      <c r="R314" s="1374"/>
      <c r="S314" s="268"/>
      <c r="T314" s="270"/>
      <c r="U314" s="180"/>
    </row>
    <row r="315" spans="2:21" ht="19.5" hidden="1" customHeight="1">
      <c r="B315" s="1364"/>
      <c r="C315" s="264" t="s">
        <v>595</v>
      </c>
      <c r="D315" s="265"/>
      <c r="E315" s="288">
        <f t="shared" si="62"/>
        <v>0</v>
      </c>
      <c r="F315" s="288" t="str">
        <f>IF('①7.積算内訳（販促）'!F314="","",'①7.積算内訳（販促）'!F314)</f>
        <v/>
      </c>
      <c r="G315" s="288" t="str">
        <f>IF('①7.積算内訳（販促）'!G314="","",'①7.積算内訳（販促）'!G314)</f>
        <v/>
      </c>
      <c r="H315" s="753" t="str">
        <f>IF('①7.積算内訳（販促）'!H314="","",'①7.積算内訳（販促）'!H314)</f>
        <v/>
      </c>
      <c r="I315" s="1780"/>
      <c r="J315" s="264" t="s">
        <v>595</v>
      </c>
      <c r="K315" s="265"/>
      <c r="L315" s="288" t="str">
        <f t="shared" si="63"/>
        <v/>
      </c>
      <c r="M315" s="266"/>
      <c r="N315" s="266"/>
      <c r="O315" s="266"/>
      <c r="P315" s="1783"/>
      <c r="Q315" s="1373"/>
      <c r="R315" s="1374"/>
      <c r="S315" s="268"/>
      <c r="T315" s="270"/>
      <c r="U315" s="180"/>
    </row>
    <row r="316" spans="2:21" ht="19.5" hidden="1" customHeight="1" thickBot="1">
      <c r="B316" s="1365"/>
      <c r="C316" s="273" t="s">
        <v>596</v>
      </c>
      <c r="D316" s="758" t="str">
        <f>IF('①7.積算内訳（販促）'!D315="","",'①7.積算内訳（販促）'!D315)</f>
        <v/>
      </c>
      <c r="E316" s="761">
        <f>SUM(F316:H316)</f>
        <v>0</v>
      </c>
      <c r="F316" s="289" t="str">
        <f>IF('①7.積算内訳（販促）'!F315="","",'①7.積算内訳（販促）'!F315)</f>
        <v/>
      </c>
      <c r="G316" s="289" t="str">
        <f>IF('①7.積算内訳（販促）'!G315="","",'①7.積算内訳（販促）'!G315)</f>
        <v/>
      </c>
      <c r="H316" s="755" t="str">
        <f>IF('①7.積算内訳（販促）'!H315="","",'①7.積算内訳（販促）'!H315)</f>
        <v/>
      </c>
      <c r="I316" s="1781"/>
      <c r="J316" s="273" t="s">
        <v>596</v>
      </c>
      <c r="K316" s="274"/>
      <c r="L316" s="761" t="str">
        <f t="shared" si="63"/>
        <v/>
      </c>
      <c r="M316" s="748"/>
      <c r="N316" s="748"/>
      <c r="O316" s="748"/>
      <c r="P316" s="1784"/>
      <c r="Q316" s="1381"/>
      <c r="R316" s="1382"/>
      <c r="S316" s="268"/>
      <c r="T316" s="270"/>
      <c r="U316" s="180"/>
    </row>
    <row r="317" spans="2:21" ht="37.5" hidden="1" customHeight="1">
      <c r="B317" s="285" t="str">
        <f>IF('①4.事業内容（販促）'!B36="","",'①4.事業内容（販促）'!B36)</f>
        <v/>
      </c>
      <c r="C317" s="1359" t="str">
        <f>IF('①4.事業内容（販促）'!C36="","",'①4.事業内容（販促）'!C36)</f>
        <v/>
      </c>
      <c r="D317" s="1360"/>
      <c r="E317" s="286">
        <f>SUM(E318:E326)</f>
        <v>0</v>
      </c>
      <c r="F317" s="286">
        <f>SUM(F318:F326)</f>
        <v>0</v>
      </c>
      <c r="G317" s="286">
        <f>SUM(G318:G326)</f>
        <v>0</v>
      </c>
      <c r="H317" s="757">
        <f>SUM(H318:H326)</f>
        <v>0</v>
      </c>
      <c r="I317" s="760" t="str">
        <f>IF('⑦1.活動計画変更（販促）'!C69="変更",'⑦1.活動計画変更（販促）'!B69,IF('⑦1.活動計画変更（販促）'!C69="中止",'⑦1.活動計画変更（販促）'!B69,""))</f>
        <v/>
      </c>
      <c r="J317" s="1359" t="str">
        <f>IF('⑦1.活動計画変更（販促）'!C69="変更",'⑦1.活動計画変更（販促）'!D69,"")</f>
        <v/>
      </c>
      <c r="K317" s="1360"/>
      <c r="L317" s="286" t="str">
        <f>IF(SUM(L318:L326)=0,"",SUM(L318:L326))</f>
        <v/>
      </c>
      <c r="M317" s="286" t="str">
        <f>IF(SUM(M318:M326)=0,"",SUM(M318:M326))</f>
        <v/>
      </c>
      <c r="N317" s="286" t="str">
        <f>IF(SUM(N318:N326)=0,"",SUM(N318:N326))</f>
        <v/>
      </c>
      <c r="O317" s="286" t="str">
        <f>IF(SUM(O318:O326)=0,"",SUM(O318:O326))</f>
        <v/>
      </c>
      <c r="P317" s="280"/>
      <c r="Q317" s="1777"/>
      <c r="R317" s="1778"/>
      <c r="S317" s="259"/>
      <c r="T317" s="257"/>
      <c r="U317" s="180"/>
    </row>
    <row r="318" spans="2:21" ht="19.5" hidden="1" customHeight="1">
      <c r="B318" s="1363"/>
      <c r="C318" s="260" t="s">
        <v>589</v>
      </c>
      <c r="D318" s="261"/>
      <c r="E318" s="287">
        <f>SUM(F318:H318)</f>
        <v>0</v>
      </c>
      <c r="F318" s="287" t="str">
        <f>IF('①7.積算内訳（販促）'!F317="","",'①7.積算内訳（販促）'!F317)</f>
        <v/>
      </c>
      <c r="G318" s="287" t="str">
        <f>IF('①7.積算内訳（販促）'!G317="","",'①7.積算内訳（販促）'!G317)</f>
        <v/>
      </c>
      <c r="H318" s="752" t="str">
        <f>IF('①7.積算内訳（販促）'!H317="","",'①7.積算内訳（販促）'!H317)</f>
        <v/>
      </c>
      <c r="I318" s="1779" t="str">
        <f>IF('⑦1.活動計画変更（販促）'!C69="選択","",IF('⑦1.活動計画変更（販促）'!C69="変更",'⑦1.活動計画変更（販促）'!C69,IF('⑦1.活動計画変更（販促）'!C69="中止","中止","")))</f>
        <v/>
      </c>
      <c r="J318" s="260" t="s">
        <v>589</v>
      </c>
      <c r="K318" s="261"/>
      <c r="L318" s="287" t="str">
        <f>IF(SUM(M318:O318)=0,"",SUM(M318:O318))</f>
        <v/>
      </c>
      <c r="M318" s="262"/>
      <c r="N318" s="262"/>
      <c r="O318" s="262"/>
      <c r="P318" s="1782"/>
      <c r="Q318" s="1785"/>
      <c r="R318" s="1786"/>
      <c r="S318" s="268"/>
      <c r="T318" s="270"/>
      <c r="U318" s="180"/>
    </row>
    <row r="319" spans="2:21" ht="19.5" hidden="1" customHeight="1">
      <c r="B319" s="1364"/>
      <c r="C319" s="264" t="s">
        <v>590</v>
      </c>
      <c r="D319" s="265"/>
      <c r="E319" s="288">
        <f t="shared" ref="E319:E325" si="64">SUM(F319:H319)</f>
        <v>0</v>
      </c>
      <c r="F319" s="288" t="str">
        <f>IF('①7.積算内訳（販促）'!F318="","",'①7.積算内訳（販促）'!F318)</f>
        <v/>
      </c>
      <c r="G319" s="288" t="str">
        <f>IF('①7.積算内訳（販促）'!G318="","",'①7.積算内訳（販促）'!G318)</f>
        <v/>
      </c>
      <c r="H319" s="753" t="str">
        <f>IF('①7.積算内訳（販促）'!H318="","",'①7.積算内訳（販促）'!H318)</f>
        <v/>
      </c>
      <c r="I319" s="1780"/>
      <c r="J319" s="264" t="s">
        <v>590</v>
      </c>
      <c r="K319" s="265"/>
      <c r="L319" s="288" t="str">
        <f t="shared" ref="L319:L326" si="65">IF(SUM(M319:O319)=0,"",SUM(M319:O319))</f>
        <v/>
      </c>
      <c r="M319" s="266"/>
      <c r="N319" s="266"/>
      <c r="O319" s="266"/>
      <c r="P319" s="1783"/>
      <c r="Q319" s="1373"/>
      <c r="R319" s="1374"/>
      <c r="S319" s="259"/>
      <c r="T319" s="257"/>
      <c r="U319" s="180"/>
    </row>
    <row r="320" spans="2:21" ht="19.5" hidden="1" customHeight="1">
      <c r="B320" s="1364"/>
      <c r="C320" s="264" t="s">
        <v>591</v>
      </c>
      <c r="D320" s="265"/>
      <c r="E320" s="288">
        <f t="shared" si="64"/>
        <v>0</v>
      </c>
      <c r="F320" s="288" t="str">
        <f>IF('①7.積算内訳（販促）'!F319="","",'①7.積算内訳（販促）'!F319)</f>
        <v/>
      </c>
      <c r="G320" s="288" t="str">
        <f>IF('①7.積算内訳（販促）'!G319="","",'①7.積算内訳（販促）'!G319)</f>
        <v/>
      </c>
      <c r="H320" s="753" t="str">
        <f>IF('①7.積算内訳（販促）'!H319="","",'①7.積算内訳（販促）'!H319)</f>
        <v/>
      </c>
      <c r="I320" s="1780"/>
      <c r="J320" s="264" t="s">
        <v>591</v>
      </c>
      <c r="K320" s="265"/>
      <c r="L320" s="288" t="str">
        <f t="shared" si="65"/>
        <v/>
      </c>
      <c r="M320" s="266"/>
      <c r="N320" s="266"/>
      <c r="O320" s="266"/>
      <c r="P320" s="1783"/>
      <c r="Q320" s="1373"/>
      <c r="R320" s="1374"/>
      <c r="S320" s="259"/>
      <c r="T320" s="257"/>
      <c r="U320" s="180"/>
    </row>
    <row r="321" spans="2:21" ht="19.5" hidden="1" customHeight="1">
      <c r="B321" s="1364"/>
      <c r="C321" s="269" t="s">
        <v>592</v>
      </c>
      <c r="D321" s="265"/>
      <c r="E321" s="288">
        <f t="shared" si="64"/>
        <v>0</v>
      </c>
      <c r="F321" s="288" t="str">
        <f>IF('①7.積算内訳（販促）'!F320="","",'①7.積算内訳（販促）'!F320)</f>
        <v/>
      </c>
      <c r="G321" s="288" t="str">
        <f>IF('①7.積算内訳（販促）'!G320="","",'①7.積算内訳（販促）'!G320)</f>
        <v/>
      </c>
      <c r="H321" s="753" t="str">
        <f>IF('①7.積算内訳（販促）'!H320="","",'①7.積算内訳（販促）'!H320)</f>
        <v/>
      </c>
      <c r="I321" s="1780"/>
      <c r="J321" s="269" t="s">
        <v>592</v>
      </c>
      <c r="K321" s="265"/>
      <c r="L321" s="288" t="str">
        <f t="shared" si="65"/>
        <v/>
      </c>
      <c r="M321" s="266"/>
      <c r="N321" s="266"/>
      <c r="O321" s="266"/>
      <c r="P321" s="1783"/>
      <c r="Q321" s="1373"/>
      <c r="R321" s="1374"/>
      <c r="S321" s="259"/>
      <c r="T321" s="257"/>
      <c r="U321" s="180"/>
    </row>
    <row r="322" spans="2:21" ht="19.5" hidden="1" customHeight="1">
      <c r="B322" s="1364"/>
      <c r="C322" s="264" t="s">
        <v>593</v>
      </c>
      <c r="D322" s="265"/>
      <c r="E322" s="288">
        <f t="shared" si="64"/>
        <v>0</v>
      </c>
      <c r="F322" s="288" t="str">
        <f>IF('①7.積算内訳（販促）'!F321="","",'①7.積算内訳（販促）'!F321)</f>
        <v/>
      </c>
      <c r="G322" s="288" t="str">
        <f>IF('①7.積算内訳（販促）'!G321="","",'①7.積算内訳（販促）'!G321)</f>
        <v/>
      </c>
      <c r="H322" s="753" t="str">
        <f>IF('①7.積算内訳（販促）'!H321="","",'①7.積算内訳（販促）'!H321)</f>
        <v/>
      </c>
      <c r="I322" s="1780"/>
      <c r="J322" s="264" t="s">
        <v>593</v>
      </c>
      <c r="K322" s="265"/>
      <c r="L322" s="288" t="str">
        <f t="shared" si="65"/>
        <v/>
      </c>
      <c r="M322" s="266"/>
      <c r="N322" s="266"/>
      <c r="O322" s="266"/>
      <c r="P322" s="1783"/>
      <c r="Q322" s="1373"/>
      <c r="R322" s="1374"/>
      <c r="S322" s="268"/>
      <c r="T322" s="270"/>
      <c r="U322" s="180"/>
    </row>
    <row r="323" spans="2:21" ht="19.5" hidden="1" customHeight="1">
      <c r="B323" s="1364"/>
      <c r="C323" s="264" t="s">
        <v>594</v>
      </c>
      <c r="D323" s="265"/>
      <c r="E323" s="288">
        <f t="shared" si="64"/>
        <v>0</v>
      </c>
      <c r="F323" s="754" t="str">
        <f>IF('①7.積算内訳（販促）'!F322="","",'①7.積算内訳（販促）'!F322)</f>
        <v/>
      </c>
      <c r="G323" s="754" t="str">
        <f>IF('①7.積算内訳（販促）'!G322="","",'①7.積算内訳（販促）'!G322)</f>
        <v/>
      </c>
      <c r="H323" s="753" t="str">
        <f>IF('①7.積算内訳（販促）'!H322="","",'①7.積算内訳（販促）'!H322)</f>
        <v/>
      </c>
      <c r="I323" s="1780"/>
      <c r="J323" s="264" t="s">
        <v>594</v>
      </c>
      <c r="K323" s="265"/>
      <c r="L323" s="288" t="str">
        <f t="shared" si="65"/>
        <v/>
      </c>
      <c r="M323" s="278"/>
      <c r="N323" s="278"/>
      <c r="O323" s="278"/>
      <c r="P323" s="1783"/>
      <c r="Q323" s="1373"/>
      <c r="R323" s="1374"/>
      <c r="S323" s="268"/>
      <c r="T323" s="270"/>
      <c r="U323" s="180"/>
    </row>
    <row r="324" spans="2:21" ht="19.5" hidden="1" customHeight="1">
      <c r="B324" s="1364"/>
      <c r="C324" s="272" t="s">
        <v>631</v>
      </c>
      <c r="D324" s="265"/>
      <c r="E324" s="288">
        <f t="shared" si="64"/>
        <v>0</v>
      </c>
      <c r="F324" s="288" t="str">
        <f>IF('①7.積算内訳（販促）'!F323="","",'①7.積算内訳（販促）'!F323)</f>
        <v/>
      </c>
      <c r="G324" s="288" t="str">
        <f>IF('①7.積算内訳（販促）'!G323="","",'①7.積算内訳（販促）'!G323)</f>
        <v/>
      </c>
      <c r="H324" s="753" t="str">
        <f>IF('①7.積算内訳（販促）'!H323="","",'①7.積算内訳（販促）'!H323)</f>
        <v/>
      </c>
      <c r="I324" s="1780"/>
      <c r="J324" s="272" t="s">
        <v>631</v>
      </c>
      <c r="K324" s="265"/>
      <c r="L324" s="288" t="str">
        <f t="shared" si="65"/>
        <v/>
      </c>
      <c r="M324" s="266"/>
      <c r="N324" s="266"/>
      <c r="O324" s="266"/>
      <c r="P324" s="1783"/>
      <c r="Q324" s="1373"/>
      <c r="R324" s="1374"/>
      <c r="S324" s="268"/>
      <c r="T324" s="270"/>
      <c r="U324" s="180"/>
    </row>
    <row r="325" spans="2:21" ht="19.5" hidden="1" customHeight="1">
      <c r="B325" s="1364"/>
      <c r="C325" s="264" t="s">
        <v>595</v>
      </c>
      <c r="D325" s="265"/>
      <c r="E325" s="288">
        <f t="shared" si="64"/>
        <v>0</v>
      </c>
      <c r="F325" s="288" t="str">
        <f>IF('①7.積算内訳（販促）'!F324="","",'①7.積算内訳（販促）'!F324)</f>
        <v/>
      </c>
      <c r="G325" s="288" t="str">
        <f>IF('①7.積算内訳（販促）'!G324="","",'①7.積算内訳（販促）'!G324)</f>
        <v/>
      </c>
      <c r="H325" s="753" t="str">
        <f>IF('①7.積算内訳（販促）'!H324="","",'①7.積算内訳（販促）'!H324)</f>
        <v/>
      </c>
      <c r="I325" s="1780"/>
      <c r="J325" s="264" t="s">
        <v>595</v>
      </c>
      <c r="K325" s="265"/>
      <c r="L325" s="288" t="str">
        <f t="shared" si="65"/>
        <v/>
      </c>
      <c r="M325" s="266"/>
      <c r="N325" s="266"/>
      <c r="O325" s="266"/>
      <c r="P325" s="1783"/>
      <c r="Q325" s="1373"/>
      <c r="R325" s="1374"/>
      <c r="S325" s="268"/>
      <c r="T325" s="270"/>
      <c r="U325" s="180"/>
    </row>
    <row r="326" spans="2:21" ht="19.5" hidden="1" customHeight="1" thickBot="1">
      <c r="B326" s="1365"/>
      <c r="C326" s="273" t="s">
        <v>596</v>
      </c>
      <c r="D326" s="758" t="str">
        <f>IF('①7.積算内訳（販促）'!D325="","",'①7.積算内訳（販促）'!D325)</f>
        <v/>
      </c>
      <c r="E326" s="289">
        <f>SUM(F326:H326)</f>
        <v>0</v>
      </c>
      <c r="F326" s="289" t="str">
        <f>IF('①7.積算内訳（販促）'!F325="","",'①7.積算内訳（販促）'!F325)</f>
        <v/>
      </c>
      <c r="G326" s="289" t="str">
        <f>IF('①7.積算内訳（販促）'!G325="","",'①7.積算内訳（販促）'!G325)</f>
        <v/>
      </c>
      <c r="H326" s="755" t="str">
        <f>IF('①7.積算内訳（販促）'!H325="","",'①7.積算内訳（販促）'!H325)</f>
        <v/>
      </c>
      <c r="I326" s="1781"/>
      <c r="J326" s="273" t="s">
        <v>596</v>
      </c>
      <c r="K326" s="274"/>
      <c r="L326" s="289" t="str">
        <f t="shared" si="65"/>
        <v/>
      </c>
      <c r="M326" s="275"/>
      <c r="N326" s="275"/>
      <c r="O326" s="275"/>
      <c r="P326" s="1784"/>
      <c r="Q326" s="1381"/>
      <c r="R326" s="1382"/>
      <c r="S326" s="268"/>
      <c r="T326" s="270"/>
      <c r="U326" s="180"/>
    </row>
    <row r="327" spans="2:21" ht="37.5" hidden="1" customHeight="1">
      <c r="B327" s="204" t="str">
        <f>IF('①4.事業内容（販促）'!B37="","",'①4.事業内容（販促）'!B37)</f>
        <v/>
      </c>
      <c r="C327" s="1359" t="str">
        <f>IF('①4.事業内容（販促）'!C37="","",'①4.事業内容（販促）'!C37)</f>
        <v/>
      </c>
      <c r="D327" s="1360"/>
      <c r="E327" s="284">
        <f>SUM(E328:E336)</f>
        <v>0</v>
      </c>
      <c r="F327" s="284">
        <f>SUM(F328:F336)</f>
        <v>0</v>
      </c>
      <c r="G327" s="284">
        <f>SUM(G328:G336)</f>
        <v>0</v>
      </c>
      <c r="H327" s="756">
        <f>SUM(H328:H336)</f>
        <v>0</v>
      </c>
      <c r="I327" s="760" t="str">
        <f>IF('⑦1.活動計画変更（販促）'!C71="変更",'⑦1.活動計画変更（販促）'!B71,IF('⑦1.活動計画変更（販促）'!C71="中止",'⑦1.活動計画変更（販促）'!B71,""))</f>
        <v/>
      </c>
      <c r="J327" s="1359" t="str">
        <f>IF('⑦1.活動計画変更（販促）'!C71="変更",'⑦1.活動計画変更（販促）'!D71,"")</f>
        <v/>
      </c>
      <c r="K327" s="1360"/>
      <c r="L327" s="284" t="str">
        <f>IF(SUM(L328:L336)=0,"",SUM(L328:L336))</f>
        <v/>
      </c>
      <c r="M327" s="284" t="str">
        <f>IF(SUM(M328:M336)=0,"",SUM(M328:M336))</f>
        <v/>
      </c>
      <c r="N327" s="284" t="str">
        <f>IF(SUM(N328:N336)=0,"",SUM(N328:N336))</f>
        <v/>
      </c>
      <c r="O327" s="284" t="str">
        <f>IF(SUM(O328:O336)=0,"",SUM(O328:O336))</f>
        <v/>
      </c>
      <c r="P327" s="277"/>
      <c r="Q327" s="1787"/>
      <c r="R327" s="1788"/>
      <c r="S327" s="259"/>
      <c r="T327" s="257"/>
      <c r="U327" s="180"/>
    </row>
    <row r="328" spans="2:21" ht="19.5" hidden="1" customHeight="1">
      <c r="B328" s="1363"/>
      <c r="C328" s="260" t="s">
        <v>589</v>
      </c>
      <c r="D328" s="261"/>
      <c r="E328" s="287">
        <f>SUM(F328:H328)</f>
        <v>0</v>
      </c>
      <c r="F328" s="287" t="str">
        <f>IF('①7.積算内訳（販促）'!F327="","",'①7.積算内訳（販促）'!F327)</f>
        <v/>
      </c>
      <c r="G328" s="287" t="str">
        <f>IF('①7.積算内訳（販促）'!G327="","",'①7.積算内訳（販促）'!G327)</f>
        <v/>
      </c>
      <c r="H328" s="752" t="str">
        <f>IF('①7.積算内訳（販促）'!H327="","",'①7.積算内訳（販促）'!H327)</f>
        <v/>
      </c>
      <c r="I328" s="1779" t="str">
        <f>IF('⑦1.活動計画変更（販促）'!C71="選択","",IF('⑦1.活動計画変更（販促）'!C71="変更",'⑦1.活動計画変更（販促）'!C71,IF('⑦1.活動計画変更（販促）'!C71="中止","中止","")))</f>
        <v/>
      </c>
      <c r="J328" s="260" t="s">
        <v>589</v>
      </c>
      <c r="K328" s="261"/>
      <c r="L328" s="287" t="str">
        <f>IF(SUM(M328:O328)=0,"",SUM(M328:O328))</f>
        <v/>
      </c>
      <c r="M328" s="262"/>
      <c r="N328" s="262"/>
      <c r="O328" s="262"/>
      <c r="P328" s="1782"/>
      <c r="Q328" s="1785"/>
      <c r="R328" s="1786"/>
      <c r="S328" s="268"/>
      <c r="T328" s="270"/>
      <c r="U328" s="180"/>
    </row>
    <row r="329" spans="2:21" ht="19.5" hidden="1" customHeight="1">
      <c r="B329" s="1364"/>
      <c r="C329" s="264" t="s">
        <v>590</v>
      </c>
      <c r="D329" s="265"/>
      <c r="E329" s="288">
        <f t="shared" ref="E329:E335" si="66">SUM(F329:H329)</f>
        <v>0</v>
      </c>
      <c r="F329" s="288" t="str">
        <f>IF('①7.積算内訳（販促）'!F328="","",'①7.積算内訳（販促）'!F328)</f>
        <v/>
      </c>
      <c r="G329" s="288" t="str">
        <f>IF('①7.積算内訳（販促）'!G328="","",'①7.積算内訳（販促）'!G328)</f>
        <v/>
      </c>
      <c r="H329" s="753" t="str">
        <f>IF('①7.積算内訳（販促）'!H328="","",'①7.積算内訳（販促）'!H328)</f>
        <v/>
      </c>
      <c r="I329" s="1780"/>
      <c r="J329" s="264" t="s">
        <v>590</v>
      </c>
      <c r="K329" s="265"/>
      <c r="L329" s="288" t="str">
        <f t="shared" ref="L329:L336" si="67">IF(SUM(M329:O329)=0,"",SUM(M329:O329))</f>
        <v/>
      </c>
      <c r="M329" s="266"/>
      <c r="N329" s="266"/>
      <c r="O329" s="266"/>
      <c r="P329" s="1783"/>
      <c r="Q329" s="1373"/>
      <c r="R329" s="1374"/>
      <c r="S329" s="259"/>
      <c r="T329" s="257"/>
      <c r="U329" s="180"/>
    </row>
    <row r="330" spans="2:21" ht="19.5" hidden="1" customHeight="1">
      <c r="B330" s="1364"/>
      <c r="C330" s="264" t="s">
        <v>591</v>
      </c>
      <c r="D330" s="265"/>
      <c r="E330" s="288">
        <f t="shared" si="66"/>
        <v>0</v>
      </c>
      <c r="F330" s="288" t="str">
        <f>IF('①7.積算内訳（販促）'!F329="","",'①7.積算内訳（販促）'!F329)</f>
        <v/>
      </c>
      <c r="G330" s="288" t="str">
        <f>IF('①7.積算内訳（販促）'!G329="","",'①7.積算内訳（販促）'!G329)</f>
        <v/>
      </c>
      <c r="H330" s="753" t="str">
        <f>IF('①7.積算内訳（販促）'!H329="","",'①7.積算内訳（販促）'!H329)</f>
        <v/>
      </c>
      <c r="I330" s="1780"/>
      <c r="J330" s="264" t="s">
        <v>591</v>
      </c>
      <c r="K330" s="265"/>
      <c r="L330" s="288" t="str">
        <f t="shared" si="67"/>
        <v/>
      </c>
      <c r="M330" s="266"/>
      <c r="N330" s="266"/>
      <c r="O330" s="266"/>
      <c r="P330" s="1783"/>
      <c r="Q330" s="1373"/>
      <c r="R330" s="1374"/>
      <c r="S330" s="259"/>
      <c r="T330" s="257"/>
      <c r="U330" s="180"/>
    </row>
    <row r="331" spans="2:21" ht="19.5" hidden="1" customHeight="1">
      <c r="B331" s="1364"/>
      <c r="C331" s="269" t="s">
        <v>592</v>
      </c>
      <c r="D331" s="265"/>
      <c r="E331" s="288">
        <f t="shared" si="66"/>
        <v>0</v>
      </c>
      <c r="F331" s="288" t="str">
        <f>IF('①7.積算内訳（販促）'!F330="","",'①7.積算内訳（販促）'!F330)</f>
        <v/>
      </c>
      <c r="G331" s="288" t="str">
        <f>IF('①7.積算内訳（販促）'!G330="","",'①7.積算内訳（販促）'!G330)</f>
        <v/>
      </c>
      <c r="H331" s="753" t="str">
        <f>IF('①7.積算内訳（販促）'!H330="","",'①7.積算内訳（販促）'!H330)</f>
        <v/>
      </c>
      <c r="I331" s="1780"/>
      <c r="J331" s="269" t="s">
        <v>592</v>
      </c>
      <c r="K331" s="265"/>
      <c r="L331" s="288" t="str">
        <f t="shared" si="67"/>
        <v/>
      </c>
      <c r="M331" s="266"/>
      <c r="N331" s="266"/>
      <c r="O331" s="266"/>
      <c r="P331" s="1783"/>
      <c r="Q331" s="1373"/>
      <c r="R331" s="1374"/>
      <c r="S331" s="259"/>
      <c r="T331" s="257"/>
      <c r="U331" s="180"/>
    </row>
    <row r="332" spans="2:21" ht="19.5" hidden="1" customHeight="1">
      <c r="B332" s="1364"/>
      <c r="C332" s="264" t="s">
        <v>593</v>
      </c>
      <c r="D332" s="265"/>
      <c r="E332" s="288">
        <f t="shared" si="66"/>
        <v>0</v>
      </c>
      <c r="F332" s="288" t="str">
        <f>IF('①7.積算内訳（販促）'!F331="","",'①7.積算内訳（販促）'!F331)</f>
        <v/>
      </c>
      <c r="G332" s="288" t="str">
        <f>IF('①7.積算内訳（販促）'!G331="","",'①7.積算内訳（販促）'!G331)</f>
        <v/>
      </c>
      <c r="H332" s="753" t="str">
        <f>IF('①7.積算内訳（販促）'!H331="","",'①7.積算内訳（販促）'!H331)</f>
        <v/>
      </c>
      <c r="I332" s="1780"/>
      <c r="J332" s="264" t="s">
        <v>593</v>
      </c>
      <c r="K332" s="265"/>
      <c r="L332" s="288" t="str">
        <f t="shared" si="67"/>
        <v/>
      </c>
      <c r="M332" s="266"/>
      <c r="N332" s="266"/>
      <c r="O332" s="266"/>
      <c r="P332" s="1783"/>
      <c r="Q332" s="1373"/>
      <c r="R332" s="1374"/>
      <c r="S332" s="268"/>
      <c r="T332" s="270"/>
      <c r="U332" s="180"/>
    </row>
    <row r="333" spans="2:21" ht="19.5" hidden="1" customHeight="1">
      <c r="B333" s="1364"/>
      <c r="C333" s="264" t="s">
        <v>594</v>
      </c>
      <c r="D333" s="265"/>
      <c r="E333" s="288">
        <f t="shared" si="66"/>
        <v>0</v>
      </c>
      <c r="F333" s="754" t="str">
        <f>IF('①7.積算内訳（販促）'!F332="","",'①7.積算内訳（販促）'!F332)</f>
        <v/>
      </c>
      <c r="G333" s="754" t="str">
        <f>IF('①7.積算内訳（販促）'!G332="","",'①7.積算内訳（販促）'!G332)</f>
        <v/>
      </c>
      <c r="H333" s="753" t="str">
        <f>IF('①7.積算内訳（販促）'!H332="","",'①7.積算内訳（販促）'!H332)</f>
        <v/>
      </c>
      <c r="I333" s="1780"/>
      <c r="J333" s="264" t="s">
        <v>594</v>
      </c>
      <c r="K333" s="265"/>
      <c r="L333" s="288" t="str">
        <f t="shared" si="67"/>
        <v/>
      </c>
      <c r="M333" s="278"/>
      <c r="N333" s="278"/>
      <c r="O333" s="278"/>
      <c r="P333" s="1783"/>
      <c r="Q333" s="1373"/>
      <c r="R333" s="1374"/>
      <c r="S333" s="268"/>
      <c r="T333" s="270"/>
      <c r="U333" s="180"/>
    </row>
    <row r="334" spans="2:21" ht="19.5" hidden="1" customHeight="1">
      <c r="B334" s="1364"/>
      <c r="C334" s="272" t="s">
        <v>631</v>
      </c>
      <c r="D334" s="265"/>
      <c r="E334" s="288">
        <f t="shared" si="66"/>
        <v>0</v>
      </c>
      <c r="F334" s="288" t="str">
        <f>IF('①7.積算内訳（販促）'!F333="","",'①7.積算内訳（販促）'!F333)</f>
        <v/>
      </c>
      <c r="G334" s="288" t="str">
        <f>IF('①7.積算内訳（販促）'!G333="","",'①7.積算内訳（販促）'!G333)</f>
        <v/>
      </c>
      <c r="H334" s="753" t="str">
        <f>IF('①7.積算内訳（販促）'!H333="","",'①7.積算内訳（販促）'!H333)</f>
        <v/>
      </c>
      <c r="I334" s="1780"/>
      <c r="J334" s="272" t="s">
        <v>631</v>
      </c>
      <c r="K334" s="265"/>
      <c r="L334" s="288" t="str">
        <f t="shared" si="67"/>
        <v/>
      </c>
      <c r="M334" s="266"/>
      <c r="N334" s="266"/>
      <c r="O334" s="266"/>
      <c r="P334" s="1783"/>
      <c r="Q334" s="1373"/>
      <c r="R334" s="1374"/>
      <c r="S334" s="268"/>
      <c r="T334" s="270"/>
      <c r="U334" s="180"/>
    </row>
    <row r="335" spans="2:21" ht="19.5" hidden="1" customHeight="1">
      <c r="B335" s="1364"/>
      <c r="C335" s="264" t="s">
        <v>595</v>
      </c>
      <c r="D335" s="265"/>
      <c r="E335" s="288">
        <f t="shared" si="66"/>
        <v>0</v>
      </c>
      <c r="F335" s="288" t="str">
        <f>IF('①7.積算内訳（販促）'!F334="","",'①7.積算内訳（販促）'!F334)</f>
        <v/>
      </c>
      <c r="G335" s="288" t="str">
        <f>IF('①7.積算内訳（販促）'!G334="","",'①7.積算内訳（販促）'!G334)</f>
        <v/>
      </c>
      <c r="H335" s="753" t="str">
        <f>IF('①7.積算内訳（販促）'!H334="","",'①7.積算内訳（販促）'!H334)</f>
        <v/>
      </c>
      <c r="I335" s="1780"/>
      <c r="J335" s="264" t="s">
        <v>595</v>
      </c>
      <c r="K335" s="265"/>
      <c r="L335" s="288" t="str">
        <f t="shared" si="67"/>
        <v/>
      </c>
      <c r="M335" s="266"/>
      <c r="N335" s="266"/>
      <c r="O335" s="266"/>
      <c r="P335" s="1783"/>
      <c r="Q335" s="1373"/>
      <c r="R335" s="1374"/>
      <c r="S335" s="268"/>
      <c r="T335" s="270"/>
      <c r="U335" s="180"/>
    </row>
    <row r="336" spans="2:21" ht="19.5" hidden="1" customHeight="1" thickBot="1">
      <c r="B336" s="1365"/>
      <c r="C336" s="273" t="s">
        <v>596</v>
      </c>
      <c r="D336" s="758" t="str">
        <f>IF('①7.積算内訳（販促）'!D335="","",'①7.積算内訳（販促）'!D335)</f>
        <v/>
      </c>
      <c r="E336" s="289">
        <f>SUM(F336:H336)</f>
        <v>0</v>
      </c>
      <c r="F336" s="289" t="str">
        <f>IF('①7.積算内訳（販促）'!F335="","",'①7.積算内訳（販促）'!F335)</f>
        <v/>
      </c>
      <c r="G336" s="289" t="str">
        <f>IF('①7.積算内訳（販促）'!G335="","",'①7.積算内訳（販促）'!G335)</f>
        <v/>
      </c>
      <c r="H336" s="755" t="str">
        <f>IF('①7.積算内訳（販促）'!H335="","",'①7.積算内訳（販促）'!H335)</f>
        <v/>
      </c>
      <c r="I336" s="1781"/>
      <c r="J336" s="273" t="s">
        <v>596</v>
      </c>
      <c r="K336" s="274"/>
      <c r="L336" s="289" t="str">
        <f t="shared" si="67"/>
        <v/>
      </c>
      <c r="M336" s="275"/>
      <c r="N336" s="275"/>
      <c r="O336" s="275"/>
      <c r="P336" s="1784"/>
      <c r="Q336" s="1381"/>
      <c r="R336" s="1382"/>
      <c r="S336" s="268"/>
      <c r="T336" s="270"/>
      <c r="U336" s="180"/>
    </row>
    <row r="337" spans="2:21" ht="40.5" hidden="1" customHeight="1">
      <c r="B337" s="204" t="str">
        <f>IF('①4.事業内容（販促）'!B38="","",'①4.事業内容（販促）'!B38)</f>
        <v/>
      </c>
      <c r="C337" s="1359" t="str">
        <f>IF('①4.事業内容（販促）'!C38="","",'①4.事業内容（販促）'!C38)</f>
        <v/>
      </c>
      <c r="D337" s="1360"/>
      <c r="E337" s="284">
        <f>SUM(E338:E346)</f>
        <v>0</v>
      </c>
      <c r="F337" s="284">
        <f>SUM(F338:F346)</f>
        <v>0</v>
      </c>
      <c r="G337" s="284">
        <f>SUM(G338:G346)</f>
        <v>0</v>
      </c>
      <c r="H337" s="756">
        <f>SUM(H338:H346)</f>
        <v>0</v>
      </c>
      <c r="I337" s="760" t="str">
        <f>IF('⑦1.活動計画変更（販促）'!C73="変更",'⑦1.活動計画変更（販促）'!B73,IF('⑦1.活動計画変更（販促）'!C73="中止",'⑦1.活動計画変更（販促）'!B73,""))</f>
        <v/>
      </c>
      <c r="J337" s="1359" t="str">
        <f>IF('⑦1.活動計画変更（販促）'!C73="変更",'⑦1.活動計画変更（販促）'!D73,"")</f>
        <v/>
      </c>
      <c r="K337" s="1360"/>
      <c r="L337" s="284" t="str">
        <f>IF(SUM(L338:L346)=0,"",SUM(L338:L346))</f>
        <v/>
      </c>
      <c r="M337" s="284" t="str">
        <f>IF(SUM(M338:M346)=0,"",SUM(M338:M346))</f>
        <v/>
      </c>
      <c r="N337" s="284" t="str">
        <f>IF(SUM(N338:N346)=0,"",SUM(N338:N346))</f>
        <v/>
      </c>
      <c r="O337" s="284" t="str">
        <f>IF(SUM(O338:O346)=0,"",SUM(O338:O346))</f>
        <v/>
      </c>
      <c r="P337" s="279"/>
      <c r="Q337" s="1777"/>
      <c r="R337" s="1778"/>
      <c r="S337" s="259"/>
      <c r="T337" s="257"/>
      <c r="U337" s="180"/>
    </row>
    <row r="338" spans="2:21" ht="19.5" hidden="1" customHeight="1">
      <c r="B338" s="1363"/>
      <c r="C338" s="260" t="s">
        <v>589</v>
      </c>
      <c r="D338" s="261"/>
      <c r="E338" s="287">
        <f>SUM(F338:H338)</f>
        <v>0</v>
      </c>
      <c r="F338" s="287" t="str">
        <f>IF('①7.積算内訳（販促）'!F337="","",'①7.積算内訳（販促）'!F337)</f>
        <v/>
      </c>
      <c r="G338" s="287" t="str">
        <f>IF('①7.積算内訳（販促）'!G337="","",'①7.積算内訳（販促）'!G337)</f>
        <v/>
      </c>
      <c r="H338" s="752" t="str">
        <f>IF('①7.積算内訳（販促）'!H337="","",'①7.積算内訳（販促）'!H337)</f>
        <v/>
      </c>
      <c r="I338" s="1779" t="str">
        <f>IF('⑦1.活動計画変更（販促）'!C73="選択","",IF('⑦1.活動計画変更（販促）'!C73="変更",'⑦1.活動計画変更（販促）'!C73,IF('⑦1.活動計画変更（販促）'!C73="中止","中止","")))</f>
        <v/>
      </c>
      <c r="J338" s="260" t="s">
        <v>589</v>
      </c>
      <c r="K338" s="261"/>
      <c r="L338" s="287" t="str">
        <f>IF(SUM(M338:O338)=0,"",SUM(M338:O338))</f>
        <v/>
      </c>
      <c r="M338" s="262"/>
      <c r="N338" s="262"/>
      <c r="O338" s="262"/>
      <c r="P338" s="1782"/>
      <c r="Q338" s="1785"/>
      <c r="R338" s="1786"/>
      <c r="S338" s="259"/>
      <c r="T338" s="257"/>
      <c r="U338" s="180"/>
    </row>
    <row r="339" spans="2:21" ht="19.5" hidden="1" customHeight="1">
      <c r="B339" s="1364"/>
      <c r="C339" s="264" t="s">
        <v>590</v>
      </c>
      <c r="D339" s="265"/>
      <c r="E339" s="288">
        <f t="shared" ref="E339:E345" si="68">SUM(F339:H339)</f>
        <v>0</v>
      </c>
      <c r="F339" s="288" t="str">
        <f>IF('①7.積算内訳（販促）'!F338="","",'①7.積算内訳（販促）'!F338)</f>
        <v/>
      </c>
      <c r="G339" s="288" t="str">
        <f>IF('①7.積算内訳（販促）'!G338="","",'①7.積算内訳（販促）'!G338)</f>
        <v/>
      </c>
      <c r="H339" s="753" t="str">
        <f>IF('①7.積算内訳（販促）'!H338="","",'①7.積算内訳（販促）'!H338)</f>
        <v/>
      </c>
      <c r="I339" s="1780"/>
      <c r="J339" s="264" t="s">
        <v>590</v>
      </c>
      <c r="K339" s="265"/>
      <c r="L339" s="288" t="str">
        <f t="shared" ref="L339:L346" si="69">IF(SUM(M339:O339)=0,"",SUM(M339:O339))</f>
        <v/>
      </c>
      <c r="M339" s="266"/>
      <c r="N339" s="266"/>
      <c r="O339" s="266"/>
      <c r="P339" s="1783"/>
      <c r="Q339" s="1373"/>
      <c r="R339" s="1374"/>
      <c r="S339" s="268"/>
      <c r="T339" s="270"/>
      <c r="U339" s="180"/>
    </row>
    <row r="340" spans="2:21" ht="19.5" hidden="1" customHeight="1">
      <c r="B340" s="1364"/>
      <c r="C340" s="264" t="s">
        <v>591</v>
      </c>
      <c r="D340" s="265"/>
      <c r="E340" s="288">
        <f t="shared" si="68"/>
        <v>0</v>
      </c>
      <c r="F340" s="288" t="str">
        <f>IF('①7.積算内訳（販促）'!F339="","",'①7.積算内訳（販促）'!F339)</f>
        <v/>
      </c>
      <c r="G340" s="288" t="str">
        <f>IF('①7.積算内訳（販促）'!G339="","",'①7.積算内訳（販促）'!G339)</f>
        <v/>
      </c>
      <c r="H340" s="753" t="str">
        <f>IF('①7.積算内訳（販促）'!H339="","",'①7.積算内訳（販促）'!H339)</f>
        <v/>
      </c>
      <c r="I340" s="1780"/>
      <c r="J340" s="264" t="s">
        <v>591</v>
      </c>
      <c r="K340" s="265"/>
      <c r="L340" s="288" t="str">
        <f t="shared" si="69"/>
        <v/>
      </c>
      <c r="M340" s="266"/>
      <c r="N340" s="266"/>
      <c r="O340" s="266"/>
      <c r="P340" s="1783"/>
      <c r="Q340" s="1373"/>
      <c r="R340" s="1374"/>
      <c r="S340" s="268"/>
      <c r="T340" s="270"/>
      <c r="U340" s="180"/>
    </row>
    <row r="341" spans="2:21" ht="19.5" hidden="1" customHeight="1">
      <c r="B341" s="1364"/>
      <c r="C341" s="269" t="s">
        <v>592</v>
      </c>
      <c r="D341" s="265"/>
      <c r="E341" s="288">
        <f t="shared" si="68"/>
        <v>0</v>
      </c>
      <c r="F341" s="288" t="str">
        <f>IF('①7.積算内訳（販促）'!F340="","",'①7.積算内訳（販促）'!F340)</f>
        <v/>
      </c>
      <c r="G341" s="288" t="str">
        <f>IF('①7.積算内訳（販促）'!G340="","",'①7.積算内訳（販促）'!G340)</f>
        <v/>
      </c>
      <c r="H341" s="753" t="str">
        <f>IF('①7.積算内訳（販促）'!H340="","",'①7.積算内訳（販促）'!H340)</f>
        <v/>
      </c>
      <c r="I341" s="1780"/>
      <c r="J341" s="269" t="s">
        <v>592</v>
      </c>
      <c r="K341" s="265"/>
      <c r="L341" s="288" t="str">
        <f t="shared" si="69"/>
        <v/>
      </c>
      <c r="M341" s="266"/>
      <c r="N341" s="266"/>
      <c r="O341" s="266"/>
      <c r="P341" s="1783"/>
      <c r="Q341" s="1373"/>
      <c r="R341" s="1374"/>
      <c r="S341" s="268"/>
      <c r="T341" s="270"/>
      <c r="U341" s="180"/>
    </row>
    <row r="342" spans="2:21" ht="19.5" hidden="1" customHeight="1">
      <c r="B342" s="1364"/>
      <c r="C342" s="264" t="s">
        <v>593</v>
      </c>
      <c r="D342" s="265"/>
      <c r="E342" s="288">
        <f t="shared" si="68"/>
        <v>0</v>
      </c>
      <c r="F342" s="288" t="str">
        <f>IF('①7.積算内訳（販促）'!F341="","",'①7.積算内訳（販促）'!F341)</f>
        <v/>
      </c>
      <c r="G342" s="288" t="str">
        <f>IF('①7.積算内訳（販促）'!G341="","",'①7.積算内訳（販促）'!G341)</f>
        <v/>
      </c>
      <c r="H342" s="753" t="str">
        <f>IF('①7.積算内訳（販促）'!H341="","",'①7.積算内訳（販促）'!H341)</f>
        <v/>
      </c>
      <c r="I342" s="1780"/>
      <c r="J342" s="264" t="s">
        <v>593</v>
      </c>
      <c r="K342" s="265"/>
      <c r="L342" s="288" t="str">
        <f t="shared" si="69"/>
        <v/>
      </c>
      <c r="M342" s="266"/>
      <c r="N342" s="266"/>
      <c r="O342" s="266"/>
      <c r="P342" s="1783"/>
      <c r="Q342" s="1373"/>
      <c r="R342" s="1374"/>
      <c r="S342" s="259"/>
      <c r="T342" s="257"/>
      <c r="U342" s="180"/>
    </row>
    <row r="343" spans="2:21" ht="19.5" hidden="1" customHeight="1">
      <c r="B343" s="1364"/>
      <c r="C343" s="264" t="s">
        <v>594</v>
      </c>
      <c r="D343" s="265"/>
      <c r="E343" s="288">
        <f t="shared" si="68"/>
        <v>0</v>
      </c>
      <c r="F343" s="754" t="str">
        <f>IF('①7.積算内訳（販促）'!F342="","",'①7.積算内訳（販促）'!F342)</f>
        <v/>
      </c>
      <c r="G343" s="754" t="str">
        <f>IF('①7.積算内訳（販促）'!G342="","",'①7.積算内訳（販促）'!G342)</f>
        <v/>
      </c>
      <c r="H343" s="753" t="str">
        <f>IF('①7.積算内訳（販促）'!H342="","",'①7.積算内訳（販促）'!H342)</f>
        <v/>
      </c>
      <c r="I343" s="1780"/>
      <c r="J343" s="264" t="s">
        <v>594</v>
      </c>
      <c r="K343" s="265"/>
      <c r="L343" s="288" t="str">
        <f t="shared" si="69"/>
        <v/>
      </c>
      <c r="M343" s="278"/>
      <c r="N343" s="278"/>
      <c r="O343" s="278"/>
      <c r="P343" s="1783"/>
      <c r="Q343" s="1373"/>
      <c r="R343" s="1374"/>
      <c r="S343" s="259"/>
      <c r="T343" s="257"/>
      <c r="U343" s="180"/>
    </row>
    <row r="344" spans="2:21" ht="19.5" hidden="1" customHeight="1">
      <c r="B344" s="1364"/>
      <c r="C344" s="272" t="s">
        <v>631</v>
      </c>
      <c r="D344" s="265"/>
      <c r="E344" s="288">
        <f t="shared" si="68"/>
        <v>0</v>
      </c>
      <c r="F344" s="288" t="str">
        <f>IF('①7.積算内訳（販促）'!F343="","",'①7.積算内訳（販促）'!F343)</f>
        <v/>
      </c>
      <c r="G344" s="288" t="str">
        <f>IF('①7.積算内訳（販促）'!G343="","",'①7.積算内訳（販促）'!G343)</f>
        <v/>
      </c>
      <c r="H344" s="753" t="str">
        <f>IF('①7.積算内訳（販促）'!H343="","",'①7.積算内訳（販促）'!H343)</f>
        <v/>
      </c>
      <c r="I344" s="1780"/>
      <c r="J344" s="272" t="s">
        <v>631</v>
      </c>
      <c r="K344" s="265"/>
      <c r="L344" s="288" t="str">
        <f t="shared" si="69"/>
        <v/>
      </c>
      <c r="M344" s="266"/>
      <c r="N344" s="266"/>
      <c r="O344" s="266"/>
      <c r="P344" s="1783"/>
      <c r="Q344" s="1373"/>
      <c r="R344" s="1374"/>
      <c r="S344" s="259"/>
      <c r="T344" s="257"/>
      <c r="U344" s="180"/>
    </row>
    <row r="345" spans="2:21" ht="19.5" hidden="1" customHeight="1">
      <c r="B345" s="1364"/>
      <c r="C345" s="264" t="s">
        <v>595</v>
      </c>
      <c r="D345" s="265"/>
      <c r="E345" s="288">
        <f t="shared" si="68"/>
        <v>0</v>
      </c>
      <c r="F345" s="288" t="str">
        <f>IF('①7.積算内訳（販促）'!F344="","",'①7.積算内訳（販促）'!F344)</f>
        <v/>
      </c>
      <c r="G345" s="288" t="str">
        <f>IF('①7.積算内訳（販促）'!G344="","",'①7.積算内訳（販促）'!G344)</f>
        <v/>
      </c>
      <c r="H345" s="753" t="str">
        <f>IF('①7.積算内訳（販促）'!H344="","",'①7.積算内訳（販促）'!H344)</f>
        <v/>
      </c>
      <c r="I345" s="1780"/>
      <c r="J345" s="264" t="s">
        <v>595</v>
      </c>
      <c r="K345" s="265"/>
      <c r="L345" s="288" t="str">
        <f t="shared" si="69"/>
        <v/>
      </c>
      <c r="M345" s="266"/>
      <c r="N345" s="266"/>
      <c r="O345" s="266"/>
      <c r="P345" s="1783"/>
      <c r="Q345" s="1373"/>
      <c r="R345" s="1374"/>
      <c r="S345" s="259"/>
      <c r="T345" s="257"/>
      <c r="U345" s="180"/>
    </row>
    <row r="346" spans="2:21" ht="19.5" hidden="1" customHeight="1" thickBot="1">
      <c r="B346" s="1365"/>
      <c r="C346" s="273" t="s">
        <v>596</v>
      </c>
      <c r="D346" s="758" t="str">
        <f>IF('①7.積算内訳（販促）'!D345="","",'①7.積算内訳（販促）'!D345)</f>
        <v/>
      </c>
      <c r="E346" s="289">
        <f>SUM(F346:H346)</f>
        <v>0</v>
      </c>
      <c r="F346" s="289" t="str">
        <f>IF('①7.積算内訳（販促）'!F345="","",'①7.積算内訳（販促）'!F345)</f>
        <v/>
      </c>
      <c r="G346" s="289" t="str">
        <f>IF('①7.積算内訳（販促）'!G345="","",'①7.積算内訳（販促）'!G345)</f>
        <v/>
      </c>
      <c r="H346" s="755" t="str">
        <f>IF('①7.積算内訳（販促）'!H345="","",'①7.積算内訳（販促）'!H345)</f>
        <v/>
      </c>
      <c r="I346" s="1781"/>
      <c r="J346" s="273" t="s">
        <v>596</v>
      </c>
      <c r="K346" s="274"/>
      <c r="L346" s="289" t="str">
        <f t="shared" si="69"/>
        <v/>
      </c>
      <c r="M346" s="275"/>
      <c r="N346" s="275"/>
      <c r="O346" s="275"/>
      <c r="P346" s="1784"/>
      <c r="Q346" s="1381"/>
      <c r="R346" s="1382"/>
      <c r="S346" s="259"/>
      <c r="T346" s="257"/>
      <c r="U346" s="180"/>
    </row>
    <row r="347" spans="2:21" ht="37.5" hidden="1" customHeight="1">
      <c r="B347" s="204" t="str">
        <f>IF('①4.事業内容（販促）'!B39="","",'①4.事業内容（販促）'!B39)</f>
        <v/>
      </c>
      <c r="C347" s="1359" t="str">
        <f>IF('①4.事業内容（販促）'!C39="","",'①4.事業内容（販促）'!C39)</f>
        <v/>
      </c>
      <c r="D347" s="1360"/>
      <c r="E347" s="284">
        <f>SUM(E348:E356)</f>
        <v>0</v>
      </c>
      <c r="F347" s="284">
        <f>SUM(F348:F356)</f>
        <v>0</v>
      </c>
      <c r="G347" s="284">
        <f>SUM(G348:G356)</f>
        <v>0</v>
      </c>
      <c r="H347" s="756">
        <f>SUM(H348:H356)</f>
        <v>0</v>
      </c>
      <c r="I347" s="760" t="str">
        <f>IF('⑦1.活動計画変更（販促）'!C75="変更",'⑦1.活動計画変更（販促）'!B75,IF('⑦1.活動計画変更（販促）'!C75="中止",'⑦1.活動計画変更（販促）'!B75,""))</f>
        <v/>
      </c>
      <c r="J347" s="1359" t="str">
        <f>IF('⑦1.活動計画変更（販促）'!C75="変更",'⑦1.活動計画変更（販促）'!D75,"")</f>
        <v/>
      </c>
      <c r="K347" s="1360"/>
      <c r="L347" s="284" t="str">
        <f>IF(SUM(L348:L356)=0,"",SUM(L348:L356))</f>
        <v/>
      </c>
      <c r="M347" s="284" t="str">
        <f>IF(SUM(M348:M356)=0,"",SUM(M348:M356))</f>
        <v/>
      </c>
      <c r="N347" s="284" t="str">
        <f>IF(SUM(N348:N356)=0,"",SUM(N348:N356))</f>
        <v/>
      </c>
      <c r="O347" s="284" t="str">
        <f>IF(SUM(O348:O356)=0,"",SUM(O348:O356))</f>
        <v/>
      </c>
      <c r="P347" s="277"/>
      <c r="Q347" s="1787"/>
      <c r="R347" s="1788"/>
      <c r="S347" s="259"/>
      <c r="T347" s="257"/>
      <c r="U347" s="180"/>
    </row>
    <row r="348" spans="2:21" ht="19.5" hidden="1" customHeight="1">
      <c r="B348" s="1363"/>
      <c r="C348" s="260" t="s">
        <v>589</v>
      </c>
      <c r="D348" s="261"/>
      <c r="E348" s="287">
        <f>SUM(F348:H348)</f>
        <v>0</v>
      </c>
      <c r="F348" s="287" t="str">
        <f>IF('①7.積算内訳（販促）'!F347="","",'①7.積算内訳（販促）'!F347)</f>
        <v/>
      </c>
      <c r="G348" s="287" t="str">
        <f>IF('①7.積算内訳（販促）'!G347="","",'①7.積算内訳（販促）'!G347)</f>
        <v/>
      </c>
      <c r="H348" s="752" t="str">
        <f>IF('①7.積算内訳（販促）'!H347="","",'①7.積算内訳（販促）'!H347)</f>
        <v/>
      </c>
      <c r="I348" s="1779" t="str">
        <f>IF('⑦1.活動計画変更（販促）'!C75="選択","",IF('⑦1.活動計画変更（販促）'!C75="変更",'⑦1.活動計画変更（販促）'!C75,IF('⑦1.活動計画変更（販促）'!C75="中止","中止","")))</f>
        <v/>
      </c>
      <c r="J348" s="260" t="s">
        <v>589</v>
      </c>
      <c r="K348" s="261"/>
      <c r="L348" s="287" t="str">
        <f>IF(SUM(M348:O348)=0,"",SUM(M348:O348))</f>
        <v/>
      </c>
      <c r="M348" s="262"/>
      <c r="N348" s="262"/>
      <c r="O348" s="262"/>
      <c r="P348" s="1782"/>
      <c r="Q348" s="1785"/>
      <c r="R348" s="1786"/>
      <c r="S348" s="268"/>
      <c r="T348" s="270"/>
      <c r="U348" s="180"/>
    </row>
    <row r="349" spans="2:21" ht="19.5" hidden="1" customHeight="1">
      <c r="B349" s="1364"/>
      <c r="C349" s="264" t="s">
        <v>590</v>
      </c>
      <c r="D349" s="265"/>
      <c r="E349" s="288">
        <f t="shared" ref="E349:E355" si="70">SUM(F349:H349)</f>
        <v>0</v>
      </c>
      <c r="F349" s="288" t="str">
        <f>IF('①7.積算内訳（販促）'!F348="","",'①7.積算内訳（販促）'!F348)</f>
        <v/>
      </c>
      <c r="G349" s="288" t="str">
        <f>IF('①7.積算内訳（販促）'!G348="","",'①7.積算内訳（販促）'!G348)</f>
        <v/>
      </c>
      <c r="H349" s="753" t="str">
        <f>IF('①7.積算内訳（販促）'!H348="","",'①7.積算内訳（販促）'!H348)</f>
        <v/>
      </c>
      <c r="I349" s="1780"/>
      <c r="J349" s="264" t="s">
        <v>590</v>
      </c>
      <c r="K349" s="265"/>
      <c r="L349" s="288" t="str">
        <f t="shared" ref="L349:L356" si="71">IF(SUM(M349:O349)=0,"",SUM(M349:O349))</f>
        <v/>
      </c>
      <c r="M349" s="266"/>
      <c r="N349" s="266"/>
      <c r="O349" s="266"/>
      <c r="P349" s="1783"/>
      <c r="Q349" s="1373"/>
      <c r="R349" s="1374"/>
      <c r="S349" s="259"/>
      <c r="T349" s="257"/>
      <c r="U349" s="180"/>
    </row>
    <row r="350" spans="2:21" ht="19.5" hidden="1" customHeight="1">
      <c r="B350" s="1364"/>
      <c r="C350" s="264" t="s">
        <v>591</v>
      </c>
      <c r="D350" s="265"/>
      <c r="E350" s="288">
        <f t="shared" si="70"/>
        <v>0</v>
      </c>
      <c r="F350" s="288" t="str">
        <f>IF('①7.積算内訳（販促）'!F349="","",'①7.積算内訳（販促）'!F349)</f>
        <v/>
      </c>
      <c r="G350" s="288" t="str">
        <f>IF('①7.積算内訳（販促）'!G349="","",'①7.積算内訳（販促）'!G349)</f>
        <v/>
      </c>
      <c r="H350" s="753" t="str">
        <f>IF('①7.積算内訳（販促）'!H349="","",'①7.積算内訳（販促）'!H349)</f>
        <v/>
      </c>
      <c r="I350" s="1780"/>
      <c r="J350" s="264" t="s">
        <v>591</v>
      </c>
      <c r="K350" s="265"/>
      <c r="L350" s="288" t="str">
        <f t="shared" si="71"/>
        <v/>
      </c>
      <c r="M350" s="266"/>
      <c r="N350" s="266"/>
      <c r="O350" s="266"/>
      <c r="P350" s="1783"/>
      <c r="Q350" s="1373"/>
      <c r="R350" s="1374"/>
      <c r="S350" s="259"/>
      <c r="T350" s="257"/>
      <c r="U350" s="180"/>
    </row>
    <row r="351" spans="2:21" ht="19.5" hidden="1" customHeight="1">
      <c r="B351" s="1364"/>
      <c r="C351" s="269" t="s">
        <v>592</v>
      </c>
      <c r="D351" s="265"/>
      <c r="E351" s="288">
        <f t="shared" si="70"/>
        <v>0</v>
      </c>
      <c r="F351" s="288" t="str">
        <f>IF('①7.積算内訳（販促）'!F350="","",'①7.積算内訳（販促）'!F350)</f>
        <v/>
      </c>
      <c r="G351" s="288" t="str">
        <f>IF('①7.積算内訳（販促）'!G350="","",'①7.積算内訳（販促）'!G350)</f>
        <v/>
      </c>
      <c r="H351" s="753" t="str">
        <f>IF('①7.積算内訳（販促）'!H350="","",'①7.積算内訳（販促）'!H350)</f>
        <v/>
      </c>
      <c r="I351" s="1780"/>
      <c r="J351" s="269" t="s">
        <v>592</v>
      </c>
      <c r="K351" s="265"/>
      <c r="L351" s="288" t="str">
        <f t="shared" si="71"/>
        <v/>
      </c>
      <c r="M351" s="266"/>
      <c r="N351" s="266"/>
      <c r="O351" s="266"/>
      <c r="P351" s="1783"/>
      <c r="Q351" s="1373"/>
      <c r="R351" s="1374"/>
      <c r="S351" s="259"/>
      <c r="T351" s="257"/>
      <c r="U351" s="180"/>
    </row>
    <row r="352" spans="2:21" ht="19.5" hidden="1" customHeight="1">
      <c r="B352" s="1364"/>
      <c r="C352" s="264" t="s">
        <v>593</v>
      </c>
      <c r="D352" s="265"/>
      <c r="E352" s="288">
        <f t="shared" si="70"/>
        <v>0</v>
      </c>
      <c r="F352" s="288" t="str">
        <f>IF('①7.積算内訳（販促）'!F351="","",'①7.積算内訳（販促）'!F351)</f>
        <v/>
      </c>
      <c r="G352" s="288" t="str">
        <f>IF('①7.積算内訳（販促）'!G351="","",'①7.積算内訳（販促）'!G351)</f>
        <v/>
      </c>
      <c r="H352" s="753" t="str">
        <f>IF('①7.積算内訳（販促）'!H351="","",'①7.積算内訳（販促）'!H351)</f>
        <v/>
      </c>
      <c r="I352" s="1780"/>
      <c r="J352" s="264" t="s">
        <v>593</v>
      </c>
      <c r="K352" s="265"/>
      <c r="L352" s="288" t="str">
        <f t="shared" si="71"/>
        <v/>
      </c>
      <c r="M352" s="266"/>
      <c r="N352" s="266"/>
      <c r="O352" s="266"/>
      <c r="P352" s="1783"/>
      <c r="Q352" s="1373"/>
      <c r="R352" s="1374"/>
      <c r="S352" s="268"/>
      <c r="T352" s="270"/>
      <c r="U352" s="180"/>
    </row>
    <row r="353" spans="2:21" ht="19.5" hidden="1" customHeight="1">
      <c r="B353" s="1364"/>
      <c r="C353" s="264" t="s">
        <v>594</v>
      </c>
      <c r="D353" s="265"/>
      <c r="E353" s="288">
        <f t="shared" si="70"/>
        <v>0</v>
      </c>
      <c r="F353" s="754" t="str">
        <f>IF('①7.積算内訳（販促）'!F352="","",'①7.積算内訳（販促）'!F352)</f>
        <v/>
      </c>
      <c r="G353" s="754" t="str">
        <f>IF('①7.積算内訳（販促）'!G352="","",'①7.積算内訳（販促）'!G352)</f>
        <v/>
      </c>
      <c r="H353" s="753" t="str">
        <f>IF('①7.積算内訳（販促）'!H352="","",'①7.積算内訳（販促）'!H352)</f>
        <v/>
      </c>
      <c r="I353" s="1780"/>
      <c r="J353" s="264" t="s">
        <v>594</v>
      </c>
      <c r="K353" s="265"/>
      <c r="L353" s="288" t="str">
        <f t="shared" si="71"/>
        <v/>
      </c>
      <c r="M353" s="278"/>
      <c r="N353" s="278"/>
      <c r="O353" s="278"/>
      <c r="P353" s="1783"/>
      <c r="Q353" s="1373"/>
      <c r="R353" s="1374"/>
      <c r="S353" s="268"/>
      <c r="T353" s="270"/>
      <c r="U353" s="180"/>
    </row>
    <row r="354" spans="2:21" ht="19.5" hidden="1" customHeight="1">
      <c r="B354" s="1364"/>
      <c r="C354" s="272" t="s">
        <v>631</v>
      </c>
      <c r="D354" s="265"/>
      <c r="E354" s="288">
        <f t="shared" si="70"/>
        <v>0</v>
      </c>
      <c r="F354" s="288" t="str">
        <f>IF('①7.積算内訳（販促）'!F353="","",'①7.積算内訳（販促）'!F353)</f>
        <v/>
      </c>
      <c r="G354" s="288" t="str">
        <f>IF('①7.積算内訳（販促）'!G353="","",'①7.積算内訳（販促）'!G353)</f>
        <v/>
      </c>
      <c r="H354" s="753" t="str">
        <f>IF('①7.積算内訳（販促）'!H353="","",'①7.積算内訳（販促）'!H353)</f>
        <v/>
      </c>
      <c r="I354" s="1780"/>
      <c r="J354" s="272" t="s">
        <v>631</v>
      </c>
      <c r="K354" s="265"/>
      <c r="L354" s="288" t="str">
        <f t="shared" si="71"/>
        <v/>
      </c>
      <c r="M354" s="266"/>
      <c r="N354" s="266"/>
      <c r="O354" s="266"/>
      <c r="P354" s="1783"/>
      <c r="Q354" s="1373"/>
      <c r="R354" s="1374"/>
      <c r="S354" s="268"/>
      <c r="T354" s="270"/>
      <c r="U354" s="180"/>
    </row>
    <row r="355" spans="2:21" ht="19.5" hidden="1" customHeight="1">
      <c r="B355" s="1364"/>
      <c r="C355" s="264" t="s">
        <v>595</v>
      </c>
      <c r="D355" s="265"/>
      <c r="E355" s="288">
        <f t="shared" si="70"/>
        <v>0</v>
      </c>
      <c r="F355" s="288" t="str">
        <f>IF('①7.積算内訳（販促）'!F354="","",'①7.積算内訳（販促）'!F354)</f>
        <v/>
      </c>
      <c r="G355" s="288" t="str">
        <f>IF('①7.積算内訳（販促）'!G354="","",'①7.積算内訳（販促）'!G354)</f>
        <v/>
      </c>
      <c r="H355" s="753" t="str">
        <f>IF('①7.積算内訳（販促）'!H354="","",'①7.積算内訳（販促）'!H354)</f>
        <v/>
      </c>
      <c r="I355" s="1780"/>
      <c r="J355" s="264" t="s">
        <v>595</v>
      </c>
      <c r="K355" s="265"/>
      <c r="L355" s="288" t="str">
        <f t="shared" si="71"/>
        <v/>
      </c>
      <c r="M355" s="266"/>
      <c r="N355" s="266"/>
      <c r="O355" s="266"/>
      <c r="P355" s="1783"/>
      <c r="Q355" s="1373"/>
      <c r="R355" s="1374"/>
      <c r="S355" s="268"/>
      <c r="T355" s="270"/>
      <c r="U355" s="180"/>
    </row>
    <row r="356" spans="2:21" ht="19.5" hidden="1" customHeight="1" thickBot="1">
      <c r="B356" s="1365"/>
      <c r="C356" s="273" t="s">
        <v>596</v>
      </c>
      <c r="D356" s="758" t="str">
        <f>IF('①7.積算内訳（販促）'!D355="","",'①7.積算内訳（販促）'!D355)</f>
        <v/>
      </c>
      <c r="E356" s="289">
        <f>SUM(F356:H356)</f>
        <v>0</v>
      </c>
      <c r="F356" s="289" t="str">
        <f>IF('①7.積算内訳（販促）'!F355="","",'①7.積算内訳（販促）'!F355)</f>
        <v/>
      </c>
      <c r="G356" s="289" t="str">
        <f>IF('①7.積算内訳（販促）'!G355="","",'①7.積算内訳（販促）'!G355)</f>
        <v/>
      </c>
      <c r="H356" s="755" t="str">
        <f>IF('①7.積算内訳（販促）'!H355="","",'①7.積算内訳（販促）'!H355)</f>
        <v/>
      </c>
      <c r="I356" s="1781"/>
      <c r="J356" s="273" t="s">
        <v>596</v>
      </c>
      <c r="K356" s="274"/>
      <c r="L356" s="289" t="str">
        <f t="shared" si="71"/>
        <v/>
      </c>
      <c r="M356" s="275"/>
      <c r="N356" s="275"/>
      <c r="O356" s="275"/>
      <c r="P356" s="1784"/>
      <c r="Q356" s="1381"/>
      <c r="R356" s="1382"/>
      <c r="S356" s="268"/>
      <c r="T356" s="270"/>
      <c r="U356" s="180"/>
    </row>
    <row r="357" spans="2:21" ht="37.5" hidden="1" customHeight="1">
      <c r="B357" s="204" t="str">
        <f>IF('①4.事業内容（販促）'!B40="","",'①4.事業内容（販促）'!B40)</f>
        <v/>
      </c>
      <c r="C357" s="1359" t="str">
        <f>IF('①4.事業内容（販促）'!C40="","",'①4.事業内容（販促）'!C40)</f>
        <v/>
      </c>
      <c r="D357" s="1360"/>
      <c r="E357" s="284">
        <f>SUM(E358:E366)</f>
        <v>0</v>
      </c>
      <c r="F357" s="284">
        <f>SUM(F358:F366)</f>
        <v>0</v>
      </c>
      <c r="G357" s="284">
        <f>SUM(G358:G366)</f>
        <v>0</v>
      </c>
      <c r="H357" s="756">
        <f>SUM(H358:H366)</f>
        <v>0</v>
      </c>
      <c r="I357" s="760" t="str">
        <f>IF('⑦1.活動計画変更（販促）'!C77="変更",'⑦1.活動計画変更（販促）'!B77,IF('⑦1.活動計画変更（販促）'!C77="中止",'⑦1.活動計画変更（販促）'!B77,""))</f>
        <v/>
      </c>
      <c r="J357" s="1359" t="str">
        <f>IF('⑦1.活動計画変更（販促）'!C77="変更",'⑦1.活動計画変更（販促）'!D77,"")</f>
        <v/>
      </c>
      <c r="K357" s="1360"/>
      <c r="L357" s="284" t="str">
        <f>IF(SUM(L358:L366)=0,"",SUM(L358:L366))</f>
        <v/>
      </c>
      <c r="M357" s="284" t="str">
        <f>IF(SUM(M358:M366)=0,"",SUM(M358:M366))</f>
        <v/>
      </c>
      <c r="N357" s="284" t="str">
        <f>IF(SUM(N358:N366)=0,"",SUM(N358:N366))</f>
        <v/>
      </c>
      <c r="O357" s="284" t="str">
        <f>IF(SUM(O358:O366)=0,"",SUM(O358:O366))</f>
        <v/>
      </c>
      <c r="P357" s="279"/>
      <c r="Q357" s="1777"/>
      <c r="R357" s="1778"/>
      <c r="S357" s="259"/>
      <c r="T357" s="257"/>
      <c r="U357" s="180"/>
    </row>
    <row r="358" spans="2:21" ht="19.5" hidden="1" customHeight="1">
      <c r="B358" s="1363"/>
      <c r="C358" s="260" t="s">
        <v>589</v>
      </c>
      <c r="D358" s="261"/>
      <c r="E358" s="287">
        <f>SUM(F358:H358)</f>
        <v>0</v>
      </c>
      <c r="F358" s="287" t="str">
        <f>IF('①7.積算内訳（販促）'!F357="","",'①7.積算内訳（販促）'!F357)</f>
        <v/>
      </c>
      <c r="G358" s="287" t="str">
        <f>IF('①7.積算内訳（販促）'!G357="","",'①7.積算内訳（販促）'!G357)</f>
        <v/>
      </c>
      <c r="H358" s="752" t="str">
        <f>IF('①7.積算内訳（販促）'!H357="","",'①7.積算内訳（販促）'!H357)</f>
        <v/>
      </c>
      <c r="I358" s="1779" t="str">
        <f>IF('⑦1.活動計画変更（販促）'!C77="選択","",IF('⑦1.活動計画変更（販促）'!C77="変更",'⑦1.活動計画変更（販促）'!C77,IF('⑦1.活動計画変更（販促）'!C77="中止","中止","")))</f>
        <v/>
      </c>
      <c r="J358" s="260" t="s">
        <v>589</v>
      </c>
      <c r="K358" s="261"/>
      <c r="L358" s="287" t="str">
        <f>IF(SUM(M358:O358)=0,"",SUM(M358:O358))</f>
        <v/>
      </c>
      <c r="M358" s="262"/>
      <c r="N358" s="262"/>
      <c r="O358" s="262"/>
      <c r="P358" s="1782"/>
      <c r="Q358" s="1785"/>
      <c r="R358" s="1786"/>
      <c r="S358" s="268"/>
      <c r="T358" s="270"/>
      <c r="U358" s="180"/>
    </row>
    <row r="359" spans="2:21" ht="19.5" hidden="1" customHeight="1">
      <c r="B359" s="1364"/>
      <c r="C359" s="264" t="s">
        <v>590</v>
      </c>
      <c r="D359" s="265"/>
      <c r="E359" s="288">
        <f t="shared" ref="E359:E365" si="72">SUM(F359:H359)</f>
        <v>0</v>
      </c>
      <c r="F359" s="288" t="str">
        <f>IF('①7.積算内訳（販促）'!F358="","",'①7.積算内訳（販促）'!F358)</f>
        <v/>
      </c>
      <c r="G359" s="288" t="str">
        <f>IF('①7.積算内訳（販促）'!G358="","",'①7.積算内訳（販促）'!G358)</f>
        <v/>
      </c>
      <c r="H359" s="753" t="str">
        <f>IF('①7.積算内訳（販促）'!H358="","",'①7.積算内訳（販促）'!H358)</f>
        <v/>
      </c>
      <c r="I359" s="1780"/>
      <c r="J359" s="264" t="s">
        <v>590</v>
      </c>
      <c r="K359" s="265"/>
      <c r="L359" s="288" t="str">
        <f t="shared" ref="L359:L366" si="73">IF(SUM(M359:O359)=0,"",SUM(M359:O359))</f>
        <v/>
      </c>
      <c r="M359" s="266"/>
      <c r="N359" s="266"/>
      <c r="O359" s="266"/>
      <c r="P359" s="1783"/>
      <c r="Q359" s="1373"/>
      <c r="R359" s="1374"/>
      <c r="S359" s="259"/>
      <c r="T359" s="257"/>
      <c r="U359" s="180"/>
    </row>
    <row r="360" spans="2:21" ht="19.5" hidden="1" customHeight="1">
      <c r="B360" s="1364"/>
      <c r="C360" s="264" t="s">
        <v>591</v>
      </c>
      <c r="D360" s="265"/>
      <c r="E360" s="288">
        <f t="shared" si="72"/>
        <v>0</v>
      </c>
      <c r="F360" s="288" t="str">
        <f>IF('①7.積算内訳（販促）'!F359="","",'①7.積算内訳（販促）'!F359)</f>
        <v/>
      </c>
      <c r="G360" s="288" t="str">
        <f>IF('①7.積算内訳（販促）'!G359="","",'①7.積算内訳（販促）'!G359)</f>
        <v/>
      </c>
      <c r="H360" s="753" t="str">
        <f>IF('①7.積算内訳（販促）'!H359="","",'①7.積算内訳（販促）'!H359)</f>
        <v/>
      </c>
      <c r="I360" s="1780"/>
      <c r="J360" s="264" t="s">
        <v>591</v>
      </c>
      <c r="K360" s="265"/>
      <c r="L360" s="288" t="str">
        <f t="shared" si="73"/>
        <v/>
      </c>
      <c r="M360" s="266"/>
      <c r="N360" s="266"/>
      <c r="O360" s="266"/>
      <c r="P360" s="1783"/>
      <c r="Q360" s="1373"/>
      <c r="R360" s="1374"/>
      <c r="S360" s="259"/>
      <c r="T360" s="257"/>
      <c r="U360" s="180"/>
    </row>
    <row r="361" spans="2:21" ht="19.5" hidden="1" customHeight="1">
      <c r="B361" s="1364"/>
      <c r="C361" s="269" t="s">
        <v>592</v>
      </c>
      <c r="D361" s="265"/>
      <c r="E361" s="288">
        <f t="shared" si="72"/>
        <v>0</v>
      </c>
      <c r="F361" s="288" t="str">
        <f>IF('①7.積算内訳（販促）'!F360="","",'①7.積算内訳（販促）'!F360)</f>
        <v/>
      </c>
      <c r="G361" s="288" t="str">
        <f>IF('①7.積算内訳（販促）'!G360="","",'①7.積算内訳（販促）'!G360)</f>
        <v/>
      </c>
      <c r="H361" s="753" t="str">
        <f>IF('①7.積算内訳（販促）'!H360="","",'①7.積算内訳（販促）'!H360)</f>
        <v/>
      </c>
      <c r="I361" s="1780"/>
      <c r="J361" s="269" t="s">
        <v>592</v>
      </c>
      <c r="K361" s="265"/>
      <c r="L361" s="288" t="str">
        <f t="shared" si="73"/>
        <v/>
      </c>
      <c r="M361" s="266"/>
      <c r="N361" s="266"/>
      <c r="O361" s="266"/>
      <c r="P361" s="1783"/>
      <c r="Q361" s="1373"/>
      <c r="R361" s="1374"/>
      <c r="S361" s="259"/>
      <c r="T361" s="257"/>
      <c r="U361" s="180"/>
    </row>
    <row r="362" spans="2:21" ht="19.5" hidden="1" customHeight="1">
      <c r="B362" s="1364"/>
      <c r="C362" s="264" t="s">
        <v>593</v>
      </c>
      <c r="D362" s="265"/>
      <c r="E362" s="288">
        <f t="shared" si="72"/>
        <v>0</v>
      </c>
      <c r="F362" s="288" t="str">
        <f>IF('①7.積算内訳（販促）'!F361="","",'①7.積算内訳（販促）'!F361)</f>
        <v/>
      </c>
      <c r="G362" s="288" t="str">
        <f>IF('①7.積算内訳（販促）'!G361="","",'①7.積算内訳（販促）'!G361)</f>
        <v/>
      </c>
      <c r="H362" s="753" t="str">
        <f>IF('①7.積算内訳（販促）'!H361="","",'①7.積算内訳（販促）'!H361)</f>
        <v/>
      </c>
      <c r="I362" s="1780"/>
      <c r="J362" s="264" t="s">
        <v>593</v>
      </c>
      <c r="K362" s="265"/>
      <c r="L362" s="288" t="str">
        <f t="shared" si="73"/>
        <v/>
      </c>
      <c r="M362" s="266"/>
      <c r="N362" s="266"/>
      <c r="O362" s="266"/>
      <c r="P362" s="1783"/>
      <c r="Q362" s="1373"/>
      <c r="R362" s="1374"/>
      <c r="S362" s="268"/>
      <c r="T362" s="270"/>
      <c r="U362" s="180"/>
    </row>
    <row r="363" spans="2:21" ht="19.5" hidden="1" customHeight="1">
      <c r="B363" s="1364"/>
      <c r="C363" s="264" t="s">
        <v>594</v>
      </c>
      <c r="D363" s="265"/>
      <c r="E363" s="288">
        <f t="shared" si="72"/>
        <v>0</v>
      </c>
      <c r="F363" s="754" t="str">
        <f>IF('①7.積算内訳（販促）'!F362="","",'①7.積算内訳（販促）'!F362)</f>
        <v/>
      </c>
      <c r="G363" s="754" t="str">
        <f>IF('①7.積算内訳（販促）'!G362="","",'①7.積算内訳（販促）'!G362)</f>
        <v/>
      </c>
      <c r="H363" s="753" t="str">
        <f>IF('①7.積算内訳（販促）'!H362="","",'①7.積算内訳（販促）'!H362)</f>
        <v/>
      </c>
      <c r="I363" s="1780"/>
      <c r="J363" s="264" t="s">
        <v>594</v>
      </c>
      <c r="K363" s="265"/>
      <c r="L363" s="288" t="str">
        <f t="shared" si="73"/>
        <v/>
      </c>
      <c r="M363" s="278"/>
      <c r="N363" s="278"/>
      <c r="O363" s="278"/>
      <c r="P363" s="1783"/>
      <c r="Q363" s="1373"/>
      <c r="R363" s="1374"/>
      <c r="S363" s="268"/>
      <c r="T363" s="270"/>
      <c r="U363" s="180"/>
    </row>
    <row r="364" spans="2:21" ht="19.5" hidden="1" customHeight="1">
      <c r="B364" s="1364"/>
      <c r="C364" s="272" t="s">
        <v>631</v>
      </c>
      <c r="D364" s="265"/>
      <c r="E364" s="288">
        <f t="shared" si="72"/>
        <v>0</v>
      </c>
      <c r="F364" s="288" t="str">
        <f>IF('①7.積算内訳（販促）'!F363="","",'①7.積算内訳（販促）'!F363)</f>
        <v/>
      </c>
      <c r="G364" s="288" t="str">
        <f>IF('①7.積算内訳（販促）'!G363="","",'①7.積算内訳（販促）'!G363)</f>
        <v/>
      </c>
      <c r="H364" s="753" t="str">
        <f>IF('①7.積算内訳（販促）'!H363="","",'①7.積算内訳（販促）'!H363)</f>
        <v/>
      </c>
      <c r="I364" s="1780"/>
      <c r="J364" s="272" t="s">
        <v>631</v>
      </c>
      <c r="K364" s="265"/>
      <c r="L364" s="288" t="str">
        <f t="shared" si="73"/>
        <v/>
      </c>
      <c r="M364" s="266"/>
      <c r="N364" s="266"/>
      <c r="O364" s="266"/>
      <c r="P364" s="1783"/>
      <c r="Q364" s="1373"/>
      <c r="R364" s="1374"/>
      <c r="S364" s="268"/>
      <c r="T364" s="270"/>
      <c r="U364" s="180"/>
    </row>
    <row r="365" spans="2:21" ht="19.5" hidden="1" customHeight="1">
      <c r="B365" s="1364"/>
      <c r="C365" s="264" t="s">
        <v>595</v>
      </c>
      <c r="D365" s="265"/>
      <c r="E365" s="288">
        <f t="shared" si="72"/>
        <v>0</v>
      </c>
      <c r="F365" s="288" t="str">
        <f>IF('①7.積算内訳（販促）'!F364="","",'①7.積算内訳（販促）'!F364)</f>
        <v/>
      </c>
      <c r="G365" s="288" t="str">
        <f>IF('①7.積算内訳（販促）'!G364="","",'①7.積算内訳（販促）'!G364)</f>
        <v/>
      </c>
      <c r="H365" s="753" t="str">
        <f>IF('①7.積算内訳（販促）'!H364="","",'①7.積算内訳（販促）'!H364)</f>
        <v/>
      </c>
      <c r="I365" s="1780"/>
      <c r="J365" s="264" t="s">
        <v>595</v>
      </c>
      <c r="K365" s="265"/>
      <c r="L365" s="288" t="str">
        <f t="shared" si="73"/>
        <v/>
      </c>
      <c r="M365" s="266"/>
      <c r="N365" s="266"/>
      <c r="O365" s="266"/>
      <c r="P365" s="1783"/>
      <c r="Q365" s="1373"/>
      <c r="R365" s="1374"/>
      <c r="S365" s="268"/>
      <c r="T365" s="270"/>
      <c r="U365" s="180"/>
    </row>
    <row r="366" spans="2:21" ht="19.5" hidden="1" customHeight="1" thickBot="1">
      <c r="B366" s="1365"/>
      <c r="C366" s="273" t="s">
        <v>596</v>
      </c>
      <c r="D366" s="758" t="str">
        <f>IF('①7.積算内訳（販促）'!D365="","",'①7.積算内訳（販促）'!D365)</f>
        <v/>
      </c>
      <c r="E366" s="289">
        <f>SUM(F366:H366)</f>
        <v>0</v>
      </c>
      <c r="F366" s="289" t="str">
        <f>IF('①7.積算内訳（販促）'!F365="","",'①7.積算内訳（販促）'!F365)</f>
        <v/>
      </c>
      <c r="G366" s="289" t="str">
        <f>IF('①7.積算内訳（販促）'!G365="","",'①7.積算内訳（販促）'!G365)</f>
        <v/>
      </c>
      <c r="H366" s="755" t="str">
        <f>IF('①7.積算内訳（販促）'!H365="","",'①7.積算内訳（販促）'!H365)</f>
        <v/>
      </c>
      <c r="I366" s="1781"/>
      <c r="J366" s="273" t="s">
        <v>596</v>
      </c>
      <c r="K366" s="274"/>
      <c r="L366" s="289" t="str">
        <f t="shared" si="73"/>
        <v/>
      </c>
      <c r="M366" s="275"/>
      <c r="N366" s="275"/>
      <c r="O366" s="275"/>
      <c r="P366" s="1784"/>
      <c r="Q366" s="1381"/>
      <c r="R366" s="1382"/>
      <c r="S366" s="268"/>
      <c r="T366" s="270"/>
      <c r="U366" s="180"/>
    </row>
    <row r="367" spans="2:21" ht="37.5" hidden="1" customHeight="1">
      <c r="B367" s="204" t="str">
        <f>IF('①4.事業内容（販促）'!B41="","",'①4.事業内容（販促）'!B41)</f>
        <v/>
      </c>
      <c r="C367" s="1359" t="str">
        <f>IF('①4.事業内容（販促）'!C41="","",'①4.事業内容（販促）'!C41)</f>
        <v/>
      </c>
      <c r="D367" s="1360"/>
      <c r="E367" s="284">
        <f>SUM(E368:E376)</f>
        <v>0</v>
      </c>
      <c r="F367" s="284">
        <f>SUM(F368:F376)</f>
        <v>0</v>
      </c>
      <c r="G367" s="284">
        <f>SUM(G368:G376)</f>
        <v>0</v>
      </c>
      <c r="H367" s="756">
        <f>SUM(H368:H376)</f>
        <v>0</v>
      </c>
      <c r="I367" s="760" t="str">
        <f>IF('⑦1.活動計画変更（販促）'!C79="変更",'⑦1.活動計画変更（販促）'!B79,IF('⑦1.活動計画変更（販促）'!C79="中止",'⑦1.活動計画変更（販促）'!B79,""))</f>
        <v/>
      </c>
      <c r="J367" s="1359" t="str">
        <f>IF('⑦1.活動計画変更（販促）'!C79="変更",'⑦1.活動計画変更（販促）'!D79,"")</f>
        <v/>
      </c>
      <c r="K367" s="1360"/>
      <c r="L367" s="284" t="str">
        <f>IF(SUM(L368:L376)=0,"",SUM(L368:L376))</f>
        <v/>
      </c>
      <c r="M367" s="284" t="str">
        <f>IF(SUM(M368:M376)=0,"",SUM(M368:M376))</f>
        <v/>
      </c>
      <c r="N367" s="284" t="str">
        <f>IF(SUM(N368:N376)=0,"",SUM(N368:N376))</f>
        <v/>
      </c>
      <c r="O367" s="284" t="str">
        <f>IF(SUM(O368:O376)=0,"",SUM(O368:O376))</f>
        <v/>
      </c>
      <c r="P367" s="277"/>
      <c r="Q367" s="1787"/>
      <c r="R367" s="1788"/>
      <c r="S367" s="259"/>
      <c r="T367" s="257"/>
      <c r="U367" s="180"/>
    </row>
    <row r="368" spans="2:21" ht="19.5" hidden="1" customHeight="1">
      <c r="B368" s="1363"/>
      <c r="C368" s="260" t="s">
        <v>589</v>
      </c>
      <c r="D368" s="261"/>
      <c r="E368" s="287">
        <f>SUM(F368:H368)</f>
        <v>0</v>
      </c>
      <c r="F368" s="287" t="str">
        <f>IF('①7.積算内訳（販促）'!F367="","",'①7.積算内訳（販促）'!F367)</f>
        <v/>
      </c>
      <c r="G368" s="287" t="str">
        <f>IF('①7.積算内訳（販促）'!G367="","",'①7.積算内訳（販促）'!G367)</f>
        <v/>
      </c>
      <c r="H368" s="752" t="str">
        <f>IF('①7.積算内訳（販促）'!H367="","",'①7.積算内訳（販促）'!H367)</f>
        <v/>
      </c>
      <c r="I368" s="1779" t="str">
        <f>IF('⑦1.活動計画変更（販促）'!C79="選択","",IF('⑦1.活動計画変更（販促）'!C79="変更",'⑦1.活動計画変更（販促）'!C79,IF('⑦1.活動計画変更（販促）'!C79="中止","中止","")))</f>
        <v/>
      </c>
      <c r="J368" s="260" t="s">
        <v>589</v>
      </c>
      <c r="K368" s="261"/>
      <c r="L368" s="287" t="str">
        <f>IF(SUM(M368:O368)=0,"",SUM(M368:O368))</f>
        <v/>
      </c>
      <c r="M368" s="262"/>
      <c r="N368" s="262"/>
      <c r="O368" s="262"/>
      <c r="P368" s="1782"/>
      <c r="Q368" s="1785"/>
      <c r="R368" s="1786"/>
      <c r="S368" s="268"/>
      <c r="T368" s="270"/>
      <c r="U368" s="180"/>
    </row>
    <row r="369" spans="2:21" ht="19.5" hidden="1" customHeight="1">
      <c r="B369" s="1364"/>
      <c r="C369" s="264" t="s">
        <v>590</v>
      </c>
      <c r="D369" s="265"/>
      <c r="E369" s="288">
        <f t="shared" ref="E369:E375" si="74">SUM(F369:H369)</f>
        <v>0</v>
      </c>
      <c r="F369" s="288" t="str">
        <f>IF('①7.積算内訳（販促）'!F368="","",'①7.積算内訳（販促）'!F368)</f>
        <v/>
      </c>
      <c r="G369" s="288" t="str">
        <f>IF('①7.積算内訳（販促）'!G368="","",'①7.積算内訳（販促）'!G368)</f>
        <v/>
      </c>
      <c r="H369" s="753" t="str">
        <f>IF('①7.積算内訳（販促）'!H368="","",'①7.積算内訳（販促）'!H368)</f>
        <v/>
      </c>
      <c r="I369" s="1780"/>
      <c r="J369" s="264" t="s">
        <v>590</v>
      </c>
      <c r="K369" s="265"/>
      <c r="L369" s="288" t="str">
        <f t="shared" ref="L369:L376" si="75">IF(SUM(M369:O369)=0,"",SUM(M369:O369))</f>
        <v/>
      </c>
      <c r="M369" s="266"/>
      <c r="N369" s="266"/>
      <c r="O369" s="266"/>
      <c r="P369" s="1783"/>
      <c r="Q369" s="1373"/>
      <c r="R369" s="1374"/>
      <c r="S369" s="259"/>
      <c r="T369" s="257"/>
      <c r="U369" s="180"/>
    </row>
    <row r="370" spans="2:21" ht="19.5" hidden="1" customHeight="1">
      <c r="B370" s="1364"/>
      <c r="C370" s="264" t="s">
        <v>591</v>
      </c>
      <c r="D370" s="265"/>
      <c r="E370" s="288">
        <f t="shared" si="74"/>
        <v>0</v>
      </c>
      <c r="F370" s="288" t="str">
        <f>IF('①7.積算内訳（販促）'!F369="","",'①7.積算内訳（販促）'!F369)</f>
        <v/>
      </c>
      <c r="G370" s="288" t="str">
        <f>IF('①7.積算内訳（販促）'!G369="","",'①7.積算内訳（販促）'!G369)</f>
        <v/>
      </c>
      <c r="H370" s="753" t="str">
        <f>IF('①7.積算内訳（販促）'!H369="","",'①7.積算内訳（販促）'!H369)</f>
        <v/>
      </c>
      <c r="I370" s="1780"/>
      <c r="J370" s="264" t="s">
        <v>591</v>
      </c>
      <c r="K370" s="265"/>
      <c r="L370" s="288" t="str">
        <f t="shared" si="75"/>
        <v/>
      </c>
      <c r="M370" s="266"/>
      <c r="N370" s="266"/>
      <c r="O370" s="266"/>
      <c r="P370" s="1783"/>
      <c r="Q370" s="1373"/>
      <c r="R370" s="1374"/>
      <c r="S370" s="259"/>
      <c r="T370" s="257"/>
      <c r="U370" s="180"/>
    </row>
    <row r="371" spans="2:21" ht="19.5" hidden="1" customHeight="1">
      <c r="B371" s="1364"/>
      <c r="C371" s="269" t="s">
        <v>592</v>
      </c>
      <c r="D371" s="265"/>
      <c r="E371" s="288">
        <f t="shared" si="74"/>
        <v>0</v>
      </c>
      <c r="F371" s="288" t="str">
        <f>IF('①7.積算内訳（販促）'!F370="","",'①7.積算内訳（販促）'!F370)</f>
        <v/>
      </c>
      <c r="G371" s="288" t="str">
        <f>IF('①7.積算内訳（販促）'!G370="","",'①7.積算内訳（販促）'!G370)</f>
        <v/>
      </c>
      <c r="H371" s="753" t="str">
        <f>IF('①7.積算内訳（販促）'!H370="","",'①7.積算内訳（販促）'!H370)</f>
        <v/>
      </c>
      <c r="I371" s="1780"/>
      <c r="J371" s="269" t="s">
        <v>592</v>
      </c>
      <c r="K371" s="265"/>
      <c r="L371" s="288" t="str">
        <f t="shared" si="75"/>
        <v/>
      </c>
      <c r="M371" s="266"/>
      <c r="N371" s="266"/>
      <c r="O371" s="266"/>
      <c r="P371" s="1783"/>
      <c r="Q371" s="1373"/>
      <c r="R371" s="1374"/>
      <c r="S371" s="259"/>
      <c r="T371" s="257"/>
      <c r="U371" s="180"/>
    </row>
    <row r="372" spans="2:21" ht="19.5" hidden="1" customHeight="1">
      <c r="B372" s="1364"/>
      <c r="C372" s="264" t="s">
        <v>593</v>
      </c>
      <c r="D372" s="265"/>
      <c r="E372" s="288">
        <f t="shared" si="74"/>
        <v>0</v>
      </c>
      <c r="F372" s="288" t="str">
        <f>IF('①7.積算内訳（販促）'!F371="","",'①7.積算内訳（販促）'!F371)</f>
        <v/>
      </c>
      <c r="G372" s="288" t="str">
        <f>IF('①7.積算内訳（販促）'!G371="","",'①7.積算内訳（販促）'!G371)</f>
        <v/>
      </c>
      <c r="H372" s="753" t="str">
        <f>IF('①7.積算内訳（販促）'!H371="","",'①7.積算内訳（販促）'!H371)</f>
        <v/>
      </c>
      <c r="I372" s="1780"/>
      <c r="J372" s="264" t="s">
        <v>593</v>
      </c>
      <c r="K372" s="265"/>
      <c r="L372" s="288" t="str">
        <f t="shared" si="75"/>
        <v/>
      </c>
      <c r="M372" s="266"/>
      <c r="N372" s="266"/>
      <c r="O372" s="266"/>
      <c r="P372" s="1783"/>
      <c r="Q372" s="1373"/>
      <c r="R372" s="1374"/>
      <c r="S372" s="268"/>
      <c r="T372" s="270"/>
      <c r="U372" s="180"/>
    </row>
    <row r="373" spans="2:21" ht="19.5" hidden="1" customHeight="1">
      <c r="B373" s="1364"/>
      <c r="C373" s="264" t="s">
        <v>594</v>
      </c>
      <c r="D373" s="265"/>
      <c r="E373" s="288">
        <f t="shared" si="74"/>
        <v>0</v>
      </c>
      <c r="F373" s="754" t="str">
        <f>IF('①7.積算内訳（販促）'!F372="","",'①7.積算内訳（販促）'!F372)</f>
        <v/>
      </c>
      <c r="G373" s="754" t="str">
        <f>IF('①7.積算内訳（販促）'!G372="","",'①7.積算内訳（販促）'!G372)</f>
        <v/>
      </c>
      <c r="H373" s="753" t="str">
        <f>IF('①7.積算内訳（販促）'!H372="","",'①7.積算内訳（販促）'!H372)</f>
        <v/>
      </c>
      <c r="I373" s="1780"/>
      <c r="J373" s="264" t="s">
        <v>594</v>
      </c>
      <c r="K373" s="265"/>
      <c r="L373" s="288" t="str">
        <f t="shared" si="75"/>
        <v/>
      </c>
      <c r="M373" s="278"/>
      <c r="N373" s="278"/>
      <c r="O373" s="278"/>
      <c r="P373" s="1783"/>
      <c r="Q373" s="1373"/>
      <c r="R373" s="1374"/>
      <c r="S373" s="268"/>
      <c r="T373" s="270"/>
      <c r="U373" s="180"/>
    </row>
    <row r="374" spans="2:21" ht="19.5" hidden="1" customHeight="1">
      <c r="B374" s="1364"/>
      <c r="C374" s="272" t="s">
        <v>631</v>
      </c>
      <c r="D374" s="265"/>
      <c r="E374" s="288">
        <f t="shared" si="74"/>
        <v>0</v>
      </c>
      <c r="F374" s="288" t="str">
        <f>IF('①7.積算内訳（販促）'!F373="","",'①7.積算内訳（販促）'!F373)</f>
        <v/>
      </c>
      <c r="G374" s="288" t="str">
        <f>IF('①7.積算内訳（販促）'!G373="","",'①7.積算内訳（販促）'!G373)</f>
        <v/>
      </c>
      <c r="H374" s="753" t="str">
        <f>IF('①7.積算内訳（販促）'!H373="","",'①7.積算内訳（販促）'!H373)</f>
        <v/>
      </c>
      <c r="I374" s="1780"/>
      <c r="J374" s="272" t="s">
        <v>631</v>
      </c>
      <c r="K374" s="265"/>
      <c r="L374" s="288" t="str">
        <f t="shared" si="75"/>
        <v/>
      </c>
      <c r="M374" s="266"/>
      <c r="N374" s="266"/>
      <c r="O374" s="266"/>
      <c r="P374" s="1783"/>
      <c r="Q374" s="1373"/>
      <c r="R374" s="1374"/>
      <c r="S374" s="268"/>
      <c r="T374" s="270"/>
      <c r="U374" s="180"/>
    </row>
    <row r="375" spans="2:21" ht="19.5" hidden="1" customHeight="1">
      <c r="B375" s="1364"/>
      <c r="C375" s="264" t="s">
        <v>595</v>
      </c>
      <c r="D375" s="265"/>
      <c r="E375" s="288">
        <f t="shared" si="74"/>
        <v>0</v>
      </c>
      <c r="F375" s="288" t="str">
        <f>IF('①7.積算内訳（販促）'!F374="","",'①7.積算内訳（販促）'!F374)</f>
        <v/>
      </c>
      <c r="G375" s="288" t="str">
        <f>IF('①7.積算内訳（販促）'!G374="","",'①7.積算内訳（販促）'!G374)</f>
        <v/>
      </c>
      <c r="H375" s="753" t="str">
        <f>IF('①7.積算内訳（販促）'!H374="","",'①7.積算内訳（販促）'!H374)</f>
        <v/>
      </c>
      <c r="I375" s="1780"/>
      <c r="J375" s="264" t="s">
        <v>595</v>
      </c>
      <c r="K375" s="265"/>
      <c r="L375" s="288" t="str">
        <f t="shared" si="75"/>
        <v/>
      </c>
      <c r="M375" s="266"/>
      <c r="N375" s="266"/>
      <c r="O375" s="266"/>
      <c r="P375" s="1783"/>
      <c r="Q375" s="1373"/>
      <c r="R375" s="1374"/>
      <c r="S375" s="268"/>
      <c r="T375" s="270"/>
      <c r="U375" s="180"/>
    </row>
    <row r="376" spans="2:21" ht="19.5" hidden="1" customHeight="1" thickBot="1">
      <c r="B376" s="1365"/>
      <c r="C376" s="273" t="s">
        <v>596</v>
      </c>
      <c r="D376" s="758" t="str">
        <f>IF('①7.積算内訳（販促）'!D375="","",'①7.積算内訳（販促）'!D375)</f>
        <v/>
      </c>
      <c r="E376" s="761">
        <f>SUM(F376:H376)</f>
        <v>0</v>
      </c>
      <c r="F376" s="289" t="str">
        <f>IF('①7.積算内訳（販促）'!F375="","",'①7.積算内訳（販促）'!F375)</f>
        <v/>
      </c>
      <c r="G376" s="289" t="str">
        <f>IF('①7.積算内訳（販促）'!G375="","",'①7.積算内訳（販促）'!G375)</f>
        <v/>
      </c>
      <c r="H376" s="755" t="str">
        <f>IF('①7.積算内訳（販促）'!H375="","",'①7.積算内訳（販促）'!H375)</f>
        <v/>
      </c>
      <c r="I376" s="1781"/>
      <c r="J376" s="273" t="s">
        <v>596</v>
      </c>
      <c r="K376" s="274"/>
      <c r="L376" s="761" t="str">
        <f t="shared" si="75"/>
        <v/>
      </c>
      <c r="M376" s="748"/>
      <c r="N376" s="748"/>
      <c r="O376" s="748"/>
      <c r="P376" s="1784"/>
      <c r="Q376" s="1381"/>
      <c r="R376" s="1382"/>
      <c r="S376" s="268"/>
      <c r="T376" s="270"/>
      <c r="U376" s="180"/>
    </row>
    <row r="377" spans="2:21" ht="37.5" hidden="1" customHeight="1">
      <c r="B377" s="285" t="str">
        <f>IF('①4.事業内容（販促）'!B42="","",'①4.事業内容（販促）'!B42)</f>
        <v/>
      </c>
      <c r="C377" s="1359" t="str">
        <f>IF('①4.事業内容（販促）'!C42="","",'①4.事業内容（販促）'!C42)</f>
        <v/>
      </c>
      <c r="D377" s="1360"/>
      <c r="E377" s="286">
        <f>SUM(E378:E386)</f>
        <v>0</v>
      </c>
      <c r="F377" s="286">
        <f>SUM(F378:F386)</f>
        <v>0</v>
      </c>
      <c r="G377" s="286">
        <f>SUM(G378:G386)</f>
        <v>0</v>
      </c>
      <c r="H377" s="757">
        <f>SUM(H378:H386)</f>
        <v>0</v>
      </c>
      <c r="I377" s="760" t="str">
        <f>IF('⑦1.活動計画変更（販促）'!C81="変更",'⑦1.活動計画変更（販促）'!B81,IF('⑦1.活動計画変更（販促）'!C81="中止",'⑦1.活動計画変更（販促）'!B81,""))</f>
        <v/>
      </c>
      <c r="J377" s="1359" t="str">
        <f>IF('⑦1.活動計画変更（販促）'!C81="変更",'⑦1.活動計画変更（販促）'!D81,"")</f>
        <v/>
      </c>
      <c r="K377" s="1360"/>
      <c r="L377" s="286" t="str">
        <f>IF(SUM(L378:L386)=0,"",SUM(L378:L386))</f>
        <v/>
      </c>
      <c r="M377" s="286" t="str">
        <f>IF(SUM(M378:M386)=0,"",SUM(M378:M386))</f>
        <v/>
      </c>
      <c r="N377" s="286" t="str">
        <f>IF(SUM(N378:N386)=0,"",SUM(N378:N386))</f>
        <v/>
      </c>
      <c r="O377" s="286" t="str">
        <f>IF(SUM(O378:O386)=0,"",SUM(O378:O386))</f>
        <v/>
      </c>
      <c r="P377" s="280"/>
      <c r="Q377" s="1777"/>
      <c r="R377" s="1778"/>
      <c r="S377" s="259"/>
      <c r="T377" s="257"/>
      <c r="U377" s="180"/>
    </row>
    <row r="378" spans="2:21" ht="19.5" hidden="1" customHeight="1">
      <c r="B378" s="1363"/>
      <c r="C378" s="260" t="s">
        <v>589</v>
      </c>
      <c r="D378" s="261"/>
      <c r="E378" s="287">
        <f>SUM(F378:H378)</f>
        <v>0</v>
      </c>
      <c r="F378" s="287" t="str">
        <f>IF('①7.積算内訳（販促）'!F377="","",'①7.積算内訳（販促）'!F377)</f>
        <v/>
      </c>
      <c r="G378" s="287" t="str">
        <f>IF('①7.積算内訳（販促）'!G377="","",'①7.積算内訳（販促）'!G377)</f>
        <v/>
      </c>
      <c r="H378" s="752" t="str">
        <f>IF('①7.積算内訳（販促）'!H377="","",'①7.積算内訳（販促）'!H377)</f>
        <v/>
      </c>
      <c r="I378" s="1779" t="str">
        <f>IF('⑦1.活動計画変更（販促）'!C81="選択","",IF('⑦1.活動計画変更（販促）'!C81="変更",'⑦1.活動計画変更（販促）'!C81,IF('⑦1.活動計画変更（販促）'!C81="中止","中止","")))</f>
        <v/>
      </c>
      <c r="J378" s="260" t="s">
        <v>589</v>
      </c>
      <c r="K378" s="261"/>
      <c r="L378" s="287" t="str">
        <f>IF(SUM(M378:O378)=0,"",SUM(M378:O378))</f>
        <v/>
      </c>
      <c r="M378" s="262"/>
      <c r="N378" s="262"/>
      <c r="O378" s="262"/>
      <c r="P378" s="1782"/>
      <c r="Q378" s="1785"/>
      <c r="R378" s="1786"/>
      <c r="S378" s="268"/>
      <c r="T378" s="270"/>
      <c r="U378" s="180"/>
    </row>
    <row r="379" spans="2:21" ht="19.5" hidden="1" customHeight="1">
      <c r="B379" s="1364"/>
      <c r="C379" s="264" t="s">
        <v>590</v>
      </c>
      <c r="D379" s="265"/>
      <c r="E379" s="288">
        <f t="shared" ref="E379:E385" si="76">SUM(F379:H379)</f>
        <v>0</v>
      </c>
      <c r="F379" s="288" t="str">
        <f>IF('①7.積算内訳（販促）'!F378="","",'①7.積算内訳（販促）'!F378)</f>
        <v/>
      </c>
      <c r="G379" s="288" t="str">
        <f>IF('①7.積算内訳（販促）'!G378="","",'①7.積算内訳（販促）'!G378)</f>
        <v/>
      </c>
      <c r="H379" s="753" t="str">
        <f>IF('①7.積算内訳（販促）'!H378="","",'①7.積算内訳（販促）'!H378)</f>
        <v/>
      </c>
      <c r="I379" s="1780"/>
      <c r="J379" s="264" t="s">
        <v>590</v>
      </c>
      <c r="K379" s="265"/>
      <c r="L379" s="288" t="str">
        <f t="shared" ref="L379:L386" si="77">IF(SUM(M379:O379)=0,"",SUM(M379:O379))</f>
        <v/>
      </c>
      <c r="M379" s="266"/>
      <c r="N379" s="266"/>
      <c r="O379" s="266"/>
      <c r="P379" s="1783"/>
      <c r="Q379" s="1373"/>
      <c r="R379" s="1374"/>
      <c r="S379" s="259"/>
      <c r="T379" s="257"/>
      <c r="U379" s="180"/>
    </row>
    <row r="380" spans="2:21" ht="19.5" hidden="1" customHeight="1">
      <c r="B380" s="1364"/>
      <c r="C380" s="264" t="s">
        <v>591</v>
      </c>
      <c r="D380" s="265"/>
      <c r="E380" s="288">
        <f t="shared" si="76"/>
        <v>0</v>
      </c>
      <c r="F380" s="288" t="str">
        <f>IF('①7.積算内訳（販促）'!F379="","",'①7.積算内訳（販促）'!F379)</f>
        <v/>
      </c>
      <c r="G380" s="288" t="str">
        <f>IF('①7.積算内訳（販促）'!G379="","",'①7.積算内訳（販促）'!G379)</f>
        <v/>
      </c>
      <c r="H380" s="753" t="str">
        <f>IF('①7.積算内訳（販促）'!H379="","",'①7.積算内訳（販促）'!H379)</f>
        <v/>
      </c>
      <c r="I380" s="1780"/>
      <c r="J380" s="264" t="s">
        <v>591</v>
      </c>
      <c r="K380" s="265"/>
      <c r="L380" s="288" t="str">
        <f t="shared" si="77"/>
        <v/>
      </c>
      <c r="M380" s="266"/>
      <c r="N380" s="266"/>
      <c r="O380" s="266"/>
      <c r="P380" s="1783"/>
      <c r="Q380" s="1373"/>
      <c r="R380" s="1374"/>
      <c r="S380" s="259"/>
      <c r="T380" s="257"/>
      <c r="U380" s="180"/>
    </row>
    <row r="381" spans="2:21" ht="19.5" hidden="1" customHeight="1">
      <c r="B381" s="1364"/>
      <c r="C381" s="269" t="s">
        <v>592</v>
      </c>
      <c r="D381" s="265"/>
      <c r="E381" s="288">
        <f t="shared" si="76"/>
        <v>0</v>
      </c>
      <c r="F381" s="288" t="str">
        <f>IF('①7.積算内訳（販促）'!F380="","",'①7.積算内訳（販促）'!F380)</f>
        <v/>
      </c>
      <c r="G381" s="288" t="str">
        <f>IF('①7.積算内訳（販促）'!G380="","",'①7.積算内訳（販促）'!G380)</f>
        <v/>
      </c>
      <c r="H381" s="753" t="str">
        <f>IF('①7.積算内訳（販促）'!H380="","",'①7.積算内訳（販促）'!H380)</f>
        <v/>
      </c>
      <c r="I381" s="1780"/>
      <c r="J381" s="269" t="s">
        <v>592</v>
      </c>
      <c r="K381" s="265"/>
      <c r="L381" s="288" t="str">
        <f t="shared" si="77"/>
        <v/>
      </c>
      <c r="M381" s="266"/>
      <c r="N381" s="266"/>
      <c r="O381" s="266"/>
      <c r="P381" s="1783"/>
      <c r="Q381" s="1373"/>
      <c r="R381" s="1374"/>
      <c r="S381" s="259"/>
      <c r="T381" s="257"/>
      <c r="U381" s="180"/>
    </row>
    <row r="382" spans="2:21" ht="19.5" hidden="1" customHeight="1">
      <c r="B382" s="1364"/>
      <c r="C382" s="264" t="s">
        <v>593</v>
      </c>
      <c r="D382" s="265"/>
      <c r="E382" s="288">
        <f t="shared" si="76"/>
        <v>0</v>
      </c>
      <c r="F382" s="288" t="str">
        <f>IF('①7.積算内訳（販促）'!F381="","",'①7.積算内訳（販促）'!F381)</f>
        <v/>
      </c>
      <c r="G382" s="288" t="str">
        <f>IF('①7.積算内訳（販促）'!G381="","",'①7.積算内訳（販促）'!G381)</f>
        <v/>
      </c>
      <c r="H382" s="753" t="str">
        <f>IF('①7.積算内訳（販促）'!H381="","",'①7.積算内訳（販促）'!H381)</f>
        <v/>
      </c>
      <c r="I382" s="1780"/>
      <c r="J382" s="264" t="s">
        <v>593</v>
      </c>
      <c r="K382" s="265"/>
      <c r="L382" s="288" t="str">
        <f t="shared" si="77"/>
        <v/>
      </c>
      <c r="M382" s="266"/>
      <c r="N382" s="266"/>
      <c r="O382" s="266"/>
      <c r="P382" s="1783"/>
      <c r="Q382" s="1373"/>
      <c r="R382" s="1374"/>
      <c r="S382" s="268"/>
      <c r="T382" s="270"/>
      <c r="U382" s="180"/>
    </row>
    <row r="383" spans="2:21" ht="19.5" hidden="1" customHeight="1">
      <c r="B383" s="1364"/>
      <c r="C383" s="264" t="s">
        <v>594</v>
      </c>
      <c r="D383" s="265"/>
      <c r="E383" s="288">
        <f t="shared" si="76"/>
        <v>0</v>
      </c>
      <c r="F383" s="754" t="str">
        <f>IF('①7.積算内訳（販促）'!F382="","",'①7.積算内訳（販促）'!F382)</f>
        <v/>
      </c>
      <c r="G383" s="754" t="str">
        <f>IF('①7.積算内訳（販促）'!G382="","",'①7.積算内訳（販促）'!G382)</f>
        <v/>
      </c>
      <c r="H383" s="753" t="str">
        <f>IF('①7.積算内訳（販促）'!H382="","",'①7.積算内訳（販促）'!H382)</f>
        <v/>
      </c>
      <c r="I383" s="1780"/>
      <c r="J383" s="264" t="s">
        <v>594</v>
      </c>
      <c r="K383" s="265"/>
      <c r="L383" s="288" t="str">
        <f t="shared" si="77"/>
        <v/>
      </c>
      <c r="M383" s="278"/>
      <c r="N383" s="278"/>
      <c r="O383" s="278"/>
      <c r="P383" s="1783"/>
      <c r="Q383" s="1373"/>
      <c r="R383" s="1374"/>
      <c r="S383" s="268"/>
      <c r="T383" s="270"/>
      <c r="U383" s="180"/>
    </row>
    <row r="384" spans="2:21" ht="19.5" hidden="1" customHeight="1">
      <c r="B384" s="1364"/>
      <c r="C384" s="272" t="s">
        <v>631</v>
      </c>
      <c r="D384" s="265"/>
      <c r="E384" s="288">
        <f t="shared" si="76"/>
        <v>0</v>
      </c>
      <c r="F384" s="288" t="str">
        <f>IF('①7.積算内訳（販促）'!F383="","",'①7.積算内訳（販促）'!F383)</f>
        <v/>
      </c>
      <c r="G384" s="288" t="str">
        <f>IF('①7.積算内訳（販促）'!G383="","",'①7.積算内訳（販促）'!G383)</f>
        <v/>
      </c>
      <c r="H384" s="753" t="str">
        <f>IF('①7.積算内訳（販促）'!H383="","",'①7.積算内訳（販促）'!H383)</f>
        <v/>
      </c>
      <c r="I384" s="1780"/>
      <c r="J384" s="272" t="s">
        <v>631</v>
      </c>
      <c r="K384" s="265"/>
      <c r="L384" s="288" t="str">
        <f t="shared" si="77"/>
        <v/>
      </c>
      <c r="M384" s="266"/>
      <c r="N384" s="266"/>
      <c r="O384" s="266"/>
      <c r="P384" s="1783"/>
      <c r="Q384" s="1373"/>
      <c r="R384" s="1374"/>
      <c r="S384" s="268"/>
      <c r="T384" s="270"/>
      <c r="U384" s="180"/>
    </row>
    <row r="385" spans="2:21" ht="19.5" hidden="1" customHeight="1">
      <c r="B385" s="1364"/>
      <c r="C385" s="264" t="s">
        <v>595</v>
      </c>
      <c r="D385" s="265"/>
      <c r="E385" s="288">
        <f t="shared" si="76"/>
        <v>0</v>
      </c>
      <c r="F385" s="288" t="str">
        <f>IF('①7.積算内訳（販促）'!F384="","",'①7.積算内訳（販促）'!F384)</f>
        <v/>
      </c>
      <c r="G385" s="288" t="str">
        <f>IF('①7.積算内訳（販促）'!G384="","",'①7.積算内訳（販促）'!G384)</f>
        <v/>
      </c>
      <c r="H385" s="753" t="str">
        <f>IF('①7.積算内訳（販促）'!H384="","",'①7.積算内訳（販促）'!H384)</f>
        <v/>
      </c>
      <c r="I385" s="1780"/>
      <c r="J385" s="264" t="s">
        <v>595</v>
      </c>
      <c r="K385" s="265"/>
      <c r="L385" s="288" t="str">
        <f t="shared" si="77"/>
        <v/>
      </c>
      <c r="M385" s="266"/>
      <c r="N385" s="266"/>
      <c r="O385" s="266"/>
      <c r="P385" s="1783"/>
      <c r="Q385" s="1373"/>
      <c r="R385" s="1374"/>
      <c r="S385" s="268"/>
      <c r="T385" s="270"/>
      <c r="U385" s="180"/>
    </row>
    <row r="386" spans="2:21" ht="19.5" hidden="1" customHeight="1" thickBot="1">
      <c r="B386" s="1365"/>
      <c r="C386" s="273" t="s">
        <v>596</v>
      </c>
      <c r="D386" s="758" t="str">
        <f>IF('①7.積算内訳（販促）'!D385="","",'①7.積算内訳（販促）'!D385)</f>
        <v/>
      </c>
      <c r="E386" s="289">
        <f>SUM(F386:H386)</f>
        <v>0</v>
      </c>
      <c r="F386" s="289" t="str">
        <f>IF('①7.積算内訳（販促）'!F385="","",'①7.積算内訳（販促）'!F385)</f>
        <v/>
      </c>
      <c r="G386" s="289" t="str">
        <f>IF('①7.積算内訳（販促）'!G385="","",'①7.積算内訳（販促）'!G385)</f>
        <v/>
      </c>
      <c r="H386" s="755" t="str">
        <f>IF('①7.積算内訳（販促）'!H385="","",'①7.積算内訳（販促）'!H385)</f>
        <v/>
      </c>
      <c r="I386" s="1781"/>
      <c r="J386" s="273" t="s">
        <v>596</v>
      </c>
      <c r="K386" s="274"/>
      <c r="L386" s="289" t="str">
        <f t="shared" si="77"/>
        <v/>
      </c>
      <c r="M386" s="275"/>
      <c r="N386" s="275"/>
      <c r="O386" s="275"/>
      <c r="P386" s="1784"/>
      <c r="Q386" s="1381"/>
      <c r="R386" s="1382"/>
      <c r="S386" s="268"/>
      <c r="T386" s="270"/>
      <c r="U386" s="180"/>
    </row>
    <row r="387" spans="2:21" ht="37.5" hidden="1" customHeight="1">
      <c r="B387" s="204" t="str">
        <f>IF('①4.事業内容（販促）'!B43="","",'①4.事業内容（販促）'!B43)</f>
        <v/>
      </c>
      <c r="C387" s="1359" t="str">
        <f>IF('①4.事業内容（販促）'!C43="","",'①4.事業内容（販促）'!C43)</f>
        <v/>
      </c>
      <c r="D387" s="1360"/>
      <c r="E387" s="284">
        <f>SUM(E388:E396)</f>
        <v>0</v>
      </c>
      <c r="F387" s="284">
        <f>SUM(F388:F396)</f>
        <v>0</v>
      </c>
      <c r="G387" s="284">
        <f>SUM(G388:G396)</f>
        <v>0</v>
      </c>
      <c r="H387" s="756">
        <f>SUM(H388:H396)</f>
        <v>0</v>
      </c>
      <c r="I387" s="760" t="str">
        <f>IF('⑦1.活動計画変更（販促）'!C83="変更",'⑦1.活動計画変更（販促）'!B83,IF('⑦1.活動計画変更（販促）'!C83="中止",'⑦1.活動計画変更（販促）'!B83,""))</f>
        <v/>
      </c>
      <c r="J387" s="1359" t="str">
        <f>IF('⑦1.活動計画変更（販促）'!C83="変更",'⑦1.活動計画変更（販促）'!D83,"")</f>
        <v/>
      </c>
      <c r="K387" s="1360"/>
      <c r="L387" s="284" t="str">
        <f>IF(SUM(L388:L396)=0,"",SUM(L388:L396))</f>
        <v/>
      </c>
      <c r="M387" s="284" t="str">
        <f>IF(SUM(M388:M396)=0,"",SUM(M388:M396))</f>
        <v/>
      </c>
      <c r="N387" s="284" t="str">
        <f>IF(SUM(N388:N396)=0,"",SUM(N388:N396))</f>
        <v/>
      </c>
      <c r="O387" s="284" t="str">
        <f>IF(SUM(O388:O396)=0,"",SUM(O388:O396))</f>
        <v/>
      </c>
      <c r="P387" s="277"/>
      <c r="Q387" s="1787"/>
      <c r="R387" s="1788"/>
      <c r="S387" s="259"/>
      <c r="T387" s="257"/>
      <c r="U387" s="180"/>
    </row>
    <row r="388" spans="2:21" ht="19.5" hidden="1" customHeight="1">
      <c r="B388" s="1363"/>
      <c r="C388" s="260" t="s">
        <v>589</v>
      </c>
      <c r="D388" s="261"/>
      <c r="E388" s="287">
        <f>SUM(F388:H388)</f>
        <v>0</v>
      </c>
      <c r="F388" s="287" t="str">
        <f>IF('①7.積算内訳（販促）'!F387="","",'①7.積算内訳（販促）'!F387)</f>
        <v/>
      </c>
      <c r="G388" s="287" t="str">
        <f>IF('①7.積算内訳（販促）'!G387="","",'①7.積算内訳（販促）'!G387)</f>
        <v/>
      </c>
      <c r="H388" s="752" t="str">
        <f>IF('①7.積算内訳（販促）'!H387="","",'①7.積算内訳（販促）'!H387)</f>
        <v/>
      </c>
      <c r="I388" s="1779" t="str">
        <f>IF('⑦1.活動計画変更（販促）'!C83="選択","",IF('⑦1.活動計画変更（販促）'!C83="変更",'⑦1.活動計画変更（販促）'!C83,IF('⑦1.活動計画変更（販促）'!C83="中止","中止","")))</f>
        <v/>
      </c>
      <c r="J388" s="260" t="s">
        <v>589</v>
      </c>
      <c r="K388" s="261"/>
      <c r="L388" s="287" t="str">
        <f>IF(SUM(M388:O388)=0,"",SUM(M388:O388))</f>
        <v/>
      </c>
      <c r="M388" s="262"/>
      <c r="N388" s="262"/>
      <c r="O388" s="262"/>
      <c r="P388" s="1782"/>
      <c r="Q388" s="1785"/>
      <c r="R388" s="1786"/>
      <c r="S388" s="268"/>
      <c r="T388" s="270"/>
      <c r="U388" s="180"/>
    </row>
    <row r="389" spans="2:21" ht="19.5" hidden="1" customHeight="1">
      <c r="B389" s="1364"/>
      <c r="C389" s="264" t="s">
        <v>590</v>
      </c>
      <c r="D389" s="265"/>
      <c r="E389" s="288">
        <f t="shared" ref="E389:E395" si="78">SUM(F389:H389)</f>
        <v>0</v>
      </c>
      <c r="F389" s="288" t="str">
        <f>IF('①7.積算内訳（販促）'!F388="","",'①7.積算内訳（販促）'!F388)</f>
        <v/>
      </c>
      <c r="G389" s="288" t="str">
        <f>IF('①7.積算内訳（販促）'!G388="","",'①7.積算内訳（販促）'!G388)</f>
        <v/>
      </c>
      <c r="H389" s="753" t="str">
        <f>IF('①7.積算内訳（販促）'!H388="","",'①7.積算内訳（販促）'!H388)</f>
        <v/>
      </c>
      <c r="I389" s="1780"/>
      <c r="J389" s="264" t="s">
        <v>590</v>
      </c>
      <c r="K389" s="265"/>
      <c r="L389" s="288" t="str">
        <f t="shared" ref="L389:L396" si="79">IF(SUM(M389:O389)=0,"",SUM(M389:O389))</f>
        <v/>
      </c>
      <c r="M389" s="266"/>
      <c r="N389" s="266"/>
      <c r="O389" s="266"/>
      <c r="P389" s="1783"/>
      <c r="Q389" s="1373"/>
      <c r="R389" s="1374"/>
      <c r="S389" s="259"/>
      <c r="T389" s="257"/>
      <c r="U389" s="180"/>
    </row>
    <row r="390" spans="2:21" ht="19.5" hidden="1" customHeight="1">
      <c r="B390" s="1364"/>
      <c r="C390" s="264" t="s">
        <v>591</v>
      </c>
      <c r="D390" s="265"/>
      <c r="E390" s="288">
        <f t="shared" si="78"/>
        <v>0</v>
      </c>
      <c r="F390" s="288" t="str">
        <f>IF('①7.積算内訳（販促）'!F389="","",'①7.積算内訳（販促）'!F389)</f>
        <v/>
      </c>
      <c r="G390" s="288" t="str">
        <f>IF('①7.積算内訳（販促）'!G389="","",'①7.積算内訳（販促）'!G389)</f>
        <v/>
      </c>
      <c r="H390" s="753" t="str">
        <f>IF('①7.積算内訳（販促）'!H389="","",'①7.積算内訳（販促）'!H389)</f>
        <v/>
      </c>
      <c r="I390" s="1780"/>
      <c r="J390" s="264" t="s">
        <v>591</v>
      </c>
      <c r="K390" s="265"/>
      <c r="L390" s="288" t="str">
        <f t="shared" si="79"/>
        <v/>
      </c>
      <c r="M390" s="266"/>
      <c r="N390" s="266"/>
      <c r="O390" s="266"/>
      <c r="P390" s="1783"/>
      <c r="Q390" s="1373"/>
      <c r="R390" s="1374"/>
      <c r="S390" s="259"/>
      <c r="T390" s="257"/>
      <c r="U390" s="180"/>
    </row>
    <row r="391" spans="2:21" ht="19.5" hidden="1" customHeight="1">
      <c r="B391" s="1364"/>
      <c r="C391" s="269" t="s">
        <v>592</v>
      </c>
      <c r="D391" s="265"/>
      <c r="E391" s="288">
        <f t="shared" si="78"/>
        <v>0</v>
      </c>
      <c r="F391" s="288" t="str">
        <f>IF('①7.積算内訳（販促）'!F390="","",'①7.積算内訳（販促）'!F390)</f>
        <v/>
      </c>
      <c r="G391" s="288" t="str">
        <f>IF('①7.積算内訳（販促）'!G390="","",'①7.積算内訳（販促）'!G390)</f>
        <v/>
      </c>
      <c r="H391" s="753" t="str">
        <f>IF('①7.積算内訳（販促）'!H390="","",'①7.積算内訳（販促）'!H390)</f>
        <v/>
      </c>
      <c r="I391" s="1780"/>
      <c r="J391" s="269" t="s">
        <v>592</v>
      </c>
      <c r="K391" s="265"/>
      <c r="L391" s="288" t="str">
        <f t="shared" si="79"/>
        <v/>
      </c>
      <c r="M391" s="266"/>
      <c r="N391" s="266"/>
      <c r="O391" s="266"/>
      <c r="P391" s="1783"/>
      <c r="Q391" s="1373"/>
      <c r="R391" s="1374"/>
      <c r="S391" s="259"/>
      <c r="T391" s="257"/>
      <c r="U391" s="180"/>
    </row>
    <row r="392" spans="2:21" ht="19.5" hidden="1" customHeight="1">
      <c r="B392" s="1364"/>
      <c r="C392" s="264" t="s">
        <v>593</v>
      </c>
      <c r="D392" s="265"/>
      <c r="E392" s="288">
        <f t="shared" si="78"/>
        <v>0</v>
      </c>
      <c r="F392" s="288" t="str">
        <f>IF('①7.積算内訳（販促）'!F391="","",'①7.積算内訳（販促）'!F391)</f>
        <v/>
      </c>
      <c r="G392" s="288" t="str">
        <f>IF('①7.積算内訳（販促）'!G391="","",'①7.積算内訳（販促）'!G391)</f>
        <v/>
      </c>
      <c r="H392" s="753" t="str">
        <f>IF('①7.積算内訳（販促）'!H391="","",'①7.積算内訳（販促）'!H391)</f>
        <v/>
      </c>
      <c r="I392" s="1780"/>
      <c r="J392" s="264" t="s">
        <v>593</v>
      </c>
      <c r="K392" s="265"/>
      <c r="L392" s="288" t="str">
        <f t="shared" si="79"/>
        <v/>
      </c>
      <c r="M392" s="266"/>
      <c r="N392" s="266"/>
      <c r="O392" s="266"/>
      <c r="P392" s="1783"/>
      <c r="Q392" s="1373"/>
      <c r="R392" s="1374"/>
      <c r="S392" s="268"/>
      <c r="T392" s="270"/>
      <c r="U392" s="180"/>
    </row>
    <row r="393" spans="2:21" ht="19.5" hidden="1" customHeight="1">
      <c r="B393" s="1364"/>
      <c r="C393" s="264" t="s">
        <v>594</v>
      </c>
      <c r="D393" s="265"/>
      <c r="E393" s="288">
        <f t="shared" si="78"/>
        <v>0</v>
      </c>
      <c r="F393" s="754" t="str">
        <f>IF('①7.積算内訳（販促）'!F392="","",'①7.積算内訳（販促）'!F392)</f>
        <v/>
      </c>
      <c r="G393" s="754" t="str">
        <f>IF('①7.積算内訳（販促）'!G392="","",'①7.積算内訳（販促）'!G392)</f>
        <v/>
      </c>
      <c r="H393" s="753" t="str">
        <f>IF('①7.積算内訳（販促）'!H392="","",'①7.積算内訳（販促）'!H392)</f>
        <v/>
      </c>
      <c r="I393" s="1780"/>
      <c r="J393" s="264" t="s">
        <v>594</v>
      </c>
      <c r="K393" s="265"/>
      <c r="L393" s="288" t="str">
        <f t="shared" si="79"/>
        <v/>
      </c>
      <c r="M393" s="278"/>
      <c r="N393" s="278"/>
      <c r="O393" s="278"/>
      <c r="P393" s="1783"/>
      <c r="Q393" s="1373"/>
      <c r="R393" s="1374"/>
      <c r="S393" s="268"/>
      <c r="T393" s="270"/>
      <c r="U393" s="180"/>
    </row>
    <row r="394" spans="2:21" ht="19.5" hidden="1" customHeight="1">
      <c r="B394" s="1364"/>
      <c r="C394" s="272" t="s">
        <v>631</v>
      </c>
      <c r="D394" s="265"/>
      <c r="E394" s="288">
        <f t="shared" si="78"/>
        <v>0</v>
      </c>
      <c r="F394" s="288" t="str">
        <f>IF('①7.積算内訳（販促）'!F393="","",'①7.積算内訳（販促）'!F393)</f>
        <v/>
      </c>
      <c r="G394" s="288" t="str">
        <f>IF('①7.積算内訳（販促）'!G393="","",'①7.積算内訳（販促）'!G393)</f>
        <v/>
      </c>
      <c r="H394" s="753" t="str">
        <f>IF('①7.積算内訳（販促）'!H393="","",'①7.積算内訳（販促）'!H393)</f>
        <v/>
      </c>
      <c r="I394" s="1780"/>
      <c r="J394" s="272" t="s">
        <v>631</v>
      </c>
      <c r="K394" s="265"/>
      <c r="L394" s="288" t="str">
        <f t="shared" si="79"/>
        <v/>
      </c>
      <c r="M394" s="266"/>
      <c r="N394" s="266"/>
      <c r="O394" s="266"/>
      <c r="P394" s="1783"/>
      <c r="Q394" s="1373"/>
      <c r="R394" s="1374"/>
      <c r="S394" s="268"/>
      <c r="T394" s="270"/>
      <c r="U394" s="180"/>
    </row>
    <row r="395" spans="2:21" ht="19.5" hidden="1" customHeight="1">
      <c r="B395" s="1364"/>
      <c r="C395" s="264" t="s">
        <v>595</v>
      </c>
      <c r="D395" s="749"/>
      <c r="E395" s="288">
        <f t="shared" si="78"/>
        <v>0</v>
      </c>
      <c r="F395" s="288" t="str">
        <f>IF('①7.積算内訳（販促）'!F394="","",'①7.積算内訳（販促）'!F394)</f>
        <v/>
      </c>
      <c r="G395" s="288" t="str">
        <f>IF('①7.積算内訳（販促）'!G394="","",'①7.積算内訳（販促）'!G394)</f>
        <v/>
      </c>
      <c r="H395" s="753" t="str">
        <f>IF('①7.積算内訳（販促）'!H394="","",'①7.積算内訳（販促）'!H394)</f>
        <v/>
      </c>
      <c r="I395" s="1780"/>
      <c r="J395" s="264" t="s">
        <v>595</v>
      </c>
      <c r="K395" s="265"/>
      <c r="L395" s="288" t="str">
        <f t="shared" si="79"/>
        <v/>
      </c>
      <c r="M395" s="266"/>
      <c r="N395" s="266"/>
      <c r="O395" s="266"/>
      <c r="P395" s="1783"/>
      <c r="Q395" s="1373"/>
      <c r="R395" s="1374"/>
      <c r="S395" s="268"/>
      <c r="T395" s="270"/>
      <c r="U395" s="180"/>
    </row>
    <row r="396" spans="2:21" ht="19.5" hidden="1" customHeight="1" thickBot="1">
      <c r="B396" s="1365"/>
      <c r="C396" s="273" t="s">
        <v>596</v>
      </c>
      <c r="D396" s="758" t="str">
        <f>IF('①7.積算内訳（販促）'!D395="","",'①7.積算内訳（販促）'!D395)</f>
        <v/>
      </c>
      <c r="E396" s="761">
        <f>SUM(F396:H396)</f>
        <v>0</v>
      </c>
      <c r="F396" s="289" t="str">
        <f>IF('①7.積算内訳（販促）'!F395="","",'①7.積算内訳（販促）'!F395)</f>
        <v/>
      </c>
      <c r="G396" s="289" t="str">
        <f>IF('①7.積算内訳（販促）'!G395="","",'①7.積算内訳（販促）'!G395)</f>
        <v/>
      </c>
      <c r="H396" s="755" t="str">
        <f>IF('①7.積算内訳（販促）'!H395="","",'①7.積算内訳（販促）'!H395)</f>
        <v/>
      </c>
      <c r="I396" s="1781"/>
      <c r="J396" s="273" t="s">
        <v>596</v>
      </c>
      <c r="K396" s="274"/>
      <c r="L396" s="761" t="str">
        <f t="shared" si="79"/>
        <v/>
      </c>
      <c r="M396" s="748"/>
      <c r="N396" s="748"/>
      <c r="O396" s="748"/>
      <c r="P396" s="1784"/>
      <c r="Q396" s="1381"/>
      <c r="R396" s="1382"/>
      <c r="S396" s="268"/>
      <c r="T396" s="270"/>
      <c r="U396" s="180"/>
    </row>
    <row r="397" spans="2:21" ht="37.5" hidden="1" customHeight="1">
      <c r="B397" s="285" t="str">
        <f>IF('①4.事業内容（販促）'!B44="","",'①4.事業内容（販促）'!B44)</f>
        <v/>
      </c>
      <c r="C397" s="1359" t="str">
        <f>IF('①4.事業内容（販促）'!C44="","",'①4.事業内容（販促）'!C44)</f>
        <v/>
      </c>
      <c r="D397" s="1360"/>
      <c r="E397" s="286">
        <f>SUM(E398:E406)</f>
        <v>0</v>
      </c>
      <c r="F397" s="286">
        <f>SUM(F398:F406)</f>
        <v>0</v>
      </c>
      <c r="G397" s="286">
        <f>SUM(G398:G406)</f>
        <v>0</v>
      </c>
      <c r="H397" s="757">
        <f>SUM(H398:H406)</f>
        <v>0</v>
      </c>
      <c r="I397" s="760" t="str">
        <f>IF('⑦1.活動計画変更（販促）'!C85="変更",'⑦1.活動計画変更（販促）'!B85,IF('⑦1.活動計画変更（販促）'!C85="中止",'⑦1.活動計画変更（販促）'!B85,""))</f>
        <v/>
      </c>
      <c r="J397" s="1359" t="str">
        <f>IF('⑦1.活動計画変更（販促）'!C85="変更",'⑦1.活動計画変更（販促）'!D85,"")</f>
        <v/>
      </c>
      <c r="K397" s="1360"/>
      <c r="L397" s="286" t="str">
        <f>IF(SUM(L398:L406)=0,"",SUM(L398:L406))</f>
        <v/>
      </c>
      <c r="M397" s="286" t="str">
        <f>IF(SUM(M398:M406)=0,"",SUM(M398:M406))</f>
        <v/>
      </c>
      <c r="N397" s="286" t="str">
        <f>IF(SUM(N398:N406)=0,"",SUM(N398:N406))</f>
        <v/>
      </c>
      <c r="O397" s="286" t="str">
        <f>IF(SUM(O398:O406)=0,"",SUM(O398:O406))</f>
        <v/>
      </c>
      <c r="P397" s="280"/>
      <c r="Q397" s="1777"/>
      <c r="R397" s="1778"/>
      <c r="S397" s="259"/>
      <c r="T397" s="257"/>
      <c r="U397" s="180"/>
    </row>
    <row r="398" spans="2:21" ht="19.5" hidden="1" customHeight="1">
      <c r="B398" s="1363"/>
      <c r="C398" s="260" t="s">
        <v>589</v>
      </c>
      <c r="D398" s="261"/>
      <c r="E398" s="287">
        <f>SUM(F398:H398)</f>
        <v>0</v>
      </c>
      <c r="F398" s="287" t="str">
        <f>IF('①7.積算内訳（販促）'!F397="","",'①7.積算内訳（販促）'!F397)</f>
        <v/>
      </c>
      <c r="G398" s="287" t="str">
        <f>IF('①7.積算内訳（販促）'!G397="","",'①7.積算内訳（販促）'!G397)</f>
        <v/>
      </c>
      <c r="H398" s="752" t="str">
        <f>IF('①7.積算内訳（販促）'!H397="","",'①7.積算内訳（販促）'!H397)</f>
        <v/>
      </c>
      <c r="I398" s="1779" t="str">
        <f>IF('⑦1.活動計画変更（販促）'!C85="選択","",IF('⑦1.活動計画変更（販促）'!C85="変更",'⑦1.活動計画変更（販促）'!C85,IF('⑦1.活動計画変更（販促）'!C85="中止","中止","")))</f>
        <v/>
      </c>
      <c r="J398" s="260" t="s">
        <v>589</v>
      </c>
      <c r="K398" s="261"/>
      <c r="L398" s="287" t="str">
        <f>IF(SUM(M398:O398)=0,"",SUM(M398:O398))</f>
        <v/>
      </c>
      <c r="M398" s="262"/>
      <c r="N398" s="262"/>
      <c r="O398" s="262"/>
      <c r="P398" s="1782"/>
      <c r="Q398" s="1785"/>
      <c r="R398" s="1786"/>
      <c r="S398" s="268"/>
      <c r="T398" s="270"/>
      <c r="U398" s="180"/>
    </row>
    <row r="399" spans="2:21" ht="19.5" hidden="1" customHeight="1">
      <c r="B399" s="1364"/>
      <c r="C399" s="264" t="s">
        <v>590</v>
      </c>
      <c r="D399" s="265"/>
      <c r="E399" s="288">
        <f t="shared" ref="E399:E405" si="80">SUM(F399:H399)</f>
        <v>0</v>
      </c>
      <c r="F399" s="288" t="str">
        <f>IF('①7.積算内訳（販促）'!F398="","",'①7.積算内訳（販促）'!F398)</f>
        <v/>
      </c>
      <c r="G399" s="288" t="str">
        <f>IF('①7.積算内訳（販促）'!G398="","",'①7.積算内訳（販促）'!G398)</f>
        <v/>
      </c>
      <c r="H399" s="753" t="str">
        <f>IF('①7.積算内訳（販促）'!H398="","",'①7.積算内訳（販促）'!H398)</f>
        <v/>
      </c>
      <c r="I399" s="1780"/>
      <c r="J399" s="264" t="s">
        <v>590</v>
      </c>
      <c r="K399" s="265"/>
      <c r="L399" s="288" t="str">
        <f t="shared" ref="L399:L406" si="81">IF(SUM(M399:O399)=0,"",SUM(M399:O399))</f>
        <v/>
      </c>
      <c r="M399" s="266"/>
      <c r="N399" s="266"/>
      <c r="O399" s="266"/>
      <c r="P399" s="1783"/>
      <c r="Q399" s="1373"/>
      <c r="R399" s="1374"/>
      <c r="S399" s="259"/>
      <c r="T399" s="257"/>
      <c r="U399" s="180"/>
    </row>
    <row r="400" spans="2:21" ht="19.5" hidden="1" customHeight="1">
      <c r="B400" s="1364"/>
      <c r="C400" s="264" t="s">
        <v>591</v>
      </c>
      <c r="D400" s="265"/>
      <c r="E400" s="288">
        <f t="shared" si="80"/>
        <v>0</v>
      </c>
      <c r="F400" s="288" t="str">
        <f>IF('①7.積算内訳（販促）'!F399="","",'①7.積算内訳（販促）'!F399)</f>
        <v/>
      </c>
      <c r="G400" s="288" t="str">
        <f>IF('①7.積算内訳（販促）'!G399="","",'①7.積算内訳（販促）'!G399)</f>
        <v/>
      </c>
      <c r="H400" s="753" t="str">
        <f>IF('①7.積算内訳（販促）'!H399="","",'①7.積算内訳（販促）'!H399)</f>
        <v/>
      </c>
      <c r="I400" s="1780"/>
      <c r="J400" s="264" t="s">
        <v>591</v>
      </c>
      <c r="K400" s="265"/>
      <c r="L400" s="288" t="str">
        <f t="shared" si="81"/>
        <v/>
      </c>
      <c r="M400" s="266"/>
      <c r="N400" s="266"/>
      <c r="O400" s="266"/>
      <c r="P400" s="1783"/>
      <c r="Q400" s="1373"/>
      <c r="R400" s="1374"/>
      <c r="S400" s="259"/>
      <c r="T400" s="257"/>
      <c r="U400" s="180"/>
    </row>
    <row r="401" spans="2:21" ht="19.5" hidden="1" customHeight="1">
      <c r="B401" s="1364"/>
      <c r="C401" s="269" t="s">
        <v>592</v>
      </c>
      <c r="D401" s="265"/>
      <c r="E401" s="288">
        <f t="shared" si="80"/>
        <v>0</v>
      </c>
      <c r="F401" s="288" t="str">
        <f>IF('①7.積算内訳（販促）'!F400="","",'①7.積算内訳（販促）'!F400)</f>
        <v/>
      </c>
      <c r="G401" s="288" t="str">
        <f>IF('①7.積算内訳（販促）'!G400="","",'①7.積算内訳（販促）'!G400)</f>
        <v/>
      </c>
      <c r="H401" s="753" t="str">
        <f>IF('①7.積算内訳（販促）'!H400="","",'①7.積算内訳（販促）'!H400)</f>
        <v/>
      </c>
      <c r="I401" s="1780"/>
      <c r="J401" s="269" t="s">
        <v>592</v>
      </c>
      <c r="K401" s="265"/>
      <c r="L401" s="288" t="str">
        <f t="shared" si="81"/>
        <v/>
      </c>
      <c r="M401" s="266"/>
      <c r="N401" s="266"/>
      <c r="O401" s="266"/>
      <c r="P401" s="1783"/>
      <c r="Q401" s="1373"/>
      <c r="R401" s="1374"/>
      <c r="S401" s="259"/>
      <c r="T401" s="257"/>
      <c r="U401" s="180"/>
    </row>
    <row r="402" spans="2:21" ht="19.5" hidden="1" customHeight="1">
      <c r="B402" s="1364"/>
      <c r="C402" s="264" t="s">
        <v>593</v>
      </c>
      <c r="D402" s="265"/>
      <c r="E402" s="288">
        <f t="shared" si="80"/>
        <v>0</v>
      </c>
      <c r="F402" s="288" t="str">
        <f>IF('①7.積算内訳（販促）'!F401="","",'①7.積算内訳（販促）'!F401)</f>
        <v/>
      </c>
      <c r="G402" s="288" t="str">
        <f>IF('①7.積算内訳（販促）'!G401="","",'①7.積算内訳（販促）'!G401)</f>
        <v/>
      </c>
      <c r="H402" s="753" t="str">
        <f>IF('①7.積算内訳（販促）'!H401="","",'①7.積算内訳（販促）'!H401)</f>
        <v/>
      </c>
      <c r="I402" s="1780"/>
      <c r="J402" s="264" t="s">
        <v>593</v>
      </c>
      <c r="K402" s="265"/>
      <c r="L402" s="288" t="str">
        <f t="shared" si="81"/>
        <v/>
      </c>
      <c r="M402" s="266"/>
      <c r="N402" s="266"/>
      <c r="O402" s="266"/>
      <c r="P402" s="1783"/>
      <c r="Q402" s="1373"/>
      <c r="R402" s="1374"/>
      <c r="S402" s="268"/>
      <c r="T402" s="270"/>
      <c r="U402" s="180"/>
    </row>
    <row r="403" spans="2:21" ht="19.5" hidden="1" customHeight="1">
      <c r="B403" s="1364"/>
      <c r="C403" s="264" t="s">
        <v>594</v>
      </c>
      <c r="D403" s="265"/>
      <c r="E403" s="288">
        <f t="shared" si="80"/>
        <v>0</v>
      </c>
      <c r="F403" s="754" t="str">
        <f>IF('①7.積算内訳（販促）'!F402="","",'①7.積算内訳（販促）'!F402)</f>
        <v/>
      </c>
      <c r="G403" s="754" t="str">
        <f>IF('①7.積算内訳（販促）'!G402="","",'①7.積算内訳（販促）'!G402)</f>
        <v/>
      </c>
      <c r="H403" s="753" t="str">
        <f>IF('①7.積算内訳（販促）'!H402="","",'①7.積算内訳（販促）'!H402)</f>
        <v/>
      </c>
      <c r="I403" s="1780"/>
      <c r="J403" s="264" t="s">
        <v>594</v>
      </c>
      <c r="K403" s="265"/>
      <c r="L403" s="288" t="str">
        <f t="shared" si="81"/>
        <v/>
      </c>
      <c r="M403" s="278"/>
      <c r="N403" s="278"/>
      <c r="O403" s="278"/>
      <c r="P403" s="1783"/>
      <c r="Q403" s="1373"/>
      <c r="R403" s="1374"/>
      <c r="S403" s="268"/>
      <c r="T403" s="270"/>
      <c r="U403" s="180"/>
    </row>
    <row r="404" spans="2:21" ht="19.5" hidden="1" customHeight="1">
      <c r="B404" s="1364"/>
      <c r="C404" s="272" t="s">
        <v>631</v>
      </c>
      <c r="D404" s="265"/>
      <c r="E404" s="288">
        <f t="shared" si="80"/>
        <v>0</v>
      </c>
      <c r="F404" s="288" t="str">
        <f>IF('①7.積算内訳（販促）'!F403="","",'①7.積算内訳（販促）'!F403)</f>
        <v/>
      </c>
      <c r="G404" s="288" t="str">
        <f>IF('①7.積算内訳（販促）'!G403="","",'①7.積算内訳（販促）'!G403)</f>
        <v/>
      </c>
      <c r="H404" s="753" t="str">
        <f>IF('①7.積算内訳（販促）'!H403="","",'①7.積算内訳（販促）'!H403)</f>
        <v/>
      </c>
      <c r="I404" s="1780"/>
      <c r="J404" s="272" t="s">
        <v>631</v>
      </c>
      <c r="K404" s="265"/>
      <c r="L404" s="288" t="str">
        <f t="shared" si="81"/>
        <v/>
      </c>
      <c r="M404" s="266"/>
      <c r="N404" s="266"/>
      <c r="O404" s="266"/>
      <c r="P404" s="1783"/>
      <c r="Q404" s="1373"/>
      <c r="R404" s="1374"/>
      <c r="S404" s="268"/>
      <c r="T404" s="270"/>
      <c r="U404" s="180"/>
    </row>
    <row r="405" spans="2:21" ht="19.5" hidden="1" customHeight="1">
      <c r="B405" s="1364"/>
      <c r="C405" s="264" t="s">
        <v>595</v>
      </c>
      <c r="D405" s="265"/>
      <c r="E405" s="288">
        <f t="shared" si="80"/>
        <v>0</v>
      </c>
      <c r="F405" s="288" t="str">
        <f>IF('①7.積算内訳（販促）'!F404="","",'①7.積算内訳（販促）'!F404)</f>
        <v/>
      </c>
      <c r="G405" s="288" t="str">
        <f>IF('①7.積算内訳（販促）'!G404="","",'①7.積算内訳（販促）'!G404)</f>
        <v/>
      </c>
      <c r="H405" s="753" t="str">
        <f>IF('①7.積算内訳（販促）'!H404="","",'①7.積算内訳（販促）'!H404)</f>
        <v/>
      </c>
      <c r="I405" s="1780"/>
      <c r="J405" s="264" t="s">
        <v>595</v>
      </c>
      <c r="K405" s="265"/>
      <c r="L405" s="288" t="str">
        <f t="shared" si="81"/>
        <v/>
      </c>
      <c r="M405" s="266"/>
      <c r="N405" s="266"/>
      <c r="O405" s="266"/>
      <c r="P405" s="1783"/>
      <c r="Q405" s="1373"/>
      <c r="R405" s="1374"/>
      <c r="S405" s="268"/>
      <c r="T405" s="270"/>
      <c r="U405" s="180"/>
    </row>
    <row r="406" spans="2:21" ht="19.5" hidden="1" customHeight="1" thickBot="1">
      <c r="B406" s="1365"/>
      <c r="C406" s="273" t="s">
        <v>596</v>
      </c>
      <c r="D406" s="758" t="str">
        <f>IF('①7.積算内訳（販促）'!D405="","",'①7.積算内訳（販促）'!D405)</f>
        <v/>
      </c>
      <c r="E406" s="289">
        <f>SUM(F406:H406)</f>
        <v>0</v>
      </c>
      <c r="F406" s="289" t="str">
        <f>IF('①7.積算内訳（販促）'!F405="","",'①7.積算内訳（販促）'!F405)</f>
        <v/>
      </c>
      <c r="G406" s="289" t="str">
        <f>IF('①7.積算内訳（販促）'!G405="","",'①7.積算内訳（販促）'!G405)</f>
        <v/>
      </c>
      <c r="H406" s="755" t="str">
        <f>IF('①7.積算内訳（販促）'!H405="","",'①7.積算内訳（販促）'!H405)</f>
        <v/>
      </c>
      <c r="I406" s="1781"/>
      <c r="J406" s="273" t="s">
        <v>596</v>
      </c>
      <c r="K406" s="274"/>
      <c r="L406" s="289" t="str">
        <f t="shared" si="81"/>
        <v/>
      </c>
      <c r="M406" s="275"/>
      <c r="N406" s="275"/>
      <c r="O406" s="275"/>
      <c r="P406" s="1784"/>
      <c r="Q406" s="1381"/>
      <c r="R406" s="1382"/>
      <c r="S406" s="268"/>
      <c r="T406" s="270"/>
      <c r="U406" s="180"/>
    </row>
    <row r="407" spans="2:21" ht="40.5" hidden="1" customHeight="1">
      <c r="B407" s="204" t="str">
        <f>IF('①4.事業内容（販促）'!B45="","",'①4.事業内容（販促）'!B45)</f>
        <v/>
      </c>
      <c r="C407" s="1377" t="str">
        <f>IF('①4.事業内容（販促）'!C45="","",'①4.事業内容（販促）'!C45)</f>
        <v/>
      </c>
      <c r="D407" s="1378"/>
      <c r="E407" s="284">
        <f>SUM(E408:E416)</f>
        <v>0</v>
      </c>
      <c r="F407" s="284">
        <f>SUM(F408:F416)</f>
        <v>0</v>
      </c>
      <c r="G407" s="284">
        <f>SUM(G408:G416)</f>
        <v>0</v>
      </c>
      <c r="H407" s="756">
        <f>SUM(H408:H416)</f>
        <v>0</v>
      </c>
      <c r="I407" s="760" t="str">
        <f>IF('⑦1.活動計画変更（販促）'!C87="変更",'⑦1.活動計画変更（販促）'!B87,IF('⑦1.活動計画変更（販促）'!C87="中止",'⑦1.活動計画変更（販促）'!B87,""))</f>
        <v/>
      </c>
      <c r="J407" s="1377" t="str">
        <f>IF('⑦1.活動計画変更（販促）'!C87="変更",'⑦1.活動計画変更（販促）'!D87,"")</f>
        <v/>
      </c>
      <c r="K407" s="1378"/>
      <c r="L407" s="284" t="str">
        <f>IF(SUM(L408:L416)=0,"",SUM(L408:L416))</f>
        <v/>
      </c>
      <c r="M407" s="284" t="str">
        <f>IF(SUM(M408:M416)=0,"",SUM(M408:M416))</f>
        <v/>
      </c>
      <c r="N407" s="284" t="str">
        <f>IF(SUM(N408:N416)=0,"",SUM(N408:N416))</f>
        <v/>
      </c>
      <c r="O407" s="284" t="str">
        <f>IF(SUM(O408:O416)=0,"",SUM(O408:O416))</f>
        <v/>
      </c>
      <c r="P407" s="279"/>
      <c r="Q407" s="1383"/>
      <c r="R407" s="1384"/>
      <c r="S407" s="259"/>
      <c r="T407" s="146"/>
      <c r="U407" s="180"/>
    </row>
    <row r="408" spans="2:21" ht="19.5" hidden="1" customHeight="1">
      <c r="B408" s="1363"/>
      <c r="C408" s="260" t="s">
        <v>589</v>
      </c>
      <c r="D408" s="261"/>
      <c r="E408" s="287">
        <f>SUM(F408:H408)</f>
        <v>0</v>
      </c>
      <c r="F408" s="287" t="str">
        <f>IF('①7.積算内訳（販促）'!F407="","",'①7.積算内訳（販促）'!F407)</f>
        <v/>
      </c>
      <c r="G408" s="287" t="str">
        <f>IF('①7.積算内訳（販促）'!G407="","",'①7.積算内訳（販促）'!G407)</f>
        <v/>
      </c>
      <c r="H408" s="752" t="str">
        <f>IF('①7.積算内訳（販促）'!H407="","",'①7.積算内訳（販促）'!H407)</f>
        <v/>
      </c>
      <c r="I408" s="1779" t="str">
        <f>IF('⑦1.活動計画変更（販促）'!C87="選択","",IF('⑦1.活動計画変更（販促）'!C87="変更",'⑦1.活動計画変更（販促）'!C87,IF('⑦1.活動計画変更（販促）'!C87="中止","中止","")))</f>
        <v/>
      </c>
      <c r="J408" s="260" t="s">
        <v>589</v>
      </c>
      <c r="K408" s="261"/>
      <c r="L408" s="287" t="str">
        <f>IF(SUM(M408:O408)=0,"",SUM(M408:O408))</f>
        <v/>
      </c>
      <c r="M408" s="262"/>
      <c r="N408" s="262"/>
      <c r="O408" s="262"/>
      <c r="P408" s="1385"/>
      <c r="Q408" s="1369"/>
      <c r="R408" s="1370"/>
      <c r="S408" s="259"/>
      <c r="T408" s="151"/>
      <c r="U408" s="180"/>
    </row>
    <row r="409" spans="2:21" ht="19.5" hidden="1" customHeight="1">
      <c r="B409" s="1364"/>
      <c r="C409" s="264" t="s">
        <v>590</v>
      </c>
      <c r="D409" s="265"/>
      <c r="E409" s="288">
        <f t="shared" ref="E409:E415" si="82">SUM(F409:H409)</f>
        <v>0</v>
      </c>
      <c r="F409" s="288" t="str">
        <f>IF('①7.積算内訳（販促）'!F408="","",'①7.積算内訳（販促）'!F408)</f>
        <v/>
      </c>
      <c r="G409" s="288" t="str">
        <f>IF('①7.積算内訳（販促）'!G408="","",'①7.積算内訳（販促）'!G408)</f>
        <v/>
      </c>
      <c r="H409" s="753" t="str">
        <f>IF('①7.積算内訳（販促）'!H408="","",'①7.積算内訳（販促）'!H408)</f>
        <v/>
      </c>
      <c r="I409" s="1780"/>
      <c r="J409" s="264" t="s">
        <v>590</v>
      </c>
      <c r="K409" s="265"/>
      <c r="L409" s="288" t="str">
        <f t="shared" ref="L409:L416" si="83">IF(SUM(M409:O409)=0,"",SUM(M409:O409))</f>
        <v/>
      </c>
      <c r="M409" s="266"/>
      <c r="N409" s="266"/>
      <c r="O409" s="266"/>
      <c r="P409" s="1367"/>
      <c r="Q409" s="1371"/>
      <c r="R409" s="1372"/>
      <c r="S409" s="268"/>
      <c r="T409" s="412"/>
      <c r="U409" s="180"/>
    </row>
    <row r="410" spans="2:21" ht="19.5" hidden="1" customHeight="1">
      <c r="B410" s="1364"/>
      <c r="C410" s="264" t="s">
        <v>591</v>
      </c>
      <c r="D410" s="265"/>
      <c r="E410" s="288">
        <f t="shared" si="82"/>
        <v>0</v>
      </c>
      <c r="F410" s="288" t="str">
        <f>IF('①7.積算内訳（販促）'!F409="","",'①7.積算内訳（販促）'!F409)</f>
        <v/>
      </c>
      <c r="G410" s="288" t="str">
        <f>IF('①7.積算内訳（販促）'!G409="","",'①7.積算内訳（販促）'!G409)</f>
        <v/>
      </c>
      <c r="H410" s="753" t="str">
        <f>IF('①7.積算内訳（販促）'!H409="","",'①7.積算内訳（販促）'!H409)</f>
        <v/>
      </c>
      <c r="I410" s="1780"/>
      <c r="J410" s="264" t="s">
        <v>591</v>
      </c>
      <c r="K410" s="265"/>
      <c r="L410" s="288" t="str">
        <f t="shared" si="83"/>
        <v/>
      </c>
      <c r="M410" s="266"/>
      <c r="N410" s="266"/>
      <c r="O410" s="266"/>
      <c r="P410" s="1367"/>
      <c r="Q410" s="1371"/>
      <c r="R410" s="1372"/>
      <c r="S410" s="268"/>
      <c r="T410" s="146"/>
      <c r="U410" s="180"/>
    </row>
    <row r="411" spans="2:21" ht="19.5" hidden="1" customHeight="1">
      <c r="B411" s="1364"/>
      <c r="C411" s="269" t="s">
        <v>592</v>
      </c>
      <c r="D411" s="265"/>
      <c r="E411" s="288">
        <f t="shared" si="82"/>
        <v>0</v>
      </c>
      <c r="F411" s="288" t="str">
        <f>IF('①7.積算内訳（販促）'!F410="","",'①7.積算内訳（販促）'!F410)</f>
        <v/>
      </c>
      <c r="G411" s="288" t="str">
        <f>IF('①7.積算内訳（販促）'!G410="","",'①7.積算内訳（販促）'!G410)</f>
        <v/>
      </c>
      <c r="H411" s="753" t="str">
        <f>IF('①7.積算内訳（販促）'!H410="","",'①7.積算内訳（販促）'!H410)</f>
        <v/>
      </c>
      <c r="I411" s="1780"/>
      <c r="J411" s="269" t="s">
        <v>592</v>
      </c>
      <c r="K411" s="265"/>
      <c r="L411" s="288" t="str">
        <f t="shared" si="83"/>
        <v/>
      </c>
      <c r="M411" s="266"/>
      <c r="N411" s="266"/>
      <c r="O411" s="266"/>
      <c r="P411" s="1367"/>
      <c r="Q411" s="1371"/>
      <c r="R411" s="1372"/>
      <c r="S411" s="268"/>
      <c r="T411" s="668"/>
      <c r="U411" s="180"/>
    </row>
    <row r="412" spans="2:21" ht="19.5" hidden="1" customHeight="1">
      <c r="B412" s="1364"/>
      <c r="C412" s="264" t="s">
        <v>593</v>
      </c>
      <c r="D412" s="265"/>
      <c r="E412" s="288">
        <f t="shared" si="82"/>
        <v>0</v>
      </c>
      <c r="F412" s="288" t="str">
        <f>IF('①7.積算内訳（販促）'!F411="","",'①7.積算内訳（販促）'!F411)</f>
        <v/>
      </c>
      <c r="G412" s="288" t="str">
        <f>IF('①7.積算内訳（販促）'!G411="","",'①7.積算内訳（販促）'!G411)</f>
        <v/>
      </c>
      <c r="H412" s="753" t="str">
        <f>IF('①7.積算内訳（販促）'!H411="","",'①7.積算内訳（販促）'!H411)</f>
        <v/>
      </c>
      <c r="I412" s="1780"/>
      <c r="J412" s="264" t="s">
        <v>593</v>
      </c>
      <c r="K412" s="265"/>
      <c r="L412" s="288" t="str">
        <f t="shared" si="83"/>
        <v/>
      </c>
      <c r="M412" s="266"/>
      <c r="N412" s="266"/>
      <c r="O412" s="266"/>
      <c r="P412" s="1367"/>
      <c r="Q412" s="1371"/>
      <c r="R412" s="1372"/>
      <c r="S412" s="259"/>
      <c r="T412" s="257"/>
      <c r="U412" s="180"/>
    </row>
    <row r="413" spans="2:21" ht="19.5" hidden="1" customHeight="1">
      <c r="B413" s="1364"/>
      <c r="C413" s="264" t="s">
        <v>594</v>
      </c>
      <c r="D413" s="265"/>
      <c r="E413" s="288">
        <f t="shared" si="82"/>
        <v>0</v>
      </c>
      <c r="F413" s="754" t="str">
        <f>IF('①7.積算内訳（販促）'!F412="","",'①7.積算内訳（販促）'!F412)</f>
        <v/>
      </c>
      <c r="G413" s="754" t="str">
        <f>IF('①7.積算内訳（販促）'!G412="","",'①7.積算内訳（販促）'!G412)</f>
        <v/>
      </c>
      <c r="H413" s="753" t="str">
        <f>IF('①7.積算内訳（販促）'!H412="","",'①7.積算内訳（販促）'!H412)</f>
        <v/>
      </c>
      <c r="I413" s="1780"/>
      <c r="J413" s="264" t="s">
        <v>594</v>
      </c>
      <c r="K413" s="265"/>
      <c r="L413" s="288" t="str">
        <f t="shared" si="83"/>
        <v/>
      </c>
      <c r="M413" s="278"/>
      <c r="N413" s="278"/>
      <c r="O413" s="278"/>
      <c r="P413" s="1367"/>
      <c r="Q413" s="1373"/>
      <c r="R413" s="1374"/>
      <c r="S413" s="259"/>
      <c r="T413" s="257"/>
      <c r="U413" s="180"/>
    </row>
    <row r="414" spans="2:21" ht="19.5" hidden="1" customHeight="1">
      <c r="B414" s="1364"/>
      <c r="C414" s="272" t="s">
        <v>631</v>
      </c>
      <c r="D414" s="265"/>
      <c r="E414" s="288">
        <f t="shared" si="82"/>
        <v>0</v>
      </c>
      <c r="F414" s="288" t="str">
        <f>IF('①7.積算内訳（販促）'!F413="","",'①7.積算内訳（販促）'!F413)</f>
        <v/>
      </c>
      <c r="G414" s="288" t="str">
        <f>IF('①7.積算内訳（販促）'!G413="","",'①7.積算内訳（販促）'!G413)</f>
        <v/>
      </c>
      <c r="H414" s="753" t="str">
        <f>IF('①7.積算内訳（販促）'!H413="","",'①7.積算内訳（販促）'!H413)</f>
        <v/>
      </c>
      <c r="I414" s="1780"/>
      <c r="J414" s="272" t="s">
        <v>631</v>
      </c>
      <c r="K414" s="265"/>
      <c r="L414" s="288" t="str">
        <f t="shared" si="83"/>
        <v/>
      </c>
      <c r="M414" s="266"/>
      <c r="N414" s="266"/>
      <c r="O414" s="266"/>
      <c r="P414" s="1367"/>
      <c r="Q414" s="1371"/>
      <c r="R414" s="1372"/>
      <c r="S414" s="259"/>
      <c r="T414" s="257"/>
      <c r="U414" s="180"/>
    </row>
    <row r="415" spans="2:21" ht="19.5" hidden="1" customHeight="1">
      <c r="B415" s="1364"/>
      <c r="C415" s="264" t="s">
        <v>595</v>
      </c>
      <c r="D415" s="265"/>
      <c r="E415" s="288">
        <f t="shared" si="82"/>
        <v>0</v>
      </c>
      <c r="F415" s="288" t="str">
        <f>IF('①7.積算内訳（販促）'!F414="","",'①7.積算内訳（販促）'!F414)</f>
        <v/>
      </c>
      <c r="G415" s="288" t="str">
        <f>IF('①7.積算内訳（販促）'!G414="","",'①7.積算内訳（販促）'!G414)</f>
        <v/>
      </c>
      <c r="H415" s="753" t="str">
        <f>IF('①7.積算内訳（販促）'!H414="","",'①7.積算内訳（販促）'!H414)</f>
        <v/>
      </c>
      <c r="I415" s="1780"/>
      <c r="J415" s="264" t="s">
        <v>595</v>
      </c>
      <c r="K415" s="265"/>
      <c r="L415" s="288" t="str">
        <f t="shared" si="83"/>
        <v/>
      </c>
      <c r="M415" s="266"/>
      <c r="N415" s="266"/>
      <c r="O415" s="266"/>
      <c r="P415" s="1367"/>
      <c r="Q415" s="1371"/>
      <c r="R415" s="1372"/>
      <c r="S415" s="259"/>
      <c r="T415" s="257"/>
      <c r="U415" s="180"/>
    </row>
    <row r="416" spans="2:21" ht="19.5" hidden="1" customHeight="1" thickBot="1">
      <c r="B416" s="1365"/>
      <c r="C416" s="273" t="s">
        <v>596</v>
      </c>
      <c r="D416" s="758" t="str">
        <f>IF('①7.積算内訳（販促）'!D415="","",'①7.積算内訳（販促）'!D415)</f>
        <v/>
      </c>
      <c r="E416" s="289">
        <f>SUM(F416:H416)</f>
        <v>0</v>
      </c>
      <c r="F416" s="289" t="str">
        <f>IF('①7.積算内訳（販促）'!F415="","",'①7.積算内訳（販促）'!F415)</f>
        <v/>
      </c>
      <c r="G416" s="289" t="str">
        <f>IF('①7.積算内訳（販促）'!G415="","",'①7.積算内訳（販促）'!G415)</f>
        <v/>
      </c>
      <c r="H416" s="755" t="str">
        <f>IF('①7.積算内訳（販促）'!H415="","",'①7.積算内訳（販促）'!H415)</f>
        <v/>
      </c>
      <c r="I416" s="1781"/>
      <c r="J416" s="273" t="s">
        <v>596</v>
      </c>
      <c r="K416" s="274"/>
      <c r="L416" s="289" t="str">
        <f t="shared" si="83"/>
        <v/>
      </c>
      <c r="M416" s="275"/>
      <c r="N416" s="275"/>
      <c r="O416" s="275"/>
      <c r="P416" s="1368"/>
      <c r="Q416" s="1375"/>
      <c r="R416" s="1376"/>
      <c r="S416" s="259"/>
      <c r="T416" s="257"/>
      <c r="U416" s="180"/>
    </row>
    <row r="417" spans="2:21" ht="37.5" hidden="1" customHeight="1">
      <c r="B417" s="204" t="str">
        <f>IF('①4.事業内容（販促）'!B46="","",'①4.事業内容（販促）'!B46)</f>
        <v/>
      </c>
      <c r="C417" s="1377" t="str">
        <f>IF('①4.事業内容（販促）'!C46="","",'①4.事業内容（販促）'!C46)</f>
        <v/>
      </c>
      <c r="D417" s="1378"/>
      <c r="E417" s="284">
        <f>SUM(E418:E426)</f>
        <v>0</v>
      </c>
      <c r="F417" s="284">
        <f>SUM(F418:F426)</f>
        <v>0</v>
      </c>
      <c r="G417" s="284">
        <f>SUM(G418:G426)</f>
        <v>0</v>
      </c>
      <c r="H417" s="756">
        <f>SUM(H418:H426)</f>
        <v>0</v>
      </c>
      <c r="I417" s="760" t="str">
        <f>IF('⑦1.活動計画変更（販促）'!C89="変更",'⑦1.活動計画変更（販促）'!B89,IF('⑦1.活動計画変更（販促）'!C89="中止",'⑦1.活動計画変更（販促）'!B89,""))</f>
        <v/>
      </c>
      <c r="J417" s="1377" t="str">
        <f>IF('⑦1.活動計画変更（販促）'!C89="変更",'⑦1.活動計画変更（販促）'!D89,"")</f>
        <v/>
      </c>
      <c r="K417" s="1378"/>
      <c r="L417" s="284" t="str">
        <f>IF(SUM(L418:L426)=0,"",SUM(L418:L426))</f>
        <v/>
      </c>
      <c r="M417" s="284" t="str">
        <f>IF(SUM(M418:M426)=0,"",SUM(M418:M426))</f>
        <v/>
      </c>
      <c r="N417" s="284" t="str">
        <f>IF(SUM(N418:N426)=0,"",SUM(N418:N426))</f>
        <v/>
      </c>
      <c r="O417" s="284" t="str">
        <f>IF(SUM(O418:O426)=0,"",SUM(O418:O426))</f>
        <v/>
      </c>
      <c r="P417" s="277"/>
      <c r="Q417" s="1379"/>
      <c r="R417" s="1380"/>
      <c r="S417" s="259"/>
      <c r="T417" s="257"/>
      <c r="U417" s="180"/>
    </row>
    <row r="418" spans="2:21" ht="19.5" hidden="1" customHeight="1">
      <c r="B418" s="1363"/>
      <c r="C418" s="260" t="s">
        <v>589</v>
      </c>
      <c r="D418" s="261"/>
      <c r="E418" s="287">
        <f>SUM(F418:H418)</f>
        <v>0</v>
      </c>
      <c r="F418" s="287" t="str">
        <f>IF('①7.積算内訳（販促）'!F417="","",'①7.積算内訳（販促）'!F417)</f>
        <v/>
      </c>
      <c r="G418" s="287" t="str">
        <f>IF('①7.積算内訳（販促）'!G417="","",'①7.積算内訳（販促）'!G417)</f>
        <v/>
      </c>
      <c r="H418" s="752" t="str">
        <f>IF('①7.積算内訳（販促）'!H417="","",'①7.積算内訳（販促）'!H417)</f>
        <v/>
      </c>
      <c r="I418" s="1779" t="str">
        <f>IF('⑦1.活動計画変更（販促）'!C89="選択","",IF('⑦1.活動計画変更（販促）'!C89="変更",'⑦1.活動計画変更（販促）'!C89,IF('⑦1.活動計画変更（販促）'!C89="中止","中止","")))</f>
        <v/>
      </c>
      <c r="J418" s="260" t="s">
        <v>589</v>
      </c>
      <c r="K418" s="261"/>
      <c r="L418" s="287" t="str">
        <f>IF(SUM(M418:O418)=0,"",SUM(M418:O418))</f>
        <v/>
      </c>
      <c r="M418" s="262"/>
      <c r="N418" s="262"/>
      <c r="O418" s="262"/>
      <c r="P418" s="1366"/>
      <c r="Q418" s="1369"/>
      <c r="R418" s="1370"/>
      <c r="S418" s="268"/>
      <c r="T418" s="270"/>
      <c r="U418" s="180"/>
    </row>
    <row r="419" spans="2:21" ht="19.5" hidden="1" customHeight="1">
      <c r="B419" s="1364"/>
      <c r="C419" s="264" t="s">
        <v>590</v>
      </c>
      <c r="D419" s="265"/>
      <c r="E419" s="288">
        <f t="shared" ref="E419:E425" si="84">SUM(F419:H419)</f>
        <v>0</v>
      </c>
      <c r="F419" s="288" t="str">
        <f>IF('①7.積算内訳（販促）'!F418="","",'①7.積算内訳（販促）'!F418)</f>
        <v/>
      </c>
      <c r="G419" s="288" t="str">
        <f>IF('①7.積算内訳（販促）'!G418="","",'①7.積算内訳（販促）'!G418)</f>
        <v/>
      </c>
      <c r="H419" s="753" t="str">
        <f>IF('①7.積算内訳（販促）'!H418="","",'①7.積算内訳（販促）'!H418)</f>
        <v/>
      </c>
      <c r="I419" s="1780"/>
      <c r="J419" s="264" t="s">
        <v>590</v>
      </c>
      <c r="K419" s="265"/>
      <c r="L419" s="288" t="str">
        <f t="shared" ref="L419:L426" si="85">IF(SUM(M419:O419)=0,"",SUM(M419:O419))</f>
        <v/>
      </c>
      <c r="M419" s="266"/>
      <c r="N419" s="266"/>
      <c r="O419" s="266"/>
      <c r="P419" s="1367"/>
      <c r="Q419" s="1371"/>
      <c r="R419" s="1372"/>
      <c r="S419" s="259"/>
      <c r="T419" s="257"/>
      <c r="U419" s="180"/>
    </row>
    <row r="420" spans="2:21" ht="19.5" hidden="1" customHeight="1">
      <c r="B420" s="1364"/>
      <c r="C420" s="264" t="s">
        <v>591</v>
      </c>
      <c r="D420" s="265"/>
      <c r="E420" s="288">
        <f t="shared" si="84"/>
        <v>0</v>
      </c>
      <c r="F420" s="288" t="str">
        <f>IF('①7.積算内訳（販促）'!F419="","",'①7.積算内訳（販促）'!F419)</f>
        <v/>
      </c>
      <c r="G420" s="288" t="str">
        <f>IF('①7.積算内訳（販促）'!G419="","",'①7.積算内訳（販促）'!G419)</f>
        <v/>
      </c>
      <c r="H420" s="753" t="str">
        <f>IF('①7.積算内訳（販促）'!H419="","",'①7.積算内訳（販促）'!H419)</f>
        <v/>
      </c>
      <c r="I420" s="1780"/>
      <c r="J420" s="264" t="s">
        <v>591</v>
      </c>
      <c r="K420" s="265"/>
      <c r="L420" s="288" t="str">
        <f t="shared" si="85"/>
        <v/>
      </c>
      <c r="M420" s="266"/>
      <c r="N420" s="266"/>
      <c r="O420" s="266"/>
      <c r="P420" s="1367"/>
      <c r="Q420" s="1371"/>
      <c r="R420" s="1372"/>
      <c r="S420" s="259"/>
      <c r="T420" s="257"/>
      <c r="U420" s="180"/>
    </row>
    <row r="421" spans="2:21" ht="19.5" hidden="1" customHeight="1">
      <c r="B421" s="1364"/>
      <c r="C421" s="269" t="s">
        <v>592</v>
      </c>
      <c r="D421" s="265"/>
      <c r="E421" s="288">
        <f t="shared" si="84"/>
        <v>0</v>
      </c>
      <c r="F421" s="288" t="str">
        <f>IF('①7.積算内訳（販促）'!F420="","",'①7.積算内訳（販促）'!F420)</f>
        <v/>
      </c>
      <c r="G421" s="288" t="str">
        <f>IF('①7.積算内訳（販促）'!G420="","",'①7.積算内訳（販促）'!G420)</f>
        <v/>
      </c>
      <c r="H421" s="753" t="str">
        <f>IF('①7.積算内訳（販促）'!H420="","",'①7.積算内訳（販促）'!H420)</f>
        <v/>
      </c>
      <c r="I421" s="1780"/>
      <c r="J421" s="269" t="s">
        <v>592</v>
      </c>
      <c r="K421" s="265"/>
      <c r="L421" s="288" t="str">
        <f t="shared" si="85"/>
        <v/>
      </c>
      <c r="M421" s="266"/>
      <c r="N421" s="266"/>
      <c r="O421" s="266"/>
      <c r="P421" s="1367"/>
      <c r="Q421" s="1371"/>
      <c r="R421" s="1372"/>
      <c r="S421" s="259"/>
      <c r="T421" s="257"/>
      <c r="U421" s="180"/>
    </row>
    <row r="422" spans="2:21" ht="19.5" hidden="1" customHeight="1">
      <c r="B422" s="1364"/>
      <c r="C422" s="264" t="s">
        <v>593</v>
      </c>
      <c r="D422" s="265"/>
      <c r="E422" s="288">
        <f t="shared" si="84"/>
        <v>0</v>
      </c>
      <c r="F422" s="288" t="str">
        <f>IF('①7.積算内訳（販促）'!F421="","",'①7.積算内訳（販促）'!F421)</f>
        <v/>
      </c>
      <c r="G422" s="288" t="str">
        <f>IF('①7.積算内訳（販促）'!G421="","",'①7.積算内訳（販促）'!G421)</f>
        <v/>
      </c>
      <c r="H422" s="753" t="str">
        <f>IF('①7.積算内訳（販促）'!H421="","",'①7.積算内訳（販促）'!H421)</f>
        <v/>
      </c>
      <c r="I422" s="1780"/>
      <c r="J422" s="264" t="s">
        <v>593</v>
      </c>
      <c r="K422" s="265"/>
      <c r="L422" s="288" t="str">
        <f t="shared" si="85"/>
        <v/>
      </c>
      <c r="M422" s="266"/>
      <c r="N422" s="266"/>
      <c r="O422" s="266"/>
      <c r="P422" s="1367"/>
      <c r="Q422" s="1371"/>
      <c r="R422" s="1372"/>
      <c r="S422" s="268"/>
      <c r="T422" s="270"/>
      <c r="U422" s="180"/>
    </row>
    <row r="423" spans="2:21" ht="19.5" hidden="1" customHeight="1">
      <c r="B423" s="1364"/>
      <c r="C423" s="264" t="s">
        <v>594</v>
      </c>
      <c r="D423" s="265"/>
      <c r="E423" s="288">
        <f t="shared" si="84"/>
        <v>0</v>
      </c>
      <c r="F423" s="754" t="str">
        <f>IF('①7.積算内訳（販促）'!F422="","",'①7.積算内訳（販促）'!F422)</f>
        <v/>
      </c>
      <c r="G423" s="754" t="str">
        <f>IF('①7.積算内訳（販促）'!G422="","",'①7.積算内訳（販促）'!G422)</f>
        <v/>
      </c>
      <c r="H423" s="753" t="str">
        <f>IF('①7.積算内訳（販促）'!H422="","",'①7.積算内訳（販促）'!H422)</f>
        <v/>
      </c>
      <c r="I423" s="1780"/>
      <c r="J423" s="264" t="s">
        <v>594</v>
      </c>
      <c r="K423" s="265"/>
      <c r="L423" s="288" t="str">
        <f t="shared" si="85"/>
        <v/>
      </c>
      <c r="M423" s="278"/>
      <c r="N423" s="278"/>
      <c r="O423" s="278"/>
      <c r="P423" s="1367"/>
      <c r="Q423" s="1371"/>
      <c r="R423" s="1372"/>
      <c r="S423" s="268"/>
      <c r="T423" s="270"/>
      <c r="U423" s="180"/>
    </row>
    <row r="424" spans="2:21" ht="19.5" hidden="1" customHeight="1">
      <c r="B424" s="1364"/>
      <c r="C424" s="272" t="s">
        <v>631</v>
      </c>
      <c r="D424" s="265"/>
      <c r="E424" s="288">
        <f t="shared" si="84"/>
        <v>0</v>
      </c>
      <c r="F424" s="288" t="str">
        <f>IF('①7.積算内訳（販促）'!F423="","",'①7.積算内訳（販促）'!F423)</f>
        <v/>
      </c>
      <c r="G424" s="288" t="str">
        <f>IF('①7.積算内訳（販促）'!G423="","",'①7.積算内訳（販促）'!G423)</f>
        <v/>
      </c>
      <c r="H424" s="753" t="str">
        <f>IF('①7.積算内訳（販促）'!H423="","",'①7.積算内訳（販促）'!H423)</f>
        <v/>
      </c>
      <c r="I424" s="1780"/>
      <c r="J424" s="272" t="s">
        <v>631</v>
      </c>
      <c r="K424" s="265"/>
      <c r="L424" s="288" t="str">
        <f t="shared" si="85"/>
        <v/>
      </c>
      <c r="M424" s="266"/>
      <c r="N424" s="266"/>
      <c r="O424" s="266"/>
      <c r="P424" s="1367"/>
      <c r="Q424" s="1371"/>
      <c r="R424" s="1372"/>
      <c r="S424" s="268"/>
      <c r="T424" s="270"/>
      <c r="U424" s="180"/>
    </row>
    <row r="425" spans="2:21" ht="19.5" hidden="1" customHeight="1">
      <c r="B425" s="1364"/>
      <c r="C425" s="264" t="s">
        <v>595</v>
      </c>
      <c r="D425" s="265"/>
      <c r="E425" s="288">
        <f t="shared" si="84"/>
        <v>0</v>
      </c>
      <c r="F425" s="288" t="str">
        <f>IF('①7.積算内訳（販促）'!F424="","",'①7.積算内訳（販促）'!F424)</f>
        <v/>
      </c>
      <c r="G425" s="288" t="str">
        <f>IF('①7.積算内訳（販促）'!G424="","",'①7.積算内訳（販促）'!G424)</f>
        <v/>
      </c>
      <c r="H425" s="753" t="str">
        <f>IF('①7.積算内訳（販促）'!H424="","",'①7.積算内訳（販促）'!H424)</f>
        <v/>
      </c>
      <c r="I425" s="1780"/>
      <c r="J425" s="264" t="s">
        <v>595</v>
      </c>
      <c r="K425" s="265"/>
      <c r="L425" s="288" t="str">
        <f t="shared" si="85"/>
        <v/>
      </c>
      <c r="M425" s="266"/>
      <c r="N425" s="266"/>
      <c r="O425" s="266"/>
      <c r="P425" s="1367"/>
      <c r="Q425" s="1371"/>
      <c r="R425" s="1372"/>
      <c r="S425" s="268"/>
      <c r="T425" s="270"/>
      <c r="U425" s="180"/>
    </row>
    <row r="426" spans="2:21" ht="19.5" hidden="1" customHeight="1" thickBot="1">
      <c r="B426" s="1365"/>
      <c r="C426" s="273" t="s">
        <v>596</v>
      </c>
      <c r="D426" s="758" t="str">
        <f>IF('①7.積算内訳（販促）'!D425="","",'①7.積算内訳（販促）'!D425)</f>
        <v/>
      </c>
      <c r="E426" s="289">
        <f>SUM(F426:H426)</f>
        <v>0</v>
      </c>
      <c r="F426" s="289" t="str">
        <f>IF('①7.積算内訳（販促）'!F425="","",'①7.積算内訳（販促）'!F425)</f>
        <v/>
      </c>
      <c r="G426" s="289" t="str">
        <f>IF('①7.積算内訳（販促）'!G425="","",'①7.積算内訳（販促）'!G425)</f>
        <v/>
      </c>
      <c r="H426" s="755" t="str">
        <f>IF('①7.積算内訳（販促）'!H425="","",'①7.積算内訳（販促）'!H425)</f>
        <v/>
      </c>
      <c r="I426" s="1781"/>
      <c r="J426" s="273" t="s">
        <v>596</v>
      </c>
      <c r="K426" s="274"/>
      <c r="L426" s="289" t="str">
        <f t="shared" si="85"/>
        <v/>
      </c>
      <c r="M426" s="275"/>
      <c r="N426" s="275"/>
      <c r="O426" s="275"/>
      <c r="P426" s="1368"/>
      <c r="Q426" s="1381"/>
      <c r="R426" s="1382"/>
      <c r="S426" s="268"/>
      <c r="T426" s="270"/>
      <c r="U426" s="180"/>
    </row>
    <row r="427" spans="2:21" ht="37.5" hidden="1" customHeight="1">
      <c r="B427" s="204" t="str">
        <f>IF('①4.事業内容（販促）'!B47="","",'①4.事業内容（販促）'!B47)</f>
        <v/>
      </c>
      <c r="C427" s="1377" t="str">
        <f>IF('①4.事業内容（販促）'!C47="","",'①4.事業内容（販促）'!C47)</f>
        <v/>
      </c>
      <c r="D427" s="1378"/>
      <c r="E427" s="284">
        <f>SUM(E428:E436)</f>
        <v>0</v>
      </c>
      <c r="F427" s="284">
        <f>SUM(F428:F436)</f>
        <v>0</v>
      </c>
      <c r="G427" s="284">
        <f>SUM(G428:G436)</f>
        <v>0</v>
      </c>
      <c r="H427" s="756">
        <f>SUM(H428:H436)</f>
        <v>0</v>
      </c>
      <c r="I427" s="760" t="str">
        <f>IF('⑦1.活動計画変更（販促）'!C91="変更",'⑦1.活動計画変更（販促）'!B91,IF('⑦1.活動計画変更（販促）'!C91="中止",'⑦1.活動計画変更（販促）'!B91,""))</f>
        <v/>
      </c>
      <c r="J427" s="1377" t="str">
        <f>IF('⑦1.活動計画変更（販促）'!C91="変更",'⑦1.活動計画変更（販促）'!D91,"")</f>
        <v/>
      </c>
      <c r="K427" s="1378"/>
      <c r="L427" s="284" t="str">
        <f>IF(SUM(L428:L436)=0,"",SUM(L428:L436))</f>
        <v/>
      </c>
      <c r="M427" s="284" t="str">
        <f>IF(SUM(M428:M436)=0,"",SUM(M428:M436))</f>
        <v/>
      </c>
      <c r="N427" s="284" t="str">
        <f>IF(SUM(N428:N436)=0,"",SUM(N428:N436))</f>
        <v/>
      </c>
      <c r="O427" s="284" t="str">
        <f>IF(SUM(O428:O436)=0,"",SUM(O428:O436))</f>
        <v/>
      </c>
      <c r="P427" s="279"/>
      <c r="Q427" s="1383"/>
      <c r="R427" s="1384"/>
      <c r="S427" s="259"/>
      <c r="T427" s="257"/>
      <c r="U427" s="180"/>
    </row>
    <row r="428" spans="2:21" ht="19.5" hidden="1" customHeight="1">
      <c r="B428" s="1363"/>
      <c r="C428" s="260" t="s">
        <v>589</v>
      </c>
      <c r="D428" s="261"/>
      <c r="E428" s="287">
        <f>SUM(F428:H428)</f>
        <v>0</v>
      </c>
      <c r="F428" s="287" t="str">
        <f>IF('①7.積算内訳（販促）'!F427="","",'①7.積算内訳（販促）'!F427)</f>
        <v/>
      </c>
      <c r="G428" s="287" t="str">
        <f>IF('①7.積算内訳（販促）'!G427="","",'①7.積算内訳（販促）'!G427)</f>
        <v/>
      </c>
      <c r="H428" s="752" t="str">
        <f>IF('①7.積算内訳（販促）'!H427="","",'①7.積算内訳（販促）'!H427)</f>
        <v/>
      </c>
      <c r="I428" s="1779" t="str">
        <f>IF('⑦1.活動計画変更（販促）'!C91="選択","",IF('⑦1.活動計画変更（販促）'!C91="変更",'⑦1.活動計画変更（販促）'!C91,IF('⑦1.活動計画変更（販促）'!C91="中止","中止","")))</f>
        <v/>
      </c>
      <c r="J428" s="260" t="s">
        <v>589</v>
      </c>
      <c r="K428" s="261"/>
      <c r="L428" s="287" t="str">
        <f>IF(SUM(M428:O428)=0,"",SUM(M428:O428))</f>
        <v/>
      </c>
      <c r="M428" s="262"/>
      <c r="N428" s="262"/>
      <c r="O428" s="262"/>
      <c r="P428" s="1366"/>
      <c r="Q428" s="1369"/>
      <c r="R428" s="1370"/>
      <c r="S428" s="268"/>
      <c r="T428" s="270"/>
      <c r="U428" s="180"/>
    </row>
    <row r="429" spans="2:21" ht="19.5" hidden="1" customHeight="1">
      <c r="B429" s="1364"/>
      <c r="C429" s="264" t="s">
        <v>590</v>
      </c>
      <c r="D429" s="265"/>
      <c r="E429" s="288">
        <f t="shared" ref="E429:E435" si="86">SUM(F429:H429)</f>
        <v>0</v>
      </c>
      <c r="F429" s="288" t="str">
        <f>IF('①7.積算内訳（販促）'!F428="","",'①7.積算内訳（販促）'!F428)</f>
        <v/>
      </c>
      <c r="G429" s="288" t="str">
        <f>IF('①7.積算内訳（販促）'!G428="","",'①7.積算内訳（販促）'!G428)</f>
        <v/>
      </c>
      <c r="H429" s="753" t="str">
        <f>IF('①7.積算内訳（販促）'!H428="","",'①7.積算内訳（販促）'!H428)</f>
        <v/>
      </c>
      <c r="I429" s="1780"/>
      <c r="J429" s="264" t="s">
        <v>590</v>
      </c>
      <c r="K429" s="265"/>
      <c r="L429" s="288" t="str">
        <f t="shared" ref="L429:L436" si="87">IF(SUM(M429:O429)=0,"",SUM(M429:O429))</f>
        <v/>
      </c>
      <c r="M429" s="266"/>
      <c r="N429" s="266"/>
      <c r="O429" s="266"/>
      <c r="P429" s="1367"/>
      <c r="Q429" s="1371"/>
      <c r="R429" s="1372"/>
      <c r="S429" s="259"/>
      <c r="T429" s="257"/>
      <c r="U429" s="180"/>
    </row>
    <row r="430" spans="2:21" ht="19.5" hidden="1" customHeight="1">
      <c r="B430" s="1364"/>
      <c r="C430" s="264" t="s">
        <v>591</v>
      </c>
      <c r="D430" s="265"/>
      <c r="E430" s="288">
        <f t="shared" si="86"/>
        <v>0</v>
      </c>
      <c r="F430" s="288" t="str">
        <f>IF('①7.積算内訳（販促）'!F429="","",'①7.積算内訳（販促）'!F429)</f>
        <v/>
      </c>
      <c r="G430" s="288" t="str">
        <f>IF('①7.積算内訳（販促）'!G429="","",'①7.積算内訳（販促）'!G429)</f>
        <v/>
      </c>
      <c r="H430" s="753" t="str">
        <f>IF('①7.積算内訳（販促）'!H429="","",'①7.積算内訳（販促）'!H429)</f>
        <v/>
      </c>
      <c r="I430" s="1780"/>
      <c r="J430" s="264" t="s">
        <v>591</v>
      </c>
      <c r="K430" s="265"/>
      <c r="L430" s="288" t="str">
        <f t="shared" si="87"/>
        <v/>
      </c>
      <c r="M430" s="266"/>
      <c r="N430" s="266"/>
      <c r="O430" s="266"/>
      <c r="P430" s="1367"/>
      <c r="Q430" s="1371"/>
      <c r="R430" s="1372"/>
      <c r="S430" s="259"/>
      <c r="T430" s="257"/>
      <c r="U430" s="180"/>
    </row>
    <row r="431" spans="2:21" ht="19.5" hidden="1" customHeight="1">
      <c r="B431" s="1364"/>
      <c r="C431" s="269" t="s">
        <v>592</v>
      </c>
      <c r="D431" s="265"/>
      <c r="E431" s="288">
        <f t="shared" si="86"/>
        <v>0</v>
      </c>
      <c r="F431" s="288" t="str">
        <f>IF('①7.積算内訳（販促）'!F430="","",'①7.積算内訳（販促）'!F430)</f>
        <v/>
      </c>
      <c r="G431" s="288" t="str">
        <f>IF('①7.積算内訳（販促）'!G430="","",'①7.積算内訳（販促）'!G430)</f>
        <v/>
      </c>
      <c r="H431" s="753" t="str">
        <f>IF('①7.積算内訳（販促）'!H430="","",'①7.積算内訳（販促）'!H430)</f>
        <v/>
      </c>
      <c r="I431" s="1780"/>
      <c r="J431" s="269" t="s">
        <v>592</v>
      </c>
      <c r="K431" s="265"/>
      <c r="L431" s="288" t="str">
        <f t="shared" si="87"/>
        <v/>
      </c>
      <c r="M431" s="266"/>
      <c r="N431" s="266"/>
      <c r="O431" s="266"/>
      <c r="P431" s="1367"/>
      <c r="Q431" s="1371"/>
      <c r="R431" s="1372"/>
      <c r="S431" s="259"/>
      <c r="T431" s="257"/>
      <c r="U431" s="180"/>
    </row>
    <row r="432" spans="2:21" ht="19.5" hidden="1" customHeight="1">
      <c r="B432" s="1364"/>
      <c r="C432" s="264" t="s">
        <v>593</v>
      </c>
      <c r="D432" s="265"/>
      <c r="E432" s="288">
        <f t="shared" si="86"/>
        <v>0</v>
      </c>
      <c r="F432" s="288" t="str">
        <f>IF('①7.積算内訳（販促）'!F431="","",'①7.積算内訳（販促）'!F431)</f>
        <v/>
      </c>
      <c r="G432" s="288" t="str">
        <f>IF('①7.積算内訳（販促）'!G431="","",'①7.積算内訳（販促）'!G431)</f>
        <v/>
      </c>
      <c r="H432" s="753" t="str">
        <f>IF('①7.積算内訳（販促）'!H431="","",'①7.積算内訳（販促）'!H431)</f>
        <v/>
      </c>
      <c r="I432" s="1780"/>
      <c r="J432" s="264" t="s">
        <v>593</v>
      </c>
      <c r="K432" s="265"/>
      <c r="L432" s="288" t="str">
        <f t="shared" si="87"/>
        <v/>
      </c>
      <c r="M432" s="266"/>
      <c r="N432" s="266"/>
      <c r="O432" s="266"/>
      <c r="P432" s="1367"/>
      <c r="Q432" s="1371"/>
      <c r="R432" s="1372"/>
      <c r="S432" s="268"/>
      <c r="T432" s="270"/>
      <c r="U432" s="180"/>
    </row>
    <row r="433" spans="2:21" ht="19.5" hidden="1" customHeight="1">
      <c r="B433" s="1364"/>
      <c r="C433" s="264" t="s">
        <v>594</v>
      </c>
      <c r="D433" s="265"/>
      <c r="E433" s="288">
        <f t="shared" si="86"/>
        <v>0</v>
      </c>
      <c r="F433" s="754" t="str">
        <f>IF('①7.積算内訳（販促）'!F432="","",'①7.積算内訳（販促）'!F432)</f>
        <v/>
      </c>
      <c r="G433" s="754" t="str">
        <f>IF('①7.積算内訳（販促）'!G432="","",'①7.積算内訳（販促）'!G432)</f>
        <v/>
      </c>
      <c r="H433" s="753" t="str">
        <f>IF('①7.積算内訳（販促）'!H432="","",'①7.積算内訳（販促）'!H432)</f>
        <v/>
      </c>
      <c r="I433" s="1780"/>
      <c r="J433" s="264" t="s">
        <v>594</v>
      </c>
      <c r="K433" s="265"/>
      <c r="L433" s="288" t="str">
        <f t="shared" si="87"/>
        <v/>
      </c>
      <c r="M433" s="278"/>
      <c r="N433" s="278"/>
      <c r="O433" s="278"/>
      <c r="P433" s="1367"/>
      <c r="Q433" s="1373"/>
      <c r="R433" s="1374"/>
      <c r="S433" s="268"/>
      <c r="T433" s="270"/>
      <c r="U433" s="180"/>
    </row>
    <row r="434" spans="2:21" ht="19.5" hidden="1" customHeight="1">
      <c r="B434" s="1364"/>
      <c r="C434" s="272" t="s">
        <v>631</v>
      </c>
      <c r="D434" s="265"/>
      <c r="E434" s="288">
        <f t="shared" si="86"/>
        <v>0</v>
      </c>
      <c r="F434" s="288" t="str">
        <f>IF('①7.積算内訳（販促）'!F433="","",'①7.積算内訳（販促）'!F433)</f>
        <v/>
      </c>
      <c r="G434" s="288" t="str">
        <f>IF('①7.積算内訳（販促）'!G433="","",'①7.積算内訳（販促）'!G433)</f>
        <v/>
      </c>
      <c r="H434" s="753" t="str">
        <f>IF('①7.積算内訳（販促）'!H433="","",'①7.積算内訳（販促）'!H433)</f>
        <v/>
      </c>
      <c r="I434" s="1780"/>
      <c r="J434" s="272" t="s">
        <v>631</v>
      </c>
      <c r="K434" s="265"/>
      <c r="L434" s="288" t="str">
        <f t="shared" si="87"/>
        <v/>
      </c>
      <c r="M434" s="266"/>
      <c r="N434" s="266"/>
      <c r="O434" s="266"/>
      <c r="P434" s="1367"/>
      <c r="Q434" s="1371"/>
      <c r="R434" s="1372"/>
      <c r="S434" s="268"/>
      <c r="T434" s="270"/>
      <c r="U434" s="180"/>
    </row>
    <row r="435" spans="2:21" ht="19.5" hidden="1" customHeight="1">
      <c r="B435" s="1364"/>
      <c r="C435" s="264" t="s">
        <v>595</v>
      </c>
      <c r="D435" s="265"/>
      <c r="E435" s="288">
        <f t="shared" si="86"/>
        <v>0</v>
      </c>
      <c r="F435" s="288" t="str">
        <f>IF('①7.積算内訳（販促）'!F434="","",'①7.積算内訳（販促）'!F434)</f>
        <v/>
      </c>
      <c r="G435" s="288" t="str">
        <f>IF('①7.積算内訳（販促）'!G434="","",'①7.積算内訳（販促）'!G434)</f>
        <v/>
      </c>
      <c r="H435" s="753" t="str">
        <f>IF('①7.積算内訳（販促）'!H434="","",'①7.積算内訳（販促）'!H434)</f>
        <v/>
      </c>
      <c r="I435" s="1780"/>
      <c r="J435" s="264" t="s">
        <v>595</v>
      </c>
      <c r="K435" s="265"/>
      <c r="L435" s="288" t="str">
        <f t="shared" si="87"/>
        <v/>
      </c>
      <c r="M435" s="266"/>
      <c r="N435" s="266"/>
      <c r="O435" s="266"/>
      <c r="P435" s="1367"/>
      <c r="Q435" s="1371"/>
      <c r="R435" s="1372"/>
      <c r="S435" s="268"/>
      <c r="T435" s="270"/>
      <c r="U435" s="180"/>
    </row>
    <row r="436" spans="2:21" ht="19.5" hidden="1" customHeight="1" thickBot="1">
      <c r="B436" s="1365"/>
      <c r="C436" s="273" t="s">
        <v>596</v>
      </c>
      <c r="D436" s="758" t="str">
        <f>IF('①7.積算内訳（販促）'!D435="","",'①7.積算内訳（販促）'!D435)</f>
        <v/>
      </c>
      <c r="E436" s="289">
        <f>SUM(F436:H436)</f>
        <v>0</v>
      </c>
      <c r="F436" s="289" t="str">
        <f>IF('①7.積算内訳（販促）'!F435="","",'①7.積算内訳（販促）'!F435)</f>
        <v/>
      </c>
      <c r="G436" s="289" t="str">
        <f>IF('①7.積算内訳（販促）'!G435="","",'①7.積算内訳（販促）'!G435)</f>
        <v/>
      </c>
      <c r="H436" s="755" t="str">
        <f>IF('①7.積算内訳（販促）'!H435="","",'①7.積算内訳（販促）'!H435)</f>
        <v/>
      </c>
      <c r="I436" s="1781"/>
      <c r="J436" s="273" t="s">
        <v>596</v>
      </c>
      <c r="K436" s="274"/>
      <c r="L436" s="289" t="str">
        <f t="shared" si="87"/>
        <v/>
      </c>
      <c r="M436" s="275"/>
      <c r="N436" s="275"/>
      <c r="O436" s="275"/>
      <c r="P436" s="1368"/>
      <c r="Q436" s="1375"/>
      <c r="R436" s="1376"/>
      <c r="S436" s="268"/>
      <c r="T436" s="270"/>
      <c r="U436" s="180"/>
    </row>
    <row r="437" spans="2:21" ht="37.5" hidden="1" customHeight="1">
      <c r="B437" s="204" t="str">
        <f>IF('①4.事業内容（販促）'!B48="","",'①4.事業内容（販促）'!B48)</f>
        <v/>
      </c>
      <c r="C437" s="1377" t="str">
        <f>IF('①4.事業内容（販促）'!C48="","",'①4.事業内容（販促）'!C48)</f>
        <v/>
      </c>
      <c r="D437" s="1378"/>
      <c r="E437" s="284">
        <f>SUM(E438:E446)</f>
        <v>0</v>
      </c>
      <c r="F437" s="284">
        <f>SUM(F438:F446)</f>
        <v>0</v>
      </c>
      <c r="G437" s="284">
        <f>SUM(G438:G446)</f>
        <v>0</v>
      </c>
      <c r="H437" s="756">
        <f>SUM(H438:H446)</f>
        <v>0</v>
      </c>
      <c r="I437" s="760" t="str">
        <f>IF('⑦1.活動計画変更（販促）'!C93="変更",'⑦1.活動計画変更（販促）'!B93,IF('⑦1.活動計画変更（販促）'!C93="中止",'⑦1.活動計画変更（販促）'!B93,""))</f>
        <v/>
      </c>
      <c r="J437" s="1377" t="str">
        <f>IF('⑦1.活動計画変更（販促）'!C93="変更",'⑦1.活動計画変更（販促）'!D93,"")</f>
        <v/>
      </c>
      <c r="K437" s="1378"/>
      <c r="L437" s="284" t="str">
        <f>IF(SUM(L438:L446)=0,"",SUM(L438:L446))</f>
        <v/>
      </c>
      <c r="M437" s="284" t="str">
        <f>IF(SUM(M438:M446)=0,"",SUM(M438:M446))</f>
        <v/>
      </c>
      <c r="N437" s="284" t="str">
        <f>IF(SUM(N438:N446)=0,"",SUM(N438:N446))</f>
        <v/>
      </c>
      <c r="O437" s="284" t="str">
        <f>IF(SUM(O438:O446)=0,"",SUM(O438:O446))</f>
        <v/>
      </c>
      <c r="P437" s="277"/>
      <c r="Q437" s="1379"/>
      <c r="R437" s="1380"/>
      <c r="S437" s="259"/>
      <c r="T437" s="257"/>
      <c r="U437" s="180"/>
    </row>
    <row r="438" spans="2:21" ht="19.5" hidden="1" customHeight="1">
      <c r="B438" s="1363"/>
      <c r="C438" s="260" t="s">
        <v>589</v>
      </c>
      <c r="D438" s="261"/>
      <c r="E438" s="287">
        <f>SUM(F438:H438)</f>
        <v>0</v>
      </c>
      <c r="F438" s="287" t="str">
        <f>IF('①7.積算内訳（販促）'!F437="","",'①7.積算内訳（販促）'!F437)</f>
        <v/>
      </c>
      <c r="G438" s="287" t="str">
        <f>IF('①7.積算内訳（販促）'!G437="","",'①7.積算内訳（販促）'!G437)</f>
        <v/>
      </c>
      <c r="H438" s="752" t="str">
        <f>IF('①7.積算内訳（販促）'!H437="","",'①7.積算内訳（販促）'!H437)</f>
        <v/>
      </c>
      <c r="I438" s="1779" t="str">
        <f>IF('⑦1.活動計画変更（販促）'!C93="選択","",IF('⑦1.活動計画変更（販促）'!C93="変更",'⑦1.活動計画変更（販促）'!C93,IF('⑦1.活動計画変更（販促）'!C93="中止","中止","")))</f>
        <v/>
      </c>
      <c r="J438" s="260" t="s">
        <v>589</v>
      </c>
      <c r="K438" s="261"/>
      <c r="L438" s="287" t="str">
        <f>IF(SUM(M438:O438)=0,"",SUM(M438:O438))</f>
        <v/>
      </c>
      <c r="M438" s="262"/>
      <c r="N438" s="262"/>
      <c r="O438" s="262"/>
      <c r="P438" s="1366"/>
      <c r="Q438" s="1369"/>
      <c r="R438" s="1370"/>
      <c r="S438" s="268"/>
      <c r="T438" s="270"/>
      <c r="U438" s="180"/>
    </row>
    <row r="439" spans="2:21" ht="19.5" hidden="1" customHeight="1">
      <c r="B439" s="1364"/>
      <c r="C439" s="264" t="s">
        <v>590</v>
      </c>
      <c r="D439" s="265"/>
      <c r="E439" s="288">
        <f t="shared" ref="E439:E445" si="88">SUM(F439:H439)</f>
        <v>0</v>
      </c>
      <c r="F439" s="288" t="str">
        <f>IF('①7.積算内訳（販促）'!F438="","",'①7.積算内訳（販促）'!F438)</f>
        <v/>
      </c>
      <c r="G439" s="288" t="str">
        <f>IF('①7.積算内訳（販促）'!G438="","",'①7.積算内訳（販促）'!G438)</f>
        <v/>
      </c>
      <c r="H439" s="753" t="str">
        <f>IF('①7.積算内訳（販促）'!H438="","",'①7.積算内訳（販促）'!H438)</f>
        <v/>
      </c>
      <c r="I439" s="1780"/>
      <c r="J439" s="264" t="s">
        <v>590</v>
      </c>
      <c r="K439" s="265"/>
      <c r="L439" s="288" t="str">
        <f t="shared" ref="L439:L446" si="89">IF(SUM(M439:O439)=0,"",SUM(M439:O439))</f>
        <v/>
      </c>
      <c r="M439" s="266"/>
      <c r="N439" s="266"/>
      <c r="O439" s="266"/>
      <c r="P439" s="1367"/>
      <c r="Q439" s="1371"/>
      <c r="R439" s="1372"/>
      <c r="S439" s="259"/>
      <c r="T439" s="257"/>
      <c r="U439" s="180"/>
    </row>
    <row r="440" spans="2:21" ht="19.5" hidden="1" customHeight="1">
      <c r="B440" s="1364"/>
      <c r="C440" s="264" t="s">
        <v>591</v>
      </c>
      <c r="D440" s="265"/>
      <c r="E440" s="288">
        <f t="shared" si="88"/>
        <v>0</v>
      </c>
      <c r="F440" s="288" t="str">
        <f>IF('①7.積算内訳（販促）'!F439="","",'①7.積算内訳（販促）'!F439)</f>
        <v/>
      </c>
      <c r="G440" s="288" t="str">
        <f>IF('①7.積算内訳（販促）'!G439="","",'①7.積算内訳（販促）'!G439)</f>
        <v/>
      </c>
      <c r="H440" s="753" t="str">
        <f>IF('①7.積算内訳（販促）'!H439="","",'①7.積算内訳（販促）'!H439)</f>
        <v/>
      </c>
      <c r="I440" s="1780"/>
      <c r="J440" s="264" t="s">
        <v>591</v>
      </c>
      <c r="K440" s="265"/>
      <c r="L440" s="288" t="str">
        <f t="shared" si="89"/>
        <v/>
      </c>
      <c r="M440" s="266"/>
      <c r="N440" s="266"/>
      <c r="O440" s="266"/>
      <c r="P440" s="1367"/>
      <c r="Q440" s="1371"/>
      <c r="R440" s="1372"/>
      <c r="S440" s="259"/>
      <c r="T440" s="257"/>
      <c r="U440" s="180"/>
    </row>
    <row r="441" spans="2:21" ht="19.5" hidden="1" customHeight="1">
      <c r="B441" s="1364"/>
      <c r="C441" s="269" t="s">
        <v>592</v>
      </c>
      <c r="D441" s="265"/>
      <c r="E441" s="288">
        <f t="shared" si="88"/>
        <v>0</v>
      </c>
      <c r="F441" s="288" t="str">
        <f>IF('①7.積算内訳（販促）'!F440="","",'①7.積算内訳（販促）'!F440)</f>
        <v/>
      </c>
      <c r="G441" s="288" t="str">
        <f>IF('①7.積算内訳（販促）'!G440="","",'①7.積算内訳（販促）'!G440)</f>
        <v/>
      </c>
      <c r="H441" s="753" t="str">
        <f>IF('①7.積算内訳（販促）'!H440="","",'①7.積算内訳（販促）'!H440)</f>
        <v/>
      </c>
      <c r="I441" s="1780"/>
      <c r="J441" s="269" t="s">
        <v>592</v>
      </c>
      <c r="K441" s="265"/>
      <c r="L441" s="288" t="str">
        <f t="shared" si="89"/>
        <v/>
      </c>
      <c r="M441" s="266"/>
      <c r="N441" s="266"/>
      <c r="O441" s="266"/>
      <c r="P441" s="1367"/>
      <c r="Q441" s="1371"/>
      <c r="R441" s="1372"/>
      <c r="S441" s="259"/>
      <c r="T441" s="257"/>
      <c r="U441" s="180"/>
    </row>
    <row r="442" spans="2:21" ht="19.5" hidden="1" customHeight="1">
      <c r="B442" s="1364"/>
      <c r="C442" s="264" t="s">
        <v>593</v>
      </c>
      <c r="D442" s="265"/>
      <c r="E442" s="288">
        <f t="shared" si="88"/>
        <v>0</v>
      </c>
      <c r="F442" s="288" t="str">
        <f>IF('①7.積算内訳（販促）'!F441="","",'①7.積算内訳（販促）'!F441)</f>
        <v/>
      </c>
      <c r="G442" s="288" t="str">
        <f>IF('①7.積算内訳（販促）'!G441="","",'①7.積算内訳（販促）'!G441)</f>
        <v/>
      </c>
      <c r="H442" s="753" t="str">
        <f>IF('①7.積算内訳（販促）'!H441="","",'①7.積算内訳（販促）'!H441)</f>
        <v/>
      </c>
      <c r="I442" s="1780"/>
      <c r="J442" s="264" t="s">
        <v>593</v>
      </c>
      <c r="K442" s="265"/>
      <c r="L442" s="288" t="str">
        <f t="shared" si="89"/>
        <v/>
      </c>
      <c r="M442" s="266"/>
      <c r="N442" s="266"/>
      <c r="O442" s="266"/>
      <c r="P442" s="1367"/>
      <c r="Q442" s="1371"/>
      <c r="R442" s="1372"/>
      <c r="S442" s="268"/>
      <c r="T442" s="270"/>
      <c r="U442" s="180"/>
    </row>
    <row r="443" spans="2:21" ht="19.5" hidden="1" customHeight="1">
      <c r="B443" s="1364"/>
      <c r="C443" s="264" t="s">
        <v>594</v>
      </c>
      <c r="D443" s="265"/>
      <c r="E443" s="288">
        <f t="shared" si="88"/>
        <v>0</v>
      </c>
      <c r="F443" s="754" t="str">
        <f>IF('①7.積算内訳（販促）'!F442="","",'①7.積算内訳（販促）'!F442)</f>
        <v/>
      </c>
      <c r="G443" s="754" t="str">
        <f>IF('①7.積算内訳（販促）'!G442="","",'①7.積算内訳（販促）'!G442)</f>
        <v/>
      </c>
      <c r="H443" s="753" t="str">
        <f>IF('①7.積算内訳（販促）'!H442="","",'①7.積算内訳（販促）'!H442)</f>
        <v/>
      </c>
      <c r="I443" s="1780"/>
      <c r="J443" s="264" t="s">
        <v>594</v>
      </c>
      <c r="K443" s="265"/>
      <c r="L443" s="288" t="str">
        <f t="shared" si="89"/>
        <v/>
      </c>
      <c r="M443" s="278"/>
      <c r="N443" s="278"/>
      <c r="O443" s="278"/>
      <c r="P443" s="1367"/>
      <c r="Q443" s="1371"/>
      <c r="R443" s="1372"/>
      <c r="S443" s="268"/>
      <c r="T443" s="270"/>
      <c r="U443" s="180"/>
    </row>
    <row r="444" spans="2:21" ht="19.5" hidden="1" customHeight="1">
      <c r="B444" s="1364"/>
      <c r="C444" s="272" t="s">
        <v>631</v>
      </c>
      <c r="D444" s="265"/>
      <c r="E444" s="288">
        <f t="shared" si="88"/>
        <v>0</v>
      </c>
      <c r="F444" s="288" t="str">
        <f>IF('①7.積算内訳（販促）'!F443="","",'①7.積算内訳（販促）'!F443)</f>
        <v/>
      </c>
      <c r="G444" s="288" t="str">
        <f>IF('①7.積算内訳（販促）'!G443="","",'①7.積算内訳（販促）'!G443)</f>
        <v/>
      </c>
      <c r="H444" s="753" t="str">
        <f>IF('①7.積算内訳（販促）'!H443="","",'①7.積算内訳（販促）'!H443)</f>
        <v/>
      </c>
      <c r="I444" s="1780"/>
      <c r="J444" s="272" t="s">
        <v>631</v>
      </c>
      <c r="K444" s="265"/>
      <c r="L444" s="288" t="str">
        <f t="shared" si="89"/>
        <v/>
      </c>
      <c r="M444" s="266"/>
      <c r="N444" s="266"/>
      <c r="O444" s="266"/>
      <c r="P444" s="1367"/>
      <c r="Q444" s="1371"/>
      <c r="R444" s="1372"/>
      <c r="S444" s="268"/>
      <c r="T444" s="270"/>
      <c r="U444" s="180"/>
    </row>
    <row r="445" spans="2:21" ht="19.5" hidden="1" customHeight="1">
      <c r="B445" s="1364"/>
      <c r="C445" s="264" t="s">
        <v>595</v>
      </c>
      <c r="D445" s="265"/>
      <c r="E445" s="288">
        <f t="shared" si="88"/>
        <v>0</v>
      </c>
      <c r="F445" s="288" t="str">
        <f>IF('①7.積算内訳（販促）'!F444="","",'①7.積算内訳（販促）'!F444)</f>
        <v/>
      </c>
      <c r="G445" s="288" t="str">
        <f>IF('①7.積算内訳（販促）'!G444="","",'①7.積算内訳（販促）'!G444)</f>
        <v/>
      </c>
      <c r="H445" s="753" t="str">
        <f>IF('①7.積算内訳（販促）'!H444="","",'①7.積算内訳（販促）'!H444)</f>
        <v/>
      </c>
      <c r="I445" s="1780"/>
      <c r="J445" s="264" t="s">
        <v>595</v>
      </c>
      <c r="K445" s="265"/>
      <c r="L445" s="288" t="str">
        <f t="shared" si="89"/>
        <v/>
      </c>
      <c r="M445" s="266" t="s">
        <v>392</v>
      </c>
      <c r="N445" s="266"/>
      <c r="O445" s="266"/>
      <c r="P445" s="1367"/>
      <c r="Q445" s="1371"/>
      <c r="R445" s="1372"/>
      <c r="S445" s="268"/>
      <c r="T445" s="270"/>
      <c r="U445" s="180"/>
    </row>
    <row r="446" spans="2:21" ht="19.5" hidden="1" customHeight="1" thickBot="1">
      <c r="B446" s="1365"/>
      <c r="C446" s="273" t="s">
        <v>596</v>
      </c>
      <c r="D446" s="758" t="str">
        <f>IF('①7.積算内訳（販促）'!D445="","",'①7.積算内訳（販促）'!D445)</f>
        <v/>
      </c>
      <c r="E446" s="289">
        <f>SUM(F446:H446)</f>
        <v>0</v>
      </c>
      <c r="F446" s="289" t="str">
        <f>IF('①7.積算内訳（販促）'!F445="","",'①7.積算内訳（販促）'!F445)</f>
        <v/>
      </c>
      <c r="G446" s="289" t="str">
        <f>IF('①7.積算内訳（販促）'!G445="","",'①7.積算内訳（販促）'!G445)</f>
        <v/>
      </c>
      <c r="H446" s="755" t="str">
        <f>IF('①7.積算内訳（販促）'!H445="","",'①7.積算内訳（販促）'!H445)</f>
        <v/>
      </c>
      <c r="I446" s="1781"/>
      <c r="J446" s="273" t="s">
        <v>596</v>
      </c>
      <c r="K446" s="274"/>
      <c r="L446" s="289" t="str">
        <f t="shared" si="89"/>
        <v/>
      </c>
      <c r="M446" s="275"/>
      <c r="N446" s="275"/>
      <c r="O446" s="275"/>
      <c r="P446" s="1368"/>
      <c r="Q446" s="1381"/>
      <c r="R446" s="1382"/>
      <c r="S446" s="268"/>
      <c r="T446" s="270"/>
      <c r="U446" s="180"/>
    </row>
    <row r="447" spans="2:21" ht="37.5" hidden="1" customHeight="1">
      <c r="B447" s="285" t="str">
        <f>IF('①4.事業内容（販促）'!B49="","",'①4.事業内容（販促）'!B49)</f>
        <v/>
      </c>
      <c r="C447" s="1359" t="str">
        <f>IF('①4.事業内容（販促）'!C49="","",'①4.事業内容（販促）'!C49)</f>
        <v/>
      </c>
      <c r="D447" s="1360"/>
      <c r="E447" s="286">
        <f>SUM(E448:E456)</f>
        <v>0</v>
      </c>
      <c r="F447" s="286">
        <f>SUM(F448:F456)</f>
        <v>0</v>
      </c>
      <c r="G447" s="286">
        <f>SUM(G448:G456)</f>
        <v>0</v>
      </c>
      <c r="H447" s="757">
        <f>SUM(H448:H456)</f>
        <v>0</v>
      </c>
      <c r="I447" s="760" t="str">
        <f>IF('⑦1.活動計画変更（販促）'!C95="変更",'⑦1.活動計画変更（販促）'!B95,IF('⑦1.活動計画変更（販促）'!C95="中止",'⑦1.活動計画変更（販促）'!B95,""))</f>
        <v/>
      </c>
      <c r="J447" s="1359" t="str">
        <f>IF('⑦1.活動計画変更（販促）'!C95="変更",'⑦1.活動計画変更（販促）'!D95,"")</f>
        <v/>
      </c>
      <c r="K447" s="1360"/>
      <c r="L447" s="286" t="str">
        <f>IF(SUM(L448:L456)=0,"",SUM(L448:L456))</f>
        <v/>
      </c>
      <c r="M447" s="286" t="str">
        <f>IF(SUM(M448:M456)=0,"",SUM(M448:M456))</f>
        <v/>
      </c>
      <c r="N447" s="286" t="str">
        <f>IF(SUM(N448:N456)=0,"",SUM(N448:N456))</f>
        <v/>
      </c>
      <c r="O447" s="286" t="str">
        <f>IF(SUM(O448:O456)=0,"",SUM(O448:O456))</f>
        <v/>
      </c>
      <c r="P447" s="280"/>
      <c r="Q447" s="1777"/>
      <c r="R447" s="1778"/>
      <c r="S447" s="259"/>
      <c r="T447" s="257"/>
      <c r="U447" s="180"/>
    </row>
    <row r="448" spans="2:21" ht="19.5" hidden="1" customHeight="1">
      <c r="B448" s="1363"/>
      <c r="C448" s="260" t="s">
        <v>589</v>
      </c>
      <c r="D448" s="261"/>
      <c r="E448" s="287">
        <f>SUM(F448:H448)</f>
        <v>0</v>
      </c>
      <c r="F448" s="287" t="str">
        <f>IF('①7.積算内訳（販促）'!F447="","",'①7.積算内訳（販促）'!F447)</f>
        <v/>
      </c>
      <c r="G448" s="287" t="str">
        <f>IF('①7.積算内訳（販促）'!G447="","",'①7.積算内訳（販促）'!G447)</f>
        <v/>
      </c>
      <c r="H448" s="752" t="str">
        <f>IF('①7.積算内訳（販促）'!H447="","",'①7.積算内訳（販促）'!H447)</f>
        <v/>
      </c>
      <c r="I448" s="1779" t="str">
        <f>IF('⑦1.活動計画変更（販促）'!C95="選択","",IF('⑦1.活動計画変更（販促）'!C95="変更",'⑦1.活動計画変更（販促）'!C95,IF('⑦1.活動計画変更（販促）'!C95="中止","中止","")))</f>
        <v/>
      </c>
      <c r="J448" s="260" t="s">
        <v>589</v>
      </c>
      <c r="K448" s="261"/>
      <c r="L448" s="287" t="str">
        <f>IF(SUM(M448:O448)=0,"",SUM(M448:O448))</f>
        <v/>
      </c>
      <c r="M448" s="262"/>
      <c r="N448" s="262"/>
      <c r="O448" s="262"/>
      <c r="P448" s="1782"/>
      <c r="Q448" s="1785"/>
      <c r="R448" s="1786"/>
      <c r="S448" s="268"/>
      <c r="T448" s="270"/>
      <c r="U448" s="180"/>
    </row>
    <row r="449" spans="2:21" ht="19.5" hidden="1" customHeight="1">
      <c r="B449" s="1364"/>
      <c r="C449" s="264" t="s">
        <v>590</v>
      </c>
      <c r="D449" s="265"/>
      <c r="E449" s="288">
        <f t="shared" ref="E449:E455" si="90">SUM(F449:H449)</f>
        <v>0</v>
      </c>
      <c r="F449" s="288" t="str">
        <f>IF('①7.積算内訳（販促）'!F448="","",'①7.積算内訳（販促）'!F448)</f>
        <v/>
      </c>
      <c r="G449" s="288" t="str">
        <f>IF('①7.積算内訳（販促）'!G448="","",'①7.積算内訳（販促）'!G448)</f>
        <v/>
      </c>
      <c r="H449" s="753" t="str">
        <f>IF('①7.積算内訳（販促）'!H448="","",'①7.積算内訳（販促）'!H448)</f>
        <v/>
      </c>
      <c r="I449" s="1780"/>
      <c r="J449" s="264" t="s">
        <v>590</v>
      </c>
      <c r="K449" s="265"/>
      <c r="L449" s="288" t="str">
        <f t="shared" ref="L449:L456" si="91">IF(SUM(M449:O449)=0,"",SUM(M449:O449))</f>
        <v/>
      </c>
      <c r="M449" s="266"/>
      <c r="N449" s="266"/>
      <c r="O449" s="266"/>
      <c r="P449" s="1783"/>
      <c r="Q449" s="1373"/>
      <c r="R449" s="1374"/>
      <c r="S449" s="259"/>
      <c r="T449" s="257"/>
      <c r="U449" s="180"/>
    </row>
    <row r="450" spans="2:21" ht="19.5" hidden="1" customHeight="1">
      <c r="B450" s="1364"/>
      <c r="C450" s="264" t="s">
        <v>591</v>
      </c>
      <c r="D450" s="265"/>
      <c r="E450" s="288">
        <f t="shared" si="90"/>
        <v>0</v>
      </c>
      <c r="F450" s="288" t="str">
        <f>IF('①7.積算内訳（販促）'!F449="","",'①7.積算内訳（販促）'!F449)</f>
        <v/>
      </c>
      <c r="G450" s="288" t="str">
        <f>IF('①7.積算内訳（販促）'!G449="","",'①7.積算内訳（販促）'!G449)</f>
        <v/>
      </c>
      <c r="H450" s="753" t="str">
        <f>IF('①7.積算内訳（販促）'!H449="","",'①7.積算内訳（販促）'!H449)</f>
        <v/>
      </c>
      <c r="I450" s="1780"/>
      <c r="J450" s="264" t="s">
        <v>591</v>
      </c>
      <c r="K450" s="265"/>
      <c r="L450" s="288" t="str">
        <f t="shared" si="91"/>
        <v/>
      </c>
      <c r="M450" s="266"/>
      <c r="N450" s="266"/>
      <c r="O450" s="266"/>
      <c r="P450" s="1783"/>
      <c r="Q450" s="1373"/>
      <c r="R450" s="1374"/>
      <c r="S450" s="259"/>
      <c r="T450" s="257"/>
      <c r="U450" s="180"/>
    </row>
    <row r="451" spans="2:21" ht="19.5" hidden="1" customHeight="1">
      <c r="B451" s="1364"/>
      <c r="C451" s="269" t="s">
        <v>592</v>
      </c>
      <c r="D451" s="265"/>
      <c r="E451" s="288">
        <f t="shared" si="90"/>
        <v>0</v>
      </c>
      <c r="F451" s="288" t="str">
        <f>IF('①7.積算内訳（販促）'!F450="","",'①7.積算内訳（販促）'!F450)</f>
        <v/>
      </c>
      <c r="G451" s="288" t="str">
        <f>IF('①7.積算内訳（販促）'!G450="","",'①7.積算内訳（販促）'!G450)</f>
        <v/>
      </c>
      <c r="H451" s="753" t="str">
        <f>IF('①7.積算内訳（販促）'!H450="","",'①7.積算内訳（販促）'!H450)</f>
        <v/>
      </c>
      <c r="I451" s="1780"/>
      <c r="J451" s="269" t="s">
        <v>592</v>
      </c>
      <c r="K451" s="265"/>
      <c r="L451" s="288" t="str">
        <f t="shared" si="91"/>
        <v/>
      </c>
      <c r="M451" s="266"/>
      <c r="N451" s="266"/>
      <c r="O451" s="266"/>
      <c r="P451" s="1783"/>
      <c r="Q451" s="1373"/>
      <c r="R451" s="1374"/>
      <c r="S451" s="259"/>
      <c r="T451" s="257"/>
      <c r="U451" s="180"/>
    </row>
    <row r="452" spans="2:21" ht="19.5" hidden="1" customHeight="1">
      <c r="B452" s="1364"/>
      <c r="C452" s="264" t="s">
        <v>593</v>
      </c>
      <c r="D452" s="265"/>
      <c r="E452" s="288">
        <f t="shared" si="90"/>
        <v>0</v>
      </c>
      <c r="F452" s="288" t="str">
        <f>IF('①7.積算内訳（販促）'!F451="","",'①7.積算内訳（販促）'!F451)</f>
        <v/>
      </c>
      <c r="G452" s="288" t="str">
        <f>IF('①7.積算内訳（販促）'!G451="","",'①7.積算内訳（販促）'!G451)</f>
        <v/>
      </c>
      <c r="H452" s="753" t="str">
        <f>IF('①7.積算内訳（販促）'!H451="","",'①7.積算内訳（販促）'!H451)</f>
        <v/>
      </c>
      <c r="I452" s="1780"/>
      <c r="J452" s="264" t="s">
        <v>593</v>
      </c>
      <c r="K452" s="265"/>
      <c r="L452" s="288" t="str">
        <f t="shared" si="91"/>
        <v/>
      </c>
      <c r="M452" s="266"/>
      <c r="N452" s="266"/>
      <c r="O452" s="266"/>
      <c r="P452" s="1783"/>
      <c r="Q452" s="1373"/>
      <c r="R452" s="1374"/>
      <c r="S452" s="268"/>
      <c r="T452" s="270"/>
      <c r="U452" s="180"/>
    </row>
    <row r="453" spans="2:21" ht="19.5" hidden="1" customHeight="1">
      <c r="B453" s="1364"/>
      <c r="C453" s="264" t="s">
        <v>594</v>
      </c>
      <c r="D453" s="265"/>
      <c r="E453" s="288">
        <f t="shared" si="90"/>
        <v>0</v>
      </c>
      <c r="F453" s="754" t="str">
        <f>IF('①7.積算内訳（販促）'!F452="","",'①7.積算内訳（販促）'!F452)</f>
        <v/>
      </c>
      <c r="G453" s="754" t="str">
        <f>IF('①7.積算内訳（販促）'!G452="","",'①7.積算内訳（販促）'!G452)</f>
        <v/>
      </c>
      <c r="H453" s="753" t="str">
        <f>IF('①7.積算内訳（販促）'!H452="","",'①7.積算内訳（販促）'!H452)</f>
        <v/>
      </c>
      <c r="I453" s="1780"/>
      <c r="J453" s="264" t="s">
        <v>594</v>
      </c>
      <c r="K453" s="265"/>
      <c r="L453" s="288" t="str">
        <f t="shared" si="91"/>
        <v/>
      </c>
      <c r="M453" s="278"/>
      <c r="N453" s="278"/>
      <c r="O453" s="278"/>
      <c r="P453" s="1783"/>
      <c r="Q453" s="1373"/>
      <c r="R453" s="1374"/>
      <c r="S453" s="268"/>
      <c r="T453" s="270"/>
      <c r="U453" s="180"/>
    </row>
    <row r="454" spans="2:21" ht="19.5" hidden="1" customHeight="1">
      <c r="B454" s="1364"/>
      <c r="C454" s="272" t="s">
        <v>631</v>
      </c>
      <c r="D454" s="265"/>
      <c r="E454" s="288">
        <f t="shared" si="90"/>
        <v>0</v>
      </c>
      <c r="F454" s="288" t="str">
        <f>IF('①7.積算内訳（販促）'!F453="","",'①7.積算内訳（販促）'!F453)</f>
        <v/>
      </c>
      <c r="G454" s="288" t="str">
        <f>IF('①7.積算内訳（販促）'!G453="","",'①7.積算内訳（販促）'!G453)</f>
        <v/>
      </c>
      <c r="H454" s="753" t="str">
        <f>IF('①7.積算内訳（販促）'!H453="","",'①7.積算内訳（販促）'!H453)</f>
        <v/>
      </c>
      <c r="I454" s="1780"/>
      <c r="J454" s="272" t="s">
        <v>631</v>
      </c>
      <c r="K454" s="265"/>
      <c r="L454" s="288" t="str">
        <f t="shared" si="91"/>
        <v/>
      </c>
      <c r="M454" s="266"/>
      <c r="N454" s="266"/>
      <c r="O454" s="266"/>
      <c r="P454" s="1783"/>
      <c r="Q454" s="1373"/>
      <c r="R454" s="1374"/>
      <c r="S454" s="268"/>
      <c r="T454" s="270"/>
      <c r="U454" s="180"/>
    </row>
    <row r="455" spans="2:21" ht="19.5" hidden="1" customHeight="1">
      <c r="B455" s="1364"/>
      <c r="C455" s="264" t="s">
        <v>595</v>
      </c>
      <c r="D455" s="265"/>
      <c r="E455" s="288">
        <f t="shared" si="90"/>
        <v>0</v>
      </c>
      <c r="F455" s="288" t="str">
        <f>IF('①7.積算内訳（販促）'!F454="","",'①7.積算内訳（販促）'!F454)</f>
        <v/>
      </c>
      <c r="G455" s="288" t="str">
        <f>IF('①7.積算内訳（販促）'!G454="","",'①7.積算内訳（販促）'!G454)</f>
        <v/>
      </c>
      <c r="H455" s="753" t="str">
        <f>IF('①7.積算内訳（販促）'!H454="","",'①7.積算内訳（販促）'!H454)</f>
        <v/>
      </c>
      <c r="I455" s="1780"/>
      <c r="J455" s="264" t="s">
        <v>595</v>
      </c>
      <c r="K455" s="265"/>
      <c r="L455" s="288" t="str">
        <f t="shared" si="91"/>
        <v/>
      </c>
      <c r="M455" s="266"/>
      <c r="N455" s="266"/>
      <c r="O455" s="266"/>
      <c r="P455" s="1783"/>
      <c r="Q455" s="1373"/>
      <c r="R455" s="1374"/>
      <c r="S455" s="268"/>
      <c r="T455" s="270"/>
      <c r="U455" s="180"/>
    </row>
    <row r="456" spans="2:21" ht="19.5" hidden="1" customHeight="1" thickBot="1">
      <c r="B456" s="1365"/>
      <c r="C456" s="273" t="s">
        <v>596</v>
      </c>
      <c r="D456" s="758" t="str">
        <f>IF('①7.積算内訳（販促）'!D455="","",'①7.積算内訳（販促）'!D455)</f>
        <v/>
      </c>
      <c r="E456" s="289">
        <f>SUM(F456:H456)</f>
        <v>0</v>
      </c>
      <c r="F456" s="289" t="str">
        <f>IF('①7.積算内訳（販促）'!F455="","",'①7.積算内訳（販促）'!F455)</f>
        <v/>
      </c>
      <c r="G456" s="289" t="str">
        <f>IF('①7.積算内訳（販促）'!G455="","",'①7.積算内訳（販促）'!G455)</f>
        <v/>
      </c>
      <c r="H456" s="755" t="str">
        <f>IF('①7.積算内訳（販促）'!H455="","",'①7.積算内訳（販促）'!H455)</f>
        <v/>
      </c>
      <c r="I456" s="1781"/>
      <c r="J456" s="273" t="s">
        <v>596</v>
      </c>
      <c r="K456" s="274"/>
      <c r="L456" s="289" t="str">
        <f t="shared" si="91"/>
        <v/>
      </c>
      <c r="M456" s="275"/>
      <c r="N456" s="275"/>
      <c r="O456" s="275"/>
      <c r="P456" s="1784"/>
      <c r="Q456" s="1381"/>
      <c r="R456" s="1382"/>
      <c r="S456" s="268"/>
      <c r="T456" s="270"/>
      <c r="U456" s="180"/>
    </row>
    <row r="457" spans="2:21" ht="37.5" hidden="1" customHeight="1">
      <c r="B457" s="204" t="str">
        <f>IF('①4.事業内容（販促）'!B50="","",'①4.事業内容（販促）'!B50)</f>
        <v/>
      </c>
      <c r="C457" s="1359" t="str">
        <f>IF('①4.事業内容（販促）'!C50="","",'①4.事業内容（販促）'!C50)</f>
        <v/>
      </c>
      <c r="D457" s="1360"/>
      <c r="E457" s="284">
        <f>SUM(E458:E466)</f>
        <v>0</v>
      </c>
      <c r="F457" s="284">
        <f>SUM(F458:F466)</f>
        <v>0</v>
      </c>
      <c r="G457" s="284">
        <f>SUM(G458:G466)</f>
        <v>0</v>
      </c>
      <c r="H457" s="756">
        <f>SUM(H458:H466)</f>
        <v>0</v>
      </c>
      <c r="I457" s="760" t="str">
        <f>IF('⑦1.活動計画変更（販促）'!C97="変更",'⑦1.活動計画変更（販促）'!B97,IF('⑦1.活動計画変更（販促）'!C97="中止",'⑦1.活動計画変更（販促）'!B97,""))</f>
        <v/>
      </c>
      <c r="J457" s="1359" t="str">
        <f>IF('⑦1.活動計画変更（販促）'!C97="変更",'⑦1.活動計画変更（販促）'!D97,"")</f>
        <v/>
      </c>
      <c r="K457" s="1360"/>
      <c r="L457" s="284" t="str">
        <f>IF(SUM(L458:L466)=0,"",SUM(L458:L466))</f>
        <v/>
      </c>
      <c r="M457" s="284" t="str">
        <f>IF(SUM(M458:M466)=0,"",SUM(M458:M466))</f>
        <v/>
      </c>
      <c r="N457" s="284" t="str">
        <f>IF(SUM(N458:N466)=0,"",SUM(N458:N466))</f>
        <v/>
      </c>
      <c r="O457" s="284" t="str">
        <f>IF(SUM(O458:O466)=0,"",SUM(O458:O466))</f>
        <v/>
      </c>
      <c r="P457" s="277"/>
      <c r="Q457" s="1787"/>
      <c r="R457" s="1788"/>
      <c r="S457" s="259"/>
      <c r="T457" s="257"/>
      <c r="U457" s="180"/>
    </row>
    <row r="458" spans="2:21" ht="19.5" hidden="1" customHeight="1">
      <c r="B458" s="1363"/>
      <c r="C458" s="260" t="s">
        <v>589</v>
      </c>
      <c r="D458" s="261"/>
      <c r="E458" s="287">
        <f>SUM(F458:H458)</f>
        <v>0</v>
      </c>
      <c r="F458" s="287" t="str">
        <f>IF('①7.積算内訳（販促）'!F457="","",'①7.積算内訳（販促）'!F457)</f>
        <v/>
      </c>
      <c r="G458" s="287" t="str">
        <f>IF('①7.積算内訳（販促）'!G457="","",'①7.積算内訳（販促）'!G457)</f>
        <v/>
      </c>
      <c r="H458" s="752" t="str">
        <f>IF('①7.積算内訳（販促）'!H457="","",'①7.積算内訳（販促）'!H457)</f>
        <v/>
      </c>
      <c r="I458" s="1779" t="str">
        <f>IF('⑦1.活動計画変更（販促）'!C97="選択","",IF('⑦1.活動計画変更（販促）'!C97="変更",'⑦1.活動計画変更（販促）'!C97,IF('⑦1.活動計画変更（販促）'!C97="中止","中止","")))</f>
        <v/>
      </c>
      <c r="J458" s="260" t="s">
        <v>589</v>
      </c>
      <c r="K458" s="261"/>
      <c r="L458" s="287" t="str">
        <f>IF(SUM(M458:O458)=0,"",SUM(M458:O458))</f>
        <v/>
      </c>
      <c r="M458" s="262"/>
      <c r="N458" s="262"/>
      <c r="O458" s="262"/>
      <c r="P458" s="1782"/>
      <c r="Q458" s="1785"/>
      <c r="R458" s="1786"/>
      <c r="S458" s="268"/>
      <c r="T458" s="270"/>
      <c r="U458" s="180"/>
    </row>
    <row r="459" spans="2:21" ht="19.5" hidden="1" customHeight="1">
      <c r="B459" s="1364"/>
      <c r="C459" s="264" t="s">
        <v>590</v>
      </c>
      <c r="D459" s="265"/>
      <c r="E459" s="288">
        <f t="shared" ref="E459:E465" si="92">SUM(F459:H459)</f>
        <v>0</v>
      </c>
      <c r="F459" s="288" t="str">
        <f>IF('①7.積算内訳（販促）'!F458="","",'①7.積算内訳（販促）'!F458)</f>
        <v/>
      </c>
      <c r="G459" s="288" t="str">
        <f>IF('①7.積算内訳（販促）'!G458="","",'①7.積算内訳（販促）'!G458)</f>
        <v/>
      </c>
      <c r="H459" s="753" t="str">
        <f>IF('①7.積算内訳（販促）'!H458="","",'①7.積算内訳（販促）'!H458)</f>
        <v/>
      </c>
      <c r="I459" s="1780"/>
      <c r="J459" s="264" t="s">
        <v>590</v>
      </c>
      <c r="K459" s="265"/>
      <c r="L459" s="288" t="str">
        <f t="shared" ref="L459:L466" si="93">IF(SUM(M459:O459)=0,"",SUM(M459:O459))</f>
        <v/>
      </c>
      <c r="M459" s="266"/>
      <c r="N459" s="266"/>
      <c r="O459" s="266"/>
      <c r="P459" s="1783"/>
      <c r="Q459" s="1373"/>
      <c r="R459" s="1374"/>
      <c r="S459" s="259"/>
      <c r="T459" s="257"/>
      <c r="U459" s="180"/>
    </row>
    <row r="460" spans="2:21" ht="19.5" hidden="1" customHeight="1">
      <c r="B460" s="1364"/>
      <c r="C460" s="264" t="s">
        <v>591</v>
      </c>
      <c r="D460" s="265"/>
      <c r="E460" s="288">
        <f t="shared" si="92"/>
        <v>0</v>
      </c>
      <c r="F460" s="288" t="str">
        <f>IF('①7.積算内訳（販促）'!F459="","",'①7.積算内訳（販促）'!F459)</f>
        <v/>
      </c>
      <c r="G460" s="288" t="str">
        <f>IF('①7.積算内訳（販促）'!G459="","",'①7.積算内訳（販促）'!G459)</f>
        <v/>
      </c>
      <c r="H460" s="753" t="str">
        <f>IF('①7.積算内訳（販促）'!H459="","",'①7.積算内訳（販促）'!H459)</f>
        <v/>
      </c>
      <c r="I460" s="1780"/>
      <c r="J460" s="264" t="s">
        <v>591</v>
      </c>
      <c r="K460" s="265"/>
      <c r="L460" s="288" t="str">
        <f t="shared" si="93"/>
        <v/>
      </c>
      <c r="M460" s="266"/>
      <c r="N460" s="266"/>
      <c r="O460" s="266"/>
      <c r="P460" s="1783"/>
      <c r="Q460" s="1373"/>
      <c r="R460" s="1374"/>
      <c r="S460" s="259"/>
      <c r="T460" s="257"/>
      <c r="U460" s="180"/>
    </row>
    <row r="461" spans="2:21" ht="19.5" hidden="1" customHeight="1">
      <c r="B461" s="1364"/>
      <c r="C461" s="269" t="s">
        <v>592</v>
      </c>
      <c r="D461" s="265"/>
      <c r="E461" s="288">
        <f t="shared" si="92"/>
        <v>0</v>
      </c>
      <c r="F461" s="288" t="str">
        <f>IF('①7.積算内訳（販促）'!F460="","",'①7.積算内訳（販促）'!F460)</f>
        <v/>
      </c>
      <c r="G461" s="288" t="str">
        <f>IF('①7.積算内訳（販促）'!G460="","",'①7.積算内訳（販促）'!G460)</f>
        <v/>
      </c>
      <c r="H461" s="753" t="str">
        <f>IF('①7.積算内訳（販促）'!H460="","",'①7.積算内訳（販促）'!H460)</f>
        <v/>
      </c>
      <c r="I461" s="1780"/>
      <c r="J461" s="269" t="s">
        <v>592</v>
      </c>
      <c r="K461" s="265"/>
      <c r="L461" s="288" t="str">
        <f t="shared" si="93"/>
        <v/>
      </c>
      <c r="M461" s="266"/>
      <c r="N461" s="266"/>
      <c r="O461" s="266"/>
      <c r="P461" s="1783"/>
      <c r="Q461" s="1373"/>
      <c r="R461" s="1374"/>
      <c r="S461" s="259"/>
      <c r="T461" s="257"/>
      <c r="U461" s="180"/>
    </row>
    <row r="462" spans="2:21" ht="19.5" hidden="1" customHeight="1">
      <c r="B462" s="1364"/>
      <c r="C462" s="264" t="s">
        <v>593</v>
      </c>
      <c r="D462" s="265"/>
      <c r="E462" s="288">
        <f t="shared" si="92"/>
        <v>0</v>
      </c>
      <c r="F462" s="288" t="str">
        <f>IF('①7.積算内訳（販促）'!F461="","",'①7.積算内訳（販促）'!F461)</f>
        <v/>
      </c>
      <c r="G462" s="288" t="str">
        <f>IF('①7.積算内訳（販促）'!G461="","",'①7.積算内訳（販促）'!G461)</f>
        <v/>
      </c>
      <c r="H462" s="753" t="str">
        <f>IF('①7.積算内訳（販促）'!H461="","",'①7.積算内訳（販促）'!H461)</f>
        <v/>
      </c>
      <c r="I462" s="1780"/>
      <c r="J462" s="264" t="s">
        <v>593</v>
      </c>
      <c r="K462" s="265"/>
      <c r="L462" s="288" t="str">
        <f t="shared" si="93"/>
        <v/>
      </c>
      <c r="M462" s="266"/>
      <c r="N462" s="266"/>
      <c r="O462" s="266"/>
      <c r="P462" s="1783"/>
      <c r="Q462" s="1373"/>
      <c r="R462" s="1374"/>
      <c r="S462" s="268"/>
      <c r="T462" s="270"/>
      <c r="U462" s="180"/>
    </row>
    <row r="463" spans="2:21" ht="19.5" hidden="1" customHeight="1">
      <c r="B463" s="1364"/>
      <c r="C463" s="264" t="s">
        <v>594</v>
      </c>
      <c r="D463" s="265"/>
      <c r="E463" s="288">
        <f t="shared" si="92"/>
        <v>0</v>
      </c>
      <c r="F463" s="754" t="str">
        <f>IF('①7.積算内訳（販促）'!F462="","",'①7.積算内訳（販促）'!F462)</f>
        <v/>
      </c>
      <c r="G463" s="754" t="str">
        <f>IF('①7.積算内訳（販促）'!G462="","",'①7.積算内訳（販促）'!G462)</f>
        <v/>
      </c>
      <c r="H463" s="753" t="str">
        <f>IF('①7.積算内訳（販促）'!H462="","",'①7.積算内訳（販促）'!H462)</f>
        <v/>
      </c>
      <c r="I463" s="1780"/>
      <c r="J463" s="264" t="s">
        <v>594</v>
      </c>
      <c r="K463" s="265"/>
      <c r="L463" s="288" t="str">
        <f t="shared" si="93"/>
        <v/>
      </c>
      <c r="M463" s="278"/>
      <c r="N463" s="278"/>
      <c r="O463" s="278"/>
      <c r="P463" s="1783"/>
      <c r="Q463" s="1373"/>
      <c r="R463" s="1374"/>
      <c r="S463" s="268"/>
      <c r="T463" s="270"/>
      <c r="U463" s="180"/>
    </row>
    <row r="464" spans="2:21" ht="19.5" hidden="1" customHeight="1">
      <c r="B464" s="1364"/>
      <c r="C464" s="272" t="s">
        <v>631</v>
      </c>
      <c r="D464" s="265"/>
      <c r="E464" s="288">
        <f t="shared" si="92"/>
        <v>0</v>
      </c>
      <c r="F464" s="288" t="str">
        <f>IF('①7.積算内訳（販促）'!F463="","",'①7.積算内訳（販促）'!F463)</f>
        <v/>
      </c>
      <c r="G464" s="288" t="str">
        <f>IF('①7.積算内訳（販促）'!G463="","",'①7.積算内訳（販促）'!G463)</f>
        <v/>
      </c>
      <c r="H464" s="753" t="str">
        <f>IF('①7.積算内訳（販促）'!H463="","",'①7.積算内訳（販促）'!H463)</f>
        <v/>
      </c>
      <c r="I464" s="1780"/>
      <c r="J464" s="272" t="s">
        <v>631</v>
      </c>
      <c r="K464" s="265"/>
      <c r="L464" s="288" t="str">
        <f t="shared" si="93"/>
        <v/>
      </c>
      <c r="M464" s="266"/>
      <c r="N464" s="266"/>
      <c r="O464" s="266"/>
      <c r="P464" s="1783"/>
      <c r="Q464" s="1373"/>
      <c r="R464" s="1374"/>
      <c r="S464" s="268"/>
      <c r="T464" s="270"/>
      <c r="U464" s="180"/>
    </row>
    <row r="465" spans="2:21" ht="19.5" hidden="1" customHeight="1">
      <c r="B465" s="1364"/>
      <c r="C465" s="264" t="s">
        <v>595</v>
      </c>
      <c r="D465" s="265"/>
      <c r="E465" s="288">
        <f t="shared" si="92"/>
        <v>0</v>
      </c>
      <c r="F465" s="288" t="str">
        <f>IF('①7.積算内訳（販促）'!F464="","",'①7.積算内訳（販促）'!F464)</f>
        <v/>
      </c>
      <c r="G465" s="288" t="str">
        <f>IF('①7.積算内訳（販促）'!G464="","",'①7.積算内訳（販促）'!G464)</f>
        <v/>
      </c>
      <c r="H465" s="753" t="str">
        <f>IF('①7.積算内訳（販促）'!H464="","",'①7.積算内訳（販促）'!H464)</f>
        <v/>
      </c>
      <c r="I465" s="1780"/>
      <c r="J465" s="264" t="s">
        <v>595</v>
      </c>
      <c r="K465" s="265"/>
      <c r="L465" s="288" t="str">
        <f t="shared" si="93"/>
        <v/>
      </c>
      <c r="M465" s="266"/>
      <c r="N465" s="266"/>
      <c r="O465" s="266"/>
      <c r="P465" s="1783"/>
      <c r="Q465" s="1373"/>
      <c r="R465" s="1374"/>
      <c r="S465" s="268"/>
      <c r="T465" s="270"/>
      <c r="U465" s="180"/>
    </row>
    <row r="466" spans="2:21" ht="19.5" hidden="1" customHeight="1" thickBot="1">
      <c r="B466" s="1365"/>
      <c r="C466" s="273" t="s">
        <v>596</v>
      </c>
      <c r="D466" s="758" t="str">
        <f>IF('①7.積算内訳（販促）'!D465="","",'①7.積算内訳（販促）'!D465)</f>
        <v/>
      </c>
      <c r="E466" s="761">
        <f>SUM(F466:H466)</f>
        <v>0</v>
      </c>
      <c r="F466" s="289" t="str">
        <f>IF('①7.積算内訳（販促）'!F465="","",'①7.積算内訳（販促）'!F465)</f>
        <v/>
      </c>
      <c r="G466" s="289" t="str">
        <f>IF('①7.積算内訳（販促）'!G465="","",'①7.積算内訳（販促）'!G465)</f>
        <v/>
      </c>
      <c r="H466" s="755" t="str">
        <f>IF('①7.積算内訳（販促）'!H465="","",'①7.積算内訳（販促）'!H465)</f>
        <v/>
      </c>
      <c r="I466" s="1781"/>
      <c r="J466" s="273" t="s">
        <v>596</v>
      </c>
      <c r="K466" s="274"/>
      <c r="L466" s="761" t="str">
        <f t="shared" si="93"/>
        <v/>
      </c>
      <c r="M466" s="748"/>
      <c r="N466" s="748"/>
      <c r="O466" s="748"/>
      <c r="P466" s="1784"/>
      <c r="Q466" s="1381"/>
      <c r="R466" s="1382"/>
      <c r="S466" s="268"/>
      <c r="T466" s="270"/>
      <c r="U466" s="180"/>
    </row>
    <row r="467" spans="2:21" ht="37.5" hidden="1" customHeight="1">
      <c r="B467" s="285" t="str">
        <f>IF('①4.事業内容（販促）'!B51="","",'①4.事業内容（販促）'!B51)</f>
        <v/>
      </c>
      <c r="C467" s="1359" t="str">
        <f>IF('①4.事業内容（販促）'!C51="","",'①4.事業内容（販促）'!C51)</f>
        <v/>
      </c>
      <c r="D467" s="1360"/>
      <c r="E467" s="286">
        <f>SUM(E468:E476)</f>
        <v>0</v>
      </c>
      <c r="F467" s="286">
        <f>SUM(F468:F476)</f>
        <v>0</v>
      </c>
      <c r="G467" s="286">
        <f>SUM(G468:G476)</f>
        <v>0</v>
      </c>
      <c r="H467" s="757">
        <f>SUM(H468:H476)</f>
        <v>0</v>
      </c>
      <c r="I467" s="760" t="str">
        <f>IF('⑦1.活動計画変更（販促）'!C99="変更",'⑦1.活動計画変更（販促）'!B99,IF('⑦1.活動計画変更（販促）'!C99="中止",'⑦1.活動計画変更（販促）'!B99,""))</f>
        <v/>
      </c>
      <c r="J467" s="1359" t="str">
        <f>IF('⑦1.活動計画変更（販促）'!C99="変更",'⑦1.活動計画変更（販促）'!D99,"")</f>
        <v/>
      </c>
      <c r="K467" s="1360"/>
      <c r="L467" s="286" t="str">
        <f>IF(SUM(L468:L476)=0,"",SUM(L468:L476))</f>
        <v/>
      </c>
      <c r="M467" s="286" t="str">
        <f>IF(SUM(M468:M476)=0,"",SUM(M468:M476))</f>
        <v/>
      </c>
      <c r="N467" s="286" t="str">
        <f>IF(SUM(N468:N476)=0,"",SUM(N468:N476))</f>
        <v/>
      </c>
      <c r="O467" s="286" t="str">
        <f>IF(SUM(O468:O476)=0,"",SUM(O468:O476))</f>
        <v/>
      </c>
      <c r="P467" s="280"/>
      <c r="Q467" s="1777"/>
      <c r="R467" s="1778"/>
      <c r="S467" s="259"/>
      <c r="T467" s="257"/>
      <c r="U467" s="180"/>
    </row>
    <row r="468" spans="2:21" ht="19.5" hidden="1" customHeight="1">
      <c r="B468" s="1363"/>
      <c r="C468" s="260" t="s">
        <v>589</v>
      </c>
      <c r="D468" s="261"/>
      <c r="E468" s="287">
        <f>SUM(F468:H468)</f>
        <v>0</v>
      </c>
      <c r="F468" s="287" t="str">
        <f>IF('①7.積算内訳（販促）'!F467="","",'①7.積算内訳（販促）'!F467)</f>
        <v/>
      </c>
      <c r="G468" s="287" t="str">
        <f>IF('①7.積算内訳（販促）'!G467="","",'①7.積算内訳（販促）'!G467)</f>
        <v/>
      </c>
      <c r="H468" s="752" t="str">
        <f>IF('①7.積算内訳（販促）'!H467="","",'①7.積算内訳（販促）'!H467)</f>
        <v/>
      </c>
      <c r="I468" s="1779" t="str">
        <f>IF('⑦1.活動計画変更（販促）'!C99="選択","",IF('⑦1.活動計画変更（販促）'!C99="変更",'⑦1.活動計画変更（販促）'!C99,IF('⑦1.活動計画変更（販促）'!C99="中止","中止","")))</f>
        <v/>
      </c>
      <c r="J468" s="260" t="s">
        <v>589</v>
      </c>
      <c r="K468" s="261"/>
      <c r="L468" s="287" t="str">
        <f>IF(SUM(M468:O468)=0,"",SUM(M468:O468))</f>
        <v/>
      </c>
      <c r="M468" s="262"/>
      <c r="N468" s="262"/>
      <c r="O468" s="262"/>
      <c r="P468" s="1782"/>
      <c r="Q468" s="1785"/>
      <c r="R468" s="1786"/>
      <c r="S468" s="268"/>
      <c r="T468" s="270"/>
      <c r="U468" s="180"/>
    </row>
    <row r="469" spans="2:21" ht="19.5" hidden="1" customHeight="1">
      <c r="B469" s="1364"/>
      <c r="C469" s="264" t="s">
        <v>590</v>
      </c>
      <c r="D469" s="265"/>
      <c r="E469" s="288">
        <f t="shared" ref="E469:E475" si="94">SUM(F469:H469)</f>
        <v>0</v>
      </c>
      <c r="F469" s="288" t="str">
        <f>IF('①7.積算内訳（販促）'!F468="","",'①7.積算内訳（販促）'!F468)</f>
        <v/>
      </c>
      <c r="G469" s="288" t="str">
        <f>IF('①7.積算内訳（販促）'!G468="","",'①7.積算内訳（販促）'!G468)</f>
        <v/>
      </c>
      <c r="H469" s="753" t="str">
        <f>IF('①7.積算内訳（販促）'!H468="","",'①7.積算内訳（販促）'!H468)</f>
        <v/>
      </c>
      <c r="I469" s="1780"/>
      <c r="J469" s="264" t="s">
        <v>590</v>
      </c>
      <c r="K469" s="265"/>
      <c r="L469" s="288" t="str">
        <f t="shared" ref="L469:L476" si="95">IF(SUM(M469:O469)=0,"",SUM(M469:O469))</f>
        <v/>
      </c>
      <c r="M469" s="266"/>
      <c r="N469" s="266"/>
      <c r="O469" s="266"/>
      <c r="P469" s="1783"/>
      <c r="Q469" s="1373"/>
      <c r="R469" s="1374"/>
      <c r="S469" s="259"/>
      <c r="T469" s="257"/>
      <c r="U469" s="180"/>
    </row>
    <row r="470" spans="2:21" ht="19.5" hidden="1" customHeight="1">
      <c r="B470" s="1364"/>
      <c r="C470" s="264" t="s">
        <v>591</v>
      </c>
      <c r="D470" s="265"/>
      <c r="E470" s="288">
        <f t="shared" si="94"/>
        <v>0</v>
      </c>
      <c r="F470" s="288" t="str">
        <f>IF('①7.積算内訳（販促）'!F469="","",'①7.積算内訳（販促）'!F469)</f>
        <v/>
      </c>
      <c r="G470" s="288" t="str">
        <f>IF('①7.積算内訳（販促）'!G469="","",'①7.積算内訳（販促）'!G469)</f>
        <v/>
      </c>
      <c r="H470" s="753" t="str">
        <f>IF('①7.積算内訳（販促）'!H469="","",'①7.積算内訳（販促）'!H469)</f>
        <v/>
      </c>
      <c r="I470" s="1780"/>
      <c r="J470" s="264" t="s">
        <v>591</v>
      </c>
      <c r="K470" s="265"/>
      <c r="L470" s="288" t="str">
        <f t="shared" si="95"/>
        <v/>
      </c>
      <c r="M470" s="266"/>
      <c r="N470" s="266"/>
      <c r="O470" s="266"/>
      <c r="P470" s="1783"/>
      <c r="Q470" s="1373"/>
      <c r="R470" s="1374"/>
      <c r="S470" s="259"/>
      <c r="T470" s="257"/>
      <c r="U470" s="180"/>
    </row>
    <row r="471" spans="2:21" ht="19.5" hidden="1" customHeight="1">
      <c r="B471" s="1364"/>
      <c r="C471" s="269" t="s">
        <v>592</v>
      </c>
      <c r="D471" s="265"/>
      <c r="E471" s="288">
        <f t="shared" si="94"/>
        <v>0</v>
      </c>
      <c r="F471" s="288" t="str">
        <f>IF('①7.積算内訳（販促）'!F470="","",'①7.積算内訳（販促）'!F470)</f>
        <v/>
      </c>
      <c r="G471" s="288" t="str">
        <f>IF('①7.積算内訳（販促）'!G470="","",'①7.積算内訳（販促）'!G470)</f>
        <v/>
      </c>
      <c r="H471" s="753" t="str">
        <f>IF('①7.積算内訳（販促）'!H470="","",'①7.積算内訳（販促）'!H470)</f>
        <v/>
      </c>
      <c r="I471" s="1780"/>
      <c r="J471" s="269" t="s">
        <v>592</v>
      </c>
      <c r="K471" s="265"/>
      <c r="L471" s="288" t="str">
        <f t="shared" si="95"/>
        <v/>
      </c>
      <c r="M471" s="266"/>
      <c r="N471" s="266"/>
      <c r="O471" s="266"/>
      <c r="P471" s="1783"/>
      <c r="Q471" s="1373"/>
      <c r="R471" s="1374"/>
      <c r="S471" s="259"/>
      <c r="T471" s="257"/>
      <c r="U471" s="180"/>
    </row>
    <row r="472" spans="2:21" ht="19.5" hidden="1" customHeight="1">
      <c r="B472" s="1364"/>
      <c r="C472" s="264" t="s">
        <v>593</v>
      </c>
      <c r="D472" s="265"/>
      <c r="E472" s="288">
        <f t="shared" si="94"/>
        <v>0</v>
      </c>
      <c r="F472" s="288" t="str">
        <f>IF('①7.積算内訳（販促）'!F471="","",'①7.積算内訳（販促）'!F471)</f>
        <v/>
      </c>
      <c r="G472" s="288" t="str">
        <f>IF('①7.積算内訳（販促）'!G471="","",'①7.積算内訳（販促）'!G471)</f>
        <v/>
      </c>
      <c r="H472" s="753" t="str">
        <f>IF('①7.積算内訳（販促）'!H471="","",'①7.積算内訳（販促）'!H471)</f>
        <v/>
      </c>
      <c r="I472" s="1780"/>
      <c r="J472" s="264" t="s">
        <v>593</v>
      </c>
      <c r="K472" s="265"/>
      <c r="L472" s="288" t="str">
        <f t="shared" si="95"/>
        <v/>
      </c>
      <c r="M472" s="266"/>
      <c r="N472" s="266"/>
      <c r="O472" s="266"/>
      <c r="P472" s="1783"/>
      <c r="Q472" s="1373"/>
      <c r="R472" s="1374"/>
      <c r="S472" s="268"/>
      <c r="T472" s="270"/>
      <c r="U472" s="180"/>
    </row>
    <row r="473" spans="2:21" ht="19.5" hidden="1" customHeight="1">
      <c r="B473" s="1364"/>
      <c r="C473" s="264" t="s">
        <v>594</v>
      </c>
      <c r="D473" s="265"/>
      <c r="E473" s="288">
        <f t="shared" si="94"/>
        <v>0</v>
      </c>
      <c r="F473" s="754" t="str">
        <f>IF('①7.積算内訳（販促）'!F472="","",'①7.積算内訳（販促）'!F472)</f>
        <v/>
      </c>
      <c r="G473" s="754" t="str">
        <f>IF('①7.積算内訳（販促）'!G472="","",'①7.積算内訳（販促）'!G472)</f>
        <v/>
      </c>
      <c r="H473" s="753" t="str">
        <f>IF('①7.積算内訳（販促）'!H472="","",'①7.積算内訳（販促）'!H472)</f>
        <v/>
      </c>
      <c r="I473" s="1780"/>
      <c r="J473" s="264" t="s">
        <v>594</v>
      </c>
      <c r="K473" s="265"/>
      <c r="L473" s="288" t="str">
        <f t="shared" si="95"/>
        <v/>
      </c>
      <c r="M473" s="278"/>
      <c r="N473" s="278"/>
      <c r="O473" s="278"/>
      <c r="P473" s="1783"/>
      <c r="Q473" s="1373"/>
      <c r="R473" s="1374"/>
      <c r="S473" s="268"/>
      <c r="T473" s="270"/>
      <c r="U473" s="180"/>
    </row>
    <row r="474" spans="2:21" ht="19.5" hidden="1" customHeight="1">
      <c r="B474" s="1364"/>
      <c r="C474" s="272" t="s">
        <v>631</v>
      </c>
      <c r="D474" s="265"/>
      <c r="E474" s="288">
        <f t="shared" si="94"/>
        <v>0</v>
      </c>
      <c r="F474" s="288" t="str">
        <f>IF('①7.積算内訳（販促）'!F473="","",'①7.積算内訳（販促）'!F473)</f>
        <v/>
      </c>
      <c r="G474" s="288" t="str">
        <f>IF('①7.積算内訳（販促）'!G473="","",'①7.積算内訳（販促）'!G473)</f>
        <v/>
      </c>
      <c r="H474" s="753" t="str">
        <f>IF('①7.積算内訳（販促）'!H473="","",'①7.積算内訳（販促）'!H473)</f>
        <v/>
      </c>
      <c r="I474" s="1780"/>
      <c r="J474" s="272" t="s">
        <v>631</v>
      </c>
      <c r="K474" s="265"/>
      <c r="L474" s="288" t="str">
        <f t="shared" si="95"/>
        <v/>
      </c>
      <c r="M474" s="266"/>
      <c r="N474" s="266"/>
      <c r="O474" s="266"/>
      <c r="P474" s="1783"/>
      <c r="Q474" s="1373"/>
      <c r="R474" s="1374"/>
      <c r="S474" s="268"/>
      <c r="T474" s="270"/>
      <c r="U474" s="180"/>
    </row>
    <row r="475" spans="2:21" ht="19.5" hidden="1" customHeight="1">
      <c r="B475" s="1364"/>
      <c r="C475" s="264" t="s">
        <v>595</v>
      </c>
      <c r="D475" s="265"/>
      <c r="E475" s="288">
        <f t="shared" si="94"/>
        <v>0</v>
      </c>
      <c r="F475" s="288" t="str">
        <f>IF('①7.積算内訳（販促）'!F474="","",'①7.積算内訳（販促）'!F474)</f>
        <v/>
      </c>
      <c r="G475" s="288" t="str">
        <f>IF('①7.積算内訳（販促）'!G474="","",'①7.積算内訳（販促）'!G474)</f>
        <v/>
      </c>
      <c r="H475" s="753" t="str">
        <f>IF('①7.積算内訳（販促）'!H474="","",'①7.積算内訳（販促）'!H474)</f>
        <v/>
      </c>
      <c r="I475" s="1780"/>
      <c r="J475" s="264" t="s">
        <v>595</v>
      </c>
      <c r="K475" s="265"/>
      <c r="L475" s="288" t="str">
        <f t="shared" si="95"/>
        <v/>
      </c>
      <c r="M475" s="266"/>
      <c r="N475" s="266"/>
      <c r="O475" s="266"/>
      <c r="P475" s="1783"/>
      <c r="Q475" s="1373"/>
      <c r="R475" s="1374"/>
      <c r="S475" s="268"/>
      <c r="T475" s="270"/>
      <c r="U475" s="180"/>
    </row>
    <row r="476" spans="2:21" ht="19.5" hidden="1" customHeight="1" thickBot="1">
      <c r="B476" s="1365"/>
      <c r="C476" s="273" t="s">
        <v>596</v>
      </c>
      <c r="D476" s="758" t="str">
        <f>IF('①7.積算内訳（販促）'!D475="","",'①7.積算内訳（販促）'!D475)</f>
        <v/>
      </c>
      <c r="E476" s="289">
        <f>SUM(F476:H476)</f>
        <v>0</v>
      </c>
      <c r="F476" s="289" t="str">
        <f>IF('①7.積算内訳（販促）'!F475="","",'①7.積算内訳（販促）'!F475)</f>
        <v/>
      </c>
      <c r="G476" s="289" t="str">
        <f>IF('①7.積算内訳（販促）'!G475="","",'①7.積算内訳（販促）'!G475)</f>
        <v/>
      </c>
      <c r="H476" s="755" t="str">
        <f>IF('①7.積算内訳（販促）'!H475="","",'①7.積算内訳（販促）'!H475)</f>
        <v/>
      </c>
      <c r="I476" s="1781"/>
      <c r="J476" s="273" t="s">
        <v>596</v>
      </c>
      <c r="K476" s="274"/>
      <c r="L476" s="289" t="str">
        <f t="shared" si="95"/>
        <v/>
      </c>
      <c r="M476" s="275"/>
      <c r="N476" s="275"/>
      <c r="O476" s="275"/>
      <c r="P476" s="1784"/>
      <c r="Q476" s="1381"/>
      <c r="R476" s="1382"/>
      <c r="S476" s="268"/>
      <c r="T476" s="270"/>
      <c r="U476" s="180"/>
    </row>
    <row r="477" spans="2:21" ht="37.5" hidden="1" customHeight="1">
      <c r="B477" s="204" t="str">
        <f>IF('①4.事業内容（販促）'!B52="","",'①4.事業内容（販促）'!B52)</f>
        <v/>
      </c>
      <c r="C477" s="1359" t="str">
        <f>IF('①4.事業内容（販促）'!C52="","",'①4.事業内容（販促）'!C52)</f>
        <v/>
      </c>
      <c r="D477" s="1360"/>
      <c r="E477" s="284">
        <f>SUM(E478:E486)</f>
        <v>0</v>
      </c>
      <c r="F477" s="284">
        <f>SUM(F478:F486)</f>
        <v>0</v>
      </c>
      <c r="G477" s="284">
        <f>SUM(G478:G486)</f>
        <v>0</v>
      </c>
      <c r="H477" s="756">
        <f>SUM(H478:H486)</f>
        <v>0</v>
      </c>
      <c r="I477" s="760" t="str">
        <f>IF('⑦1.活動計画変更（販促）'!C101="変更",'⑦1.活動計画変更（販促）'!B101,IF('⑦1.活動計画変更（販促）'!C101="中止",'⑦1.活動計画変更（販促）'!B101,""))</f>
        <v/>
      </c>
      <c r="J477" s="1359" t="str">
        <f>IF('⑦1.活動計画変更（販促）'!C101="変更",'⑦1.活動計画変更（販促）'!D101,"")</f>
        <v/>
      </c>
      <c r="K477" s="1360"/>
      <c r="L477" s="284" t="str">
        <f>IF(SUM(L478:L486)=0,"",SUM(L478:L486))</f>
        <v/>
      </c>
      <c r="M477" s="284" t="str">
        <f>IF(SUM(M478:M486)=0,"",SUM(M478:M486))</f>
        <v/>
      </c>
      <c r="N477" s="284" t="str">
        <f>IF(SUM(N478:N486)=0,"",SUM(N478:N486))</f>
        <v/>
      </c>
      <c r="O477" s="284" t="str">
        <f>IF(SUM(O478:O486)=0,"",SUM(O478:O486))</f>
        <v/>
      </c>
      <c r="P477" s="277"/>
      <c r="Q477" s="1787"/>
      <c r="R477" s="1788"/>
      <c r="S477" s="259"/>
      <c r="T477" s="257"/>
      <c r="U477" s="180"/>
    </row>
    <row r="478" spans="2:21" ht="19.5" hidden="1" customHeight="1">
      <c r="B478" s="1363"/>
      <c r="C478" s="260" t="s">
        <v>589</v>
      </c>
      <c r="D478" s="261"/>
      <c r="E478" s="287">
        <f>SUM(F478:H478)</f>
        <v>0</v>
      </c>
      <c r="F478" s="287" t="str">
        <f>IF('①7.積算内訳（販促）'!F477="","",'①7.積算内訳（販促）'!F477)</f>
        <v/>
      </c>
      <c r="G478" s="287" t="str">
        <f>IF('①7.積算内訳（販促）'!G477="","",'①7.積算内訳（販促）'!G477)</f>
        <v/>
      </c>
      <c r="H478" s="752" t="str">
        <f>IF('①7.積算内訳（販促）'!H477="","",'①7.積算内訳（販促）'!H477)</f>
        <v/>
      </c>
      <c r="I478" s="1779" t="str">
        <f>IF('⑦1.活動計画変更（販促）'!C101="選択","",IF('⑦1.活動計画変更（販促）'!C101="変更",'⑦1.活動計画変更（販促）'!C101,IF('⑦1.活動計画変更（販促）'!C101="中止","中止","")))</f>
        <v/>
      </c>
      <c r="J478" s="260" t="s">
        <v>589</v>
      </c>
      <c r="K478" s="261"/>
      <c r="L478" s="287" t="str">
        <f>IF(SUM(M478:O478)=0,"",SUM(M478:O478))</f>
        <v/>
      </c>
      <c r="M478" s="262"/>
      <c r="N478" s="262"/>
      <c r="O478" s="262"/>
      <c r="P478" s="1782"/>
      <c r="Q478" s="1785"/>
      <c r="R478" s="1786"/>
      <c r="S478" s="268"/>
      <c r="T478" s="270"/>
      <c r="U478" s="180"/>
    </row>
    <row r="479" spans="2:21" ht="19.5" hidden="1" customHeight="1">
      <c r="B479" s="1364"/>
      <c r="C479" s="264" t="s">
        <v>590</v>
      </c>
      <c r="D479" s="265"/>
      <c r="E479" s="288">
        <f t="shared" ref="E479:E485" si="96">SUM(F479:H479)</f>
        <v>0</v>
      </c>
      <c r="F479" s="288" t="str">
        <f>IF('①7.積算内訳（販促）'!F478="","",'①7.積算内訳（販促）'!F478)</f>
        <v/>
      </c>
      <c r="G479" s="288" t="str">
        <f>IF('①7.積算内訳（販促）'!G478="","",'①7.積算内訳（販促）'!G478)</f>
        <v/>
      </c>
      <c r="H479" s="753" t="str">
        <f>IF('①7.積算内訳（販促）'!H478="","",'①7.積算内訳（販促）'!H478)</f>
        <v/>
      </c>
      <c r="I479" s="1780"/>
      <c r="J479" s="264" t="s">
        <v>590</v>
      </c>
      <c r="K479" s="265"/>
      <c r="L479" s="288" t="str">
        <f t="shared" ref="L479:L486" si="97">IF(SUM(M479:O479)=0,"",SUM(M479:O479))</f>
        <v/>
      </c>
      <c r="M479" s="266"/>
      <c r="N479" s="266"/>
      <c r="O479" s="266"/>
      <c r="P479" s="1783"/>
      <c r="Q479" s="1373"/>
      <c r="R479" s="1374"/>
      <c r="S479" s="259"/>
      <c r="T479" s="257"/>
      <c r="U479" s="180"/>
    </row>
    <row r="480" spans="2:21" ht="19.5" hidden="1" customHeight="1">
      <c r="B480" s="1364"/>
      <c r="C480" s="264" t="s">
        <v>591</v>
      </c>
      <c r="D480" s="265"/>
      <c r="E480" s="288">
        <f t="shared" si="96"/>
        <v>0</v>
      </c>
      <c r="F480" s="288" t="str">
        <f>IF('①7.積算内訳（販促）'!F479="","",'①7.積算内訳（販促）'!F479)</f>
        <v/>
      </c>
      <c r="G480" s="288" t="str">
        <f>IF('①7.積算内訳（販促）'!G479="","",'①7.積算内訳（販促）'!G479)</f>
        <v/>
      </c>
      <c r="H480" s="753" t="str">
        <f>IF('①7.積算内訳（販促）'!H479="","",'①7.積算内訳（販促）'!H479)</f>
        <v/>
      </c>
      <c r="I480" s="1780"/>
      <c r="J480" s="264" t="s">
        <v>591</v>
      </c>
      <c r="K480" s="265"/>
      <c r="L480" s="288" t="str">
        <f t="shared" si="97"/>
        <v/>
      </c>
      <c r="M480" s="266"/>
      <c r="N480" s="266"/>
      <c r="O480" s="266"/>
      <c r="P480" s="1783"/>
      <c r="Q480" s="1373"/>
      <c r="R480" s="1374"/>
      <c r="S480" s="259"/>
      <c r="T480" s="257"/>
      <c r="U480" s="180"/>
    </row>
    <row r="481" spans="2:21" ht="19.5" hidden="1" customHeight="1">
      <c r="B481" s="1364"/>
      <c r="C481" s="269" t="s">
        <v>592</v>
      </c>
      <c r="D481" s="265"/>
      <c r="E481" s="288">
        <f t="shared" si="96"/>
        <v>0</v>
      </c>
      <c r="F481" s="288" t="str">
        <f>IF('①7.積算内訳（販促）'!F480="","",'①7.積算内訳（販促）'!F480)</f>
        <v/>
      </c>
      <c r="G481" s="288" t="str">
        <f>IF('①7.積算内訳（販促）'!G480="","",'①7.積算内訳（販促）'!G480)</f>
        <v/>
      </c>
      <c r="H481" s="753" t="str">
        <f>IF('①7.積算内訳（販促）'!H480="","",'①7.積算内訳（販促）'!H480)</f>
        <v/>
      </c>
      <c r="I481" s="1780"/>
      <c r="J481" s="269" t="s">
        <v>592</v>
      </c>
      <c r="K481" s="265"/>
      <c r="L481" s="288" t="str">
        <f t="shared" si="97"/>
        <v/>
      </c>
      <c r="M481" s="266"/>
      <c r="N481" s="266"/>
      <c r="O481" s="266"/>
      <c r="P481" s="1783"/>
      <c r="Q481" s="1373"/>
      <c r="R481" s="1374"/>
      <c r="S481" s="259"/>
      <c r="T481" s="257"/>
      <c r="U481" s="180"/>
    </row>
    <row r="482" spans="2:21" ht="19.5" hidden="1" customHeight="1">
      <c r="B482" s="1364"/>
      <c r="C482" s="264" t="s">
        <v>593</v>
      </c>
      <c r="D482" s="265"/>
      <c r="E482" s="288">
        <f t="shared" si="96"/>
        <v>0</v>
      </c>
      <c r="F482" s="288" t="str">
        <f>IF('①7.積算内訳（販促）'!F481="","",'①7.積算内訳（販促）'!F481)</f>
        <v/>
      </c>
      <c r="G482" s="288" t="str">
        <f>IF('①7.積算内訳（販促）'!G481="","",'①7.積算内訳（販促）'!G481)</f>
        <v/>
      </c>
      <c r="H482" s="753" t="str">
        <f>IF('①7.積算内訳（販促）'!H481="","",'①7.積算内訳（販促）'!H481)</f>
        <v/>
      </c>
      <c r="I482" s="1780"/>
      <c r="J482" s="264" t="s">
        <v>593</v>
      </c>
      <c r="K482" s="265"/>
      <c r="L482" s="288" t="str">
        <f t="shared" si="97"/>
        <v/>
      </c>
      <c r="M482" s="266"/>
      <c r="N482" s="266"/>
      <c r="O482" s="266"/>
      <c r="P482" s="1783"/>
      <c r="Q482" s="1373"/>
      <c r="R482" s="1374"/>
      <c r="S482" s="268"/>
      <c r="T482" s="270"/>
      <c r="U482" s="180"/>
    </row>
    <row r="483" spans="2:21" ht="19.5" hidden="1" customHeight="1">
      <c r="B483" s="1364"/>
      <c r="C483" s="264" t="s">
        <v>594</v>
      </c>
      <c r="D483" s="265"/>
      <c r="E483" s="288">
        <f t="shared" si="96"/>
        <v>0</v>
      </c>
      <c r="F483" s="754" t="str">
        <f>IF('①7.積算内訳（販促）'!F482="","",'①7.積算内訳（販促）'!F482)</f>
        <v/>
      </c>
      <c r="G483" s="754" t="str">
        <f>IF('①7.積算内訳（販促）'!G482="","",'①7.積算内訳（販促）'!G482)</f>
        <v/>
      </c>
      <c r="H483" s="753" t="str">
        <f>IF('①7.積算内訳（販促）'!H482="","",'①7.積算内訳（販促）'!H482)</f>
        <v/>
      </c>
      <c r="I483" s="1780"/>
      <c r="J483" s="264" t="s">
        <v>594</v>
      </c>
      <c r="K483" s="265"/>
      <c r="L483" s="288" t="str">
        <f t="shared" si="97"/>
        <v/>
      </c>
      <c r="M483" s="278"/>
      <c r="N483" s="278"/>
      <c r="O483" s="278"/>
      <c r="P483" s="1783"/>
      <c r="Q483" s="1373"/>
      <c r="R483" s="1374"/>
      <c r="S483" s="268"/>
      <c r="T483" s="270"/>
      <c r="U483" s="180"/>
    </row>
    <row r="484" spans="2:21" ht="19.5" hidden="1" customHeight="1">
      <c r="B484" s="1364"/>
      <c r="C484" s="272" t="s">
        <v>631</v>
      </c>
      <c r="D484" s="265"/>
      <c r="E484" s="288">
        <f t="shared" si="96"/>
        <v>0</v>
      </c>
      <c r="F484" s="288" t="str">
        <f>IF('①7.積算内訳（販促）'!F483="","",'①7.積算内訳（販促）'!F483)</f>
        <v/>
      </c>
      <c r="G484" s="288" t="str">
        <f>IF('①7.積算内訳（販促）'!G483="","",'①7.積算内訳（販促）'!G483)</f>
        <v/>
      </c>
      <c r="H484" s="753" t="str">
        <f>IF('①7.積算内訳（販促）'!H483="","",'①7.積算内訳（販促）'!H483)</f>
        <v/>
      </c>
      <c r="I484" s="1780"/>
      <c r="J484" s="272" t="s">
        <v>631</v>
      </c>
      <c r="K484" s="265"/>
      <c r="L484" s="288" t="str">
        <f t="shared" si="97"/>
        <v/>
      </c>
      <c r="M484" s="266"/>
      <c r="N484" s="266"/>
      <c r="O484" s="266"/>
      <c r="P484" s="1783"/>
      <c r="Q484" s="1373"/>
      <c r="R484" s="1374"/>
      <c r="S484" s="268"/>
      <c r="T484" s="270"/>
      <c r="U484" s="180"/>
    </row>
    <row r="485" spans="2:21" ht="19.5" hidden="1" customHeight="1">
      <c r="B485" s="1364"/>
      <c r="C485" s="264" t="s">
        <v>595</v>
      </c>
      <c r="D485" s="265"/>
      <c r="E485" s="288">
        <f t="shared" si="96"/>
        <v>0</v>
      </c>
      <c r="F485" s="288" t="str">
        <f>IF('①7.積算内訳（販促）'!F484="","",'①7.積算内訳（販促）'!F484)</f>
        <v/>
      </c>
      <c r="G485" s="288" t="str">
        <f>IF('①7.積算内訳（販促）'!G484="","",'①7.積算内訳（販促）'!G484)</f>
        <v/>
      </c>
      <c r="H485" s="753" t="str">
        <f>IF('①7.積算内訳（販促）'!H484="","",'①7.積算内訳（販促）'!H484)</f>
        <v/>
      </c>
      <c r="I485" s="1780"/>
      <c r="J485" s="264" t="s">
        <v>595</v>
      </c>
      <c r="K485" s="265"/>
      <c r="L485" s="288" t="str">
        <f t="shared" si="97"/>
        <v/>
      </c>
      <c r="M485" s="266"/>
      <c r="N485" s="266"/>
      <c r="O485" s="266"/>
      <c r="P485" s="1783"/>
      <c r="Q485" s="1373"/>
      <c r="R485" s="1374"/>
      <c r="S485" s="268"/>
      <c r="T485" s="270"/>
      <c r="U485" s="180"/>
    </row>
    <row r="486" spans="2:21" ht="19.5" hidden="1" customHeight="1" thickBot="1">
      <c r="B486" s="1365"/>
      <c r="C486" s="273" t="s">
        <v>596</v>
      </c>
      <c r="D486" s="758" t="str">
        <f>IF('①7.積算内訳（販促）'!D485="","",'①7.積算内訳（販促）'!D485)</f>
        <v/>
      </c>
      <c r="E486" s="289">
        <f>SUM(F486:H486)</f>
        <v>0</v>
      </c>
      <c r="F486" s="289" t="str">
        <f>IF('①7.積算内訳（販促）'!F485="","",'①7.積算内訳（販促）'!F485)</f>
        <v/>
      </c>
      <c r="G486" s="289" t="str">
        <f>IF('①7.積算内訳（販促）'!G485="","",'①7.積算内訳（販促）'!G485)</f>
        <v/>
      </c>
      <c r="H486" s="755" t="str">
        <f>IF('①7.積算内訳（販促）'!H485="","",'①7.積算内訳（販促）'!H485)</f>
        <v/>
      </c>
      <c r="I486" s="1781"/>
      <c r="J486" s="273" t="s">
        <v>596</v>
      </c>
      <c r="K486" s="274"/>
      <c r="L486" s="289" t="str">
        <f t="shared" si="97"/>
        <v/>
      </c>
      <c r="M486" s="275"/>
      <c r="N486" s="275"/>
      <c r="O486" s="275"/>
      <c r="P486" s="1784"/>
      <c r="Q486" s="1381"/>
      <c r="R486" s="1382"/>
      <c r="S486" s="268"/>
      <c r="T486" s="270"/>
      <c r="U486" s="180"/>
    </row>
    <row r="487" spans="2:21" ht="37.5" hidden="1" customHeight="1">
      <c r="B487" s="285" t="str">
        <f>IF('①4.事業内容（販促）'!B53="","",'①4.事業内容（販促）'!B53)</f>
        <v/>
      </c>
      <c r="C487" s="1359" t="str">
        <f>IF('①4.事業内容（販促）'!C53="","",'①4.事業内容（販促）'!C53)</f>
        <v/>
      </c>
      <c r="D487" s="1360"/>
      <c r="E487" s="286">
        <f>SUM(E488:E496)</f>
        <v>0</v>
      </c>
      <c r="F487" s="286">
        <f>SUM(F488:F496)</f>
        <v>0</v>
      </c>
      <c r="G487" s="286">
        <f>SUM(G488:G496)</f>
        <v>0</v>
      </c>
      <c r="H487" s="757">
        <f>SUM(H488:H496)</f>
        <v>0</v>
      </c>
      <c r="I487" s="760" t="str">
        <f>IF('⑦1.活動計画変更（販促）'!C103="変更",'⑦1.活動計画変更（販促）'!B103,IF('⑦1.活動計画変更（販促）'!C103="中止",'⑦1.活動計画変更（販促）'!B103,""))</f>
        <v/>
      </c>
      <c r="J487" s="1359" t="str">
        <f>IF('⑦1.活動計画変更（販促）'!C103="変更",'⑦1.活動計画変更（販促）'!D103,"")</f>
        <v/>
      </c>
      <c r="K487" s="1360"/>
      <c r="L487" s="286" t="str">
        <f>IF(SUM(L488:L496)=0,"",SUM(L488:L496))</f>
        <v/>
      </c>
      <c r="M487" s="286" t="str">
        <f>IF(SUM(M488:M496)=0,"",SUM(M488:M496))</f>
        <v/>
      </c>
      <c r="N487" s="286" t="str">
        <f>IF(SUM(N488:N496)=0,"",SUM(N488:N496))</f>
        <v/>
      </c>
      <c r="O487" s="286" t="str">
        <f>IF(SUM(O488:O496)=0,"",SUM(O488:O496))</f>
        <v/>
      </c>
      <c r="P487" s="280"/>
      <c r="Q487" s="1777"/>
      <c r="R487" s="1778"/>
      <c r="S487" s="259"/>
      <c r="T487" s="257"/>
      <c r="U487" s="180"/>
    </row>
    <row r="488" spans="2:21" ht="19.5" hidden="1" customHeight="1">
      <c r="B488" s="1363"/>
      <c r="C488" s="260" t="s">
        <v>589</v>
      </c>
      <c r="D488" s="261"/>
      <c r="E488" s="287">
        <f>SUM(F488:H488)</f>
        <v>0</v>
      </c>
      <c r="F488" s="287" t="str">
        <f>IF('①7.積算内訳（販促）'!F487="","",'①7.積算内訳（販促）'!F487)</f>
        <v/>
      </c>
      <c r="G488" s="287" t="str">
        <f>IF('①7.積算内訳（販促）'!G487="","",'①7.積算内訳（販促）'!G487)</f>
        <v/>
      </c>
      <c r="H488" s="752" t="str">
        <f>IF('①7.積算内訳（販促）'!H487="","",'①7.積算内訳（販促）'!H487)</f>
        <v/>
      </c>
      <c r="I488" s="1779" t="str">
        <f>IF('⑦1.活動計画変更（販促）'!C103="選択","",IF('⑦1.活動計画変更（販促）'!C103="変更",'⑦1.活動計画変更（販促）'!C103,IF('⑦1.活動計画変更（販促）'!C103="中止","中止","")))</f>
        <v/>
      </c>
      <c r="J488" s="260" t="s">
        <v>589</v>
      </c>
      <c r="K488" s="261"/>
      <c r="L488" s="287" t="str">
        <f>IF(SUM(M488:O488)=0,"",SUM(M488:O488))</f>
        <v/>
      </c>
      <c r="M488" s="262"/>
      <c r="N488" s="262"/>
      <c r="O488" s="262"/>
      <c r="P488" s="1782"/>
      <c r="Q488" s="1785"/>
      <c r="R488" s="1786"/>
      <c r="S488" s="268"/>
      <c r="T488" s="270"/>
      <c r="U488" s="180"/>
    </row>
    <row r="489" spans="2:21" ht="19.5" hidden="1" customHeight="1">
      <c r="B489" s="1364"/>
      <c r="C489" s="264" t="s">
        <v>590</v>
      </c>
      <c r="D489" s="265"/>
      <c r="E489" s="288">
        <f t="shared" ref="E489:E495" si="98">SUM(F489:H489)</f>
        <v>0</v>
      </c>
      <c r="F489" s="288" t="str">
        <f>IF('①7.積算内訳（販促）'!F488="","",'①7.積算内訳（販促）'!F488)</f>
        <v/>
      </c>
      <c r="G489" s="288" t="str">
        <f>IF('①7.積算内訳（販促）'!G488="","",'①7.積算内訳（販促）'!G488)</f>
        <v/>
      </c>
      <c r="H489" s="753" t="str">
        <f>IF('①7.積算内訳（販促）'!H488="","",'①7.積算内訳（販促）'!H488)</f>
        <v/>
      </c>
      <c r="I489" s="1780"/>
      <c r="J489" s="264" t="s">
        <v>590</v>
      </c>
      <c r="K489" s="265"/>
      <c r="L489" s="288" t="str">
        <f t="shared" ref="L489:L496" si="99">IF(SUM(M489:O489)=0,"",SUM(M489:O489))</f>
        <v/>
      </c>
      <c r="M489" s="266"/>
      <c r="N489" s="266"/>
      <c r="O489" s="266"/>
      <c r="P489" s="1783"/>
      <c r="Q489" s="1373"/>
      <c r="R489" s="1374"/>
      <c r="S489" s="259"/>
      <c r="T489" s="257"/>
      <c r="U489" s="180"/>
    </row>
    <row r="490" spans="2:21" ht="19.5" hidden="1" customHeight="1">
      <c r="B490" s="1364"/>
      <c r="C490" s="264" t="s">
        <v>591</v>
      </c>
      <c r="D490" s="265"/>
      <c r="E490" s="288">
        <f t="shared" si="98"/>
        <v>0</v>
      </c>
      <c r="F490" s="288" t="str">
        <f>IF('①7.積算内訳（販促）'!F489="","",'①7.積算内訳（販促）'!F489)</f>
        <v/>
      </c>
      <c r="G490" s="288" t="str">
        <f>IF('①7.積算内訳（販促）'!G489="","",'①7.積算内訳（販促）'!G489)</f>
        <v/>
      </c>
      <c r="H490" s="753" t="str">
        <f>IF('①7.積算内訳（販促）'!H489="","",'①7.積算内訳（販促）'!H489)</f>
        <v/>
      </c>
      <c r="I490" s="1780"/>
      <c r="J490" s="264" t="s">
        <v>591</v>
      </c>
      <c r="K490" s="265"/>
      <c r="L490" s="288" t="str">
        <f t="shared" si="99"/>
        <v/>
      </c>
      <c r="M490" s="266"/>
      <c r="N490" s="266"/>
      <c r="O490" s="266"/>
      <c r="P490" s="1783"/>
      <c r="Q490" s="1373"/>
      <c r="R490" s="1374"/>
      <c r="S490" s="259"/>
      <c r="T490" s="257"/>
      <c r="U490" s="180"/>
    </row>
    <row r="491" spans="2:21" ht="19.5" hidden="1" customHeight="1">
      <c r="B491" s="1364"/>
      <c r="C491" s="269" t="s">
        <v>592</v>
      </c>
      <c r="D491" s="265"/>
      <c r="E491" s="288">
        <f t="shared" si="98"/>
        <v>0</v>
      </c>
      <c r="F491" s="288" t="str">
        <f>IF('①7.積算内訳（販促）'!F490="","",'①7.積算内訳（販促）'!F490)</f>
        <v/>
      </c>
      <c r="G491" s="288" t="str">
        <f>IF('①7.積算内訳（販促）'!G490="","",'①7.積算内訳（販促）'!G490)</f>
        <v/>
      </c>
      <c r="H491" s="753" t="str">
        <f>IF('①7.積算内訳（販促）'!H490="","",'①7.積算内訳（販促）'!H490)</f>
        <v/>
      </c>
      <c r="I491" s="1780"/>
      <c r="J491" s="269" t="s">
        <v>592</v>
      </c>
      <c r="K491" s="265"/>
      <c r="L491" s="288" t="str">
        <f t="shared" si="99"/>
        <v/>
      </c>
      <c r="M491" s="266"/>
      <c r="N491" s="266"/>
      <c r="O491" s="266"/>
      <c r="P491" s="1783"/>
      <c r="Q491" s="1373"/>
      <c r="R491" s="1374"/>
      <c r="S491" s="259"/>
      <c r="T491" s="257"/>
      <c r="U491" s="180"/>
    </row>
    <row r="492" spans="2:21" ht="19.5" hidden="1" customHeight="1">
      <c r="B492" s="1364"/>
      <c r="C492" s="264" t="s">
        <v>593</v>
      </c>
      <c r="D492" s="265"/>
      <c r="E492" s="288">
        <f t="shared" si="98"/>
        <v>0</v>
      </c>
      <c r="F492" s="288" t="str">
        <f>IF('①7.積算内訳（販促）'!F491="","",'①7.積算内訳（販促）'!F491)</f>
        <v/>
      </c>
      <c r="G492" s="288" t="str">
        <f>IF('①7.積算内訳（販促）'!G491="","",'①7.積算内訳（販促）'!G491)</f>
        <v/>
      </c>
      <c r="H492" s="753" t="str">
        <f>IF('①7.積算内訳（販促）'!H491="","",'①7.積算内訳（販促）'!H491)</f>
        <v/>
      </c>
      <c r="I492" s="1780"/>
      <c r="J492" s="264" t="s">
        <v>593</v>
      </c>
      <c r="K492" s="265"/>
      <c r="L492" s="288" t="str">
        <f t="shared" si="99"/>
        <v/>
      </c>
      <c r="M492" s="266"/>
      <c r="N492" s="266"/>
      <c r="O492" s="266"/>
      <c r="P492" s="1783"/>
      <c r="Q492" s="1373"/>
      <c r="R492" s="1374"/>
      <c r="S492" s="268"/>
      <c r="T492" s="270"/>
      <c r="U492" s="180"/>
    </row>
    <row r="493" spans="2:21" ht="19.5" hidden="1" customHeight="1">
      <c r="B493" s="1364"/>
      <c r="C493" s="264" t="s">
        <v>594</v>
      </c>
      <c r="D493" s="265"/>
      <c r="E493" s="288">
        <f t="shared" si="98"/>
        <v>0</v>
      </c>
      <c r="F493" s="754" t="str">
        <f>IF('①7.積算内訳（販促）'!F492="","",'①7.積算内訳（販促）'!F492)</f>
        <v/>
      </c>
      <c r="G493" s="754" t="str">
        <f>IF('①7.積算内訳（販促）'!G492="","",'①7.積算内訳（販促）'!G492)</f>
        <v/>
      </c>
      <c r="H493" s="753" t="str">
        <f>IF('①7.積算内訳（販促）'!H492="","",'①7.積算内訳（販促）'!H492)</f>
        <v/>
      </c>
      <c r="I493" s="1780"/>
      <c r="J493" s="264" t="s">
        <v>594</v>
      </c>
      <c r="K493" s="265"/>
      <c r="L493" s="288" t="str">
        <f t="shared" si="99"/>
        <v/>
      </c>
      <c r="M493" s="278"/>
      <c r="N493" s="278"/>
      <c r="O493" s="278"/>
      <c r="P493" s="1783"/>
      <c r="Q493" s="1373"/>
      <c r="R493" s="1374"/>
      <c r="S493" s="268"/>
      <c r="T493" s="270"/>
      <c r="U493" s="180"/>
    </row>
    <row r="494" spans="2:21" ht="19.5" hidden="1" customHeight="1">
      <c r="B494" s="1364"/>
      <c r="C494" s="272" t="s">
        <v>631</v>
      </c>
      <c r="D494" s="265"/>
      <c r="E494" s="288">
        <f t="shared" si="98"/>
        <v>0</v>
      </c>
      <c r="F494" s="288" t="str">
        <f>IF('①7.積算内訳（販促）'!F493="","",'①7.積算内訳（販促）'!F493)</f>
        <v/>
      </c>
      <c r="G494" s="288" t="str">
        <f>IF('①7.積算内訳（販促）'!G493="","",'①7.積算内訳（販促）'!G493)</f>
        <v/>
      </c>
      <c r="H494" s="753" t="str">
        <f>IF('①7.積算内訳（販促）'!H493="","",'①7.積算内訳（販促）'!H493)</f>
        <v/>
      </c>
      <c r="I494" s="1780"/>
      <c r="J494" s="272" t="s">
        <v>631</v>
      </c>
      <c r="K494" s="265"/>
      <c r="L494" s="288" t="str">
        <f t="shared" si="99"/>
        <v/>
      </c>
      <c r="M494" s="266"/>
      <c r="N494" s="266"/>
      <c r="O494" s="266"/>
      <c r="P494" s="1783"/>
      <c r="Q494" s="1373"/>
      <c r="R494" s="1374"/>
      <c r="S494" s="268"/>
      <c r="T494" s="270"/>
      <c r="U494" s="180"/>
    </row>
    <row r="495" spans="2:21" ht="19.5" hidden="1" customHeight="1">
      <c r="B495" s="1364"/>
      <c r="C495" s="264" t="s">
        <v>595</v>
      </c>
      <c r="D495" s="265"/>
      <c r="E495" s="288">
        <f t="shared" si="98"/>
        <v>0</v>
      </c>
      <c r="F495" s="288" t="str">
        <f>IF('①7.積算内訳（販促）'!F494="","",'①7.積算内訳（販促）'!F494)</f>
        <v/>
      </c>
      <c r="G495" s="288" t="str">
        <f>IF('①7.積算内訳（販促）'!G494="","",'①7.積算内訳（販促）'!G494)</f>
        <v/>
      </c>
      <c r="H495" s="753" t="str">
        <f>IF('①7.積算内訳（販促）'!H494="","",'①7.積算内訳（販促）'!H494)</f>
        <v/>
      </c>
      <c r="I495" s="1780"/>
      <c r="J495" s="264" t="s">
        <v>595</v>
      </c>
      <c r="K495" s="265"/>
      <c r="L495" s="288" t="str">
        <f t="shared" si="99"/>
        <v/>
      </c>
      <c r="M495" s="266"/>
      <c r="N495" s="266"/>
      <c r="O495" s="266"/>
      <c r="P495" s="1783"/>
      <c r="Q495" s="1373"/>
      <c r="R495" s="1374"/>
      <c r="S495" s="268"/>
      <c r="T495" s="270"/>
      <c r="U495" s="180"/>
    </row>
    <row r="496" spans="2:21" ht="19.5" hidden="1" customHeight="1" thickBot="1">
      <c r="B496" s="1365"/>
      <c r="C496" s="273" t="s">
        <v>596</v>
      </c>
      <c r="D496" s="758" t="str">
        <f>IF('①7.積算内訳（販促）'!D495="","",'①7.積算内訳（販促）'!D495)</f>
        <v/>
      </c>
      <c r="E496" s="289">
        <f>SUM(F496:H496)</f>
        <v>0</v>
      </c>
      <c r="F496" s="289" t="str">
        <f>IF('①7.積算内訳（販促）'!F495="","",'①7.積算内訳（販促）'!F495)</f>
        <v/>
      </c>
      <c r="G496" s="289" t="str">
        <f>IF('①7.積算内訳（販促）'!G495="","",'①7.積算内訳（販促）'!G495)</f>
        <v/>
      </c>
      <c r="H496" s="755" t="str">
        <f>IF('①7.積算内訳（販促）'!H495="","",'①7.積算内訳（販促）'!H495)</f>
        <v/>
      </c>
      <c r="I496" s="1781"/>
      <c r="J496" s="273" t="s">
        <v>596</v>
      </c>
      <c r="K496" s="274"/>
      <c r="L496" s="289" t="str">
        <f t="shared" si="99"/>
        <v/>
      </c>
      <c r="M496" s="275"/>
      <c r="N496" s="275"/>
      <c r="O496" s="275"/>
      <c r="P496" s="1784"/>
      <c r="Q496" s="1381"/>
      <c r="R496" s="1382"/>
      <c r="S496" s="268"/>
      <c r="T496" s="270"/>
      <c r="U496" s="180"/>
    </row>
    <row r="497" spans="2:21" ht="37.5" hidden="1" customHeight="1">
      <c r="B497" s="285" t="str">
        <f>IF('①4.事業内容（販促）'!B54="","",'①4.事業内容（販促）'!B54)</f>
        <v/>
      </c>
      <c r="C497" s="1359" t="str">
        <f>IF('①4.事業内容（販促）'!C54="","",'①4.事業内容（販促）'!C54)</f>
        <v/>
      </c>
      <c r="D497" s="1360"/>
      <c r="E497" s="286">
        <f>SUM(E498:E506)</f>
        <v>0</v>
      </c>
      <c r="F497" s="286">
        <f>SUM(F498:F506)</f>
        <v>0</v>
      </c>
      <c r="G497" s="286">
        <f>SUM(G498:G506)</f>
        <v>0</v>
      </c>
      <c r="H497" s="757">
        <f>SUM(H498:H506)</f>
        <v>0</v>
      </c>
      <c r="I497" s="760" t="str">
        <f>IF('⑦1.活動計画変更（販促）'!C105="変更",'⑦1.活動計画変更（販促）'!B105,IF('⑦1.活動計画変更（販促）'!C105="中止",'⑦1.活動計画変更（販促）'!B105,""))</f>
        <v/>
      </c>
      <c r="J497" s="1359" t="str">
        <f>IF('⑦1.活動計画変更（販促）'!C105="変更",'⑦1.活動計画変更（販促）'!D105,"")</f>
        <v/>
      </c>
      <c r="K497" s="1360"/>
      <c r="L497" s="286" t="str">
        <f>IF(SUM(L498:L506)=0,"",SUM(L498:L506))</f>
        <v/>
      </c>
      <c r="M497" s="286" t="str">
        <f>IF(SUM(M498:M506)=0,"",SUM(M498:M506))</f>
        <v/>
      </c>
      <c r="N497" s="286" t="str">
        <f>IF(SUM(N498:N506)=0,"",SUM(N498:N506))</f>
        <v/>
      </c>
      <c r="O497" s="286" t="str">
        <f>IF(SUM(O498:O506)=0,"",SUM(O498:O506))</f>
        <v/>
      </c>
      <c r="P497" s="280"/>
      <c r="Q497" s="1777"/>
      <c r="R497" s="1778"/>
      <c r="S497" s="259"/>
      <c r="T497" s="257"/>
      <c r="U497" s="180"/>
    </row>
    <row r="498" spans="2:21" ht="19.5" hidden="1" customHeight="1">
      <c r="B498" s="1363"/>
      <c r="C498" s="260" t="s">
        <v>589</v>
      </c>
      <c r="D498" s="261"/>
      <c r="E498" s="287">
        <f>SUM(F498:H498)</f>
        <v>0</v>
      </c>
      <c r="F498" s="287" t="str">
        <f>IF('①7.積算内訳（販促）'!F497="","",'①7.積算内訳（販促）'!F497)</f>
        <v/>
      </c>
      <c r="G498" s="287" t="str">
        <f>IF('①7.積算内訳（販促）'!G497="","",'①7.積算内訳（販促）'!G497)</f>
        <v/>
      </c>
      <c r="H498" s="752" t="str">
        <f>IF('①7.積算内訳（販促）'!H497="","",'①7.積算内訳（販促）'!H497)</f>
        <v/>
      </c>
      <c r="I498" s="1779" t="str">
        <f>IF('⑦1.活動計画変更（販促）'!C105="選択","",IF('⑦1.活動計画変更（販促）'!C105="変更",'⑦1.活動計画変更（販促）'!C105,IF('⑦1.活動計画変更（販促）'!C105="中止","中止","")))</f>
        <v/>
      </c>
      <c r="J498" s="260" t="s">
        <v>589</v>
      </c>
      <c r="K498" s="261"/>
      <c r="L498" s="287" t="str">
        <f>IF(SUM(M498:O498)=0,"",SUM(M498:O498))</f>
        <v/>
      </c>
      <c r="M498" s="262"/>
      <c r="N498" s="262"/>
      <c r="O498" s="262"/>
      <c r="P498" s="1782"/>
      <c r="Q498" s="1785"/>
      <c r="R498" s="1786"/>
      <c r="S498" s="268"/>
      <c r="T498" s="270"/>
      <c r="U498" s="180"/>
    </row>
    <row r="499" spans="2:21" ht="19.5" hidden="1" customHeight="1">
      <c r="B499" s="1364"/>
      <c r="C499" s="264" t="s">
        <v>590</v>
      </c>
      <c r="D499" s="265"/>
      <c r="E499" s="288">
        <f t="shared" ref="E499:E505" si="100">SUM(F499:H499)</f>
        <v>0</v>
      </c>
      <c r="F499" s="288" t="str">
        <f>IF('①7.積算内訳（販促）'!F498="","",'①7.積算内訳（販促）'!F498)</f>
        <v/>
      </c>
      <c r="G499" s="288" t="str">
        <f>IF('①7.積算内訳（販促）'!G498="","",'①7.積算内訳（販促）'!G498)</f>
        <v/>
      </c>
      <c r="H499" s="753" t="str">
        <f>IF('①7.積算内訳（販促）'!H498="","",'①7.積算内訳（販促）'!H498)</f>
        <v/>
      </c>
      <c r="I499" s="1780"/>
      <c r="J499" s="264" t="s">
        <v>590</v>
      </c>
      <c r="K499" s="265"/>
      <c r="L499" s="288" t="str">
        <f t="shared" ref="L499:L506" si="101">IF(SUM(M499:O499)=0,"",SUM(M499:O499))</f>
        <v/>
      </c>
      <c r="M499" s="266"/>
      <c r="N499" s="266"/>
      <c r="O499" s="266"/>
      <c r="P499" s="1783"/>
      <c r="Q499" s="1373"/>
      <c r="R499" s="1374"/>
      <c r="S499" s="259"/>
      <c r="T499" s="257"/>
      <c r="U499" s="180"/>
    </row>
    <row r="500" spans="2:21" ht="19.5" hidden="1" customHeight="1">
      <c r="B500" s="1364"/>
      <c r="C500" s="264" t="s">
        <v>591</v>
      </c>
      <c r="D500" s="265"/>
      <c r="E500" s="288">
        <f t="shared" si="100"/>
        <v>0</v>
      </c>
      <c r="F500" s="288" t="str">
        <f>IF('①7.積算内訳（販促）'!F499="","",'①7.積算内訳（販促）'!F499)</f>
        <v/>
      </c>
      <c r="G500" s="288" t="str">
        <f>IF('①7.積算内訳（販促）'!G499="","",'①7.積算内訳（販促）'!G499)</f>
        <v/>
      </c>
      <c r="H500" s="753" t="str">
        <f>IF('①7.積算内訳（販促）'!H499="","",'①7.積算内訳（販促）'!H499)</f>
        <v/>
      </c>
      <c r="I500" s="1780"/>
      <c r="J500" s="264" t="s">
        <v>591</v>
      </c>
      <c r="K500" s="265"/>
      <c r="L500" s="288" t="str">
        <f t="shared" si="101"/>
        <v/>
      </c>
      <c r="M500" s="266"/>
      <c r="N500" s="266"/>
      <c r="O500" s="266"/>
      <c r="P500" s="1783"/>
      <c r="Q500" s="1373"/>
      <c r="R500" s="1374"/>
      <c r="S500" s="259"/>
      <c r="T500" s="257"/>
      <c r="U500" s="180"/>
    </row>
    <row r="501" spans="2:21" ht="19.5" hidden="1" customHeight="1">
      <c r="B501" s="1364"/>
      <c r="C501" s="269" t="s">
        <v>592</v>
      </c>
      <c r="D501" s="265"/>
      <c r="E501" s="288">
        <f t="shared" si="100"/>
        <v>0</v>
      </c>
      <c r="F501" s="288" t="str">
        <f>IF('①7.積算内訳（販促）'!F500="","",'①7.積算内訳（販促）'!F500)</f>
        <v/>
      </c>
      <c r="G501" s="288" t="str">
        <f>IF('①7.積算内訳（販促）'!G500="","",'①7.積算内訳（販促）'!G500)</f>
        <v/>
      </c>
      <c r="H501" s="753" t="str">
        <f>IF('①7.積算内訳（販促）'!H500="","",'①7.積算内訳（販促）'!H500)</f>
        <v/>
      </c>
      <c r="I501" s="1780"/>
      <c r="J501" s="269" t="s">
        <v>592</v>
      </c>
      <c r="K501" s="265"/>
      <c r="L501" s="288" t="str">
        <f t="shared" si="101"/>
        <v/>
      </c>
      <c r="M501" s="266"/>
      <c r="N501" s="266"/>
      <c r="O501" s="266"/>
      <c r="P501" s="1783"/>
      <c r="Q501" s="1373"/>
      <c r="R501" s="1374"/>
      <c r="S501" s="259"/>
      <c r="T501" s="257"/>
      <c r="U501" s="180"/>
    </row>
    <row r="502" spans="2:21" ht="19.5" hidden="1" customHeight="1">
      <c r="B502" s="1364"/>
      <c r="C502" s="264" t="s">
        <v>593</v>
      </c>
      <c r="D502" s="265"/>
      <c r="E502" s="288">
        <f t="shared" si="100"/>
        <v>0</v>
      </c>
      <c r="F502" s="288" t="str">
        <f>IF('①7.積算内訳（販促）'!F501="","",'①7.積算内訳（販促）'!F501)</f>
        <v/>
      </c>
      <c r="G502" s="288" t="str">
        <f>IF('①7.積算内訳（販促）'!G501="","",'①7.積算内訳（販促）'!G501)</f>
        <v/>
      </c>
      <c r="H502" s="753" t="str">
        <f>IF('①7.積算内訳（販促）'!H501="","",'①7.積算内訳（販促）'!H501)</f>
        <v/>
      </c>
      <c r="I502" s="1780"/>
      <c r="J502" s="264" t="s">
        <v>593</v>
      </c>
      <c r="K502" s="265"/>
      <c r="L502" s="288" t="str">
        <f t="shared" si="101"/>
        <v/>
      </c>
      <c r="M502" s="266"/>
      <c r="N502" s="266"/>
      <c r="O502" s="266"/>
      <c r="P502" s="1783"/>
      <c r="Q502" s="1373"/>
      <c r="R502" s="1374"/>
      <c r="S502" s="268"/>
      <c r="T502" s="270"/>
      <c r="U502" s="180"/>
    </row>
    <row r="503" spans="2:21" ht="19.5" hidden="1" customHeight="1">
      <c r="B503" s="1364"/>
      <c r="C503" s="264" t="s">
        <v>594</v>
      </c>
      <c r="D503" s="265"/>
      <c r="E503" s="288">
        <f t="shared" si="100"/>
        <v>0</v>
      </c>
      <c r="F503" s="754" t="str">
        <f>IF('①7.積算内訳（販促）'!F502="","",'①7.積算内訳（販促）'!F502)</f>
        <v/>
      </c>
      <c r="G503" s="754" t="str">
        <f>IF('①7.積算内訳（販促）'!G502="","",'①7.積算内訳（販促）'!G502)</f>
        <v/>
      </c>
      <c r="H503" s="753" t="str">
        <f>IF('①7.積算内訳（販促）'!H502="","",'①7.積算内訳（販促）'!H502)</f>
        <v/>
      </c>
      <c r="I503" s="1780"/>
      <c r="J503" s="264" t="s">
        <v>594</v>
      </c>
      <c r="K503" s="265"/>
      <c r="L503" s="288" t="str">
        <f t="shared" si="101"/>
        <v/>
      </c>
      <c r="M503" s="278"/>
      <c r="N503" s="278"/>
      <c r="O503" s="278"/>
      <c r="P503" s="1783"/>
      <c r="Q503" s="1373"/>
      <c r="R503" s="1374"/>
      <c r="S503" s="268"/>
      <c r="T503" s="270"/>
      <c r="U503" s="180"/>
    </row>
    <row r="504" spans="2:21" ht="19.5" hidden="1" customHeight="1">
      <c r="B504" s="1364"/>
      <c r="C504" s="272" t="s">
        <v>631</v>
      </c>
      <c r="D504" s="265"/>
      <c r="E504" s="288">
        <f t="shared" si="100"/>
        <v>0</v>
      </c>
      <c r="F504" s="288" t="str">
        <f>IF('①7.積算内訳（販促）'!F503="","",'①7.積算内訳（販促）'!F503)</f>
        <v/>
      </c>
      <c r="G504" s="288" t="str">
        <f>IF('①7.積算内訳（販促）'!G503="","",'①7.積算内訳（販促）'!G503)</f>
        <v/>
      </c>
      <c r="H504" s="753" t="str">
        <f>IF('①7.積算内訳（販促）'!H503="","",'①7.積算内訳（販促）'!H503)</f>
        <v/>
      </c>
      <c r="I504" s="1780"/>
      <c r="J504" s="272" t="s">
        <v>631</v>
      </c>
      <c r="K504" s="265"/>
      <c r="L504" s="288" t="str">
        <f t="shared" si="101"/>
        <v/>
      </c>
      <c r="M504" s="266"/>
      <c r="N504" s="266"/>
      <c r="O504" s="266"/>
      <c r="P504" s="1783"/>
      <c r="Q504" s="1373"/>
      <c r="R504" s="1374"/>
      <c r="S504" s="268"/>
      <c r="T504" s="270"/>
      <c r="U504" s="180"/>
    </row>
    <row r="505" spans="2:21" ht="19.5" hidden="1" customHeight="1">
      <c r="B505" s="1364"/>
      <c r="C505" s="264" t="s">
        <v>595</v>
      </c>
      <c r="D505" s="265"/>
      <c r="E505" s="288">
        <f t="shared" si="100"/>
        <v>0</v>
      </c>
      <c r="F505" s="288" t="str">
        <f>IF('①7.積算内訳（販促）'!F504="","",'①7.積算内訳（販促）'!F504)</f>
        <v/>
      </c>
      <c r="G505" s="288" t="str">
        <f>IF('①7.積算内訳（販促）'!G504="","",'①7.積算内訳（販促）'!G504)</f>
        <v/>
      </c>
      <c r="H505" s="753" t="str">
        <f>IF('①7.積算内訳（販促）'!H504="","",'①7.積算内訳（販促）'!H504)</f>
        <v/>
      </c>
      <c r="I505" s="1780"/>
      <c r="J505" s="264" t="s">
        <v>595</v>
      </c>
      <c r="K505" s="265"/>
      <c r="L505" s="288" t="str">
        <f t="shared" si="101"/>
        <v/>
      </c>
      <c r="M505" s="266"/>
      <c r="N505" s="266"/>
      <c r="O505" s="266"/>
      <c r="P505" s="1783"/>
      <c r="Q505" s="1373"/>
      <c r="R505" s="1374"/>
      <c r="S505" s="268"/>
      <c r="T505" s="270"/>
      <c r="U505" s="180"/>
    </row>
    <row r="506" spans="2:21" ht="19.5" hidden="1" customHeight="1" thickBot="1">
      <c r="B506" s="1365"/>
      <c r="C506" s="273" t="s">
        <v>596</v>
      </c>
      <c r="D506" s="758" t="str">
        <f>IF('①7.積算内訳（販促）'!D505="","",'①7.積算内訳（販促）'!D505)</f>
        <v/>
      </c>
      <c r="E506" s="289">
        <f>SUM(F506:H506)</f>
        <v>0</v>
      </c>
      <c r="F506" s="289" t="str">
        <f>IF('①7.積算内訳（販促）'!F505="","",'①7.積算内訳（販促）'!F505)</f>
        <v/>
      </c>
      <c r="G506" s="289" t="str">
        <f>IF('①7.積算内訳（販促）'!G505="","",'①7.積算内訳（販促）'!G505)</f>
        <v/>
      </c>
      <c r="H506" s="755" t="str">
        <f>IF('①7.積算内訳（販促）'!H505="","",'①7.積算内訳（販促）'!H505)</f>
        <v/>
      </c>
      <c r="I506" s="1781"/>
      <c r="J506" s="273" t="s">
        <v>596</v>
      </c>
      <c r="K506" s="274"/>
      <c r="L506" s="289" t="str">
        <f t="shared" si="101"/>
        <v/>
      </c>
      <c r="M506" s="275"/>
      <c r="N506" s="275"/>
      <c r="O506" s="275"/>
      <c r="P506" s="1784"/>
      <c r="Q506" s="1381"/>
      <c r="R506" s="1382"/>
      <c r="S506" s="268"/>
      <c r="T506" s="270"/>
      <c r="U506" s="180"/>
    </row>
    <row r="507" spans="2:21" ht="37.5" hidden="1" customHeight="1">
      <c r="B507" s="204" t="str">
        <f>IF('①4.事業内容（販促）'!B55="","",'①4.事業内容（販促）'!B55)</f>
        <v/>
      </c>
      <c r="C507" s="1359" t="str">
        <f>IF('①4.事業内容（販促）'!C55="","",'①4.事業内容（販促）'!C55)</f>
        <v/>
      </c>
      <c r="D507" s="1360"/>
      <c r="E507" s="284">
        <f>SUM(E508:E516)</f>
        <v>0</v>
      </c>
      <c r="F507" s="284">
        <f>SUM(F508:F516)</f>
        <v>0</v>
      </c>
      <c r="G507" s="284">
        <f>SUM(G508:G516)</f>
        <v>0</v>
      </c>
      <c r="H507" s="756">
        <f>SUM(H508:H516)</f>
        <v>0</v>
      </c>
      <c r="I507" s="760" t="str">
        <f>IF('⑦1.活動計画変更（販促）'!C107="変更",'⑦1.活動計画変更（販促）'!B107,IF('⑦1.活動計画変更（販促）'!C107="中止",'⑦1.活動計画変更（販促）'!B107,""))</f>
        <v/>
      </c>
      <c r="J507" s="1359" t="str">
        <f>IF('⑦1.活動計画変更（販促）'!C107="変更",'⑦1.活動計画変更（販促）'!D107,"")</f>
        <v/>
      </c>
      <c r="K507" s="1360"/>
      <c r="L507" s="284" t="str">
        <f>IF(SUM(L508:L516)=0,"",SUM(L508:L516))</f>
        <v/>
      </c>
      <c r="M507" s="284" t="str">
        <f>IF(SUM(M508:M516)=0,"",SUM(M508:M516))</f>
        <v/>
      </c>
      <c r="N507" s="284" t="str">
        <f>IF(SUM(N508:N516)=0,"",SUM(N508:N516))</f>
        <v/>
      </c>
      <c r="O507" s="284" t="str">
        <f>IF(SUM(O508:O516)=0,"",SUM(O508:O516))</f>
        <v/>
      </c>
      <c r="P507" s="277"/>
      <c r="Q507" s="1787"/>
      <c r="R507" s="1788"/>
      <c r="S507" s="259"/>
      <c r="T507" s="257"/>
      <c r="U507" s="180"/>
    </row>
    <row r="508" spans="2:21" ht="19.5" hidden="1" customHeight="1">
      <c r="B508" s="1363"/>
      <c r="C508" s="260" t="s">
        <v>589</v>
      </c>
      <c r="D508" s="261"/>
      <c r="E508" s="287">
        <f>SUM(F508:H508)</f>
        <v>0</v>
      </c>
      <c r="F508" s="287" t="str">
        <f>IF('①7.積算内訳（販促）'!F507="","",'①7.積算内訳（販促）'!F507)</f>
        <v/>
      </c>
      <c r="G508" s="287" t="str">
        <f>IF('①7.積算内訳（販促）'!G507="","",'①7.積算内訳（販促）'!G507)</f>
        <v/>
      </c>
      <c r="H508" s="752" t="str">
        <f>IF('①7.積算内訳（販促）'!H507="","",'①7.積算内訳（販促）'!H507)</f>
        <v/>
      </c>
      <c r="I508" s="1779" t="str">
        <f>IF('⑦1.活動計画変更（販促）'!C107="選択","",IF('⑦1.活動計画変更（販促）'!C107="変更",'⑦1.活動計画変更（販促）'!C107,IF('⑦1.活動計画変更（販促）'!C107="中止","中止","")))</f>
        <v/>
      </c>
      <c r="J508" s="260" t="s">
        <v>589</v>
      </c>
      <c r="K508" s="261"/>
      <c r="L508" s="287" t="str">
        <f>IF(SUM(M508:O508)=0,"",SUM(M508:O508))</f>
        <v/>
      </c>
      <c r="M508" s="262"/>
      <c r="N508" s="262"/>
      <c r="O508" s="262"/>
      <c r="P508" s="1782"/>
      <c r="Q508" s="1785"/>
      <c r="R508" s="1786"/>
      <c r="S508" s="268"/>
      <c r="T508" s="270"/>
      <c r="U508" s="180"/>
    </row>
    <row r="509" spans="2:21" ht="19.5" hidden="1" customHeight="1">
      <c r="B509" s="1364"/>
      <c r="C509" s="264" t="s">
        <v>590</v>
      </c>
      <c r="D509" s="265"/>
      <c r="E509" s="288">
        <f t="shared" ref="E509:E515" si="102">SUM(F509:H509)</f>
        <v>0</v>
      </c>
      <c r="F509" s="288" t="str">
        <f>IF('①7.積算内訳（販促）'!F508="","",'①7.積算内訳（販促）'!F508)</f>
        <v/>
      </c>
      <c r="G509" s="288" t="str">
        <f>IF('①7.積算内訳（販促）'!G508="","",'①7.積算内訳（販促）'!G508)</f>
        <v/>
      </c>
      <c r="H509" s="753" t="str">
        <f>IF('①7.積算内訳（販促）'!H508="","",'①7.積算内訳（販促）'!H508)</f>
        <v/>
      </c>
      <c r="I509" s="1780"/>
      <c r="J509" s="264" t="s">
        <v>590</v>
      </c>
      <c r="K509" s="265"/>
      <c r="L509" s="288" t="str">
        <f t="shared" ref="L509:L516" si="103">IF(SUM(M509:O509)=0,"",SUM(M509:O509))</f>
        <v/>
      </c>
      <c r="M509" s="266"/>
      <c r="N509" s="266"/>
      <c r="O509" s="266"/>
      <c r="P509" s="1783"/>
      <c r="Q509" s="1373"/>
      <c r="R509" s="1374"/>
      <c r="S509" s="259"/>
      <c r="T509" s="257"/>
      <c r="U509" s="180"/>
    </row>
    <row r="510" spans="2:21" ht="19.5" hidden="1" customHeight="1">
      <c r="B510" s="1364"/>
      <c r="C510" s="264" t="s">
        <v>591</v>
      </c>
      <c r="D510" s="265"/>
      <c r="E510" s="288">
        <f t="shared" si="102"/>
        <v>0</v>
      </c>
      <c r="F510" s="288" t="str">
        <f>IF('①7.積算内訳（販促）'!F509="","",'①7.積算内訳（販促）'!F509)</f>
        <v/>
      </c>
      <c r="G510" s="288" t="str">
        <f>IF('①7.積算内訳（販促）'!G509="","",'①7.積算内訳（販促）'!G509)</f>
        <v/>
      </c>
      <c r="H510" s="753" t="str">
        <f>IF('①7.積算内訳（販促）'!H509="","",'①7.積算内訳（販促）'!H509)</f>
        <v/>
      </c>
      <c r="I510" s="1780"/>
      <c r="J510" s="264" t="s">
        <v>591</v>
      </c>
      <c r="K510" s="265"/>
      <c r="L510" s="288" t="str">
        <f t="shared" si="103"/>
        <v/>
      </c>
      <c r="M510" s="266"/>
      <c r="N510" s="266"/>
      <c r="O510" s="266"/>
      <c r="P510" s="1783"/>
      <c r="Q510" s="1373"/>
      <c r="R510" s="1374"/>
      <c r="S510" s="259"/>
      <c r="T510" s="257"/>
      <c r="U510" s="180"/>
    </row>
    <row r="511" spans="2:21" ht="19.5" hidden="1" customHeight="1">
      <c r="B511" s="1364"/>
      <c r="C511" s="269" t="s">
        <v>592</v>
      </c>
      <c r="D511" s="265"/>
      <c r="E511" s="288">
        <f t="shared" si="102"/>
        <v>0</v>
      </c>
      <c r="F511" s="288" t="str">
        <f>IF('①7.積算内訳（販促）'!F510="","",'①7.積算内訳（販促）'!F510)</f>
        <v/>
      </c>
      <c r="G511" s="288" t="str">
        <f>IF('①7.積算内訳（販促）'!G510="","",'①7.積算内訳（販促）'!G510)</f>
        <v/>
      </c>
      <c r="H511" s="753" t="str">
        <f>IF('①7.積算内訳（販促）'!H510="","",'①7.積算内訳（販促）'!H510)</f>
        <v/>
      </c>
      <c r="I511" s="1780"/>
      <c r="J511" s="269" t="s">
        <v>592</v>
      </c>
      <c r="K511" s="265"/>
      <c r="L511" s="288" t="str">
        <f t="shared" si="103"/>
        <v/>
      </c>
      <c r="M511" s="266"/>
      <c r="N511" s="266"/>
      <c r="O511" s="266"/>
      <c r="P511" s="1783"/>
      <c r="Q511" s="1373"/>
      <c r="R511" s="1374"/>
      <c r="S511" s="259"/>
      <c r="T511" s="257"/>
      <c r="U511" s="180"/>
    </row>
    <row r="512" spans="2:21" ht="19.5" hidden="1" customHeight="1">
      <c r="B512" s="1364"/>
      <c r="C512" s="264" t="s">
        <v>593</v>
      </c>
      <c r="D512" s="265"/>
      <c r="E512" s="288">
        <f t="shared" si="102"/>
        <v>0</v>
      </c>
      <c r="F512" s="288" t="str">
        <f>IF('①7.積算内訳（販促）'!F511="","",'①7.積算内訳（販促）'!F511)</f>
        <v/>
      </c>
      <c r="G512" s="288" t="str">
        <f>IF('①7.積算内訳（販促）'!G511="","",'①7.積算内訳（販促）'!G511)</f>
        <v/>
      </c>
      <c r="H512" s="753" t="str">
        <f>IF('①7.積算内訳（販促）'!H511="","",'①7.積算内訳（販促）'!H511)</f>
        <v/>
      </c>
      <c r="I512" s="1780"/>
      <c r="J512" s="264" t="s">
        <v>593</v>
      </c>
      <c r="K512" s="265"/>
      <c r="L512" s="288" t="str">
        <f t="shared" si="103"/>
        <v/>
      </c>
      <c r="M512" s="266"/>
      <c r="N512" s="266"/>
      <c r="O512" s="266"/>
      <c r="P512" s="1783"/>
      <c r="Q512" s="1373"/>
      <c r="R512" s="1374"/>
      <c r="S512" s="268"/>
      <c r="T512" s="270"/>
      <c r="U512" s="180"/>
    </row>
    <row r="513" spans="2:21" ht="19.5" hidden="1" customHeight="1">
      <c r="B513" s="1364"/>
      <c r="C513" s="264" t="s">
        <v>594</v>
      </c>
      <c r="D513" s="265"/>
      <c r="E513" s="288">
        <f t="shared" si="102"/>
        <v>0</v>
      </c>
      <c r="F513" s="754" t="str">
        <f>IF('①7.積算内訳（販促）'!F512="","",'①7.積算内訳（販促）'!F512)</f>
        <v/>
      </c>
      <c r="G513" s="754" t="str">
        <f>IF('①7.積算内訳（販促）'!G512="","",'①7.積算内訳（販促）'!G512)</f>
        <v/>
      </c>
      <c r="H513" s="753" t="str">
        <f>IF('①7.積算内訳（販促）'!H512="","",'①7.積算内訳（販促）'!H512)</f>
        <v/>
      </c>
      <c r="I513" s="1780"/>
      <c r="J513" s="264" t="s">
        <v>594</v>
      </c>
      <c r="K513" s="265"/>
      <c r="L513" s="288" t="str">
        <f t="shared" si="103"/>
        <v/>
      </c>
      <c r="M513" s="278"/>
      <c r="N513" s="278"/>
      <c r="O513" s="278"/>
      <c r="P513" s="1783"/>
      <c r="Q513" s="1373"/>
      <c r="R513" s="1374"/>
      <c r="S513" s="268"/>
      <c r="T513" s="270"/>
      <c r="U513" s="180"/>
    </row>
    <row r="514" spans="2:21" ht="19.5" hidden="1" customHeight="1">
      <c r="B514" s="1364"/>
      <c r="C514" s="272" t="s">
        <v>631</v>
      </c>
      <c r="D514" s="265"/>
      <c r="E514" s="288">
        <f t="shared" si="102"/>
        <v>0</v>
      </c>
      <c r="F514" s="288" t="str">
        <f>IF('①7.積算内訳（販促）'!F513="","",'①7.積算内訳（販促）'!F513)</f>
        <v/>
      </c>
      <c r="G514" s="288" t="str">
        <f>IF('①7.積算内訳（販促）'!G513="","",'①7.積算内訳（販促）'!G513)</f>
        <v/>
      </c>
      <c r="H514" s="753" t="str">
        <f>IF('①7.積算内訳（販促）'!H513="","",'①7.積算内訳（販促）'!H513)</f>
        <v/>
      </c>
      <c r="I514" s="1780"/>
      <c r="J514" s="272" t="s">
        <v>631</v>
      </c>
      <c r="K514" s="265"/>
      <c r="L514" s="288" t="str">
        <f t="shared" si="103"/>
        <v/>
      </c>
      <c r="M514" s="266"/>
      <c r="N514" s="266"/>
      <c r="O514" s="266"/>
      <c r="P514" s="1783"/>
      <c r="Q514" s="1373"/>
      <c r="R514" s="1374"/>
      <c r="S514" s="268"/>
      <c r="T514" s="270"/>
      <c r="U514" s="180"/>
    </row>
    <row r="515" spans="2:21" ht="19.5" hidden="1" customHeight="1">
      <c r="B515" s="1364"/>
      <c r="C515" s="264" t="s">
        <v>595</v>
      </c>
      <c r="D515" s="265"/>
      <c r="E515" s="288">
        <f t="shared" si="102"/>
        <v>0</v>
      </c>
      <c r="F515" s="288" t="str">
        <f>IF('①7.積算内訳（販促）'!F514="","",'①7.積算内訳（販促）'!F514)</f>
        <v/>
      </c>
      <c r="G515" s="288" t="str">
        <f>IF('①7.積算内訳（販促）'!G514="","",'①7.積算内訳（販促）'!G514)</f>
        <v/>
      </c>
      <c r="H515" s="753" t="str">
        <f>IF('①7.積算内訳（販促）'!H514="","",'①7.積算内訳（販促）'!H514)</f>
        <v/>
      </c>
      <c r="I515" s="1780"/>
      <c r="J515" s="264" t="s">
        <v>595</v>
      </c>
      <c r="K515" s="265"/>
      <c r="L515" s="288" t="str">
        <f t="shared" si="103"/>
        <v/>
      </c>
      <c r="M515" s="266"/>
      <c r="N515" s="266"/>
      <c r="O515" s="266"/>
      <c r="P515" s="1783"/>
      <c r="Q515" s="1373"/>
      <c r="R515" s="1374"/>
      <c r="S515" s="268"/>
      <c r="T515" s="270"/>
      <c r="U515" s="180"/>
    </row>
    <row r="516" spans="2:21" ht="19.5" hidden="1" customHeight="1" thickBot="1">
      <c r="B516" s="1365"/>
      <c r="C516" s="273" t="s">
        <v>596</v>
      </c>
      <c r="D516" s="758" t="str">
        <f>IF('①7.積算内訳（販促）'!D515="","",'①7.積算内訳（販促）'!D515)</f>
        <v/>
      </c>
      <c r="E516" s="761">
        <f>SUM(F516:H516)</f>
        <v>0</v>
      </c>
      <c r="F516" s="289" t="str">
        <f>IF('①7.積算内訳（販促）'!F515="","",'①7.積算内訳（販促）'!F515)</f>
        <v/>
      </c>
      <c r="G516" s="289" t="str">
        <f>IF('①7.積算内訳（販促）'!G515="","",'①7.積算内訳（販促）'!G515)</f>
        <v/>
      </c>
      <c r="H516" s="755" t="str">
        <f>IF('①7.積算内訳（販促）'!H515="","",'①7.積算内訳（販促）'!H515)</f>
        <v/>
      </c>
      <c r="I516" s="1781"/>
      <c r="J516" s="273" t="s">
        <v>596</v>
      </c>
      <c r="K516" s="274"/>
      <c r="L516" s="761" t="str">
        <f t="shared" si="103"/>
        <v/>
      </c>
      <c r="M516" s="748"/>
      <c r="N516" s="748"/>
      <c r="O516" s="748"/>
      <c r="P516" s="1784"/>
      <c r="Q516" s="1381"/>
      <c r="R516" s="1382"/>
      <c r="S516" s="268"/>
      <c r="T516" s="270"/>
      <c r="U516" s="180"/>
    </row>
    <row r="517" spans="2:21" ht="37.5" hidden="1" customHeight="1">
      <c r="B517" s="285" t="str">
        <f>IF('①4.事業内容（販促）'!B56="","",'①4.事業内容（販促）'!B56)</f>
        <v/>
      </c>
      <c r="C517" s="1359" t="str">
        <f>IF('①4.事業内容（販促）'!C56="","",'①4.事業内容（販促）'!C56)</f>
        <v/>
      </c>
      <c r="D517" s="1360"/>
      <c r="E517" s="286">
        <f>SUM(E518:E526)</f>
        <v>0</v>
      </c>
      <c r="F517" s="286">
        <f>SUM(F518:F526)</f>
        <v>0</v>
      </c>
      <c r="G517" s="286">
        <f>SUM(G518:G526)</f>
        <v>0</v>
      </c>
      <c r="H517" s="757">
        <f>SUM(H518:H526)</f>
        <v>0</v>
      </c>
      <c r="I517" s="760" t="str">
        <f>IF('⑦1.活動計画変更（販促）'!C109="変更",'⑦1.活動計画変更（販促）'!B109,IF('⑦1.活動計画変更（販促）'!C109="中止",'⑦1.活動計画変更（販促）'!B109,""))</f>
        <v/>
      </c>
      <c r="J517" s="1359" t="str">
        <f>IF('⑦1.活動計画変更（販促）'!C109="変更",'⑦1.活動計画変更（販促）'!D109,"")</f>
        <v/>
      </c>
      <c r="K517" s="1360"/>
      <c r="L517" s="286" t="str">
        <f>IF(SUM(L518:L526)=0,"",SUM(L518:L526))</f>
        <v/>
      </c>
      <c r="M517" s="286" t="str">
        <f>IF(SUM(M518:M526)=0,"",SUM(M518:M526))</f>
        <v/>
      </c>
      <c r="N517" s="286" t="str">
        <f>IF(SUM(N518:N526)=0,"",SUM(N518:N526))</f>
        <v/>
      </c>
      <c r="O517" s="286" t="str">
        <f>IF(SUM(O518:O526)=0,"",SUM(O518:O526))</f>
        <v/>
      </c>
      <c r="P517" s="280"/>
      <c r="Q517" s="1777"/>
      <c r="R517" s="1778"/>
      <c r="S517" s="259"/>
      <c r="T517" s="257"/>
      <c r="U517" s="180"/>
    </row>
    <row r="518" spans="2:21" ht="19.5" hidden="1" customHeight="1">
      <c r="B518" s="1363"/>
      <c r="C518" s="260" t="s">
        <v>589</v>
      </c>
      <c r="D518" s="261"/>
      <c r="E518" s="287">
        <f>SUM(F518:H518)</f>
        <v>0</v>
      </c>
      <c r="F518" s="287" t="str">
        <f>IF('①7.積算内訳（販促）'!F517="","",'①7.積算内訳（販促）'!F517)</f>
        <v/>
      </c>
      <c r="G518" s="287" t="str">
        <f>IF('①7.積算内訳（販促）'!G517="","",'①7.積算内訳（販促）'!G517)</f>
        <v/>
      </c>
      <c r="H518" s="752" t="str">
        <f>IF('①7.積算内訳（販促）'!H517="","",'①7.積算内訳（販促）'!H517)</f>
        <v/>
      </c>
      <c r="I518" s="1779" t="str">
        <f>IF('⑦1.活動計画変更（販促）'!C109="選択","",IF('⑦1.活動計画変更（販促）'!C109="変更",'⑦1.活動計画変更（販促）'!C109,IF('⑦1.活動計画変更（販促）'!C109="中止","中止","")))</f>
        <v/>
      </c>
      <c r="J518" s="260" t="s">
        <v>589</v>
      </c>
      <c r="K518" s="261"/>
      <c r="L518" s="287" t="str">
        <f>IF(SUM(M518:O518)=0,"",SUM(M518:O518))</f>
        <v/>
      </c>
      <c r="M518" s="262"/>
      <c r="N518" s="262"/>
      <c r="O518" s="262"/>
      <c r="P518" s="1782"/>
      <c r="Q518" s="1785"/>
      <c r="R518" s="1786"/>
      <c r="S518" s="268"/>
      <c r="T518" s="270"/>
      <c r="U518" s="180"/>
    </row>
    <row r="519" spans="2:21" ht="19.5" hidden="1" customHeight="1">
      <c r="B519" s="1364"/>
      <c r="C519" s="264" t="s">
        <v>590</v>
      </c>
      <c r="D519" s="265"/>
      <c r="E519" s="288">
        <f t="shared" ref="E519:E525" si="104">SUM(F519:H519)</f>
        <v>0</v>
      </c>
      <c r="F519" s="288" t="str">
        <f>IF('①7.積算内訳（販促）'!F518="","",'①7.積算内訳（販促）'!F518)</f>
        <v/>
      </c>
      <c r="G519" s="288" t="str">
        <f>IF('①7.積算内訳（販促）'!G518="","",'①7.積算内訳（販促）'!G518)</f>
        <v/>
      </c>
      <c r="H519" s="753" t="str">
        <f>IF('①7.積算内訳（販促）'!H518="","",'①7.積算内訳（販促）'!H518)</f>
        <v/>
      </c>
      <c r="I519" s="1780"/>
      <c r="J519" s="264" t="s">
        <v>590</v>
      </c>
      <c r="K519" s="265"/>
      <c r="L519" s="288" t="str">
        <f t="shared" ref="L519:L526" si="105">IF(SUM(M519:O519)=0,"",SUM(M519:O519))</f>
        <v/>
      </c>
      <c r="M519" s="266"/>
      <c r="N519" s="266"/>
      <c r="O519" s="266"/>
      <c r="P519" s="1783"/>
      <c r="Q519" s="1373"/>
      <c r="R519" s="1374"/>
      <c r="S519" s="259"/>
      <c r="T519" s="257"/>
      <c r="U519" s="180"/>
    </row>
    <row r="520" spans="2:21" ht="19.5" hidden="1" customHeight="1">
      <c r="B520" s="1364"/>
      <c r="C520" s="264" t="s">
        <v>591</v>
      </c>
      <c r="D520" s="265"/>
      <c r="E520" s="288">
        <f t="shared" si="104"/>
        <v>0</v>
      </c>
      <c r="F520" s="288" t="str">
        <f>IF('①7.積算内訳（販促）'!F519="","",'①7.積算内訳（販促）'!F519)</f>
        <v/>
      </c>
      <c r="G520" s="288" t="str">
        <f>IF('①7.積算内訳（販促）'!G519="","",'①7.積算内訳（販促）'!G519)</f>
        <v/>
      </c>
      <c r="H520" s="753" t="str">
        <f>IF('①7.積算内訳（販促）'!H519="","",'①7.積算内訳（販促）'!H519)</f>
        <v/>
      </c>
      <c r="I520" s="1780"/>
      <c r="J520" s="264" t="s">
        <v>591</v>
      </c>
      <c r="K520" s="265"/>
      <c r="L520" s="288" t="str">
        <f t="shared" si="105"/>
        <v/>
      </c>
      <c r="M520" s="266"/>
      <c r="N520" s="266"/>
      <c r="O520" s="266"/>
      <c r="P520" s="1783"/>
      <c r="Q520" s="1373"/>
      <c r="R520" s="1374"/>
      <c r="S520" s="259"/>
      <c r="T520" s="257"/>
      <c r="U520" s="180"/>
    </row>
    <row r="521" spans="2:21" ht="19.5" hidden="1" customHeight="1">
      <c r="B521" s="1364"/>
      <c r="C521" s="269" t="s">
        <v>592</v>
      </c>
      <c r="D521" s="265"/>
      <c r="E521" s="288">
        <f t="shared" si="104"/>
        <v>0</v>
      </c>
      <c r="F521" s="288" t="str">
        <f>IF('①7.積算内訳（販促）'!F520="","",'①7.積算内訳（販促）'!F520)</f>
        <v/>
      </c>
      <c r="G521" s="288" t="str">
        <f>IF('①7.積算内訳（販促）'!G520="","",'①7.積算内訳（販促）'!G520)</f>
        <v/>
      </c>
      <c r="H521" s="753" t="str">
        <f>IF('①7.積算内訳（販促）'!H520="","",'①7.積算内訳（販促）'!H520)</f>
        <v/>
      </c>
      <c r="I521" s="1780"/>
      <c r="J521" s="269" t="s">
        <v>592</v>
      </c>
      <c r="K521" s="265"/>
      <c r="L521" s="288" t="str">
        <f t="shared" si="105"/>
        <v/>
      </c>
      <c r="M521" s="266"/>
      <c r="N521" s="266"/>
      <c r="O521" s="266"/>
      <c r="P521" s="1783"/>
      <c r="Q521" s="1373"/>
      <c r="R521" s="1374"/>
      <c r="S521" s="259"/>
      <c r="T521" s="257"/>
      <c r="U521" s="180"/>
    </row>
    <row r="522" spans="2:21" ht="19.5" hidden="1" customHeight="1">
      <c r="B522" s="1364"/>
      <c r="C522" s="264" t="s">
        <v>593</v>
      </c>
      <c r="D522" s="265"/>
      <c r="E522" s="288">
        <f t="shared" si="104"/>
        <v>0</v>
      </c>
      <c r="F522" s="288" t="str">
        <f>IF('①7.積算内訳（販促）'!F521="","",'①7.積算内訳（販促）'!F521)</f>
        <v/>
      </c>
      <c r="G522" s="288" t="str">
        <f>IF('①7.積算内訳（販促）'!G521="","",'①7.積算内訳（販促）'!G521)</f>
        <v/>
      </c>
      <c r="H522" s="753" t="str">
        <f>IF('①7.積算内訳（販促）'!H521="","",'①7.積算内訳（販促）'!H521)</f>
        <v/>
      </c>
      <c r="I522" s="1780"/>
      <c r="J522" s="264" t="s">
        <v>593</v>
      </c>
      <c r="K522" s="265"/>
      <c r="L522" s="288" t="str">
        <f t="shared" si="105"/>
        <v/>
      </c>
      <c r="M522" s="266"/>
      <c r="N522" s="266"/>
      <c r="O522" s="266"/>
      <c r="P522" s="1783"/>
      <c r="Q522" s="1373"/>
      <c r="R522" s="1374"/>
      <c r="S522" s="268"/>
      <c r="T522" s="270"/>
      <c r="U522" s="180"/>
    </row>
    <row r="523" spans="2:21" ht="19.5" hidden="1" customHeight="1">
      <c r="B523" s="1364"/>
      <c r="C523" s="264" t="s">
        <v>594</v>
      </c>
      <c r="D523" s="265"/>
      <c r="E523" s="288">
        <f t="shared" si="104"/>
        <v>0</v>
      </c>
      <c r="F523" s="754" t="str">
        <f>IF('①7.積算内訳（販促）'!F522="","",'①7.積算内訳（販促）'!F522)</f>
        <v/>
      </c>
      <c r="G523" s="754" t="str">
        <f>IF('①7.積算内訳（販促）'!G522="","",'①7.積算内訳（販促）'!G522)</f>
        <v/>
      </c>
      <c r="H523" s="753" t="str">
        <f>IF('①7.積算内訳（販促）'!H522="","",'①7.積算内訳（販促）'!H522)</f>
        <v/>
      </c>
      <c r="I523" s="1780"/>
      <c r="J523" s="264" t="s">
        <v>594</v>
      </c>
      <c r="K523" s="265"/>
      <c r="L523" s="288" t="str">
        <f t="shared" si="105"/>
        <v/>
      </c>
      <c r="M523" s="278"/>
      <c r="N523" s="278"/>
      <c r="O523" s="278"/>
      <c r="P523" s="1783"/>
      <c r="Q523" s="1373"/>
      <c r="R523" s="1374"/>
      <c r="S523" s="268"/>
      <c r="T523" s="270"/>
      <c r="U523" s="180"/>
    </row>
    <row r="524" spans="2:21" ht="19.5" hidden="1" customHeight="1">
      <c r="B524" s="1364"/>
      <c r="C524" s="272" t="s">
        <v>631</v>
      </c>
      <c r="D524" s="265"/>
      <c r="E524" s="288">
        <f t="shared" si="104"/>
        <v>0</v>
      </c>
      <c r="F524" s="288" t="str">
        <f>IF('①7.積算内訳（販促）'!F523="","",'①7.積算内訳（販促）'!F523)</f>
        <v/>
      </c>
      <c r="G524" s="288" t="str">
        <f>IF('①7.積算内訳（販促）'!G523="","",'①7.積算内訳（販促）'!G523)</f>
        <v/>
      </c>
      <c r="H524" s="753" t="str">
        <f>IF('①7.積算内訳（販促）'!H523="","",'①7.積算内訳（販促）'!H523)</f>
        <v/>
      </c>
      <c r="I524" s="1780"/>
      <c r="J524" s="272" t="s">
        <v>631</v>
      </c>
      <c r="K524" s="265"/>
      <c r="L524" s="288" t="str">
        <f t="shared" si="105"/>
        <v/>
      </c>
      <c r="M524" s="266"/>
      <c r="N524" s="266"/>
      <c r="O524" s="266"/>
      <c r="P524" s="1783"/>
      <c r="Q524" s="1373"/>
      <c r="R524" s="1374"/>
      <c r="S524" s="268"/>
      <c r="T524" s="270"/>
      <c r="U524" s="180"/>
    </row>
    <row r="525" spans="2:21" ht="19.5" hidden="1" customHeight="1">
      <c r="B525" s="1364"/>
      <c r="C525" s="264" t="s">
        <v>595</v>
      </c>
      <c r="D525" s="265"/>
      <c r="E525" s="288">
        <f t="shared" si="104"/>
        <v>0</v>
      </c>
      <c r="F525" s="288" t="str">
        <f>IF('①7.積算内訳（販促）'!F524="","",'①7.積算内訳（販促）'!F524)</f>
        <v/>
      </c>
      <c r="G525" s="288" t="str">
        <f>IF('①7.積算内訳（販促）'!G524="","",'①7.積算内訳（販促）'!G524)</f>
        <v/>
      </c>
      <c r="H525" s="753" t="str">
        <f>IF('①7.積算内訳（販促）'!H524="","",'①7.積算内訳（販促）'!H524)</f>
        <v/>
      </c>
      <c r="I525" s="1780"/>
      <c r="J525" s="264" t="s">
        <v>595</v>
      </c>
      <c r="K525" s="265"/>
      <c r="L525" s="288" t="str">
        <f t="shared" si="105"/>
        <v/>
      </c>
      <c r="M525" s="266"/>
      <c r="N525" s="266"/>
      <c r="O525" s="266"/>
      <c r="P525" s="1783"/>
      <c r="Q525" s="1373"/>
      <c r="R525" s="1374"/>
      <c r="S525" s="268"/>
      <c r="T525" s="270"/>
      <c r="U525" s="180"/>
    </row>
    <row r="526" spans="2:21" ht="19.5" hidden="1" customHeight="1" thickBot="1">
      <c r="B526" s="1365"/>
      <c r="C526" s="273" t="s">
        <v>596</v>
      </c>
      <c r="D526" s="758" t="str">
        <f>IF('①7.積算内訳（販促）'!D525="","",'①7.積算内訳（販促）'!D525)</f>
        <v/>
      </c>
      <c r="E526" s="289">
        <f>SUM(F526:H526)</f>
        <v>0</v>
      </c>
      <c r="F526" s="289" t="str">
        <f>IF('①7.積算内訳（販促）'!F525="","",'①7.積算内訳（販促）'!F525)</f>
        <v/>
      </c>
      <c r="G526" s="289" t="str">
        <f>IF('①7.積算内訳（販促）'!G525="","",'①7.積算内訳（販促）'!G525)</f>
        <v/>
      </c>
      <c r="H526" s="755" t="str">
        <f>IF('①7.積算内訳（販促）'!H525="","",'①7.積算内訳（販促）'!H525)</f>
        <v/>
      </c>
      <c r="I526" s="1781"/>
      <c r="J526" s="273" t="s">
        <v>596</v>
      </c>
      <c r="K526" s="274"/>
      <c r="L526" s="289" t="str">
        <f t="shared" si="105"/>
        <v/>
      </c>
      <c r="M526" s="275"/>
      <c r="N526" s="275"/>
      <c r="O526" s="275"/>
      <c r="P526" s="1784"/>
      <c r="Q526" s="1381"/>
      <c r="R526" s="1382"/>
      <c r="S526" s="268"/>
      <c r="T526" s="270"/>
      <c r="U526" s="180"/>
    </row>
    <row r="527" spans="2:21" ht="37.5" hidden="1" customHeight="1">
      <c r="B527" s="204" t="str">
        <f>IF('①4.事業内容（販促）'!B57="","",'①4.事業内容（販促）'!B57)</f>
        <v/>
      </c>
      <c r="C527" s="1359" t="str">
        <f>IF('①4.事業内容（販促）'!C57="","",'①4.事業内容（販促）'!C57)</f>
        <v/>
      </c>
      <c r="D527" s="1360"/>
      <c r="E527" s="284">
        <f>SUM(E528:E536)</f>
        <v>0</v>
      </c>
      <c r="F527" s="284">
        <f>SUM(F528:F536)</f>
        <v>0</v>
      </c>
      <c r="G527" s="284">
        <f>SUM(G528:G536)</f>
        <v>0</v>
      </c>
      <c r="H527" s="756">
        <f>SUM(H528:H536)</f>
        <v>0</v>
      </c>
      <c r="I527" s="760" t="str">
        <f>IF('⑦1.活動計画変更（販促）'!C111="変更",'⑦1.活動計画変更（販促）'!B111,IF('⑦1.活動計画変更（販促）'!C111="中止",'⑦1.活動計画変更（販促）'!B111,""))</f>
        <v/>
      </c>
      <c r="J527" s="1359" t="str">
        <f>IF('⑦1.活動計画変更（販促）'!C111="変更",'⑦1.活動計画変更（販促）'!D111,"")</f>
        <v/>
      </c>
      <c r="K527" s="1360"/>
      <c r="L527" s="284" t="str">
        <f>IF(SUM(L528:L536)=0,"",SUM(L528:L536))</f>
        <v/>
      </c>
      <c r="M527" s="284" t="str">
        <f>IF(SUM(M528:M536)=0,"",SUM(M528:M536))</f>
        <v/>
      </c>
      <c r="N527" s="284" t="str">
        <f>IF(SUM(N528:N536)=0,"",SUM(N528:N536))</f>
        <v/>
      </c>
      <c r="O527" s="284" t="str">
        <f>IF(SUM(O528:O536)=0,"",SUM(O528:O536))</f>
        <v/>
      </c>
      <c r="P527" s="277"/>
      <c r="Q527" s="1787"/>
      <c r="R527" s="1788"/>
      <c r="S527" s="259"/>
      <c r="T527" s="257"/>
      <c r="U527" s="180"/>
    </row>
    <row r="528" spans="2:21" ht="19.5" hidden="1" customHeight="1">
      <c r="B528" s="1363"/>
      <c r="C528" s="260" t="s">
        <v>589</v>
      </c>
      <c r="D528" s="261"/>
      <c r="E528" s="287">
        <f>SUM(F528:H528)</f>
        <v>0</v>
      </c>
      <c r="F528" s="287" t="str">
        <f>IF('①7.積算内訳（販促）'!F527="","",'①7.積算内訳（販促）'!F527)</f>
        <v/>
      </c>
      <c r="G528" s="287" t="str">
        <f>IF('①7.積算内訳（販促）'!G527="","",'①7.積算内訳（販促）'!G527)</f>
        <v/>
      </c>
      <c r="H528" s="752" t="str">
        <f>IF('①7.積算内訳（販促）'!H527="","",'①7.積算内訳（販促）'!H527)</f>
        <v/>
      </c>
      <c r="I528" s="1779" t="str">
        <f>IF('⑦1.活動計画変更（販促）'!C111="選択","",IF('⑦1.活動計画変更（販促）'!C111="変更",'⑦1.活動計画変更（販促）'!C111,IF('⑦1.活動計画変更（販促）'!C111="中止","中止","")))</f>
        <v/>
      </c>
      <c r="J528" s="260" t="s">
        <v>589</v>
      </c>
      <c r="K528" s="261"/>
      <c r="L528" s="287" t="str">
        <f>IF(SUM(M528:O528)=0,"",SUM(M528:O528))</f>
        <v/>
      </c>
      <c r="M528" s="262"/>
      <c r="N528" s="262"/>
      <c r="O528" s="262"/>
      <c r="P528" s="1782"/>
      <c r="Q528" s="1785"/>
      <c r="R528" s="1786"/>
      <c r="S528" s="268"/>
      <c r="T528" s="270"/>
      <c r="U528" s="180"/>
    </row>
    <row r="529" spans="2:21" ht="19.5" hidden="1" customHeight="1">
      <c r="B529" s="1364"/>
      <c r="C529" s="264" t="s">
        <v>590</v>
      </c>
      <c r="D529" s="265"/>
      <c r="E529" s="288">
        <f t="shared" ref="E529:E535" si="106">SUM(F529:H529)</f>
        <v>0</v>
      </c>
      <c r="F529" s="288" t="str">
        <f>IF('①7.積算内訳（販促）'!F528="","",'①7.積算内訳（販促）'!F528)</f>
        <v/>
      </c>
      <c r="G529" s="288" t="str">
        <f>IF('①7.積算内訳（販促）'!G528="","",'①7.積算内訳（販促）'!G528)</f>
        <v/>
      </c>
      <c r="H529" s="753" t="str">
        <f>IF('①7.積算内訳（販促）'!H528="","",'①7.積算内訳（販促）'!H528)</f>
        <v/>
      </c>
      <c r="I529" s="1780"/>
      <c r="J529" s="264" t="s">
        <v>590</v>
      </c>
      <c r="K529" s="265"/>
      <c r="L529" s="288" t="str">
        <f t="shared" ref="L529:L536" si="107">IF(SUM(M529:O529)=0,"",SUM(M529:O529))</f>
        <v/>
      </c>
      <c r="M529" s="266"/>
      <c r="N529" s="266"/>
      <c r="O529" s="266"/>
      <c r="P529" s="1783"/>
      <c r="Q529" s="1373"/>
      <c r="R529" s="1374"/>
      <c r="S529" s="259"/>
      <c r="T529" s="257"/>
      <c r="U529" s="180"/>
    </row>
    <row r="530" spans="2:21" ht="19.5" hidden="1" customHeight="1">
      <c r="B530" s="1364"/>
      <c r="C530" s="264" t="s">
        <v>591</v>
      </c>
      <c r="D530" s="265"/>
      <c r="E530" s="288">
        <f t="shared" si="106"/>
        <v>0</v>
      </c>
      <c r="F530" s="288" t="str">
        <f>IF('①7.積算内訳（販促）'!F529="","",'①7.積算内訳（販促）'!F529)</f>
        <v/>
      </c>
      <c r="G530" s="288" t="str">
        <f>IF('①7.積算内訳（販促）'!G529="","",'①7.積算内訳（販促）'!G529)</f>
        <v/>
      </c>
      <c r="H530" s="753" t="str">
        <f>IF('①7.積算内訳（販促）'!H529="","",'①7.積算内訳（販促）'!H529)</f>
        <v/>
      </c>
      <c r="I530" s="1780"/>
      <c r="J530" s="264" t="s">
        <v>591</v>
      </c>
      <c r="K530" s="265"/>
      <c r="L530" s="288" t="str">
        <f t="shared" si="107"/>
        <v/>
      </c>
      <c r="M530" s="266"/>
      <c r="N530" s="266"/>
      <c r="O530" s="266"/>
      <c r="P530" s="1783"/>
      <c r="Q530" s="1373"/>
      <c r="R530" s="1374"/>
      <c r="S530" s="259"/>
      <c r="T530" s="257"/>
      <c r="U530" s="180"/>
    </row>
    <row r="531" spans="2:21" ht="19.5" hidden="1" customHeight="1">
      <c r="B531" s="1364"/>
      <c r="C531" s="269" t="s">
        <v>592</v>
      </c>
      <c r="D531" s="265"/>
      <c r="E531" s="288">
        <f t="shared" si="106"/>
        <v>0</v>
      </c>
      <c r="F531" s="288" t="str">
        <f>IF('①7.積算内訳（販促）'!F530="","",'①7.積算内訳（販促）'!F530)</f>
        <v/>
      </c>
      <c r="G531" s="288" t="str">
        <f>IF('①7.積算内訳（販促）'!G530="","",'①7.積算内訳（販促）'!G530)</f>
        <v/>
      </c>
      <c r="H531" s="753" t="str">
        <f>IF('①7.積算内訳（販促）'!H530="","",'①7.積算内訳（販促）'!H530)</f>
        <v/>
      </c>
      <c r="I531" s="1780"/>
      <c r="J531" s="269" t="s">
        <v>592</v>
      </c>
      <c r="K531" s="265"/>
      <c r="L531" s="288" t="str">
        <f t="shared" si="107"/>
        <v/>
      </c>
      <c r="M531" s="266"/>
      <c r="N531" s="266"/>
      <c r="O531" s="266"/>
      <c r="P531" s="1783"/>
      <c r="Q531" s="1373"/>
      <c r="R531" s="1374"/>
      <c r="S531" s="259"/>
      <c r="T531" s="257"/>
      <c r="U531" s="180"/>
    </row>
    <row r="532" spans="2:21" ht="19.5" hidden="1" customHeight="1">
      <c r="B532" s="1364"/>
      <c r="C532" s="264" t="s">
        <v>593</v>
      </c>
      <c r="D532" s="265"/>
      <c r="E532" s="288">
        <f t="shared" si="106"/>
        <v>0</v>
      </c>
      <c r="F532" s="288" t="str">
        <f>IF('①7.積算内訳（販促）'!F531="","",'①7.積算内訳（販促）'!F531)</f>
        <v/>
      </c>
      <c r="G532" s="288" t="str">
        <f>IF('①7.積算内訳（販促）'!G531="","",'①7.積算内訳（販促）'!G531)</f>
        <v/>
      </c>
      <c r="H532" s="753" t="str">
        <f>IF('①7.積算内訳（販促）'!H531="","",'①7.積算内訳（販促）'!H531)</f>
        <v/>
      </c>
      <c r="I532" s="1780"/>
      <c r="J532" s="264" t="s">
        <v>593</v>
      </c>
      <c r="K532" s="265"/>
      <c r="L532" s="288" t="str">
        <f t="shared" si="107"/>
        <v/>
      </c>
      <c r="M532" s="266"/>
      <c r="N532" s="266"/>
      <c r="O532" s="266"/>
      <c r="P532" s="1783"/>
      <c r="Q532" s="1373"/>
      <c r="R532" s="1374"/>
      <c r="S532" s="268"/>
      <c r="T532" s="270"/>
      <c r="U532" s="180"/>
    </row>
    <row r="533" spans="2:21" ht="19.5" hidden="1" customHeight="1">
      <c r="B533" s="1364"/>
      <c r="C533" s="264" t="s">
        <v>594</v>
      </c>
      <c r="D533" s="265"/>
      <c r="E533" s="288">
        <f t="shared" si="106"/>
        <v>0</v>
      </c>
      <c r="F533" s="754" t="str">
        <f>IF('①7.積算内訳（販促）'!F532="","",'①7.積算内訳（販促）'!F532)</f>
        <v/>
      </c>
      <c r="G533" s="754" t="str">
        <f>IF('①7.積算内訳（販促）'!G532="","",'①7.積算内訳（販促）'!G532)</f>
        <v/>
      </c>
      <c r="H533" s="753" t="str">
        <f>IF('①7.積算内訳（販促）'!H532="","",'①7.積算内訳（販促）'!H532)</f>
        <v/>
      </c>
      <c r="I533" s="1780"/>
      <c r="J533" s="264" t="s">
        <v>594</v>
      </c>
      <c r="K533" s="265"/>
      <c r="L533" s="288" t="str">
        <f t="shared" si="107"/>
        <v/>
      </c>
      <c r="M533" s="278"/>
      <c r="N533" s="278"/>
      <c r="O533" s="278"/>
      <c r="P533" s="1783"/>
      <c r="Q533" s="1373"/>
      <c r="R533" s="1374"/>
      <c r="S533" s="268"/>
      <c r="T533" s="270"/>
      <c r="U533" s="180"/>
    </row>
    <row r="534" spans="2:21" ht="19.5" hidden="1" customHeight="1">
      <c r="B534" s="1364"/>
      <c r="C534" s="272" t="s">
        <v>631</v>
      </c>
      <c r="D534" s="265"/>
      <c r="E534" s="288">
        <f t="shared" si="106"/>
        <v>0</v>
      </c>
      <c r="F534" s="288" t="str">
        <f>IF('①7.積算内訳（販促）'!F533="","",'①7.積算内訳（販促）'!F533)</f>
        <v/>
      </c>
      <c r="G534" s="288" t="str">
        <f>IF('①7.積算内訳（販促）'!G533="","",'①7.積算内訳（販促）'!G533)</f>
        <v/>
      </c>
      <c r="H534" s="753" t="str">
        <f>IF('①7.積算内訳（販促）'!H533="","",'①7.積算内訳（販促）'!H533)</f>
        <v/>
      </c>
      <c r="I534" s="1780"/>
      <c r="J534" s="272" t="s">
        <v>631</v>
      </c>
      <c r="K534" s="265"/>
      <c r="L534" s="288" t="str">
        <f t="shared" si="107"/>
        <v/>
      </c>
      <c r="M534" s="266"/>
      <c r="N534" s="266"/>
      <c r="O534" s="266"/>
      <c r="P534" s="1783"/>
      <c r="Q534" s="1373"/>
      <c r="R534" s="1374"/>
      <c r="S534" s="268"/>
      <c r="T534" s="270"/>
      <c r="U534" s="180"/>
    </row>
    <row r="535" spans="2:21" ht="19.5" hidden="1" customHeight="1">
      <c r="B535" s="1364"/>
      <c r="C535" s="264" t="s">
        <v>595</v>
      </c>
      <c r="D535" s="265"/>
      <c r="E535" s="288">
        <f t="shared" si="106"/>
        <v>0</v>
      </c>
      <c r="F535" s="288" t="str">
        <f>IF('①7.積算内訳（販促）'!F534="","",'①7.積算内訳（販促）'!F534)</f>
        <v/>
      </c>
      <c r="G535" s="288" t="str">
        <f>IF('①7.積算内訳（販促）'!G534="","",'①7.積算内訳（販促）'!G534)</f>
        <v/>
      </c>
      <c r="H535" s="753" t="str">
        <f>IF('①7.積算内訳（販促）'!H534="","",'①7.積算内訳（販促）'!H534)</f>
        <v/>
      </c>
      <c r="I535" s="1780"/>
      <c r="J535" s="264" t="s">
        <v>595</v>
      </c>
      <c r="K535" s="265"/>
      <c r="L535" s="288" t="str">
        <f t="shared" si="107"/>
        <v/>
      </c>
      <c r="M535" s="266"/>
      <c r="N535" s="266"/>
      <c r="O535" s="266"/>
      <c r="P535" s="1783"/>
      <c r="Q535" s="1373"/>
      <c r="R535" s="1374"/>
      <c r="S535" s="268"/>
      <c r="T535" s="270"/>
      <c r="U535" s="180"/>
    </row>
    <row r="536" spans="2:21" ht="19.5" hidden="1" customHeight="1" thickBot="1">
      <c r="B536" s="1365"/>
      <c r="C536" s="273" t="s">
        <v>596</v>
      </c>
      <c r="D536" s="758" t="str">
        <f>IF('①7.積算内訳（販促）'!D535="","",'①7.積算内訳（販促）'!D535)</f>
        <v/>
      </c>
      <c r="E536" s="289">
        <f>SUM(F536:H536)</f>
        <v>0</v>
      </c>
      <c r="F536" s="289" t="str">
        <f>IF('①7.積算内訳（販促）'!F535="","",'①7.積算内訳（販促）'!F535)</f>
        <v/>
      </c>
      <c r="G536" s="289" t="str">
        <f>IF('①7.積算内訳（販促）'!G535="","",'①7.積算内訳（販促）'!G535)</f>
        <v/>
      </c>
      <c r="H536" s="755" t="str">
        <f>IF('①7.積算内訳（販促）'!H535="","",'①7.積算内訳（販促）'!H535)</f>
        <v/>
      </c>
      <c r="I536" s="1781"/>
      <c r="J536" s="273" t="s">
        <v>596</v>
      </c>
      <c r="K536" s="274"/>
      <c r="L536" s="289" t="str">
        <f t="shared" si="107"/>
        <v/>
      </c>
      <c r="M536" s="275"/>
      <c r="N536" s="275"/>
      <c r="O536" s="275"/>
      <c r="P536" s="1784"/>
      <c r="Q536" s="1381"/>
      <c r="R536" s="1382"/>
      <c r="S536" s="268"/>
      <c r="T536" s="270"/>
      <c r="U536" s="180"/>
    </row>
    <row r="537" spans="2:21" ht="40.5" hidden="1" customHeight="1">
      <c r="B537" s="204" t="str">
        <f>IF('①4.事業内容（販促）'!B58="","",'①4.事業内容（販促）'!B58)</f>
        <v/>
      </c>
      <c r="C537" s="1359" t="str">
        <f>IF('①4.事業内容（販促）'!C58="","",'①4.事業内容（販促）'!C58)</f>
        <v/>
      </c>
      <c r="D537" s="1360"/>
      <c r="E537" s="284">
        <f>SUM(E538:E546)</f>
        <v>0</v>
      </c>
      <c r="F537" s="284">
        <f>SUM(F538:F546)</f>
        <v>0</v>
      </c>
      <c r="G537" s="284">
        <f>SUM(G538:G546)</f>
        <v>0</v>
      </c>
      <c r="H537" s="756">
        <f>SUM(H538:H546)</f>
        <v>0</v>
      </c>
      <c r="I537" s="760" t="str">
        <f>IF('⑦1.活動計画変更（販促）'!C113="変更",'⑦1.活動計画変更（販促）'!B113,IF('⑦1.活動計画変更（販促）'!C113="中止",'⑦1.活動計画変更（販促）'!B113,""))</f>
        <v/>
      </c>
      <c r="J537" s="1359" t="str">
        <f>IF('⑦1.活動計画変更（販促）'!C113="変更",'⑦1.活動計画変更（販促）'!D113,"")</f>
        <v/>
      </c>
      <c r="K537" s="1360"/>
      <c r="L537" s="284" t="str">
        <f>IF(SUM(L538:L546)=0,"",SUM(L538:L546))</f>
        <v/>
      </c>
      <c r="M537" s="284" t="str">
        <f>IF(SUM(M538:M546)=0,"",SUM(M538:M546))</f>
        <v/>
      </c>
      <c r="N537" s="284" t="str">
        <f>IF(SUM(N538:N546)=0,"",SUM(N538:N546))</f>
        <v/>
      </c>
      <c r="O537" s="284" t="str">
        <f>IF(SUM(O538:O546)=0,"",SUM(O538:O546))</f>
        <v/>
      </c>
      <c r="P537" s="279"/>
      <c r="Q537" s="1777"/>
      <c r="R537" s="1778"/>
      <c r="S537" s="259"/>
      <c r="T537" s="257"/>
      <c r="U537" s="180"/>
    </row>
    <row r="538" spans="2:21" ht="19.5" hidden="1" customHeight="1">
      <c r="B538" s="1363"/>
      <c r="C538" s="260" t="s">
        <v>589</v>
      </c>
      <c r="D538" s="261"/>
      <c r="E538" s="287">
        <f>SUM(F538:H538)</f>
        <v>0</v>
      </c>
      <c r="F538" s="287" t="str">
        <f>IF('①7.積算内訳（販促）'!F537="","",'①7.積算内訳（販促）'!F537)</f>
        <v/>
      </c>
      <c r="G538" s="287" t="str">
        <f>IF('①7.積算内訳（販促）'!G537="","",'①7.積算内訳（販促）'!G537)</f>
        <v/>
      </c>
      <c r="H538" s="752" t="str">
        <f>IF('①7.積算内訳（販促）'!H537="","",'①7.積算内訳（販促）'!H537)</f>
        <v/>
      </c>
      <c r="I538" s="1779" t="str">
        <f>IF('⑦1.活動計画変更（販促）'!C113="選択","",IF('⑦1.活動計画変更（販促）'!C113="変更",'⑦1.活動計画変更（販促）'!C113,IF('⑦1.活動計画変更（販促）'!C113="中止","中止","")))</f>
        <v/>
      </c>
      <c r="J538" s="260" t="s">
        <v>589</v>
      </c>
      <c r="K538" s="261"/>
      <c r="L538" s="287" t="str">
        <f>IF(SUM(M538:O538)=0,"",SUM(M538:O538))</f>
        <v/>
      </c>
      <c r="M538" s="262"/>
      <c r="N538" s="262"/>
      <c r="O538" s="262"/>
      <c r="P538" s="1782"/>
      <c r="Q538" s="1785"/>
      <c r="R538" s="1786"/>
      <c r="S538" s="259"/>
      <c r="T538" s="257"/>
      <c r="U538" s="180"/>
    </row>
    <row r="539" spans="2:21" ht="19.5" hidden="1" customHeight="1">
      <c r="B539" s="1364"/>
      <c r="C539" s="264" t="s">
        <v>590</v>
      </c>
      <c r="D539" s="265"/>
      <c r="E539" s="288">
        <f t="shared" ref="E539:E545" si="108">SUM(F539:H539)</f>
        <v>0</v>
      </c>
      <c r="F539" s="288" t="str">
        <f>IF('①7.積算内訳（販促）'!F538="","",'①7.積算内訳（販促）'!F538)</f>
        <v/>
      </c>
      <c r="G539" s="288" t="str">
        <f>IF('①7.積算内訳（販促）'!G538="","",'①7.積算内訳（販促）'!G538)</f>
        <v/>
      </c>
      <c r="H539" s="753" t="str">
        <f>IF('①7.積算内訳（販促）'!H538="","",'①7.積算内訳（販促）'!H538)</f>
        <v/>
      </c>
      <c r="I539" s="1780"/>
      <c r="J539" s="264" t="s">
        <v>590</v>
      </c>
      <c r="K539" s="265"/>
      <c r="L539" s="288" t="str">
        <f t="shared" ref="L539:L546" si="109">IF(SUM(M539:O539)=0,"",SUM(M539:O539))</f>
        <v/>
      </c>
      <c r="M539" s="266"/>
      <c r="N539" s="266"/>
      <c r="O539" s="266"/>
      <c r="P539" s="1783"/>
      <c r="Q539" s="1373"/>
      <c r="R539" s="1374"/>
      <c r="S539" s="268"/>
      <c r="T539" s="270"/>
      <c r="U539" s="180"/>
    </row>
    <row r="540" spans="2:21" ht="19.5" hidden="1" customHeight="1">
      <c r="B540" s="1364"/>
      <c r="C540" s="264" t="s">
        <v>591</v>
      </c>
      <c r="D540" s="265"/>
      <c r="E540" s="288">
        <f t="shared" si="108"/>
        <v>0</v>
      </c>
      <c r="F540" s="288" t="str">
        <f>IF('①7.積算内訳（販促）'!F539="","",'①7.積算内訳（販促）'!F539)</f>
        <v/>
      </c>
      <c r="G540" s="288" t="str">
        <f>IF('①7.積算内訳（販促）'!G539="","",'①7.積算内訳（販促）'!G539)</f>
        <v/>
      </c>
      <c r="H540" s="753" t="str">
        <f>IF('①7.積算内訳（販促）'!H539="","",'①7.積算内訳（販促）'!H539)</f>
        <v/>
      </c>
      <c r="I540" s="1780"/>
      <c r="J540" s="264" t="s">
        <v>591</v>
      </c>
      <c r="K540" s="265"/>
      <c r="L540" s="288" t="str">
        <f t="shared" si="109"/>
        <v/>
      </c>
      <c r="M540" s="266"/>
      <c r="N540" s="266"/>
      <c r="O540" s="266"/>
      <c r="P540" s="1783"/>
      <c r="Q540" s="1373"/>
      <c r="R540" s="1374"/>
      <c r="S540" s="268"/>
      <c r="T540" s="270"/>
      <c r="U540" s="180"/>
    </row>
    <row r="541" spans="2:21" ht="19.5" hidden="1" customHeight="1">
      <c r="B541" s="1364"/>
      <c r="C541" s="269" t="s">
        <v>592</v>
      </c>
      <c r="D541" s="265"/>
      <c r="E541" s="288">
        <f t="shared" si="108"/>
        <v>0</v>
      </c>
      <c r="F541" s="288" t="str">
        <f>IF('①7.積算内訳（販促）'!F540="","",'①7.積算内訳（販促）'!F540)</f>
        <v/>
      </c>
      <c r="G541" s="288" t="str">
        <f>IF('①7.積算内訳（販促）'!G540="","",'①7.積算内訳（販促）'!G540)</f>
        <v/>
      </c>
      <c r="H541" s="753" t="str">
        <f>IF('①7.積算内訳（販促）'!H540="","",'①7.積算内訳（販促）'!H540)</f>
        <v/>
      </c>
      <c r="I541" s="1780"/>
      <c r="J541" s="269" t="s">
        <v>592</v>
      </c>
      <c r="K541" s="265"/>
      <c r="L541" s="288" t="str">
        <f t="shared" si="109"/>
        <v/>
      </c>
      <c r="M541" s="266"/>
      <c r="N541" s="266"/>
      <c r="O541" s="266"/>
      <c r="P541" s="1783"/>
      <c r="Q541" s="1373"/>
      <c r="R541" s="1374"/>
      <c r="S541" s="268"/>
      <c r="T541" s="270"/>
      <c r="U541" s="180"/>
    </row>
    <row r="542" spans="2:21" ht="19.5" hidden="1" customHeight="1">
      <c r="B542" s="1364"/>
      <c r="C542" s="264" t="s">
        <v>593</v>
      </c>
      <c r="D542" s="265"/>
      <c r="E542" s="288">
        <f t="shared" si="108"/>
        <v>0</v>
      </c>
      <c r="F542" s="288" t="str">
        <f>IF('①7.積算内訳（販促）'!F541="","",'①7.積算内訳（販促）'!F541)</f>
        <v/>
      </c>
      <c r="G542" s="288" t="str">
        <f>IF('①7.積算内訳（販促）'!G541="","",'①7.積算内訳（販促）'!G541)</f>
        <v/>
      </c>
      <c r="H542" s="753" t="str">
        <f>IF('①7.積算内訳（販促）'!H541="","",'①7.積算内訳（販促）'!H541)</f>
        <v/>
      </c>
      <c r="I542" s="1780"/>
      <c r="J542" s="264" t="s">
        <v>593</v>
      </c>
      <c r="K542" s="265"/>
      <c r="L542" s="288" t="str">
        <f t="shared" si="109"/>
        <v/>
      </c>
      <c r="M542" s="266"/>
      <c r="N542" s="266"/>
      <c r="O542" s="266"/>
      <c r="P542" s="1783"/>
      <c r="Q542" s="1373"/>
      <c r="R542" s="1374"/>
      <c r="S542" s="259"/>
      <c r="T542" s="257"/>
      <c r="U542" s="180"/>
    </row>
    <row r="543" spans="2:21" ht="19.5" hidden="1" customHeight="1">
      <c r="B543" s="1364"/>
      <c r="C543" s="264" t="s">
        <v>594</v>
      </c>
      <c r="D543" s="265"/>
      <c r="E543" s="288">
        <f t="shared" si="108"/>
        <v>0</v>
      </c>
      <c r="F543" s="754" t="str">
        <f>IF('①7.積算内訳（販促）'!F542="","",'①7.積算内訳（販促）'!F542)</f>
        <v/>
      </c>
      <c r="G543" s="754" t="str">
        <f>IF('①7.積算内訳（販促）'!G542="","",'①7.積算内訳（販促）'!G542)</f>
        <v/>
      </c>
      <c r="H543" s="753" t="str">
        <f>IF('①7.積算内訳（販促）'!H542="","",'①7.積算内訳（販促）'!H542)</f>
        <v/>
      </c>
      <c r="I543" s="1780"/>
      <c r="J543" s="264" t="s">
        <v>594</v>
      </c>
      <c r="K543" s="265"/>
      <c r="L543" s="288" t="str">
        <f t="shared" si="109"/>
        <v/>
      </c>
      <c r="M543" s="278"/>
      <c r="N543" s="278"/>
      <c r="O543" s="278"/>
      <c r="P543" s="1783"/>
      <c r="Q543" s="1373"/>
      <c r="R543" s="1374"/>
      <c r="S543" s="259"/>
      <c r="T543" s="257"/>
      <c r="U543" s="180"/>
    </row>
    <row r="544" spans="2:21" ht="19.5" hidden="1" customHeight="1">
      <c r="B544" s="1364"/>
      <c r="C544" s="272" t="s">
        <v>631</v>
      </c>
      <c r="D544" s="265"/>
      <c r="E544" s="288">
        <f t="shared" si="108"/>
        <v>0</v>
      </c>
      <c r="F544" s="288" t="str">
        <f>IF('①7.積算内訳（販促）'!F543="","",'①7.積算内訳（販促）'!F543)</f>
        <v/>
      </c>
      <c r="G544" s="288" t="str">
        <f>IF('①7.積算内訳（販促）'!G543="","",'①7.積算内訳（販促）'!G543)</f>
        <v/>
      </c>
      <c r="H544" s="753" t="str">
        <f>IF('①7.積算内訳（販促）'!H543="","",'①7.積算内訳（販促）'!H543)</f>
        <v/>
      </c>
      <c r="I544" s="1780"/>
      <c r="J544" s="272" t="s">
        <v>631</v>
      </c>
      <c r="K544" s="265"/>
      <c r="L544" s="288" t="str">
        <f t="shared" si="109"/>
        <v/>
      </c>
      <c r="M544" s="266"/>
      <c r="N544" s="266"/>
      <c r="O544" s="266"/>
      <c r="P544" s="1783"/>
      <c r="Q544" s="1373"/>
      <c r="R544" s="1374"/>
      <c r="S544" s="259"/>
      <c r="T544" s="257"/>
      <c r="U544" s="180"/>
    </row>
    <row r="545" spans="2:21" ht="19.5" hidden="1" customHeight="1">
      <c r="B545" s="1364"/>
      <c r="C545" s="264" t="s">
        <v>595</v>
      </c>
      <c r="D545" s="265"/>
      <c r="E545" s="288">
        <f t="shared" si="108"/>
        <v>0</v>
      </c>
      <c r="F545" s="288" t="str">
        <f>IF('①7.積算内訳（販促）'!F544="","",'①7.積算内訳（販促）'!F544)</f>
        <v/>
      </c>
      <c r="G545" s="288" t="str">
        <f>IF('①7.積算内訳（販促）'!G544="","",'①7.積算内訳（販促）'!G544)</f>
        <v/>
      </c>
      <c r="H545" s="753" t="str">
        <f>IF('①7.積算内訳（販促）'!H544="","",'①7.積算内訳（販促）'!H544)</f>
        <v/>
      </c>
      <c r="I545" s="1780"/>
      <c r="J545" s="264" t="s">
        <v>595</v>
      </c>
      <c r="K545" s="265"/>
      <c r="L545" s="288" t="str">
        <f t="shared" si="109"/>
        <v/>
      </c>
      <c r="M545" s="266"/>
      <c r="N545" s="266"/>
      <c r="O545" s="266"/>
      <c r="P545" s="1783"/>
      <c r="Q545" s="1373"/>
      <c r="R545" s="1374"/>
      <c r="S545" s="259"/>
      <c r="T545" s="257"/>
      <c r="U545" s="180"/>
    </row>
    <row r="546" spans="2:21" ht="19.5" hidden="1" customHeight="1" thickBot="1">
      <c r="B546" s="1365"/>
      <c r="C546" s="273" t="s">
        <v>596</v>
      </c>
      <c r="D546" s="758" t="str">
        <f>IF('①7.積算内訳（販促）'!D545="","",'①7.積算内訳（販促）'!D545)</f>
        <v/>
      </c>
      <c r="E546" s="289">
        <f>SUM(F546:H546)</f>
        <v>0</v>
      </c>
      <c r="F546" s="289" t="str">
        <f>IF('①7.積算内訳（販促）'!F545="","",'①7.積算内訳（販促）'!F545)</f>
        <v/>
      </c>
      <c r="G546" s="289" t="str">
        <f>IF('①7.積算内訳（販促）'!G545="","",'①7.積算内訳（販促）'!G545)</f>
        <v/>
      </c>
      <c r="H546" s="755" t="str">
        <f>IF('①7.積算内訳（販促）'!H545="","",'①7.積算内訳（販促）'!H545)</f>
        <v/>
      </c>
      <c r="I546" s="1781"/>
      <c r="J546" s="273" t="s">
        <v>596</v>
      </c>
      <c r="K546" s="274"/>
      <c r="L546" s="289" t="str">
        <f t="shared" si="109"/>
        <v/>
      </c>
      <c r="M546" s="275"/>
      <c r="N546" s="275"/>
      <c r="O546" s="275"/>
      <c r="P546" s="1784"/>
      <c r="Q546" s="1381"/>
      <c r="R546" s="1382"/>
      <c r="S546" s="259"/>
      <c r="T546" s="257"/>
      <c r="U546" s="180"/>
    </row>
    <row r="547" spans="2:21" ht="37.5" hidden="1" customHeight="1">
      <c r="B547" s="204" t="str">
        <f>IF('①4.事業内容（販促）'!B59="","",'①4.事業内容（販促）'!B59)</f>
        <v/>
      </c>
      <c r="C547" s="1359" t="str">
        <f>IF('①4.事業内容（販促）'!C59="","",'①4.事業内容（販促）'!C59)</f>
        <v/>
      </c>
      <c r="D547" s="1360"/>
      <c r="E547" s="284">
        <f>SUM(E548:E556)</f>
        <v>0</v>
      </c>
      <c r="F547" s="284">
        <f>SUM(F548:F556)</f>
        <v>0</v>
      </c>
      <c r="G547" s="284">
        <f>SUM(G548:G556)</f>
        <v>0</v>
      </c>
      <c r="H547" s="756">
        <f>SUM(H548:H556)</f>
        <v>0</v>
      </c>
      <c r="I547" s="760" t="str">
        <f>IF('⑦1.活動計画変更（販促）'!C115="変更",'⑦1.活動計画変更（販促）'!B115,IF('⑦1.活動計画変更（販促）'!C115="中止",'⑦1.活動計画変更（販促）'!B115,""))</f>
        <v/>
      </c>
      <c r="J547" s="1359" t="str">
        <f>IF('⑦1.活動計画変更（販促）'!C115="変更",'⑦1.活動計画変更（販促）'!D115,"")</f>
        <v/>
      </c>
      <c r="K547" s="1360"/>
      <c r="L547" s="284" t="str">
        <f>IF(SUM(L548:L556)=0,"",SUM(L548:L556))</f>
        <v/>
      </c>
      <c r="M547" s="284" t="str">
        <f>IF(SUM(M548:M556)=0,"",SUM(M548:M556))</f>
        <v/>
      </c>
      <c r="N547" s="284" t="str">
        <f>IF(SUM(N548:N556)=0,"",SUM(N548:N556))</f>
        <v/>
      </c>
      <c r="O547" s="284" t="str">
        <f>IF(SUM(O548:O556)=0,"",SUM(O548:O556))</f>
        <v/>
      </c>
      <c r="P547" s="277"/>
      <c r="Q547" s="1787"/>
      <c r="R547" s="1788"/>
      <c r="S547" s="259"/>
      <c r="T547" s="257"/>
      <c r="U547" s="180"/>
    </row>
    <row r="548" spans="2:21" ht="19.5" hidden="1" customHeight="1">
      <c r="B548" s="1363"/>
      <c r="C548" s="260" t="s">
        <v>589</v>
      </c>
      <c r="D548" s="261"/>
      <c r="E548" s="287">
        <f>SUM(F548:H548)</f>
        <v>0</v>
      </c>
      <c r="F548" s="287" t="str">
        <f>IF('①7.積算内訳（販促）'!F547="","",'①7.積算内訳（販促）'!F547)</f>
        <v/>
      </c>
      <c r="G548" s="287" t="str">
        <f>IF('①7.積算内訳（販促）'!G547="","",'①7.積算内訳（販促）'!G547)</f>
        <v/>
      </c>
      <c r="H548" s="752" t="str">
        <f>IF('①7.積算内訳（販促）'!H547="","",'①7.積算内訳（販促）'!H547)</f>
        <v/>
      </c>
      <c r="I548" s="1779" t="str">
        <f>IF('⑦1.活動計画変更（販促）'!C115="選択","",IF('⑦1.活動計画変更（販促）'!C115="変更",'⑦1.活動計画変更（販促）'!C115,IF('⑦1.活動計画変更（販促）'!C115="中止","中止","")))</f>
        <v/>
      </c>
      <c r="J548" s="260" t="s">
        <v>589</v>
      </c>
      <c r="K548" s="261"/>
      <c r="L548" s="287" t="str">
        <f>IF(SUM(M548:O548)=0,"",SUM(M548:O548))</f>
        <v/>
      </c>
      <c r="M548" s="262"/>
      <c r="N548" s="262"/>
      <c r="O548" s="262"/>
      <c r="P548" s="1782"/>
      <c r="Q548" s="1785"/>
      <c r="R548" s="1786"/>
      <c r="S548" s="268"/>
      <c r="T548" s="270"/>
      <c r="U548" s="180"/>
    </row>
    <row r="549" spans="2:21" ht="19.5" hidden="1" customHeight="1">
      <c r="B549" s="1364"/>
      <c r="C549" s="264" t="s">
        <v>590</v>
      </c>
      <c r="D549" s="265"/>
      <c r="E549" s="288">
        <f t="shared" ref="E549:E555" si="110">SUM(F549:H549)</f>
        <v>0</v>
      </c>
      <c r="F549" s="288" t="str">
        <f>IF('①7.積算内訳（販促）'!F548="","",'①7.積算内訳（販促）'!F548)</f>
        <v/>
      </c>
      <c r="G549" s="288" t="str">
        <f>IF('①7.積算内訳（販促）'!G548="","",'①7.積算内訳（販促）'!G548)</f>
        <v/>
      </c>
      <c r="H549" s="753" t="str">
        <f>IF('①7.積算内訳（販促）'!H548="","",'①7.積算内訳（販促）'!H548)</f>
        <v/>
      </c>
      <c r="I549" s="1780"/>
      <c r="J549" s="264" t="s">
        <v>590</v>
      </c>
      <c r="K549" s="265"/>
      <c r="L549" s="288" t="str">
        <f t="shared" ref="L549:L556" si="111">IF(SUM(M549:O549)=0,"",SUM(M549:O549))</f>
        <v/>
      </c>
      <c r="M549" s="266"/>
      <c r="N549" s="266"/>
      <c r="O549" s="266"/>
      <c r="P549" s="1783"/>
      <c r="Q549" s="1373"/>
      <c r="R549" s="1374"/>
      <c r="S549" s="259"/>
      <c r="T549" s="257"/>
      <c r="U549" s="180"/>
    </row>
    <row r="550" spans="2:21" ht="19.5" hidden="1" customHeight="1">
      <c r="B550" s="1364"/>
      <c r="C550" s="264" t="s">
        <v>591</v>
      </c>
      <c r="D550" s="265"/>
      <c r="E550" s="288">
        <f t="shared" si="110"/>
        <v>0</v>
      </c>
      <c r="F550" s="288" t="str">
        <f>IF('①7.積算内訳（販促）'!F549="","",'①7.積算内訳（販促）'!F549)</f>
        <v/>
      </c>
      <c r="G550" s="288" t="str">
        <f>IF('①7.積算内訳（販促）'!G549="","",'①7.積算内訳（販促）'!G549)</f>
        <v/>
      </c>
      <c r="H550" s="753" t="str">
        <f>IF('①7.積算内訳（販促）'!H549="","",'①7.積算内訳（販促）'!H549)</f>
        <v/>
      </c>
      <c r="I550" s="1780"/>
      <c r="J550" s="264" t="s">
        <v>591</v>
      </c>
      <c r="K550" s="265"/>
      <c r="L550" s="288" t="str">
        <f t="shared" si="111"/>
        <v/>
      </c>
      <c r="M550" s="266"/>
      <c r="N550" s="266"/>
      <c r="O550" s="266"/>
      <c r="P550" s="1783"/>
      <c r="Q550" s="1373"/>
      <c r="R550" s="1374"/>
      <c r="S550" s="259"/>
      <c r="T550" s="257"/>
      <c r="U550" s="180"/>
    </row>
    <row r="551" spans="2:21" ht="19.5" hidden="1" customHeight="1">
      <c r="B551" s="1364"/>
      <c r="C551" s="269" t="s">
        <v>592</v>
      </c>
      <c r="D551" s="265"/>
      <c r="E551" s="288">
        <f t="shared" si="110"/>
        <v>0</v>
      </c>
      <c r="F551" s="288" t="str">
        <f>IF('①7.積算内訳（販促）'!F550="","",'①7.積算内訳（販促）'!F550)</f>
        <v/>
      </c>
      <c r="G551" s="288" t="str">
        <f>IF('①7.積算内訳（販促）'!G550="","",'①7.積算内訳（販促）'!G550)</f>
        <v/>
      </c>
      <c r="H551" s="753" t="str">
        <f>IF('①7.積算内訳（販促）'!H550="","",'①7.積算内訳（販促）'!H550)</f>
        <v/>
      </c>
      <c r="I551" s="1780"/>
      <c r="J551" s="269" t="s">
        <v>592</v>
      </c>
      <c r="K551" s="265"/>
      <c r="L551" s="288" t="str">
        <f t="shared" si="111"/>
        <v/>
      </c>
      <c r="M551" s="266"/>
      <c r="N551" s="266"/>
      <c r="O551" s="266"/>
      <c r="P551" s="1783"/>
      <c r="Q551" s="1373"/>
      <c r="R551" s="1374"/>
      <c r="S551" s="259"/>
      <c r="T551" s="257"/>
      <c r="U551" s="180"/>
    </row>
    <row r="552" spans="2:21" ht="19.5" hidden="1" customHeight="1">
      <c r="B552" s="1364"/>
      <c r="C552" s="264" t="s">
        <v>593</v>
      </c>
      <c r="D552" s="265"/>
      <c r="E552" s="288">
        <f t="shared" si="110"/>
        <v>0</v>
      </c>
      <c r="F552" s="288" t="str">
        <f>IF('①7.積算内訳（販促）'!F551="","",'①7.積算内訳（販促）'!F551)</f>
        <v/>
      </c>
      <c r="G552" s="288" t="str">
        <f>IF('①7.積算内訳（販促）'!G551="","",'①7.積算内訳（販促）'!G551)</f>
        <v/>
      </c>
      <c r="H552" s="753" t="str">
        <f>IF('①7.積算内訳（販促）'!H551="","",'①7.積算内訳（販促）'!H551)</f>
        <v/>
      </c>
      <c r="I552" s="1780"/>
      <c r="J552" s="264" t="s">
        <v>593</v>
      </c>
      <c r="K552" s="265"/>
      <c r="L552" s="288" t="str">
        <f t="shared" si="111"/>
        <v/>
      </c>
      <c r="M552" s="266"/>
      <c r="N552" s="266"/>
      <c r="O552" s="266"/>
      <c r="P552" s="1783"/>
      <c r="Q552" s="1373"/>
      <c r="R552" s="1374"/>
      <c r="S552" s="268"/>
      <c r="T552" s="270"/>
      <c r="U552" s="180"/>
    </row>
    <row r="553" spans="2:21" ht="19.5" hidden="1" customHeight="1">
      <c r="B553" s="1364"/>
      <c r="C553" s="264" t="s">
        <v>594</v>
      </c>
      <c r="D553" s="265"/>
      <c r="E553" s="288">
        <f t="shared" si="110"/>
        <v>0</v>
      </c>
      <c r="F553" s="754" t="str">
        <f>IF('①7.積算内訳（販促）'!F552="","",'①7.積算内訳（販促）'!F552)</f>
        <v/>
      </c>
      <c r="G553" s="754" t="str">
        <f>IF('①7.積算内訳（販促）'!G552="","",'①7.積算内訳（販促）'!G552)</f>
        <v/>
      </c>
      <c r="H553" s="753" t="str">
        <f>IF('①7.積算内訳（販促）'!H552="","",'①7.積算内訳（販促）'!H552)</f>
        <v/>
      </c>
      <c r="I553" s="1780"/>
      <c r="J553" s="264" t="s">
        <v>594</v>
      </c>
      <c r="K553" s="265"/>
      <c r="L553" s="288" t="str">
        <f t="shared" si="111"/>
        <v/>
      </c>
      <c r="M553" s="278"/>
      <c r="N553" s="278"/>
      <c r="O553" s="278"/>
      <c r="P553" s="1783"/>
      <c r="Q553" s="1373"/>
      <c r="R553" s="1374"/>
      <c r="S553" s="268"/>
      <c r="T553" s="270"/>
      <c r="U553" s="180"/>
    </row>
    <row r="554" spans="2:21" ht="19.5" hidden="1" customHeight="1">
      <c r="B554" s="1364"/>
      <c r="C554" s="272" t="s">
        <v>631</v>
      </c>
      <c r="D554" s="265"/>
      <c r="E554" s="288">
        <f t="shared" si="110"/>
        <v>0</v>
      </c>
      <c r="F554" s="288" t="str">
        <f>IF('①7.積算内訳（販促）'!F553="","",'①7.積算内訳（販促）'!F553)</f>
        <v/>
      </c>
      <c r="G554" s="288" t="str">
        <f>IF('①7.積算内訳（販促）'!G553="","",'①7.積算内訳（販促）'!G553)</f>
        <v/>
      </c>
      <c r="H554" s="753" t="str">
        <f>IF('①7.積算内訳（販促）'!H553="","",'①7.積算内訳（販促）'!H553)</f>
        <v/>
      </c>
      <c r="I554" s="1780"/>
      <c r="J554" s="272" t="s">
        <v>631</v>
      </c>
      <c r="K554" s="265"/>
      <c r="L554" s="288" t="str">
        <f t="shared" si="111"/>
        <v/>
      </c>
      <c r="M554" s="266"/>
      <c r="N554" s="266"/>
      <c r="O554" s="266"/>
      <c r="P554" s="1783"/>
      <c r="Q554" s="1373"/>
      <c r="R554" s="1374"/>
      <c r="S554" s="268"/>
      <c r="T554" s="270"/>
      <c r="U554" s="180"/>
    </row>
    <row r="555" spans="2:21" ht="19.5" hidden="1" customHeight="1">
      <c r="B555" s="1364"/>
      <c r="C555" s="264" t="s">
        <v>595</v>
      </c>
      <c r="D555" s="265"/>
      <c r="E555" s="288">
        <f t="shared" si="110"/>
        <v>0</v>
      </c>
      <c r="F555" s="288" t="str">
        <f>IF('①7.積算内訳（販促）'!F554="","",'①7.積算内訳（販促）'!F554)</f>
        <v/>
      </c>
      <c r="G555" s="288" t="str">
        <f>IF('①7.積算内訳（販促）'!G554="","",'①7.積算内訳（販促）'!G554)</f>
        <v/>
      </c>
      <c r="H555" s="753" t="str">
        <f>IF('①7.積算内訳（販促）'!H554="","",'①7.積算内訳（販促）'!H554)</f>
        <v/>
      </c>
      <c r="I555" s="1780"/>
      <c r="J555" s="264" t="s">
        <v>595</v>
      </c>
      <c r="K555" s="265"/>
      <c r="L555" s="288" t="str">
        <f t="shared" si="111"/>
        <v/>
      </c>
      <c r="M555" s="266"/>
      <c r="N555" s="266"/>
      <c r="O555" s="266"/>
      <c r="P555" s="1783"/>
      <c r="Q555" s="1373"/>
      <c r="R555" s="1374"/>
      <c r="S555" s="268"/>
      <c r="T555" s="270"/>
      <c r="U555" s="180"/>
    </row>
    <row r="556" spans="2:21" ht="19.5" hidden="1" customHeight="1" thickBot="1">
      <c r="B556" s="1365"/>
      <c r="C556" s="273" t="s">
        <v>596</v>
      </c>
      <c r="D556" s="758" t="str">
        <f>IF('①7.積算内訳（販促）'!D555="","",'①7.積算内訳（販促）'!D555)</f>
        <v/>
      </c>
      <c r="E556" s="289">
        <f>SUM(F556:H556)</f>
        <v>0</v>
      </c>
      <c r="F556" s="289" t="str">
        <f>IF('①7.積算内訳（販促）'!F555="","",'①7.積算内訳（販促）'!F555)</f>
        <v/>
      </c>
      <c r="G556" s="289" t="str">
        <f>IF('①7.積算内訳（販促）'!G555="","",'①7.積算内訳（販促）'!G555)</f>
        <v/>
      </c>
      <c r="H556" s="755" t="str">
        <f>IF('①7.積算内訳（販促）'!H555="","",'①7.積算内訳（販促）'!H555)</f>
        <v/>
      </c>
      <c r="I556" s="1781"/>
      <c r="J556" s="273" t="s">
        <v>596</v>
      </c>
      <c r="K556" s="274"/>
      <c r="L556" s="289" t="str">
        <f t="shared" si="111"/>
        <v/>
      </c>
      <c r="M556" s="275"/>
      <c r="N556" s="275"/>
      <c r="O556" s="275"/>
      <c r="P556" s="1784"/>
      <c r="Q556" s="1381"/>
      <c r="R556" s="1382"/>
      <c r="S556" s="268"/>
      <c r="T556" s="270"/>
      <c r="U556" s="180"/>
    </row>
    <row r="557" spans="2:21" ht="37.5" hidden="1" customHeight="1">
      <c r="B557" s="204" t="str">
        <f>IF('①4.事業内容（販促）'!B60="","",'①4.事業内容（販促）'!B60)</f>
        <v/>
      </c>
      <c r="C557" s="1359" t="str">
        <f>IF('①4.事業内容（販促）'!C60="","",'①4.事業内容（販促）'!C60)</f>
        <v/>
      </c>
      <c r="D557" s="1360"/>
      <c r="E557" s="284">
        <f>SUM(E558:E566)</f>
        <v>0</v>
      </c>
      <c r="F557" s="284">
        <f>SUM(F558:F566)</f>
        <v>0</v>
      </c>
      <c r="G557" s="284">
        <f>SUM(G558:G566)</f>
        <v>0</v>
      </c>
      <c r="H557" s="756">
        <f>SUM(H558:H566)</f>
        <v>0</v>
      </c>
      <c r="I557" s="760" t="str">
        <f>IF('⑦1.活動計画変更（販促）'!C117="変更",'⑦1.活動計画変更（販促）'!B117,IF('⑦1.活動計画変更（販促）'!C117="中止",'⑦1.活動計画変更（販促）'!B117,""))</f>
        <v/>
      </c>
      <c r="J557" s="1359" t="str">
        <f>IF('⑦1.活動計画変更（販促）'!C117="変更",'⑦1.活動計画変更（販促）'!D117,"")</f>
        <v/>
      </c>
      <c r="K557" s="1360"/>
      <c r="L557" s="284" t="str">
        <f>IF(SUM(L558:L566)=0,"",SUM(L558:L566))</f>
        <v/>
      </c>
      <c r="M557" s="284" t="str">
        <f>IF(SUM(M558:M566)=0,"",SUM(M558:M566))</f>
        <v/>
      </c>
      <c r="N557" s="284" t="str">
        <f>IF(SUM(N558:N566)=0,"",SUM(N558:N566))</f>
        <v/>
      </c>
      <c r="O557" s="284" t="str">
        <f>IF(SUM(O558:O566)=0,"",SUM(O558:O566))</f>
        <v/>
      </c>
      <c r="P557" s="279"/>
      <c r="Q557" s="1777"/>
      <c r="R557" s="1778"/>
      <c r="S557" s="259"/>
      <c r="T557" s="257"/>
      <c r="U557" s="180"/>
    </row>
    <row r="558" spans="2:21" ht="19.5" hidden="1" customHeight="1">
      <c r="B558" s="1363"/>
      <c r="C558" s="260" t="s">
        <v>589</v>
      </c>
      <c r="D558" s="261"/>
      <c r="E558" s="287">
        <f>SUM(F558:H558)</f>
        <v>0</v>
      </c>
      <c r="F558" s="287" t="str">
        <f>IF('①7.積算内訳（販促）'!F557="","",'①7.積算内訳（販促）'!F557)</f>
        <v/>
      </c>
      <c r="G558" s="287" t="str">
        <f>IF('①7.積算内訳（販促）'!G557="","",'①7.積算内訳（販促）'!G557)</f>
        <v/>
      </c>
      <c r="H558" s="752" t="str">
        <f>IF('①7.積算内訳（販促）'!H557="","",'①7.積算内訳（販促）'!H557)</f>
        <v/>
      </c>
      <c r="I558" s="1779" t="str">
        <f>IF('⑦1.活動計画変更（販促）'!C117="選択","",IF('⑦1.活動計画変更（販促）'!C117="変更",'⑦1.活動計画変更（販促）'!C117,IF('⑦1.活動計画変更（販促）'!C117="中止","中止","")))</f>
        <v/>
      </c>
      <c r="J558" s="260" t="s">
        <v>589</v>
      </c>
      <c r="K558" s="261"/>
      <c r="L558" s="287" t="str">
        <f>IF(SUM(M558:O558)=0,"",SUM(M558:O558))</f>
        <v/>
      </c>
      <c r="M558" s="262"/>
      <c r="N558" s="262"/>
      <c r="O558" s="262"/>
      <c r="P558" s="1782"/>
      <c r="Q558" s="1785"/>
      <c r="R558" s="1786"/>
      <c r="S558" s="268"/>
      <c r="T558" s="270"/>
      <c r="U558" s="180"/>
    </row>
    <row r="559" spans="2:21" ht="19.5" hidden="1" customHeight="1">
      <c r="B559" s="1364"/>
      <c r="C559" s="264" t="s">
        <v>590</v>
      </c>
      <c r="D559" s="265"/>
      <c r="E559" s="288">
        <f t="shared" ref="E559:E565" si="112">SUM(F559:H559)</f>
        <v>0</v>
      </c>
      <c r="F559" s="288" t="str">
        <f>IF('①7.積算内訳（販促）'!F558="","",'①7.積算内訳（販促）'!F558)</f>
        <v/>
      </c>
      <c r="G559" s="288" t="str">
        <f>IF('①7.積算内訳（販促）'!G558="","",'①7.積算内訳（販促）'!G558)</f>
        <v/>
      </c>
      <c r="H559" s="753" t="str">
        <f>IF('①7.積算内訳（販促）'!H558="","",'①7.積算内訳（販促）'!H558)</f>
        <v/>
      </c>
      <c r="I559" s="1780"/>
      <c r="J559" s="264" t="s">
        <v>590</v>
      </c>
      <c r="K559" s="265"/>
      <c r="L559" s="288" t="str">
        <f t="shared" ref="L559:L566" si="113">IF(SUM(M559:O559)=0,"",SUM(M559:O559))</f>
        <v/>
      </c>
      <c r="M559" s="266"/>
      <c r="N559" s="266"/>
      <c r="O559" s="266"/>
      <c r="P559" s="1783"/>
      <c r="Q559" s="1373"/>
      <c r="R559" s="1374"/>
      <c r="S559" s="259"/>
      <c r="T559" s="257"/>
      <c r="U559" s="180"/>
    </row>
    <row r="560" spans="2:21" ht="19.5" hidden="1" customHeight="1">
      <c r="B560" s="1364"/>
      <c r="C560" s="264" t="s">
        <v>591</v>
      </c>
      <c r="D560" s="265"/>
      <c r="E560" s="288">
        <f t="shared" si="112"/>
        <v>0</v>
      </c>
      <c r="F560" s="288" t="str">
        <f>IF('①7.積算内訳（販促）'!F559="","",'①7.積算内訳（販促）'!F559)</f>
        <v/>
      </c>
      <c r="G560" s="288" t="str">
        <f>IF('①7.積算内訳（販促）'!G559="","",'①7.積算内訳（販促）'!G559)</f>
        <v/>
      </c>
      <c r="H560" s="753" t="str">
        <f>IF('①7.積算内訳（販促）'!H559="","",'①7.積算内訳（販促）'!H559)</f>
        <v/>
      </c>
      <c r="I560" s="1780"/>
      <c r="J560" s="264" t="s">
        <v>591</v>
      </c>
      <c r="K560" s="265"/>
      <c r="L560" s="288" t="str">
        <f t="shared" si="113"/>
        <v/>
      </c>
      <c r="M560" s="266"/>
      <c r="N560" s="266"/>
      <c r="O560" s="266"/>
      <c r="P560" s="1783"/>
      <c r="Q560" s="1373"/>
      <c r="R560" s="1374"/>
      <c r="S560" s="259"/>
      <c r="T560" s="257"/>
      <c r="U560" s="180"/>
    </row>
    <row r="561" spans="2:21" ht="19.5" hidden="1" customHeight="1">
      <c r="B561" s="1364"/>
      <c r="C561" s="269" t="s">
        <v>592</v>
      </c>
      <c r="D561" s="265"/>
      <c r="E561" s="288">
        <f t="shared" si="112"/>
        <v>0</v>
      </c>
      <c r="F561" s="288" t="str">
        <f>IF('①7.積算内訳（販促）'!F560="","",'①7.積算内訳（販促）'!F560)</f>
        <v/>
      </c>
      <c r="G561" s="288" t="str">
        <f>IF('①7.積算内訳（販促）'!G560="","",'①7.積算内訳（販促）'!G560)</f>
        <v/>
      </c>
      <c r="H561" s="753" t="str">
        <f>IF('①7.積算内訳（販促）'!H560="","",'①7.積算内訳（販促）'!H560)</f>
        <v/>
      </c>
      <c r="I561" s="1780"/>
      <c r="J561" s="269" t="s">
        <v>592</v>
      </c>
      <c r="K561" s="265"/>
      <c r="L561" s="288" t="str">
        <f t="shared" si="113"/>
        <v/>
      </c>
      <c r="M561" s="266"/>
      <c r="N561" s="266"/>
      <c r="O561" s="266"/>
      <c r="P561" s="1783"/>
      <c r="Q561" s="1373"/>
      <c r="R561" s="1374"/>
      <c r="S561" s="259"/>
      <c r="T561" s="257"/>
      <c r="U561" s="180"/>
    </row>
    <row r="562" spans="2:21" ht="19.5" hidden="1" customHeight="1">
      <c r="B562" s="1364"/>
      <c r="C562" s="264" t="s">
        <v>593</v>
      </c>
      <c r="D562" s="265"/>
      <c r="E562" s="288">
        <f t="shared" si="112"/>
        <v>0</v>
      </c>
      <c r="F562" s="288" t="str">
        <f>IF('①7.積算内訳（販促）'!F561="","",'①7.積算内訳（販促）'!F561)</f>
        <v/>
      </c>
      <c r="G562" s="288" t="str">
        <f>IF('①7.積算内訳（販促）'!G561="","",'①7.積算内訳（販促）'!G561)</f>
        <v/>
      </c>
      <c r="H562" s="753" t="str">
        <f>IF('①7.積算内訳（販促）'!H561="","",'①7.積算内訳（販促）'!H561)</f>
        <v/>
      </c>
      <c r="I562" s="1780"/>
      <c r="J562" s="264" t="s">
        <v>593</v>
      </c>
      <c r="K562" s="265"/>
      <c r="L562" s="288" t="str">
        <f t="shared" si="113"/>
        <v/>
      </c>
      <c r="M562" s="266"/>
      <c r="N562" s="266"/>
      <c r="O562" s="266"/>
      <c r="P562" s="1783"/>
      <c r="Q562" s="1373"/>
      <c r="R562" s="1374"/>
      <c r="S562" s="268"/>
      <c r="T562" s="270"/>
      <c r="U562" s="180"/>
    </row>
    <row r="563" spans="2:21" ht="19.5" hidden="1" customHeight="1">
      <c r="B563" s="1364"/>
      <c r="C563" s="264" t="s">
        <v>594</v>
      </c>
      <c r="D563" s="265"/>
      <c r="E563" s="288">
        <f t="shared" si="112"/>
        <v>0</v>
      </c>
      <c r="F563" s="754" t="str">
        <f>IF('①7.積算内訳（販促）'!F562="","",'①7.積算内訳（販促）'!F562)</f>
        <v/>
      </c>
      <c r="G563" s="754" t="str">
        <f>IF('①7.積算内訳（販促）'!G562="","",'①7.積算内訳（販促）'!G562)</f>
        <v/>
      </c>
      <c r="H563" s="753" t="str">
        <f>IF('①7.積算内訳（販促）'!H562="","",'①7.積算内訳（販促）'!H562)</f>
        <v/>
      </c>
      <c r="I563" s="1780"/>
      <c r="J563" s="264" t="s">
        <v>594</v>
      </c>
      <c r="K563" s="265"/>
      <c r="L563" s="288" t="str">
        <f t="shared" si="113"/>
        <v/>
      </c>
      <c r="M563" s="278"/>
      <c r="N563" s="278"/>
      <c r="O563" s="278"/>
      <c r="P563" s="1783"/>
      <c r="Q563" s="1373"/>
      <c r="R563" s="1374"/>
      <c r="S563" s="268"/>
      <c r="T563" s="270"/>
      <c r="U563" s="180"/>
    </row>
    <row r="564" spans="2:21" ht="19.5" hidden="1" customHeight="1">
      <c r="B564" s="1364"/>
      <c r="C564" s="272" t="s">
        <v>631</v>
      </c>
      <c r="D564" s="265"/>
      <c r="E564" s="288">
        <f t="shared" si="112"/>
        <v>0</v>
      </c>
      <c r="F564" s="288" t="str">
        <f>IF('①7.積算内訳（販促）'!F563="","",'①7.積算内訳（販促）'!F563)</f>
        <v/>
      </c>
      <c r="G564" s="288" t="str">
        <f>IF('①7.積算内訳（販促）'!G563="","",'①7.積算内訳（販促）'!G563)</f>
        <v/>
      </c>
      <c r="H564" s="753" t="str">
        <f>IF('①7.積算内訳（販促）'!H563="","",'①7.積算内訳（販促）'!H563)</f>
        <v/>
      </c>
      <c r="I564" s="1780"/>
      <c r="J564" s="272" t="s">
        <v>631</v>
      </c>
      <c r="K564" s="265"/>
      <c r="L564" s="288" t="str">
        <f t="shared" si="113"/>
        <v/>
      </c>
      <c r="M564" s="266"/>
      <c r="N564" s="266"/>
      <c r="O564" s="266"/>
      <c r="P564" s="1783"/>
      <c r="Q564" s="1373"/>
      <c r="R564" s="1374"/>
      <c r="S564" s="268"/>
      <c r="T564" s="270"/>
      <c r="U564" s="180"/>
    </row>
    <row r="565" spans="2:21" ht="19.5" hidden="1" customHeight="1">
      <c r="B565" s="1364"/>
      <c r="C565" s="264" t="s">
        <v>595</v>
      </c>
      <c r="D565" s="265"/>
      <c r="E565" s="288">
        <f t="shared" si="112"/>
        <v>0</v>
      </c>
      <c r="F565" s="288" t="str">
        <f>IF('①7.積算内訳（販促）'!F564="","",'①7.積算内訳（販促）'!F564)</f>
        <v/>
      </c>
      <c r="G565" s="288" t="str">
        <f>IF('①7.積算内訳（販促）'!G564="","",'①7.積算内訳（販促）'!G564)</f>
        <v/>
      </c>
      <c r="H565" s="753" t="str">
        <f>IF('①7.積算内訳（販促）'!H564="","",'①7.積算内訳（販促）'!H564)</f>
        <v/>
      </c>
      <c r="I565" s="1780"/>
      <c r="J565" s="264" t="s">
        <v>595</v>
      </c>
      <c r="K565" s="265"/>
      <c r="L565" s="288" t="str">
        <f t="shared" si="113"/>
        <v/>
      </c>
      <c r="M565" s="266"/>
      <c r="N565" s="266"/>
      <c r="O565" s="266"/>
      <c r="P565" s="1783"/>
      <c r="Q565" s="1373"/>
      <c r="R565" s="1374"/>
      <c r="S565" s="268"/>
      <c r="T565" s="270"/>
      <c r="U565" s="180"/>
    </row>
    <row r="566" spans="2:21" ht="19.5" hidden="1" customHeight="1" thickBot="1">
      <c r="B566" s="1365"/>
      <c r="C566" s="273" t="s">
        <v>596</v>
      </c>
      <c r="D566" s="758" t="str">
        <f>IF('①7.積算内訳（販促）'!D565="","",'①7.積算内訳（販促）'!D565)</f>
        <v/>
      </c>
      <c r="E566" s="289">
        <f>SUM(F566:H566)</f>
        <v>0</v>
      </c>
      <c r="F566" s="289" t="str">
        <f>IF('①7.積算内訳（販促）'!F565="","",'①7.積算内訳（販促）'!F565)</f>
        <v/>
      </c>
      <c r="G566" s="289" t="str">
        <f>IF('①7.積算内訳（販促）'!G565="","",'①7.積算内訳（販促）'!G565)</f>
        <v/>
      </c>
      <c r="H566" s="755" t="str">
        <f>IF('①7.積算内訳（販促）'!H565="","",'①7.積算内訳（販促）'!H565)</f>
        <v/>
      </c>
      <c r="I566" s="1781"/>
      <c r="J566" s="273" t="s">
        <v>596</v>
      </c>
      <c r="K566" s="274"/>
      <c r="L566" s="289" t="str">
        <f t="shared" si="113"/>
        <v/>
      </c>
      <c r="M566" s="275"/>
      <c r="N566" s="275"/>
      <c r="O566" s="275"/>
      <c r="P566" s="1784"/>
      <c r="Q566" s="1381"/>
      <c r="R566" s="1382"/>
      <c r="S566" s="268"/>
      <c r="T566" s="270"/>
      <c r="U566" s="180"/>
    </row>
    <row r="567" spans="2:21" ht="37.5" hidden="1" customHeight="1">
      <c r="B567" s="204" t="str">
        <f>IF('①4.事業内容（販促）'!B61="","",'①4.事業内容（販促）'!B61)</f>
        <v/>
      </c>
      <c r="C567" s="1359" t="str">
        <f>IF('①4.事業内容（販促）'!C61="","",'①4.事業内容（販促）'!C61)</f>
        <v/>
      </c>
      <c r="D567" s="1360"/>
      <c r="E567" s="284">
        <f>SUM(E568:E576)</f>
        <v>0</v>
      </c>
      <c r="F567" s="284">
        <f>SUM(F568:F576)</f>
        <v>0</v>
      </c>
      <c r="G567" s="284">
        <f>SUM(G568:G576)</f>
        <v>0</v>
      </c>
      <c r="H567" s="756">
        <f>SUM(H568:H576)</f>
        <v>0</v>
      </c>
      <c r="I567" s="760" t="str">
        <f>IF('⑦1.活動計画変更（販促）'!C119="変更",'⑦1.活動計画変更（販促）'!B119,IF('⑦1.活動計画変更（販促）'!C119="中止",'⑦1.活動計画変更（販促）'!B119,""))</f>
        <v/>
      </c>
      <c r="J567" s="1359" t="str">
        <f>IF('⑦1.活動計画変更（販促）'!C119="変更",'⑦1.活動計画変更（販促）'!D119,"")</f>
        <v/>
      </c>
      <c r="K567" s="1360"/>
      <c r="L567" s="284" t="str">
        <f>IF(SUM(L568:L576)=0,"",SUM(L568:L576))</f>
        <v/>
      </c>
      <c r="M567" s="284" t="str">
        <f>IF(SUM(M568:M576)=0,"",SUM(M568:M576))</f>
        <v/>
      </c>
      <c r="N567" s="284" t="str">
        <f>IF(SUM(N568:N576)=0,"",SUM(N568:N576))</f>
        <v/>
      </c>
      <c r="O567" s="284" t="str">
        <f>IF(SUM(O568:O576)=0,"",SUM(O568:O576))</f>
        <v/>
      </c>
      <c r="P567" s="277"/>
      <c r="Q567" s="1787"/>
      <c r="R567" s="1788"/>
      <c r="S567" s="259"/>
      <c r="T567" s="257"/>
      <c r="U567" s="180"/>
    </row>
    <row r="568" spans="2:21" ht="19.5" hidden="1" customHeight="1">
      <c r="B568" s="1363"/>
      <c r="C568" s="260" t="s">
        <v>589</v>
      </c>
      <c r="D568" s="261"/>
      <c r="E568" s="287">
        <f>SUM(F568:H568)</f>
        <v>0</v>
      </c>
      <c r="F568" s="287" t="str">
        <f>IF('①7.積算内訳（販促）'!F567="","",'①7.積算内訳（販促）'!F567)</f>
        <v/>
      </c>
      <c r="G568" s="287" t="str">
        <f>IF('①7.積算内訳（販促）'!G567="","",'①7.積算内訳（販促）'!G567)</f>
        <v/>
      </c>
      <c r="H568" s="752" t="str">
        <f>IF('①7.積算内訳（販促）'!H567="","",'①7.積算内訳（販促）'!H567)</f>
        <v/>
      </c>
      <c r="I568" s="1779" t="str">
        <f>IF('⑦1.活動計画変更（販促）'!C119="選択","",IF('⑦1.活動計画変更（販促）'!C119="変更",'⑦1.活動計画変更（販促）'!C119,IF('⑦1.活動計画変更（販促）'!C119="中止","中止","")))</f>
        <v/>
      </c>
      <c r="J568" s="260" t="s">
        <v>589</v>
      </c>
      <c r="K568" s="261"/>
      <c r="L568" s="287" t="str">
        <f>IF(SUM(M568:O568)=0,"",SUM(M568:O568))</f>
        <v/>
      </c>
      <c r="M568" s="262"/>
      <c r="N568" s="262"/>
      <c r="O568" s="262"/>
      <c r="P568" s="1782"/>
      <c r="Q568" s="1785"/>
      <c r="R568" s="1786"/>
      <c r="S568" s="268"/>
      <c r="T568" s="270"/>
      <c r="U568" s="180"/>
    </row>
    <row r="569" spans="2:21" ht="19.5" hidden="1" customHeight="1">
      <c r="B569" s="1364"/>
      <c r="C569" s="264" t="s">
        <v>590</v>
      </c>
      <c r="D569" s="265"/>
      <c r="E569" s="288">
        <f t="shared" ref="E569:E575" si="114">SUM(F569:H569)</f>
        <v>0</v>
      </c>
      <c r="F569" s="288" t="str">
        <f>IF('①7.積算内訳（販促）'!F568="","",'①7.積算内訳（販促）'!F568)</f>
        <v/>
      </c>
      <c r="G569" s="288" t="str">
        <f>IF('①7.積算内訳（販促）'!G568="","",'①7.積算内訳（販促）'!G568)</f>
        <v/>
      </c>
      <c r="H569" s="753" t="str">
        <f>IF('①7.積算内訳（販促）'!H568="","",'①7.積算内訳（販促）'!H568)</f>
        <v/>
      </c>
      <c r="I569" s="1780"/>
      <c r="J569" s="264" t="s">
        <v>590</v>
      </c>
      <c r="K569" s="265"/>
      <c r="L569" s="288" t="str">
        <f t="shared" ref="L569:L576" si="115">IF(SUM(M569:O569)=0,"",SUM(M569:O569))</f>
        <v/>
      </c>
      <c r="M569" s="266"/>
      <c r="N569" s="266"/>
      <c r="O569" s="266"/>
      <c r="P569" s="1783"/>
      <c r="Q569" s="1373"/>
      <c r="R569" s="1374"/>
      <c r="S569" s="259"/>
      <c r="T569" s="257"/>
      <c r="U569" s="180"/>
    </row>
    <row r="570" spans="2:21" ht="19.5" hidden="1" customHeight="1">
      <c r="B570" s="1364"/>
      <c r="C570" s="264" t="s">
        <v>591</v>
      </c>
      <c r="D570" s="265"/>
      <c r="E570" s="288">
        <f t="shared" si="114"/>
        <v>0</v>
      </c>
      <c r="F570" s="288" t="str">
        <f>IF('①7.積算内訳（販促）'!F569="","",'①7.積算内訳（販促）'!F569)</f>
        <v/>
      </c>
      <c r="G570" s="288" t="str">
        <f>IF('①7.積算内訳（販促）'!G569="","",'①7.積算内訳（販促）'!G569)</f>
        <v/>
      </c>
      <c r="H570" s="753" t="str">
        <f>IF('①7.積算内訳（販促）'!H569="","",'①7.積算内訳（販促）'!H569)</f>
        <v/>
      </c>
      <c r="I570" s="1780"/>
      <c r="J570" s="264" t="s">
        <v>591</v>
      </c>
      <c r="K570" s="265"/>
      <c r="L570" s="288" t="str">
        <f t="shared" si="115"/>
        <v/>
      </c>
      <c r="M570" s="266"/>
      <c r="N570" s="266"/>
      <c r="O570" s="266"/>
      <c r="P570" s="1783"/>
      <c r="Q570" s="1373"/>
      <c r="R570" s="1374"/>
      <c r="S570" s="259"/>
      <c r="T570" s="257"/>
      <c r="U570" s="180"/>
    </row>
    <row r="571" spans="2:21" ht="19.5" hidden="1" customHeight="1">
      <c r="B571" s="1364"/>
      <c r="C571" s="269" t="s">
        <v>592</v>
      </c>
      <c r="D571" s="265"/>
      <c r="E571" s="288">
        <f t="shared" si="114"/>
        <v>0</v>
      </c>
      <c r="F571" s="288" t="str">
        <f>IF('①7.積算内訳（販促）'!F570="","",'①7.積算内訳（販促）'!F570)</f>
        <v/>
      </c>
      <c r="G571" s="288" t="str">
        <f>IF('①7.積算内訳（販促）'!G570="","",'①7.積算内訳（販促）'!G570)</f>
        <v/>
      </c>
      <c r="H571" s="753" t="str">
        <f>IF('①7.積算内訳（販促）'!H570="","",'①7.積算内訳（販促）'!H570)</f>
        <v/>
      </c>
      <c r="I571" s="1780"/>
      <c r="J571" s="269" t="s">
        <v>592</v>
      </c>
      <c r="K571" s="265"/>
      <c r="L571" s="288" t="str">
        <f t="shared" si="115"/>
        <v/>
      </c>
      <c r="M571" s="266"/>
      <c r="N571" s="266"/>
      <c r="O571" s="266"/>
      <c r="P571" s="1783"/>
      <c r="Q571" s="1373"/>
      <c r="R571" s="1374"/>
      <c r="S571" s="259"/>
      <c r="T571" s="257"/>
      <c r="U571" s="180"/>
    </row>
    <row r="572" spans="2:21" ht="19.5" hidden="1" customHeight="1">
      <c r="B572" s="1364"/>
      <c r="C572" s="264" t="s">
        <v>593</v>
      </c>
      <c r="D572" s="265"/>
      <c r="E572" s="288">
        <f t="shared" si="114"/>
        <v>0</v>
      </c>
      <c r="F572" s="288" t="str">
        <f>IF('①7.積算内訳（販促）'!F571="","",'①7.積算内訳（販促）'!F571)</f>
        <v/>
      </c>
      <c r="G572" s="288" t="str">
        <f>IF('①7.積算内訳（販促）'!G571="","",'①7.積算内訳（販促）'!G571)</f>
        <v/>
      </c>
      <c r="H572" s="753" t="str">
        <f>IF('①7.積算内訳（販促）'!H571="","",'①7.積算内訳（販促）'!H571)</f>
        <v/>
      </c>
      <c r="I572" s="1780"/>
      <c r="J572" s="264" t="s">
        <v>593</v>
      </c>
      <c r="K572" s="265"/>
      <c r="L572" s="288" t="str">
        <f t="shared" si="115"/>
        <v/>
      </c>
      <c r="M572" s="266"/>
      <c r="N572" s="266"/>
      <c r="O572" s="266"/>
      <c r="P572" s="1783"/>
      <c r="Q572" s="1373"/>
      <c r="R572" s="1374"/>
      <c r="S572" s="268"/>
      <c r="T572" s="270"/>
      <c r="U572" s="180"/>
    </row>
    <row r="573" spans="2:21" ht="19.5" hidden="1" customHeight="1">
      <c r="B573" s="1364"/>
      <c r="C573" s="264" t="s">
        <v>594</v>
      </c>
      <c r="D573" s="265"/>
      <c r="E573" s="288">
        <f t="shared" si="114"/>
        <v>0</v>
      </c>
      <c r="F573" s="754" t="str">
        <f>IF('①7.積算内訳（販促）'!F572="","",'①7.積算内訳（販促）'!F572)</f>
        <v/>
      </c>
      <c r="G573" s="754" t="str">
        <f>IF('①7.積算内訳（販促）'!G572="","",'①7.積算内訳（販促）'!G572)</f>
        <v/>
      </c>
      <c r="H573" s="753" t="str">
        <f>IF('①7.積算内訳（販促）'!H572="","",'①7.積算内訳（販促）'!H572)</f>
        <v/>
      </c>
      <c r="I573" s="1780"/>
      <c r="J573" s="264" t="s">
        <v>594</v>
      </c>
      <c r="K573" s="265"/>
      <c r="L573" s="288" t="str">
        <f t="shared" si="115"/>
        <v/>
      </c>
      <c r="M573" s="278"/>
      <c r="N573" s="278"/>
      <c r="O573" s="278"/>
      <c r="P573" s="1783"/>
      <c r="Q573" s="1373"/>
      <c r="R573" s="1374"/>
      <c r="S573" s="268"/>
      <c r="T573" s="270"/>
      <c r="U573" s="180"/>
    </row>
    <row r="574" spans="2:21" ht="19.5" hidden="1" customHeight="1">
      <c r="B574" s="1364"/>
      <c r="C574" s="272" t="s">
        <v>631</v>
      </c>
      <c r="D574" s="265"/>
      <c r="E574" s="288">
        <f t="shared" si="114"/>
        <v>0</v>
      </c>
      <c r="F574" s="288" t="str">
        <f>IF('①7.積算内訳（販促）'!F573="","",'①7.積算内訳（販促）'!F573)</f>
        <v/>
      </c>
      <c r="G574" s="288" t="str">
        <f>IF('①7.積算内訳（販促）'!G573="","",'①7.積算内訳（販促）'!G573)</f>
        <v/>
      </c>
      <c r="H574" s="753" t="str">
        <f>IF('①7.積算内訳（販促）'!H573="","",'①7.積算内訳（販促）'!H573)</f>
        <v/>
      </c>
      <c r="I574" s="1780"/>
      <c r="J574" s="272" t="s">
        <v>631</v>
      </c>
      <c r="K574" s="265"/>
      <c r="L574" s="288" t="str">
        <f t="shared" si="115"/>
        <v/>
      </c>
      <c r="M574" s="266"/>
      <c r="N574" s="266"/>
      <c r="O574" s="266"/>
      <c r="P574" s="1783"/>
      <c r="Q574" s="1373"/>
      <c r="R574" s="1374"/>
      <c r="S574" s="268"/>
      <c r="T574" s="270"/>
      <c r="U574" s="180"/>
    </row>
    <row r="575" spans="2:21" ht="19.5" hidden="1" customHeight="1">
      <c r="B575" s="1364"/>
      <c r="C575" s="264" t="s">
        <v>595</v>
      </c>
      <c r="D575" s="265"/>
      <c r="E575" s="288">
        <f t="shared" si="114"/>
        <v>0</v>
      </c>
      <c r="F575" s="288" t="str">
        <f>IF('①7.積算内訳（販促）'!F574="","",'①7.積算内訳（販促）'!F574)</f>
        <v/>
      </c>
      <c r="G575" s="288" t="str">
        <f>IF('①7.積算内訳（販促）'!G574="","",'①7.積算内訳（販促）'!G574)</f>
        <v/>
      </c>
      <c r="H575" s="753" t="str">
        <f>IF('①7.積算内訳（販促）'!H574="","",'①7.積算内訳（販促）'!H574)</f>
        <v/>
      </c>
      <c r="I575" s="1780"/>
      <c r="J575" s="264" t="s">
        <v>595</v>
      </c>
      <c r="K575" s="265"/>
      <c r="L575" s="288" t="str">
        <f t="shared" si="115"/>
        <v/>
      </c>
      <c r="M575" s="266"/>
      <c r="N575" s="266"/>
      <c r="O575" s="266"/>
      <c r="P575" s="1783"/>
      <c r="Q575" s="1373"/>
      <c r="R575" s="1374"/>
      <c r="S575" s="268"/>
      <c r="T575" s="270"/>
      <c r="U575" s="180"/>
    </row>
    <row r="576" spans="2:21" ht="19.5" hidden="1" customHeight="1" thickBot="1">
      <c r="B576" s="1365"/>
      <c r="C576" s="273" t="s">
        <v>596</v>
      </c>
      <c r="D576" s="758" t="str">
        <f>IF('①7.積算内訳（販促）'!D575="","",'①7.積算内訳（販促）'!D575)</f>
        <v/>
      </c>
      <c r="E576" s="761">
        <f>SUM(F576:H576)</f>
        <v>0</v>
      </c>
      <c r="F576" s="289" t="str">
        <f>IF('①7.積算内訳（販促）'!F575="","",'①7.積算内訳（販促）'!F575)</f>
        <v/>
      </c>
      <c r="G576" s="289" t="str">
        <f>IF('①7.積算内訳（販促）'!G575="","",'①7.積算内訳（販促）'!G575)</f>
        <v/>
      </c>
      <c r="H576" s="755" t="str">
        <f>IF('①7.積算内訳（販促）'!H575="","",'①7.積算内訳（販促）'!H575)</f>
        <v/>
      </c>
      <c r="I576" s="1781"/>
      <c r="J576" s="273" t="s">
        <v>596</v>
      </c>
      <c r="K576" s="274"/>
      <c r="L576" s="761" t="str">
        <f t="shared" si="115"/>
        <v/>
      </c>
      <c r="M576" s="748"/>
      <c r="N576" s="748"/>
      <c r="O576" s="748"/>
      <c r="P576" s="1784"/>
      <c r="Q576" s="1381"/>
      <c r="R576" s="1382"/>
      <c r="S576" s="268"/>
      <c r="T576" s="270"/>
      <c r="U576" s="180"/>
    </row>
    <row r="577" spans="2:21" ht="37.5" hidden="1" customHeight="1">
      <c r="B577" s="285" t="str">
        <f>IF('①4.事業内容（販促）'!B62="","",'①4.事業内容（販促）'!B62)</f>
        <v/>
      </c>
      <c r="C577" s="1359" t="str">
        <f>IF('①4.事業内容（販促）'!C62="","",'①4.事業内容（販促）'!C62)</f>
        <v/>
      </c>
      <c r="D577" s="1360"/>
      <c r="E577" s="286">
        <f>SUM(E578:E586)</f>
        <v>0</v>
      </c>
      <c r="F577" s="286">
        <f>SUM(F578:F586)</f>
        <v>0</v>
      </c>
      <c r="G577" s="286">
        <f>SUM(G578:G586)</f>
        <v>0</v>
      </c>
      <c r="H577" s="757">
        <f>SUM(H578:H586)</f>
        <v>0</v>
      </c>
      <c r="I577" s="760" t="str">
        <f>IF('⑦1.活動計画変更（販促）'!C121="変更",'⑦1.活動計画変更（販促）'!B121,IF('⑦1.活動計画変更（販促）'!C121="中止",'⑦1.活動計画変更（販促）'!B121,""))</f>
        <v/>
      </c>
      <c r="J577" s="1359" t="str">
        <f>IF('⑦1.活動計画変更（販促）'!C121="変更",'⑦1.活動計画変更（販促）'!D121,"")</f>
        <v/>
      </c>
      <c r="K577" s="1360"/>
      <c r="L577" s="286" t="str">
        <f>IF(SUM(L578:L586)=0,"",SUM(L578:L586))</f>
        <v/>
      </c>
      <c r="M577" s="286" t="str">
        <f>IF(SUM(M578:M586)=0,"",SUM(M578:M586))</f>
        <v/>
      </c>
      <c r="N577" s="286" t="str">
        <f>IF(SUM(N578:N586)=0,"",SUM(N578:N586))</f>
        <v/>
      </c>
      <c r="O577" s="286" t="str">
        <f>IF(SUM(O578:O586)=0,"",SUM(O578:O586))</f>
        <v/>
      </c>
      <c r="P577" s="280"/>
      <c r="Q577" s="1777"/>
      <c r="R577" s="1778"/>
      <c r="S577" s="259"/>
      <c r="T577" s="257"/>
      <c r="U577" s="180"/>
    </row>
    <row r="578" spans="2:21" ht="19.5" hidden="1" customHeight="1">
      <c r="B578" s="1363"/>
      <c r="C578" s="260" t="s">
        <v>589</v>
      </c>
      <c r="D578" s="261"/>
      <c r="E578" s="287">
        <f>SUM(F578:H578)</f>
        <v>0</v>
      </c>
      <c r="F578" s="287" t="str">
        <f>IF('①7.積算内訳（販促）'!F577="","",'①7.積算内訳（販促）'!F577)</f>
        <v/>
      </c>
      <c r="G578" s="287" t="str">
        <f>IF('①7.積算内訳（販促）'!G577="","",'①7.積算内訳（販促）'!G577)</f>
        <v/>
      </c>
      <c r="H578" s="752" t="str">
        <f>IF('①7.積算内訳（販促）'!H577="","",'①7.積算内訳（販促）'!H577)</f>
        <v/>
      </c>
      <c r="I578" s="1779" t="str">
        <f>IF('⑦1.活動計画変更（販促）'!C121="選択","",IF('⑦1.活動計画変更（販促）'!C121="変更",'⑦1.活動計画変更（販促）'!C121,IF('⑦1.活動計画変更（販促）'!C121="中止","中止","")))</f>
        <v/>
      </c>
      <c r="J578" s="260" t="s">
        <v>589</v>
      </c>
      <c r="K578" s="261"/>
      <c r="L578" s="287" t="str">
        <f>IF(SUM(M578:O578)=0,"",SUM(M578:O578))</f>
        <v/>
      </c>
      <c r="M578" s="262"/>
      <c r="N578" s="262"/>
      <c r="O578" s="262"/>
      <c r="P578" s="1782"/>
      <c r="Q578" s="1785"/>
      <c r="R578" s="1786"/>
      <c r="S578" s="268"/>
      <c r="T578" s="270"/>
      <c r="U578" s="180"/>
    </row>
    <row r="579" spans="2:21" ht="19.5" hidden="1" customHeight="1">
      <c r="B579" s="1364"/>
      <c r="C579" s="264" t="s">
        <v>590</v>
      </c>
      <c r="D579" s="265"/>
      <c r="E579" s="288">
        <f t="shared" ref="E579:E585" si="116">SUM(F579:H579)</f>
        <v>0</v>
      </c>
      <c r="F579" s="288" t="str">
        <f>IF('①7.積算内訳（販促）'!F578="","",'①7.積算内訳（販促）'!F578)</f>
        <v/>
      </c>
      <c r="G579" s="288" t="str">
        <f>IF('①7.積算内訳（販促）'!G578="","",'①7.積算内訳（販促）'!G578)</f>
        <v/>
      </c>
      <c r="H579" s="753" t="str">
        <f>IF('①7.積算内訳（販促）'!H578="","",'①7.積算内訳（販促）'!H578)</f>
        <v/>
      </c>
      <c r="I579" s="1780"/>
      <c r="J579" s="264" t="s">
        <v>590</v>
      </c>
      <c r="K579" s="265"/>
      <c r="L579" s="288" t="str">
        <f t="shared" ref="L579:L586" si="117">IF(SUM(M579:O579)=0,"",SUM(M579:O579))</f>
        <v/>
      </c>
      <c r="M579" s="266"/>
      <c r="N579" s="266"/>
      <c r="O579" s="266"/>
      <c r="P579" s="1783"/>
      <c r="Q579" s="1373"/>
      <c r="R579" s="1374"/>
      <c r="S579" s="259"/>
      <c r="T579" s="257"/>
      <c r="U579" s="180"/>
    </row>
    <row r="580" spans="2:21" ht="19.5" hidden="1" customHeight="1">
      <c r="B580" s="1364"/>
      <c r="C580" s="264" t="s">
        <v>591</v>
      </c>
      <c r="D580" s="265"/>
      <c r="E580" s="288">
        <f t="shared" si="116"/>
        <v>0</v>
      </c>
      <c r="F580" s="288" t="str">
        <f>IF('①7.積算内訳（販促）'!F579="","",'①7.積算内訳（販促）'!F579)</f>
        <v/>
      </c>
      <c r="G580" s="288" t="str">
        <f>IF('①7.積算内訳（販促）'!G579="","",'①7.積算内訳（販促）'!G579)</f>
        <v/>
      </c>
      <c r="H580" s="753" t="str">
        <f>IF('①7.積算内訳（販促）'!H579="","",'①7.積算内訳（販促）'!H579)</f>
        <v/>
      </c>
      <c r="I580" s="1780"/>
      <c r="J580" s="264" t="s">
        <v>591</v>
      </c>
      <c r="K580" s="265"/>
      <c r="L580" s="288" t="str">
        <f t="shared" si="117"/>
        <v/>
      </c>
      <c r="M580" s="266"/>
      <c r="N580" s="266"/>
      <c r="O580" s="266"/>
      <c r="P580" s="1783"/>
      <c r="Q580" s="1373"/>
      <c r="R580" s="1374"/>
      <c r="S580" s="259"/>
      <c r="T580" s="257"/>
      <c r="U580" s="180"/>
    </row>
    <row r="581" spans="2:21" ht="19.5" hidden="1" customHeight="1">
      <c r="B581" s="1364"/>
      <c r="C581" s="269" t="s">
        <v>592</v>
      </c>
      <c r="D581" s="265"/>
      <c r="E581" s="288">
        <f t="shared" si="116"/>
        <v>0</v>
      </c>
      <c r="F581" s="288" t="str">
        <f>IF('①7.積算内訳（販促）'!F580="","",'①7.積算内訳（販促）'!F580)</f>
        <v/>
      </c>
      <c r="G581" s="288" t="str">
        <f>IF('①7.積算内訳（販促）'!G580="","",'①7.積算内訳（販促）'!G580)</f>
        <v/>
      </c>
      <c r="H581" s="753" t="str">
        <f>IF('①7.積算内訳（販促）'!H580="","",'①7.積算内訳（販促）'!H580)</f>
        <v/>
      </c>
      <c r="I581" s="1780"/>
      <c r="J581" s="269" t="s">
        <v>592</v>
      </c>
      <c r="K581" s="265"/>
      <c r="L581" s="288" t="str">
        <f t="shared" si="117"/>
        <v/>
      </c>
      <c r="M581" s="266"/>
      <c r="N581" s="266"/>
      <c r="O581" s="266"/>
      <c r="P581" s="1783"/>
      <c r="Q581" s="1373"/>
      <c r="R581" s="1374"/>
      <c r="S581" s="259"/>
      <c r="T581" s="257"/>
      <c r="U581" s="180"/>
    </row>
    <row r="582" spans="2:21" ht="19.5" hidden="1" customHeight="1">
      <c r="B582" s="1364"/>
      <c r="C582" s="264" t="s">
        <v>593</v>
      </c>
      <c r="D582" s="265"/>
      <c r="E582" s="288">
        <f t="shared" si="116"/>
        <v>0</v>
      </c>
      <c r="F582" s="288" t="str">
        <f>IF('①7.積算内訳（販促）'!F581="","",'①7.積算内訳（販促）'!F581)</f>
        <v/>
      </c>
      <c r="G582" s="288" t="str">
        <f>IF('①7.積算内訳（販促）'!G581="","",'①7.積算内訳（販促）'!G581)</f>
        <v/>
      </c>
      <c r="H582" s="753" t="str">
        <f>IF('①7.積算内訳（販促）'!H581="","",'①7.積算内訳（販促）'!H581)</f>
        <v/>
      </c>
      <c r="I582" s="1780"/>
      <c r="J582" s="264" t="s">
        <v>593</v>
      </c>
      <c r="K582" s="265"/>
      <c r="L582" s="288" t="str">
        <f t="shared" si="117"/>
        <v/>
      </c>
      <c r="M582" s="266"/>
      <c r="N582" s="266"/>
      <c r="O582" s="266"/>
      <c r="P582" s="1783"/>
      <c r="Q582" s="1373"/>
      <c r="R582" s="1374"/>
      <c r="S582" s="268"/>
      <c r="T582" s="270"/>
      <c r="U582" s="180"/>
    </row>
    <row r="583" spans="2:21" ht="19.5" hidden="1" customHeight="1">
      <c r="B583" s="1364"/>
      <c r="C583" s="264" t="s">
        <v>594</v>
      </c>
      <c r="D583" s="265"/>
      <c r="E583" s="288">
        <f t="shared" si="116"/>
        <v>0</v>
      </c>
      <c r="F583" s="754" t="str">
        <f>IF('①7.積算内訳（販促）'!F582="","",'①7.積算内訳（販促）'!F582)</f>
        <v/>
      </c>
      <c r="G583" s="754" t="str">
        <f>IF('①7.積算内訳（販促）'!G582="","",'①7.積算内訳（販促）'!G582)</f>
        <v/>
      </c>
      <c r="H583" s="753" t="str">
        <f>IF('①7.積算内訳（販促）'!H582="","",'①7.積算内訳（販促）'!H582)</f>
        <v/>
      </c>
      <c r="I583" s="1780"/>
      <c r="J583" s="264" t="s">
        <v>594</v>
      </c>
      <c r="K583" s="265"/>
      <c r="L583" s="288" t="str">
        <f t="shared" si="117"/>
        <v/>
      </c>
      <c r="M583" s="278"/>
      <c r="N583" s="278"/>
      <c r="O583" s="278"/>
      <c r="P583" s="1783"/>
      <c r="Q583" s="1373"/>
      <c r="R583" s="1374"/>
      <c r="S583" s="268"/>
      <c r="T583" s="270"/>
      <c r="U583" s="180"/>
    </row>
    <row r="584" spans="2:21" ht="19.5" hidden="1" customHeight="1">
      <c r="B584" s="1364"/>
      <c r="C584" s="272" t="s">
        <v>631</v>
      </c>
      <c r="D584" s="265"/>
      <c r="E584" s="288">
        <f t="shared" si="116"/>
        <v>0</v>
      </c>
      <c r="F584" s="288" t="str">
        <f>IF('①7.積算内訳（販促）'!F583="","",'①7.積算内訳（販促）'!F583)</f>
        <v/>
      </c>
      <c r="G584" s="288" t="str">
        <f>IF('①7.積算内訳（販促）'!G583="","",'①7.積算内訳（販促）'!G583)</f>
        <v/>
      </c>
      <c r="H584" s="753" t="str">
        <f>IF('①7.積算内訳（販促）'!H583="","",'①7.積算内訳（販促）'!H583)</f>
        <v/>
      </c>
      <c r="I584" s="1780"/>
      <c r="J584" s="272" t="s">
        <v>631</v>
      </c>
      <c r="K584" s="265"/>
      <c r="L584" s="288" t="str">
        <f t="shared" si="117"/>
        <v/>
      </c>
      <c r="M584" s="266"/>
      <c r="N584" s="266"/>
      <c r="O584" s="266"/>
      <c r="P584" s="1783"/>
      <c r="Q584" s="1373"/>
      <c r="R584" s="1374"/>
      <c r="S584" s="268"/>
      <c r="T584" s="270"/>
      <c r="U584" s="180"/>
    </row>
    <row r="585" spans="2:21" ht="19.5" hidden="1" customHeight="1">
      <c r="B585" s="1364"/>
      <c r="C585" s="264" t="s">
        <v>595</v>
      </c>
      <c r="D585" s="265"/>
      <c r="E585" s="288">
        <f t="shared" si="116"/>
        <v>0</v>
      </c>
      <c r="F585" s="288" t="str">
        <f>IF('①7.積算内訳（販促）'!F584="","",'①7.積算内訳（販促）'!F584)</f>
        <v/>
      </c>
      <c r="G585" s="288" t="str">
        <f>IF('①7.積算内訳（販促）'!G584="","",'①7.積算内訳（販促）'!G584)</f>
        <v/>
      </c>
      <c r="H585" s="753" t="str">
        <f>IF('①7.積算内訳（販促）'!H584="","",'①7.積算内訳（販促）'!H584)</f>
        <v/>
      </c>
      <c r="I585" s="1780"/>
      <c r="J585" s="264" t="s">
        <v>595</v>
      </c>
      <c r="K585" s="265"/>
      <c r="L585" s="288" t="str">
        <f t="shared" si="117"/>
        <v/>
      </c>
      <c r="M585" s="266"/>
      <c r="N585" s="266"/>
      <c r="O585" s="266"/>
      <c r="P585" s="1783"/>
      <c r="Q585" s="1373"/>
      <c r="R585" s="1374"/>
      <c r="S585" s="268"/>
      <c r="T585" s="270"/>
      <c r="U585" s="180"/>
    </row>
    <row r="586" spans="2:21" ht="19.5" hidden="1" customHeight="1" thickBot="1">
      <c r="B586" s="1365"/>
      <c r="C586" s="273" t="s">
        <v>596</v>
      </c>
      <c r="D586" s="758" t="str">
        <f>IF('①7.積算内訳（販促）'!D585="","",'①7.積算内訳（販促）'!D585)</f>
        <v/>
      </c>
      <c r="E586" s="289">
        <f>SUM(F586:H586)</f>
        <v>0</v>
      </c>
      <c r="F586" s="289" t="str">
        <f>IF('①7.積算内訳（販促）'!F585="","",'①7.積算内訳（販促）'!F585)</f>
        <v/>
      </c>
      <c r="G586" s="289" t="str">
        <f>IF('①7.積算内訳（販促）'!G585="","",'①7.積算内訳（販促）'!G585)</f>
        <v/>
      </c>
      <c r="H586" s="755" t="str">
        <f>IF('①7.積算内訳（販促）'!H585="","",'①7.積算内訳（販促）'!H585)</f>
        <v/>
      </c>
      <c r="I586" s="1781"/>
      <c r="J586" s="273" t="s">
        <v>596</v>
      </c>
      <c r="K586" s="274"/>
      <c r="L586" s="289" t="str">
        <f t="shared" si="117"/>
        <v/>
      </c>
      <c r="M586" s="275"/>
      <c r="N586" s="275"/>
      <c r="O586" s="275"/>
      <c r="P586" s="1784"/>
      <c r="Q586" s="1381"/>
      <c r="R586" s="1382"/>
      <c r="S586" s="268"/>
      <c r="T586" s="270"/>
      <c r="U586" s="180"/>
    </row>
    <row r="587" spans="2:21" ht="37.5" hidden="1" customHeight="1">
      <c r="B587" s="204" t="str">
        <f>IF('①4.事業内容（販促）'!B63="","",'①4.事業内容（販促）'!B63)</f>
        <v/>
      </c>
      <c r="C587" s="1359" t="str">
        <f>IF('①4.事業内容（販促）'!C63="","",'①4.事業内容（販促）'!C63)</f>
        <v/>
      </c>
      <c r="D587" s="1360"/>
      <c r="E587" s="284">
        <f>SUM(E588:E596)</f>
        <v>0</v>
      </c>
      <c r="F587" s="284">
        <f>SUM(F588:F596)</f>
        <v>0</v>
      </c>
      <c r="G587" s="284">
        <f>SUM(G588:G596)</f>
        <v>0</v>
      </c>
      <c r="H587" s="756">
        <f>SUM(H588:H596)</f>
        <v>0</v>
      </c>
      <c r="I587" s="760" t="str">
        <f>IF('⑦1.活動計画変更（販促）'!C123="変更",'⑦1.活動計画変更（販促）'!B123,IF('⑦1.活動計画変更（販促）'!C123="中止",'⑦1.活動計画変更（販促）'!B123,""))</f>
        <v/>
      </c>
      <c r="J587" s="1359" t="str">
        <f>IF('⑦1.活動計画変更（販促）'!C123="変更",'⑦1.活動計画変更（販促）'!D123,"")</f>
        <v/>
      </c>
      <c r="K587" s="1360"/>
      <c r="L587" s="284" t="str">
        <f>IF(SUM(L588:L596)=0,"",SUM(L588:L596))</f>
        <v/>
      </c>
      <c r="M587" s="284" t="str">
        <f>IF(SUM(M588:M596)=0,"",SUM(M588:M596))</f>
        <v/>
      </c>
      <c r="N587" s="284" t="str">
        <f>IF(SUM(N588:N596)=0,"",SUM(N588:N596))</f>
        <v/>
      </c>
      <c r="O587" s="284" t="str">
        <f>IF(SUM(O588:O596)=0,"",SUM(O588:O596))</f>
        <v/>
      </c>
      <c r="P587" s="277"/>
      <c r="Q587" s="1787"/>
      <c r="R587" s="1788"/>
      <c r="S587" s="259"/>
      <c r="T587" s="257"/>
      <c r="U587" s="180"/>
    </row>
    <row r="588" spans="2:21" ht="19.5" hidden="1" customHeight="1">
      <c r="B588" s="1363"/>
      <c r="C588" s="260" t="s">
        <v>589</v>
      </c>
      <c r="D588" s="261"/>
      <c r="E588" s="287">
        <f>SUM(F588:H588)</f>
        <v>0</v>
      </c>
      <c r="F588" s="287" t="str">
        <f>IF('①7.積算内訳（販促）'!F587="","",'①7.積算内訳（販促）'!F587)</f>
        <v/>
      </c>
      <c r="G588" s="287" t="str">
        <f>IF('①7.積算内訳（販促）'!G587="","",'①7.積算内訳（販促）'!G587)</f>
        <v/>
      </c>
      <c r="H588" s="752" t="str">
        <f>IF('①7.積算内訳（販促）'!H587="","",'①7.積算内訳（販促）'!H587)</f>
        <v/>
      </c>
      <c r="I588" s="1779" t="str">
        <f>IF('⑦1.活動計画変更（販促）'!C123="選択","",IF('⑦1.活動計画変更（販促）'!C123="変更",'⑦1.活動計画変更（販促）'!C123,IF('⑦1.活動計画変更（販促）'!C123="中止","中止","")))</f>
        <v/>
      </c>
      <c r="J588" s="260" t="s">
        <v>589</v>
      </c>
      <c r="K588" s="261"/>
      <c r="L588" s="287" t="str">
        <f>IF(SUM(M588:O588)=0,"",SUM(M588:O588))</f>
        <v/>
      </c>
      <c r="M588" s="262"/>
      <c r="N588" s="262"/>
      <c r="O588" s="262"/>
      <c r="P588" s="1782"/>
      <c r="Q588" s="1785"/>
      <c r="R588" s="1786"/>
      <c r="S588" s="268"/>
      <c r="T588" s="270"/>
      <c r="U588" s="180"/>
    </row>
    <row r="589" spans="2:21" ht="19.5" hidden="1" customHeight="1">
      <c r="B589" s="1364"/>
      <c r="C589" s="264" t="s">
        <v>590</v>
      </c>
      <c r="D589" s="265"/>
      <c r="E589" s="288">
        <f t="shared" ref="E589:E595" si="118">SUM(F589:H589)</f>
        <v>0</v>
      </c>
      <c r="F589" s="288" t="str">
        <f>IF('①7.積算内訳（販促）'!F588="","",'①7.積算内訳（販促）'!F588)</f>
        <v/>
      </c>
      <c r="G589" s="288" t="str">
        <f>IF('①7.積算内訳（販促）'!G588="","",'①7.積算内訳（販促）'!G588)</f>
        <v/>
      </c>
      <c r="H589" s="753" t="str">
        <f>IF('①7.積算内訳（販促）'!H588="","",'①7.積算内訳（販促）'!H588)</f>
        <v/>
      </c>
      <c r="I589" s="1780"/>
      <c r="J589" s="264" t="s">
        <v>590</v>
      </c>
      <c r="K589" s="265"/>
      <c r="L589" s="288" t="str">
        <f t="shared" ref="L589:L596" si="119">IF(SUM(M589:O589)=0,"",SUM(M589:O589))</f>
        <v/>
      </c>
      <c r="M589" s="266"/>
      <c r="N589" s="266"/>
      <c r="O589" s="266"/>
      <c r="P589" s="1783"/>
      <c r="Q589" s="1373"/>
      <c r="R589" s="1374"/>
      <c r="S589" s="259"/>
      <c r="T589" s="257"/>
      <c r="U589" s="180"/>
    </row>
    <row r="590" spans="2:21" ht="19.5" hidden="1" customHeight="1">
      <c r="B590" s="1364"/>
      <c r="C590" s="264" t="s">
        <v>591</v>
      </c>
      <c r="D590" s="265"/>
      <c r="E590" s="288">
        <f t="shared" si="118"/>
        <v>0</v>
      </c>
      <c r="F590" s="288" t="str">
        <f>IF('①7.積算内訳（販促）'!F589="","",'①7.積算内訳（販促）'!F589)</f>
        <v/>
      </c>
      <c r="G590" s="288" t="str">
        <f>IF('①7.積算内訳（販促）'!G589="","",'①7.積算内訳（販促）'!G589)</f>
        <v/>
      </c>
      <c r="H590" s="753" t="str">
        <f>IF('①7.積算内訳（販促）'!H589="","",'①7.積算内訳（販促）'!H589)</f>
        <v/>
      </c>
      <c r="I590" s="1780"/>
      <c r="J590" s="264" t="s">
        <v>591</v>
      </c>
      <c r="K590" s="265"/>
      <c r="L590" s="288" t="str">
        <f t="shared" si="119"/>
        <v/>
      </c>
      <c r="M590" s="266"/>
      <c r="N590" s="266"/>
      <c r="O590" s="266"/>
      <c r="P590" s="1783"/>
      <c r="Q590" s="1373"/>
      <c r="R590" s="1374"/>
      <c r="S590" s="259"/>
      <c r="T590" s="257"/>
      <c r="U590" s="180"/>
    </row>
    <row r="591" spans="2:21" ht="19.5" hidden="1" customHeight="1">
      <c r="B591" s="1364"/>
      <c r="C591" s="269" t="s">
        <v>592</v>
      </c>
      <c r="D591" s="265"/>
      <c r="E591" s="288">
        <f t="shared" si="118"/>
        <v>0</v>
      </c>
      <c r="F591" s="288" t="str">
        <f>IF('①7.積算内訳（販促）'!F590="","",'①7.積算内訳（販促）'!F590)</f>
        <v/>
      </c>
      <c r="G591" s="288" t="str">
        <f>IF('①7.積算内訳（販促）'!G590="","",'①7.積算内訳（販促）'!G590)</f>
        <v/>
      </c>
      <c r="H591" s="753" t="str">
        <f>IF('①7.積算内訳（販促）'!H590="","",'①7.積算内訳（販促）'!H590)</f>
        <v/>
      </c>
      <c r="I591" s="1780"/>
      <c r="J591" s="269" t="s">
        <v>592</v>
      </c>
      <c r="K591" s="265"/>
      <c r="L591" s="288" t="str">
        <f t="shared" si="119"/>
        <v/>
      </c>
      <c r="M591" s="266"/>
      <c r="N591" s="266"/>
      <c r="O591" s="266"/>
      <c r="P591" s="1783"/>
      <c r="Q591" s="1373"/>
      <c r="R591" s="1374"/>
      <c r="S591" s="259"/>
      <c r="T591" s="257"/>
      <c r="U591" s="180"/>
    </row>
    <row r="592" spans="2:21" ht="19.5" hidden="1" customHeight="1">
      <c r="B592" s="1364"/>
      <c r="C592" s="264" t="s">
        <v>593</v>
      </c>
      <c r="D592" s="265"/>
      <c r="E592" s="288">
        <f t="shared" si="118"/>
        <v>0</v>
      </c>
      <c r="F592" s="288" t="str">
        <f>IF('①7.積算内訳（販促）'!F591="","",'①7.積算内訳（販促）'!F591)</f>
        <v/>
      </c>
      <c r="G592" s="288" t="str">
        <f>IF('①7.積算内訳（販促）'!G591="","",'①7.積算内訳（販促）'!G591)</f>
        <v/>
      </c>
      <c r="H592" s="753" t="str">
        <f>IF('①7.積算内訳（販促）'!H591="","",'①7.積算内訳（販促）'!H591)</f>
        <v/>
      </c>
      <c r="I592" s="1780"/>
      <c r="J592" s="264" t="s">
        <v>593</v>
      </c>
      <c r="K592" s="265"/>
      <c r="L592" s="288" t="str">
        <f t="shared" si="119"/>
        <v/>
      </c>
      <c r="M592" s="266"/>
      <c r="N592" s="266"/>
      <c r="O592" s="266"/>
      <c r="P592" s="1783"/>
      <c r="Q592" s="1373"/>
      <c r="R592" s="1374"/>
      <c r="S592" s="268"/>
      <c r="T592" s="270"/>
      <c r="U592" s="180"/>
    </row>
    <row r="593" spans="2:21" ht="19.5" hidden="1" customHeight="1">
      <c r="B593" s="1364"/>
      <c r="C593" s="264" t="s">
        <v>594</v>
      </c>
      <c r="D593" s="265"/>
      <c r="E593" s="288">
        <f t="shared" si="118"/>
        <v>0</v>
      </c>
      <c r="F593" s="754" t="str">
        <f>IF('①7.積算内訳（販促）'!F592="","",'①7.積算内訳（販促）'!F592)</f>
        <v/>
      </c>
      <c r="G593" s="754" t="str">
        <f>IF('①7.積算内訳（販促）'!G592="","",'①7.積算内訳（販促）'!G592)</f>
        <v/>
      </c>
      <c r="H593" s="753" t="str">
        <f>IF('①7.積算内訳（販促）'!H592="","",'①7.積算内訳（販促）'!H592)</f>
        <v/>
      </c>
      <c r="I593" s="1780"/>
      <c r="J593" s="264" t="s">
        <v>594</v>
      </c>
      <c r="K593" s="265"/>
      <c r="L593" s="288" t="str">
        <f t="shared" si="119"/>
        <v/>
      </c>
      <c r="M593" s="278"/>
      <c r="N593" s="278"/>
      <c r="O593" s="278"/>
      <c r="P593" s="1783"/>
      <c r="Q593" s="1373"/>
      <c r="R593" s="1374"/>
      <c r="S593" s="268"/>
      <c r="T593" s="270"/>
      <c r="U593" s="180"/>
    </row>
    <row r="594" spans="2:21" ht="19.5" hidden="1" customHeight="1">
      <c r="B594" s="1364"/>
      <c r="C594" s="272" t="s">
        <v>631</v>
      </c>
      <c r="D594" s="265"/>
      <c r="E594" s="288">
        <f t="shared" si="118"/>
        <v>0</v>
      </c>
      <c r="F594" s="288" t="str">
        <f>IF('①7.積算内訳（販促）'!F593="","",'①7.積算内訳（販促）'!F593)</f>
        <v/>
      </c>
      <c r="G594" s="288" t="str">
        <f>IF('①7.積算内訳（販促）'!G593="","",'①7.積算内訳（販促）'!G593)</f>
        <v/>
      </c>
      <c r="H594" s="753" t="str">
        <f>IF('①7.積算内訳（販促）'!H593="","",'①7.積算内訳（販促）'!H593)</f>
        <v/>
      </c>
      <c r="I594" s="1780"/>
      <c r="J594" s="272" t="s">
        <v>631</v>
      </c>
      <c r="K594" s="265"/>
      <c r="L594" s="288" t="str">
        <f t="shared" si="119"/>
        <v/>
      </c>
      <c r="M594" s="266"/>
      <c r="N594" s="266"/>
      <c r="O594" s="266"/>
      <c r="P594" s="1783"/>
      <c r="Q594" s="1373"/>
      <c r="R594" s="1374"/>
      <c r="S594" s="268"/>
      <c r="T594" s="270"/>
      <c r="U594" s="180"/>
    </row>
    <row r="595" spans="2:21" ht="19.5" hidden="1" customHeight="1">
      <c r="B595" s="1364"/>
      <c r="C595" s="264" t="s">
        <v>595</v>
      </c>
      <c r="D595" s="749"/>
      <c r="E595" s="288">
        <f t="shared" si="118"/>
        <v>0</v>
      </c>
      <c r="F595" s="288" t="str">
        <f>IF('①7.積算内訳（販促）'!F594="","",'①7.積算内訳（販促）'!F594)</f>
        <v/>
      </c>
      <c r="G595" s="288" t="str">
        <f>IF('①7.積算内訳（販促）'!G594="","",'①7.積算内訳（販促）'!G594)</f>
        <v/>
      </c>
      <c r="H595" s="753" t="str">
        <f>IF('①7.積算内訳（販促）'!H594="","",'①7.積算内訳（販促）'!H594)</f>
        <v/>
      </c>
      <c r="I595" s="1780"/>
      <c r="J595" s="264" t="s">
        <v>595</v>
      </c>
      <c r="K595" s="265"/>
      <c r="L595" s="288" t="str">
        <f t="shared" si="119"/>
        <v/>
      </c>
      <c r="M595" s="266"/>
      <c r="N595" s="266"/>
      <c r="O595" s="266"/>
      <c r="P595" s="1783"/>
      <c r="Q595" s="1373"/>
      <c r="R595" s="1374"/>
      <c r="S595" s="268"/>
      <c r="T595" s="270"/>
      <c r="U595" s="180"/>
    </row>
    <row r="596" spans="2:21" ht="19.5" hidden="1" customHeight="1" thickBot="1">
      <c r="B596" s="1365"/>
      <c r="C596" s="273" t="s">
        <v>596</v>
      </c>
      <c r="D596" s="758" t="str">
        <f>IF('①7.積算内訳（販促）'!D595="","",'①7.積算内訳（販促）'!D595)</f>
        <v/>
      </c>
      <c r="E596" s="761">
        <f>SUM(F596:H596)</f>
        <v>0</v>
      </c>
      <c r="F596" s="289" t="str">
        <f>IF('①7.積算内訳（販促）'!F595="","",'①7.積算内訳（販促）'!F595)</f>
        <v/>
      </c>
      <c r="G596" s="289" t="str">
        <f>IF('①7.積算内訳（販促）'!G595="","",'①7.積算内訳（販促）'!G595)</f>
        <v/>
      </c>
      <c r="H596" s="755" t="str">
        <f>IF('①7.積算内訳（販促）'!H595="","",'①7.積算内訳（販促）'!H595)</f>
        <v/>
      </c>
      <c r="I596" s="1781"/>
      <c r="J596" s="273" t="s">
        <v>596</v>
      </c>
      <c r="K596" s="274"/>
      <c r="L596" s="761" t="str">
        <f t="shared" si="119"/>
        <v/>
      </c>
      <c r="M596" s="748"/>
      <c r="N596" s="748"/>
      <c r="O596" s="748"/>
      <c r="P596" s="1784"/>
      <c r="Q596" s="1381"/>
      <c r="R596" s="1382"/>
      <c r="S596" s="268"/>
      <c r="T596" s="270"/>
      <c r="U596" s="180"/>
    </row>
    <row r="597" spans="2:21" ht="37.5" hidden="1" customHeight="1">
      <c r="B597" s="285" t="str">
        <f>IF('①4.事業内容（販促）'!B64="","",'①4.事業内容（販促）'!B64)</f>
        <v/>
      </c>
      <c r="C597" s="1359" t="str">
        <f>IF('①4.事業内容（販促）'!C64="","",'①4.事業内容（販促）'!C64)</f>
        <v/>
      </c>
      <c r="D597" s="1360"/>
      <c r="E597" s="286">
        <f>SUM(E598:E606)</f>
        <v>0</v>
      </c>
      <c r="F597" s="286">
        <f>SUM(F598:F606)</f>
        <v>0</v>
      </c>
      <c r="G597" s="286">
        <f>SUM(G598:G606)</f>
        <v>0</v>
      </c>
      <c r="H597" s="757">
        <f>SUM(H598:H606)</f>
        <v>0</v>
      </c>
      <c r="I597" s="760" t="str">
        <f>IF('⑦1.活動計画変更（販促）'!C125="変更",'⑦1.活動計画変更（販促）'!B125,IF('⑦1.活動計画変更（販促）'!C125="中止",'⑦1.活動計画変更（販促）'!B125,""))</f>
        <v/>
      </c>
      <c r="J597" s="1359" t="str">
        <f>IF('⑦1.活動計画変更（販促）'!C125="変更",'⑦1.活動計画変更（販促）'!D125,"")</f>
        <v/>
      </c>
      <c r="K597" s="1360"/>
      <c r="L597" s="286" t="str">
        <f>IF(SUM(L598:L606)=0,"",SUM(L598:L606))</f>
        <v/>
      </c>
      <c r="M597" s="286" t="str">
        <f>IF(SUM(M598:M606)=0,"",SUM(M598:M606))</f>
        <v/>
      </c>
      <c r="N597" s="286" t="str">
        <f>IF(SUM(N598:N606)=0,"",SUM(N598:N606))</f>
        <v/>
      </c>
      <c r="O597" s="286" t="str">
        <f>IF(SUM(O598:O606)=0,"",SUM(O598:O606))</f>
        <v/>
      </c>
      <c r="P597" s="280"/>
      <c r="Q597" s="1777"/>
      <c r="R597" s="1778"/>
      <c r="S597" s="259"/>
      <c r="T597" s="257"/>
      <c r="U597" s="180"/>
    </row>
    <row r="598" spans="2:21" ht="19.5" hidden="1" customHeight="1">
      <c r="B598" s="1363"/>
      <c r="C598" s="260" t="s">
        <v>589</v>
      </c>
      <c r="D598" s="261"/>
      <c r="E598" s="287">
        <f>SUM(F598:H598)</f>
        <v>0</v>
      </c>
      <c r="F598" s="287" t="str">
        <f>IF('①7.積算内訳（販促）'!F597="","",'①7.積算内訳（販促）'!F597)</f>
        <v/>
      </c>
      <c r="G598" s="287" t="str">
        <f>IF('①7.積算内訳（販促）'!G597="","",'①7.積算内訳（販促）'!G597)</f>
        <v/>
      </c>
      <c r="H598" s="752" t="str">
        <f>IF('①7.積算内訳（販促）'!H597="","",'①7.積算内訳（販促）'!H597)</f>
        <v/>
      </c>
      <c r="I598" s="1779" t="str">
        <f>IF('⑦1.活動計画変更（販促）'!C125="選択","",IF('⑦1.活動計画変更（販促）'!C125="変更",'⑦1.活動計画変更（販促）'!C125,IF('⑦1.活動計画変更（販促）'!C125="中止","中止","")))</f>
        <v/>
      </c>
      <c r="J598" s="260" t="s">
        <v>589</v>
      </c>
      <c r="K598" s="261"/>
      <c r="L598" s="287" t="str">
        <f>IF(SUM(M598:O598)=0,"",SUM(M598:O598))</f>
        <v/>
      </c>
      <c r="M598" s="262"/>
      <c r="N598" s="262"/>
      <c r="O598" s="262"/>
      <c r="P598" s="1782"/>
      <c r="Q598" s="1785"/>
      <c r="R598" s="1786"/>
      <c r="S598" s="268"/>
      <c r="T598" s="270"/>
      <c r="U598" s="180"/>
    </row>
    <row r="599" spans="2:21" ht="19.5" hidden="1" customHeight="1">
      <c r="B599" s="1364"/>
      <c r="C599" s="264" t="s">
        <v>590</v>
      </c>
      <c r="D599" s="265"/>
      <c r="E599" s="288">
        <f t="shared" ref="E599:E605" si="120">SUM(F599:H599)</f>
        <v>0</v>
      </c>
      <c r="F599" s="288" t="str">
        <f>IF('①7.積算内訳（販促）'!F598="","",'①7.積算内訳（販促）'!F598)</f>
        <v/>
      </c>
      <c r="G599" s="288" t="str">
        <f>IF('①7.積算内訳（販促）'!G598="","",'①7.積算内訳（販促）'!G598)</f>
        <v/>
      </c>
      <c r="H599" s="753" t="str">
        <f>IF('①7.積算内訳（販促）'!H598="","",'①7.積算内訳（販促）'!H598)</f>
        <v/>
      </c>
      <c r="I599" s="1780"/>
      <c r="J599" s="264" t="s">
        <v>590</v>
      </c>
      <c r="K599" s="265"/>
      <c r="L599" s="288" t="str">
        <f t="shared" ref="L599:L606" si="121">IF(SUM(M599:O599)=0,"",SUM(M599:O599))</f>
        <v/>
      </c>
      <c r="M599" s="266"/>
      <c r="N599" s="266"/>
      <c r="O599" s="266"/>
      <c r="P599" s="1783"/>
      <c r="Q599" s="1373"/>
      <c r="R599" s="1374"/>
      <c r="S599" s="259"/>
      <c r="T599" s="257"/>
      <c r="U599" s="180"/>
    </row>
    <row r="600" spans="2:21" ht="19.5" hidden="1" customHeight="1">
      <c r="B600" s="1364"/>
      <c r="C600" s="264" t="s">
        <v>591</v>
      </c>
      <c r="D600" s="265"/>
      <c r="E600" s="288">
        <f t="shared" si="120"/>
        <v>0</v>
      </c>
      <c r="F600" s="288" t="str">
        <f>IF('①7.積算内訳（販促）'!F599="","",'①7.積算内訳（販促）'!F599)</f>
        <v/>
      </c>
      <c r="G600" s="288" t="str">
        <f>IF('①7.積算内訳（販促）'!G599="","",'①7.積算内訳（販促）'!G599)</f>
        <v/>
      </c>
      <c r="H600" s="753" t="str">
        <f>IF('①7.積算内訳（販促）'!H599="","",'①7.積算内訳（販促）'!H599)</f>
        <v/>
      </c>
      <c r="I600" s="1780"/>
      <c r="J600" s="264" t="s">
        <v>591</v>
      </c>
      <c r="K600" s="265"/>
      <c r="L600" s="288" t="str">
        <f t="shared" si="121"/>
        <v/>
      </c>
      <c r="M600" s="266"/>
      <c r="N600" s="266"/>
      <c r="O600" s="266"/>
      <c r="P600" s="1783"/>
      <c r="Q600" s="1373"/>
      <c r="R600" s="1374"/>
      <c r="S600" s="259"/>
      <c r="T600" s="257"/>
      <c r="U600" s="180"/>
    </row>
    <row r="601" spans="2:21" ht="19.5" hidden="1" customHeight="1">
      <c r="B601" s="1364"/>
      <c r="C601" s="269" t="s">
        <v>592</v>
      </c>
      <c r="D601" s="265"/>
      <c r="E601" s="288">
        <f t="shared" si="120"/>
        <v>0</v>
      </c>
      <c r="F601" s="288" t="str">
        <f>IF('①7.積算内訳（販促）'!F600="","",'①7.積算内訳（販促）'!F600)</f>
        <v/>
      </c>
      <c r="G601" s="288" t="str">
        <f>IF('①7.積算内訳（販促）'!G600="","",'①7.積算内訳（販促）'!G600)</f>
        <v/>
      </c>
      <c r="H601" s="753" t="str">
        <f>IF('①7.積算内訳（販促）'!H600="","",'①7.積算内訳（販促）'!H600)</f>
        <v/>
      </c>
      <c r="I601" s="1780"/>
      <c r="J601" s="269" t="s">
        <v>592</v>
      </c>
      <c r="K601" s="265"/>
      <c r="L601" s="288" t="str">
        <f t="shared" si="121"/>
        <v/>
      </c>
      <c r="M601" s="266"/>
      <c r="N601" s="266"/>
      <c r="O601" s="266"/>
      <c r="P601" s="1783"/>
      <c r="Q601" s="1373"/>
      <c r="R601" s="1374"/>
      <c r="S601" s="259"/>
      <c r="T601" s="257"/>
      <c r="U601" s="180"/>
    </row>
    <row r="602" spans="2:21" ht="19.5" hidden="1" customHeight="1">
      <c r="B602" s="1364"/>
      <c r="C602" s="264" t="s">
        <v>593</v>
      </c>
      <c r="D602" s="265"/>
      <c r="E602" s="288">
        <f t="shared" si="120"/>
        <v>0</v>
      </c>
      <c r="F602" s="288" t="str">
        <f>IF('①7.積算内訳（販促）'!F601="","",'①7.積算内訳（販促）'!F601)</f>
        <v/>
      </c>
      <c r="G602" s="288" t="str">
        <f>IF('①7.積算内訳（販促）'!G601="","",'①7.積算内訳（販促）'!G601)</f>
        <v/>
      </c>
      <c r="H602" s="753" t="str">
        <f>IF('①7.積算内訳（販促）'!H601="","",'①7.積算内訳（販促）'!H601)</f>
        <v/>
      </c>
      <c r="I602" s="1780"/>
      <c r="J602" s="264" t="s">
        <v>593</v>
      </c>
      <c r="K602" s="265"/>
      <c r="L602" s="288" t="str">
        <f t="shared" si="121"/>
        <v/>
      </c>
      <c r="M602" s="266"/>
      <c r="N602" s="266"/>
      <c r="O602" s="266"/>
      <c r="P602" s="1783"/>
      <c r="Q602" s="1373"/>
      <c r="R602" s="1374"/>
      <c r="S602" s="268"/>
      <c r="T602" s="270"/>
      <c r="U602" s="180"/>
    </row>
    <row r="603" spans="2:21" ht="19.5" hidden="1" customHeight="1">
      <c r="B603" s="1364"/>
      <c r="C603" s="264" t="s">
        <v>594</v>
      </c>
      <c r="D603" s="265"/>
      <c r="E603" s="288">
        <f t="shared" si="120"/>
        <v>0</v>
      </c>
      <c r="F603" s="754" t="str">
        <f>IF('①7.積算内訳（販促）'!F602="","",'①7.積算内訳（販促）'!F602)</f>
        <v/>
      </c>
      <c r="G603" s="754" t="str">
        <f>IF('①7.積算内訳（販促）'!G602="","",'①7.積算内訳（販促）'!G602)</f>
        <v/>
      </c>
      <c r="H603" s="753" t="str">
        <f>IF('①7.積算内訳（販促）'!H602="","",'①7.積算内訳（販促）'!H602)</f>
        <v/>
      </c>
      <c r="I603" s="1780"/>
      <c r="J603" s="264" t="s">
        <v>594</v>
      </c>
      <c r="K603" s="265"/>
      <c r="L603" s="288" t="str">
        <f t="shared" si="121"/>
        <v/>
      </c>
      <c r="M603" s="278"/>
      <c r="N603" s="278"/>
      <c r="O603" s="278"/>
      <c r="P603" s="1783"/>
      <c r="Q603" s="1373"/>
      <c r="R603" s="1374"/>
      <c r="S603" s="268"/>
      <c r="T603" s="270"/>
      <c r="U603" s="180"/>
    </row>
    <row r="604" spans="2:21" ht="19.5" hidden="1" customHeight="1">
      <c r="B604" s="1364"/>
      <c r="C604" s="272" t="s">
        <v>631</v>
      </c>
      <c r="D604" s="265"/>
      <c r="E604" s="288">
        <f t="shared" si="120"/>
        <v>0</v>
      </c>
      <c r="F604" s="288" t="str">
        <f>IF('①7.積算内訳（販促）'!F603="","",'①7.積算内訳（販促）'!F603)</f>
        <v/>
      </c>
      <c r="G604" s="288" t="str">
        <f>IF('①7.積算内訳（販促）'!G603="","",'①7.積算内訳（販促）'!G603)</f>
        <v/>
      </c>
      <c r="H604" s="753" t="str">
        <f>IF('①7.積算内訳（販促）'!H603="","",'①7.積算内訳（販促）'!H603)</f>
        <v/>
      </c>
      <c r="I604" s="1780"/>
      <c r="J604" s="272" t="s">
        <v>631</v>
      </c>
      <c r="K604" s="265"/>
      <c r="L604" s="288" t="str">
        <f t="shared" si="121"/>
        <v/>
      </c>
      <c r="M604" s="266"/>
      <c r="N604" s="266"/>
      <c r="O604" s="266"/>
      <c r="P604" s="1783"/>
      <c r="Q604" s="1373"/>
      <c r="R604" s="1374"/>
      <c r="S604" s="268"/>
      <c r="T604" s="270"/>
      <c r="U604" s="180"/>
    </row>
    <row r="605" spans="2:21" ht="19.5" hidden="1" customHeight="1">
      <c r="B605" s="1364"/>
      <c r="C605" s="264" t="s">
        <v>595</v>
      </c>
      <c r="D605" s="265"/>
      <c r="E605" s="288">
        <f t="shared" si="120"/>
        <v>0</v>
      </c>
      <c r="F605" s="288" t="str">
        <f>IF('①7.積算内訳（販促）'!F604="","",'①7.積算内訳（販促）'!F604)</f>
        <v/>
      </c>
      <c r="G605" s="288" t="str">
        <f>IF('①7.積算内訳（販促）'!G604="","",'①7.積算内訳（販促）'!G604)</f>
        <v/>
      </c>
      <c r="H605" s="753" t="str">
        <f>IF('①7.積算内訳（販促）'!H604="","",'①7.積算内訳（販促）'!H604)</f>
        <v/>
      </c>
      <c r="I605" s="1780"/>
      <c r="J605" s="264" t="s">
        <v>595</v>
      </c>
      <c r="K605" s="265"/>
      <c r="L605" s="288" t="str">
        <f t="shared" si="121"/>
        <v/>
      </c>
      <c r="M605" s="266"/>
      <c r="N605" s="266"/>
      <c r="O605" s="266"/>
      <c r="P605" s="1783"/>
      <c r="Q605" s="1373"/>
      <c r="R605" s="1374"/>
      <c r="S605" s="268"/>
      <c r="T605" s="270"/>
      <c r="U605" s="180"/>
    </row>
    <row r="606" spans="2:21" ht="19.5" hidden="1" customHeight="1" thickBot="1">
      <c r="B606" s="1365"/>
      <c r="C606" s="273" t="s">
        <v>596</v>
      </c>
      <c r="D606" s="758" t="str">
        <f>IF('①7.積算内訳（販促）'!D605="","",'①7.積算内訳（販促）'!D605)</f>
        <v/>
      </c>
      <c r="E606" s="289">
        <f>SUM(F606:H606)</f>
        <v>0</v>
      </c>
      <c r="F606" s="289" t="str">
        <f>IF('①7.積算内訳（販促）'!F605="","",'①7.積算内訳（販促）'!F605)</f>
        <v/>
      </c>
      <c r="G606" s="289" t="str">
        <f>IF('①7.積算内訳（販促）'!G605="","",'①7.積算内訳（販促）'!G605)</f>
        <v/>
      </c>
      <c r="H606" s="755" t="str">
        <f>IF('①7.積算内訳（販促）'!H605="","",'①7.積算内訳（販促）'!H605)</f>
        <v/>
      </c>
      <c r="I606" s="1781"/>
      <c r="J606" s="273" t="s">
        <v>596</v>
      </c>
      <c r="K606" s="274"/>
      <c r="L606" s="289" t="str">
        <f t="shared" si="121"/>
        <v/>
      </c>
      <c r="M606" s="275"/>
      <c r="N606" s="275"/>
      <c r="O606" s="275"/>
      <c r="P606" s="1784"/>
      <c r="Q606" s="1381"/>
      <c r="R606" s="1382"/>
      <c r="S606" s="268"/>
      <c r="T606" s="270"/>
      <c r="U606" s="180"/>
    </row>
    <row r="607" spans="2:21" ht="40.5" hidden="1" customHeight="1">
      <c r="B607" s="204" t="str">
        <f>IF('①4.事業内容（販促）'!B65="","",'①4.事業内容（販促）'!B65)</f>
        <v/>
      </c>
      <c r="C607" s="1377" t="str">
        <f>IF('①4.事業内容（販促）'!C65="","",'①4.事業内容（販促）'!C65)</f>
        <v/>
      </c>
      <c r="D607" s="1378"/>
      <c r="E607" s="284">
        <f>SUM(E608:E616)</f>
        <v>0</v>
      </c>
      <c r="F607" s="284">
        <f>SUM(F608:F616)</f>
        <v>0</v>
      </c>
      <c r="G607" s="284">
        <f>SUM(G608:G616)</f>
        <v>0</v>
      </c>
      <c r="H607" s="756">
        <f>SUM(H608:H616)</f>
        <v>0</v>
      </c>
      <c r="I607" s="760" t="str">
        <f>IF('⑦1.活動計画変更（販促）'!C127="変更",'⑦1.活動計画変更（販促）'!B127,IF('⑦1.活動計画変更（販促）'!C127="中止",'⑦1.活動計画変更（販促）'!B127,""))</f>
        <v/>
      </c>
      <c r="J607" s="1377" t="str">
        <f>IF('⑦1.活動計画変更（販促）'!C127="変更",'⑦1.活動計画変更（販促）'!D127,"")</f>
        <v/>
      </c>
      <c r="K607" s="1378"/>
      <c r="L607" s="284" t="str">
        <f>IF(SUM(L608:L616)=0,"",SUM(L608:L616))</f>
        <v/>
      </c>
      <c r="M607" s="284" t="str">
        <f>IF(SUM(M608:M616)=0,"",SUM(M608:M616))</f>
        <v/>
      </c>
      <c r="N607" s="284" t="str">
        <f>IF(SUM(N608:N616)=0,"",SUM(N608:N616))</f>
        <v/>
      </c>
      <c r="O607" s="284" t="str">
        <f>IF(SUM(O608:O616)=0,"",SUM(O608:O616))</f>
        <v/>
      </c>
      <c r="P607" s="279"/>
      <c r="Q607" s="1383"/>
      <c r="R607" s="1384"/>
      <c r="S607" s="259"/>
      <c r="T607" s="146"/>
      <c r="U607" s="180"/>
    </row>
    <row r="608" spans="2:21" ht="19.5" hidden="1" customHeight="1">
      <c r="B608" s="1363"/>
      <c r="C608" s="260" t="s">
        <v>589</v>
      </c>
      <c r="D608" s="261"/>
      <c r="E608" s="287">
        <f>SUM(F608:H608)</f>
        <v>0</v>
      </c>
      <c r="F608" s="287" t="str">
        <f>IF('①7.積算内訳（販促）'!F607="","",'①7.積算内訳（販促）'!F607)</f>
        <v/>
      </c>
      <c r="G608" s="287" t="str">
        <f>IF('①7.積算内訳（販促）'!G607="","",'①7.積算内訳（販促）'!G607)</f>
        <v/>
      </c>
      <c r="H608" s="752" t="str">
        <f>IF('①7.積算内訳（販促）'!H607="","",'①7.積算内訳（販促）'!H607)</f>
        <v/>
      </c>
      <c r="I608" s="1779" t="str">
        <f>IF('⑦1.活動計画変更（販促）'!C127="選択","",IF('⑦1.活動計画変更（販促）'!C127="変更",'⑦1.活動計画変更（販促）'!C127,IF('⑦1.活動計画変更（販促）'!C127="中止","中止","")))</f>
        <v/>
      </c>
      <c r="J608" s="260" t="s">
        <v>589</v>
      </c>
      <c r="K608" s="261"/>
      <c r="L608" s="287" t="str">
        <f>IF(SUM(M608:O608)=0,"",SUM(M608:O608))</f>
        <v/>
      </c>
      <c r="M608" s="262"/>
      <c r="N608" s="262"/>
      <c r="O608" s="262"/>
      <c r="P608" s="1385"/>
      <c r="Q608" s="1369"/>
      <c r="R608" s="1370"/>
      <c r="S608" s="259"/>
      <c r="T608" s="151"/>
      <c r="U608" s="180"/>
    </row>
    <row r="609" spans="2:21" ht="19.5" hidden="1" customHeight="1">
      <c r="B609" s="1364"/>
      <c r="C609" s="264" t="s">
        <v>590</v>
      </c>
      <c r="D609" s="265"/>
      <c r="E609" s="288">
        <f t="shared" ref="E609:E615" si="122">SUM(F609:H609)</f>
        <v>0</v>
      </c>
      <c r="F609" s="288" t="str">
        <f>IF('①7.積算内訳（販促）'!F608="","",'①7.積算内訳（販促）'!F608)</f>
        <v/>
      </c>
      <c r="G609" s="288" t="str">
        <f>IF('①7.積算内訳（販促）'!G608="","",'①7.積算内訳（販促）'!G608)</f>
        <v/>
      </c>
      <c r="H609" s="753" t="str">
        <f>IF('①7.積算内訳（販促）'!H608="","",'①7.積算内訳（販促）'!H608)</f>
        <v/>
      </c>
      <c r="I609" s="1780"/>
      <c r="J609" s="264" t="s">
        <v>590</v>
      </c>
      <c r="K609" s="265"/>
      <c r="L609" s="288" t="str">
        <f t="shared" ref="L609:L616" si="123">IF(SUM(M609:O609)=0,"",SUM(M609:O609))</f>
        <v/>
      </c>
      <c r="M609" s="266"/>
      <c r="N609" s="266"/>
      <c r="O609" s="266"/>
      <c r="P609" s="1367"/>
      <c r="Q609" s="1371"/>
      <c r="R609" s="1372"/>
      <c r="S609" s="268"/>
      <c r="T609" s="412"/>
      <c r="U609" s="180"/>
    </row>
    <row r="610" spans="2:21" ht="19.5" hidden="1" customHeight="1">
      <c r="B610" s="1364"/>
      <c r="C610" s="264" t="s">
        <v>591</v>
      </c>
      <c r="D610" s="265"/>
      <c r="E610" s="288">
        <f t="shared" si="122"/>
        <v>0</v>
      </c>
      <c r="F610" s="288" t="str">
        <f>IF('①7.積算内訳（販促）'!F609="","",'①7.積算内訳（販促）'!F609)</f>
        <v/>
      </c>
      <c r="G610" s="288" t="str">
        <f>IF('①7.積算内訳（販促）'!G609="","",'①7.積算内訳（販促）'!G609)</f>
        <v/>
      </c>
      <c r="H610" s="753" t="str">
        <f>IF('①7.積算内訳（販促）'!H609="","",'①7.積算内訳（販促）'!H609)</f>
        <v/>
      </c>
      <c r="I610" s="1780"/>
      <c r="J610" s="264" t="s">
        <v>591</v>
      </c>
      <c r="K610" s="265"/>
      <c r="L610" s="288" t="str">
        <f t="shared" si="123"/>
        <v/>
      </c>
      <c r="M610" s="266"/>
      <c r="N610" s="266"/>
      <c r="O610" s="266"/>
      <c r="P610" s="1367"/>
      <c r="Q610" s="1371"/>
      <c r="R610" s="1372"/>
      <c r="S610" s="268"/>
      <c r="T610" s="146"/>
      <c r="U610" s="180"/>
    </row>
    <row r="611" spans="2:21" ht="19.5" hidden="1" customHeight="1">
      <c r="B611" s="1364"/>
      <c r="C611" s="269" t="s">
        <v>592</v>
      </c>
      <c r="D611" s="265"/>
      <c r="E611" s="288">
        <f t="shared" si="122"/>
        <v>0</v>
      </c>
      <c r="F611" s="288" t="str">
        <f>IF('①7.積算内訳（販促）'!F610="","",'①7.積算内訳（販促）'!F610)</f>
        <v/>
      </c>
      <c r="G611" s="288" t="str">
        <f>IF('①7.積算内訳（販促）'!G610="","",'①7.積算内訳（販促）'!G610)</f>
        <v/>
      </c>
      <c r="H611" s="753" t="str">
        <f>IF('①7.積算内訳（販促）'!H610="","",'①7.積算内訳（販促）'!H610)</f>
        <v/>
      </c>
      <c r="I611" s="1780"/>
      <c r="J611" s="269" t="s">
        <v>592</v>
      </c>
      <c r="K611" s="265"/>
      <c r="L611" s="288" t="str">
        <f t="shared" si="123"/>
        <v/>
      </c>
      <c r="M611" s="266"/>
      <c r="N611" s="266"/>
      <c r="O611" s="266"/>
      <c r="P611" s="1367"/>
      <c r="Q611" s="1371"/>
      <c r="R611" s="1372"/>
      <c r="S611" s="268"/>
      <c r="T611" s="668"/>
      <c r="U611" s="180"/>
    </row>
    <row r="612" spans="2:21" ht="19.5" hidden="1" customHeight="1">
      <c r="B612" s="1364"/>
      <c r="C612" s="264" t="s">
        <v>593</v>
      </c>
      <c r="D612" s="265"/>
      <c r="E612" s="288">
        <f t="shared" si="122"/>
        <v>0</v>
      </c>
      <c r="F612" s="288" t="str">
        <f>IF('①7.積算内訳（販促）'!F611="","",'①7.積算内訳（販促）'!F611)</f>
        <v/>
      </c>
      <c r="G612" s="288" t="str">
        <f>IF('①7.積算内訳（販促）'!G611="","",'①7.積算内訳（販促）'!G611)</f>
        <v/>
      </c>
      <c r="H612" s="753" t="str">
        <f>IF('①7.積算内訳（販促）'!H611="","",'①7.積算内訳（販促）'!H611)</f>
        <v/>
      </c>
      <c r="I612" s="1780"/>
      <c r="J612" s="264" t="s">
        <v>593</v>
      </c>
      <c r="K612" s="265"/>
      <c r="L612" s="288" t="str">
        <f t="shared" si="123"/>
        <v/>
      </c>
      <c r="M612" s="266"/>
      <c r="N612" s="266"/>
      <c r="O612" s="266"/>
      <c r="P612" s="1367"/>
      <c r="Q612" s="1371"/>
      <c r="R612" s="1372"/>
      <c r="S612" s="259"/>
      <c r="T612" s="257"/>
      <c r="U612" s="180"/>
    </row>
    <row r="613" spans="2:21" ht="19.5" hidden="1" customHeight="1">
      <c r="B613" s="1364"/>
      <c r="C613" s="264" t="s">
        <v>594</v>
      </c>
      <c r="D613" s="265"/>
      <c r="E613" s="288">
        <f t="shared" si="122"/>
        <v>0</v>
      </c>
      <c r="F613" s="754" t="str">
        <f>IF('①7.積算内訳（販促）'!F612="","",'①7.積算内訳（販促）'!F612)</f>
        <v/>
      </c>
      <c r="G613" s="754" t="str">
        <f>IF('①7.積算内訳（販促）'!G612="","",'①7.積算内訳（販促）'!G612)</f>
        <v/>
      </c>
      <c r="H613" s="753" t="str">
        <f>IF('①7.積算内訳（販促）'!H612="","",'①7.積算内訳（販促）'!H612)</f>
        <v/>
      </c>
      <c r="I613" s="1780"/>
      <c r="J613" s="264" t="s">
        <v>594</v>
      </c>
      <c r="K613" s="265"/>
      <c r="L613" s="288" t="str">
        <f t="shared" si="123"/>
        <v/>
      </c>
      <c r="M613" s="278"/>
      <c r="N613" s="278"/>
      <c r="O613" s="278"/>
      <c r="P613" s="1367"/>
      <c r="Q613" s="1373"/>
      <c r="R613" s="1374"/>
      <c r="S613" s="259"/>
      <c r="T613" s="257"/>
      <c r="U613" s="180"/>
    </row>
    <row r="614" spans="2:21" ht="19.5" hidden="1" customHeight="1">
      <c r="B614" s="1364"/>
      <c r="C614" s="272" t="s">
        <v>631</v>
      </c>
      <c r="D614" s="265"/>
      <c r="E614" s="288">
        <f t="shared" si="122"/>
        <v>0</v>
      </c>
      <c r="F614" s="288" t="str">
        <f>IF('①7.積算内訳（販促）'!F613="","",'①7.積算内訳（販促）'!F613)</f>
        <v/>
      </c>
      <c r="G614" s="288" t="str">
        <f>IF('①7.積算内訳（販促）'!G613="","",'①7.積算内訳（販促）'!G613)</f>
        <v/>
      </c>
      <c r="H614" s="753" t="str">
        <f>IF('①7.積算内訳（販促）'!H613="","",'①7.積算内訳（販促）'!H613)</f>
        <v/>
      </c>
      <c r="I614" s="1780"/>
      <c r="J614" s="272" t="s">
        <v>631</v>
      </c>
      <c r="K614" s="265"/>
      <c r="L614" s="288" t="str">
        <f t="shared" si="123"/>
        <v/>
      </c>
      <c r="M614" s="266"/>
      <c r="N614" s="266"/>
      <c r="O614" s="266"/>
      <c r="P614" s="1367"/>
      <c r="Q614" s="1371"/>
      <c r="R614" s="1372"/>
      <c r="S614" s="259"/>
      <c r="T614" s="257"/>
      <c r="U614" s="180"/>
    </row>
    <row r="615" spans="2:21" ht="19.5" hidden="1" customHeight="1">
      <c r="B615" s="1364"/>
      <c r="C615" s="264" t="s">
        <v>595</v>
      </c>
      <c r="D615" s="265"/>
      <c r="E615" s="288">
        <f t="shared" si="122"/>
        <v>0</v>
      </c>
      <c r="F615" s="288" t="str">
        <f>IF('①7.積算内訳（販促）'!F614="","",'①7.積算内訳（販促）'!F614)</f>
        <v/>
      </c>
      <c r="G615" s="288" t="str">
        <f>IF('①7.積算内訳（販促）'!G614="","",'①7.積算内訳（販促）'!G614)</f>
        <v/>
      </c>
      <c r="H615" s="753" t="str">
        <f>IF('①7.積算内訳（販促）'!H614="","",'①7.積算内訳（販促）'!H614)</f>
        <v/>
      </c>
      <c r="I615" s="1780"/>
      <c r="J615" s="264" t="s">
        <v>595</v>
      </c>
      <c r="K615" s="265"/>
      <c r="L615" s="288" t="str">
        <f t="shared" si="123"/>
        <v/>
      </c>
      <c r="M615" s="266"/>
      <c r="N615" s="266"/>
      <c r="O615" s="266"/>
      <c r="P615" s="1367"/>
      <c r="Q615" s="1371"/>
      <c r="R615" s="1372"/>
      <c r="S615" s="259"/>
      <c r="T615" s="257"/>
      <c r="U615" s="180"/>
    </row>
    <row r="616" spans="2:21" ht="19.5" hidden="1" customHeight="1" thickBot="1">
      <c r="B616" s="1365"/>
      <c r="C616" s="273" t="s">
        <v>596</v>
      </c>
      <c r="D616" s="758" t="str">
        <f>IF('①7.積算内訳（販促）'!D615="","",'①7.積算内訳（販促）'!D615)</f>
        <v/>
      </c>
      <c r="E616" s="289">
        <f>SUM(F616:H616)</f>
        <v>0</v>
      </c>
      <c r="F616" s="289" t="str">
        <f>IF('①7.積算内訳（販促）'!F615="","",'①7.積算内訳（販促）'!F615)</f>
        <v/>
      </c>
      <c r="G616" s="289" t="str">
        <f>IF('①7.積算内訳（販促）'!G615="","",'①7.積算内訳（販促）'!G615)</f>
        <v/>
      </c>
      <c r="H616" s="755" t="str">
        <f>IF('①7.積算内訳（販促）'!H615="","",'①7.積算内訳（販促）'!H615)</f>
        <v/>
      </c>
      <c r="I616" s="1781"/>
      <c r="J616" s="273" t="s">
        <v>596</v>
      </c>
      <c r="K616" s="274"/>
      <c r="L616" s="289" t="str">
        <f t="shared" si="123"/>
        <v/>
      </c>
      <c r="M616" s="275"/>
      <c r="N616" s="275"/>
      <c r="O616" s="275"/>
      <c r="P616" s="1368"/>
      <c r="Q616" s="1375"/>
      <c r="R616" s="1376"/>
      <c r="S616" s="259"/>
      <c r="T616" s="257"/>
      <c r="U616" s="180"/>
    </row>
    <row r="617" spans="2:21" ht="37.5" hidden="1" customHeight="1">
      <c r="B617" s="204" t="str">
        <f>IF('①4.事業内容（販促）'!B66="","",'①4.事業内容（販促）'!B66)</f>
        <v/>
      </c>
      <c r="C617" s="1377" t="str">
        <f>IF('①4.事業内容（販促）'!C66="","",'①4.事業内容（販促）'!C66)</f>
        <v/>
      </c>
      <c r="D617" s="1378"/>
      <c r="E617" s="284">
        <f>SUM(E618:E626)</f>
        <v>0</v>
      </c>
      <c r="F617" s="284">
        <f>SUM(F618:F626)</f>
        <v>0</v>
      </c>
      <c r="G617" s="284">
        <f>SUM(G618:G626)</f>
        <v>0</v>
      </c>
      <c r="H617" s="756">
        <f>SUM(H618:H626)</f>
        <v>0</v>
      </c>
      <c r="I617" s="760" t="str">
        <f>IF('⑦1.活動計画変更（販促）'!C129="変更",'⑦1.活動計画変更（販促）'!B129,IF('⑦1.活動計画変更（販促）'!C129="中止",'⑦1.活動計画変更（販促）'!B129,""))</f>
        <v/>
      </c>
      <c r="J617" s="1377" t="str">
        <f>IF('⑦1.活動計画変更（販促）'!C129="変更",'⑦1.活動計画変更（販促）'!D129,"")</f>
        <v/>
      </c>
      <c r="K617" s="1378"/>
      <c r="L617" s="284" t="str">
        <f>IF(SUM(L618:L626)=0,"",SUM(L618:L626))</f>
        <v/>
      </c>
      <c r="M617" s="284" t="str">
        <f>IF(SUM(M618:M626)=0,"",SUM(M618:M626))</f>
        <v/>
      </c>
      <c r="N617" s="284" t="str">
        <f>IF(SUM(N618:N626)=0,"",SUM(N618:N626))</f>
        <v/>
      </c>
      <c r="O617" s="284" t="str">
        <f>IF(SUM(O618:O626)=0,"",SUM(O618:O626))</f>
        <v/>
      </c>
      <c r="P617" s="277"/>
      <c r="Q617" s="1379"/>
      <c r="R617" s="1380"/>
      <c r="S617" s="259"/>
      <c r="T617" s="257"/>
      <c r="U617" s="180"/>
    </row>
    <row r="618" spans="2:21" ht="19.5" hidden="1" customHeight="1">
      <c r="B618" s="1363"/>
      <c r="C618" s="260" t="s">
        <v>589</v>
      </c>
      <c r="D618" s="261"/>
      <c r="E618" s="287">
        <f>SUM(F618:H618)</f>
        <v>0</v>
      </c>
      <c r="F618" s="287" t="str">
        <f>IF('①7.積算内訳（販促）'!F617="","",'①7.積算内訳（販促）'!F617)</f>
        <v/>
      </c>
      <c r="G618" s="287" t="str">
        <f>IF('①7.積算内訳（販促）'!G617="","",'①7.積算内訳（販促）'!G617)</f>
        <v/>
      </c>
      <c r="H618" s="752" t="str">
        <f>IF('①7.積算内訳（販促）'!H617="","",'①7.積算内訳（販促）'!H617)</f>
        <v/>
      </c>
      <c r="I618" s="1779" t="str">
        <f>IF('⑦1.活動計画変更（販促）'!C129="選択","",IF('⑦1.活動計画変更（販促）'!C129="変更",'⑦1.活動計画変更（販促）'!C129,IF('⑦1.活動計画変更（販促）'!C129="中止","中止","")))</f>
        <v/>
      </c>
      <c r="J618" s="260" t="s">
        <v>589</v>
      </c>
      <c r="K618" s="261"/>
      <c r="L618" s="287" t="str">
        <f>IF(SUM(M618:O618)=0,"",SUM(M618:O618))</f>
        <v/>
      </c>
      <c r="M618" s="262"/>
      <c r="N618" s="262"/>
      <c r="O618" s="262"/>
      <c r="P618" s="1366"/>
      <c r="Q618" s="1369"/>
      <c r="R618" s="1370"/>
      <c r="S618" s="268"/>
      <c r="T618" s="270"/>
      <c r="U618" s="180"/>
    </row>
    <row r="619" spans="2:21" ht="19.5" hidden="1" customHeight="1">
      <c r="B619" s="1364"/>
      <c r="C619" s="264" t="s">
        <v>590</v>
      </c>
      <c r="D619" s="265"/>
      <c r="E619" s="288">
        <f t="shared" ref="E619:E625" si="124">SUM(F619:H619)</f>
        <v>0</v>
      </c>
      <c r="F619" s="288" t="str">
        <f>IF('①7.積算内訳（販促）'!F618="","",'①7.積算内訳（販促）'!F618)</f>
        <v/>
      </c>
      <c r="G619" s="288" t="str">
        <f>IF('①7.積算内訳（販促）'!G618="","",'①7.積算内訳（販促）'!G618)</f>
        <v/>
      </c>
      <c r="H619" s="753" t="str">
        <f>IF('①7.積算内訳（販促）'!H618="","",'①7.積算内訳（販促）'!H618)</f>
        <v/>
      </c>
      <c r="I619" s="1780"/>
      <c r="J619" s="264" t="s">
        <v>590</v>
      </c>
      <c r="K619" s="265"/>
      <c r="L619" s="288" t="str">
        <f t="shared" ref="L619:L626" si="125">IF(SUM(M619:O619)=0,"",SUM(M619:O619))</f>
        <v/>
      </c>
      <c r="M619" s="266"/>
      <c r="N619" s="266"/>
      <c r="O619" s="266"/>
      <c r="P619" s="1367"/>
      <c r="Q619" s="1371"/>
      <c r="R619" s="1372"/>
      <c r="S619" s="259"/>
      <c r="T619" s="257"/>
      <c r="U619" s="180"/>
    </row>
    <row r="620" spans="2:21" ht="19.5" hidden="1" customHeight="1">
      <c r="B620" s="1364"/>
      <c r="C620" s="264" t="s">
        <v>591</v>
      </c>
      <c r="D620" s="265"/>
      <c r="E620" s="288">
        <f t="shared" si="124"/>
        <v>0</v>
      </c>
      <c r="F620" s="288" t="str">
        <f>IF('①7.積算内訳（販促）'!F619="","",'①7.積算内訳（販促）'!F619)</f>
        <v/>
      </c>
      <c r="G620" s="288" t="str">
        <f>IF('①7.積算内訳（販促）'!G619="","",'①7.積算内訳（販促）'!G619)</f>
        <v/>
      </c>
      <c r="H620" s="753" t="str">
        <f>IF('①7.積算内訳（販促）'!H619="","",'①7.積算内訳（販促）'!H619)</f>
        <v/>
      </c>
      <c r="I620" s="1780"/>
      <c r="J620" s="264" t="s">
        <v>591</v>
      </c>
      <c r="K620" s="265"/>
      <c r="L620" s="288" t="str">
        <f t="shared" si="125"/>
        <v/>
      </c>
      <c r="M620" s="266"/>
      <c r="N620" s="266"/>
      <c r="O620" s="266"/>
      <c r="P620" s="1367"/>
      <c r="Q620" s="1371"/>
      <c r="R620" s="1372"/>
      <c r="S620" s="259"/>
      <c r="T620" s="257"/>
      <c r="U620" s="180"/>
    </row>
    <row r="621" spans="2:21" ht="19.5" hidden="1" customHeight="1">
      <c r="B621" s="1364"/>
      <c r="C621" s="269" t="s">
        <v>592</v>
      </c>
      <c r="D621" s="265"/>
      <c r="E621" s="288">
        <f t="shared" si="124"/>
        <v>0</v>
      </c>
      <c r="F621" s="288" t="str">
        <f>IF('①7.積算内訳（販促）'!F620="","",'①7.積算内訳（販促）'!F620)</f>
        <v/>
      </c>
      <c r="G621" s="288" t="str">
        <f>IF('①7.積算内訳（販促）'!G620="","",'①7.積算内訳（販促）'!G620)</f>
        <v/>
      </c>
      <c r="H621" s="753" t="str">
        <f>IF('①7.積算内訳（販促）'!H620="","",'①7.積算内訳（販促）'!H620)</f>
        <v/>
      </c>
      <c r="I621" s="1780"/>
      <c r="J621" s="269" t="s">
        <v>592</v>
      </c>
      <c r="K621" s="265"/>
      <c r="L621" s="288" t="str">
        <f t="shared" si="125"/>
        <v/>
      </c>
      <c r="M621" s="266"/>
      <c r="N621" s="266"/>
      <c r="O621" s="266"/>
      <c r="P621" s="1367"/>
      <c r="Q621" s="1371"/>
      <c r="R621" s="1372"/>
      <c r="S621" s="259"/>
      <c r="T621" s="257"/>
      <c r="U621" s="180"/>
    </row>
    <row r="622" spans="2:21" ht="19.5" hidden="1" customHeight="1">
      <c r="B622" s="1364"/>
      <c r="C622" s="264" t="s">
        <v>593</v>
      </c>
      <c r="D622" s="265"/>
      <c r="E622" s="288">
        <f t="shared" si="124"/>
        <v>0</v>
      </c>
      <c r="F622" s="288" t="str">
        <f>IF('①7.積算内訳（販促）'!F621="","",'①7.積算内訳（販促）'!F621)</f>
        <v/>
      </c>
      <c r="G622" s="288" t="str">
        <f>IF('①7.積算内訳（販促）'!G621="","",'①7.積算内訳（販促）'!G621)</f>
        <v/>
      </c>
      <c r="H622" s="753" t="str">
        <f>IF('①7.積算内訳（販促）'!H621="","",'①7.積算内訳（販促）'!H621)</f>
        <v/>
      </c>
      <c r="I622" s="1780"/>
      <c r="J622" s="264" t="s">
        <v>593</v>
      </c>
      <c r="K622" s="265"/>
      <c r="L622" s="288" t="str">
        <f t="shared" si="125"/>
        <v/>
      </c>
      <c r="M622" s="266"/>
      <c r="N622" s="266"/>
      <c r="O622" s="266"/>
      <c r="P622" s="1367"/>
      <c r="Q622" s="1371"/>
      <c r="R622" s="1372"/>
      <c r="S622" s="268"/>
      <c r="T622" s="270"/>
      <c r="U622" s="180"/>
    </row>
    <row r="623" spans="2:21" ht="19.5" hidden="1" customHeight="1">
      <c r="B623" s="1364"/>
      <c r="C623" s="264" t="s">
        <v>594</v>
      </c>
      <c r="D623" s="265"/>
      <c r="E623" s="288">
        <f t="shared" si="124"/>
        <v>0</v>
      </c>
      <c r="F623" s="754" t="str">
        <f>IF('①7.積算内訳（販促）'!F622="","",'①7.積算内訳（販促）'!F622)</f>
        <v/>
      </c>
      <c r="G623" s="754" t="str">
        <f>IF('①7.積算内訳（販促）'!G622="","",'①7.積算内訳（販促）'!G622)</f>
        <v/>
      </c>
      <c r="H623" s="753" t="str">
        <f>IF('①7.積算内訳（販促）'!H622="","",'①7.積算内訳（販促）'!H622)</f>
        <v/>
      </c>
      <c r="I623" s="1780"/>
      <c r="J623" s="264" t="s">
        <v>594</v>
      </c>
      <c r="K623" s="265"/>
      <c r="L623" s="288" t="str">
        <f t="shared" si="125"/>
        <v/>
      </c>
      <c r="M623" s="278"/>
      <c r="N623" s="278"/>
      <c r="O623" s="278"/>
      <c r="P623" s="1367"/>
      <c r="Q623" s="1371"/>
      <c r="R623" s="1372"/>
      <c r="S623" s="268"/>
      <c r="T623" s="270"/>
      <c r="U623" s="180"/>
    </row>
    <row r="624" spans="2:21" ht="19.5" hidden="1" customHeight="1">
      <c r="B624" s="1364"/>
      <c r="C624" s="272" t="s">
        <v>631</v>
      </c>
      <c r="D624" s="265"/>
      <c r="E624" s="288">
        <f t="shared" si="124"/>
        <v>0</v>
      </c>
      <c r="F624" s="288" t="str">
        <f>IF('①7.積算内訳（販促）'!F623="","",'①7.積算内訳（販促）'!F623)</f>
        <v/>
      </c>
      <c r="G624" s="288" t="str">
        <f>IF('①7.積算内訳（販促）'!G623="","",'①7.積算内訳（販促）'!G623)</f>
        <v/>
      </c>
      <c r="H624" s="753" t="str">
        <f>IF('①7.積算内訳（販促）'!H623="","",'①7.積算内訳（販促）'!H623)</f>
        <v/>
      </c>
      <c r="I624" s="1780"/>
      <c r="J624" s="272" t="s">
        <v>631</v>
      </c>
      <c r="K624" s="265"/>
      <c r="L624" s="288" t="str">
        <f t="shared" si="125"/>
        <v/>
      </c>
      <c r="M624" s="266"/>
      <c r="N624" s="266"/>
      <c r="O624" s="266"/>
      <c r="P624" s="1367"/>
      <c r="Q624" s="1371"/>
      <c r="R624" s="1372"/>
      <c r="S624" s="268"/>
      <c r="T624" s="270"/>
      <c r="U624" s="180"/>
    </row>
    <row r="625" spans="2:21" ht="19.5" hidden="1" customHeight="1">
      <c r="B625" s="1364"/>
      <c r="C625" s="264" t="s">
        <v>595</v>
      </c>
      <c r="D625" s="265"/>
      <c r="E625" s="288">
        <f t="shared" si="124"/>
        <v>0</v>
      </c>
      <c r="F625" s="288" t="str">
        <f>IF('①7.積算内訳（販促）'!F624="","",'①7.積算内訳（販促）'!F624)</f>
        <v/>
      </c>
      <c r="G625" s="288" t="str">
        <f>IF('①7.積算内訳（販促）'!G624="","",'①7.積算内訳（販促）'!G624)</f>
        <v/>
      </c>
      <c r="H625" s="753" t="str">
        <f>IF('①7.積算内訳（販促）'!H624="","",'①7.積算内訳（販促）'!H624)</f>
        <v/>
      </c>
      <c r="I625" s="1780"/>
      <c r="J625" s="264" t="s">
        <v>595</v>
      </c>
      <c r="K625" s="265"/>
      <c r="L625" s="288" t="str">
        <f t="shared" si="125"/>
        <v/>
      </c>
      <c r="M625" s="266"/>
      <c r="N625" s="266"/>
      <c r="O625" s="266"/>
      <c r="P625" s="1367"/>
      <c r="Q625" s="1371"/>
      <c r="R625" s="1372"/>
      <c r="S625" s="268"/>
      <c r="T625" s="270"/>
      <c r="U625" s="180"/>
    </row>
    <row r="626" spans="2:21" ht="19.5" hidden="1" customHeight="1" thickBot="1">
      <c r="B626" s="1365"/>
      <c r="C626" s="273" t="s">
        <v>596</v>
      </c>
      <c r="D626" s="758" t="str">
        <f>IF('①7.積算内訳（販促）'!D625="","",'①7.積算内訳（販促）'!D625)</f>
        <v/>
      </c>
      <c r="E626" s="289">
        <f>SUM(F626:H626)</f>
        <v>0</v>
      </c>
      <c r="F626" s="289" t="str">
        <f>IF('①7.積算内訳（販促）'!F625="","",'①7.積算内訳（販促）'!F625)</f>
        <v/>
      </c>
      <c r="G626" s="289" t="str">
        <f>IF('①7.積算内訳（販促）'!G625="","",'①7.積算内訳（販促）'!G625)</f>
        <v/>
      </c>
      <c r="H626" s="755" t="str">
        <f>IF('①7.積算内訳（販促）'!H625="","",'①7.積算内訳（販促）'!H625)</f>
        <v/>
      </c>
      <c r="I626" s="1781"/>
      <c r="J626" s="273" t="s">
        <v>596</v>
      </c>
      <c r="K626" s="274"/>
      <c r="L626" s="289" t="str">
        <f t="shared" si="125"/>
        <v/>
      </c>
      <c r="M626" s="275"/>
      <c r="N626" s="275"/>
      <c r="O626" s="275"/>
      <c r="P626" s="1368"/>
      <c r="Q626" s="1381"/>
      <c r="R626" s="1382"/>
      <c r="S626" s="268"/>
      <c r="T626" s="270"/>
      <c r="U626" s="180"/>
    </row>
    <row r="627" spans="2:21" ht="37.5" hidden="1" customHeight="1">
      <c r="B627" s="204" t="str">
        <f>IF('①4.事業内容（販促）'!B67="","",'①4.事業内容（販促）'!B67)</f>
        <v/>
      </c>
      <c r="C627" s="1377" t="str">
        <f>IF('①4.事業内容（販促）'!C67="","",'①4.事業内容（販促）'!C67)</f>
        <v/>
      </c>
      <c r="D627" s="1378"/>
      <c r="E627" s="284">
        <f>SUM(E628:E636)</f>
        <v>0</v>
      </c>
      <c r="F627" s="284">
        <f>SUM(F628:F636)</f>
        <v>0</v>
      </c>
      <c r="G627" s="284">
        <f>SUM(G628:G636)</f>
        <v>0</v>
      </c>
      <c r="H627" s="756">
        <f>SUM(H628:H636)</f>
        <v>0</v>
      </c>
      <c r="I627" s="760" t="str">
        <f>IF('⑦1.活動計画変更（販促）'!C131="変更",'⑦1.活動計画変更（販促）'!B131,IF('⑦1.活動計画変更（販促）'!C131="中止",'⑦1.活動計画変更（販促）'!B131,""))</f>
        <v/>
      </c>
      <c r="J627" s="1377" t="str">
        <f>IF('⑦1.活動計画変更（販促）'!C131="変更",'⑦1.活動計画変更（販促）'!D131,"")</f>
        <v/>
      </c>
      <c r="K627" s="1378"/>
      <c r="L627" s="284" t="str">
        <f>IF(SUM(L628:L636)=0,"",SUM(L628:L636))</f>
        <v/>
      </c>
      <c r="M627" s="284" t="str">
        <f>IF(SUM(M628:M636)=0,"",SUM(M628:M636))</f>
        <v/>
      </c>
      <c r="N627" s="284" t="str">
        <f>IF(SUM(N628:N636)=0,"",SUM(N628:N636))</f>
        <v/>
      </c>
      <c r="O627" s="284" t="str">
        <f>IF(SUM(O628:O636)=0,"",SUM(O628:O636))</f>
        <v/>
      </c>
      <c r="P627" s="279"/>
      <c r="Q627" s="1383"/>
      <c r="R627" s="1384"/>
      <c r="S627" s="259"/>
      <c r="T627" s="257"/>
      <c r="U627" s="180"/>
    </row>
    <row r="628" spans="2:21" ht="19.5" hidden="1" customHeight="1">
      <c r="B628" s="1363"/>
      <c r="C628" s="260" t="s">
        <v>589</v>
      </c>
      <c r="D628" s="261"/>
      <c r="E628" s="287">
        <f>SUM(F628:H628)</f>
        <v>0</v>
      </c>
      <c r="F628" s="287" t="str">
        <f>IF('①7.積算内訳（販促）'!F627="","",'①7.積算内訳（販促）'!F627)</f>
        <v/>
      </c>
      <c r="G628" s="287" t="str">
        <f>IF('①7.積算内訳（販促）'!G627="","",'①7.積算内訳（販促）'!G627)</f>
        <v/>
      </c>
      <c r="H628" s="752" t="str">
        <f>IF('①7.積算内訳（販促）'!H627="","",'①7.積算内訳（販促）'!H627)</f>
        <v/>
      </c>
      <c r="I628" s="1779" t="str">
        <f>IF('⑦1.活動計画変更（販促）'!C131="選択","",IF('⑦1.活動計画変更（販促）'!C131="変更",'⑦1.活動計画変更（販促）'!C131,IF('⑦1.活動計画変更（販促）'!C131="中止","中止","")))</f>
        <v/>
      </c>
      <c r="J628" s="260" t="s">
        <v>589</v>
      </c>
      <c r="K628" s="261"/>
      <c r="L628" s="287" t="str">
        <f>IF(SUM(M628:O628)=0,"",SUM(M628:O628))</f>
        <v/>
      </c>
      <c r="M628" s="262"/>
      <c r="N628" s="262"/>
      <c r="O628" s="262"/>
      <c r="P628" s="1366"/>
      <c r="Q628" s="1369"/>
      <c r="R628" s="1370"/>
      <c r="S628" s="268"/>
      <c r="T628" s="270"/>
      <c r="U628" s="180"/>
    </row>
    <row r="629" spans="2:21" ht="19.5" hidden="1" customHeight="1">
      <c r="B629" s="1364"/>
      <c r="C629" s="264" t="s">
        <v>590</v>
      </c>
      <c r="D629" s="265"/>
      <c r="E629" s="288">
        <f t="shared" ref="E629:E635" si="126">SUM(F629:H629)</f>
        <v>0</v>
      </c>
      <c r="F629" s="288" t="str">
        <f>IF('①7.積算内訳（販促）'!F628="","",'①7.積算内訳（販促）'!F628)</f>
        <v/>
      </c>
      <c r="G629" s="288" t="str">
        <f>IF('①7.積算内訳（販促）'!G628="","",'①7.積算内訳（販促）'!G628)</f>
        <v/>
      </c>
      <c r="H629" s="753" t="str">
        <f>IF('①7.積算内訳（販促）'!H628="","",'①7.積算内訳（販促）'!H628)</f>
        <v/>
      </c>
      <c r="I629" s="1780"/>
      <c r="J629" s="264" t="s">
        <v>590</v>
      </c>
      <c r="K629" s="265"/>
      <c r="L629" s="288" t="str">
        <f t="shared" ref="L629:L636" si="127">IF(SUM(M629:O629)=0,"",SUM(M629:O629))</f>
        <v/>
      </c>
      <c r="M629" s="266"/>
      <c r="N629" s="266"/>
      <c r="O629" s="266"/>
      <c r="P629" s="1367"/>
      <c r="Q629" s="1371"/>
      <c r="R629" s="1372"/>
      <c r="S629" s="259"/>
      <c r="T629" s="257"/>
      <c r="U629" s="180"/>
    </row>
    <row r="630" spans="2:21" ht="19.5" hidden="1" customHeight="1">
      <c r="B630" s="1364"/>
      <c r="C630" s="264" t="s">
        <v>591</v>
      </c>
      <c r="D630" s="265"/>
      <c r="E630" s="288">
        <f t="shared" si="126"/>
        <v>0</v>
      </c>
      <c r="F630" s="288" t="str">
        <f>IF('①7.積算内訳（販促）'!F629="","",'①7.積算内訳（販促）'!F629)</f>
        <v/>
      </c>
      <c r="G630" s="288" t="str">
        <f>IF('①7.積算内訳（販促）'!G629="","",'①7.積算内訳（販促）'!G629)</f>
        <v/>
      </c>
      <c r="H630" s="753" t="str">
        <f>IF('①7.積算内訳（販促）'!H629="","",'①7.積算内訳（販促）'!H629)</f>
        <v/>
      </c>
      <c r="I630" s="1780"/>
      <c r="J630" s="264" t="s">
        <v>591</v>
      </c>
      <c r="K630" s="265"/>
      <c r="L630" s="288" t="str">
        <f t="shared" si="127"/>
        <v/>
      </c>
      <c r="M630" s="266"/>
      <c r="N630" s="266"/>
      <c r="O630" s="266"/>
      <c r="P630" s="1367"/>
      <c r="Q630" s="1371"/>
      <c r="R630" s="1372"/>
      <c r="S630" s="259"/>
      <c r="T630" s="257"/>
      <c r="U630" s="180"/>
    </row>
    <row r="631" spans="2:21" ht="19.5" hidden="1" customHeight="1">
      <c r="B631" s="1364"/>
      <c r="C631" s="269" t="s">
        <v>592</v>
      </c>
      <c r="D631" s="265"/>
      <c r="E631" s="288">
        <f t="shared" si="126"/>
        <v>0</v>
      </c>
      <c r="F631" s="288" t="str">
        <f>IF('①7.積算内訳（販促）'!F630="","",'①7.積算内訳（販促）'!F630)</f>
        <v/>
      </c>
      <c r="G631" s="288" t="str">
        <f>IF('①7.積算内訳（販促）'!G630="","",'①7.積算内訳（販促）'!G630)</f>
        <v/>
      </c>
      <c r="H631" s="753" t="str">
        <f>IF('①7.積算内訳（販促）'!H630="","",'①7.積算内訳（販促）'!H630)</f>
        <v/>
      </c>
      <c r="I631" s="1780"/>
      <c r="J631" s="269" t="s">
        <v>592</v>
      </c>
      <c r="K631" s="265"/>
      <c r="L631" s="288" t="str">
        <f t="shared" si="127"/>
        <v/>
      </c>
      <c r="M631" s="266"/>
      <c r="N631" s="266"/>
      <c r="O631" s="266"/>
      <c r="P631" s="1367"/>
      <c r="Q631" s="1371"/>
      <c r="R631" s="1372"/>
      <c r="S631" s="259"/>
      <c r="T631" s="257"/>
      <c r="U631" s="180"/>
    </row>
    <row r="632" spans="2:21" ht="19.5" hidden="1" customHeight="1">
      <c r="B632" s="1364"/>
      <c r="C632" s="264" t="s">
        <v>593</v>
      </c>
      <c r="D632" s="265"/>
      <c r="E632" s="288">
        <f t="shared" si="126"/>
        <v>0</v>
      </c>
      <c r="F632" s="288" t="str">
        <f>IF('①7.積算内訳（販促）'!F631="","",'①7.積算内訳（販促）'!F631)</f>
        <v/>
      </c>
      <c r="G632" s="288" t="str">
        <f>IF('①7.積算内訳（販促）'!G631="","",'①7.積算内訳（販促）'!G631)</f>
        <v/>
      </c>
      <c r="H632" s="753" t="str">
        <f>IF('①7.積算内訳（販促）'!H631="","",'①7.積算内訳（販促）'!H631)</f>
        <v/>
      </c>
      <c r="I632" s="1780"/>
      <c r="J632" s="264" t="s">
        <v>593</v>
      </c>
      <c r="K632" s="265"/>
      <c r="L632" s="288" t="str">
        <f t="shared" si="127"/>
        <v/>
      </c>
      <c r="M632" s="266"/>
      <c r="N632" s="266"/>
      <c r="O632" s="266"/>
      <c r="P632" s="1367"/>
      <c r="Q632" s="1371"/>
      <c r="R632" s="1372"/>
      <c r="S632" s="268"/>
      <c r="T632" s="270"/>
      <c r="U632" s="180"/>
    </row>
    <row r="633" spans="2:21" ht="19.5" hidden="1" customHeight="1">
      <c r="B633" s="1364"/>
      <c r="C633" s="264" t="s">
        <v>594</v>
      </c>
      <c r="D633" s="265"/>
      <c r="E633" s="288">
        <f t="shared" si="126"/>
        <v>0</v>
      </c>
      <c r="F633" s="754" t="str">
        <f>IF('①7.積算内訳（販促）'!F632="","",'①7.積算内訳（販促）'!F632)</f>
        <v/>
      </c>
      <c r="G633" s="754" t="str">
        <f>IF('①7.積算内訳（販促）'!G632="","",'①7.積算内訳（販促）'!G632)</f>
        <v/>
      </c>
      <c r="H633" s="753" t="str">
        <f>IF('①7.積算内訳（販促）'!H632="","",'①7.積算内訳（販促）'!H632)</f>
        <v/>
      </c>
      <c r="I633" s="1780"/>
      <c r="J633" s="264" t="s">
        <v>594</v>
      </c>
      <c r="K633" s="265"/>
      <c r="L633" s="288" t="str">
        <f t="shared" si="127"/>
        <v/>
      </c>
      <c r="M633" s="278"/>
      <c r="N633" s="278"/>
      <c r="O633" s="278"/>
      <c r="P633" s="1367"/>
      <c r="Q633" s="1373"/>
      <c r="R633" s="1374"/>
      <c r="S633" s="268"/>
      <c r="T633" s="270"/>
      <c r="U633" s="180"/>
    </row>
    <row r="634" spans="2:21" ht="19.5" hidden="1" customHeight="1">
      <c r="B634" s="1364"/>
      <c r="C634" s="272" t="s">
        <v>631</v>
      </c>
      <c r="D634" s="265"/>
      <c r="E634" s="288">
        <f t="shared" si="126"/>
        <v>0</v>
      </c>
      <c r="F634" s="288" t="str">
        <f>IF('①7.積算内訳（販促）'!F633="","",'①7.積算内訳（販促）'!F633)</f>
        <v/>
      </c>
      <c r="G634" s="288" t="str">
        <f>IF('①7.積算内訳（販促）'!G633="","",'①7.積算内訳（販促）'!G633)</f>
        <v/>
      </c>
      <c r="H634" s="753" t="str">
        <f>IF('①7.積算内訳（販促）'!H633="","",'①7.積算内訳（販促）'!H633)</f>
        <v/>
      </c>
      <c r="I634" s="1780"/>
      <c r="J634" s="272" t="s">
        <v>631</v>
      </c>
      <c r="K634" s="265"/>
      <c r="L634" s="288" t="str">
        <f t="shared" si="127"/>
        <v/>
      </c>
      <c r="M634" s="266"/>
      <c r="N634" s="266"/>
      <c r="O634" s="266"/>
      <c r="P634" s="1367"/>
      <c r="Q634" s="1371"/>
      <c r="R634" s="1372"/>
      <c r="S634" s="268"/>
      <c r="T634" s="270"/>
      <c r="U634" s="180"/>
    </row>
    <row r="635" spans="2:21" ht="19.5" hidden="1" customHeight="1">
      <c r="B635" s="1364"/>
      <c r="C635" s="264" t="s">
        <v>595</v>
      </c>
      <c r="D635" s="265"/>
      <c r="E635" s="288">
        <f t="shared" si="126"/>
        <v>0</v>
      </c>
      <c r="F635" s="288" t="str">
        <f>IF('①7.積算内訳（販促）'!F634="","",'①7.積算内訳（販促）'!F634)</f>
        <v/>
      </c>
      <c r="G635" s="288" t="str">
        <f>IF('①7.積算内訳（販促）'!G634="","",'①7.積算内訳（販促）'!G634)</f>
        <v/>
      </c>
      <c r="H635" s="753" t="str">
        <f>IF('①7.積算内訳（販促）'!H634="","",'①7.積算内訳（販促）'!H634)</f>
        <v/>
      </c>
      <c r="I635" s="1780"/>
      <c r="J635" s="264" t="s">
        <v>595</v>
      </c>
      <c r="K635" s="265"/>
      <c r="L635" s="288" t="str">
        <f t="shared" si="127"/>
        <v/>
      </c>
      <c r="M635" s="266"/>
      <c r="N635" s="266"/>
      <c r="O635" s="266"/>
      <c r="P635" s="1367"/>
      <c r="Q635" s="1371"/>
      <c r="R635" s="1372"/>
      <c r="S635" s="268"/>
      <c r="T635" s="270"/>
      <c r="U635" s="180"/>
    </row>
    <row r="636" spans="2:21" ht="19.5" hidden="1" customHeight="1" thickBot="1">
      <c r="B636" s="1365"/>
      <c r="C636" s="273" t="s">
        <v>596</v>
      </c>
      <c r="D636" s="758" t="str">
        <f>IF('①7.積算内訳（販促）'!D635="","",'①7.積算内訳（販促）'!D635)</f>
        <v/>
      </c>
      <c r="E636" s="289">
        <f>SUM(F636:H636)</f>
        <v>0</v>
      </c>
      <c r="F636" s="289" t="str">
        <f>IF('①7.積算内訳（販促）'!F635="","",'①7.積算内訳（販促）'!F635)</f>
        <v/>
      </c>
      <c r="G636" s="289" t="str">
        <f>IF('①7.積算内訳（販促）'!G635="","",'①7.積算内訳（販促）'!G635)</f>
        <v/>
      </c>
      <c r="H636" s="755" t="str">
        <f>IF('①7.積算内訳（販促）'!H635="","",'①7.積算内訳（販促）'!H635)</f>
        <v/>
      </c>
      <c r="I636" s="1781"/>
      <c r="J636" s="273" t="s">
        <v>596</v>
      </c>
      <c r="K636" s="274"/>
      <c r="L636" s="289" t="str">
        <f t="shared" si="127"/>
        <v/>
      </c>
      <c r="M636" s="275"/>
      <c r="N636" s="275"/>
      <c r="O636" s="275"/>
      <c r="P636" s="1368"/>
      <c r="Q636" s="1375"/>
      <c r="R636" s="1376"/>
      <c r="S636" s="268"/>
      <c r="T636" s="270"/>
      <c r="U636" s="180"/>
    </row>
    <row r="637" spans="2:21" ht="37.5" hidden="1" customHeight="1">
      <c r="B637" s="204" t="str">
        <f>IF('①4.事業内容（販促）'!B68="","",'①4.事業内容（販促）'!B68)</f>
        <v/>
      </c>
      <c r="C637" s="1377" t="str">
        <f>IF('①4.事業内容（販促）'!C68="","",'①4.事業内容（販促）'!C68)</f>
        <v/>
      </c>
      <c r="D637" s="1378"/>
      <c r="E637" s="284">
        <f>SUM(E638:E646)</f>
        <v>0</v>
      </c>
      <c r="F637" s="284">
        <f>SUM(F638:F646)</f>
        <v>0</v>
      </c>
      <c r="G637" s="284">
        <f>SUM(G638:G646)</f>
        <v>0</v>
      </c>
      <c r="H637" s="756">
        <f>SUM(H638:H646)</f>
        <v>0</v>
      </c>
      <c r="I637" s="760" t="str">
        <f>IF('⑦1.活動計画変更（販促）'!C133="変更",'⑦1.活動計画変更（販促）'!B133,IF('⑦1.活動計画変更（販促）'!C133="中止",'⑦1.活動計画変更（販促）'!B133,""))</f>
        <v/>
      </c>
      <c r="J637" s="1377" t="str">
        <f>IF('⑦1.活動計画変更（販促）'!C133="変更",'⑦1.活動計画変更（販促）'!D133,"")</f>
        <v/>
      </c>
      <c r="K637" s="1378"/>
      <c r="L637" s="284" t="str">
        <f>IF(SUM(L638:L646)=0,"",SUM(L638:L646))</f>
        <v/>
      </c>
      <c r="M637" s="284" t="str">
        <f>IF(SUM(M638:M646)=0,"",SUM(M638:M646))</f>
        <v/>
      </c>
      <c r="N637" s="284" t="str">
        <f>IF(SUM(N638:N646)=0,"",SUM(N638:N646))</f>
        <v/>
      </c>
      <c r="O637" s="284" t="str">
        <f>IF(SUM(O638:O646)=0,"",SUM(O638:O646))</f>
        <v/>
      </c>
      <c r="P637" s="277"/>
      <c r="Q637" s="1379"/>
      <c r="R637" s="1380"/>
      <c r="S637" s="259"/>
      <c r="T637" s="257"/>
      <c r="U637" s="180"/>
    </row>
    <row r="638" spans="2:21" ht="19.5" hidden="1" customHeight="1">
      <c r="B638" s="1363"/>
      <c r="C638" s="260" t="s">
        <v>589</v>
      </c>
      <c r="D638" s="261"/>
      <c r="E638" s="287">
        <f>SUM(F638:H638)</f>
        <v>0</v>
      </c>
      <c r="F638" s="287" t="str">
        <f>IF('①7.積算内訳（販促）'!F637="","",'①7.積算内訳（販促）'!F637)</f>
        <v/>
      </c>
      <c r="G638" s="287" t="str">
        <f>IF('①7.積算内訳（販促）'!G637="","",'①7.積算内訳（販促）'!G637)</f>
        <v/>
      </c>
      <c r="H638" s="752" t="str">
        <f>IF('①7.積算内訳（販促）'!H637="","",'①7.積算内訳（販促）'!H637)</f>
        <v/>
      </c>
      <c r="I638" s="1779" t="str">
        <f>IF('⑦1.活動計画変更（販促）'!C133="選択","",IF('⑦1.活動計画変更（販促）'!C133="変更",'⑦1.活動計画変更（販促）'!C133,IF('⑦1.活動計画変更（販促）'!C133="中止","中止","")))</f>
        <v/>
      </c>
      <c r="J638" s="260" t="s">
        <v>589</v>
      </c>
      <c r="K638" s="261"/>
      <c r="L638" s="287" t="str">
        <f>IF(SUM(M638:O638)=0,"",SUM(M638:O638))</f>
        <v/>
      </c>
      <c r="M638" s="262"/>
      <c r="N638" s="262"/>
      <c r="O638" s="262"/>
      <c r="P638" s="1366"/>
      <c r="Q638" s="1369"/>
      <c r="R638" s="1370"/>
      <c r="S638" s="268"/>
      <c r="T638" s="270"/>
      <c r="U638" s="180"/>
    </row>
    <row r="639" spans="2:21" ht="19.5" hidden="1" customHeight="1">
      <c r="B639" s="1364"/>
      <c r="C639" s="264" t="s">
        <v>590</v>
      </c>
      <c r="D639" s="265"/>
      <c r="E639" s="288">
        <f t="shared" ref="E639:E645" si="128">SUM(F639:H639)</f>
        <v>0</v>
      </c>
      <c r="F639" s="288" t="str">
        <f>IF('①7.積算内訳（販促）'!F638="","",'①7.積算内訳（販促）'!F638)</f>
        <v/>
      </c>
      <c r="G639" s="288" t="str">
        <f>IF('①7.積算内訳（販促）'!G638="","",'①7.積算内訳（販促）'!G638)</f>
        <v/>
      </c>
      <c r="H639" s="753" t="str">
        <f>IF('①7.積算内訳（販促）'!H638="","",'①7.積算内訳（販促）'!H638)</f>
        <v/>
      </c>
      <c r="I639" s="1780"/>
      <c r="J639" s="264" t="s">
        <v>590</v>
      </c>
      <c r="K639" s="265"/>
      <c r="L639" s="288" t="str">
        <f t="shared" ref="L639:L646" si="129">IF(SUM(M639:O639)=0,"",SUM(M639:O639))</f>
        <v/>
      </c>
      <c r="M639" s="266"/>
      <c r="N639" s="266"/>
      <c r="O639" s="266"/>
      <c r="P639" s="1367"/>
      <c r="Q639" s="1371"/>
      <c r="R639" s="1372"/>
      <c r="S639" s="259"/>
      <c r="T639" s="257"/>
      <c r="U639" s="180"/>
    </row>
    <row r="640" spans="2:21" ht="19.5" hidden="1" customHeight="1">
      <c r="B640" s="1364"/>
      <c r="C640" s="264" t="s">
        <v>591</v>
      </c>
      <c r="D640" s="265"/>
      <c r="E640" s="288">
        <f t="shared" si="128"/>
        <v>0</v>
      </c>
      <c r="F640" s="288" t="str">
        <f>IF('①7.積算内訳（販促）'!F639="","",'①7.積算内訳（販促）'!F639)</f>
        <v/>
      </c>
      <c r="G640" s="288" t="str">
        <f>IF('①7.積算内訳（販促）'!G639="","",'①7.積算内訳（販促）'!G639)</f>
        <v/>
      </c>
      <c r="H640" s="753" t="str">
        <f>IF('①7.積算内訳（販促）'!H639="","",'①7.積算内訳（販促）'!H639)</f>
        <v/>
      </c>
      <c r="I640" s="1780"/>
      <c r="J640" s="264" t="s">
        <v>591</v>
      </c>
      <c r="K640" s="265"/>
      <c r="L640" s="288" t="str">
        <f t="shared" si="129"/>
        <v/>
      </c>
      <c r="M640" s="266"/>
      <c r="N640" s="266"/>
      <c r="O640" s="266"/>
      <c r="P640" s="1367"/>
      <c r="Q640" s="1371"/>
      <c r="R640" s="1372"/>
      <c r="S640" s="259"/>
      <c r="T640" s="257"/>
      <c r="U640" s="180"/>
    </row>
    <row r="641" spans="2:21" ht="19.5" hidden="1" customHeight="1">
      <c r="B641" s="1364"/>
      <c r="C641" s="269" t="s">
        <v>592</v>
      </c>
      <c r="D641" s="265"/>
      <c r="E641" s="288">
        <f t="shared" si="128"/>
        <v>0</v>
      </c>
      <c r="F641" s="288" t="str">
        <f>IF('①7.積算内訳（販促）'!F640="","",'①7.積算内訳（販促）'!F640)</f>
        <v/>
      </c>
      <c r="G641" s="288" t="str">
        <f>IF('①7.積算内訳（販促）'!G640="","",'①7.積算内訳（販促）'!G640)</f>
        <v/>
      </c>
      <c r="H641" s="753" t="str">
        <f>IF('①7.積算内訳（販促）'!H640="","",'①7.積算内訳（販促）'!H640)</f>
        <v/>
      </c>
      <c r="I641" s="1780"/>
      <c r="J641" s="269" t="s">
        <v>592</v>
      </c>
      <c r="K641" s="265"/>
      <c r="L641" s="288" t="str">
        <f t="shared" si="129"/>
        <v/>
      </c>
      <c r="M641" s="266"/>
      <c r="N641" s="266"/>
      <c r="O641" s="266"/>
      <c r="P641" s="1367"/>
      <c r="Q641" s="1371"/>
      <c r="R641" s="1372"/>
      <c r="S641" s="259"/>
      <c r="T641" s="257"/>
      <c r="U641" s="180"/>
    </row>
    <row r="642" spans="2:21" ht="19.5" hidden="1" customHeight="1">
      <c r="B642" s="1364"/>
      <c r="C642" s="264" t="s">
        <v>593</v>
      </c>
      <c r="D642" s="265"/>
      <c r="E642" s="288">
        <f t="shared" si="128"/>
        <v>0</v>
      </c>
      <c r="F642" s="288" t="str">
        <f>IF('①7.積算内訳（販促）'!F641="","",'①7.積算内訳（販促）'!F641)</f>
        <v/>
      </c>
      <c r="G642" s="288" t="str">
        <f>IF('①7.積算内訳（販促）'!G641="","",'①7.積算内訳（販促）'!G641)</f>
        <v/>
      </c>
      <c r="H642" s="753" t="str">
        <f>IF('①7.積算内訳（販促）'!H641="","",'①7.積算内訳（販促）'!H641)</f>
        <v/>
      </c>
      <c r="I642" s="1780"/>
      <c r="J642" s="264" t="s">
        <v>593</v>
      </c>
      <c r="K642" s="265"/>
      <c r="L642" s="288" t="str">
        <f t="shared" si="129"/>
        <v/>
      </c>
      <c r="M642" s="266"/>
      <c r="N642" s="266"/>
      <c r="O642" s="266"/>
      <c r="P642" s="1367"/>
      <c r="Q642" s="1371"/>
      <c r="R642" s="1372"/>
      <c r="S642" s="268"/>
      <c r="T642" s="270"/>
      <c r="U642" s="180"/>
    </row>
    <row r="643" spans="2:21" ht="19.5" hidden="1" customHeight="1">
      <c r="B643" s="1364"/>
      <c r="C643" s="264" t="s">
        <v>594</v>
      </c>
      <c r="D643" s="265"/>
      <c r="E643" s="288">
        <f t="shared" si="128"/>
        <v>0</v>
      </c>
      <c r="F643" s="754" t="str">
        <f>IF('①7.積算内訳（販促）'!F642="","",'①7.積算内訳（販促）'!F642)</f>
        <v/>
      </c>
      <c r="G643" s="754" t="str">
        <f>IF('①7.積算内訳（販促）'!G642="","",'①7.積算内訳（販促）'!G642)</f>
        <v/>
      </c>
      <c r="H643" s="753" t="str">
        <f>IF('①7.積算内訳（販促）'!H642="","",'①7.積算内訳（販促）'!H642)</f>
        <v/>
      </c>
      <c r="I643" s="1780"/>
      <c r="J643" s="264" t="s">
        <v>594</v>
      </c>
      <c r="K643" s="265"/>
      <c r="L643" s="288" t="str">
        <f t="shared" si="129"/>
        <v/>
      </c>
      <c r="M643" s="278"/>
      <c r="N643" s="278"/>
      <c r="O643" s="278"/>
      <c r="P643" s="1367"/>
      <c r="Q643" s="1371"/>
      <c r="R643" s="1372"/>
      <c r="S643" s="268"/>
      <c r="T643" s="270"/>
      <c r="U643" s="180"/>
    </row>
    <row r="644" spans="2:21" ht="19.5" hidden="1" customHeight="1">
      <c r="B644" s="1364"/>
      <c r="C644" s="272" t="s">
        <v>631</v>
      </c>
      <c r="D644" s="265"/>
      <c r="E644" s="288">
        <f t="shared" si="128"/>
        <v>0</v>
      </c>
      <c r="F644" s="288" t="str">
        <f>IF('①7.積算内訳（販促）'!F643="","",'①7.積算内訳（販促）'!F643)</f>
        <v/>
      </c>
      <c r="G644" s="288" t="str">
        <f>IF('①7.積算内訳（販促）'!G643="","",'①7.積算内訳（販促）'!G643)</f>
        <v/>
      </c>
      <c r="H644" s="753" t="str">
        <f>IF('①7.積算内訳（販促）'!H643="","",'①7.積算内訳（販促）'!H643)</f>
        <v/>
      </c>
      <c r="I644" s="1780"/>
      <c r="J644" s="272" t="s">
        <v>631</v>
      </c>
      <c r="K644" s="265"/>
      <c r="L644" s="288" t="str">
        <f t="shared" si="129"/>
        <v/>
      </c>
      <c r="M644" s="266"/>
      <c r="N644" s="266"/>
      <c r="O644" s="266"/>
      <c r="P644" s="1367"/>
      <c r="Q644" s="1371"/>
      <c r="R644" s="1372"/>
      <c r="S644" s="268"/>
      <c r="T644" s="270"/>
      <c r="U644" s="180"/>
    </row>
    <row r="645" spans="2:21" ht="19.5" hidden="1" customHeight="1">
      <c r="B645" s="1364"/>
      <c r="C645" s="264" t="s">
        <v>595</v>
      </c>
      <c r="D645" s="265"/>
      <c r="E645" s="288">
        <f t="shared" si="128"/>
        <v>0</v>
      </c>
      <c r="F645" s="288" t="str">
        <f>IF('①7.積算内訳（販促）'!F644="","",'①7.積算内訳（販促）'!F644)</f>
        <v/>
      </c>
      <c r="G645" s="288" t="str">
        <f>IF('①7.積算内訳（販促）'!G644="","",'①7.積算内訳（販促）'!G644)</f>
        <v/>
      </c>
      <c r="H645" s="753" t="str">
        <f>IF('①7.積算内訳（販促）'!H644="","",'①7.積算内訳（販促）'!H644)</f>
        <v/>
      </c>
      <c r="I645" s="1780"/>
      <c r="J645" s="264" t="s">
        <v>595</v>
      </c>
      <c r="K645" s="265"/>
      <c r="L645" s="288" t="str">
        <f t="shared" si="129"/>
        <v/>
      </c>
      <c r="M645" s="266" t="s">
        <v>392</v>
      </c>
      <c r="N645" s="266"/>
      <c r="O645" s="266"/>
      <c r="P645" s="1367"/>
      <c r="Q645" s="1371"/>
      <c r="R645" s="1372"/>
      <c r="S645" s="268"/>
      <c r="T645" s="270"/>
      <c r="U645" s="180"/>
    </row>
    <row r="646" spans="2:21" ht="19.5" hidden="1" customHeight="1" thickBot="1">
      <c r="B646" s="1365"/>
      <c r="C646" s="273" t="s">
        <v>596</v>
      </c>
      <c r="D646" s="758" t="str">
        <f>IF('①7.積算内訳（販促）'!D645="","",'①7.積算内訳（販促）'!D645)</f>
        <v/>
      </c>
      <c r="E646" s="289">
        <f>SUM(F646:H646)</f>
        <v>0</v>
      </c>
      <c r="F646" s="289" t="str">
        <f>IF('①7.積算内訳（販促）'!F645="","",'①7.積算内訳（販促）'!F645)</f>
        <v/>
      </c>
      <c r="G646" s="289" t="str">
        <f>IF('①7.積算内訳（販促）'!G645="","",'①7.積算内訳（販促）'!G645)</f>
        <v/>
      </c>
      <c r="H646" s="755" t="str">
        <f>IF('①7.積算内訳（販促）'!H645="","",'①7.積算内訳（販促）'!H645)</f>
        <v/>
      </c>
      <c r="I646" s="1781"/>
      <c r="J646" s="273" t="s">
        <v>596</v>
      </c>
      <c r="K646" s="274"/>
      <c r="L646" s="289" t="str">
        <f t="shared" si="129"/>
        <v/>
      </c>
      <c r="M646" s="275"/>
      <c r="N646" s="275"/>
      <c r="O646" s="275"/>
      <c r="P646" s="1368"/>
      <c r="Q646" s="1381"/>
      <c r="R646" s="1382"/>
      <c r="S646" s="268"/>
      <c r="T646" s="270"/>
      <c r="U646" s="180"/>
    </row>
    <row r="647" spans="2:21" ht="37.5" hidden="1" customHeight="1">
      <c r="B647" s="285" t="str">
        <f>IF('①4.事業内容（販促）'!B69="","",'①4.事業内容（販促）'!B69)</f>
        <v/>
      </c>
      <c r="C647" s="1359" t="str">
        <f>IF('①4.事業内容（販促）'!C69="","",'①4.事業内容（販促）'!C69)</f>
        <v/>
      </c>
      <c r="D647" s="1360"/>
      <c r="E647" s="286">
        <f>SUM(E648:E656)</f>
        <v>0</v>
      </c>
      <c r="F647" s="286">
        <f>SUM(F648:F656)</f>
        <v>0</v>
      </c>
      <c r="G647" s="286">
        <f>SUM(G648:G656)</f>
        <v>0</v>
      </c>
      <c r="H647" s="757">
        <f>SUM(H648:H656)</f>
        <v>0</v>
      </c>
      <c r="I647" s="760" t="str">
        <f>IF('⑦1.活動計画変更（販促）'!C135="変更",'⑦1.活動計画変更（販促）'!B135,IF('⑦1.活動計画変更（販促）'!C135="中止",'⑦1.活動計画変更（販促）'!B135,""))</f>
        <v/>
      </c>
      <c r="J647" s="1359" t="str">
        <f>IF('⑦1.活動計画変更（販促）'!C135="変更",'⑦1.活動計画変更（販促）'!D135,"")</f>
        <v/>
      </c>
      <c r="K647" s="1360"/>
      <c r="L647" s="286" t="str">
        <f>IF(SUM(L648:L656)=0,"",SUM(L648:L656))</f>
        <v/>
      </c>
      <c r="M647" s="286" t="str">
        <f>IF(SUM(M648:M656)=0,"",SUM(M648:M656))</f>
        <v/>
      </c>
      <c r="N647" s="286" t="str">
        <f>IF(SUM(N648:N656)=0,"",SUM(N648:N656))</f>
        <v/>
      </c>
      <c r="O647" s="286" t="str">
        <f>IF(SUM(O648:O656)=0,"",SUM(O648:O656))</f>
        <v/>
      </c>
      <c r="P647" s="280"/>
      <c r="Q647" s="1777"/>
      <c r="R647" s="1778"/>
      <c r="S647" s="259"/>
      <c r="T647" s="257"/>
      <c r="U647" s="180"/>
    </row>
    <row r="648" spans="2:21" ht="19.5" hidden="1" customHeight="1">
      <c r="B648" s="1363"/>
      <c r="C648" s="260" t="s">
        <v>589</v>
      </c>
      <c r="D648" s="261"/>
      <c r="E648" s="287">
        <f>SUM(F648:H648)</f>
        <v>0</v>
      </c>
      <c r="F648" s="287" t="str">
        <f>IF('①7.積算内訳（販促）'!F647="","",'①7.積算内訳（販促）'!F647)</f>
        <v/>
      </c>
      <c r="G648" s="287" t="str">
        <f>IF('①7.積算内訳（販促）'!G647="","",'①7.積算内訳（販促）'!G647)</f>
        <v/>
      </c>
      <c r="H648" s="752" t="str">
        <f>IF('①7.積算内訳（販促）'!H647="","",'①7.積算内訳（販促）'!H647)</f>
        <v/>
      </c>
      <c r="I648" s="1779" t="str">
        <f>IF('⑦1.活動計画変更（販促）'!C135="選択","",IF('⑦1.活動計画変更（販促）'!C135="変更",'⑦1.活動計画変更（販促）'!C135,IF('⑦1.活動計画変更（販促）'!C135="中止","中止","")))</f>
        <v/>
      </c>
      <c r="J648" s="260" t="s">
        <v>589</v>
      </c>
      <c r="K648" s="261"/>
      <c r="L648" s="287" t="str">
        <f>IF(SUM(M648:O648)=0,"",SUM(M648:O648))</f>
        <v/>
      </c>
      <c r="M648" s="262"/>
      <c r="N648" s="262"/>
      <c r="O648" s="262"/>
      <c r="P648" s="1782"/>
      <c r="Q648" s="1785"/>
      <c r="R648" s="1786"/>
      <c r="S648" s="268"/>
      <c r="T648" s="270"/>
      <c r="U648" s="180"/>
    </row>
    <row r="649" spans="2:21" ht="19.5" hidden="1" customHeight="1">
      <c r="B649" s="1364"/>
      <c r="C649" s="264" t="s">
        <v>590</v>
      </c>
      <c r="D649" s="265"/>
      <c r="E649" s="288">
        <f t="shared" ref="E649:E655" si="130">SUM(F649:H649)</f>
        <v>0</v>
      </c>
      <c r="F649" s="288" t="str">
        <f>IF('①7.積算内訳（販促）'!F648="","",'①7.積算内訳（販促）'!F648)</f>
        <v/>
      </c>
      <c r="G649" s="288" t="str">
        <f>IF('①7.積算内訳（販促）'!G648="","",'①7.積算内訳（販促）'!G648)</f>
        <v/>
      </c>
      <c r="H649" s="753" t="str">
        <f>IF('①7.積算内訳（販促）'!H648="","",'①7.積算内訳（販促）'!H648)</f>
        <v/>
      </c>
      <c r="I649" s="1780"/>
      <c r="J649" s="264" t="s">
        <v>590</v>
      </c>
      <c r="K649" s="265"/>
      <c r="L649" s="288" t="str">
        <f t="shared" ref="L649:L656" si="131">IF(SUM(M649:O649)=0,"",SUM(M649:O649))</f>
        <v/>
      </c>
      <c r="M649" s="266"/>
      <c r="N649" s="266"/>
      <c r="O649" s="266"/>
      <c r="P649" s="1783"/>
      <c r="Q649" s="1373"/>
      <c r="R649" s="1374"/>
      <c r="S649" s="259"/>
      <c r="T649" s="257"/>
      <c r="U649" s="180"/>
    </row>
    <row r="650" spans="2:21" ht="19.5" hidden="1" customHeight="1">
      <c r="B650" s="1364"/>
      <c r="C650" s="264" t="s">
        <v>591</v>
      </c>
      <c r="D650" s="265"/>
      <c r="E650" s="288">
        <f t="shared" si="130"/>
        <v>0</v>
      </c>
      <c r="F650" s="288" t="str">
        <f>IF('①7.積算内訳（販促）'!F649="","",'①7.積算内訳（販促）'!F649)</f>
        <v/>
      </c>
      <c r="G650" s="288" t="str">
        <f>IF('①7.積算内訳（販促）'!G649="","",'①7.積算内訳（販促）'!G649)</f>
        <v/>
      </c>
      <c r="H650" s="753" t="str">
        <f>IF('①7.積算内訳（販促）'!H649="","",'①7.積算内訳（販促）'!H649)</f>
        <v/>
      </c>
      <c r="I650" s="1780"/>
      <c r="J650" s="264" t="s">
        <v>591</v>
      </c>
      <c r="K650" s="265"/>
      <c r="L650" s="288" t="str">
        <f t="shared" si="131"/>
        <v/>
      </c>
      <c r="M650" s="266"/>
      <c r="N650" s="266"/>
      <c r="O650" s="266"/>
      <c r="P650" s="1783"/>
      <c r="Q650" s="1373"/>
      <c r="R650" s="1374"/>
      <c r="S650" s="259"/>
      <c r="T650" s="257"/>
      <c r="U650" s="180"/>
    </row>
    <row r="651" spans="2:21" ht="19.5" hidden="1" customHeight="1">
      <c r="B651" s="1364"/>
      <c r="C651" s="269" t="s">
        <v>592</v>
      </c>
      <c r="D651" s="265"/>
      <c r="E651" s="288">
        <f t="shared" si="130"/>
        <v>0</v>
      </c>
      <c r="F651" s="288" t="str">
        <f>IF('①7.積算内訳（販促）'!F650="","",'①7.積算内訳（販促）'!F650)</f>
        <v/>
      </c>
      <c r="G651" s="288" t="str">
        <f>IF('①7.積算内訳（販促）'!G650="","",'①7.積算内訳（販促）'!G650)</f>
        <v/>
      </c>
      <c r="H651" s="753" t="str">
        <f>IF('①7.積算内訳（販促）'!H650="","",'①7.積算内訳（販促）'!H650)</f>
        <v/>
      </c>
      <c r="I651" s="1780"/>
      <c r="J651" s="269" t="s">
        <v>592</v>
      </c>
      <c r="K651" s="265"/>
      <c r="L651" s="288" t="str">
        <f t="shared" si="131"/>
        <v/>
      </c>
      <c r="M651" s="266"/>
      <c r="N651" s="266"/>
      <c r="O651" s="266"/>
      <c r="P651" s="1783"/>
      <c r="Q651" s="1373"/>
      <c r="R651" s="1374"/>
      <c r="S651" s="259"/>
      <c r="T651" s="257"/>
      <c r="U651" s="180"/>
    </row>
    <row r="652" spans="2:21" ht="19.5" hidden="1" customHeight="1">
      <c r="B652" s="1364"/>
      <c r="C652" s="264" t="s">
        <v>593</v>
      </c>
      <c r="D652" s="265"/>
      <c r="E652" s="288">
        <f t="shared" si="130"/>
        <v>0</v>
      </c>
      <c r="F652" s="288" t="str">
        <f>IF('①7.積算内訳（販促）'!F651="","",'①7.積算内訳（販促）'!F651)</f>
        <v/>
      </c>
      <c r="G652" s="288" t="str">
        <f>IF('①7.積算内訳（販促）'!G651="","",'①7.積算内訳（販促）'!G651)</f>
        <v/>
      </c>
      <c r="H652" s="753" t="str">
        <f>IF('①7.積算内訳（販促）'!H651="","",'①7.積算内訳（販促）'!H651)</f>
        <v/>
      </c>
      <c r="I652" s="1780"/>
      <c r="J652" s="264" t="s">
        <v>593</v>
      </c>
      <c r="K652" s="265"/>
      <c r="L652" s="288" t="str">
        <f t="shared" si="131"/>
        <v/>
      </c>
      <c r="M652" s="266"/>
      <c r="N652" s="266"/>
      <c r="O652" s="266"/>
      <c r="P652" s="1783"/>
      <c r="Q652" s="1373"/>
      <c r="R652" s="1374"/>
      <c r="S652" s="268"/>
      <c r="T652" s="270"/>
      <c r="U652" s="180"/>
    </row>
    <row r="653" spans="2:21" ht="19.5" hidden="1" customHeight="1">
      <c r="B653" s="1364"/>
      <c r="C653" s="264" t="s">
        <v>594</v>
      </c>
      <c r="D653" s="265"/>
      <c r="E653" s="288">
        <f t="shared" si="130"/>
        <v>0</v>
      </c>
      <c r="F653" s="754" t="str">
        <f>IF('①7.積算内訳（販促）'!F652="","",'①7.積算内訳（販促）'!F652)</f>
        <v/>
      </c>
      <c r="G653" s="754" t="str">
        <f>IF('①7.積算内訳（販促）'!G652="","",'①7.積算内訳（販促）'!G652)</f>
        <v/>
      </c>
      <c r="H653" s="753" t="str">
        <f>IF('①7.積算内訳（販促）'!H652="","",'①7.積算内訳（販促）'!H652)</f>
        <v/>
      </c>
      <c r="I653" s="1780"/>
      <c r="J653" s="264" t="s">
        <v>594</v>
      </c>
      <c r="K653" s="265"/>
      <c r="L653" s="288" t="str">
        <f t="shared" si="131"/>
        <v/>
      </c>
      <c r="M653" s="278"/>
      <c r="N653" s="278"/>
      <c r="O653" s="278"/>
      <c r="P653" s="1783"/>
      <c r="Q653" s="1373"/>
      <c r="R653" s="1374"/>
      <c r="S653" s="268"/>
      <c r="T653" s="270"/>
      <c r="U653" s="180"/>
    </row>
    <row r="654" spans="2:21" ht="19.5" hidden="1" customHeight="1">
      <c r="B654" s="1364"/>
      <c r="C654" s="272" t="s">
        <v>631</v>
      </c>
      <c r="D654" s="265"/>
      <c r="E654" s="288">
        <f t="shared" si="130"/>
        <v>0</v>
      </c>
      <c r="F654" s="288" t="str">
        <f>IF('①7.積算内訳（販促）'!F653="","",'①7.積算内訳（販促）'!F653)</f>
        <v/>
      </c>
      <c r="G654" s="288" t="str">
        <f>IF('①7.積算内訳（販促）'!G653="","",'①7.積算内訳（販促）'!G653)</f>
        <v/>
      </c>
      <c r="H654" s="753" t="str">
        <f>IF('①7.積算内訳（販促）'!H653="","",'①7.積算内訳（販促）'!H653)</f>
        <v/>
      </c>
      <c r="I654" s="1780"/>
      <c r="J654" s="272" t="s">
        <v>631</v>
      </c>
      <c r="K654" s="265"/>
      <c r="L654" s="288" t="str">
        <f t="shared" si="131"/>
        <v/>
      </c>
      <c r="M654" s="266"/>
      <c r="N654" s="266"/>
      <c r="O654" s="266"/>
      <c r="P654" s="1783"/>
      <c r="Q654" s="1373"/>
      <c r="R654" s="1374"/>
      <c r="S654" s="268"/>
      <c r="T654" s="270"/>
      <c r="U654" s="180"/>
    </row>
    <row r="655" spans="2:21" ht="19.5" hidden="1" customHeight="1">
      <c r="B655" s="1364"/>
      <c r="C655" s="264" t="s">
        <v>595</v>
      </c>
      <c r="D655" s="265"/>
      <c r="E655" s="288">
        <f t="shared" si="130"/>
        <v>0</v>
      </c>
      <c r="F655" s="288" t="str">
        <f>IF('①7.積算内訳（販促）'!F654="","",'①7.積算内訳（販促）'!F654)</f>
        <v/>
      </c>
      <c r="G655" s="288" t="str">
        <f>IF('①7.積算内訳（販促）'!G654="","",'①7.積算内訳（販促）'!G654)</f>
        <v/>
      </c>
      <c r="H655" s="753" t="str">
        <f>IF('①7.積算内訳（販促）'!H654="","",'①7.積算内訳（販促）'!H654)</f>
        <v/>
      </c>
      <c r="I655" s="1780"/>
      <c r="J655" s="264" t="s">
        <v>595</v>
      </c>
      <c r="K655" s="265"/>
      <c r="L655" s="288" t="str">
        <f t="shared" si="131"/>
        <v/>
      </c>
      <c r="M655" s="266"/>
      <c r="N655" s="266"/>
      <c r="O655" s="266"/>
      <c r="P655" s="1783"/>
      <c r="Q655" s="1373"/>
      <c r="R655" s="1374"/>
      <c r="S655" s="268"/>
      <c r="T655" s="270"/>
      <c r="U655" s="180"/>
    </row>
    <row r="656" spans="2:21" ht="19.5" hidden="1" customHeight="1" thickBot="1">
      <c r="B656" s="1365"/>
      <c r="C656" s="273" t="s">
        <v>596</v>
      </c>
      <c r="D656" s="758" t="str">
        <f>IF('①7.積算内訳（販促）'!D655="","",'①7.積算内訳（販促）'!D655)</f>
        <v/>
      </c>
      <c r="E656" s="289">
        <f>SUM(F656:H656)</f>
        <v>0</v>
      </c>
      <c r="F656" s="289" t="str">
        <f>IF('①7.積算内訳（販促）'!F655="","",'①7.積算内訳（販促）'!F655)</f>
        <v/>
      </c>
      <c r="G656" s="289" t="str">
        <f>IF('①7.積算内訳（販促）'!G655="","",'①7.積算内訳（販促）'!G655)</f>
        <v/>
      </c>
      <c r="H656" s="755" t="str">
        <f>IF('①7.積算内訳（販促）'!H655="","",'①7.積算内訳（販促）'!H655)</f>
        <v/>
      </c>
      <c r="I656" s="1781"/>
      <c r="J656" s="273" t="s">
        <v>596</v>
      </c>
      <c r="K656" s="274"/>
      <c r="L656" s="289" t="str">
        <f t="shared" si="131"/>
        <v/>
      </c>
      <c r="M656" s="275"/>
      <c r="N656" s="275"/>
      <c r="O656" s="275"/>
      <c r="P656" s="1784"/>
      <c r="Q656" s="1381"/>
      <c r="R656" s="1382"/>
      <c r="S656" s="268"/>
      <c r="T656" s="270"/>
      <c r="U656" s="180"/>
    </row>
    <row r="657" spans="2:21" ht="37.5" hidden="1" customHeight="1">
      <c r="B657" s="204" t="str">
        <f>IF('①4.事業内容（販促）'!B70="","",'①4.事業内容（販促）'!B70)</f>
        <v/>
      </c>
      <c r="C657" s="1359" t="str">
        <f>IF('①4.事業内容（販促）'!C70="","",'①4.事業内容（販促）'!C70)</f>
        <v/>
      </c>
      <c r="D657" s="1360"/>
      <c r="E657" s="284">
        <f>SUM(E658:E666)</f>
        <v>0</v>
      </c>
      <c r="F657" s="284">
        <f>SUM(F658:F666)</f>
        <v>0</v>
      </c>
      <c r="G657" s="284">
        <f>SUM(G658:G666)</f>
        <v>0</v>
      </c>
      <c r="H657" s="756">
        <f>SUM(H658:H666)</f>
        <v>0</v>
      </c>
      <c r="I657" s="760" t="str">
        <f>IF('⑦1.活動計画変更（販促）'!C137="変更",'⑦1.活動計画変更（販促）'!B137,IF('⑦1.活動計画変更（販促）'!C137="中止",'⑦1.活動計画変更（販促）'!B137,""))</f>
        <v/>
      </c>
      <c r="J657" s="1359" t="str">
        <f>IF('⑦1.活動計画変更（販促）'!C137="変更",'⑦1.活動計画変更（販促）'!D137,"")</f>
        <v/>
      </c>
      <c r="K657" s="1360"/>
      <c r="L657" s="284" t="str">
        <f>IF(SUM(L658:L666)=0,"",SUM(L658:L666))</f>
        <v/>
      </c>
      <c r="M657" s="284" t="str">
        <f>IF(SUM(M658:M666)=0,"",SUM(M658:M666))</f>
        <v/>
      </c>
      <c r="N657" s="284" t="str">
        <f>IF(SUM(N658:N666)=0,"",SUM(N658:N666))</f>
        <v/>
      </c>
      <c r="O657" s="284" t="str">
        <f>IF(SUM(O658:O666)=0,"",SUM(O658:O666))</f>
        <v/>
      </c>
      <c r="P657" s="277"/>
      <c r="Q657" s="1787"/>
      <c r="R657" s="1788"/>
      <c r="S657" s="259"/>
      <c r="T657" s="257"/>
      <c r="U657" s="180"/>
    </row>
    <row r="658" spans="2:21" ht="19.5" hidden="1" customHeight="1">
      <c r="B658" s="1363"/>
      <c r="C658" s="260" t="s">
        <v>589</v>
      </c>
      <c r="D658" s="261"/>
      <c r="E658" s="287">
        <f>SUM(F658:H658)</f>
        <v>0</v>
      </c>
      <c r="F658" s="287" t="str">
        <f>IF('①7.積算内訳（販促）'!F657="","",'①7.積算内訳（販促）'!F657)</f>
        <v/>
      </c>
      <c r="G658" s="287" t="str">
        <f>IF('①7.積算内訳（販促）'!G657="","",'①7.積算内訳（販促）'!G657)</f>
        <v/>
      </c>
      <c r="H658" s="752" t="str">
        <f>IF('①7.積算内訳（販促）'!H657="","",'①7.積算内訳（販促）'!H657)</f>
        <v/>
      </c>
      <c r="I658" s="1779" t="str">
        <f>IF('⑦1.活動計画変更（販促）'!C137="選択","",IF('⑦1.活動計画変更（販促）'!C137="変更",'⑦1.活動計画変更（販促）'!C137,IF('⑦1.活動計画変更（販促）'!C137="中止","中止","")))</f>
        <v/>
      </c>
      <c r="J658" s="260" t="s">
        <v>589</v>
      </c>
      <c r="K658" s="261"/>
      <c r="L658" s="287" t="str">
        <f>IF(SUM(M658:O658)=0,"",SUM(M658:O658))</f>
        <v/>
      </c>
      <c r="M658" s="262"/>
      <c r="N658" s="262"/>
      <c r="O658" s="262"/>
      <c r="P658" s="1782"/>
      <c r="Q658" s="1785"/>
      <c r="R658" s="1786"/>
      <c r="S658" s="268"/>
      <c r="T658" s="270"/>
      <c r="U658" s="180"/>
    </row>
    <row r="659" spans="2:21" ht="19.5" hidden="1" customHeight="1">
      <c r="B659" s="1364"/>
      <c r="C659" s="264" t="s">
        <v>590</v>
      </c>
      <c r="D659" s="265"/>
      <c r="E659" s="288">
        <f t="shared" ref="E659:E665" si="132">SUM(F659:H659)</f>
        <v>0</v>
      </c>
      <c r="F659" s="288" t="str">
        <f>IF('①7.積算内訳（販促）'!F658="","",'①7.積算内訳（販促）'!F658)</f>
        <v/>
      </c>
      <c r="G659" s="288" t="str">
        <f>IF('①7.積算内訳（販促）'!G658="","",'①7.積算内訳（販促）'!G658)</f>
        <v/>
      </c>
      <c r="H659" s="753" t="str">
        <f>IF('①7.積算内訳（販促）'!H658="","",'①7.積算内訳（販促）'!H658)</f>
        <v/>
      </c>
      <c r="I659" s="1780"/>
      <c r="J659" s="264" t="s">
        <v>590</v>
      </c>
      <c r="K659" s="265"/>
      <c r="L659" s="288" t="str">
        <f t="shared" ref="L659:L666" si="133">IF(SUM(M659:O659)=0,"",SUM(M659:O659))</f>
        <v/>
      </c>
      <c r="M659" s="266"/>
      <c r="N659" s="266"/>
      <c r="O659" s="266"/>
      <c r="P659" s="1783"/>
      <c r="Q659" s="1373"/>
      <c r="R659" s="1374"/>
      <c r="S659" s="259"/>
      <c r="T659" s="257"/>
      <c r="U659" s="180"/>
    </row>
    <row r="660" spans="2:21" ht="19.5" hidden="1" customHeight="1">
      <c r="B660" s="1364"/>
      <c r="C660" s="264" t="s">
        <v>591</v>
      </c>
      <c r="D660" s="265"/>
      <c r="E660" s="288">
        <f t="shared" si="132"/>
        <v>0</v>
      </c>
      <c r="F660" s="288" t="str">
        <f>IF('①7.積算内訳（販促）'!F659="","",'①7.積算内訳（販促）'!F659)</f>
        <v/>
      </c>
      <c r="G660" s="288" t="str">
        <f>IF('①7.積算内訳（販促）'!G659="","",'①7.積算内訳（販促）'!G659)</f>
        <v/>
      </c>
      <c r="H660" s="753" t="str">
        <f>IF('①7.積算内訳（販促）'!H659="","",'①7.積算内訳（販促）'!H659)</f>
        <v/>
      </c>
      <c r="I660" s="1780"/>
      <c r="J660" s="264" t="s">
        <v>591</v>
      </c>
      <c r="K660" s="265"/>
      <c r="L660" s="288" t="str">
        <f t="shared" si="133"/>
        <v/>
      </c>
      <c r="M660" s="266"/>
      <c r="N660" s="266"/>
      <c r="O660" s="266"/>
      <c r="P660" s="1783"/>
      <c r="Q660" s="1373"/>
      <c r="R660" s="1374"/>
      <c r="S660" s="259"/>
      <c r="T660" s="257"/>
      <c r="U660" s="180"/>
    </row>
    <row r="661" spans="2:21" ht="19.5" hidden="1" customHeight="1">
      <c r="B661" s="1364"/>
      <c r="C661" s="269" t="s">
        <v>592</v>
      </c>
      <c r="D661" s="265"/>
      <c r="E661" s="288">
        <f t="shared" si="132"/>
        <v>0</v>
      </c>
      <c r="F661" s="288" t="str">
        <f>IF('①7.積算内訳（販促）'!F660="","",'①7.積算内訳（販促）'!F660)</f>
        <v/>
      </c>
      <c r="G661" s="288" t="str">
        <f>IF('①7.積算内訳（販促）'!G660="","",'①7.積算内訳（販促）'!G660)</f>
        <v/>
      </c>
      <c r="H661" s="753" t="str">
        <f>IF('①7.積算内訳（販促）'!H660="","",'①7.積算内訳（販促）'!H660)</f>
        <v/>
      </c>
      <c r="I661" s="1780"/>
      <c r="J661" s="269" t="s">
        <v>592</v>
      </c>
      <c r="K661" s="265"/>
      <c r="L661" s="288" t="str">
        <f t="shared" si="133"/>
        <v/>
      </c>
      <c r="M661" s="266"/>
      <c r="N661" s="266"/>
      <c r="O661" s="266"/>
      <c r="P661" s="1783"/>
      <c r="Q661" s="1373"/>
      <c r="R661" s="1374"/>
      <c r="S661" s="259"/>
      <c r="T661" s="257"/>
      <c r="U661" s="180"/>
    </row>
    <row r="662" spans="2:21" ht="19.5" hidden="1" customHeight="1">
      <c r="B662" s="1364"/>
      <c r="C662" s="264" t="s">
        <v>593</v>
      </c>
      <c r="D662" s="265"/>
      <c r="E662" s="288">
        <f t="shared" si="132"/>
        <v>0</v>
      </c>
      <c r="F662" s="288" t="str">
        <f>IF('①7.積算内訳（販促）'!F661="","",'①7.積算内訳（販促）'!F661)</f>
        <v/>
      </c>
      <c r="G662" s="288" t="str">
        <f>IF('①7.積算内訳（販促）'!G661="","",'①7.積算内訳（販促）'!G661)</f>
        <v/>
      </c>
      <c r="H662" s="753" t="str">
        <f>IF('①7.積算内訳（販促）'!H661="","",'①7.積算内訳（販促）'!H661)</f>
        <v/>
      </c>
      <c r="I662" s="1780"/>
      <c r="J662" s="264" t="s">
        <v>593</v>
      </c>
      <c r="K662" s="265"/>
      <c r="L662" s="288" t="str">
        <f t="shared" si="133"/>
        <v/>
      </c>
      <c r="M662" s="266"/>
      <c r="N662" s="266"/>
      <c r="O662" s="266"/>
      <c r="P662" s="1783"/>
      <c r="Q662" s="1373"/>
      <c r="R662" s="1374"/>
      <c r="S662" s="268"/>
      <c r="T662" s="270"/>
      <c r="U662" s="180"/>
    </row>
    <row r="663" spans="2:21" ht="19.5" hidden="1" customHeight="1">
      <c r="B663" s="1364"/>
      <c r="C663" s="264" t="s">
        <v>594</v>
      </c>
      <c r="D663" s="265"/>
      <c r="E663" s="288">
        <f t="shared" si="132"/>
        <v>0</v>
      </c>
      <c r="F663" s="754" t="str">
        <f>IF('①7.積算内訳（販促）'!F662="","",'①7.積算内訳（販促）'!F662)</f>
        <v/>
      </c>
      <c r="G663" s="754" t="str">
        <f>IF('①7.積算内訳（販促）'!G662="","",'①7.積算内訳（販促）'!G662)</f>
        <v/>
      </c>
      <c r="H663" s="753" t="str">
        <f>IF('①7.積算内訳（販促）'!H662="","",'①7.積算内訳（販促）'!H662)</f>
        <v/>
      </c>
      <c r="I663" s="1780"/>
      <c r="J663" s="264" t="s">
        <v>594</v>
      </c>
      <c r="K663" s="265"/>
      <c r="L663" s="288" t="str">
        <f t="shared" si="133"/>
        <v/>
      </c>
      <c r="M663" s="278"/>
      <c r="N663" s="278"/>
      <c r="O663" s="278"/>
      <c r="P663" s="1783"/>
      <c r="Q663" s="1373"/>
      <c r="R663" s="1374"/>
      <c r="S663" s="268"/>
      <c r="T663" s="270"/>
      <c r="U663" s="180"/>
    </row>
    <row r="664" spans="2:21" ht="19.5" hidden="1" customHeight="1">
      <c r="B664" s="1364"/>
      <c r="C664" s="272" t="s">
        <v>631</v>
      </c>
      <c r="D664" s="265"/>
      <c r="E664" s="288">
        <f t="shared" si="132"/>
        <v>0</v>
      </c>
      <c r="F664" s="288" t="str">
        <f>IF('①7.積算内訳（販促）'!F663="","",'①7.積算内訳（販促）'!F663)</f>
        <v/>
      </c>
      <c r="G664" s="288" t="str">
        <f>IF('①7.積算内訳（販促）'!G663="","",'①7.積算内訳（販促）'!G663)</f>
        <v/>
      </c>
      <c r="H664" s="753" t="str">
        <f>IF('①7.積算内訳（販促）'!H663="","",'①7.積算内訳（販促）'!H663)</f>
        <v/>
      </c>
      <c r="I664" s="1780"/>
      <c r="J664" s="272" t="s">
        <v>631</v>
      </c>
      <c r="K664" s="265"/>
      <c r="L664" s="288" t="str">
        <f t="shared" si="133"/>
        <v/>
      </c>
      <c r="M664" s="266"/>
      <c r="N664" s="266"/>
      <c r="O664" s="266"/>
      <c r="P664" s="1783"/>
      <c r="Q664" s="1373"/>
      <c r="R664" s="1374"/>
      <c r="S664" s="268"/>
      <c r="T664" s="270"/>
      <c r="U664" s="180"/>
    </row>
    <row r="665" spans="2:21" ht="19.5" hidden="1" customHeight="1">
      <c r="B665" s="1364"/>
      <c r="C665" s="264" t="s">
        <v>595</v>
      </c>
      <c r="D665" s="265"/>
      <c r="E665" s="288">
        <f t="shared" si="132"/>
        <v>0</v>
      </c>
      <c r="F665" s="288" t="str">
        <f>IF('①7.積算内訳（販促）'!F664="","",'①7.積算内訳（販促）'!F664)</f>
        <v/>
      </c>
      <c r="G665" s="288" t="str">
        <f>IF('①7.積算内訳（販促）'!G664="","",'①7.積算内訳（販促）'!G664)</f>
        <v/>
      </c>
      <c r="H665" s="753" t="str">
        <f>IF('①7.積算内訳（販促）'!H664="","",'①7.積算内訳（販促）'!H664)</f>
        <v/>
      </c>
      <c r="I665" s="1780"/>
      <c r="J665" s="264" t="s">
        <v>595</v>
      </c>
      <c r="K665" s="265"/>
      <c r="L665" s="288" t="str">
        <f t="shared" si="133"/>
        <v/>
      </c>
      <c r="M665" s="266"/>
      <c r="N665" s="266"/>
      <c r="O665" s="266"/>
      <c r="P665" s="1783"/>
      <c r="Q665" s="1373"/>
      <c r="R665" s="1374"/>
      <c r="S665" s="268"/>
      <c r="T665" s="270"/>
      <c r="U665" s="180"/>
    </row>
    <row r="666" spans="2:21" ht="19.5" hidden="1" customHeight="1" thickBot="1">
      <c r="B666" s="1365"/>
      <c r="C666" s="273" t="s">
        <v>596</v>
      </c>
      <c r="D666" s="758" t="str">
        <f>IF('①7.積算内訳（販促）'!D665="","",'①7.積算内訳（販促）'!D665)</f>
        <v/>
      </c>
      <c r="E666" s="761">
        <f>SUM(F666:H666)</f>
        <v>0</v>
      </c>
      <c r="F666" s="289" t="str">
        <f>IF('①7.積算内訳（販促）'!F665="","",'①7.積算内訳（販促）'!F665)</f>
        <v/>
      </c>
      <c r="G666" s="289" t="str">
        <f>IF('①7.積算内訳（販促）'!G665="","",'①7.積算内訳（販促）'!G665)</f>
        <v/>
      </c>
      <c r="H666" s="755" t="str">
        <f>IF('①7.積算内訳（販促）'!H665="","",'①7.積算内訳（販促）'!H665)</f>
        <v/>
      </c>
      <c r="I666" s="1781"/>
      <c r="J666" s="273" t="s">
        <v>596</v>
      </c>
      <c r="K666" s="274"/>
      <c r="L666" s="761" t="str">
        <f t="shared" si="133"/>
        <v/>
      </c>
      <c r="M666" s="748"/>
      <c r="N666" s="748"/>
      <c r="O666" s="748"/>
      <c r="P666" s="1784"/>
      <c r="Q666" s="1381"/>
      <c r="R666" s="1382"/>
      <c r="S666" s="268"/>
      <c r="T666" s="270"/>
      <c r="U666" s="180"/>
    </row>
    <row r="667" spans="2:21" ht="37.5" hidden="1" customHeight="1">
      <c r="B667" s="285" t="str">
        <f>IF('①4.事業内容（販促）'!B71="","",'①4.事業内容（販促）'!B71)</f>
        <v/>
      </c>
      <c r="C667" s="1359" t="str">
        <f>IF('①4.事業内容（販促）'!C71="","",'①4.事業内容（販促）'!C71)</f>
        <v/>
      </c>
      <c r="D667" s="1360"/>
      <c r="E667" s="286">
        <f>SUM(E668:E676)</f>
        <v>0</v>
      </c>
      <c r="F667" s="286">
        <f>SUM(F668:F676)</f>
        <v>0</v>
      </c>
      <c r="G667" s="286">
        <f>SUM(G668:G676)</f>
        <v>0</v>
      </c>
      <c r="H667" s="757">
        <f>SUM(H668:H676)</f>
        <v>0</v>
      </c>
      <c r="I667" s="760" t="str">
        <f>IF('⑦1.活動計画変更（販促）'!C139="変更",'⑦1.活動計画変更（販促）'!B139,IF('⑦1.活動計画変更（販促）'!C139="中止",'⑦1.活動計画変更（販促）'!B139,""))</f>
        <v/>
      </c>
      <c r="J667" s="1359" t="str">
        <f>IF('⑦1.活動計画変更（販促）'!C139="変更",'⑦1.活動計画変更（販促）'!D139,"")</f>
        <v/>
      </c>
      <c r="K667" s="1360"/>
      <c r="L667" s="286" t="str">
        <f>IF(SUM(L668:L676)=0,"",SUM(L668:L676))</f>
        <v/>
      </c>
      <c r="M667" s="286" t="str">
        <f>IF(SUM(M668:M676)=0,"",SUM(M668:M676))</f>
        <v/>
      </c>
      <c r="N667" s="286" t="str">
        <f>IF(SUM(N668:N676)=0,"",SUM(N668:N676))</f>
        <v/>
      </c>
      <c r="O667" s="286" t="str">
        <f>IF(SUM(O668:O676)=0,"",SUM(O668:O676))</f>
        <v/>
      </c>
      <c r="P667" s="280"/>
      <c r="Q667" s="1777"/>
      <c r="R667" s="1778"/>
      <c r="S667" s="259"/>
      <c r="T667" s="257"/>
      <c r="U667" s="180"/>
    </row>
    <row r="668" spans="2:21" ht="19.5" hidden="1" customHeight="1">
      <c r="B668" s="1363"/>
      <c r="C668" s="260" t="s">
        <v>589</v>
      </c>
      <c r="D668" s="261"/>
      <c r="E668" s="287">
        <f>SUM(F668:H668)</f>
        <v>0</v>
      </c>
      <c r="F668" s="287" t="str">
        <f>IF('①7.積算内訳（販促）'!F667="","",'①7.積算内訳（販促）'!F667)</f>
        <v/>
      </c>
      <c r="G668" s="287" t="str">
        <f>IF('①7.積算内訳（販促）'!G667="","",'①7.積算内訳（販促）'!G667)</f>
        <v/>
      </c>
      <c r="H668" s="752" t="str">
        <f>IF('①7.積算内訳（販促）'!H667="","",'①7.積算内訳（販促）'!H667)</f>
        <v/>
      </c>
      <c r="I668" s="1779" t="str">
        <f>IF('⑦1.活動計画変更（販促）'!C139="選択","",IF('⑦1.活動計画変更（販促）'!C139="変更",'⑦1.活動計画変更（販促）'!C139,IF('⑦1.活動計画変更（販促）'!C139="中止","中止","")))</f>
        <v/>
      </c>
      <c r="J668" s="260" t="s">
        <v>589</v>
      </c>
      <c r="K668" s="261"/>
      <c r="L668" s="287" t="str">
        <f>IF(SUM(M668:O668)=0,"",SUM(M668:O668))</f>
        <v/>
      </c>
      <c r="M668" s="262"/>
      <c r="N668" s="262"/>
      <c r="O668" s="262"/>
      <c r="P668" s="1782"/>
      <c r="Q668" s="1785"/>
      <c r="R668" s="1786"/>
      <c r="S668" s="268"/>
      <c r="T668" s="270"/>
      <c r="U668" s="180"/>
    </row>
    <row r="669" spans="2:21" ht="19.5" hidden="1" customHeight="1">
      <c r="B669" s="1364"/>
      <c r="C669" s="264" t="s">
        <v>590</v>
      </c>
      <c r="D669" s="265"/>
      <c r="E669" s="288">
        <f t="shared" ref="E669:E675" si="134">SUM(F669:H669)</f>
        <v>0</v>
      </c>
      <c r="F669" s="288" t="str">
        <f>IF('①7.積算内訳（販促）'!F668="","",'①7.積算内訳（販促）'!F668)</f>
        <v/>
      </c>
      <c r="G669" s="288" t="str">
        <f>IF('①7.積算内訳（販促）'!G668="","",'①7.積算内訳（販促）'!G668)</f>
        <v/>
      </c>
      <c r="H669" s="753" t="str">
        <f>IF('①7.積算内訳（販促）'!H668="","",'①7.積算内訳（販促）'!H668)</f>
        <v/>
      </c>
      <c r="I669" s="1780"/>
      <c r="J669" s="264" t="s">
        <v>590</v>
      </c>
      <c r="K669" s="265"/>
      <c r="L669" s="288" t="str">
        <f t="shared" ref="L669:L676" si="135">IF(SUM(M669:O669)=0,"",SUM(M669:O669))</f>
        <v/>
      </c>
      <c r="M669" s="266"/>
      <c r="N669" s="266"/>
      <c r="O669" s="266"/>
      <c r="P669" s="1783"/>
      <c r="Q669" s="1373"/>
      <c r="R669" s="1374"/>
      <c r="S669" s="259"/>
      <c r="T669" s="257"/>
      <c r="U669" s="180"/>
    </row>
    <row r="670" spans="2:21" ht="19.5" hidden="1" customHeight="1">
      <c r="B670" s="1364"/>
      <c r="C670" s="264" t="s">
        <v>591</v>
      </c>
      <c r="D670" s="265"/>
      <c r="E670" s="288">
        <f t="shared" si="134"/>
        <v>0</v>
      </c>
      <c r="F670" s="288" t="str">
        <f>IF('①7.積算内訳（販促）'!F669="","",'①7.積算内訳（販促）'!F669)</f>
        <v/>
      </c>
      <c r="G670" s="288" t="str">
        <f>IF('①7.積算内訳（販促）'!G669="","",'①7.積算内訳（販促）'!G669)</f>
        <v/>
      </c>
      <c r="H670" s="753" t="str">
        <f>IF('①7.積算内訳（販促）'!H669="","",'①7.積算内訳（販促）'!H669)</f>
        <v/>
      </c>
      <c r="I670" s="1780"/>
      <c r="J670" s="264" t="s">
        <v>591</v>
      </c>
      <c r="K670" s="265"/>
      <c r="L670" s="288" t="str">
        <f t="shared" si="135"/>
        <v/>
      </c>
      <c r="M670" s="266"/>
      <c r="N670" s="266"/>
      <c r="O670" s="266"/>
      <c r="P670" s="1783"/>
      <c r="Q670" s="1373"/>
      <c r="R670" s="1374"/>
      <c r="S670" s="259"/>
      <c r="T670" s="257"/>
      <c r="U670" s="180"/>
    </row>
    <row r="671" spans="2:21" ht="19.5" hidden="1" customHeight="1">
      <c r="B671" s="1364"/>
      <c r="C671" s="269" t="s">
        <v>592</v>
      </c>
      <c r="D671" s="265"/>
      <c r="E671" s="288">
        <f t="shared" si="134"/>
        <v>0</v>
      </c>
      <c r="F671" s="288" t="str">
        <f>IF('①7.積算内訳（販促）'!F670="","",'①7.積算内訳（販促）'!F670)</f>
        <v/>
      </c>
      <c r="G671" s="288" t="str">
        <f>IF('①7.積算内訳（販促）'!G670="","",'①7.積算内訳（販促）'!G670)</f>
        <v/>
      </c>
      <c r="H671" s="753" t="str">
        <f>IF('①7.積算内訳（販促）'!H670="","",'①7.積算内訳（販促）'!H670)</f>
        <v/>
      </c>
      <c r="I671" s="1780"/>
      <c r="J671" s="269" t="s">
        <v>592</v>
      </c>
      <c r="K671" s="265"/>
      <c r="L671" s="288" t="str">
        <f t="shared" si="135"/>
        <v/>
      </c>
      <c r="M671" s="266"/>
      <c r="N671" s="266"/>
      <c r="O671" s="266"/>
      <c r="P671" s="1783"/>
      <c r="Q671" s="1373"/>
      <c r="R671" s="1374"/>
      <c r="S671" s="259"/>
      <c r="T671" s="257"/>
      <c r="U671" s="180"/>
    </row>
    <row r="672" spans="2:21" ht="19.5" hidden="1" customHeight="1">
      <c r="B672" s="1364"/>
      <c r="C672" s="264" t="s">
        <v>593</v>
      </c>
      <c r="D672" s="265"/>
      <c r="E672" s="288">
        <f t="shared" si="134"/>
        <v>0</v>
      </c>
      <c r="F672" s="288" t="str">
        <f>IF('①7.積算内訳（販促）'!F671="","",'①7.積算内訳（販促）'!F671)</f>
        <v/>
      </c>
      <c r="G672" s="288" t="str">
        <f>IF('①7.積算内訳（販促）'!G671="","",'①7.積算内訳（販促）'!G671)</f>
        <v/>
      </c>
      <c r="H672" s="753" t="str">
        <f>IF('①7.積算内訳（販促）'!H671="","",'①7.積算内訳（販促）'!H671)</f>
        <v/>
      </c>
      <c r="I672" s="1780"/>
      <c r="J672" s="264" t="s">
        <v>593</v>
      </c>
      <c r="K672" s="265"/>
      <c r="L672" s="288" t="str">
        <f t="shared" si="135"/>
        <v/>
      </c>
      <c r="M672" s="266"/>
      <c r="N672" s="266"/>
      <c r="O672" s="266"/>
      <c r="P672" s="1783"/>
      <c r="Q672" s="1373"/>
      <c r="R672" s="1374"/>
      <c r="S672" s="268"/>
      <c r="T672" s="270"/>
      <c r="U672" s="180"/>
    </row>
    <row r="673" spans="2:21" ht="19.5" hidden="1" customHeight="1">
      <c r="B673" s="1364"/>
      <c r="C673" s="264" t="s">
        <v>594</v>
      </c>
      <c r="D673" s="265"/>
      <c r="E673" s="288">
        <f t="shared" si="134"/>
        <v>0</v>
      </c>
      <c r="F673" s="754" t="str">
        <f>IF('①7.積算内訳（販促）'!F672="","",'①7.積算内訳（販促）'!F672)</f>
        <v/>
      </c>
      <c r="G673" s="754" t="str">
        <f>IF('①7.積算内訳（販促）'!G672="","",'①7.積算内訳（販促）'!G672)</f>
        <v/>
      </c>
      <c r="H673" s="753" t="str">
        <f>IF('①7.積算内訳（販促）'!H672="","",'①7.積算内訳（販促）'!H672)</f>
        <v/>
      </c>
      <c r="I673" s="1780"/>
      <c r="J673" s="264" t="s">
        <v>594</v>
      </c>
      <c r="K673" s="265"/>
      <c r="L673" s="288" t="str">
        <f t="shared" si="135"/>
        <v/>
      </c>
      <c r="M673" s="278"/>
      <c r="N673" s="278"/>
      <c r="O673" s="278"/>
      <c r="P673" s="1783"/>
      <c r="Q673" s="1373"/>
      <c r="R673" s="1374"/>
      <c r="S673" s="268"/>
      <c r="T673" s="270"/>
      <c r="U673" s="180"/>
    </row>
    <row r="674" spans="2:21" ht="19.5" hidden="1" customHeight="1">
      <c r="B674" s="1364"/>
      <c r="C674" s="272" t="s">
        <v>631</v>
      </c>
      <c r="D674" s="265"/>
      <c r="E674" s="288">
        <f t="shared" si="134"/>
        <v>0</v>
      </c>
      <c r="F674" s="288" t="str">
        <f>IF('①7.積算内訳（販促）'!F673="","",'①7.積算内訳（販促）'!F673)</f>
        <v/>
      </c>
      <c r="G674" s="288" t="str">
        <f>IF('①7.積算内訳（販促）'!G673="","",'①7.積算内訳（販促）'!G673)</f>
        <v/>
      </c>
      <c r="H674" s="753" t="str">
        <f>IF('①7.積算内訳（販促）'!H673="","",'①7.積算内訳（販促）'!H673)</f>
        <v/>
      </c>
      <c r="I674" s="1780"/>
      <c r="J674" s="272" t="s">
        <v>631</v>
      </c>
      <c r="K674" s="265"/>
      <c r="L674" s="288" t="str">
        <f t="shared" si="135"/>
        <v/>
      </c>
      <c r="M674" s="266"/>
      <c r="N674" s="266"/>
      <c r="O674" s="266"/>
      <c r="P674" s="1783"/>
      <c r="Q674" s="1373"/>
      <c r="R674" s="1374"/>
      <c r="S674" s="268"/>
      <c r="T674" s="270"/>
      <c r="U674" s="180"/>
    </row>
    <row r="675" spans="2:21" ht="19.5" hidden="1" customHeight="1">
      <c r="B675" s="1364"/>
      <c r="C675" s="264" t="s">
        <v>595</v>
      </c>
      <c r="D675" s="265"/>
      <c r="E675" s="288">
        <f t="shared" si="134"/>
        <v>0</v>
      </c>
      <c r="F675" s="288" t="str">
        <f>IF('①7.積算内訳（販促）'!F674="","",'①7.積算内訳（販促）'!F674)</f>
        <v/>
      </c>
      <c r="G675" s="288" t="str">
        <f>IF('①7.積算内訳（販促）'!G674="","",'①7.積算内訳（販促）'!G674)</f>
        <v/>
      </c>
      <c r="H675" s="753" t="str">
        <f>IF('①7.積算内訳（販促）'!H674="","",'①7.積算内訳（販促）'!H674)</f>
        <v/>
      </c>
      <c r="I675" s="1780"/>
      <c r="J675" s="264" t="s">
        <v>595</v>
      </c>
      <c r="K675" s="265"/>
      <c r="L675" s="288" t="str">
        <f t="shared" si="135"/>
        <v/>
      </c>
      <c r="M675" s="266"/>
      <c r="N675" s="266"/>
      <c r="O675" s="266"/>
      <c r="P675" s="1783"/>
      <c r="Q675" s="1373"/>
      <c r="R675" s="1374"/>
      <c r="S675" s="268"/>
      <c r="T675" s="270"/>
      <c r="U675" s="180"/>
    </row>
    <row r="676" spans="2:21" ht="19.5" hidden="1" customHeight="1" thickBot="1">
      <c r="B676" s="1365"/>
      <c r="C676" s="273" t="s">
        <v>596</v>
      </c>
      <c r="D676" s="758" t="str">
        <f>IF('①7.積算内訳（販促）'!D675="","",'①7.積算内訳（販促）'!D675)</f>
        <v/>
      </c>
      <c r="E676" s="289">
        <f>SUM(F676:H676)</f>
        <v>0</v>
      </c>
      <c r="F676" s="289" t="str">
        <f>IF('①7.積算内訳（販促）'!F675="","",'①7.積算内訳（販促）'!F675)</f>
        <v/>
      </c>
      <c r="G676" s="289" t="str">
        <f>IF('①7.積算内訳（販促）'!G675="","",'①7.積算内訳（販促）'!G675)</f>
        <v/>
      </c>
      <c r="H676" s="755" t="str">
        <f>IF('①7.積算内訳（販促）'!H675="","",'①7.積算内訳（販促）'!H675)</f>
        <v/>
      </c>
      <c r="I676" s="1781"/>
      <c r="J676" s="273" t="s">
        <v>596</v>
      </c>
      <c r="K676" s="274"/>
      <c r="L676" s="289" t="str">
        <f t="shared" si="135"/>
        <v/>
      </c>
      <c r="M676" s="275"/>
      <c r="N676" s="275"/>
      <c r="O676" s="275"/>
      <c r="P676" s="1784"/>
      <c r="Q676" s="1381"/>
      <c r="R676" s="1382"/>
      <c r="S676" s="268"/>
      <c r="T676" s="270"/>
      <c r="U676" s="180"/>
    </row>
    <row r="677" spans="2:21" ht="37.5" hidden="1" customHeight="1">
      <c r="B677" s="204" t="str">
        <f>IF('①4.事業内容（販促）'!B72="","",'①4.事業内容（販促）'!B72)</f>
        <v/>
      </c>
      <c r="C677" s="1359" t="str">
        <f>IF('①4.事業内容（販促）'!C72="","",'①4.事業内容（販促）'!C72)</f>
        <v/>
      </c>
      <c r="D677" s="1360"/>
      <c r="E677" s="284">
        <f>SUM(E678:E686)</f>
        <v>0</v>
      </c>
      <c r="F677" s="284">
        <f>SUM(F678:F686)</f>
        <v>0</v>
      </c>
      <c r="G677" s="284">
        <f>SUM(G678:G686)</f>
        <v>0</v>
      </c>
      <c r="H677" s="756">
        <f>SUM(H678:H686)</f>
        <v>0</v>
      </c>
      <c r="I677" s="760" t="str">
        <f>IF('⑦1.活動計画変更（販促）'!C141="変更",'⑦1.活動計画変更（販促）'!B141,IF('⑦1.活動計画変更（販促）'!C141="中止",'⑦1.活動計画変更（販促）'!B141,""))</f>
        <v/>
      </c>
      <c r="J677" s="1359" t="str">
        <f>IF('⑦1.活動計画変更（販促）'!C141="変更",'⑦1.活動計画変更（販促）'!D141,"")</f>
        <v/>
      </c>
      <c r="K677" s="1360"/>
      <c r="L677" s="284" t="str">
        <f>IF(SUM(L678:L686)=0,"",SUM(L678:L686))</f>
        <v/>
      </c>
      <c r="M677" s="284" t="str">
        <f>IF(SUM(M678:M686)=0,"",SUM(M678:M686))</f>
        <v/>
      </c>
      <c r="N677" s="284" t="str">
        <f>IF(SUM(N678:N686)=0,"",SUM(N678:N686))</f>
        <v/>
      </c>
      <c r="O677" s="284" t="str">
        <f>IF(SUM(O678:O686)=0,"",SUM(O678:O686))</f>
        <v/>
      </c>
      <c r="P677" s="277"/>
      <c r="Q677" s="1787"/>
      <c r="R677" s="1788"/>
      <c r="S677" s="259"/>
      <c r="T677" s="257"/>
      <c r="U677" s="180"/>
    </row>
    <row r="678" spans="2:21" ht="19.5" hidden="1" customHeight="1">
      <c r="B678" s="1363"/>
      <c r="C678" s="260" t="s">
        <v>589</v>
      </c>
      <c r="D678" s="261"/>
      <c r="E678" s="287">
        <f>SUM(F678:H678)</f>
        <v>0</v>
      </c>
      <c r="F678" s="287" t="str">
        <f>IF('①7.積算内訳（販促）'!F677="","",'①7.積算内訳（販促）'!F677)</f>
        <v/>
      </c>
      <c r="G678" s="287" t="str">
        <f>IF('①7.積算内訳（販促）'!G677="","",'①7.積算内訳（販促）'!G677)</f>
        <v/>
      </c>
      <c r="H678" s="752" t="str">
        <f>IF('①7.積算内訳（販促）'!H677="","",'①7.積算内訳（販促）'!H677)</f>
        <v/>
      </c>
      <c r="I678" s="1779" t="str">
        <f>IF('⑦1.活動計画変更（販促）'!C141="選択","",IF('⑦1.活動計画変更（販促）'!C141="変更",'⑦1.活動計画変更（販促）'!C141,IF('⑦1.活動計画変更（販促）'!C141="中止","中止","")))</f>
        <v/>
      </c>
      <c r="J678" s="260" t="s">
        <v>589</v>
      </c>
      <c r="K678" s="261"/>
      <c r="L678" s="287" t="str">
        <f>IF(SUM(M678:O678)=0,"",SUM(M678:O678))</f>
        <v/>
      </c>
      <c r="M678" s="262"/>
      <c r="N678" s="262"/>
      <c r="O678" s="262"/>
      <c r="P678" s="1782"/>
      <c r="Q678" s="1785"/>
      <c r="R678" s="1786"/>
      <c r="S678" s="268"/>
      <c r="T678" s="270"/>
      <c r="U678" s="180"/>
    </row>
    <row r="679" spans="2:21" ht="19.5" hidden="1" customHeight="1">
      <c r="B679" s="1364"/>
      <c r="C679" s="264" t="s">
        <v>590</v>
      </c>
      <c r="D679" s="265"/>
      <c r="E679" s="288">
        <f t="shared" ref="E679:E685" si="136">SUM(F679:H679)</f>
        <v>0</v>
      </c>
      <c r="F679" s="288" t="str">
        <f>IF('①7.積算内訳（販促）'!F678="","",'①7.積算内訳（販促）'!F678)</f>
        <v/>
      </c>
      <c r="G679" s="288" t="str">
        <f>IF('①7.積算内訳（販促）'!G678="","",'①7.積算内訳（販促）'!G678)</f>
        <v/>
      </c>
      <c r="H679" s="753" t="str">
        <f>IF('①7.積算内訳（販促）'!H678="","",'①7.積算内訳（販促）'!H678)</f>
        <v/>
      </c>
      <c r="I679" s="1780"/>
      <c r="J679" s="264" t="s">
        <v>590</v>
      </c>
      <c r="K679" s="265"/>
      <c r="L679" s="288" t="str">
        <f t="shared" ref="L679:L686" si="137">IF(SUM(M679:O679)=0,"",SUM(M679:O679))</f>
        <v/>
      </c>
      <c r="M679" s="266"/>
      <c r="N679" s="266"/>
      <c r="O679" s="266"/>
      <c r="P679" s="1783"/>
      <c r="Q679" s="1373"/>
      <c r="R679" s="1374"/>
      <c r="S679" s="259"/>
      <c r="T679" s="257"/>
      <c r="U679" s="180"/>
    </row>
    <row r="680" spans="2:21" ht="19.5" hidden="1" customHeight="1">
      <c r="B680" s="1364"/>
      <c r="C680" s="264" t="s">
        <v>591</v>
      </c>
      <c r="D680" s="265"/>
      <c r="E680" s="288">
        <f t="shared" si="136"/>
        <v>0</v>
      </c>
      <c r="F680" s="288" t="str">
        <f>IF('①7.積算内訳（販促）'!F679="","",'①7.積算内訳（販促）'!F679)</f>
        <v/>
      </c>
      <c r="G680" s="288" t="str">
        <f>IF('①7.積算内訳（販促）'!G679="","",'①7.積算内訳（販促）'!G679)</f>
        <v/>
      </c>
      <c r="H680" s="753" t="str">
        <f>IF('①7.積算内訳（販促）'!H679="","",'①7.積算内訳（販促）'!H679)</f>
        <v/>
      </c>
      <c r="I680" s="1780"/>
      <c r="J680" s="264" t="s">
        <v>591</v>
      </c>
      <c r="K680" s="265"/>
      <c r="L680" s="288" t="str">
        <f t="shared" si="137"/>
        <v/>
      </c>
      <c r="M680" s="266"/>
      <c r="N680" s="266"/>
      <c r="O680" s="266"/>
      <c r="P680" s="1783"/>
      <c r="Q680" s="1373"/>
      <c r="R680" s="1374"/>
      <c r="S680" s="259"/>
      <c r="T680" s="257"/>
      <c r="U680" s="180"/>
    </row>
    <row r="681" spans="2:21" ht="19.5" hidden="1" customHeight="1">
      <c r="B681" s="1364"/>
      <c r="C681" s="269" t="s">
        <v>592</v>
      </c>
      <c r="D681" s="265"/>
      <c r="E681" s="288">
        <f t="shared" si="136"/>
        <v>0</v>
      </c>
      <c r="F681" s="288" t="str">
        <f>IF('①7.積算内訳（販促）'!F680="","",'①7.積算内訳（販促）'!F680)</f>
        <v/>
      </c>
      <c r="G681" s="288" t="str">
        <f>IF('①7.積算内訳（販促）'!G680="","",'①7.積算内訳（販促）'!G680)</f>
        <v/>
      </c>
      <c r="H681" s="753" t="str">
        <f>IF('①7.積算内訳（販促）'!H680="","",'①7.積算内訳（販促）'!H680)</f>
        <v/>
      </c>
      <c r="I681" s="1780"/>
      <c r="J681" s="269" t="s">
        <v>592</v>
      </c>
      <c r="K681" s="265"/>
      <c r="L681" s="288" t="str">
        <f t="shared" si="137"/>
        <v/>
      </c>
      <c r="M681" s="266"/>
      <c r="N681" s="266"/>
      <c r="O681" s="266"/>
      <c r="P681" s="1783"/>
      <c r="Q681" s="1373"/>
      <c r="R681" s="1374"/>
      <c r="S681" s="259"/>
      <c r="T681" s="257"/>
      <c r="U681" s="180"/>
    </row>
    <row r="682" spans="2:21" ht="19.5" hidden="1" customHeight="1">
      <c r="B682" s="1364"/>
      <c r="C682" s="264" t="s">
        <v>593</v>
      </c>
      <c r="D682" s="265"/>
      <c r="E682" s="288">
        <f t="shared" si="136"/>
        <v>0</v>
      </c>
      <c r="F682" s="288" t="str">
        <f>IF('①7.積算内訳（販促）'!F681="","",'①7.積算内訳（販促）'!F681)</f>
        <v/>
      </c>
      <c r="G682" s="288" t="str">
        <f>IF('①7.積算内訳（販促）'!G681="","",'①7.積算内訳（販促）'!G681)</f>
        <v/>
      </c>
      <c r="H682" s="753" t="str">
        <f>IF('①7.積算内訳（販促）'!H681="","",'①7.積算内訳（販促）'!H681)</f>
        <v/>
      </c>
      <c r="I682" s="1780"/>
      <c r="J682" s="264" t="s">
        <v>593</v>
      </c>
      <c r="K682" s="265"/>
      <c r="L682" s="288" t="str">
        <f t="shared" si="137"/>
        <v/>
      </c>
      <c r="M682" s="266"/>
      <c r="N682" s="266"/>
      <c r="O682" s="266"/>
      <c r="P682" s="1783"/>
      <c r="Q682" s="1373"/>
      <c r="R682" s="1374"/>
      <c r="S682" s="268"/>
      <c r="T682" s="270"/>
      <c r="U682" s="180"/>
    </row>
    <row r="683" spans="2:21" ht="19.5" hidden="1" customHeight="1">
      <c r="B683" s="1364"/>
      <c r="C683" s="264" t="s">
        <v>594</v>
      </c>
      <c r="D683" s="265"/>
      <c r="E683" s="288">
        <f t="shared" si="136"/>
        <v>0</v>
      </c>
      <c r="F683" s="754" t="str">
        <f>IF('①7.積算内訳（販促）'!F682="","",'①7.積算内訳（販促）'!F682)</f>
        <v/>
      </c>
      <c r="G683" s="754" t="str">
        <f>IF('①7.積算内訳（販促）'!G682="","",'①7.積算内訳（販促）'!G682)</f>
        <v/>
      </c>
      <c r="H683" s="753" t="str">
        <f>IF('①7.積算内訳（販促）'!H682="","",'①7.積算内訳（販促）'!H682)</f>
        <v/>
      </c>
      <c r="I683" s="1780"/>
      <c r="J683" s="264" t="s">
        <v>594</v>
      </c>
      <c r="K683" s="265"/>
      <c r="L683" s="288" t="str">
        <f t="shared" si="137"/>
        <v/>
      </c>
      <c r="M683" s="278"/>
      <c r="N683" s="278"/>
      <c r="O683" s="278"/>
      <c r="P683" s="1783"/>
      <c r="Q683" s="1373"/>
      <c r="R683" s="1374"/>
      <c r="S683" s="268"/>
      <c r="T683" s="270"/>
      <c r="U683" s="180"/>
    </row>
    <row r="684" spans="2:21" ht="19.5" hidden="1" customHeight="1">
      <c r="B684" s="1364"/>
      <c r="C684" s="272" t="s">
        <v>631</v>
      </c>
      <c r="D684" s="265"/>
      <c r="E684" s="288">
        <f t="shared" si="136"/>
        <v>0</v>
      </c>
      <c r="F684" s="288" t="str">
        <f>IF('①7.積算内訳（販促）'!F683="","",'①7.積算内訳（販促）'!F683)</f>
        <v/>
      </c>
      <c r="G684" s="288" t="str">
        <f>IF('①7.積算内訳（販促）'!G683="","",'①7.積算内訳（販促）'!G683)</f>
        <v/>
      </c>
      <c r="H684" s="753" t="str">
        <f>IF('①7.積算内訳（販促）'!H683="","",'①7.積算内訳（販促）'!H683)</f>
        <v/>
      </c>
      <c r="I684" s="1780"/>
      <c r="J684" s="272" t="s">
        <v>631</v>
      </c>
      <c r="K684" s="265"/>
      <c r="L684" s="288" t="str">
        <f t="shared" si="137"/>
        <v/>
      </c>
      <c r="M684" s="266"/>
      <c r="N684" s="266"/>
      <c r="O684" s="266"/>
      <c r="P684" s="1783"/>
      <c r="Q684" s="1373"/>
      <c r="R684" s="1374"/>
      <c r="S684" s="268"/>
      <c r="T684" s="270"/>
      <c r="U684" s="180"/>
    </row>
    <row r="685" spans="2:21" ht="19.5" hidden="1" customHeight="1">
      <c r="B685" s="1364"/>
      <c r="C685" s="264" t="s">
        <v>595</v>
      </c>
      <c r="D685" s="265"/>
      <c r="E685" s="288">
        <f t="shared" si="136"/>
        <v>0</v>
      </c>
      <c r="F685" s="288" t="str">
        <f>IF('①7.積算内訳（販促）'!F684="","",'①7.積算内訳（販促）'!F684)</f>
        <v/>
      </c>
      <c r="G685" s="288" t="str">
        <f>IF('①7.積算内訳（販促）'!G684="","",'①7.積算内訳（販促）'!G684)</f>
        <v/>
      </c>
      <c r="H685" s="753" t="str">
        <f>IF('①7.積算内訳（販促）'!H684="","",'①7.積算内訳（販促）'!H684)</f>
        <v/>
      </c>
      <c r="I685" s="1780"/>
      <c r="J685" s="264" t="s">
        <v>595</v>
      </c>
      <c r="K685" s="265"/>
      <c r="L685" s="288" t="str">
        <f t="shared" si="137"/>
        <v/>
      </c>
      <c r="M685" s="266"/>
      <c r="N685" s="266"/>
      <c r="O685" s="266"/>
      <c r="P685" s="1783"/>
      <c r="Q685" s="1373"/>
      <c r="R685" s="1374"/>
      <c r="S685" s="268"/>
      <c r="T685" s="270"/>
      <c r="U685" s="180"/>
    </row>
    <row r="686" spans="2:21" ht="19.5" hidden="1" customHeight="1" thickBot="1">
      <c r="B686" s="1365"/>
      <c r="C686" s="273" t="s">
        <v>596</v>
      </c>
      <c r="D686" s="758" t="str">
        <f>IF('①7.積算内訳（販促）'!D685="","",'①7.積算内訳（販促）'!D685)</f>
        <v/>
      </c>
      <c r="E686" s="289">
        <f>SUM(F686:H686)</f>
        <v>0</v>
      </c>
      <c r="F686" s="289" t="str">
        <f>IF('①7.積算内訳（販促）'!F685="","",'①7.積算内訳（販促）'!F685)</f>
        <v/>
      </c>
      <c r="G686" s="289" t="str">
        <f>IF('①7.積算内訳（販促）'!G685="","",'①7.積算内訳（販促）'!G685)</f>
        <v/>
      </c>
      <c r="H686" s="755" t="str">
        <f>IF('①7.積算内訳（販促）'!H685="","",'①7.積算内訳（販促）'!H685)</f>
        <v/>
      </c>
      <c r="I686" s="1781"/>
      <c r="J686" s="273" t="s">
        <v>596</v>
      </c>
      <c r="K686" s="274"/>
      <c r="L686" s="289" t="str">
        <f t="shared" si="137"/>
        <v/>
      </c>
      <c r="M686" s="275"/>
      <c r="N686" s="275"/>
      <c r="O686" s="275"/>
      <c r="P686" s="1784"/>
      <c r="Q686" s="1381"/>
      <c r="R686" s="1382"/>
      <c r="S686" s="268"/>
      <c r="T686" s="270"/>
      <c r="U686" s="180"/>
    </row>
    <row r="687" spans="2:21" ht="37.5" hidden="1" customHeight="1">
      <c r="B687" s="285" t="str">
        <f>IF('①4.事業内容（販促）'!B73="","",'①4.事業内容（販促）'!B73)</f>
        <v/>
      </c>
      <c r="C687" s="1359" t="str">
        <f>IF('①4.事業内容（販促）'!C73="","",'①4.事業内容（販促）'!C73)</f>
        <v/>
      </c>
      <c r="D687" s="1360"/>
      <c r="E687" s="286">
        <f>SUM(E688:E696)</f>
        <v>0</v>
      </c>
      <c r="F687" s="286">
        <f>SUM(F688:F696)</f>
        <v>0</v>
      </c>
      <c r="G687" s="286">
        <f>SUM(G688:G696)</f>
        <v>0</v>
      </c>
      <c r="H687" s="757">
        <f>SUM(H688:H696)</f>
        <v>0</v>
      </c>
      <c r="I687" s="760" t="str">
        <f>IF('⑦1.活動計画変更（販促）'!C143="変更",'⑦1.活動計画変更（販促）'!B143,IF('⑦1.活動計画変更（販促）'!C143="中止",'⑦1.活動計画変更（販促）'!B143,""))</f>
        <v/>
      </c>
      <c r="J687" s="1359" t="str">
        <f>IF('⑦1.活動計画変更（販促）'!C143="変更",'⑦1.活動計画変更（販促）'!D143,"")</f>
        <v/>
      </c>
      <c r="K687" s="1360"/>
      <c r="L687" s="286" t="str">
        <f>IF(SUM(L688:L696)=0,"",SUM(L688:L696))</f>
        <v/>
      </c>
      <c r="M687" s="286" t="str">
        <f>IF(SUM(M688:M696)=0,"",SUM(M688:M696))</f>
        <v/>
      </c>
      <c r="N687" s="286" t="str">
        <f>IF(SUM(N688:N696)=0,"",SUM(N688:N696))</f>
        <v/>
      </c>
      <c r="O687" s="286" t="str">
        <f>IF(SUM(O688:O696)=0,"",SUM(O688:O696))</f>
        <v/>
      </c>
      <c r="P687" s="280"/>
      <c r="Q687" s="1777"/>
      <c r="R687" s="1778"/>
      <c r="S687" s="259"/>
      <c r="T687" s="257"/>
      <c r="U687" s="180"/>
    </row>
    <row r="688" spans="2:21" ht="19.5" hidden="1" customHeight="1">
      <c r="B688" s="1363"/>
      <c r="C688" s="260" t="s">
        <v>589</v>
      </c>
      <c r="D688" s="261"/>
      <c r="E688" s="287">
        <f>SUM(F688:H688)</f>
        <v>0</v>
      </c>
      <c r="F688" s="287" t="str">
        <f>IF('①7.積算内訳（販促）'!F687="","",'①7.積算内訳（販促）'!F687)</f>
        <v/>
      </c>
      <c r="G688" s="287" t="str">
        <f>IF('①7.積算内訳（販促）'!G687="","",'①7.積算内訳（販促）'!G687)</f>
        <v/>
      </c>
      <c r="H688" s="752" t="str">
        <f>IF('①7.積算内訳（販促）'!H687="","",'①7.積算内訳（販促）'!H687)</f>
        <v/>
      </c>
      <c r="I688" s="1779" t="str">
        <f>IF('⑦1.活動計画変更（販促）'!C143="選択","",IF('⑦1.活動計画変更（販促）'!C143="変更",'⑦1.活動計画変更（販促）'!C143,IF('⑦1.活動計画変更（販促）'!C143="中止","中止","")))</f>
        <v/>
      </c>
      <c r="J688" s="260" t="s">
        <v>589</v>
      </c>
      <c r="K688" s="261"/>
      <c r="L688" s="287" t="str">
        <f>IF(SUM(M688:O688)=0,"",SUM(M688:O688))</f>
        <v/>
      </c>
      <c r="M688" s="262"/>
      <c r="N688" s="262"/>
      <c r="O688" s="262"/>
      <c r="P688" s="1782"/>
      <c r="Q688" s="1785"/>
      <c r="R688" s="1786"/>
      <c r="S688" s="268"/>
      <c r="T688" s="270"/>
      <c r="U688" s="180"/>
    </row>
    <row r="689" spans="2:21" ht="19.5" hidden="1" customHeight="1">
      <c r="B689" s="1364"/>
      <c r="C689" s="264" t="s">
        <v>590</v>
      </c>
      <c r="D689" s="265"/>
      <c r="E689" s="288">
        <f t="shared" ref="E689:E695" si="138">SUM(F689:H689)</f>
        <v>0</v>
      </c>
      <c r="F689" s="288" t="str">
        <f>IF('①7.積算内訳（販促）'!F688="","",'①7.積算内訳（販促）'!F688)</f>
        <v/>
      </c>
      <c r="G689" s="288" t="str">
        <f>IF('①7.積算内訳（販促）'!G688="","",'①7.積算内訳（販促）'!G688)</f>
        <v/>
      </c>
      <c r="H689" s="753" t="str">
        <f>IF('①7.積算内訳（販促）'!H688="","",'①7.積算内訳（販促）'!H688)</f>
        <v/>
      </c>
      <c r="I689" s="1780"/>
      <c r="J689" s="264" t="s">
        <v>590</v>
      </c>
      <c r="K689" s="265"/>
      <c r="L689" s="288" t="str">
        <f t="shared" ref="L689:L696" si="139">IF(SUM(M689:O689)=0,"",SUM(M689:O689))</f>
        <v/>
      </c>
      <c r="M689" s="266"/>
      <c r="N689" s="266"/>
      <c r="O689" s="266"/>
      <c r="P689" s="1783"/>
      <c r="Q689" s="1373"/>
      <c r="R689" s="1374"/>
      <c r="S689" s="259"/>
      <c r="T689" s="257"/>
      <c r="U689" s="180"/>
    </row>
    <row r="690" spans="2:21" ht="19.5" hidden="1" customHeight="1">
      <c r="B690" s="1364"/>
      <c r="C690" s="264" t="s">
        <v>591</v>
      </c>
      <c r="D690" s="265"/>
      <c r="E690" s="288">
        <f t="shared" si="138"/>
        <v>0</v>
      </c>
      <c r="F690" s="288" t="str">
        <f>IF('①7.積算内訳（販促）'!F689="","",'①7.積算内訳（販促）'!F689)</f>
        <v/>
      </c>
      <c r="G690" s="288" t="str">
        <f>IF('①7.積算内訳（販促）'!G689="","",'①7.積算内訳（販促）'!G689)</f>
        <v/>
      </c>
      <c r="H690" s="753" t="str">
        <f>IF('①7.積算内訳（販促）'!H689="","",'①7.積算内訳（販促）'!H689)</f>
        <v/>
      </c>
      <c r="I690" s="1780"/>
      <c r="J690" s="264" t="s">
        <v>591</v>
      </c>
      <c r="K690" s="265"/>
      <c r="L690" s="288" t="str">
        <f t="shared" si="139"/>
        <v/>
      </c>
      <c r="M690" s="266"/>
      <c r="N690" s="266"/>
      <c r="O690" s="266"/>
      <c r="P690" s="1783"/>
      <c r="Q690" s="1373"/>
      <c r="R690" s="1374"/>
      <c r="S690" s="259"/>
      <c r="T690" s="257"/>
      <c r="U690" s="180"/>
    </row>
    <row r="691" spans="2:21" ht="19.5" hidden="1" customHeight="1">
      <c r="B691" s="1364"/>
      <c r="C691" s="269" t="s">
        <v>592</v>
      </c>
      <c r="D691" s="265"/>
      <c r="E691" s="288">
        <f t="shared" si="138"/>
        <v>0</v>
      </c>
      <c r="F691" s="288" t="str">
        <f>IF('①7.積算内訳（販促）'!F690="","",'①7.積算内訳（販促）'!F690)</f>
        <v/>
      </c>
      <c r="G691" s="288" t="str">
        <f>IF('①7.積算内訳（販促）'!G690="","",'①7.積算内訳（販促）'!G690)</f>
        <v/>
      </c>
      <c r="H691" s="753" t="str">
        <f>IF('①7.積算内訳（販促）'!H690="","",'①7.積算内訳（販促）'!H690)</f>
        <v/>
      </c>
      <c r="I691" s="1780"/>
      <c r="J691" s="269" t="s">
        <v>592</v>
      </c>
      <c r="K691" s="265"/>
      <c r="L691" s="288" t="str">
        <f t="shared" si="139"/>
        <v/>
      </c>
      <c r="M691" s="266"/>
      <c r="N691" s="266"/>
      <c r="O691" s="266"/>
      <c r="P691" s="1783"/>
      <c r="Q691" s="1373"/>
      <c r="R691" s="1374"/>
      <c r="S691" s="259"/>
      <c r="T691" s="257"/>
      <c r="U691" s="180"/>
    </row>
    <row r="692" spans="2:21" ht="19.5" hidden="1" customHeight="1">
      <c r="B692" s="1364"/>
      <c r="C692" s="264" t="s">
        <v>593</v>
      </c>
      <c r="D692" s="265"/>
      <c r="E692" s="288">
        <f t="shared" si="138"/>
        <v>0</v>
      </c>
      <c r="F692" s="288" t="str">
        <f>IF('①7.積算内訳（販促）'!F691="","",'①7.積算内訳（販促）'!F691)</f>
        <v/>
      </c>
      <c r="G692" s="288" t="str">
        <f>IF('①7.積算内訳（販促）'!G691="","",'①7.積算内訳（販促）'!G691)</f>
        <v/>
      </c>
      <c r="H692" s="753" t="str">
        <f>IF('①7.積算内訳（販促）'!H691="","",'①7.積算内訳（販促）'!H691)</f>
        <v/>
      </c>
      <c r="I692" s="1780"/>
      <c r="J692" s="264" t="s">
        <v>593</v>
      </c>
      <c r="K692" s="265"/>
      <c r="L692" s="288" t="str">
        <f t="shared" si="139"/>
        <v/>
      </c>
      <c r="M692" s="266"/>
      <c r="N692" s="266"/>
      <c r="O692" s="266"/>
      <c r="P692" s="1783"/>
      <c r="Q692" s="1373"/>
      <c r="R692" s="1374"/>
      <c r="S692" s="268"/>
      <c r="T692" s="270"/>
      <c r="U692" s="180"/>
    </row>
    <row r="693" spans="2:21" ht="19.5" hidden="1" customHeight="1">
      <c r="B693" s="1364"/>
      <c r="C693" s="264" t="s">
        <v>594</v>
      </c>
      <c r="D693" s="265"/>
      <c r="E693" s="288">
        <f t="shared" si="138"/>
        <v>0</v>
      </c>
      <c r="F693" s="754" t="str">
        <f>IF('①7.積算内訳（販促）'!F692="","",'①7.積算内訳（販促）'!F692)</f>
        <v/>
      </c>
      <c r="G693" s="754" t="str">
        <f>IF('①7.積算内訳（販促）'!G692="","",'①7.積算内訳（販促）'!G692)</f>
        <v/>
      </c>
      <c r="H693" s="753" t="str">
        <f>IF('①7.積算内訳（販促）'!H692="","",'①7.積算内訳（販促）'!H692)</f>
        <v/>
      </c>
      <c r="I693" s="1780"/>
      <c r="J693" s="264" t="s">
        <v>594</v>
      </c>
      <c r="K693" s="265"/>
      <c r="L693" s="288" t="str">
        <f t="shared" si="139"/>
        <v/>
      </c>
      <c r="M693" s="278"/>
      <c r="N693" s="278"/>
      <c r="O693" s="278"/>
      <c r="P693" s="1783"/>
      <c r="Q693" s="1373"/>
      <c r="R693" s="1374"/>
      <c r="S693" s="268"/>
      <c r="T693" s="270"/>
      <c r="U693" s="180"/>
    </row>
    <row r="694" spans="2:21" ht="19.5" hidden="1" customHeight="1">
      <c r="B694" s="1364"/>
      <c r="C694" s="272" t="s">
        <v>631</v>
      </c>
      <c r="D694" s="265"/>
      <c r="E694" s="288">
        <f t="shared" si="138"/>
        <v>0</v>
      </c>
      <c r="F694" s="288" t="str">
        <f>IF('①7.積算内訳（販促）'!F693="","",'①7.積算内訳（販促）'!F693)</f>
        <v/>
      </c>
      <c r="G694" s="288" t="str">
        <f>IF('①7.積算内訳（販促）'!G693="","",'①7.積算内訳（販促）'!G693)</f>
        <v/>
      </c>
      <c r="H694" s="753" t="str">
        <f>IF('①7.積算内訳（販促）'!H693="","",'①7.積算内訳（販促）'!H693)</f>
        <v/>
      </c>
      <c r="I694" s="1780"/>
      <c r="J694" s="272" t="s">
        <v>631</v>
      </c>
      <c r="K694" s="265"/>
      <c r="L694" s="288" t="str">
        <f t="shared" si="139"/>
        <v/>
      </c>
      <c r="M694" s="266"/>
      <c r="N694" s="266"/>
      <c r="O694" s="266"/>
      <c r="P694" s="1783"/>
      <c r="Q694" s="1373"/>
      <c r="R694" s="1374"/>
      <c r="S694" s="268"/>
      <c r="T694" s="270"/>
      <c r="U694" s="180"/>
    </row>
    <row r="695" spans="2:21" ht="19.5" hidden="1" customHeight="1">
      <c r="B695" s="1364"/>
      <c r="C695" s="264" t="s">
        <v>595</v>
      </c>
      <c r="D695" s="265"/>
      <c r="E695" s="288">
        <f t="shared" si="138"/>
        <v>0</v>
      </c>
      <c r="F695" s="288" t="str">
        <f>IF('①7.積算内訳（販促）'!F694="","",'①7.積算内訳（販促）'!F694)</f>
        <v/>
      </c>
      <c r="G695" s="288" t="str">
        <f>IF('①7.積算内訳（販促）'!G694="","",'①7.積算内訳（販促）'!G694)</f>
        <v/>
      </c>
      <c r="H695" s="753" t="str">
        <f>IF('①7.積算内訳（販促）'!H694="","",'①7.積算内訳（販促）'!H694)</f>
        <v/>
      </c>
      <c r="I695" s="1780"/>
      <c r="J695" s="264" t="s">
        <v>595</v>
      </c>
      <c r="K695" s="265"/>
      <c r="L695" s="288" t="str">
        <f t="shared" si="139"/>
        <v/>
      </c>
      <c r="M695" s="266"/>
      <c r="N695" s="266"/>
      <c r="O695" s="266"/>
      <c r="P695" s="1783"/>
      <c r="Q695" s="1373"/>
      <c r="R695" s="1374"/>
      <c r="S695" s="268"/>
      <c r="T695" s="270"/>
      <c r="U695" s="180"/>
    </row>
    <row r="696" spans="2:21" ht="19.5" hidden="1" customHeight="1" thickBot="1">
      <c r="B696" s="1365"/>
      <c r="C696" s="273" t="s">
        <v>596</v>
      </c>
      <c r="D696" s="758" t="str">
        <f>IF('①7.積算内訳（販促）'!D695="","",'①7.積算内訳（販促）'!D695)</f>
        <v/>
      </c>
      <c r="E696" s="289">
        <f>SUM(F696:H696)</f>
        <v>0</v>
      </c>
      <c r="F696" s="289" t="str">
        <f>IF('①7.積算内訳（販促）'!F695="","",'①7.積算内訳（販促）'!F695)</f>
        <v/>
      </c>
      <c r="G696" s="289" t="str">
        <f>IF('①7.積算内訳（販促）'!G695="","",'①7.積算内訳（販促）'!G695)</f>
        <v/>
      </c>
      <c r="H696" s="755" t="str">
        <f>IF('①7.積算内訳（販促）'!H695="","",'①7.積算内訳（販促）'!H695)</f>
        <v/>
      </c>
      <c r="I696" s="1781"/>
      <c r="J696" s="273" t="s">
        <v>596</v>
      </c>
      <c r="K696" s="274"/>
      <c r="L696" s="289" t="str">
        <f t="shared" si="139"/>
        <v/>
      </c>
      <c r="M696" s="275"/>
      <c r="N696" s="275"/>
      <c r="O696" s="275"/>
      <c r="P696" s="1784"/>
      <c r="Q696" s="1381"/>
      <c r="R696" s="1382"/>
      <c r="S696" s="268"/>
      <c r="T696" s="270"/>
      <c r="U696" s="180"/>
    </row>
    <row r="697" spans="2:21" ht="37.5" hidden="1" customHeight="1">
      <c r="B697" s="285" t="str">
        <f>IF('①4.事業内容（販促）'!B74="","",'①4.事業内容（販促）'!B74)</f>
        <v/>
      </c>
      <c r="C697" s="1359" t="str">
        <f>IF('①4.事業内容（販促）'!C74="","",'①4.事業内容（販促）'!C74)</f>
        <v/>
      </c>
      <c r="D697" s="1360"/>
      <c r="E697" s="286">
        <f>SUM(E698:E706)</f>
        <v>0</v>
      </c>
      <c r="F697" s="286">
        <f>SUM(F698:F706)</f>
        <v>0</v>
      </c>
      <c r="G697" s="286">
        <f>SUM(G698:G706)</f>
        <v>0</v>
      </c>
      <c r="H697" s="757">
        <f>SUM(H698:H706)</f>
        <v>0</v>
      </c>
      <c r="I697" s="760" t="str">
        <f>IF('⑦1.活動計画変更（販促）'!C145="変更",'⑦1.活動計画変更（販促）'!B145,IF('⑦1.活動計画変更（販促）'!C145="中止",'⑦1.活動計画変更（販促）'!B145,""))</f>
        <v/>
      </c>
      <c r="J697" s="1359" t="str">
        <f>IF('⑦1.活動計画変更（販促）'!C145="変更",'⑦1.活動計画変更（販促）'!D145,"")</f>
        <v/>
      </c>
      <c r="K697" s="1360"/>
      <c r="L697" s="286" t="str">
        <f>IF(SUM(L698:L706)=0,"",SUM(L698:L706))</f>
        <v/>
      </c>
      <c r="M697" s="286" t="str">
        <f>IF(SUM(M698:M706)=0,"",SUM(M698:M706))</f>
        <v/>
      </c>
      <c r="N697" s="286" t="str">
        <f>IF(SUM(N698:N706)=0,"",SUM(N698:N706))</f>
        <v/>
      </c>
      <c r="O697" s="286" t="str">
        <f>IF(SUM(O698:O706)=0,"",SUM(O698:O706))</f>
        <v/>
      </c>
      <c r="P697" s="280"/>
      <c r="Q697" s="1777"/>
      <c r="R697" s="1778"/>
      <c r="S697" s="259"/>
      <c r="T697" s="257"/>
      <c r="U697" s="180"/>
    </row>
    <row r="698" spans="2:21" ht="19.5" hidden="1" customHeight="1">
      <c r="B698" s="1363"/>
      <c r="C698" s="260" t="s">
        <v>589</v>
      </c>
      <c r="D698" s="261"/>
      <c r="E698" s="287">
        <f>SUM(F698:H698)</f>
        <v>0</v>
      </c>
      <c r="F698" s="287" t="str">
        <f>IF('①7.積算内訳（販促）'!F697="","",'①7.積算内訳（販促）'!F697)</f>
        <v/>
      </c>
      <c r="G698" s="287" t="str">
        <f>IF('①7.積算内訳（販促）'!G697="","",'①7.積算内訳（販促）'!G697)</f>
        <v/>
      </c>
      <c r="H698" s="752" t="str">
        <f>IF('①7.積算内訳（販促）'!H697="","",'①7.積算内訳（販促）'!H697)</f>
        <v/>
      </c>
      <c r="I698" s="1779" t="str">
        <f>IF('⑦1.活動計画変更（販促）'!C145="選択","",IF('⑦1.活動計画変更（販促）'!C145="変更",'⑦1.活動計画変更（販促）'!C145,IF('⑦1.活動計画変更（販促）'!C145="中止","中止","")))</f>
        <v/>
      </c>
      <c r="J698" s="260" t="s">
        <v>589</v>
      </c>
      <c r="K698" s="261"/>
      <c r="L698" s="287" t="str">
        <f>IF(SUM(M698:O698)=0,"",SUM(M698:O698))</f>
        <v/>
      </c>
      <c r="M698" s="262"/>
      <c r="N698" s="262"/>
      <c r="O698" s="262"/>
      <c r="P698" s="1782"/>
      <c r="Q698" s="1785"/>
      <c r="R698" s="1786"/>
      <c r="S698" s="268"/>
      <c r="T698" s="270"/>
      <c r="U698" s="180"/>
    </row>
    <row r="699" spans="2:21" ht="19.5" hidden="1" customHeight="1">
      <c r="B699" s="1364"/>
      <c r="C699" s="264" t="s">
        <v>590</v>
      </c>
      <c r="D699" s="265"/>
      <c r="E699" s="288">
        <f t="shared" ref="E699:E705" si="140">SUM(F699:H699)</f>
        <v>0</v>
      </c>
      <c r="F699" s="288" t="str">
        <f>IF('①7.積算内訳（販促）'!F698="","",'①7.積算内訳（販促）'!F698)</f>
        <v/>
      </c>
      <c r="G699" s="288" t="str">
        <f>IF('①7.積算内訳（販促）'!G698="","",'①7.積算内訳（販促）'!G698)</f>
        <v/>
      </c>
      <c r="H699" s="753" t="str">
        <f>IF('①7.積算内訳（販促）'!H698="","",'①7.積算内訳（販促）'!H698)</f>
        <v/>
      </c>
      <c r="I699" s="1780"/>
      <c r="J699" s="264" t="s">
        <v>590</v>
      </c>
      <c r="K699" s="265"/>
      <c r="L699" s="288" t="str">
        <f t="shared" ref="L699:L706" si="141">IF(SUM(M699:O699)=0,"",SUM(M699:O699))</f>
        <v/>
      </c>
      <c r="M699" s="266"/>
      <c r="N699" s="266"/>
      <c r="O699" s="266"/>
      <c r="P699" s="1783"/>
      <c r="Q699" s="1373"/>
      <c r="R699" s="1374"/>
      <c r="S699" s="259"/>
      <c r="T699" s="257"/>
      <c r="U699" s="180"/>
    </row>
    <row r="700" spans="2:21" ht="19.5" hidden="1" customHeight="1">
      <c r="B700" s="1364"/>
      <c r="C700" s="264" t="s">
        <v>591</v>
      </c>
      <c r="D700" s="265"/>
      <c r="E700" s="288">
        <f t="shared" si="140"/>
        <v>0</v>
      </c>
      <c r="F700" s="288" t="str">
        <f>IF('①7.積算内訳（販促）'!F699="","",'①7.積算内訳（販促）'!F699)</f>
        <v/>
      </c>
      <c r="G700" s="288" t="str">
        <f>IF('①7.積算内訳（販促）'!G699="","",'①7.積算内訳（販促）'!G699)</f>
        <v/>
      </c>
      <c r="H700" s="753" t="str">
        <f>IF('①7.積算内訳（販促）'!H699="","",'①7.積算内訳（販促）'!H699)</f>
        <v/>
      </c>
      <c r="I700" s="1780"/>
      <c r="J700" s="264" t="s">
        <v>591</v>
      </c>
      <c r="K700" s="265"/>
      <c r="L700" s="288" t="str">
        <f t="shared" si="141"/>
        <v/>
      </c>
      <c r="M700" s="266"/>
      <c r="N700" s="266"/>
      <c r="O700" s="266"/>
      <c r="P700" s="1783"/>
      <c r="Q700" s="1373"/>
      <c r="R700" s="1374"/>
      <c r="S700" s="259"/>
      <c r="T700" s="257"/>
      <c r="U700" s="180"/>
    </row>
    <row r="701" spans="2:21" ht="19.5" hidden="1" customHeight="1">
      <c r="B701" s="1364"/>
      <c r="C701" s="269" t="s">
        <v>592</v>
      </c>
      <c r="D701" s="265"/>
      <c r="E701" s="288">
        <f t="shared" si="140"/>
        <v>0</v>
      </c>
      <c r="F701" s="288" t="str">
        <f>IF('①7.積算内訳（販促）'!F700="","",'①7.積算内訳（販促）'!F700)</f>
        <v/>
      </c>
      <c r="G701" s="288" t="str">
        <f>IF('①7.積算内訳（販促）'!G700="","",'①7.積算内訳（販促）'!G700)</f>
        <v/>
      </c>
      <c r="H701" s="753" t="str">
        <f>IF('①7.積算内訳（販促）'!H700="","",'①7.積算内訳（販促）'!H700)</f>
        <v/>
      </c>
      <c r="I701" s="1780"/>
      <c r="J701" s="269" t="s">
        <v>592</v>
      </c>
      <c r="K701" s="265"/>
      <c r="L701" s="288" t="str">
        <f t="shared" si="141"/>
        <v/>
      </c>
      <c r="M701" s="266"/>
      <c r="N701" s="266"/>
      <c r="O701" s="266"/>
      <c r="P701" s="1783"/>
      <c r="Q701" s="1373"/>
      <c r="R701" s="1374"/>
      <c r="S701" s="259"/>
      <c r="T701" s="257"/>
      <c r="U701" s="180"/>
    </row>
    <row r="702" spans="2:21" ht="19.5" hidden="1" customHeight="1">
      <c r="B702" s="1364"/>
      <c r="C702" s="264" t="s">
        <v>593</v>
      </c>
      <c r="D702" s="265"/>
      <c r="E702" s="288">
        <f t="shared" si="140"/>
        <v>0</v>
      </c>
      <c r="F702" s="288" t="str">
        <f>IF('①7.積算内訳（販促）'!F701="","",'①7.積算内訳（販促）'!F701)</f>
        <v/>
      </c>
      <c r="G702" s="288" t="str">
        <f>IF('①7.積算内訳（販促）'!G701="","",'①7.積算内訳（販促）'!G701)</f>
        <v/>
      </c>
      <c r="H702" s="753" t="str">
        <f>IF('①7.積算内訳（販促）'!H701="","",'①7.積算内訳（販促）'!H701)</f>
        <v/>
      </c>
      <c r="I702" s="1780"/>
      <c r="J702" s="264" t="s">
        <v>593</v>
      </c>
      <c r="K702" s="265"/>
      <c r="L702" s="288" t="str">
        <f t="shared" si="141"/>
        <v/>
      </c>
      <c r="M702" s="266"/>
      <c r="N702" s="266"/>
      <c r="O702" s="266"/>
      <c r="P702" s="1783"/>
      <c r="Q702" s="1373"/>
      <c r="R702" s="1374"/>
      <c r="S702" s="268"/>
      <c r="T702" s="270"/>
      <c r="U702" s="180"/>
    </row>
    <row r="703" spans="2:21" ht="19.5" hidden="1" customHeight="1">
      <c r="B703" s="1364"/>
      <c r="C703" s="264" t="s">
        <v>594</v>
      </c>
      <c r="D703" s="265"/>
      <c r="E703" s="288">
        <f t="shared" si="140"/>
        <v>0</v>
      </c>
      <c r="F703" s="754" t="str">
        <f>IF('①7.積算内訳（販促）'!F702="","",'①7.積算内訳（販促）'!F702)</f>
        <v/>
      </c>
      <c r="G703" s="754" t="str">
        <f>IF('①7.積算内訳（販促）'!G702="","",'①7.積算内訳（販促）'!G702)</f>
        <v/>
      </c>
      <c r="H703" s="753" t="str">
        <f>IF('①7.積算内訳（販促）'!H702="","",'①7.積算内訳（販促）'!H702)</f>
        <v/>
      </c>
      <c r="I703" s="1780"/>
      <c r="J703" s="264" t="s">
        <v>594</v>
      </c>
      <c r="K703" s="265"/>
      <c r="L703" s="288" t="str">
        <f t="shared" si="141"/>
        <v/>
      </c>
      <c r="M703" s="278"/>
      <c r="N703" s="278"/>
      <c r="O703" s="278"/>
      <c r="P703" s="1783"/>
      <c r="Q703" s="1373"/>
      <c r="R703" s="1374"/>
      <c r="S703" s="268"/>
      <c r="T703" s="270"/>
      <c r="U703" s="180"/>
    </row>
    <row r="704" spans="2:21" ht="19.5" hidden="1" customHeight="1">
      <c r="B704" s="1364"/>
      <c r="C704" s="272" t="s">
        <v>631</v>
      </c>
      <c r="D704" s="265"/>
      <c r="E704" s="288">
        <f t="shared" si="140"/>
        <v>0</v>
      </c>
      <c r="F704" s="288" t="str">
        <f>IF('①7.積算内訳（販促）'!F703="","",'①7.積算内訳（販促）'!F703)</f>
        <v/>
      </c>
      <c r="G704" s="288" t="str">
        <f>IF('①7.積算内訳（販促）'!G703="","",'①7.積算内訳（販促）'!G703)</f>
        <v/>
      </c>
      <c r="H704" s="753" t="str">
        <f>IF('①7.積算内訳（販促）'!H703="","",'①7.積算内訳（販促）'!H703)</f>
        <v/>
      </c>
      <c r="I704" s="1780"/>
      <c r="J704" s="272" t="s">
        <v>631</v>
      </c>
      <c r="K704" s="265"/>
      <c r="L704" s="288" t="str">
        <f t="shared" si="141"/>
        <v/>
      </c>
      <c r="M704" s="266"/>
      <c r="N704" s="266"/>
      <c r="O704" s="266"/>
      <c r="P704" s="1783"/>
      <c r="Q704" s="1373"/>
      <c r="R704" s="1374"/>
      <c r="S704" s="268"/>
      <c r="T704" s="270"/>
      <c r="U704" s="180"/>
    </row>
    <row r="705" spans="2:21" ht="19.5" hidden="1" customHeight="1">
      <c r="B705" s="1364"/>
      <c r="C705" s="264" t="s">
        <v>595</v>
      </c>
      <c r="D705" s="265"/>
      <c r="E705" s="288">
        <f t="shared" si="140"/>
        <v>0</v>
      </c>
      <c r="F705" s="288" t="str">
        <f>IF('①7.積算内訳（販促）'!F704="","",'①7.積算内訳（販促）'!F704)</f>
        <v/>
      </c>
      <c r="G705" s="288" t="str">
        <f>IF('①7.積算内訳（販促）'!G704="","",'①7.積算内訳（販促）'!G704)</f>
        <v/>
      </c>
      <c r="H705" s="753" t="str">
        <f>IF('①7.積算内訳（販促）'!H704="","",'①7.積算内訳（販促）'!H704)</f>
        <v/>
      </c>
      <c r="I705" s="1780"/>
      <c r="J705" s="264" t="s">
        <v>595</v>
      </c>
      <c r="K705" s="265"/>
      <c r="L705" s="288" t="str">
        <f t="shared" si="141"/>
        <v/>
      </c>
      <c r="M705" s="266"/>
      <c r="N705" s="266"/>
      <c r="O705" s="266"/>
      <c r="P705" s="1783"/>
      <c r="Q705" s="1373"/>
      <c r="R705" s="1374"/>
      <c r="S705" s="268"/>
      <c r="T705" s="270"/>
      <c r="U705" s="180"/>
    </row>
    <row r="706" spans="2:21" ht="19.5" hidden="1" customHeight="1" thickBot="1">
      <c r="B706" s="1365"/>
      <c r="C706" s="273" t="s">
        <v>596</v>
      </c>
      <c r="D706" s="758" t="str">
        <f>IF('①7.積算内訳（販促）'!D705="","",'①7.積算内訳（販促）'!D705)</f>
        <v/>
      </c>
      <c r="E706" s="289">
        <f>SUM(F706:H706)</f>
        <v>0</v>
      </c>
      <c r="F706" s="289" t="str">
        <f>IF('①7.積算内訳（販促）'!F705="","",'①7.積算内訳（販促）'!F705)</f>
        <v/>
      </c>
      <c r="G706" s="289" t="str">
        <f>IF('①7.積算内訳（販促）'!G705="","",'①7.積算内訳（販促）'!G705)</f>
        <v/>
      </c>
      <c r="H706" s="755" t="str">
        <f>IF('①7.積算内訳（販促）'!H705="","",'①7.積算内訳（販促）'!H705)</f>
        <v/>
      </c>
      <c r="I706" s="1781"/>
      <c r="J706" s="273" t="s">
        <v>596</v>
      </c>
      <c r="K706" s="274"/>
      <c r="L706" s="289" t="str">
        <f t="shared" si="141"/>
        <v/>
      </c>
      <c r="M706" s="275"/>
      <c r="N706" s="275"/>
      <c r="O706" s="275"/>
      <c r="P706" s="1784"/>
      <c r="Q706" s="1381"/>
      <c r="R706" s="1382"/>
      <c r="S706" s="268"/>
      <c r="T706" s="270"/>
      <c r="U706" s="180"/>
    </row>
    <row r="707" spans="2:21" ht="37.5" hidden="1" customHeight="1">
      <c r="B707" s="204" t="str">
        <f>IF('①4.事業内容（販促）'!B75="","",'①4.事業内容（販促）'!B75)</f>
        <v/>
      </c>
      <c r="C707" s="1359" t="str">
        <f>IF('①4.事業内容（販促）'!C75="","",'①4.事業内容（販促）'!C75)</f>
        <v/>
      </c>
      <c r="D707" s="1360"/>
      <c r="E707" s="284">
        <f>SUM(E708:E716)</f>
        <v>0</v>
      </c>
      <c r="F707" s="284">
        <f>SUM(F708:F716)</f>
        <v>0</v>
      </c>
      <c r="G707" s="284">
        <f>SUM(G708:G716)</f>
        <v>0</v>
      </c>
      <c r="H707" s="756">
        <f>SUM(H708:H716)</f>
        <v>0</v>
      </c>
      <c r="I707" s="760" t="str">
        <f>IF('⑦1.活動計画変更（販促）'!C147="変更",'⑦1.活動計画変更（販促）'!B147,IF('⑦1.活動計画変更（販促）'!C147="中止",'⑦1.活動計画変更（販促）'!B147,""))</f>
        <v/>
      </c>
      <c r="J707" s="1359" t="str">
        <f>IF('⑦1.活動計画変更（販促）'!C147="変更",'⑦1.活動計画変更（販促）'!D147,"")</f>
        <v/>
      </c>
      <c r="K707" s="1360"/>
      <c r="L707" s="284" t="str">
        <f>IF(SUM(L708:L716)=0,"",SUM(L708:L716))</f>
        <v/>
      </c>
      <c r="M707" s="284" t="str">
        <f>IF(SUM(M708:M716)=0,"",SUM(M708:M716))</f>
        <v/>
      </c>
      <c r="N707" s="284" t="str">
        <f>IF(SUM(N708:N716)=0,"",SUM(N708:N716))</f>
        <v/>
      </c>
      <c r="O707" s="284" t="str">
        <f>IF(SUM(O708:O716)=0,"",SUM(O708:O716))</f>
        <v/>
      </c>
      <c r="P707" s="277"/>
      <c r="Q707" s="1787"/>
      <c r="R707" s="1788"/>
      <c r="S707" s="259"/>
      <c r="T707" s="257"/>
      <c r="U707" s="180"/>
    </row>
    <row r="708" spans="2:21" ht="19.5" hidden="1" customHeight="1">
      <c r="B708" s="1363"/>
      <c r="C708" s="260" t="s">
        <v>589</v>
      </c>
      <c r="D708" s="261"/>
      <c r="E708" s="287">
        <f>SUM(F708:H708)</f>
        <v>0</v>
      </c>
      <c r="F708" s="287" t="str">
        <f>IF('①7.積算内訳（販促）'!F707="","",'①7.積算内訳（販促）'!F707)</f>
        <v/>
      </c>
      <c r="G708" s="287" t="str">
        <f>IF('①7.積算内訳（販促）'!G707="","",'①7.積算内訳（販促）'!G707)</f>
        <v/>
      </c>
      <c r="H708" s="752" t="str">
        <f>IF('①7.積算内訳（販促）'!H707="","",'①7.積算内訳（販促）'!H707)</f>
        <v/>
      </c>
      <c r="I708" s="1779" t="str">
        <f>IF('⑦1.活動計画変更（販促）'!C147="選択","",IF('⑦1.活動計画変更（販促）'!C147="変更",'⑦1.活動計画変更（販促）'!C147,IF('⑦1.活動計画変更（販促）'!C147="中止","中止","")))</f>
        <v/>
      </c>
      <c r="J708" s="260" t="s">
        <v>589</v>
      </c>
      <c r="K708" s="261"/>
      <c r="L708" s="287" t="str">
        <f>IF(SUM(M708:O708)=0,"",SUM(M708:O708))</f>
        <v/>
      </c>
      <c r="M708" s="262"/>
      <c r="N708" s="262"/>
      <c r="O708" s="262"/>
      <c r="P708" s="1782"/>
      <c r="Q708" s="1785"/>
      <c r="R708" s="1786"/>
      <c r="S708" s="268"/>
      <c r="T708" s="270"/>
      <c r="U708" s="180"/>
    </row>
    <row r="709" spans="2:21" ht="19.5" hidden="1" customHeight="1">
      <c r="B709" s="1364"/>
      <c r="C709" s="264" t="s">
        <v>590</v>
      </c>
      <c r="D709" s="265"/>
      <c r="E709" s="288">
        <f t="shared" ref="E709:E715" si="142">SUM(F709:H709)</f>
        <v>0</v>
      </c>
      <c r="F709" s="288" t="str">
        <f>IF('①7.積算内訳（販促）'!F708="","",'①7.積算内訳（販促）'!F708)</f>
        <v/>
      </c>
      <c r="G709" s="288" t="str">
        <f>IF('①7.積算内訳（販促）'!G708="","",'①7.積算内訳（販促）'!G708)</f>
        <v/>
      </c>
      <c r="H709" s="753" t="str">
        <f>IF('①7.積算内訳（販促）'!H708="","",'①7.積算内訳（販促）'!H708)</f>
        <v/>
      </c>
      <c r="I709" s="1780"/>
      <c r="J709" s="264" t="s">
        <v>590</v>
      </c>
      <c r="K709" s="265"/>
      <c r="L709" s="288" t="str">
        <f t="shared" ref="L709:L716" si="143">IF(SUM(M709:O709)=0,"",SUM(M709:O709))</f>
        <v/>
      </c>
      <c r="M709" s="266"/>
      <c r="N709" s="266"/>
      <c r="O709" s="266"/>
      <c r="P709" s="1783"/>
      <c r="Q709" s="1373"/>
      <c r="R709" s="1374"/>
      <c r="S709" s="259"/>
      <c r="T709" s="257"/>
      <c r="U709" s="180"/>
    </row>
    <row r="710" spans="2:21" ht="19.5" hidden="1" customHeight="1">
      <c r="B710" s="1364"/>
      <c r="C710" s="264" t="s">
        <v>591</v>
      </c>
      <c r="D710" s="265"/>
      <c r="E710" s="288">
        <f t="shared" si="142"/>
        <v>0</v>
      </c>
      <c r="F710" s="288" t="str">
        <f>IF('①7.積算内訳（販促）'!F709="","",'①7.積算内訳（販促）'!F709)</f>
        <v/>
      </c>
      <c r="G710" s="288" t="str">
        <f>IF('①7.積算内訳（販促）'!G709="","",'①7.積算内訳（販促）'!G709)</f>
        <v/>
      </c>
      <c r="H710" s="753" t="str">
        <f>IF('①7.積算内訳（販促）'!H709="","",'①7.積算内訳（販促）'!H709)</f>
        <v/>
      </c>
      <c r="I710" s="1780"/>
      <c r="J710" s="264" t="s">
        <v>591</v>
      </c>
      <c r="K710" s="265"/>
      <c r="L710" s="288" t="str">
        <f t="shared" si="143"/>
        <v/>
      </c>
      <c r="M710" s="266"/>
      <c r="N710" s="266"/>
      <c r="O710" s="266"/>
      <c r="P710" s="1783"/>
      <c r="Q710" s="1373"/>
      <c r="R710" s="1374"/>
      <c r="S710" s="259"/>
      <c r="T710" s="257"/>
      <c r="U710" s="180"/>
    </row>
    <row r="711" spans="2:21" ht="19.5" hidden="1" customHeight="1">
      <c r="B711" s="1364"/>
      <c r="C711" s="269" t="s">
        <v>592</v>
      </c>
      <c r="D711" s="265"/>
      <c r="E711" s="288">
        <f t="shared" si="142"/>
        <v>0</v>
      </c>
      <c r="F711" s="288" t="str">
        <f>IF('①7.積算内訳（販促）'!F710="","",'①7.積算内訳（販促）'!F710)</f>
        <v/>
      </c>
      <c r="G711" s="288" t="str">
        <f>IF('①7.積算内訳（販促）'!G710="","",'①7.積算内訳（販促）'!G710)</f>
        <v/>
      </c>
      <c r="H711" s="753" t="str">
        <f>IF('①7.積算内訳（販促）'!H710="","",'①7.積算内訳（販促）'!H710)</f>
        <v/>
      </c>
      <c r="I711" s="1780"/>
      <c r="J711" s="269" t="s">
        <v>592</v>
      </c>
      <c r="K711" s="265"/>
      <c r="L711" s="288" t="str">
        <f t="shared" si="143"/>
        <v/>
      </c>
      <c r="M711" s="266"/>
      <c r="N711" s="266"/>
      <c r="O711" s="266"/>
      <c r="P711" s="1783"/>
      <c r="Q711" s="1373"/>
      <c r="R711" s="1374"/>
      <c r="S711" s="259"/>
      <c r="T711" s="257"/>
      <c r="U711" s="180"/>
    </row>
    <row r="712" spans="2:21" ht="19.5" hidden="1" customHeight="1">
      <c r="B712" s="1364"/>
      <c r="C712" s="264" t="s">
        <v>593</v>
      </c>
      <c r="D712" s="265"/>
      <c r="E712" s="288">
        <f t="shared" si="142"/>
        <v>0</v>
      </c>
      <c r="F712" s="288" t="str">
        <f>IF('①7.積算内訳（販促）'!F711="","",'①7.積算内訳（販促）'!F711)</f>
        <v/>
      </c>
      <c r="G712" s="288" t="str">
        <f>IF('①7.積算内訳（販促）'!G711="","",'①7.積算内訳（販促）'!G711)</f>
        <v/>
      </c>
      <c r="H712" s="753" t="str">
        <f>IF('①7.積算内訳（販促）'!H711="","",'①7.積算内訳（販促）'!H711)</f>
        <v/>
      </c>
      <c r="I712" s="1780"/>
      <c r="J712" s="264" t="s">
        <v>593</v>
      </c>
      <c r="K712" s="265"/>
      <c r="L712" s="288" t="str">
        <f t="shared" si="143"/>
        <v/>
      </c>
      <c r="M712" s="266"/>
      <c r="N712" s="266"/>
      <c r="O712" s="266"/>
      <c r="P712" s="1783"/>
      <c r="Q712" s="1373"/>
      <c r="R712" s="1374"/>
      <c r="S712" s="268"/>
      <c r="T712" s="270"/>
      <c r="U712" s="180"/>
    </row>
    <row r="713" spans="2:21" ht="19.5" hidden="1" customHeight="1">
      <c r="B713" s="1364"/>
      <c r="C713" s="264" t="s">
        <v>594</v>
      </c>
      <c r="D713" s="265"/>
      <c r="E713" s="288">
        <f t="shared" si="142"/>
        <v>0</v>
      </c>
      <c r="F713" s="754" t="str">
        <f>IF('①7.積算内訳（販促）'!F712="","",'①7.積算内訳（販促）'!F712)</f>
        <v/>
      </c>
      <c r="G713" s="754" t="str">
        <f>IF('①7.積算内訳（販促）'!G712="","",'①7.積算内訳（販促）'!G712)</f>
        <v/>
      </c>
      <c r="H713" s="753" t="str">
        <f>IF('①7.積算内訳（販促）'!H712="","",'①7.積算内訳（販促）'!H712)</f>
        <v/>
      </c>
      <c r="I713" s="1780"/>
      <c r="J713" s="264" t="s">
        <v>594</v>
      </c>
      <c r="K713" s="265"/>
      <c r="L713" s="288" t="str">
        <f t="shared" si="143"/>
        <v/>
      </c>
      <c r="M713" s="278"/>
      <c r="N713" s="278"/>
      <c r="O713" s="278"/>
      <c r="P713" s="1783"/>
      <c r="Q713" s="1373"/>
      <c r="R713" s="1374"/>
      <c r="S713" s="268"/>
      <c r="T713" s="270"/>
      <c r="U713" s="180"/>
    </row>
    <row r="714" spans="2:21" ht="19.5" hidden="1" customHeight="1">
      <c r="B714" s="1364"/>
      <c r="C714" s="272" t="s">
        <v>631</v>
      </c>
      <c r="D714" s="265"/>
      <c r="E714" s="288">
        <f t="shared" si="142"/>
        <v>0</v>
      </c>
      <c r="F714" s="288" t="str">
        <f>IF('①7.積算内訳（販促）'!F713="","",'①7.積算内訳（販促）'!F713)</f>
        <v/>
      </c>
      <c r="G714" s="288" t="str">
        <f>IF('①7.積算内訳（販促）'!G713="","",'①7.積算内訳（販促）'!G713)</f>
        <v/>
      </c>
      <c r="H714" s="753" t="str">
        <f>IF('①7.積算内訳（販促）'!H713="","",'①7.積算内訳（販促）'!H713)</f>
        <v/>
      </c>
      <c r="I714" s="1780"/>
      <c r="J714" s="272" t="s">
        <v>631</v>
      </c>
      <c r="K714" s="265"/>
      <c r="L714" s="288" t="str">
        <f t="shared" si="143"/>
        <v/>
      </c>
      <c r="M714" s="266"/>
      <c r="N714" s="266"/>
      <c r="O714" s="266"/>
      <c r="P714" s="1783"/>
      <c r="Q714" s="1373"/>
      <c r="R714" s="1374"/>
      <c r="S714" s="268"/>
      <c r="T714" s="270"/>
      <c r="U714" s="180"/>
    </row>
    <row r="715" spans="2:21" ht="19.5" hidden="1" customHeight="1">
      <c r="B715" s="1364"/>
      <c r="C715" s="264" t="s">
        <v>595</v>
      </c>
      <c r="D715" s="265"/>
      <c r="E715" s="288">
        <f t="shared" si="142"/>
        <v>0</v>
      </c>
      <c r="F715" s="288" t="str">
        <f>IF('①7.積算内訳（販促）'!F714="","",'①7.積算内訳（販促）'!F714)</f>
        <v/>
      </c>
      <c r="G715" s="288" t="str">
        <f>IF('①7.積算内訳（販促）'!G714="","",'①7.積算内訳（販促）'!G714)</f>
        <v/>
      </c>
      <c r="H715" s="753" t="str">
        <f>IF('①7.積算内訳（販促）'!H714="","",'①7.積算内訳（販促）'!H714)</f>
        <v/>
      </c>
      <c r="I715" s="1780"/>
      <c r="J715" s="264" t="s">
        <v>595</v>
      </c>
      <c r="K715" s="265"/>
      <c r="L715" s="288" t="str">
        <f t="shared" si="143"/>
        <v/>
      </c>
      <c r="M715" s="266"/>
      <c r="N715" s="266"/>
      <c r="O715" s="266"/>
      <c r="P715" s="1783"/>
      <c r="Q715" s="1373"/>
      <c r="R715" s="1374"/>
      <c r="S715" s="268"/>
      <c r="T715" s="270"/>
      <c r="U715" s="180"/>
    </row>
    <row r="716" spans="2:21" ht="19.5" hidden="1" customHeight="1" thickBot="1">
      <c r="B716" s="1365"/>
      <c r="C716" s="273" t="s">
        <v>596</v>
      </c>
      <c r="D716" s="758" t="str">
        <f>IF('①7.積算内訳（販促）'!D715="","",'①7.積算内訳（販促）'!D715)</f>
        <v/>
      </c>
      <c r="E716" s="761">
        <f>SUM(F716:H716)</f>
        <v>0</v>
      </c>
      <c r="F716" s="289" t="str">
        <f>IF('①7.積算内訳（販促）'!F715="","",'①7.積算内訳（販促）'!F715)</f>
        <v/>
      </c>
      <c r="G716" s="289" t="str">
        <f>IF('①7.積算内訳（販促）'!G715="","",'①7.積算内訳（販促）'!G715)</f>
        <v/>
      </c>
      <c r="H716" s="755" t="str">
        <f>IF('①7.積算内訳（販促）'!H715="","",'①7.積算内訳（販促）'!H715)</f>
        <v/>
      </c>
      <c r="I716" s="1781"/>
      <c r="J716" s="273" t="s">
        <v>596</v>
      </c>
      <c r="K716" s="274"/>
      <c r="L716" s="761" t="str">
        <f t="shared" si="143"/>
        <v/>
      </c>
      <c r="M716" s="748"/>
      <c r="N716" s="748"/>
      <c r="O716" s="748"/>
      <c r="P716" s="1784"/>
      <c r="Q716" s="1381"/>
      <c r="R716" s="1382"/>
      <c r="S716" s="268"/>
      <c r="T716" s="270"/>
      <c r="U716" s="180"/>
    </row>
    <row r="717" spans="2:21" ht="37.5" hidden="1" customHeight="1">
      <c r="B717" s="285" t="str">
        <f>IF('①4.事業内容（販促）'!B76="","",'①4.事業内容（販促）'!B76)</f>
        <v/>
      </c>
      <c r="C717" s="1359" t="str">
        <f>IF('①4.事業内容（販促）'!C76="","",'①4.事業内容（販促）'!C76)</f>
        <v/>
      </c>
      <c r="D717" s="1360"/>
      <c r="E717" s="286">
        <f>SUM(E718:E726)</f>
        <v>0</v>
      </c>
      <c r="F717" s="286">
        <f>SUM(F718:F726)</f>
        <v>0</v>
      </c>
      <c r="G717" s="286">
        <f>SUM(G718:G726)</f>
        <v>0</v>
      </c>
      <c r="H717" s="757">
        <f>SUM(H718:H726)</f>
        <v>0</v>
      </c>
      <c r="I717" s="760" t="str">
        <f>IF('⑦1.活動計画変更（販促）'!C149="変更",'⑦1.活動計画変更（販促）'!B149,IF('⑦1.活動計画変更（販促）'!C149="中止",'⑦1.活動計画変更（販促）'!B149,""))</f>
        <v/>
      </c>
      <c r="J717" s="1359" t="str">
        <f>IF('⑦1.活動計画変更（販促）'!C149="変更",'⑦1.活動計画変更（販促）'!D149,"")</f>
        <v/>
      </c>
      <c r="K717" s="1360"/>
      <c r="L717" s="286" t="str">
        <f>IF(SUM(L718:L726)=0,"",SUM(L718:L726))</f>
        <v/>
      </c>
      <c r="M717" s="286" t="str">
        <f>IF(SUM(M718:M726)=0,"",SUM(M718:M726))</f>
        <v/>
      </c>
      <c r="N717" s="286" t="str">
        <f>IF(SUM(N718:N726)=0,"",SUM(N718:N726))</f>
        <v/>
      </c>
      <c r="O717" s="286" t="str">
        <f>IF(SUM(O718:O726)=0,"",SUM(O718:O726))</f>
        <v/>
      </c>
      <c r="P717" s="280"/>
      <c r="Q717" s="1777"/>
      <c r="R717" s="1778"/>
      <c r="S717" s="259"/>
      <c r="T717" s="257"/>
      <c r="U717" s="180"/>
    </row>
    <row r="718" spans="2:21" ht="19.5" hidden="1" customHeight="1">
      <c r="B718" s="1363"/>
      <c r="C718" s="260" t="s">
        <v>589</v>
      </c>
      <c r="D718" s="261"/>
      <c r="E718" s="287">
        <f>SUM(F718:H718)</f>
        <v>0</v>
      </c>
      <c r="F718" s="287" t="str">
        <f>IF('①7.積算内訳（販促）'!F717="","",'①7.積算内訳（販促）'!F717)</f>
        <v/>
      </c>
      <c r="G718" s="287" t="str">
        <f>IF('①7.積算内訳（販促）'!G717="","",'①7.積算内訳（販促）'!G717)</f>
        <v/>
      </c>
      <c r="H718" s="752" t="str">
        <f>IF('①7.積算内訳（販促）'!H717="","",'①7.積算内訳（販促）'!H717)</f>
        <v/>
      </c>
      <c r="I718" s="1779" t="str">
        <f>IF('⑦1.活動計画変更（販促）'!C149="選択","",IF('⑦1.活動計画変更（販促）'!C149="変更",'⑦1.活動計画変更（販促）'!C149,IF('⑦1.活動計画変更（販促）'!C149="中止","中止","")))</f>
        <v/>
      </c>
      <c r="J718" s="260" t="s">
        <v>589</v>
      </c>
      <c r="K718" s="261"/>
      <c r="L718" s="287" t="str">
        <f>IF(SUM(M718:O718)=0,"",SUM(M718:O718))</f>
        <v/>
      </c>
      <c r="M718" s="262"/>
      <c r="N718" s="262"/>
      <c r="O718" s="262"/>
      <c r="P718" s="1782"/>
      <c r="Q718" s="1785"/>
      <c r="R718" s="1786"/>
      <c r="S718" s="268"/>
      <c r="T718" s="270"/>
      <c r="U718" s="180"/>
    </row>
    <row r="719" spans="2:21" ht="19.5" hidden="1" customHeight="1">
      <c r="B719" s="1364"/>
      <c r="C719" s="264" t="s">
        <v>590</v>
      </c>
      <c r="D719" s="265"/>
      <c r="E719" s="288">
        <f t="shared" ref="E719:E725" si="144">SUM(F719:H719)</f>
        <v>0</v>
      </c>
      <c r="F719" s="288" t="str">
        <f>IF('①7.積算内訳（販促）'!F718="","",'①7.積算内訳（販促）'!F718)</f>
        <v/>
      </c>
      <c r="G719" s="288" t="str">
        <f>IF('①7.積算内訳（販促）'!G718="","",'①7.積算内訳（販促）'!G718)</f>
        <v/>
      </c>
      <c r="H719" s="753" t="str">
        <f>IF('①7.積算内訳（販促）'!H718="","",'①7.積算内訳（販促）'!H718)</f>
        <v/>
      </c>
      <c r="I719" s="1780"/>
      <c r="J719" s="264" t="s">
        <v>590</v>
      </c>
      <c r="K719" s="265"/>
      <c r="L719" s="288" t="str">
        <f t="shared" ref="L719:L726" si="145">IF(SUM(M719:O719)=0,"",SUM(M719:O719))</f>
        <v/>
      </c>
      <c r="M719" s="266"/>
      <c r="N719" s="266"/>
      <c r="O719" s="266"/>
      <c r="P719" s="1783"/>
      <c r="Q719" s="1373"/>
      <c r="R719" s="1374"/>
      <c r="S719" s="259"/>
      <c r="T719" s="257"/>
      <c r="U719" s="180"/>
    </row>
    <row r="720" spans="2:21" ht="19.5" hidden="1" customHeight="1">
      <c r="B720" s="1364"/>
      <c r="C720" s="264" t="s">
        <v>591</v>
      </c>
      <c r="D720" s="265"/>
      <c r="E720" s="288">
        <f t="shared" si="144"/>
        <v>0</v>
      </c>
      <c r="F720" s="288" t="str">
        <f>IF('①7.積算内訳（販促）'!F719="","",'①7.積算内訳（販促）'!F719)</f>
        <v/>
      </c>
      <c r="G720" s="288" t="str">
        <f>IF('①7.積算内訳（販促）'!G719="","",'①7.積算内訳（販促）'!G719)</f>
        <v/>
      </c>
      <c r="H720" s="753" t="str">
        <f>IF('①7.積算内訳（販促）'!H719="","",'①7.積算内訳（販促）'!H719)</f>
        <v/>
      </c>
      <c r="I720" s="1780"/>
      <c r="J720" s="264" t="s">
        <v>591</v>
      </c>
      <c r="K720" s="265"/>
      <c r="L720" s="288" t="str">
        <f t="shared" si="145"/>
        <v/>
      </c>
      <c r="M720" s="266"/>
      <c r="N720" s="266"/>
      <c r="O720" s="266"/>
      <c r="P720" s="1783"/>
      <c r="Q720" s="1373"/>
      <c r="R720" s="1374"/>
      <c r="S720" s="259"/>
      <c r="T720" s="257"/>
      <c r="U720" s="180"/>
    </row>
    <row r="721" spans="2:21" ht="19.5" hidden="1" customHeight="1">
      <c r="B721" s="1364"/>
      <c r="C721" s="269" t="s">
        <v>592</v>
      </c>
      <c r="D721" s="265"/>
      <c r="E721" s="288">
        <f t="shared" si="144"/>
        <v>0</v>
      </c>
      <c r="F721" s="288" t="str">
        <f>IF('①7.積算内訳（販促）'!F720="","",'①7.積算内訳（販促）'!F720)</f>
        <v/>
      </c>
      <c r="G721" s="288" t="str">
        <f>IF('①7.積算内訳（販促）'!G720="","",'①7.積算内訳（販促）'!G720)</f>
        <v/>
      </c>
      <c r="H721" s="753" t="str">
        <f>IF('①7.積算内訳（販促）'!H720="","",'①7.積算内訳（販促）'!H720)</f>
        <v/>
      </c>
      <c r="I721" s="1780"/>
      <c r="J721" s="269" t="s">
        <v>592</v>
      </c>
      <c r="K721" s="265"/>
      <c r="L721" s="288" t="str">
        <f t="shared" si="145"/>
        <v/>
      </c>
      <c r="M721" s="266"/>
      <c r="N721" s="266"/>
      <c r="O721" s="266"/>
      <c r="P721" s="1783"/>
      <c r="Q721" s="1373"/>
      <c r="R721" s="1374"/>
      <c r="S721" s="259"/>
      <c r="T721" s="257"/>
      <c r="U721" s="180"/>
    </row>
    <row r="722" spans="2:21" ht="19.5" hidden="1" customHeight="1">
      <c r="B722" s="1364"/>
      <c r="C722" s="264" t="s">
        <v>593</v>
      </c>
      <c r="D722" s="265"/>
      <c r="E722" s="288">
        <f t="shared" si="144"/>
        <v>0</v>
      </c>
      <c r="F722" s="288" t="str">
        <f>IF('①7.積算内訳（販促）'!F721="","",'①7.積算内訳（販促）'!F721)</f>
        <v/>
      </c>
      <c r="G722" s="288" t="str">
        <f>IF('①7.積算内訳（販促）'!G721="","",'①7.積算内訳（販促）'!G721)</f>
        <v/>
      </c>
      <c r="H722" s="753" t="str">
        <f>IF('①7.積算内訳（販促）'!H721="","",'①7.積算内訳（販促）'!H721)</f>
        <v/>
      </c>
      <c r="I722" s="1780"/>
      <c r="J722" s="264" t="s">
        <v>593</v>
      </c>
      <c r="K722" s="265"/>
      <c r="L722" s="288" t="str">
        <f t="shared" si="145"/>
        <v/>
      </c>
      <c r="M722" s="266"/>
      <c r="N722" s="266"/>
      <c r="O722" s="266"/>
      <c r="P722" s="1783"/>
      <c r="Q722" s="1373"/>
      <c r="R722" s="1374"/>
      <c r="S722" s="268"/>
      <c r="T722" s="270"/>
      <c r="U722" s="180"/>
    </row>
    <row r="723" spans="2:21" ht="19.5" hidden="1" customHeight="1">
      <c r="B723" s="1364"/>
      <c r="C723" s="264" t="s">
        <v>594</v>
      </c>
      <c r="D723" s="265"/>
      <c r="E723" s="288">
        <f t="shared" si="144"/>
        <v>0</v>
      </c>
      <c r="F723" s="754" t="str">
        <f>IF('①7.積算内訳（販促）'!F722="","",'①7.積算内訳（販促）'!F722)</f>
        <v/>
      </c>
      <c r="G723" s="754" t="str">
        <f>IF('①7.積算内訳（販促）'!G722="","",'①7.積算内訳（販促）'!G722)</f>
        <v/>
      </c>
      <c r="H723" s="753" t="str">
        <f>IF('①7.積算内訳（販促）'!H722="","",'①7.積算内訳（販促）'!H722)</f>
        <v/>
      </c>
      <c r="I723" s="1780"/>
      <c r="J723" s="264" t="s">
        <v>594</v>
      </c>
      <c r="K723" s="265"/>
      <c r="L723" s="288" t="str">
        <f t="shared" si="145"/>
        <v/>
      </c>
      <c r="M723" s="278"/>
      <c r="N723" s="278"/>
      <c r="O723" s="278"/>
      <c r="P723" s="1783"/>
      <c r="Q723" s="1373"/>
      <c r="R723" s="1374"/>
      <c r="S723" s="268"/>
      <c r="T723" s="270"/>
      <c r="U723" s="180"/>
    </row>
    <row r="724" spans="2:21" ht="19.5" hidden="1" customHeight="1">
      <c r="B724" s="1364"/>
      <c r="C724" s="272" t="s">
        <v>631</v>
      </c>
      <c r="D724" s="265"/>
      <c r="E724" s="288">
        <f t="shared" si="144"/>
        <v>0</v>
      </c>
      <c r="F724" s="288" t="str">
        <f>IF('①7.積算内訳（販促）'!F723="","",'①7.積算内訳（販促）'!F723)</f>
        <v/>
      </c>
      <c r="G724" s="288" t="str">
        <f>IF('①7.積算内訳（販促）'!G723="","",'①7.積算内訳（販促）'!G723)</f>
        <v/>
      </c>
      <c r="H724" s="753" t="str">
        <f>IF('①7.積算内訳（販促）'!H723="","",'①7.積算内訳（販促）'!H723)</f>
        <v/>
      </c>
      <c r="I724" s="1780"/>
      <c r="J724" s="272" t="s">
        <v>631</v>
      </c>
      <c r="K724" s="265"/>
      <c r="L724" s="288" t="str">
        <f t="shared" si="145"/>
        <v/>
      </c>
      <c r="M724" s="266"/>
      <c r="N724" s="266"/>
      <c r="O724" s="266"/>
      <c r="P724" s="1783"/>
      <c r="Q724" s="1373"/>
      <c r="R724" s="1374"/>
      <c r="S724" s="268"/>
      <c r="T724" s="270"/>
      <c r="U724" s="180"/>
    </row>
    <row r="725" spans="2:21" ht="19.5" hidden="1" customHeight="1">
      <c r="B725" s="1364"/>
      <c r="C725" s="264" t="s">
        <v>595</v>
      </c>
      <c r="D725" s="265"/>
      <c r="E725" s="288">
        <f t="shared" si="144"/>
        <v>0</v>
      </c>
      <c r="F725" s="288" t="str">
        <f>IF('①7.積算内訳（販促）'!F724="","",'①7.積算内訳（販促）'!F724)</f>
        <v/>
      </c>
      <c r="G725" s="288" t="str">
        <f>IF('①7.積算内訳（販促）'!G724="","",'①7.積算内訳（販促）'!G724)</f>
        <v/>
      </c>
      <c r="H725" s="753" t="str">
        <f>IF('①7.積算内訳（販促）'!H724="","",'①7.積算内訳（販促）'!H724)</f>
        <v/>
      </c>
      <c r="I725" s="1780"/>
      <c r="J725" s="264" t="s">
        <v>595</v>
      </c>
      <c r="K725" s="265"/>
      <c r="L725" s="288" t="str">
        <f t="shared" si="145"/>
        <v/>
      </c>
      <c r="M725" s="266"/>
      <c r="N725" s="266"/>
      <c r="O725" s="266"/>
      <c r="P725" s="1783"/>
      <c r="Q725" s="1373"/>
      <c r="R725" s="1374"/>
      <c r="S725" s="268"/>
      <c r="T725" s="270"/>
      <c r="U725" s="180"/>
    </row>
    <row r="726" spans="2:21" ht="19.5" hidden="1" customHeight="1" thickBot="1">
      <c r="B726" s="1365"/>
      <c r="C726" s="273" t="s">
        <v>596</v>
      </c>
      <c r="D726" s="758" t="str">
        <f>IF('①7.積算内訳（販促）'!D725="","",'①7.積算内訳（販促）'!D725)</f>
        <v/>
      </c>
      <c r="E726" s="289">
        <f>SUM(F726:H726)</f>
        <v>0</v>
      </c>
      <c r="F726" s="289" t="str">
        <f>IF('①7.積算内訳（販促）'!F725="","",'①7.積算内訳（販促）'!F725)</f>
        <v/>
      </c>
      <c r="G726" s="289" t="str">
        <f>IF('①7.積算内訳（販促）'!G725="","",'①7.積算内訳（販促）'!G725)</f>
        <v/>
      </c>
      <c r="H726" s="755" t="str">
        <f>IF('①7.積算内訳（販促）'!H725="","",'①7.積算内訳（販促）'!H725)</f>
        <v/>
      </c>
      <c r="I726" s="1781"/>
      <c r="J726" s="273" t="s">
        <v>596</v>
      </c>
      <c r="K726" s="274"/>
      <c r="L726" s="289" t="str">
        <f t="shared" si="145"/>
        <v/>
      </c>
      <c r="M726" s="275"/>
      <c r="N726" s="275"/>
      <c r="O726" s="275"/>
      <c r="P726" s="1784"/>
      <c r="Q726" s="1381"/>
      <c r="R726" s="1382"/>
      <c r="S726" s="268"/>
      <c r="T726" s="270"/>
      <c r="U726" s="180"/>
    </row>
    <row r="727" spans="2:21" ht="37.5" hidden="1" customHeight="1">
      <c r="B727" s="204" t="str">
        <f>IF('①4.事業内容（販促）'!B77="","",'①4.事業内容（販促）'!B77)</f>
        <v/>
      </c>
      <c r="C727" s="1359" t="str">
        <f>IF('①4.事業内容（販促）'!C77="","",'①4.事業内容（販促）'!C77)</f>
        <v/>
      </c>
      <c r="D727" s="1360"/>
      <c r="E727" s="284">
        <f>SUM(E728:E736)</f>
        <v>0</v>
      </c>
      <c r="F727" s="284">
        <f>SUM(F728:F736)</f>
        <v>0</v>
      </c>
      <c r="G727" s="284">
        <f>SUM(G728:G736)</f>
        <v>0</v>
      </c>
      <c r="H727" s="756">
        <f>SUM(H728:H736)</f>
        <v>0</v>
      </c>
      <c r="I727" s="760" t="str">
        <f>IF('⑦1.活動計画変更（販促）'!C151="変更",'⑦1.活動計画変更（販促）'!B151,IF('⑦1.活動計画変更（販促）'!C151="中止",'⑦1.活動計画変更（販促）'!B151,""))</f>
        <v/>
      </c>
      <c r="J727" s="1359" t="str">
        <f>IF('⑦1.活動計画変更（販促）'!C151="変更",'⑦1.活動計画変更（販促）'!D151,"")</f>
        <v/>
      </c>
      <c r="K727" s="1360"/>
      <c r="L727" s="284" t="str">
        <f>IF(SUM(L728:L736)=0,"",SUM(L728:L736))</f>
        <v/>
      </c>
      <c r="M727" s="284" t="str">
        <f>IF(SUM(M728:M736)=0,"",SUM(M728:M736))</f>
        <v/>
      </c>
      <c r="N727" s="284" t="str">
        <f>IF(SUM(N728:N736)=0,"",SUM(N728:N736))</f>
        <v/>
      </c>
      <c r="O727" s="284" t="str">
        <f>IF(SUM(O728:O736)=0,"",SUM(O728:O736))</f>
        <v/>
      </c>
      <c r="P727" s="277"/>
      <c r="Q727" s="1787"/>
      <c r="R727" s="1788"/>
      <c r="S727" s="259"/>
      <c r="T727" s="257"/>
      <c r="U727" s="180"/>
    </row>
    <row r="728" spans="2:21" ht="19.5" hidden="1" customHeight="1">
      <c r="B728" s="1363"/>
      <c r="C728" s="260" t="s">
        <v>589</v>
      </c>
      <c r="D728" s="261"/>
      <c r="E728" s="287">
        <f>SUM(F728:H728)</f>
        <v>0</v>
      </c>
      <c r="F728" s="287" t="str">
        <f>IF('①7.積算内訳（販促）'!F727="","",'①7.積算内訳（販促）'!F727)</f>
        <v/>
      </c>
      <c r="G728" s="287" t="str">
        <f>IF('①7.積算内訳（販促）'!G727="","",'①7.積算内訳（販促）'!G727)</f>
        <v/>
      </c>
      <c r="H728" s="752" t="str">
        <f>IF('①7.積算内訳（販促）'!H727="","",'①7.積算内訳（販促）'!H727)</f>
        <v/>
      </c>
      <c r="I728" s="1779" t="str">
        <f>IF('⑦1.活動計画変更（販促）'!C151="選択","",IF('⑦1.活動計画変更（販促）'!C151="変更",'⑦1.活動計画変更（販促）'!C151,IF('⑦1.活動計画変更（販促）'!C151="中止","中止","")))</f>
        <v/>
      </c>
      <c r="J728" s="260" t="s">
        <v>589</v>
      </c>
      <c r="K728" s="261"/>
      <c r="L728" s="287" t="str">
        <f>IF(SUM(M728:O728)=0,"",SUM(M728:O728))</f>
        <v/>
      </c>
      <c r="M728" s="262"/>
      <c r="N728" s="262"/>
      <c r="O728" s="262"/>
      <c r="P728" s="1782"/>
      <c r="Q728" s="1785"/>
      <c r="R728" s="1786"/>
      <c r="S728" s="268"/>
      <c r="T728" s="270"/>
      <c r="U728" s="180"/>
    </row>
    <row r="729" spans="2:21" ht="19.5" hidden="1" customHeight="1">
      <c r="B729" s="1364"/>
      <c r="C729" s="264" t="s">
        <v>590</v>
      </c>
      <c r="D729" s="265"/>
      <c r="E729" s="288">
        <f t="shared" ref="E729:E735" si="146">SUM(F729:H729)</f>
        <v>0</v>
      </c>
      <c r="F729" s="288" t="str">
        <f>IF('①7.積算内訳（販促）'!F728="","",'①7.積算内訳（販促）'!F728)</f>
        <v/>
      </c>
      <c r="G729" s="288" t="str">
        <f>IF('①7.積算内訳（販促）'!G728="","",'①7.積算内訳（販促）'!G728)</f>
        <v/>
      </c>
      <c r="H729" s="753" t="str">
        <f>IF('①7.積算内訳（販促）'!H728="","",'①7.積算内訳（販促）'!H728)</f>
        <v/>
      </c>
      <c r="I729" s="1780"/>
      <c r="J729" s="264" t="s">
        <v>590</v>
      </c>
      <c r="K729" s="265"/>
      <c r="L729" s="288" t="str">
        <f t="shared" ref="L729:L736" si="147">IF(SUM(M729:O729)=0,"",SUM(M729:O729))</f>
        <v/>
      </c>
      <c r="M729" s="266"/>
      <c r="N729" s="266"/>
      <c r="O729" s="266"/>
      <c r="P729" s="1783"/>
      <c r="Q729" s="1373"/>
      <c r="R729" s="1374"/>
      <c r="S729" s="259"/>
      <c r="T729" s="257"/>
      <c r="U729" s="180"/>
    </row>
    <row r="730" spans="2:21" ht="19.5" hidden="1" customHeight="1">
      <c r="B730" s="1364"/>
      <c r="C730" s="264" t="s">
        <v>591</v>
      </c>
      <c r="D730" s="265"/>
      <c r="E730" s="288">
        <f t="shared" si="146"/>
        <v>0</v>
      </c>
      <c r="F730" s="288" t="str">
        <f>IF('①7.積算内訳（販促）'!F729="","",'①7.積算内訳（販促）'!F729)</f>
        <v/>
      </c>
      <c r="G730" s="288" t="str">
        <f>IF('①7.積算内訳（販促）'!G729="","",'①7.積算内訳（販促）'!G729)</f>
        <v/>
      </c>
      <c r="H730" s="753" t="str">
        <f>IF('①7.積算内訳（販促）'!H729="","",'①7.積算内訳（販促）'!H729)</f>
        <v/>
      </c>
      <c r="I730" s="1780"/>
      <c r="J730" s="264" t="s">
        <v>591</v>
      </c>
      <c r="K730" s="265"/>
      <c r="L730" s="288" t="str">
        <f t="shared" si="147"/>
        <v/>
      </c>
      <c r="M730" s="266"/>
      <c r="N730" s="266"/>
      <c r="O730" s="266"/>
      <c r="P730" s="1783"/>
      <c r="Q730" s="1373"/>
      <c r="R730" s="1374"/>
      <c r="S730" s="259"/>
      <c r="T730" s="257"/>
      <c r="U730" s="180"/>
    </row>
    <row r="731" spans="2:21" ht="19.5" hidden="1" customHeight="1">
      <c r="B731" s="1364"/>
      <c r="C731" s="269" t="s">
        <v>592</v>
      </c>
      <c r="D731" s="265"/>
      <c r="E731" s="288">
        <f t="shared" si="146"/>
        <v>0</v>
      </c>
      <c r="F731" s="288" t="str">
        <f>IF('①7.積算内訳（販促）'!F730="","",'①7.積算内訳（販促）'!F730)</f>
        <v/>
      </c>
      <c r="G731" s="288" t="str">
        <f>IF('①7.積算内訳（販促）'!G730="","",'①7.積算内訳（販促）'!G730)</f>
        <v/>
      </c>
      <c r="H731" s="753" t="str">
        <f>IF('①7.積算内訳（販促）'!H730="","",'①7.積算内訳（販促）'!H730)</f>
        <v/>
      </c>
      <c r="I731" s="1780"/>
      <c r="J731" s="269" t="s">
        <v>592</v>
      </c>
      <c r="K731" s="265"/>
      <c r="L731" s="288" t="str">
        <f t="shared" si="147"/>
        <v/>
      </c>
      <c r="M731" s="266"/>
      <c r="N731" s="266"/>
      <c r="O731" s="266"/>
      <c r="P731" s="1783"/>
      <c r="Q731" s="1373"/>
      <c r="R731" s="1374"/>
      <c r="S731" s="259"/>
      <c r="T731" s="257"/>
      <c r="U731" s="180"/>
    </row>
    <row r="732" spans="2:21" ht="19.5" hidden="1" customHeight="1">
      <c r="B732" s="1364"/>
      <c r="C732" s="264" t="s">
        <v>593</v>
      </c>
      <c r="D732" s="265"/>
      <c r="E732" s="288">
        <f t="shared" si="146"/>
        <v>0</v>
      </c>
      <c r="F732" s="288" t="str">
        <f>IF('①7.積算内訳（販促）'!F731="","",'①7.積算内訳（販促）'!F731)</f>
        <v/>
      </c>
      <c r="G732" s="288" t="str">
        <f>IF('①7.積算内訳（販促）'!G731="","",'①7.積算内訳（販促）'!G731)</f>
        <v/>
      </c>
      <c r="H732" s="753" t="str">
        <f>IF('①7.積算内訳（販促）'!H731="","",'①7.積算内訳（販促）'!H731)</f>
        <v/>
      </c>
      <c r="I732" s="1780"/>
      <c r="J732" s="264" t="s">
        <v>593</v>
      </c>
      <c r="K732" s="265"/>
      <c r="L732" s="288" t="str">
        <f t="shared" si="147"/>
        <v/>
      </c>
      <c r="M732" s="266"/>
      <c r="N732" s="266"/>
      <c r="O732" s="266"/>
      <c r="P732" s="1783"/>
      <c r="Q732" s="1373"/>
      <c r="R732" s="1374"/>
      <c r="S732" s="268"/>
      <c r="T732" s="270"/>
      <c r="U732" s="180"/>
    </row>
    <row r="733" spans="2:21" ht="19.5" hidden="1" customHeight="1">
      <c r="B733" s="1364"/>
      <c r="C733" s="264" t="s">
        <v>594</v>
      </c>
      <c r="D733" s="265"/>
      <c r="E733" s="288">
        <f t="shared" si="146"/>
        <v>0</v>
      </c>
      <c r="F733" s="754" t="str">
        <f>IF('①7.積算内訳（販促）'!F732="","",'①7.積算内訳（販促）'!F732)</f>
        <v/>
      </c>
      <c r="G733" s="754" t="str">
        <f>IF('①7.積算内訳（販促）'!G732="","",'①7.積算内訳（販促）'!G732)</f>
        <v/>
      </c>
      <c r="H733" s="753" t="str">
        <f>IF('①7.積算内訳（販促）'!H732="","",'①7.積算内訳（販促）'!H732)</f>
        <v/>
      </c>
      <c r="I733" s="1780"/>
      <c r="J733" s="264" t="s">
        <v>594</v>
      </c>
      <c r="K733" s="265"/>
      <c r="L733" s="288" t="str">
        <f t="shared" si="147"/>
        <v/>
      </c>
      <c r="M733" s="278"/>
      <c r="N733" s="278"/>
      <c r="O733" s="278"/>
      <c r="P733" s="1783"/>
      <c r="Q733" s="1373"/>
      <c r="R733" s="1374"/>
      <c r="S733" s="268"/>
      <c r="T733" s="270"/>
      <c r="U733" s="180"/>
    </row>
    <row r="734" spans="2:21" ht="19.5" hidden="1" customHeight="1">
      <c r="B734" s="1364"/>
      <c r="C734" s="272" t="s">
        <v>631</v>
      </c>
      <c r="D734" s="265"/>
      <c r="E734" s="288">
        <f t="shared" si="146"/>
        <v>0</v>
      </c>
      <c r="F734" s="288" t="str">
        <f>IF('①7.積算内訳（販促）'!F733="","",'①7.積算内訳（販促）'!F733)</f>
        <v/>
      </c>
      <c r="G734" s="288" t="str">
        <f>IF('①7.積算内訳（販促）'!G733="","",'①7.積算内訳（販促）'!G733)</f>
        <v/>
      </c>
      <c r="H734" s="753" t="str">
        <f>IF('①7.積算内訳（販促）'!H733="","",'①7.積算内訳（販促）'!H733)</f>
        <v/>
      </c>
      <c r="I734" s="1780"/>
      <c r="J734" s="272" t="s">
        <v>631</v>
      </c>
      <c r="K734" s="265"/>
      <c r="L734" s="288" t="str">
        <f t="shared" si="147"/>
        <v/>
      </c>
      <c r="M734" s="266"/>
      <c r="N734" s="266"/>
      <c r="O734" s="266"/>
      <c r="P734" s="1783"/>
      <c r="Q734" s="1373"/>
      <c r="R734" s="1374"/>
      <c r="S734" s="268"/>
      <c r="T734" s="270"/>
      <c r="U734" s="180"/>
    </row>
    <row r="735" spans="2:21" ht="19.5" hidden="1" customHeight="1">
      <c r="B735" s="1364"/>
      <c r="C735" s="264" t="s">
        <v>595</v>
      </c>
      <c r="D735" s="265"/>
      <c r="E735" s="288">
        <f t="shared" si="146"/>
        <v>0</v>
      </c>
      <c r="F735" s="288" t="str">
        <f>IF('①7.積算内訳（販促）'!F734="","",'①7.積算内訳（販促）'!F734)</f>
        <v/>
      </c>
      <c r="G735" s="288" t="str">
        <f>IF('①7.積算内訳（販促）'!G734="","",'①7.積算内訳（販促）'!G734)</f>
        <v/>
      </c>
      <c r="H735" s="753" t="str">
        <f>IF('①7.積算内訳（販促）'!H734="","",'①7.積算内訳（販促）'!H734)</f>
        <v/>
      </c>
      <c r="I735" s="1780"/>
      <c r="J735" s="264" t="s">
        <v>595</v>
      </c>
      <c r="K735" s="265"/>
      <c r="L735" s="288" t="str">
        <f t="shared" si="147"/>
        <v/>
      </c>
      <c r="M735" s="266"/>
      <c r="N735" s="266"/>
      <c r="O735" s="266"/>
      <c r="P735" s="1783"/>
      <c r="Q735" s="1373"/>
      <c r="R735" s="1374"/>
      <c r="S735" s="268"/>
      <c r="T735" s="270"/>
      <c r="U735" s="180"/>
    </row>
    <row r="736" spans="2:21" ht="19.5" hidden="1" customHeight="1" thickBot="1">
      <c r="B736" s="1365"/>
      <c r="C736" s="273" t="s">
        <v>596</v>
      </c>
      <c r="D736" s="758" t="str">
        <f>IF('①7.積算内訳（販促）'!D735="","",'①7.積算内訳（販促）'!D735)</f>
        <v/>
      </c>
      <c r="E736" s="289">
        <f>SUM(F736:H736)</f>
        <v>0</v>
      </c>
      <c r="F736" s="289" t="str">
        <f>IF('①7.積算内訳（販促）'!F735="","",'①7.積算内訳（販促）'!F735)</f>
        <v/>
      </c>
      <c r="G736" s="289" t="str">
        <f>IF('①7.積算内訳（販促）'!G735="","",'①7.積算内訳（販促）'!G735)</f>
        <v/>
      </c>
      <c r="H736" s="755" t="str">
        <f>IF('①7.積算内訳（販促）'!H735="","",'①7.積算内訳（販促）'!H735)</f>
        <v/>
      </c>
      <c r="I736" s="1781"/>
      <c r="J736" s="273" t="s">
        <v>596</v>
      </c>
      <c r="K736" s="274"/>
      <c r="L736" s="289" t="str">
        <f t="shared" si="147"/>
        <v/>
      </c>
      <c r="M736" s="275"/>
      <c r="N736" s="275"/>
      <c r="O736" s="275"/>
      <c r="P736" s="1784"/>
      <c r="Q736" s="1381"/>
      <c r="R736" s="1382"/>
      <c r="S736" s="268"/>
      <c r="T736" s="270"/>
      <c r="U736" s="180"/>
    </row>
    <row r="737" spans="2:21" ht="40.5" hidden="1" customHeight="1">
      <c r="B737" s="204" t="str">
        <f>IF('①4.事業内容（販促）'!B78="","",'①4.事業内容（販促）'!B78)</f>
        <v/>
      </c>
      <c r="C737" s="1359" t="str">
        <f>IF('①4.事業内容（販促）'!C78="","",'①4.事業内容（販促）'!C78)</f>
        <v/>
      </c>
      <c r="D737" s="1360"/>
      <c r="E737" s="284">
        <f>SUM(E738:E746)</f>
        <v>0</v>
      </c>
      <c r="F737" s="284">
        <f>SUM(F738:F746)</f>
        <v>0</v>
      </c>
      <c r="G737" s="284">
        <f>SUM(G738:G746)</f>
        <v>0</v>
      </c>
      <c r="H737" s="756">
        <f>SUM(H738:H746)</f>
        <v>0</v>
      </c>
      <c r="I737" s="760" t="str">
        <f>IF('⑦1.活動計画変更（販促）'!C153="変更",'⑦1.活動計画変更（販促）'!B153,IF('⑦1.活動計画変更（販促）'!C153="中止",'⑦1.活動計画変更（販促）'!B153,""))</f>
        <v/>
      </c>
      <c r="J737" s="1359" t="str">
        <f>IF('⑦1.活動計画変更（販促）'!C153="変更",'⑦1.活動計画変更（販促）'!D153,"")</f>
        <v/>
      </c>
      <c r="K737" s="1360"/>
      <c r="L737" s="284" t="str">
        <f>IF(SUM(L738:L746)=0,"",SUM(L738:L746))</f>
        <v/>
      </c>
      <c r="M737" s="284" t="str">
        <f>IF(SUM(M738:M746)=0,"",SUM(M738:M746))</f>
        <v/>
      </c>
      <c r="N737" s="284" t="str">
        <f>IF(SUM(N738:N746)=0,"",SUM(N738:N746))</f>
        <v/>
      </c>
      <c r="O737" s="284" t="str">
        <f>IF(SUM(O738:O746)=0,"",SUM(O738:O746))</f>
        <v/>
      </c>
      <c r="P737" s="279"/>
      <c r="Q737" s="1777"/>
      <c r="R737" s="1778"/>
      <c r="S737" s="259"/>
      <c r="T737" s="257"/>
      <c r="U737" s="180"/>
    </row>
    <row r="738" spans="2:21" ht="19.5" hidden="1" customHeight="1">
      <c r="B738" s="1363"/>
      <c r="C738" s="260" t="s">
        <v>589</v>
      </c>
      <c r="D738" s="261"/>
      <c r="E738" s="287">
        <f>SUM(F738:H738)</f>
        <v>0</v>
      </c>
      <c r="F738" s="287" t="str">
        <f>IF('①7.積算内訳（販促）'!F737="","",'①7.積算内訳（販促）'!F737)</f>
        <v/>
      </c>
      <c r="G738" s="287" t="str">
        <f>IF('①7.積算内訳（販促）'!G737="","",'①7.積算内訳（販促）'!G737)</f>
        <v/>
      </c>
      <c r="H738" s="752" t="str">
        <f>IF('①7.積算内訳（販促）'!H737="","",'①7.積算内訳（販促）'!H737)</f>
        <v/>
      </c>
      <c r="I738" s="1779" t="str">
        <f>IF('⑦1.活動計画変更（販促）'!C153="選択","",IF('⑦1.活動計画変更（販促）'!C153="変更",'⑦1.活動計画変更（販促）'!C153,IF('⑦1.活動計画変更（販促）'!C153="中止","中止","")))</f>
        <v/>
      </c>
      <c r="J738" s="260" t="s">
        <v>589</v>
      </c>
      <c r="K738" s="261"/>
      <c r="L738" s="287" t="str">
        <f>IF(SUM(M738:O738)=0,"",SUM(M738:O738))</f>
        <v/>
      </c>
      <c r="M738" s="262"/>
      <c r="N738" s="262"/>
      <c r="O738" s="262"/>
      <c r="P738" s="1782"/>
      <c r="Q738" s="1785"/>
      <c r="R738" s="1786"/>
      <c r="S738" s="259"/>
      <c r="T738" s="257"/>
      <c r="U738" s="180"/>
    </row>
    <row r="739" spans="2:21" ht="19.5" hidden="1" customHeight="1">
      <c r="B739" s="1364"/>
      <c r="C739" s="264" t="s">
        <v>590</v>
      </c>
      <c r="D739" s="265"/>
      <c r="E739" s="288">
        <f t="shared" ref="E739:E745" si="148">SUM(F739:H739)</f>
        <v>0</v>
      </c>
      <c r="F739" s="288" t="str">
        <f>IF('①7.積算内訳（販促）'!F738="","",'①7.積算内訳（販促）'!F738)</f>
        <v/>
      </c>
      <c r="G739" s="288" t="str">
        <f>IF('①7.積算内訳（販促）'!G738="","",'①7.積算内訳（販促）'!G738)</f>
        <v/>
      </c>
      <c r="H739" s="753" t="str">
        <f>IF('①7.積算内訳（販促）'!H738="","",'①7.積算内訳（販促）'!H738)</f>
        <v/>
      </c>
      <c r="I739" s="1780"/>
      <c r="J739" s="264" t="s">
        <v>590</v>
      </c>
      <c r="K739" s="265"/>
      <c r="L739" s="288" t="str">
        <f t="shared" ref="L739:L746" si="149">IF(SUM(M739:O739)=0,"",SUM(M739:O739))</f>
        <v/>
      </c>
      <c r="M739" s="266"/>
      <c r="N739" s="266"/>
      <c r="O739" s="266"/>
      <c r="P739" s="1783"/>
      <c r="Q739" s="1373"/>
      <c r="R739" s="1374"/>
      <c r="S739" s="268"/>
      <c r="T739" s="270"/>
      <c r="U739" s="180"/>
    </row>
    <row r="740" spans="2:21" ht="19.5" hidden="1" customHeight="1">
      <c r="B740" s="1364"/>
      <c r="C740" s="264" t="s">
        <v>591</v>
      </c>
      <c r="D740" s="265"/>
      <c r="E740" s="288">
        <f t="shared" si="148"/>
        <v>0</v>
      </c>
      <c r="F740" s="288" t="str">
        <f>IF('①7.積算内訳（販促）'!F739="","",'①7.積算内訳（販促）'!F739)</f>
        <v/>
      </c>
      <c r="G740" s="288" t="str">
        <f>IF('①7.積算内訳（販促）'!G739="","",'①7.積算内訳（販促）'!G739)</f>
        <v/>
      </c>
      <c r="H740" s="753" t="str">
        <f>IF('①7.積算内訳（販促）'!H739="","",'①7.積算内訳（販促）'!H739)</f>
        <v/>
      </c>
      <c r="I740" s="1780"/>
      <c r="J740" s="264" t="s">
        <v>591</v>
      </c>
      <c r="K740" s="265"/>
      <c r="L740" s="288" t="str">
        <f t="shared" si="149"/>
        <v/>
      </c>
      <c r="M740" s="266"/>
      <c r="N740" s="266"/>
      <c r="O740" s="266"/>
      <c r="P740" s="1783"/>
      <c r="Q740" s="1373"/>
      <c r="R740" s="1374"/>
      <c r="S740" s="268"/>
      <c r="T740" s="270"/>
      <c r="U740" s="180"/>
    </row>
    <row r="741" spans="2:21" ht="19.5" hidden="1" customHeight="1">
      <c r="B741" s="1364"/>
      <c r="C741" s="269" t="s">
        <v>592</v>
      </c>
      <c r="D741" s="265"/>
      <c r="E741" s="288">
        <f t="shared" si="148"/>
        <v>0</v>
      </c>
      <c r="F741" s="288" t="str">
        <f>IF('①7.積算内訳（販促）'!F740="","",'①7.積算内訳（販促）'!F740)</f>
        <v/>
      </c>
      <c r="G741" s="288" t="str">
        <f>IF('①7.積算内訳（販促）'!G740="","",'①7.積算内訳（販促）'!G740)</f>
        <v/>
      </c>
      <c r="H741" s="753" t="str">
        <f>IF('①7.積算内訳（販促）'!H740="","",'①7.積算内訳（販促）'!H740)</f>
        <v/>
      </c>
      <c r="I741" s="1780"/>
      <c r="J741" s="269" t="s">
        <v>592</v>
      </c>
      <c r="K741" s="265"/>
      <c r="L741" s="288" t="str">
        <f t="shared" si="149"/>
        <v/>
      </c>
      <c r="M741" s="266"/>
      <c r="N741" s="266"/>
      <c r="O741" s="266"/>
      <c r="P741" s="1783"/>
      <c r="Q741" s="1373"/>
      <c r="R741" s="1374"/>
      <c r="S741" s="268"/>
      <c r="T741" s="270"/>
      <c r="U741" s="180"/>
    </row>
    <row r="742" spans="2:21" ht="19.5" hidden="1" customHeight="1">
      <c r="B742" s="1364"/>
      <c r="C742" s="264" t="s">
        <v>593</v>
      </c>
      <c r="D742" s="265"/>
      <c r="E742" s="288">
        <f t="shared" si="148"/>
        <v>0</v>
      </c>
      <c r="F742" s="288" t="str">
        <f>IF('①7.積算内訳（販促）'!F741="","",'①7.積算内訳（販促）'!F741)</f>
        <v/>
      </c>
      <c r="G742" s="288" t="str">
        <f>IF('①7.積算内訳（販促）'!G741="","",'①7.積算内訳（販促）'!G741)</f>
        <v/>
      </c>
      <c r="H742" s="753" t="str">
        <f>IF('①7.積算内訳（販促）'!H741="","",'①7.積算内訳（販促）'!H741)</f>
        <v/>
      </c>
      <c r="I742" s="1780"/>
      <c r="J742" s="264" t="s">
        <v>593</v>
      </c>
      <c r="K742" s="265"/>
      <c r="L742" s="288" t="str">
        <f t="shared" si="149"/>
        <v/>
      </c>
      <c r="M742" s="266"/>
      <c r="N742" s="266"/>
      <c r="O742" s="266"/>
      <c r="P742" s="1783"/>
      <c r="Q742" s="1373"/>
      <c r="R742" s="1374"/>
      <c r="S742" s="259"/>
      <c r="T742" s="257"/>
      <c r="U742" s="180"/>
    </row>
    <row r="743" spans="2:21" ht="19.5" hidden="1" customHeight="1">
      <c r="B743" s="1364"/>
      <c r="C743" s="264" t="s">
        <v>594</v>
      </c>
      <c r="D743" s="265"/>
      <c r="E743" s="288">
        <f t="shared" si="148"/>
        <v>0</v>
      </c>
      <c r="F743" s="754" t="str">
        <f>IF('①7.積算内訳（販促）'!F742="","",'①7.積算内訳（販促）'!F742)</f>
        <v/>
      </c>
      <c r="G743" s="754" t="str">
        <f>IF('①7.積算内訳（販促）'!G742="","",'①7.積算内訳（販促）'!G742)</f>
        <v/>
      </c>
      <c r="H743" s="753" t="str">
        <f>IF('①7.積算内訳（販促）'!H742="","",'①7.積算内訳（販促）'!H742)</f>
        <v/>
      </c>
      <c r="I743" s="1780"/>
      <c r="J743" s="264" t="s">
        <v>594</v>
      </c>
      <c r="K743" s="265"/>
      <c r="L743" s="288" t="str">
        <f t="shared" si="149"/>
        <v/>
      </c>
      <c r="M743" s="278"/>
      <c r="N743" s="278"/>
      <c r="O743" s="278"/>
      <c r="P743" s="1783"/>
      <c r="Q743" s="1373"/>
      <c r="R743" s="1374"/>
      <c r="S743" s="259"/>
      <c r="T743" s="257"/>
      <c r="U743" s="180"/>
    </row>
    <row r="744" spans="2:21" ht="19.5" hidden="1" customHeight="1">
      <c r="B744" s="1364"/>
      <c r="C744" s="272" t="s">
        <v>631</v>
      </c>
      <c r="D744" s="265"/>
      <c r="E744" s="288">
        <f t="shared" si="148"/>
        <v>0</v>
      </c>
      <c r="F744" s="288" t="str">
        <f>IF('①7.積算内訳（販促）'!F743="","",'①7.積算内訳（販促）'!F743)</f>
        <v/>
      </c>
      <c r="G744" s="288" t="str">
        <f>IF('①7.積算内訳（販促）'!G743="","",'①7.積算内訳（販促）'!G743)</f>
        <v/>
      </c>
      <c r="H744" s="753" t="str">
        <f>IF('①7.積算内訳（販促）'!H743="","",'①7.積算内訳（販促）'!H743)</f>
        <v/>
      </c>
      <c r="I744" s="1780"/>
      <c r="J744" s="272" t="s">
        <v>631</v>
      </c>
      <c r="K744" s="265"/>
      <c r="L744" s="288" t="str">
        <f t="shared" si="149"/>
        <v/>
      </c>
      <c r="M744" s="266"/>
      <c r="N744" s="266"/>
      <c r="O744" s="266"/>
      <c r="P744" s="1783"/>
      <c r="Q744" s="1373"/>
      <c r="R744" s="1374"/>
      <c r="S744" s="259"/>
      <c r="T744" s="257"/>
      <c r="U744" s="180"/>
    </row>
    <row r="745" spans="2:21" ht="19.5" hidden="1" customHeight="1">
      <c r="B745" s="1364"/>
      <c r="C745" s="264" t="s">
        <v>595</v>
      </c>
      <c r="D745" s="265"/>
      <c r="E745" s="288">
        <f t="shared" si="148"/>
        <v>0</v>
      </c>
      <c r="F745" s="288" t="str">
        <f>IF('①7.積算内訳（販促）'!F744="","",'①7.積算内訳（販促）'!F744)</f>
        <v/>
      </c>
      <c r="G745" s="288" t="str">
        <f>IF('①7.積算内訳（販促）'!G744="","",'①7.積算内訳（販促）'!G744)</f>
        <v/>
      </c>
      <c r="H745" s="753" t="str">
        <f>IF('①7.積算内訳（販促）'!H744="","",'①7.積算内訳（販促）'!H744)</f>
        <v/>
      </c>
      <c r="I745" s="1780"/>
      <c r="J745" s="264" t="s">
        <v>595</v>
      </c>
      <c r="K745" s="265"/>
      <c r="L745" s="288" t="str">
        <f t="shared" si="149"/>
        <v/>
      </c>
      <c r="M745" s="266"/>
      <c r="N745" s="266"/>
      <c r="O745" s="266"/>
      <c r="P745" s="1783"/>
      <c r="Q745" s="1373"/>
      <c r="R745" s="1374"/>
      <c r="S745" s="259"/>
      <c r="T745" s="257"/>
      <c r="U745" s="180"/>
    </row>
    <row r="746" spans="2:21" ht="19.5" hidden="1" customHeight="1" thickBot="1">
      <c r="B746" s="1365"/>
      <c r="C746" s="273" t="s">
        <v>596</v>
      </c>
      <c r="D746" s="758" t="str">
        <f>IF('①7.積算内訳（販促）'!D745="","",'①7.積算内訳（販促）'!D745)</f>
        <v/>
      </c>
      <c r="E746" s="289">
        <f>SUM(F746:H746)</f>
        <v>0</v>
      </c>
      <c r="F746" s="289" t="str">
        <f>IF('①7.積算内訳（販促）'!F745="","",'①7.積算内訳（販促）'!F745)</f>
        <v/>
      </c>
      <c r="G746" s="289" t="str">
        <f>IF('①7.積算内訳（販促）'!G745="","",'①7.積算内訳（販促）'!G745)</f>
        <v/>
      </c>
      <c r="H746" s="755" t="str">
        <f>IF('①7.積算内訳（販促）'!H745="","",'①7.積算内訳（販促）'!H745)</f>
        <v/>
      </c>
      <c r="I746" s="1781"/>
      <c r="J746" s="273" t="s">
        <v>596</v>
      </c>
      <c r="K746" s="274"/>
      <c r="L746" s="289" t="str">
        <f t="shared" si="149"/>
        <v/>
      </c>
      <c r="M746" s="275"/>
      <c r="N746" s="275"/>
      <c r="O746" s="275"/>
      <c r="P746" s="1784"/>
      <c r="Q746" s="1381"/>
      <c r="R746" s="1382"/>
      <c r="S746" s="259"/>
      <c r="T746" s="257"/>
      <c r="U746" s="180"/>
    </row>
    <row r="747" spans="2:21" ht="37.5" hidden="1" customHeight="1">
      <c r="B747" s="204" t="str">
        <f>IF('①4.事業内容（販促）'!B79="","",'①4.事業内容（販促）'!B79)</f>
        <v/>
      </c>
      <c r="C747" s="1359" t="str">
        <f>IF('①4.事業内容（販促）'!C79="","",'①4.事業内容（販促）'!C79)</f>
        <v/>
      </c>
      <c r="D747" s="1360"/>
      <c r="E747" s="284">
        <f>SUM(E748:E756)</f>
        <v>0</v>
      </c>
      <c r="F747" s="284">
        <f>SUM(F748:F756)</f>
        <v>0</v>
      </c>
      <c r="G747" s="284">
        <f>SUM(G748:G756)</f>
        <v>0</v>
      </c>
      <c r="H747" s="756">
        <f>SUM(H748:H756)</f>
        <v>0</v>
      </c>
      <c r="I747" s="760" t="str">
        <f>IF('⑦1.活動計画変更（販促）'!C155="変更",'⑦1.活動計画変更（販促）'!B155,IF('⑦1.活動計画変更（販促）'!C155="中止",'⑦1.活動計画変更（販促）'!B155,""))</f>
        <v/>
      </c>
      <c r="J747" s="1359" t="str">
        <f>IF('⑦1.活動計画変更（販促）'!C155="変更",'⑦1.活動計画変更（販促）'!D155,"")</f>
        <v/>
      </c>
      <c r="K747" s="1360"/>
      <c r="L747" s="284" t="str">
        <f>IF(SUM(L748:L756)=0,"",SUM(L748:L756))</f>
        <v/>
      </c>
      <c r="M747" s="284" t="str">
        <f>IF(SUM(M748:M756)=0,"",SUM(M748:M756))</f>
        <v/>
      </c>
      <c r="N747" s="284" t="str">
        <f>IF(SUM(N748:N756)=0,"",SUM(N748:N756))</f>
        <v/>
      </c>
      <c r="O747" s="284" t="str">
        <f>IF(SUM(O748:O756)=0,"",SUM(O748:O756))</f>
        <v/>
      </c>
      <c r="P747" s="277"/>
      <c r="Q747" s="1787"/>
      <c r="R747" s="1788"/>
      <c r="S747" s="259"/>
      <c r="T747" s="257"/>
      <c r="U747" s="180"/>
    </row>
    <row r="748" spans="2:21" ht="19.5" hidden="1" customHeight="1">
      <c r="B748" s="1363"/>
      <c r="C748" s="260" t="s">
        <v>589</v>
      </c>
      <c r="D748" s="261"/>
      <c r="E748" s="287">
        <f>SUM(F748:H748)</f>
        <v>0</v>
      </c>
      <c r="F748" s="287" t="str">
        <f>IF('①7.積算内訳（販促）'!F747="","",'①7.積算内訳（販促）'!F747)</f>
        <v/>
      </c>
      <c r="G748" s="287" t="str">
        <f>IF('①7.積算内訳（販促）'!G747="","",'①7.積算内訳（販促）'!G747)</f>
        <v/>
      </c>
      <c r="H748" s="752" t="str">
        <f>IF('①7.積算内訳（販促）'!H747="","",'①7.積算内訳（販促）'!H747)</f>
        <v/>
      </c>
      <c r="I748" s="1779" t="str">
        <f>IF('⑦1.活動計画変更（販促）'!C155="選択","",IF('⑦1.活動計画変更（販促）'!C155="変更",'⑦1.活動計画変更（販促）'!C155,IF('⑦1.活動計画変更（販促）'!C155="中止","中止","")))</f>
        <v/>
      </c>
      <c r="J748" s="260" t="s">
        <v>589</v>
      </c>
      <c r="K748" s="261"/>
      <c r="L748" s="287" t="str">
        <f>IF(SUM(M748:O748)=0,"",SUM(M748:O748))</f>
        <v/>
      </c>
      <c r="M748" s="262"/>
      <c r="N748" s="262"/>
      <c r="O748" s="262"/>
      <c r="P748" s="1782"/>
      <c r="Q748" s="1785"/>
      <c r="R748" s="1786"/>
      <c r="S748" s="268"/>
      <c r="T748" s="270"/>
      <c r="U748" s="180"/>
    </row>
    <row r="749" spans="2:21" ht="19.5" hidden="1" customHeight="1">
      <c r="B749" s="1364"/>
      <c r="C749" s="264" t="s">
        <v>590</v>
      </c>
      <c r="D749" s="265"/>
      <c r="E749" s="288">
        <f t="shared" ref="E749:E755" si="150">SUM(F749:H749)</f>
        <v>0</v>
      </c>
      <c r="F749" s="288" t="str">
        <f>IF('①7.積算内訳（販促）'!F748="","",'①7.積算内訳（販促）'!F748)</f>
        <v/>
      </c>
      <c r="G749" s="288" t="str">
        <f>IF('①7.積算内訳（販促）'!G748="","",'①7.積算内訳（販促）'!G748)</f>
        <v/>
      </c>
      <c r="H749" s="753" t="str">
        <f>IF('①7.積算内訳（販促）'!H748="","",'①7.積算内訳（販促）'!H748)</f>
        <v/>
      </c>
      <c r="I749" s="1780"/>
      <c r="J749" s="264" t="s">
        <v>590</v>
      </c>
      <c r="K749" s="265"/>
      <c r="L749" s="288" t="str">
        <f t="shared" ref="L749:L756" si="151">IF(SUM(M749:O749)=0,"",SUM(M749:O749))</f>
        <v/>
      </c>
      <c r="M749" s="266"/>
      <c r="N749" s="266"/>
      <c r="O749" s="266"/>
      <c r="P749" s="1783"/>
      <c r="Q749" s="1373"/>
      <c r="R749" s="1374"/>
      <c r="S749" s="259"/>
      <c r="T749" s="257"/>
      <c r="U749" s="180"/>
    </row>
    <row r="750" spans="2:21" ht="19.5" hidden="1" customHeight="1">
      <c r="B750" s="1364"/>
      <c r="C750" s="264" t="s">
        <v>591</v>
      </c>
      <c r="D750" s="265"/>
      <c r="E750" s="288">
        <f t="shared" si="150"/>
        <v>0</v>
      </c>
      <c r="F750" s="288" t="str">
        <f>IF('①7.積算内訳（販促）'!F749="","",'①7.積算内訳（販促）'!F749)</f>
        <v/>
      </c>
      <c r="G750" s="288" t="str">
        <f>IF('①7.積算内訳（販促）'!G749="","",'①7.積算内訳（販促）'!G749)</f>
        <v/>
      </c>
      <c r="H750" s="753" t="str">
        <f>IF('①7.積算内訳（販促）'!H749="","",'①7.積算内訳（販促）'!H749)</f>
        <v/>
      </c>
      <c r="I750" s="1780"/>
      <c r="J750" s="264" t="s">
        <v>591</v>
      </c>
      <c r="K750" s="265"/>
      <c r="L750" s="288" t="str">
        <f t="shared" si="151"/>
        <v/>
      </c>
      <c r="M750" s="266"/>
      <c r="N750" s="266"/>
      <c r="O750" s="266"/>
      <c r="P750" s="1783"/>
      <c r="Q750" s="1373"/>
      <c r="R750" s="1374"/>
      <c r="S750" s="259"/>
      <c r="T750" s="257"/>
      <c r="U750" s="180"/>
    </row>
    <row r="751" spans="2:21" ht="19.5" hidden="1" customHeight="1">
      <c r="B751" s="1364"/>
      <c r="C751" s="269" t="s">
        <v>592</v>
      </c>
      <c r="D751" s="265"/>
      <c r="E751" s="288">
        <f t="shared" si="150"/>
        <v>0</v>
      </c>
      <c r="F751" s="288" t="str">
        <f>IF('①7.積算内訳（販促）'!F750="","",'①7.積算内訳（販促）'!F750)</f>
        <v/>
      </c>
      <c r="G751" s="288" t="str">
        <f>IF('①7.積算内訳（販促）'!G750="","",'①7.積算内訳（販促）'!G750)</f>
        <v/>
      </c>
      <c r="H751" s="753" t="str">
        <f>IF('①7.積算内訳（販促）'!H750="","",'①7.積算内訳（販促）'!H750)</f>
        <v/>
      </c>
      <c r="I751" s="1780"/>
      <c r="J751" s="269" t="s">
        <v>592</v>
      </c>
      <c r="K751" s="265"/>
      <c r="L751" s="288" t="str">
        <f t="shared" si="151"/>
        <v/>
      </c>
      <c r="M751" s="266"/>
      <c r="N751" s="266"/>
      <c r="O751" s="266"/>
      <c r="P751" s="1783"/>
      <c r="Q751" s="1373"/>
      <c r="R751" s="1374"/>
      <c r="S751" s="259"/>
      <c r="T751" s="257"/>
      <c r="U751" s="180"/>
    </row>
    <row r="752" spans="2:21" ht="19.5" hidden="1" customHeight="1">
      <c r="B752" s="1364"/>
      <c r="C752" s="264" t="s">
        <v>593</v>
      </c>
      <c r="D752" s="265"/>
      <c r="E752" s="288">
        <f t="shared" si="150"/>
        <v>0</v>
      </c>
      <c r="F752" s="288" t="str">
        <f>IF('①7.積算内訳（販促）'!F751="","",'①7.積算内訳（販促）'!F751)</f>
        <v/>
      </c>
      <c r="G752" s="288" t="str">
        <f>IF('①7.積算内訳（販促）'!G751="","",'①7.積算内訳（販促）'!G751)</f>
        <v/>
      </c>
      <c r="H752" s="753" t="str">
        <f>IF('①7.積算内訳（販促）'!H751="","",'①7.積算内訳（販促）'!H751)</f>
        <v/>
      </c>
      <c r="I752" s="1780"/>
      <c r="J752" s="264" t="s">
        <v>593</v>
      </c>
      <c r="K752" s="265"/>
      <c r="L752" s="288" t="str">
        <f t="shared" si="151"/>
        <v/>
      </c>
      <c r="M752" s="266"/>
      <c r="N752" s="266"/>
      <c r="O752" s="266"/>
      <c r="P752" s="1783"/>
      <c r="Q752" s="1373"/>
      <c r="R752" s="1374"/>
      <c r="S752" s="268"/>
      <c r="T752" s="270"/>
      <c r="U752" s="180"/>
    </row>
    <row r="753" spans="2:21" ht="19.5" hidden="1" customHeight="1">
      <c r="B753" s="1364"/>
      <c r="C753" s="264" t="s">
        <v>594</v>
      </c>
      <c r="D753" s="265"/>
      <c r="E753" s="288">
        <f t="shared" si="150"/>
        <v>0</v>
      </c>
      <c r="F753" s="754" t="str">
        <f>IF('①7.積算内訳（販促）'!F752="","",'①7.積算内訳（販促）'!F752)</f>
        <v/>
      </c>
      <c r="G753" s="754" t="str">
        <f>IF('①7.積算内訳（販促）'!G752="","",'①7.積算内訳（販促）'!G752)</f>
        <v/>
      </c>
      <c r="H753" s="753" t="str">
        <f>IF('①7.積算内訳（販促）'!H752="","",'①7.積算内訳（販促）'!H752)</f>
        <v/>
      </c>
      <c r="I753" s="1780"/>
      <c r="J753" s="264" t="s">
        <v>594</v>
      </c>
      <c r="K753" s="265"/>
      <c r="L753" s="288" t="str">
        <f t="shared" si="151"/>
        <v/>
      </c>
      <c r="M753" s="278"/>
      <c r="N753" s="278"/>
      <c r="O753" s="278"/>
      <c r="P753" s="1783"/>
      <c r="Q753" s="1373"/>
      <c r="R753" s="1374"/>
      <c r="S753" s="268"/>
      <c r="T753" s="270"/>
      <c r="U753" s="180"/>
    </row>
    <row r="754" spans="2:21" ht="19.5" hidden="1" customHeight="1">
      <c r="B754" s="1364"/>
      <c r="C754" s="272" t="s">
        <v>631</v>
      </c>
      <c r="D754" s="265"/>
      <c r="E754" s="288">
        <f t="shared" si="150"/>
        <v>0</v>
      </c>
      <c r="F754" s="288" t="str">
        <f>IF('①7.積算内訳（販促）'!F753="","",'①7.積算内訳（販促）'!F753)</f>
        <v/>
      </c>
      <c r="G754" s="288" t="str">
        <f>IF('①7.積算内訳（販促）'!G753="","",'①7.積算内訳（販促）'!G753)</f>
        <v/>
      </c>
      <c r="H754" s="753" t="str">
        <f>IF('①7.積算内訳（販促）'!H753="","",'①7.積算内訳（販促）'!H753)</f>
        <v/>
      </c>
      <c r="I754" s="1780"/>
      <c r="J754" s="272" t="s">
        <v>631</v>
      </c>
      <c r="K754" s="265"/>
      <c r="L754" s="288" t="str">
        <f t="shared" si="151"/>
        <v/>
      </c>
      <c r="M754" s="266"/>
      <c r="N754" s="266"/>
      <c r="O754" s="266"/>
      <c r="P754" s="1783"/>
      <c r="Q754" s="1373"/>
      <c r="R754" s="1374"/>
      <c r="S754" s="268"/>
      <c r="T754" s="270"/>
      <c r="U754" s="180"/>
    </row>
    <row r="755" spans="2:21" ht="19.5" hidden="1" customHeight="1">
      <c r="B755" s="1364"/>
      <c r="C755" s="264" t="s">
        <v>595</v>
      </c>
      <c r="D755" s="265"/>
      <c r="E755" s="288">
        <f t="shared" si="150"/>
        <v>0</v>
      </c>
      <c r="F755" s="288" t="str">
        <f>IF('①7.積算内訳（販促）'!F754="","",'①7.積算内訳（販促）'!F754)</f>
        <v/>
      </c>
      <c r="G755" s="288" t="str">
        <f>IF('①7.積算内訳（販促）'!G754="","",'①7.積算内訳（販促）'!G754)</f>
        <v/>
      </c>
      <c r="H755" s="753" t="str">
        <f>IF('①7.積算内訳（販促）'!H754="","",'①7.積算内訳（販促）'!H754)</f>
        <v/>
      </c>
      <c r="I755" s="1780"/>
      <c r="J755" s="264" t="s">
        <v>595</v>
      </c>
      <c r="K755" s="265"/>
      <c r="L755" s="288" t="str">
        <f t="shared" si="151"/>
        <v/>
      </c>
      <c r="M755" s="266"/>
      <c r="N755" s="266"/>
      <c r="O755" s="266"/>
      <c r="P755" s="1783"/>
      <c r="Q755" s="1373"/>
      <c r="R755" s="1374"/>
      <c r="S755" s="268"/>
      <c r="T755" s="270"/>
      <c r="U755" s="180"/>
    </row>
    <row r="756" spans="2:21" ht="19.5" hidden="1" customHeight="1" thickBot="1">
      <c r="B756" s="1365"/>
      <c r="C756" s="273" t="s">
        <v>596</v>
      </c>
      <c r="D756" s="758" t="str">
        <f>IF('①7.積算内訳（販促）'!D755="","",'①7.積算内訳（販促）'!D755)</f>
        <v/>
      </c>
      <c r="E756" s="289">
        <f>SUM(F756:H756)</f>
        <v>0</v>
      </c>
      <c r="F756" s="289" t="str">
        <f>IF('①7.積算内訳（販促）'!F755="","",'①7.積算内訳（販促）'!F755)</f>
        <v/>
      </c>
      <c r="G756" s="289" t="str">
        <f>IF('①7.積算内訳（販促）'!G755="","",'①7.積算内訳（販促）'!G755)</f>
        <v/>
      </c>
      <c r="H756" s="755" t="str">
        <f>IF('①7.積算内訳（販促）'!H755="","",'①7.積算内訳（販促）'!H755)</f>
        <v/>
      </c>
      <c r="I756" s="1781"/>
      <c r="J756" s="273" t="s">
        <v>596</v>
      </c>
      <c r="K756" s="274"/>
      <c r="L756" s="289" t="str">
        <f t="shared" si="151"/>
        <v/>
      </c>
      <c r="M756" s="275"/>
      <c r="N756" s="275"/>
      <c r="O756" s="275"/>
      <c r="P756" s="1784"/>
      <c r="Q756" s="1381"/>
      <c r="R756" s="1382"/>
      <c r="S756" s="268"/>
      <c r="T756" s="270"/>
      <c r="U756" s="180"/>
    </row>
    <row r="757" spans="2:21" ht="37.5" hidden="1" customHeight="1">
      <c r="B757" s="204" t="str">
        <f>IF('①4.事業内容（販促）'!B80="","",'①4.事業内容（販促）'!B80)</f>
        <v/>
      </c>
      <c r="C757" s="1359" t="str">
        <f>IF('①4.事業内容（販促）'!C80="","",'①4.事業内容（販促）'!C80)</f>
        <v/>
      </c>
      <c r="D757" s="1360"/>
      <c r="E757" s="284">
        <f>SUM(E758:E766)</f>
        <v>0</v>
      </c>
      <c r="F757" s="284">
        <f>SUM(F758:F766)</f>
        <v>0</v>
      </c>
      <c r="G757" s="284">
        <f>SUM(G758:G766)</f>
        <v>0</v>
      </c>
      <c r="H757" s="756">
        <f>SUM(H758:H766)</f>
        <v>0</v>
      </c>
      <c r="I757" s="760" t="str">
        <f>IF('⑦1.活動計画変更（販促）'!C157="変更",'⑦1.活動計画変更（販促）'!B157,IF('⑦1.活動計画変更（販促）'!C157="中止",'⑦1.活動計画変更（販促）'!B157,""))</f>
        <v/>
      </c>
      <c r="J757" s="1359" t="str">
        <f>IF('⑦1.活動計画変更（販促）'!C157="変更",'⑦1.活動計画変更（販促）'!D157,"")</f>
        <v/>
      </c>
      <c r="K757" s="1360"/>
      <c r="L757" s="284" t="str">
        <f>IF(SUM(L758:L766)=0,"",SUM(L758:L766))</f>
        <v/>
      </c>
      <c r="M757" s="284" t="str">
        <f>IF(SUM(M758:M766)=0,"",SUM(M758:M766))</f>
        <v/>
      </c>
      <c r="N757" s="284" t="str">
        <f>IF(SUM(N758:N766)=0,"",SUM(N758:N766))</f>
        <v/>
      </c>
      <c r="O757" s="284" t="str">
        <f>IF(SUM(O758:O766)=0,"",SUM(O758:O766))</f>
        <v/>
      </c>
      <c r="P757" s="279"/>
      <c r="Q757" s="1777"/>
      <c r="R757" s="1778"/>
      <c r="S757" s="259"/>
      <c r="T757" s="257"/>
      <c r="U757" s="180"/>
    </row>
    <row r="758" spans="2:21" ht="19.5" hidden="1" customHeight="1">
      <c r="B758" s="1363"/>
      <c r="C758" s="260" t="s">
        <v>589</v>
      </c>
      <c r="D758" s="261"/>
      <c r="E758" s="287">
        <f>SUM(F758:H758)</f>
        <v>0</v>
      </c>
      <c r="F758" s="287" t="str">
        <f>IF('①7.積算内訳（販促）'!F757="","",'①7.積算内訳（販促）'!F757)</f>
        <v/>
      </c>
      <c r="G758" s="287" t="str">
        <f>IF('①7.積算内訳（販促）'!G757="","",'①7.積算内訳（販促）'!G757)</f>
        <v/>
      </c>
      <c r="H758" s="752" t="str">
        <f>IF('①7.積算内訳（販促）'!H757="","",'①7.積算内訳（販促）'!H757)</f>
        <v/>
      </c>
      <c r="I758" s="1779" t="str">
        <f>IF('⑦1.活動計画変更（販促）'!C157="選択","",IF('⑦1.活動計画変更（販促）'!C157="変更",'⑦1.活動計画変更（販促）'!C157,IF('⑦1.活動計画変更（販促）'!C157="中止","中止","")))</f>
        <v/>
      </c>
      <c r="J758" s="260" t="s">
        <v>589</v>
      </c>
      <c r="K758" s="261"/>
      <c r="L758" s="287" t="str">
        <f>IF(SUM(M758:O758)=0,"",SUM(M758:O758))</f>
        <v/>
      </c>
      <c r="M758" s="262"/>
      <c r="N758" s="262"/>
      <c r="O758" s="262"/>
      <c r="P758" s="1782"/>
      <c r="Q758" s="1785"/>
      <c r="R758" s="1786"/>
      <c r="S758" s="268"/>
      <c r="T758" s="270"/>
      <c r="U758" s="180"/>
    </row>
    <row r="759" spans="2:21" ht="19.5" hidden="1" customHeight="1">
      <c r="B759" s="1364"/>
      <c r="C759" s="264" t="s">
        <v>590</v>
      </c>
      <c r="D759" s="265"/>
      <c r="E759" s="288">
        <f t="shared" ref="E759:E765" si="152">SUM(F759:H759)</f>
        <v>0</v>
      </c>
      <c r="F759" s="288" t="str">
        <f>IF('①7.積算内訳（販促）'!F758="","",'①7.積算内訳（販促）'!F758)</f>
        <v/>
      </c>
      <c r="G759" s="288" t="str">
        <f>IF('①7.積算内訳（販促）'!G758="","",'①7.積算内訳（販促）'!G758)</f>
        <v/>
      </c>
      <c r="H759" s="753" t="str">
        <f>IF('①7.積算内訳（販促）'!H758="","",'①7.積算内訳（販促）'!H758)</f>
        <v/>
      </c>
      <c r="I759" s="1780"/>
      <c r="J759" s="264" t="s">
        <v>590</v>
      </c>
      <c r="K759" s="265"/>
      <c r="L759" s="288" t="str">
        <f t="shared" ref="L759:L766" si="153">IF(SUM(M759:O759)=0,"",SUM(M759:O759))</f>
        <v/>
      </c>
      <c r="M759" s="266"/>
      <c r="N759" s="266"/>
      <c r="O759" s="266"/>
      <c r="P759" s="1783"/>
      <c r="Q759" s="1373"/>
      <c r="R759" s="1374"/>
      <c r="S759" s="259"/>
      <c r="T759" s="257"/>
      <c r="U759" s="180"/>
    </row>
    <row r="760" spans="2:21" ht="19.5" hidden="1" customHeight="1">
      <c r="B760" s="1364"/>
      <c r="C760" s="264" t="s">
        <v>591</v>
      </c>
      <c r="D760" s="265"/>
      <c r="E760" s="288">
        <f t="shared" si="152"/>
        <v>0</v>
      </c>
      <c r="F760" s="288" t="str">
        <f>IF('①7.積算内訳（販促）'!F759="","",'①7.積算内訳（販促）'!F759)</f>
        <v/>
      </c>
      <c r="G760" s="288" t="str">
        <f>IF('①7.積算内訳（販促）'!G759="","",'①7.積算内訳（販促）'!G759)</f>
        <v/>
      </c>
      <c r="H760" s="753" t="str">
        <f>IF('①7.積算内訳（販促）'!H759="","",'①7.積算内訳（販促）'!H759)</f>
        <v/>
      </c>
      <c r="I760" s="1780"/>
      <c r="J760" s="264" t="s">
        <v>591</v>
      </c>
      <c r="K760" s="265"/>
      <c r="L760" s="288" t="str">
        <f t="shared" si="153"/>
        <v/>
      </c>
      <c r="M760" s="266"/>
      <c r="N760" s="266"/>
      <c r="O760" s="266"/>
      <c r="P760" s="1783"/>
      <c r="Q760" s="1373"/>
      <c r="R760" s="1374"/>
      <c r="S760" s="259"/>
      <c r="T760" s="257"/>
      <c r="U760" s="180"/>
    </row>
    <row r="761" spans="2:21" ht="19.5" hidden="1" customHeight="1">
      <c r="B761" s="1364"/>
      <c r="C761" s="269" t="s">
        <v>592</v>
      </c>
      <c r="D761" s="265"/>
      <c r="E761" s="288">
        <f t="shared" si="152"/>
        <v>0</v>
      </c>
      <c r="F761" s="288" t="str">
        <f>IF('①7.積算内訳（販促）'!F760="","",'①7.積算内訳（販促）'!F760)</f>
        <v/>
      </c>
      <c r="G761" s="288" t="str">
        <f>IF('①7.積算内訳（販促）'!G760="","",'①7.積算内訳（販促）'!G760)</f>
        <v/>
      </c>
      <c r="H761" s="753" t="str">
        <f>IF('①7.積算内訳（販促）'!H760="","",'①7.積算内訳（販促）'!H760)</f>
        <v/>
      </c>
      <c r="I761" s="1780"/>
      <c r="J761" s="269" t="s">
        <v>592</v>
      </c>
      <c r="K761" s="265"/>
      <c r="L761" s="288" t="str">
        <f t="shared" si="153"/>
        <v/>
      </c>
      <c r="M761" s="266"/>
      <c r="N761" s="266"/>
      <c r="O761" s="266"/>
      <c r="P761" s="1783"/>
      <c r="Q761" s="1373"/>
      <c r="R761" s="1374"/>
      <c r="S761" s="259"/>
      <c r="T761" s="257"/>
      <c r="U761" s="180"/>
    </row>
    <row r="762" spans="2:21" ht="19.5" hidden="1" customHeight="1">
      <c r="B762" s="1364"/>
      <c r="C762" s="264" t="s">
        <v>593</v>
      </c>
      <c r="D762" s="265"/>
      <c r="E762" s="288">
        <f t="shared" si="152"/>
        <v>0</v>
      </c>
      <c r="F762" s="288" t="str">
        <f>IF('①7.積算内訳（販促）'!F761="","",'①7.積算内訳（販促）'!F761)</f>
        <v/>
      </c>
      <c r="G762" s="288" t="str">
        <f>IF('①7.積算内訳（販促）'!G761="","",'①7.積算内訳（販促）'!G761)</f>
        <v/>
      </c>
      <c r="H762" s="753" t="str">
        <f>IF('①7.積算内訳（販促）'!H761="","",'①7.積算内訳（販促）'!H761)</f>
        <v/>
      </c>
      <c r="I762" s="1780"/>
      <c r="J762" s="264" t="s">
        <v>593</v>
      </c>
      <c r="K762" s="265"/>
      <c r="L762" s="288" t="str">
        <f t="shared" si="153"/>
        <v/>
      </c>
      <c r="M762" s="266"/>
      <c r="N762" s="266"/>
      <c r="O762" s="266"/>
      <c r="P762" s="1783"/>
      <c r="Q762" s="1373"/>
      <c r="R762" s="1374"/>
      <c r="S762" s="268"/>
      <c r="T762" s="270"/>
      <c r="U762" s="180"/>
    </row>
    <row r="763" spans="2:21" ht="19.5" hidden="1" customHeight="1">
      <c r="B763" s="1364"/>
      <c r="C763" s="264" t="s">
        <v>594</v>
      </c>
      <c r="D763" s="265"/>
      <c r="E763" s="288">
        <f t="shared" si="152"/>
        <v>0</v>
      </c>
      <c r="F763" s="754" t="str">
        <f>IF('①7.積算内訳（販促）'!F762="","",'①7.積算内訳（販促）'!F762)</f>
        <v/>
      </c>
      <c r="G763" s="754" t="str">
        <f>IF('①7.積算内訳（販促）'!G762="","",'①7.積算内訳（販促）'!G762)</f>
        <v/>
      </c>
      <c r="H763" s="753" t="str">
        <f>IF('①7.積算内訳（販促）'!H762="","",'①7.積算内訳（販促）'!H762)</f>
        <v/>
      </c>
      <c r="I763" s="1780"/>
      <c r="J763" s="264" t="s">
        <v>594</v>
      </c>
      <c r="K763" s="265"/>
      <c r="L763" s="288" t="str">
        <f t="shared" si="153"/>
        <v/>
      </c>
      <c r="M763" s="278"/>
      <c r="N763" s="278"/>
      <c r="O763" s="278"/>
      <c r="P763" s="1783"/>
      <c r="Q763" s="1373"/>
      <c r="R763" s="1374"/>
      <c r="S763" s="268"/>
      <c r="T763" s="270"/>
      <c r="U763" s="180"/>
    </row>
    <row r="764" spans="2:21" ht="19.5" hidden="1" customHeight="1">
      <c r="B764" s="1364"/>
      <c r="C764" s="272" t="s">
        <v>631</v>
      </c>
      <c r="D764" s="265"/>
      <c r="E764" s="288">
        <f t="shared" si="152"/>
        <v>0</v>
      </c>
      <c r="F764" s="288" t="str">
        <f>IF('①7.積算内訳（販促）'!F763="","",'①7.積算内訳（販促）'!F763)</f>
        <v/>
      </c>
      <c r="G764" s="288" t="str">
        <f>IF('①7.積算内訳（販促）'!G763="","",'①7.積算内訳（販促）'!G763)</f>
        <v/>
      </c>
      <c r="H764" s="753" t="str">
        <f>IF('①7.積算内訳（販促）'!H763="","",'①7.積算内訳（販促）'!H763)</f>
        <v/>
      </c>
      <c r="I764" s="1780"/>
      <c r="J764" s="272" t="s">
        <v>631</v>
      </c>
      <c r="K764" s="265"/>
      <c r="L764" s="288" t="str">
        <f t="shared" si="153"/>
        <v/>
      </c>
      <c r="M764" s="266"/>
      <c r="N764" s="266"/>
      <c r="O764" s="266"/>
      <c r="P764" s="1783"/>
      <c r="Q764" s="1373"/>
      <c r="R764" s="1374"/>
      <c r="S764" s="268"/>
      <c r="T764" s="270"/>
      <c r="U764" s="180"/>
    </row>
    <row r="765" spans="2:21" ht="19.5" hidden="1" customHeight="1">
      <c r="B765" s="1364"/>
      <c r="C765" s="264" t="s">
        <v>595</v>
      </c>
      <c r="D765" s="265"/>
      <c r="E765" s="288">
        <f t="shared" si="152"/>
        <v>0</v>
      </c>
      <c r="F765" s="288" t="str">
        <f>IF('①7.積算内訳（販促）'!F764="","",'①7.積算内訳（販促）'!F764)</f>
        <v/>
      </c>
      <c r="G765" s="288" t="str">
        <f>IF('①7.積算内訳（販促）'!G764="","",'①7.積算内訳（販促）'!G764)</f>
        <v/>
      </c>
      <c r="H765" s="753" t="str">
        <f>IF('①7.積算内訳（販促）'!H764="","",'①7.積算内訳（販促）'!H764)</f>
        <v/>
      </c>
      <c r="I765" s="1780"/>
      <c r="J765" s="264" t="s">
        <v>595</v>
      </c>
      <c r="K765" s="265"/>
      <c r="L765" s="288" t="str">
        <f t="shared" si="153"/>
        <v/>
      </c>
      <c r="M765" s="266"/>
      <c r="N765" s="266"/>
      <c r="O765" s="266"/>
      <c r="P765" s="1783"/>
      <c r="Q765" s="1373"/>
      <c r="R765" s="1374"/>
      <c r="S765" s="268"/>
      <c r="T765" s="270"/>
      <c r="U765" s="180"/>
    </row>
    <row r="766" spans="2:21" ht="19.5" hidden="1" customHeight="1" thickBot="1">
      <c r="B766" s="1365"/>
      <c r="C766" s="273" t="s">
        <v>596</v>
      </c>
      <c r="D766" s="758" t="str">
        <f>IF('①7.積算内訳（販促）'!D765="","",'①7.積算内訳（販促）'!D765)</f>
        <v/>
      </c>
      <c r="E766" s="289">
        <f>SUM(F766:H766)</f>
        <v>0</v>
      </c>
      <c r="F766" s="289" t="str">
        <f>IF('①7.積算内訳（販促）'!F765="","",'①7.積算内訳（販促）'!F765)</f>
        <v/>
      </c>
      <c r="G766" s="289" t="str">
        <f>IF('①7.積算内訳（販促）'!G765="","",'①7.積算内訳（販促）'!G765)</f>
        <v/>
      </c>
      <c r="H766" s="755" t="str">
        <f>IF('①7.積算内訳（販促）'!H765="","",'①7.積算内訳（販促）'!H765)</f>
        <v/>
      </c>
      <c r="I766" s="1781"/>
      <c r="J766" s="273" t="s">
        <v>596</v>
      </c>
      <c r="K766" s="274"/>
      <c r="L766" s="289" t="str">
        <f t="shared" si="153"/>
        <v/>
      </c>
      <c r="M766" s="275"/>
      <c r="N766" s="275"/>
      <c r="O766" s="275"/>
      <c r="P766" s="1784"/>
      <c r="Q766" s="1381"/>
      <c r="R766" s="1382"/>
      <c r="S766" s="268"/>
      <c r="T766" s="270"/>
      <c r="U766" s="180"/>
    </row>
    <row r="767" spans="2:21" ht="37.5" hidden="1" customHeight="1">
      <c r="B767" s="204" t="str">
        <f>IF('①4.事業内容（販促）'!B81="","",'①4.事業内容（販促）'!B81)</f>
        <v/>
      </c>
      <c r="C767" s="1359" t="str">
        <f>IF('①4.事業内容（販促）'!C81="","",'①4.事業内容（販促）'!C81)</f>
        <v/>
      </c>
      <c r="D767" s="1360"/>
      <c r="E767" s="284">
        <f>SUM(E768:E776)</f>
        <v>0</v>
      </c>
      <c r="F767" s="284">
        <f>SUM(F768:F776)</f>
        <v>0</v>
      </c>
      <c r="G767" s="284">
        <f>SUM(G768:G776)</f>
        <v>0</v>
      </c>
      <c r="H767" s="756">
        <f>SUM(H768:H776)</f>
        <v>0</v>
      </c>
      <c r="I767" s="760" t="str">
        <f>IF('⑦1.活動計画変更（販促）'!C159="変更",'⑦1.活動計画変更（販促）'!B159,IF('⑦1.活動計画変更（販促）'!C159="中止",'⑦1.活動計画変更（販促）'!B159,""))</f>
        <v/>
      </c>
      <c r="J767" s="1359" t="str">
        <f>IF('⑦1.活動計画変更（販促）'!C159="変更",'⑦1.活動計画変更（販促）'!D159,"")</f>
        <v/>
      </c>
      <c r="K767" s="1360"/>
      <c r="L767" s="284" t="str">
        <f>IF(SUM(L768:L776)=0,"",SUM(L768:L776))</f>
        <v/>
      </c>
      <c r="M767" s="284" t="str">
        <f>IF(SUM(M768:M776)=0,"",SUM(M768:M776))</f>
        <v/>
      </c>
      <c r="N767" s="284" t="str">
        <f>IF(SUM(N768:N776)=0,"",SUM(N768:N776))</f>
        <v/>
      </c>
      <c r="O767" s="284" t="str">
        <f>IF(SUM(O768:O776)=0,"",SUM(O768:O776))</f>
        <v/>
      </c>
      <c r="P767" s="277"/>
      <c r="Q767" s="1787"/>
      <c r="R767" s="1788"/>
      <c r="S767" s="259"/>
      <c r="T767" s="257"/>
      <c r="U767" s="180"/>
    </row>
    <row r="768" spans="2:21" ht="19.5" hidden="1" customHeight="1">
      <c r="B768" s="1363"/>
      <c r="C768" s="260" t="s">
        <v>589</v>
      </c>
      <c r="D768" s="261"/>
      <c r="E768" s="287">
        <f>SUM(F768:H768)</f>
        <v>0</v>
      </c>
      <c r="F768" s="287" t="str">
        <f>IF('①7.積算内訳（販促）'!F767="","",'①7.積算内訳（販促）'!F767)</f>
        <v/>
      </c>
      <c r="G768" s="287" t="str">
        <f>IF('①7.積算内訳（販促）'!G767="","",'①7.積算内訳（販促）'!G767)</f>
        <v/>
      </c>
      <c r="H768" s="752" t="str">
        <f>IF('①7.積算内訳（販促）'!H767="","",'①7.積算内訳（販促）'!H767)</f>
        <v/>
      </c>
      <c r="I768" s="1779" t="str">
        <f>IF('⑦1.活動計画変更（販促）'!C159="選択","",IF('⑦1.活動計画変更（販促）'!C159="変更",'⑦1.活動計画変更（販促）'!C159,IF('⑦1.活動計画変更（販促）'!C159="中止","中止","")))</f>
        <v/>
      </c>
      <c r="J768" s="260" t="s">
        <v>589</v>
      </c>
      <c r="K768" s="261"/>
      <c r="L768" s="287" t="str">
        <f>IF(SUM(M768:O768)=0,"",SUM(M768:O768))</f>
        <v/>
      </c>
      <c r="M768" s="262"/>
      <c r="N768" s="262"/>
      <c r="O768" s="262"/>
      <c r="P768" s="1782"/>
      <c r="Q768" s="1785"/>
      <c r="R768" s="1786"/>
      <c r="S768" s="268"/>
      <c r="T768" s="270"/>
      <c r="U768" s="180"/>
    </row>
    <row r="769" spans="2:21" ht="19.5" hidden="1" customHeight="1">
      <c r="B769" s="1364"/>
      <c r="C769" s="264" t="s">
        <v>590</v>
      </c>
      <c r="D769" s="265"/>
      <c r="E769" s="288">
        <f t="shared" ref="E769:E775" si="154">SUM(F769:H769)</f>
        <v>0</v>
      </c>
      <c r="F769" s="288" t="str">
        <f>IF('①7.積算内訳（販促）'!F768="","",'①7.積算内訳（販促）'!F768)</f>
        <v/>
      </c>
      <c r="G769" s="288" t="str">
        <f>IF('①7.積算内訳（販促）'!G768="","",'①7.積算内訳（販促）'!G768)</f>
        <v/>
      </c>
      <c r="H769" s="753" t="str">
        <f>IF('①7.積算内訳（販促）'!H768="","",'①7.積算内訳（販促）'!H768)</f>
        <v/>
      </c>
      <c r="I769" s="1780"/>
      <c r="J769" s="264" t="s">
        <v>590</v>
      </c>
      <c r="K769" s="265"/>
      <c r="L769" s="288" t="str">
        <f t="shared" ref="L769:L776" si="155">IF(SUM(M769:O769)=0,"",SUM(M769:O769))</f>
        <v/>
      </c>
      <c r="M769" s="266"/>
      <c r="N769" s="266"/>
      <c r="O769" s="266"/>
      <c r="P769" s="1783"/>
      <c r="Q769" s="1373"/>
      <c r="R769" s="1374"/>
      <c r="S769" s="259"/>
      <c r="T769" s="257"/>
      <c r="U769" s="180"/>
    </row>
    <row r="770" spans="2:21" ht="19.5" hidden="1" customHeight="1">
      <c r="B770" s="1364"/>
      <c r="C770" s="264" t="s">
        <v>591</v>
      </c>
      <c r="D770" s="265"/>
      <c r="E770" s="288">
        <f t="shared" si="154"/>
        <v>0</v>
      </c>
      <c r="F770" s="288" t="str">
        <f>IF('①7.積算内訳（販促）'!F769="","",'①7.積算内訳（販促）'!F769)</f>
        <v/>
      </c>
      <c r="G770" s="288" t="str">
        <f>IF('①7.積算内訳（販促）'!G769="","",'①7.積算内訳（販促）'!G769)</f>
        <v/>
      </c>
      <c r="H770" s="753" t="str">
        <f>IF('①7.積算内訳（販促）'!H769="","",'①7.積算内訳（販促）'!H769)</f>
        <v/>
      </c>
      <c r="I770" s="1780"/>
      <c r="J770" s="264" t="s">
        <v>591</v>
      </c>
      <c r="K770" s="265"/>
      <c r="L770" s="288" t="str">
        <f t="shared" si="155"/>
        <v/>
      </c>
      <c r="M770" s="266"/>
      <c r="N770" s="266"/>
      <c r="O770" s="266"/>
      <c r="P770" s="1783"/>
      <c r="Q770" s="1373"/>
      <c r="R770" s="1374"/>
      <c r="S770" s="259"/>
      <c r="T770" s="257"/>
      <c r="U770" s="180"/>
    </row>
    <row r="771" spans="2:21" ht="19.5" hidden="1" customHeight="1">
      <c r="B771" s="1364"/>
      <c r="C771" s="269" t="s">
        <v>592</v>
      </c>
      <c r="D771" s="265"/>
      <c r="E771" s="288">
        <f t="shared" si="154"/>
        <v>0</v>
      </c>
      <c r="F771" s="288" t="str">
        <f>IF('①7.積算内訳（販促）'!F770="","",'①7.積算内訳（販促）'!F770)</f>
        <v/>
      </c>
      <c r="G771" s="288" t="str">
        <f>IF('①7.積算内訳（販促）'!G770="","",'①7.積算内訳（販促）'!G770)</f>
        <v/>
      </c>
      <c r="H771" s="753" t="str">
        <f>IF('①7.積算内訳（販促）'!H770="","",'①7.積算内訳（販促）'!H770)</f>
        <v/>
      </c>
      <c r="I771" s="1780"/>
      <c r="J771" s="269" t="s">
        <v>592</v>
      </c>
      <c r="K771" s="265"/>
      <c r="L771" s="288" t="str">
        <f t="shared" si="155"/>
        <v/>
      </c>
      <c r="M771" s="266"/>
      <c r="N771" s="266"/>
      <c r="O771" s="266"/>
      <c r="P771" s="1783"/>
      <c r="Q771" s="1373"/>
      <c r="R771" s="1374"/>
      <c r="S771" s="259"/>
      <c r="T771" s="257"/>
      <c r="U771" s="180"/>
    </row>
    <row r="772" spans="2:21" ht="19.5" hidden="1" customHeight="1">
      <c r="B772" s="1364"/>
      <c r="C772" s="264" t="s">
        <v>593</v>
      </c>
      <c r="D772" s="265"/>
      <c r="E772" s="288">
        <f t="shared" si="154"/>
        <v>0</v>
      </c>
      <c r="F772" s="288" t="str">
        <f>IF('①7.積算内訳（販促）'!F771="","",'①7.積算内訳（販促）'!F771)</f>
        <v/>
      </c>
      <c r="G772" s="288" t="str">
        <f>IF('①7.積算内訳（販促）'!G771="","",'①7.積算内訳（販促）'!G771)</f>
        <v/>
      </c>
      <c r="H772" s="753" t="str">
        <f>IF('①7.積算内訳（販促）'!H771="","",'①7.積算内訳（販促）'!H771)</f>
        <v/>
      </c>
      <c r="I772" s="1780"/>
      <c r="J772" s="264" t="s">
        <v>593</v>
      </c>
      <c r="K772" s="265"/>
      <c r="L772" s="288" t="str">
        <f t="shared" si="155"/>
        <v/>
      </c>
      <c r="M772" s="266"/>
      <c r="N772" s="266"/>
      <c r="O772" s="266"/>
      <c r="P772" s="1783"/>
      <c r="Q772" s="1373"/>
      <c r="R772" s="1374"/>
      <c r="S772" s="268"/>
      <c r="T772" s="270"/>
      <c r="U772" s="180"/>
    </row>
    <row r="773" spans="2:21" ht="19.5" hidden="1" customHeight="1">
      <c r="B773" s="1364"/>
      <c r="C773" s="264" t="s">
        <v>594</v>
      </c>
      <c r="D773" s="265"/>
      <c r="E773" s="288">
        <f t="shared" si="154"/>
        <v>0</v>
      </c>
      <c r="F773" s="754" t="str">
        <f>IF('①7.積算内訳（販促）'!F772="","",'①7.積算内訳（販促）'!F772)</f>
        <v/>
      </c>
      <c r="G773" s="754" t="str">
        <f>IF('①7.積算内訳（販促）'!G772="","",'①7.積算内訳（販促）'!G772)</f>
        <v/>
      </c>
      <c r="H773" s="753" t="str">
        <f>IF('①7.積算内訳（販促）'!H772="","",'①7.積算内訳（販促）'!H772)</f>
        <v/>
      </c>
      <c r="I773" s="1780"/>
      <c r="J773" s="264" t="s">
        <v>594</v>
      </c>
      <c r="K773" s="265"/>
      <c r="L773" s="288" t="str">
        <f t="shared" si="155"/>
        <v/>
      </c>
      <c r="M773" s="278"/>
      <c r="N773" s="278"/>
      <c r="O773" s="278"/>
      <c r="P773" s="1783"/>
      <c r="Q773" s="1373"/>
      <c r="R773" s="1374"/>
      <c r="S773" s="268"/>
      <c r="T773" s="270"/>
      <c r="U773" s="180"/>
    </row>
    <row r="774" spans="2:21" ht="19.5" hidden="1" customHeight="1">
      <c r="B774" s="1364"/>
      <c r="C774" s="272" t="s">
        <v>631</v>
      </c>
      <c r="D774" s="265"/>
      <c r="E774" s="288">
        <f t="shared" si="154"/>
        <v>0</v>
      </c>
      <c r="F774" s="288" t="str">
        <f>IF('①7.積算内訳（販促）'!F773="","",'①7.積算内訳（販促）'!F773)</f>
        <v/>
      </c>
      <c r="G774" s="288" t="str">
        <f>IF('①7.積算内訳（販促）'!G773="","",'①7.積算内訳（販促）'!G773)</f>
        <v/>
      </c>
      <c r="H774" s="753" t="str">
        <f>IF('①7.積算内訳（販促）'!H773="","",'①7.積算内訳（販促）'!H773)</f>
        <v/>
      </c>
      <c r="I774" s="1780"/>
      <c r="J774" s="272" t="s">
        <v>631</v>
      </c>
      <c r="K774" s="265"/>
      <c r="L774" s="288" t="str">
        <f t="shared" si="155"/>
        <v/>
      </c>
      <c r="M774" s="266"/>
      <c r="N774" s="266"/>
      <c r="O774" s="266"/>
      <c r="P774" s="1783"/>
      <c r="Q774" s="1373"/>
      <c r="R774" s="1374"/>
      <c r="S774" s="268"/>
      <c r="T774" s="270"/>
      <c r="U774" s="180"/>
    </row>
    <row r="775" spans="2:21" ht="19.5" hidden="1" customHeight="1">
      <c r="B775" s="1364"/>
      <c r="C775" s="264" t="s">
        <v>595</v>
      </c>
      <c r="D775" s="265"/>
      <c r="E775" s="288">
        <f t="shared" si="154"/>
        <v>0</v>
      </c>
      <c r="F775" s="288" t="str">
        <f>IF('①7.積算内訳（販促）'!F774="","",'①7.積算内訳（販促）'!F774)</f>
        <v/>
      </c>
      <c r="G775" s="288" t="str">
        <f>IF('①7.積算内訳（販促）'!G774="","",'①7.積算内訳（販促）'!G774)</f>
        <v/>
      </c>
      <c r="H775" s="753" t="str">
        <f>IF('①7.積算内訳（販促）'!H774="","",'①7.積算内訳（販促）'!H774)</f>
        <v/>
      </c>
      <c r="I775" s="1780"/>
      <c r="J775" s="264" t="s">
        <v>595</v>
      </c>
      <c r="K775" s="265"/>
      <c r="L775" s="288" t="str">
        <f t="shared" si="155"/>
        <v/>
      </c>
      <c r="M775" s="266"/>
      <c r="N775" s="266"/>
      <c r="O775" s="266"/>
      <c r="P775" s="1783"/>
      <c r="Q775" s="1373"/>
      <c r="R775" s="1374"/>
      <c r="S775" s="268"/>
      <c r="T775" s="270"/>
      <c r="U775" s="180"/>
    </row>
    <row r="776" spans="2:21" ht="19.5" hidden="1" customHeight="1" thickBot="1">
      <c r="B776" s="1365"/>
      <c r="C776" s="273" t="s">
        <v>596</v>
      </c>
      <c r="D776" s="758" t="str">
        <f>IF('①7.積算内訳（販促）'!D775="","",'①7.積算内訳（販促）'!D775)</f>
        <v/>
      </c>
      <c r="E776" s="761">
        <f>SUM(F776:H776)</f>
        <v>0</v>
      </c>
      <c r="F776" s="289" t="str">
        <f>IF('①7.積算内訳（販促）'!F775="","",'①7.積算内訳（販促）'!F775)</f>
        <v/>
      </c>
      <c r="G776" s="289" t="str">
        <f>IF('①7.積算内訳（販促）'!G775="","",'①7.積算内訳（販促）'!G775)</f>
        <v/>
      </c>
      <c r="H776" s="755" t="str">
        <f>IF('①7.積算内訳（販促）'!H775="","",'①7.積算内訳（販促）'!H775)</f>
        <v/>
      </c>
      <c r="I776" s="1781"/>
      <c r="J776" s="273" t="s">
        <v>596</v>
      </c>
      <c r="K776" s="274"/>
      <c r="L776" s="761" t="str">
        <f t="shared" si="155"/>
        <v/>
      </c>
      <c r="M776" s="748"/>
      <c r="N776" s="748"/>
      <c r="O776" s="748"/>
      <c r="P776" s="1784"/>
      <c r="Q776" s="1381"/>
      <c r="R776" s="1382"/>
      <c r="S776" s="268"/>
      <c r="T776" s="270"/>
      <c r="U776" s="180"/>
    </row>
    <row r="777" spans="2:21" ht="37.5" hidden="1" customHeight="1">
      <c r="B777" s="285" t="str">
        <f>IF('①4.事業内容（販促）'!B82="","",'①4.事業内容（販促）'!B82)</f>
        <v/>
      </c>
      <c r="C777" s="1359" t="str">
        <f>IF('①4.事業内容（販促）'!C82="","",'①4.事業内容（販促）'!C82)</f>
        <v/>
      </c>
      <c r="D777" s="1360"/>
      <c r="E777" s="286">
        <f>SUM(E778:E786)</f>
        <v>0</v>
      </c>
      <c r="F777" s="286">
        <f>SUM(F778:F786)</f>
        <v>0</v>
      </c>
      <c r="G777" s="286">
        <f>SUM(G778:G786)</f>
        <v>0</v>
      </c>
      <c r="H777" s="757">
        <f>SUM(H778:H786)</f>
        <v>0</v>
      </c>
      <c r="I777" s="760" t="str">
        <f>IF('⑦1.活動計画変更（販促）'!C161="変更",'⑦1.活動計画変更（販促）'!B161,IF('⑦1.活動計画変更（販促）'!C161="中止",'⑦1.活動計画変更（販促）'!B161,""))</f>
        <v/>
      </c>
      <c r="J777" s="1359" t="str">
        <f>IF('⑦1.活動計画変更（販促）'!C161="変更",'⑦1.活動計画変更（販促）'!D161,"")</f>
        <v/>
      </c>
      <c r="K777" s="1360"/>
      <c r="L777" s="286" t="str">
        <f>IF(SUM(L778:L786)=0,"",SUM(L778:L786))</f>
        <v/>
      </c>
      <c r="M777" s="286" t="str">
        <f>IF(SUM(M778:M786)=0,"",SUM(M778:M786))</f>
        <v/>
      </c>
      <c r="N777" s="286" t="str">
        <f>IF(SUM(N778:N786)=0,"",SUM(N778:N786))</f>
        <v/>
      </c>
      <c r="O777" s="286" t="str">
        <f>IF(SUM(O778:O786)=0,"",SUM(O778:O786))</f>
        <v/>
      </c>
      <c r="P777" s="280"/>
      <c r="Q777" s="1777"/>
      <c r="R777" s="1778"/>
      <c r="S777" s="259"/>
      <c r="T777" s="257"/>
      <c r="U777" s="180"/>
    </row>
    <row r="778" spans="2:21" ht="19.5" hidden="1" customHeight="1">
      <c r="B778" s="1363"/>
      <c r="C778" s="260" t="s">
        <v>589</v>
      </c>
      <c r="D778" s="261"/>
      <c r="E778" s="287">
        <f>SUM(F778:H778)</f>
        <v>0</v>
      </c>
      <c r="F778" s="287" t="str">
        <f>IF('①7.積算内訳（販促）'!F777="","",'①7.積算内訳（販促）'!F777)</f>
        <v/>
      </c>
      <c r="G778" s="287" t="str">
        <f>IF('①7.積算内訳（販促）'!G777="","",'①7.積算内訳（販促）'!G777)</f>
        <v/>
      </c>
      <c r="H778" s="752" t="str">
        <f>IF('①7.積算内訳（販促）'!H777="","",'①7.積算内訳（販促）'!H777)</f>
        <v/>
      </c>
      <c r="I778" s="1779" t="str">
        <f>IF('⑦1.活動計画変更（販促）'!C161="選択","",IF('⑦1.活動計画変更（販促）'!C161="変更",'⑦1.活動計画変更（販促）'!C161,IF('⑦1.活動計画変更（販促）'!C161="中止","中止","")))</f>
        <v/>
      </c>
      <c r="J778" s="260" t="s">
        <v>589</v>
      </c>
      <c r="K778" s="261"/>
      <c r="L778" s="287" t="str">
        <f>IF(SUM(M778:O778)=0,"",SUM(M778:O778))</f>
        <v/>
      </c>
      <c r="M778" s="262"/>
      <c r="N778" s="262"/>
      <c r="O778" s="262"/>
      <c r="P778" s="1782"/>
      <c r="Q778" s="1785"/>
      <c r="R778" s="1786"/>
      <c r="S778" s="268"/>
      <c r="T778" s="270"/>
      <c r="U778" s="180"/>
    </row>
    <row r="779" spans="2:21" ht="19.5" hidden="1" customHeight="1">
      <c r="B779" s="1364"/>
      <c r="C779" s="264" t="s">
        <v>590</v>
      </c>
      <c r="D779" s="265"/>
      <c r="E779" s="288">
        <f t="shared" ref="E779:E785" si="156">SUM(F779:H779)</f>
        <v>0</v>
      </c>
      <c r="F779" s="288" t="str">
        <f>IF('①7.積算内訳（販促）'!F778="","",'①7.積算内訳（販促）'!F778)</f>
        <v/>
      </c>
      <c r="G779" s="288" t="str">
        <f>IF('①7.積算内訳（販促）'!G778="","",'①7.積算内訳（販促）'!G778)</f>
        <v/>
      </c>
      <c r="H779" s="753" t="str">
        <f>IF('①7.積算内訳（販促）'!H778="","",'①7.積算内訳（販促）'!H778)</f>
        <v/>
      </c>
      <c r="I779" s="1780"/>
      <c r="J779" s="264" t="s">
        <v>590</v>
      </c>
      <c r="K779" s="265"/>
      <c r="L779" s="288" t="str">
        <f t="shared" ref="L779:L786" si="157">IF(SUM(M779:O779)=0,"",SUM(M779:O779))</f>
        <v/>
      </c>
      <c r="M779" s="266"/>
      <c r="N779" s="266"/>
      <c r="O779" s="266"/>
      <c r="P779" s="1783"/>
      <c r="Q779" s="1373"/>
      <c r="R779" s="1374"/>
      <c r="S779" s="259"/>
      <c r="T779" s="257"/>
      <c r="U779" s="180"/>
    </row>
    <row r="780" spans="2:21" ht="19.5" hidden="1" customHeight="1">
      <c r="B780" s="1364"/>
      <c r="C780" s="264" t="s">
        <v>591</v>
      </c>
      <c r="D780" s="265"/>
      <c r="E780" s="288">
        <f t="shared" si="156"/>
        <v>0</v>
      </c>
      <c r="F780" s="288" t="str">
        <f>IF('①7.積算内訳（販促）'!F779="","",'①7.積算内訳（販促）'!F779)</f>
        <v/>
      </c>
      <c r="G780" s="288" t="str">
        <f>IF('①7.積算内訳（販促）'!G779="","",'①7.積算内訳（販促）'!G779)</f>
        <v/>
      </c>
      <c r="H780" s="753" t="str">
        <f>IF('①7.積算内訳（販促）'!H779="","",'①7.積算内訳（販促）'!H779)</f>
        <v/>
      </c>
      <c r="I780" s="1780"/>
      <c r="J780" s="264" t="s">
        <v>591</v>
      </c>
      <c r="K780" s="265"/>
      <c r="L780" s="288" t="str">
        <f t="shared" si="157"/>
        <v/>
      </c>
      <c r="M780" s="266"/>
      <c r="N780" s="266"/>
      <c r="O780" s="266"/>
      <c r="P780" s="1783"/>
      <c r="Q780" s="1373"/>
      <c r="R780" s="1374"/>
      <c r="S780" s="259"/>
      <c r="T780" s="257"/>
      <c r="U780" s="180"/>
    </row>
    <row r="781" spans="2:21" ht="19.5" hidden="1" customHeight="1">
      <c r="B781" s="1364"/>
      <c r="C781" s="269" t="s">
        <v>592</v>
      </c>
      <c r="D781" s="265"/>
      <c r="E781" s="288">
        <f t="shared" si="156"/>
        <v>0</v>
      </c>
      <c r="F781" s="288" t="str">
        <f>IF('①7.積算内訳（販促）'!F780="","",'①7.積算内訳（販促）'!F780)</f>
        <v/>
      </c>
      <c r="G781" s="288" t="str">
        <f>IF('①7.積算内訳（販促）'!G780="","",'①7.積算内訳（販促）'!G780)</f>
        <v/>
      </c>
      <c r="H781" s="753" t="str">
        <f>IF('①7.積算内訳（販促）'!H780="","",'①7.積算内訳（販促）'!H780)</f>
        <v/>
      </c>
      <c r="I781" s="1780"/>
      <c r="J781" s="269" t="s">
        <v>592</v>
      </c>
      <c r="K781" s="265"/>
      <c r="L781" s="288" t="str">
        <f t="shared" si="157"/>
        <v/>
      </c>
      <c r="M781" s="266"/>
      <c r="N781" s="266"/>
      <c r="O781" s="266"/>
      <c r="P781" s="1783"/>
      <c r="Q781" s="1373"/>
      <c r="R781" s="1374"/>
      <c r="S781" s="259"/>
      <c r="T781" s="257"/>
      <c r="U781" s="180"/>
    </row>
    <row r="782" spans="2:21" ht="19.5" hidden="1" customHeight="1">
      <c r="B782" s="1364"/>
      <c r="C782" s="264" t="s">
        <v>593</v>
      </c>
      <c r="D782" s="265"/>
      <c r="E782" s="288">
        <f t="shared" si="156"/>
        <v>0</v>
      </c>
      <c r="F782" s="288" t="str">
        <f>IF('①7.積算内訳（販促）'!F781="","",'①7.積算内訳（販促）'!F781)</f>
        <v/>
      </c>
      <c r="G782" s="288" t="str">
        <f>IF('①7.積算内訳（販促）'!G781="","",'①7.積算内訳（販促）'!G781)</f>
        <v/>
      </c>
      <c r="H782" s="753" t="str">
        <f>IF('①7.積算内訳（販促）'!H781="","",'①7.積算内訳（販促）'!H781)</f>
        <v/>
      </c>
      <c r="I782" s="1780"/>
      <c r="J782" s="264" t="s">
        <v>593</v>
      </c>
      <c r="K782" s="265"/>
      <c r="L782" s="288" t="str">
        <f t="shared" si="157"/>
        <v/>
      </c>
      <c r="M782" s="266"/>
      <c r="N782" s="266"/>
      <c r="O782" s="266"/>
      <c r="P782" s="1783"/>
      <c r="Q782" s="1373"/>
      <c r="R782" s="1374"/>
      <c r="S782" s="268"/>
      <c r="T782" s="270"/>
      <c r="U782" s="180"/>
    </row>
    <row r="783" spans="2:21" ht="19.5" hidden="1" customHeight="1">
      <c r="B783" s="1364"/>
      <c r="C783" s="264" t="s">
        <v>594</v>
      </c>
      <c r="D783" s="265"/>
      <c r="E783" s="288">
        <f t="shared" si="156"/>
        <v>0</v>
      </c>
      <c r="F783" s="754" t="str">
        <f>IF('①7.積算内訳（販促）'!F782="","",'①7.積算内訳（販促）'!F782)</f>
        <v/>
      </c>
      <c r="G783" s="754" t="str">
        <f>IF('①7.積算内訳（販促）'!G782="","",'①7.積算内訳（販促）'!G782)</f>
        <v/>
      </c>
      <c r="H783" s="753" t="str">
        <f>IF('①7.積算内訳（販促）'!H782="","",'①7.積算内訳（販促）'!H782)</f>
        <v/>
      </c>
      <c r="I783" s="1780"/>
      <c r="J783" s="264" t="s">
        <v>594</v>
      </c>
      <c r="K783" s="265"/>
      <c r="L783" s="288" t="str">
        <f t="shared" si="157"/>
        <v/>
      </c>
      <c r="M783" s="278"/>
      <c r="N783" s="278"/>
      <c r="O783" s="278"/>
      <c r="P783" s="1783"/>
      <c r="Q783" s="1373"/>
      <c r="R783" s="1374"/>
      <c r="S783" s="268"/>
      <c r="T783" s="270"/>
      <c r="U783" s="180"/>
    </row>
    <row r="784" spans="2:21" ht="19.5" hidden="1" customHeight="1">
      <c r="B784" s="1364"/>
      <c r="C784" s="272" t="s">
        <v>631</v>
      </c>
      <c r="D784" s="265"/>
      <c r="E784" s="288">
        <f t="shared" si="156"/>
        <v>0</v>
      </c>
      <c r="F784" s="288" t="str">
        <f>IF('①7.積算内訳（販促）'!F783="","",'①7.積算内訳（販促）'!F783)</f>
        <v/>
      </c>
      <c r="G784" s="288" t="str">
        <f>IF('①7.積算内訳（販促）'!G783="","",'①7.積算内訳（販促）'!G783)</f>
        <v/>
      </c>
      <c r="H784" s="753" t="str">
        <f>IF('①7.積算内訳（販促）'!H783="","",'①7.積算内訳（販促）'!H783)</f>
        <v/>
      </c>
      <c r="I784" s="1780"/>
      <c r="J784" s="272" t="s">
        <v>631</v>
      </c>
      <c r="K784" s="265"/>
      <c r="L784" s="288" t="str">
        <f t="shared" si="157"/>
        <v/>
      </c>
      <c r="M784" s="266"/>
      <c r="N784" s="266"/>
      <c r="O784" s="266"/>
      <c r="P784" s="1783"/>
      <c r="Q784" s="1373"/>
      <c r="R784" s="1374"/>
      <c r="S784" s="268"/>
      <c r="T784" s="270"/>
      <c r="U784" s="180"/>
    </row>
    <row r="785" spans="2:21" ht="19.5" hidden="1" customHeight="1">
      <c r="B785" s="1364"/>
      <c r="C785" s="264" t="s">
        <v>595</v>
      </c>
      <c r="D785" s="265"/>
      <c r="E785" s="288">
        <f t="shared" si="156"/>
        <v>0</v>
      </c>
      <c r="F785" s="288" t="str">
        <f>IF('①7.積算内訳（販促）'!F784="","",'①7.積算内訳（販促）'!F784)</f>
        <v/>
      </c>
      <c r="G785" s="288" t="str">
        <f>IF('①7.積算内訳（販促）'!G784="","",'①7.積算内訳（販促）'!G784)</f>
        <v/>
      </c>
      <c r="H785" s="753" t="str">
        <f>IF('①7.積算内訳（販促）'!H784="","",'①7.積算内訳（販促）'!H784)</f>
        <v/>
      </c>
      <c r="I785" s="1780"/>
      <c r="J785" s="264" t="s">
        <v>595</v>
      </c>
      <c r="K785" s="265"/>
      <c r="L785" s="288" t="str">
        <f t="shared" si="157"/>
        <v/>
      </c>
      <c r="M785" s="266"/>
      <c r="N785" s="266"/>
      <c r="O785" s="266"/>
      <c r="P785" s="1783"/>
      <c r="Q785" s="1373"/>
      <c r="R785" s="1374"/>
      <c r="S785" s="268"/>
      <c r="T785" s="270"/>
      <c r="U785" s="180"/>
    </row>
    <row r="786" spans="2:21" ht="19.5" hidden="1" customHeight="1" thickBot="1">
      <c r="B786" s="1365"/>
      <c r="C786" s="273" t="s">
        <v>596</v>
      </c>
      <c r="D786" s="758" t="str">
        <f>IF('①7.積算内訳（販促）'!D785="","",'①7.積算内訳（販促）'!D785)</f>
        <v/>
      </c>
      <c r="E786" s="289">
        <f>SUM(F786:H786)</f>
        <v>0</v>
      </c>
      <c r="F786" s="289" t="str">
        <f>IF('①7.積算内訳（販促）'!F785="","",'①7.積算内訳（販促）'!F785)</f>
        <v/>
      </c>
      <c r="G786" s="289" t="str">
        <f>IF('①7.積算内訳（販促）'!G785="","",'①7.積算内訳（販促）'!G785)</f>
        <v/>
      </c>
      <c r="H786" s="755" t="str">
        <f>IF('①7.積算内訳（販促）'!H785="","",'①7.積算内訳（販促）'!H785)</f>
        <v/>
      </c>
      <c r="I786" s="1781"/>
      <c r="J786" s="273" t="s">
        <v>596</v>
      </c>
      <c r="K786" s="274"/>
      <c r="L786" s="289" t="str">
        <f t="shared" si="157"/>
        <v/>
      </c>
      <c r="M786" s="275"/>
      <c r="N786" s="275"/>
      <c r="O786" s="275"/>
      <c r="P786" s="1784"/>
      <c r="Q786" s="1381"/>
      <c r="R786" s="1382"/>
      <c r="S786" s="268"/>
      <c r="T786" s="270"/>
      <c r="U786" s="180"/>
    </row>
    <row r="787" spans="2:21" ht="37.5" hidden="1" customHeight="1">
      <c r="B787" s="204" t="str">
        <f>IF('①4.事業内容（販促）'!B83="","",'①4.事業内容（販促）'!B83)</f>
        <v/>
      </c>
      <c r="C787" s="1359" t="str">
        <f>IF('①4.事業内容（販促）'!C83="","",'①4.事業内容（販促）'!C83)</f>
        <v/>
      </c>
      <c r="D787" s="1360"/>
      <c r="E787" s="284">
        <f>SUM(E788:E796)</f>
        <v>0</v>
      </c>
      <c r="F787" s="284">
        <f>SUM(F788:F796)</f>
        <v>0</v>
      </c>
      <c r="G787" s="284">
        <f>SUM(G788:G796)</f>
        <v>0</v>
      </c>
      <c r="H787" s="756">
        <f>SUM(H788:H796)</f>
        <v>0</v>
      </c>
      <c r="I787" s="760" t="str">
        <f>IF('⑦1.活動計画変更（販促）'!C163="変更",'⑦1.活動計画変更（販促）'!B163,IF('⑦1.活動計画変更（販促）'!C163="中止",'⑦1.活動計画変更（販促）'!B163,""))</f>
        <v/>
      </c>
      <c r="J787" s="1359" t="str">
        <f>IF('⑦1.活動計画変更（販促）'!C163="変更",'⑦1.活動計画変更（販促）'!D163,"")</f>
        <v/>
      </c>
      <c r="K787" s="1360"/>
      <c r="L787" s="284" t="str">
        <f>IF(SUM(L788:L796)=0,"",SUM(L788:L796))</f>
        <v/>
      </c>
      <c r="M787" s="284" t="str">
        <f>IF(SUM(M788:M796)=0,"",SUM(M788:M796))</f>
        <v/>
      </c>
      <c r="N787" s="284" t="str">
        <f>IF(SUM(N788:N796)=0,"",SUM(N788:N796))</f>
        <v/>
      </c>
      <c r="O787" s="284" t="str">
        <f>IF(SUM(O788:O796)=0,"",SUM(O788:O796))</f>
        <v/>
      </c>
      <c r="P787" s="277"/>
      <c r="Q787" s="1787"/>
      <c r="R787" s="1788"/>
      <c r="S787" s="259"/>
      <c r="T787" s="257"/>
      <c r="U787" s="180"/>
    </row>
    <row r="788" spans="2:21" ht="19.5" hidden="1" customHeight="1">
      <c r="B788" s="1363"/>
      <c r="C788" s="260" t="s">
        <v>589</v>
      </c>
      <c r="D788" s="261"/>
      <c r="E788" s="287">
        <f>SUM(F788:H788)</f>
        <v>0</v>
      </c>
      <c r="F788" s="287" t="str">
        <f>IF('①7.積算内訳（販促）'!F787="","",'①7.積算内訳（販促）'!F787)</f>
        <v/>
      </c>
      <c r="G788" s="287" t="str">
        <f>IF('①7.積算内訳（販促）'!G787="","",'①7.積算内訳（販促）'!G787)</f>
        <v/>
      </c>
      <c r="H788" s="752" t="str">
        <f>IF('①7.積算内訳（販促）'!H787="","",'①7.積算内訳（販促）'!H787)</f>
        <v/>
      </c>
      <c r="I788" s="1779" t="str">
        <f>IF('⑦1.活動計画変更（販促）'!C163="選択","",IF('⑦1.活動計画変更（販促）'!C163="変更",'⑦1.活動計画変更（販促）'!C163,IF('⑦1.活動計画変更（販促）'!C163="中止","中止","")))</f>
        <v/>
      </c>
      <c r="J788" s="260" t="s">
        <v>589</v>
      </c>
      <c r="K788" s="261"/>
      <c r="L788" s="287" t="str">
        <f>IF(SUM(M788:O788)=0,"",SUM(M788:O788))</f>
        <v/>
      </c>
      <c r="M788" s="262"/>
      <c r="N788" s="262"/>
      <c r="O788" s="262"/>
      <c r="P788" s="1782"/>
      <c r="Q788" s="1785"/>
      <c r="R788" s="1786"/>
      <c r="S788" s="268"/>
      <c r="T788" s="270"/>
      <c r="U788" s="180"/>
    </row>
    <row r="789" spans="2:21" ht="19.5" hidden="1" customHeight="1">
      <c r="B789" s="1364"/>
      <c r="C789" s="264" t="s">
        <v>590</v>
      </c>
      <c r="D789" s="265"/>
      <c r="E789" s="288">
        <f t="shared" ref="E789:E795" si="158">SUM(F789:H789)</f>
        <v>0</v>
      </c>
      <c r="F789" s="288" t="str">
        <f>IF('①7.積算内訳（販促）'!F788="","",'①7.積算内訳（販促）'!F788)</f>
        <v/>
      </c>
      <c r="G789" s="288" t="str">
        <f>IF('①7.積算内訳（販促）'!G788="","",'①7.積算内訳（販促）'!G788)</f>
        <v/>
      </c>
      <c r="H789" s="753" t="str">
        <f>IF('①7.積算内訳（販促）'!H788="","",'①7.積算内訳（販促）'!H788)</f>
        <v/>
      </c>
      <c r="I789" s="1780"/>
      <c r="J789" s="264" t="s">
        <v>590</v>
      </c>
      <c r="K789" s="265"/>
      <c r="L789" s="288" t="str">
        <f t="shared" ref="L789:L796" si="159">IF(SUM(M789:O789)=0,"",SUM(M789:O789))</f>
        <v/>
      </c>
      <c r="M789" s="266"/>
      <c r="N789" s="266"/>
      <c r="O789" s="266"/>
      <c r="P789" s="1783"/>
      <c r="Q789" s="1373"/>
      <c r="R789" s="1374"/>
      <c r="S789" s="259"/>
      <c r="T789" s="257"/>
      <c r="U789" s="180"/>
    </row>
    <row r="790" spans="2:21" ht="19.5" hidden="1" customHeight="1">
      <c r="B790" s="1364"/>
      <c r="C790" s="264" t="s">
        <v>591</v>
      </c>
      <c r="D790" s="265"/>
      <c r="E790" s="288">
        <f t="shared" si="158"/>
        <v>0</v>
      </c>
      <c r="F790" s="288" t="str">
        <f>IF('①7.積算内訳（販促）'!F789="","",'①7.積算内訳（販促）'!F789)</f>
        <v/>
      </c>
      <c r="G790" s="288" t="str">
        <f>IF('①7.積算内訳（販促）'!G789="","",'①7.積算内訳（販促）'!G789)</f>
        <v/>
      </c>
      <c r="H790" s="753" t="str">
        <f>IF('①7.積算内訳（販促）'!H789="","",'①7.積算内訳（販促）'!H789)</f>
        <v/>
      </c>
      <c r="I790" s="1780"/>
      <c r="J790" s="264" t="s">
        <v>591</v>
      </c>
      <c r="K790" s="265"/>
      <c r="L790" s="288" t="str">
        <f t="shared" si="159"/>
        <v/>
      </c>
      <c r="M790" s="266"/>
      <c r="N790" s="266"/>
      <c r="O790" s="266"/>
      <c r="P790" s="1783"/>
      <c r="Q790" s="1373"/>
      <c r="R790" s="1374"/>
      <c r="S790" s="259"/>
      <c r="T790" s="257"/>
      <c r="U790" s="180"/>
    </row>
    <row r="791" spans="2:21" ht="19.5" hidden="1" customHeight="1">
      <c r="B791" s="1364"/>
      <c r="C791" s="269" t="s">
        <v>592</v>
      </c>
      <c r="D791" s="265"/>
      <c r="E791" s="288">
        <f t="shared" si="158"/>
        <v>0</v>
      </c>
      <c r="F791" s="288" t="str">
        <f>IF('①7.積算内訳（販促）'!F790="","",'①7.積算内訳（販促）'!F790)</f>
        <v/>
      </c>
      <c r="G791" s="288" t="str">
        <f>IF('①7.積算内訳（販促）'!G790="","",'①7.積算内訳（販促）'!G790)</f>
        <v/>
      </c>
      <c r="H791" s="753" t="str">
        <f>IF('①7.積算内訳（販促）'!H790="","",'①7.積算内訳（販促）'!H790)</f>
        <v/>
      </c>
      <c r="I791" s="1780"/>
      <c r="J791" s="269" t="s">
        <v>592</v>
      </c>
      <c r="K791" s="265"/>
      <c r="L791" s="288" t="str">
        <f t="shared" si="159"/>
        <v/>
      </c>
      <c r="M791" s="266"/>
      <c r="N791" s="266"/>
      <c r="O791" s="266"/>
      <c r="P791" s="1783"/>
      <c r="Q791" s="1373"/>
      <c r="R791" s="1374"/>
      <c r="S791" s="259"/>
      <c r="T791" s="257"/>
      <c r="U791" s="180"/>
    </row>
    <row r="792" spans="2:21" ht="19.5" hidden="1" customHeight="1">
      <c r="B792" s="1364"/>
      <c r="C792" s="264" t="s">
        <v>593</v>
      </c>
      <c r="D792" s="265"/>
      <c r="E792" s="288">
        <f t="shared" si="158"/>
        <v>0</v>
      </c>
      <c r="F792" s="288" t="str">
        <f>IF('①7.積算内訳（販促）'!F791="","",'①7.積算内訳（販促）'!F791)</f>
        <v/>
      </c>
      <c r="G792" s="288" t="str">
        <f>IF('①7.積算内訳（販促）'!G791="","",'①7.積算内訳（販促）'!G791)</f>
        <v/>
      </c>
      <c r="H792" s="753" t="str">
        <f>IF('①7.積算内訳（販促）'!H791="","",'①7.積算内訳（販促）'!H791)</f>
        <v/>
      </c>
      <c r="I792" s="1780"/>
      <c r="J792" s="264" t="s">
        <v>593</v>
      </c>
      <c r="K792" s="265"/>
      <c r="L792" s="288" t="str">
        <f t="shared" si="159"/>
        <v/>
      </c>
      <c r="M792" s="266"/>
      <c r="N792" s="266"/>
      <c r="O792" s="266"/>
      <c r="P792" s="1783"/>
      <c r="Q792" s="1373"/>
      <c r="R792" s="1374"/>
      <c r="S792" s="268"/>
      <c r="T792" s="270"/>
      <c r="U792" s="180"/>
    </row>
    <row r="793" spans="2:21" ht="19.5" hidden="1" customHeight="1">
      <c r="B793" s="1364"/>
      <c r="C793" s="264" t="s">
        <v>594</v>
      </c>
      <c r="D793" s="265"/>
      <c r="E793" s="288">
        <f t="shared" si="158"/>
        <v>0</v>
      </c>
      <c r="F793" s="754" t="str">
        <f>IF('①7.積算内訳（販促）'!F792="","",'①7.積算内訳（販促）'!F792)</f>
        <v/>
      </c>
      <c r="G793" s="754" t="str">
        <f>IF('①7.積算内訳（販促）'!G792="","",'①7.積算内訳（販促）'!G792)</f>
        <v/>
      </c>
      <c r="H793" s="753" t="str">
        <f>IF('①7.積算内訳（販促）'!H792="","",'①7.積算内訳（販促）'!H792)</f>
        <v/>
      </c>
      <c r="I793" s="1780"/>
      <c r="J793" s="264" t="s">
        <v>594</v>
      </c>
      <c r="K793" s="265"/>
      <c r="L793" s="288" t="str">
        <f t="shared" si="159"/>
        <v/>
      </c>
      <c r="M793" s="278"/>
      <c r="N793" s="278"/>
      <c r="O793" s="278"/>
      <c r="P793" s="1783"/>
      <c r="Q793" s="1373"/>
      <c r="R793" s="1374"/>
      <c r="S793" s="268"/>
      <c r="T793" s="270"/>
      <c r="U793" s="180"/>
    </row>
    <row r="794" spans="2:21" ht="19.5" hidden="1" customHeight="1">
      <c r="B794" s="1364"/>
      <c r="C794" s="272" t="s">
        <v>631</v>
      </c>
      <c r="D794" s="265"/>
      <c r="E794" s="288">
        <f t="shared" si="158"/>
        <v>0</v>
      </c>
      <c r="F794" s="288" t="str">
        <f>IF('①7.積算内訳（販促）'!F793="","",'①7.積算内訳（販促）'!F793)</f>
        <v/>
      </c>
      <c r="G794" s="288" t="str">
        <f>IF('①7.積算内訳（販促）'!G793="","",'①7.積算内訳（販促）'!G793)</f>
        <v/>
      </c>
      <c r="H794" s="753" t="str">
        <f>IF('①7.積算内訳（販促）'!H793="","",'①7.積算内訳（販促）'!H793)</f>
        <v/>
      </c>
      <c r="I794" s="1780"/>
      <c r="J794" s="272" t="s">
        <v>631</v>
      </c>
      <c r="K794" s="265"/>
      <c r="L794" s="288" t="str">
        <f t="shared" si="159"/>
        <v/>
      </c>
      <c r="M794" s="266"/>
      <c r="N794" s="266"/>
      <c r="O794" s="266"/>
      <c r="P794" s="1783"/>
      <c r="Q794" s="1373"/>
      <c r="R794" s="1374"/>
      <c r="S794" s="268"/>
      <c r="T794" s="270"/>
      <c r="U794" s="180"/>
    </row>
    <row r="795" spans="2:21" ht="19.5" hidden="1" customHeight="1">
      <c r="B795" s="1364"/>
      <c r="C795" s="264" t="s">
        <v>595</v>
      </c>
      <c r="D795" s="749"/>
      <c r="E795" s="288">
        <f t="shared" si="158"/>
        <v>0</v>
      </c>
      <c r="F795" s="288" t="str">
        <f>IF('①7.積算内訳（販促）'!F794="","",'①7.積算内訳（販促）'!F794)</f>
        <v/>
      </c>
      <c r="G795" s="288" t="str">
        <f>IF('①7.積算内訳（販促）'!G794="","",'①7.積算内訳（販促）'!G794)</f>
        <v/>
      </c>
      <c r="H795" s="753" t="str">
        <f>IF('①7.積算内訳（販促）'!H794="","",'①7.積算内訳（販促）'!H794)</f>
        <v/>
      </c>
      <c r="I795" s="1780"/>
      <c r="J795" s="264" t="s">
        <v>595</v>
      </c>
      <c r="K795" s="265"/>
      <c r="L795" s="288" t="str">
        <f t="shared" si="159"/>
        <v/>
      </c>
      <c r="M795" s="266"/>
      <c r="N795" s="266"/>
      <c r="O795" s="266"/>
      <c r="P795" s="1783"/>
      <c r="Q795" s="1373"/>
      <c r="R795" s="1374"/>
      <c r="S795" s="268"/>
      <c r="T795" s="270"/>
      <c r="U795" s="180"/>
    </row>
    <row r="796" spans="2:21" ht="19.5" hidden="1" customHeight="1" thickBot="1">
      <c r="B796" s="1365"/>
      <c r="C796" s="273" t="s">
        <v>596</v>
      </c>
      <c r="D796" s="758" t="str">
        <f>IF('①7.積算内訳（販促）'!D795="","",'①7.積算内訳（販促）'!D795)</f>
        <v/>
      </c>
      <c r="E796" s="761">
        <f>SUM(F796:H796)</f>
        <v>0</v>
      </c>
      <c r="F796" s="289" t="str">
        <f>IF('①7.積算内訳（販促）'!F795="","",'①7.積算内訳（販促）'!F795)</f>
        <v/>
      </c>
      <c r="G796" s="289" t="str">
        <f>IF('①7.積算内訳（販促）'!G795="","",'①7.積算内訳（販促）'!G795)</f>
        <v/>
      </c>
      <c r="H796" s="755" t="str">
        <f>IF('①7.積算内訳（販促）'!H795="","",'①7.積算内訳（販促）'!H795)</f>
        <v/>
      </c>
      <c r="I796" s="1781"/>
      <c r="J796" s="273" t="s">
        <v>596</v>
      </c>
      <c r="K796" s="274"/>
      <c r="L796" s="761" t="str">
        <f t="shared" si="159"/>
        <v/>
      </c>
      <c r="M796" s="748"/>
      <c r="N796" s="748"/>
      <c r="O796" s="748"/>
      <c r="P796" s="1784"/>
      <c r="Q796" s="1381"/>
      <c r="R796" s="1382"/>
      <c r="S796" s="268"/>
      <c r="T796" s="270"/>
      <c r="U796" s="180"/>
    </row>
    <row r="797" spans="2:21" ht="37.5" hidden="1" customHeight="1">
      <c r="B797" s="285" t="str">
        <f>IF('①4.事業内容（販促）'!B84="","",'①4.事業内容（販促）'!B84)</f>
        <v/>
      </c>
      <c r="C797" s="1359" t="str">
        <f>IF('①4.事業内容（販促）'!C84="","",'①4.事業内容（販促）'!C84)</f>
        <v/>
      </c>
      <c r="D797" s="1360"/>
      <c r="E797" s="286">
        <f>SUM(E798:E806)</f>
        <v>0</v>
      </c>
      <c r="F797" s="286">
        <f>SUM(F798:F806)</f>
        <v>0</v>
      </c>
      <c r="G797" s="286">
        <f>SUM(G798:G806)</f>
        <v>0</v>
      </c>
      <c r="H797" s="757">
        <f>SUM(H798:H806)</f>
        <v>0</v>
      </c>
      <c r="I797" s="760" t="str">
        <f>IF('⑦1.活動計画変更（販促）'!C165="変更",'⑦1.活動計画変更（販促）'!B165,IF('⑦1.活動計画変更（販促）'!C165="中止",'⑦1.活動計画変更（販促）'!B165,""))</f>
        <v/>
      </c>
      <c r="J797" s="1359" t="str">
        <f>IF('⑦1.活動計画変更（販促）'!C165="変更",'⑦1.活動計画変更（販促）'!D165,"")</f>
        <v/>
      </c>
      <c r="K797" s="1360"/>
      <c r="L797" s="286" t="str">
        <f>IF(SUM(L798:L806)=0,"",SUM(L798:L806))</f>
        <v/>
      </c>
      <c r="M797" s="286" t="str">
        <f>IF(SUM(M798:M806)=0,"",SUM(M798:M806))</f>
        <v/>
      </c>
      <c r="N797" s="286" t="str">
        <f>IF(SUM(N798:N806)=0,"",SUM(N798:N806))</f>
        <v/>
      </c>
      <c r="O797" s="286" t="str">
        <f>IF(SUM(O798:O806)=0,"",SUM(O798:O806))</f>
        <v/>
      </c>
      <c r="P797" s="280"/>
      <c r="Q797" s="1777"/>
      <c r="R797" s="1778"/>
      <c r="S797" s="259"/>
      <c r="T797" s="257"/>
      <c r="U797" s="180"/>
    </row>
    <row r="798" spans="2:21" ht="19.5" hidden="1" customHeight="1">
      <c r="B798" s="1363"/>
      <c r="C798" s="260" t="s">
        <v>589</v>
      </c>
      <c r="D798" s="261"/>
      <c r="E798" s="287">
        <f>SUM(F798:H798)</f>
        <v>0</v>
      </c>
      <c r="F798" s="287" t="str">
        <f>IF('①7.積算内訳（販促）'!F797="","",'①7.積算内訳（販促）'!F797)</f>
        <v/>
      </c>
      <c r="G798" s="287" t="str">
        <f>IF('①7.積算内訳（販促）'!G797="","",'①7.積算内訳（販促）'!G797)</f>
        <v/>
      </c>
      <c r="H798" s="752" t="str">
        <f>IF('①7.積算内訳（販促）'!H797="","",'①7.積算内訳（販促）'!H797)</f>
        <v/>
      </c>
      <c r="I798" s="1779" t="str">
        <f>IF('⑦1.活動計画変更（販促）'!C165="選択","",IF('⑦1.活動計画変更（販促）'!C165="変更",'⑦1.活動計画変更（販促）'!C165,IF('⑦1.活動計画変更（販促）'!C165="中止","中止","")))</f>
        <v/>
      </c>
      <c r="J798" s="260" t="s">
        <v>589</v>
      </c>
      <c r="K798" s="261"/>
      <c r="L798" s="287" t="str">
        <f>IF(SUM(M798:O798)=0,"",SUM(M798:O798))</f>
        <v/>
      </c>
      <c r="M798" s="262"/>
      <c r="N798" s="262"/>
      <c r="O798" s="262"/>
      <c r="P798" s="1782"/>
      <c r="Q798" s="1785"/>
      <c r="R798" s="1786"/>
      <c r="S798" s="268"/>
      <c r="T798" s="270"/>
      <c r="U798" s="180"/>
    </row>
    <row r="799" spans="2:21" ht="19.5" hidden="1" customHeight="1">
      <c r="B799" s="1364"/>
      <c r="C799" s="264" t="s">
        <v>590</v>
      </c>
      <c r="D799" s="265"/>
      <c r="E799" s="288">
        <f t="shared" ref="E799:E805" si="160">SUM(F799:H799)</f>
        <v>0</v>
      </c>
      <c r="F799" s="288" t="str">
        <f>IF('①7.積算内訳（販促）'!F798="","",'①7.積算内訳（販促）'!F798)</f>
        <v/>
      </c>
      <c r="G799" s="288" t="str">
        <f>IF('①7.積算内訳（販促）'!G798="","",'①7.積算内訳（販促）'!G798)</f>
        <v/>
      </c>
      <c r="H799" s="753" t="str">
        <f>IF('①7.積算内訳（販促）'!H798="","",'①7.積算内訳（販促）'!H798)</f>
        <v/>
      </c>
      <c r="I799" s="1780"/>
      <c r="J799" s="264" t="s">
        <v>590</v>
      </c>
      <c r="K799" s="265"/>
      <c r="L799" s="288" t="str">
        <f t="shared" ref="L799:L806" si="161">IF(SUM(M799:O799)=0,"",SUM(M799:O799))</f>
        <v/>
      </c>
      <c r="M799" s="266"/>
      <c r="N799" s="266"/>
      <c r="O799" s="266"/>
      <c r="P799" s="1783"/>
      <c r="Q799" s="1373"/>
      <c r="R799" s="1374"/>
      <c r="S799" s="259"/>
      <c r="T799" s="257"/>
      <c r="U799" s="180"/>
    </row>
    <row r="800" spans="2:21" ht="19.5" hidden="1" customHeight="1">
      <c r="B800" s="1364"/>
      <c r="C800" s="264" t="s">
        <v>591</v>
      </c>
      <c r="D800" s="265"/>
      <c r="E800" s="288">
        <f t="shared" si="160"/>
        <v>0</v>
      </c>
      <c r="F800" s="288" t="str">
        <f>IF('①7.積算内訳（販促）'!F799="","",'①7.積算内訳（販促）'!F799)</f>
        <v/>
      </c>
      <c r="G800" s="288" t="str">
        <f>IF('①7.積算内訳（販促）'!G799="","",'①7.積算内訳（販促）'!G799)</f>
        <v/>
      </c>
      <c r="H800" s="753" t="str">
        <f>IF('①7.積算内訳（販促）'!H799="","",'①7.積算内訳（販促）'!H799)</f>
        <v/>
      </c>
      <c r="I800" s="1780"/>
      <c r="J800" s="264" t="s">
        <v>591</v>
      </c>
      <c r="K800" s="265"/>
      <c r="L800" s="288" t="str">
        <f t="shared" si="161"/>
        <v/>
      </c>
      <c r="M800" s="266"/>
      <c r="N800" s="266"/>
      <c r="O800" s="266"/>
      <c r="P800" s="1783"/>
      <c r="Q800" s="1373"/>
      <c r="R800" s="1374"/>
      <c r="S800" s="259"/>
      <c r="T800" s="257"/>
      <c r="U800" s="180"/>
    </row>
    <row r="801" spans="2:21" ht="19.5" hidden="1" customHeight="1">
      <c r="B801" s="1364"/>
      <c r="C801" s="269" t="s">
        <v>592</v>
      </c>
      <c r="D801" s="265"/>
      <c r="E801" s="288">
        <f t="shared" si="160"/>
        <v>0</v>
      </c>
      <c r="F801" s="288" t="str">
        <f>IF('①7.積算内訳（販促）'!F800="","",'①7.積算内訳（販促）'!F800)</f>
        <v/>
      </c>
      <c r="G801" s="288" t="str">
        <f>IF('①7.積算内訳（販促）'!G800="","",'①7.積算内訳（販促）'!G800)</f>
        <v/>
      </c>
      <c r="H801" s="753" t="str">
        <f>IF('①7.積算内訳（販促）'!H800="","",'①7.積算内訳（販促）'!H800)</f>
        <v/>
      </c>
      <c r="I801" s="1780"/>
      <c r="J801" s="269" t="s">
        <v>592</v>
      </c>
      <c r="K801" s="265"/>
      <c r="L801" s="288" t="str">
        <f t="shared" si="161"/>
        <v/>
      </c>
      <c r="M801" s="266"/>
      <c r="N801" s="266"/>
      <c r="O801" s="266"/>
      <c r="P801" s="1783"/>
      <c r="Q801" s="1373"/>
      <c r="R801" s="1374"/>
      <c r="S801" s="259"/>
      <c r="T801" s="257"/>
      <c r="U801" s="180"/>
    </row>
    <row r="802" spans="2:21" ht="19.5" hidden="1" customHeight="1">
      <c r="B802" s="1364"/>
      <c r="C802" s="264" t="s">
        <v>593</v>
      </c>
      <c r="D802" s="265"/>
      <c r="E802" s="288">
        <f t="shared" si="160"/>
        <v>0</v>
      </c>
      <c r="F802" s="288" t="str">
        <f>IF('①7.積算内訳（販促）'!F801="","",'①7.積算内訳（販促）'!F801)</f>
        <v/>
      </c>
      <c r="G802" s="288" t="str">
        <f>IF('①7.積算内訳（販促）'!G801="","",'①7.積算内訳（販促）'!G801)</f>
        <v/>
      </c>
      <c r="H802" s="753" t="str">
        <f>IF('①7.積算内訳（販促）'!H801="","",'①7.積算内訳（販促）'!H801)</f>
        <v/>
      </c>
      <c r="I802" s="1780"/>
      <c r="J802" s="264" t="s">
        <v>593</v>
      </c>
      <c r="K802" s="265"/>
      <c r="L802" s="288" t="str">
        <f t="shared" si="161"/>
        <v/>
      </c>
      <c r="M802" s="266"/>
      <c r="N802" s="266"/>
      <c r="O802" s="266"/>
      <c r="P802" s="1783"/>
      <c r="Q802" s="1373"/>
      <c r="R802" s="1374"/>
      <c r="S802" s="268"/>
      <c r="T802" s="270"/>
      <c r="U802" s="180"/>
    </row>
    <row r="803" spans="2:21" ht="19.5" hidden="1" customHeight="1">
      <c r="B803" s="1364"/>
      <c r="C803" s="264" t="s">
        <v>594</v>
      </c>
      <c r="D803" s="265"/>
      <c r="E803" s="288">
        <f t="shared" si="160"/>
        <v>0</v>
      </c>
      <c r="F803" s="754" t="str">
        <f>IF('①7.積算内訳（販促）'!F802="","",'①7.積算内訳（販促）'!F802)</f>
        <v/>
      </c>
      <c r="G803" s="754" t="str">
        <f>IF('①7.積算内訳（販促）'!G802="","",'①7.積算内訳（販促）'!G802)</f>
        <v/>
      </c>
      <c r="H803" s="753" t="str">
        <f>IF('①7.積算内訳（販促）'!H802="","",'①7.積算内訳（販促）'!H802)</f>
        <v/>
      </c>
      <c r="I803" s="1780"/>
      <c r="J803" s="264" t="s">
        <v>594</v>
      </c>
      <c r="K803" s="265"/>
      <c r="L803" s="288" t="str">
        <f t="shared" si="161"/>
        <v/>
      </c>
      <c r="M803" s="278"/>
      <c r="N803" s="278"/>
      <c r="O803" s="278"/>
      <c r="P803" s="1783"/>
      <c r="Q803" s="1373"/>
      <c r="R803" s="1374"/>
      <c r="S803" s="268"/>
      <c r="T803" s="270"/>
      <c r="U803" s="180"/>
    </row>
    <row r="804" spans="2:21" ht="19.5" hidden="1" customHeight="1">
      <c r="B804" s="1364"/>
      <c r="C804" s="272" t="s">
        <v>631</v>
      </c>
      <c r="D804" s="265"/>
      <c r="E804" s="288">
        <f t="shared" si="160"/>
        <v>0</v>
      </c>
      <c r="F804" s="288" t="str">
        <f>IF('①7.積算内訳（販促）'!F803="","",'①7.積算内訳（販促）'!F803)</f>
        <v/>
      </c>
      <c r="G804" s="288" t="str">
        <f>IF('①7.積算内訳（販促）'!G803="","",'①7.積算内訳（販促）'!G803)</f>
        <v/>
      </c>
      <c r="H804" s="753" t="str">
        <f>IF('①7.積算内訳（販促）'!H803="","",'①7.積算内訳（販促）'!H803)</f>
        <v/>
      </c>
      <c r="I804" s="1780"/>
      <c r="J804" s="272" t="s">
        <v>631</v>
      </c>
      <c r="K804" s="265"/>
      <c r="L804" s="288" t="str">
        <f t="shared" si="161"/>
        <v/>
      </c>
      <c r="M804" s="266"/>
      <c r="N804" s="266"/>
      <c r="O804" s="266"/>
      <c r="P804" s="1783"/>
      <c r="Q804" s="1373"/>
      <c r="R804" s="1374"/>
      <c r="S804" s="268"/>
      <c r="T804" s="270"/>
      <c r="U804" s="180"/>
    </row>
    <row r="805" spans="2:21" ht="19.5" hidden="1" customHeight="1">
      <c r="B805" s="1364"/>
      <c r="C805" s="264" t="s">
        <v>595</v>
      </c>
      <c r="D805" s="265"/>
      <c r="E805" s="288">
        <f t="shared" si="160"/>
        <v>0</v>
      </c>
      <c r="F805" s="266"/>
      <c r="G805" s="288" t="str">
        <f>IF('①7.積算内訳（販促）'!G804="","",'①7.積算内訳（販促）'!G804)</f>
        <v/>
      </c>
      <c r="H805" s="753" t="str">
        <f>IF('①7.積算内訳（販促）'!H804="","",'①7.積算内訳（販促）'!H804)</f>
        <v/>
      </c>
      <c r="I805" s="1780"/>
      <c r="J805" s="264" t="s">
        <v>595</v>
      </c>
      <c r="K805" s="265"/>
      <c r="L805" s="288" t="str">
        <f t="shared" si="161"/>
        <v/>
      </c>
      <c r="M805" s="266"/>
      <c r="N805" s="266"/>
      <c r="O805" s="266"/>
      <c r="P805" s="1783"/>
      <c r="Q805" s="1373"/>
      <c r="R805" s="1374"/>
      <c r="S805" s="268"/>
      <c r="T805" s="270"/>
      <c r="U805" s="180"/>
    </row>
    <row r="806" spans="2:21" ht="19.5" hidden="1" customHeight="1" thickBot="1">
      <c r="B806" s="1365"/>
      <c r="C806" s="273" t="s">
        <v>596</v>
      </c>
      <c r="D806" s="758" t="str">
        <f>IF('①7.積算内訳（販促）'!D805="","",'①7.積算内訳（販促）'!D805)</f>
        <v/>
      </c>
      <c r="E806" s="289">
        <f>SUM(F806:H806)</f>
        <v>0</v>
      </c>
      <c r="F806" s="289" t="str">
        <f>IF('①7.積算内訳（販促）'!F805="","",'①7.積算内訳（販促）'!F805)</f>
        <v/>
      </c>
      <c r="G806" s="289" t="str">
        <f>IF('①7.積算内訳（販促）'!G805="","",'①7.積算内訳（販促）'!G805)</f>
        <v/>
      </c>
      <c r="H806" s="755" t="str">
        <f>IF('①7.積算内訳（販促）'!H805="","",'①7.積算内訳（販促）'!H805)</f>
        <v/>
      </c>
      <c r="I806" s="1781"/>
      <c r="J806" s="273" t="s">
        <v>596</v>
      </c>
      <c r="K806" s="274"/>
      <c r="L806" s="289" t="str">
        <f t="shared" si="161"/>
        <v/>
      </c>
      <c r="M806" s="275"/>
      <c r="N806" s="275"/>
      <c r="O806" s="275"/>
      <c r="P806" s="1784"/>
      <c r="Q806" s="1381"/>
      <c r="R806" s="1382"/>
      <c r="S806" s="268"/>
      <c r="T806" s="270"/>
      <c r="U806" s="180"/>
    </row>
    <row r="807" spans="2:21">
      <c r="B807" s="229" t="s">
        <v>455</v>
      </c>
      <c r="C807" s="178" t="s">
        <v>459</v>
      </c>
      <c r="J807" s="322"/>
    </row>
    <row r="808" spans="2:21">
      <c r="B808" s="229" t="s">
        <v>456</v>
      </c>
      <c r="C808" s="178" t="s">
        <v>460</v>
      </c>
      <c r="J808" s="322"/>
    </row>
    <row r="809" spans="2:21">
      <c r="C809" s="178" t="s">
        <v>461</v>
      </c>
      <c r="J809" s="322"/>
    </row>
    <row r="810" spans="2:21">
      <c r="B810" s="229" t="s">
        <v>457</v>
      </c>
      <c r="C810" s="322" t="s">
        <v>630</v>
      </c>
    </row>
    <row r="811" spans="2:21">
      <c r="B811" s="161" t="s">
        <v>626</v>
      </c>
      <c r="C811" s="178" t="s">
        <v>462</v>
      </c>
      <c r="J811" s="322"/>
    </row>
    <row r="812" spans="2:21">
      <c r="C812" s="178" t="s">
        <v>463</v>
      </c>
    </row>
  </sheetData>
  <sheetProtection algorithmName="SHA-512" hashValue="uT1/D0pWBbP3dB5/bRC1UIJAGbx4UGdLEoyOBuZvmNAhMGQRcC/iaRgQsjmzjIvdH805d/nt9jOFUSBtN9o72g==" saltValue="Vepf/fheqashtcxYmByZdw==" spinCount="100000" sheet="1" scenarios="1" formatCells="0" formatColumns="0" formatRows="0"/>
  <mergeCells count="1214">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Q26:R26"/>
    <mergeCell ref="Q20:R20"/>
    <mergeCell ref="Q21:R21"/>
    <mergeCell ref="Q22:R22"/>
    <mergeCell ref="Q23:R23"/>
    <mergeCell ref="Q24:R24"/>
    <mergeCell ref="Q25:R25"/>
    <mergeCell ref="B18:B26"/>
    <mergeCell ref="Q4:R5"/>
    <mergeCell ref="B6:D6"/>
    <mergeCell ref="I6:K6"/>
    <mergeCell ref="Q6:R6"/>
    <mergeCell ref="C7:D7"/>
    <mergeCell ref="J7:K7"/>
    <mergeCell ref="Q7:R7"/>
    <mergeCell ref="Q2:R2"/>
    <mergeCell ref="B3:H3"/>
    <mergeCell ref="I3:R3"/>
    <mergeCell ref="B4:D5"/>
    <mergeCell ref="E4:E5"/>
    <mergeCell ref="F4:H4"/>
    <mergeCell ref="I4:K5"/>
    <mergeCell ref="L4:L5"/>
    <mergeCell ref="M4:O4"/>
    <mergeCell ref="P4:P5"/>
    <mergeCell ref="Q40:R40"/>
    <mergeCell ref="Q41:R41"/>
    <mergeCell ref="Q31:R31"/>
    <mergeCell ref="Q32:R32"/>
    <mergeCell ref="Q33:R33"/>
    <mergeCell ref="Q34:R34"/>
    <mergeCell ref="Q35:R35"/>
    <mergeCell ref="Q36:R36"/>
    <mergeCell ref="Q42:R42"/>
    <mergeCell ref="Q43:R43"/>
    <mergeCell ref="Q44:R44"/>
    <mergeCell ref="Q45:R45"/>
    <mergeCell ref="Q46:R46"/>
    <mergeCell ref="B8:B16"/>
    <mergeCell ref="I8:I16"/>
    <mergeCell ref="P8:P16"/>
    <mergeCell ref="Q8:R8"/>
    <mergeCell ref="Q9:R9"/>
    <mergeCell ref="Q10:R10"/>
    <mergeCell ref="Q11:R11"/>
    <mergeCell ref="Q12:R12"/>
    <mergeCell ref="Q13:R13"/>
    <mergeCell ref="Q14:R14"/>
    <mergeCell ref="Q15:R15"/>
    <mergeCell ref="Q16:R16"/>
    <mergeCell ref="C17:D17"/>
    <mergeCell ref="J17:K17"/>
    <mergeCell ref="Q17:R17"/>
    <mergeCell ref="I18:I26"/>
    <mergeCell ref="P18:P26"/>
    <mergeCell ref="Q18:R18"/>
    <mergeCell ref="Q19:R19"/>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P28:P36"/>
    <mergeCell ref="Q28:R28"/>
    <mergeCell ref="Q29:R29"/>
    <mergeCell ref="Q30:R30"/>
    <mergeCell ref="B38:B46"/>
    <mergeCell ref="I38:I46"/>
    <mergeCell ref="P38:P46"/>
    <mergeCell ref="Q38:R38"/>
    <mergeCell ref="Q39:R39"/>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B88:B96"/>
    <mergeCell ref="I88:I96"/>
    <mergeCell ref="P88:P96"/>
    <mergeCell ref="Q88:R88"/>
    <mergeCell ref="Q89:R89"/>
    <mergeCell ref="Q90:R90"/>
    <mergeCell ref="Q91:R91"/>
    <mergeCell ref="Q92:R92"/>
    <mergeCell ref="Q93:R93"/>
    <mergeCell ref="Q94:R94"/>
    <mergeCell ref="Q95:R95"/>
    <mergeCell ref="Q96:R96"/>
    <mergeCell ref="C97:D97"/>
    <mergeCell ref="J97:K97"/>
    <mergeCell ref="Q97:R97"/>
    <mergeCell ref="I98:I106"/>
    <mergeCell ref="P98:P106"/>
    <mergeCell ref="Q98:R98"/>
    <mergeCell ref="Q99:R99"/>
    <mergeCell ref="Q106:R106"/>
    <mergeCell ref="P108:P116"/>
    <mergeCell ref="Q108:R108"/>
    <mergeCell ref="Q109:R109"/>
    <mergeCell ref="Q110:R110"/>
    <mergeCell ref="Q100:R100"/>
    <mergeCell ref="Q101:R101"/>
    <mergeCell ref="Q102:R102"/>
    <mergeCell ref="Q103:R103"/>
    <mergeCell ref="Q104:R104"/>
    <mergeCell ref="Q105:R105"/>
    <mergeCell ref="B98:B106"/>
    <mergeCell ref="B118:B126"/>
    <mergeCell ref="I118:I126"/>
    <mergeCell ref="P118:P126"/>
    <mergeCell ref="Q118:R118"/>
    <mergeCell ref="Q119:R119"/>
    <mergeCell ref="Q120:R120"/>
    <mergeCell ref="Q121:R121"/>
    <mergeCell ref="Q111:R111"/>
    <mergeCell ref="Q112:R112"/>
    <mergeCell ref="Q113:R113"/>
    <mergeCell ref="Q114:R114"/>
    <mergeCell ref="Q115:R115"/>
    <mergeCell ref="Q116:R116"/>
    <mergeCell ref="Q122:R122"/>
    <mergeCell ref="Q123:R123"/>
    <mergeCell ref="Q124:R124"/>
    <mergeCell ref="Q125:R125"/>
    <mergeCell ref="Q126:R126"/>
    <mergeCell ref="C107:D107"/>
    <mergeCell ref="J107:K107"/>
    <mergeCell ref="Q107:R107"/>
    <mergeCell ref="B108:B116"/>
    <mergeCell ref="I108:I116"/>
    <mergeCell ref="C127:D127"/>
    <mergeCell ref="J127:K127"/>
    <mergeCell ref="Q127:R127"/>
    <mergeCell ref="C117:D117"/>
    <mergeCell ref="J117:K117"/>
    <mergeCell ref="Q117:R117"/>
    <mergeCell ref="B128:B136"/>
    <mergeCell ref="I128:I136"/>
    <mergeCell ref="P128:P136"/>
    <mergeCell ref="Q128:R128"/>
    <mergeCell ref="Q129:R129"/>
    <mergeCell ref="Q130:R130"/>
    <mergeCell ref="Q131:R131"/>
    <mergeCell ref="Q132:R132"/>
    <mergeCell ref="Q133:R133"/>
    <mergeCell ref="Q134:R134"/>
    <mergeCell ref="Q135:R135"/>
    <mergeCell ref="Q136:R136"/>
    <mergeCell ref="C137:D137"/>
    <mergeCell ref="J137:K137"/>
    <mergeCell ref="Q137:R137"/>
    <mergeCell ref="I138:I146"/>
    <mergeCell ref="P138:P146"/>
    <mergeCell ref="Q138:R138"/>
    <mergeCell ref="Q139:R139"/>
    <mergeCell ref="Q146:R146"/>
    <mergeCell ref="P148:P156"/>
    <mergeCell ref="Q148:R148"/>
    <mergeCell ref="Q149:R149"/>
    <mergeCell ref="Q150:R150"/>
    <mergeCell ref="Q140:R140"/>
    <mergeCell ref="Q141:R141"/>
    <mergeCell ref="Q142:R142"/>
    <mergeCell ref="Q143:R143"/>
    <mergeCell ref="Q144:R144"/>
    <mergeCell ref="Q145:R145"/>
    <mergeCell ref="B138:B146"/>
    <mergeCell ref="B158:B166"/>
    <mergeCell ref="I158:I166"/>
    <mergeCell ref="P158:P166"/>
    <mergeCell ref="Q158:R158"/>
    <mergeCell ref="Q159:R159"/>
    <mergeCell ref="Q160:R160"/>
    <mergeCell ref="Q161:R161"/>
    <mergeCell ref="Q151:R151"/>
    <mergeCell ref="Q152:R152"/>
    <mergeCell ref="Q153:R153"/>
    <mergeCell ref="Q154:R154"/>
    <mergeCell ref="Q155:R155"/>
    <mergeCell ref="Q156:R156"/>
    <mergeCell ref="Q162:R162"/>
    <mergeCell ref="Q163:R163"/>
    <mergeCell ref="Q164:R164"/>
    <mergeCell ref="Q165:R165"/>
    <mergeCell ref="Q166:R166"/>
    <mergeCell ref="C147:D147"/>
    <mergeCell ref="J147:K147"/>
    <mergeCell ref="Q147:R147"/>
    <mergeCell ref="B148:B156"/>
    <mergeCell ref="I148:I156"/>
    <mergeCell ref="C167:D167"/>
    <mergeCell ref="J167:K167"/>
    <mergeCell ref="Q167:R167"/>
    <mergeCell ref="C157:D157"/>
    <mergeCell ref="J157:K157"/>
    <mergeCell ref="Q157:R157"/>
    <mergeCell ref="B168:B176"/>
    <mergeCell ref="I168:I176"/>
    <mergeCell ref="P168:P176"/>
    <mergeCell ref="Q168:R168"/>
    <mergeCell ref="Q169:R169"/>
    <mergeCell ref="Q170:R170"/>
    <mergeCell ref="Q171:R171"/>
    <mergeCell ref="Q172:R172"/>
    <mergeCell ref="Q173:R173"/>
    <mergeCell ref="Q174:R174"/>
    <mergeCell ref="Q175:R175"/>
    <mergeCell ref="Q176:R176"/>
    <mergeCell ref="C177:D177"/>
    <mergeCell ref="J177:K177"/>
    <mergeCell ref="Q177:R177"/>
    <mergeCell ref="I178:I186"/>
    <mergeCell ref="P178:P186"/>
    <mergeCell ref="Q178:R178"/>
    <mergeCell ref="Q179:R179"/>
    <mergeCell ref="Q186:R186"/>
    <mergeCell ref="P188:P196"/>
    <mergeCell ref="Q188:R188"/>
    <mergeCell ref="Q189:R189"/>
    <mergeCell ref="Q190:R190"/>
    <mergeCell ref="Q180:R180"/>
    <mergeCell ref="Q181:R181"/>
    <mergeCell ref="Q182:R182"/>
    <mergeCell ref="Q183:R183"/>
    <mergeCell ref="Q184:R184"/>
    <mergeCell ref="Q185:R185"/>
    <mergeCell ref="C197:D197"/>
    <mergeCell ref="J197:K197"/>
    <mergeCell ref="Q197:R197"/>
    <mergeCell ref="B178:B186"/>
    <mergeCell ref="B198:B206"/>
    <mergeCell ref="I198:I206"/>
    <mergeCell ref="P198:P206"/>
    <mergeCell ref="Q198:R198"/>
    <mergeCell ref="Q199:R199"/>
    <mergeCell ref="Q200:R200"/>
    <mergeCell ref="Q201:R201"/>
    <mergeCell ref="Q191:R191"/>
    <mergeCell ref="Q192:R192"/>
    <mergeCell ref="Q193:R193"/>
    <mergeCell ref="Q194:R194"/>
    <mergeCell ref="Q195:R195"/>
    <mergeCell ref="Q196:R196"/>
    <mergeCell ref="Q202:R202"/>
    <mergeCell ref="Q203:R203"/>
    <mergeCell ref="Q204:R204"/>
    <mergeCell ref="Q205:R205"/>
    <mergeCell ref="Q206:R206"/>
    <mergeCell ref="C187:D187"/>
    <mergeCell ref="J187:K187"/>
    <mergeCell ref="Q187:R187"/>
    <mergeCell ref="B188:B196"/>
    <mergeCell ref="I188:I196"/>
  </mergeCells>
  <phoneticPr fontId="1"/>
  <conditionalFormatting sqref="I8:I16">
    <cfRule type="containsText" dxfId="2879" priority="639" operator="containsText" text="中止">
      <formula>NOT(ISERROR(SEARCH("中止",I8)))</formula>
    </cfRule>
    <cfRule type="containsText" dxfId="2878" priority="640" operator="containsText" text="変更">
      <formula>NOT(ISERROR(SEARCH("変更",I8)))</formula>
    </cfRule>
  </conditionalFormatting>
  <conditionalFormatting sqref="I18:I26">
    <cfRule type="containsText" dxfId="2877" priority="637" operator="containsText" text="中止">
      <formula>NOT(ISERROR(SEARCH("中止",I18)))</formula>
    </cfRule>
    <cfRule type="containsText" dxfId="2876" priority="638" operator="containsText" text="変更">
      <formula>NOT(ISERROR(SEARCH("変更",I18)))</formula>
    </cfRule>
  </conditionalFormatting>
  <conditionalFormatting sqref="B7:H7">
    <cfRule type="expression" dxfId="2875" priority="634">
      <formula>$I$8="中止"</formula>
    </cfRule>
    <cfRule type="expression" dxfId="2874" priority="636">
      <formula>$I$8="変更"</formula>
    </cfRule>
  </conditionalFormatting>
  <conditionalFormatting sqref="B17:H17">
    <cfRule type="expression" dxfId="2873" priority="633">
      <formula>$I$18="中止"</formula>
    </cfRule>
    <cfRule type="expression" dxfId="2872" priority="635">
      <formula>$I$18="変更"</formula>
    </cfRule>
  </conditionalFormatting>
  <conditionalFormatting sqref="B27:H27">
    <cfRule type="expression" dxfId="2871" priority="631">
      <formula>$I$28="中止"</formula>
    </cfRule>
    <cfRule type="expression" dxfId="2870" priority="632">
      <formula>$I$28="変更"</formula>
    </cfRule>
  </conditionalFormatting>
  <conditionalFormatting sqref="B37:H37">
    <cfRule type="expression" dxfId="2869" priority="629">
      <formula>$I$38="中止"</formula>
    </cfRule>
    <cfRule type="expression" dxfId="2868" priority="630">
      <formula>$I$38="変更"</formula>
    </cfRule>
  </conditionalFormatting>
  <conditionalFormatting sqref="B47:H47">
    <cfRule type="expression" dxfId="2867" priority="627">
      <formula>$I$48="中止"</formula>
    </cfRule>
    <cfRule type="expression" dxfId="2866" priority="628">
      <formula>$I$48="変更"</formula>
    </cfRule>
  </conditionalFormatting>
  <conditionalFormatting sqref="B57:H57">
    <cfRule type="expression" dxfId="2865" priority="625">
      <formula>$I$58="中止"</formula>
    </cfRule>
    <cfRule type="expression" dxfId="2864" priority="626">
      <formula>$I$58="変更"</formula>
    </cfRule>
  </conditionalFormatting>
  <conditionalFormatting sqref="B67:H67">
    <cfRule type="expression" dxfId="2863" priority="623">
      <formula>$I$68="中止"</formula>
    </cfRule>
    <cfRule type="expression" dxfId="2862" priority="624">
      <formula>$I$68="変更"</formula>
    </cfRule>
  </conditionalFormatting>
  <conditionalFormatting sqref="B77:H77">
    <cfRule type="expression" dxfId="2861" priority="621">
      <formula>$I$78="中止"</formula>
    </cfRule>
    <cfRule type="expression" dxfId="2860" priority="622">
      <formula>$I$78="変更"</formula>
    </cfRule>
  </conditionalFormatting>
  <conditionalFormatting sqref="B87:H87">
    <cfRule type="expression" dxfId="2859" priority="619">
      <formula>$I$88="中止"</formula>
    </cfRule>
    <cfRule type="expression" dxfId="2858" priority="620">
      <formula>$I$88="変更"</formula>
    </cfRule>
  </conditionalFormatting>
  <conditionalFormatting sqref="B97:H97">
    <cfRule type="expression" dxfId="2857" priority="617">
      <formula>$I$98="中止"</formula>
    </cfRule>
    <cfRule type="expression" dxfId="2856" priority="618">
      <formula>$I$98="変更"</formula>
    </cfRule>
  </conditionalFormatting>
  <conditionalFormatting sqref="B107:H107">
    <cfRule type="expression" dxfId="2855" priority="615">
      <formula>$I$108="中止"</formula>
    </cfRule>
    <cfRule type="expression" dxfId="2854" priority="616">
      <formula>$I$108="変更"</formula>
    </cfRule>
  </conditionalFormatting>
  <conditionalFormatting sqref="B117:H117">
    <cfRule type="expression" dxfId="2853" priority="613">
      <formula>$I$118="中止"</formula>
    </cfRule>
    <cfRule type="expression" dxfId="2852" priority="614">
      <formula>$I$118="変更"</formula>
    </cfRule>
  </conditionalFormatting>
  <conditionalFormatting sqref="B127:H127">
    <cfRule type="expression" dxfId="2851" priority="611">
      <formula>$I$128="中止"</formula>
    </cfRule>
    <cfRule type="expression" dxfId="2850" priority="612">
      <formula>$I$128="変更"</formula>
    </cfRule>
  </conditionalFormatting>
  <conditionalFormatting sqref="B137:H137">
    <cfRule type="expression" dxfId="2849" priority="609">
      <formula>$I$138="中止"</formula>
    </cfRule>
    <cfRule type="expression" dxfId="2848" priority="610">
      <formula>$I$138="変更"</formula>
    </cfRule>
  </conditionalFormatting>
  <conditionalFormatting sqref="B147:H147">
    <cfRule type="expression" dxfId="2847" priority="607">
      <formula>$I$148="中止"</formula>
    </cfRule>
    <cfRule type="expression" dxfId="2846" priority="608">
      <formula>$I$148="変更"</formula>
    </cfRule>
  </conditionalFormatting>
  <conditionalFormatting sqref="B157:H157">
    <cfRule type="expression" dxfId="2845" priority="605">
      <formula>$I$158="中止"</formula>
    </cfRule>
    <cfRule type="expression" dxfId="2844" priority="606">
      <formula>$I$158="変更"</formula>
    </cfRule>
  </conditionalFormatting>
  <conditionalFormatting sqref="B167:H167">
    <cfRule type="expression" dxfId="2843" priority="603">
      <formula>$I$168="中止"</formula>
    </cfRule>
    <cfRule type="expression" dxfId="2842" priority="604">
      <formula>$I$168="変更"</formula>
    </cfRule>
  </conditionalFormatting>
  <conditionalFormatting sqref="B177:H177">
    <cfRule type="expression" dxfId="2841" priority="601">
      <formula>$I$178="中止"</formula>
    </cfRule>
    <cfRule type="expression" dxfId="2840" priority="602">
      <formula>$I$178="変更"</formula>
    </cfRule>
  </conditionalFormatting>
  <conditionalFormatting sqref="B187:H187">
    <cfRule type="expression" dxfId="2839" priority="599">
      <formula>$I$188="中止"</formula>
    </cfRule>
    <cfRule type="expression" dxfId="2838" priority="600">
      <formula>$I$188="変更"</formula>
    </cfRule>
  </conditionalFormatting>
  <conditionalFormatting sqref="B197:H197">
    <cfRule type="expression" dxfId="2837" priority="597">
      <formula>$I$198="中止"</formula>
    </cfRule>
    <cfRule type="expression" dxfId="2836" priority="598">
      <formula>$I$198="変更"</formula>
    </cfRule>
  </conditionalFormatting>
  <conditionalFormatting sqref="I28:I36">
    <cfRule type="containsText" dxfId="2835" priority="557" operator="containsText" text="中止">
      <formula>NOT(ISERROR(SEARCH("中止",I28)))</formula>
    </cfRule>
    <cfRule type="containsText" dxfId="2834" priority="558" operator="containsText" text="変更">
      <formula>NOT(ISERROR(SEARCH("変更",I28)))</formula>
    </cfRule>
  </conditionalFormatting>
  <conditionalFormatting sqref="I38:I46">
    <cfRule type="containsText" dxfId="2833" priority="555" operator="containsText" text="中止">
      <formula>NOT(ISERROR(SEARCH("中止",I38)))</formula>
    </cfRule>
    <cfRule type="containsText" dxfId="2832" priority="556" operator="containsText" text="変更">
      <formula>NOT(ISERROR(SEARCH("変更",I38)))</formula>
    </cfRule>
  </conditionalFormatting>
  <conditionalFormatting sqref="I48:I56">
    <cfRule type="containsText" dxfId="2831" priority="553" operator="containsText" text="中止">
      <formula>NOT(ISERROR(SEARCH("中止",I48)))</formula>
    </cfRule>
    <cfRule type="containsText" dxfId="2830" priority="554" operator="containsText" text="変更">
      <formula>NOT(ISERROR(SEARCH("変更",I48)))</formula>
    </cfRule>
  </conditionalFormatting>
  <conditionalFormatting sqref="I58:I66">
    <cfRule type="containsText" dxfId="2829" priority="551" operator="containsText" text="中止">
      <formula>NOT(ISERROR(SEARCH("中止",I58)))</formula>
    </cfRule>
    <cfRule type="containsText" dxfId="2828" priority="552" operator="containsText" text="変更">
      <formula>NOT(ISERROR(SEARCH("変更",I58)))</formula>
    </cfRule>
  </conditionalFormatting>
  <conditionalFormatting sqref="I68:I76">
    <cfRule type="containsText" dxfId="2827" priority="549" operator="containsText" text="中止">
      <formula>NOT(ISERROR(SEARCH("中止",I68)))</formula>
    </cfRule>
    <cfRule type="containsText" dxfId="2826" priority="550" operator="containsText" text="変更">
      <formula>NOT(ISERROR(SEARCH("変更",I68)))</formula>
    </cfRule>
  </conditionalFormatting>
  <conditionalFormatting sqref="I78:I86">
    <cfRule type="containsText" dxfId="2825" priority="547" operator="containsText" text="中止">
      <formula>NOT(ISERROR(SEARCH("中止",I78)))</formula>
    </cfRule>
    <cfRule type="containsText" dxfId="2824" priority="548" operator="containsText" text="変更">
      <formula>NOT(ISERROR(SEARCH("変更",I78)))</formula>
    </cfRule>
  </conditionalFormatting>
  <conditionalFormatting sqref="I88:I96">
    <cfRule type="containsText" dxfId="2823" priority="545" operator="containsText" text="中止">
      <formula>NOT(ISERROR(SEARCH("中止",I88)))</formula>
    </cfRule>
    <cfRule type="containsText" dxfId="2822" priority="546" operator="containsText" text="変更">
      <formula>NOT(ISERROR(SEARCH("変更",I88)))</formula>
    </cfRule>
  </conditionalFormatting>
  <conditionalFormatting sqref="I98:I106">
    <cfRule type="containsText" dxfId="2821" priority="543" operator="containsText" text="中止">
      <formula>NOT(ISERROR(SEARCH("中止",I98)))</formula>
    </cfRule>
    <cfRule type="containsText" dxfId="2820" priority="544" operator="containsText" text="変更">
      <formula>NOT(ISERROR(SEARCH("変更",I98)))</formula>
    </cfRule>
  </conditionalFormatting>
  <conditionalFormatting sqref="I108:I116">
    <cfRule type="containsText" dxfId="2819" priority="541" operator="containsText" text="中止">
      <formula>NOT(ISERROR(SEARCH("中止",I108)))</formula>
    </cfRule>
    <cfRule type="containsText" dxfId="2818" priority="542" operator="containsText" text="変更">
      <formula>NOT(ISERROR(SEARCH("変更",I108)))</formula>
    </cfRule>
  </conditionalFormatting>
  <conditionalFormatting sqref="I118:I126">
    <cfRule type="containsText" dxfId="2817" priority="539" operator="containsText" text="中止">
      <formula>NOT(ISERROR(SEARCH("中止",I118)))</formula>
    </cfRule>
    <cfRule type="containsText" dxfId="2816" priority="540" operator="containsText" text="変更">
      <formula>NOT(ISERROR(SEARCH("変更",I118)))</formula>
    </cfRule>
  </conditionalFormatting>
  <conditionalFormatting sqref="I128:I136">
    <cfRule type="containsText" dxfId="2815" priority="537" operator="containsText" text="中止">
      <formula>NOT(ISERROR(SEARCH("中止",I128)))</formula>
    </cfRule>
    <cfRule type="containsText" dxfId="2814" priority="538" operator="containsText" text="変更">
      <formula>NOT(ISERROR(SEARCH("変更",I128)))</formula>
    </cfRule>
  </conditionalFormatting>
  <conditionalFormatting sqref="I138:I146">
    <cfRule type="containsText" dxfId="2813" priority="535" operator="containsText" text="中止">
      <formula>NOT(ISERROR(SEARCH("中止",I138)))</formula>
    </cfRule>
    <cfRule type="containsText" dxfId="2812" priority="536" operator="containsText" text="変更">
      <formula>NOT(ISERROR(SEARCH("変更",I138)))</formula>
    </cfRule>
  </conditionalFormatting>
  <conditionalFormatting sqref="I148:I156">
    <cfRule type="containsText" dxfId="2811" priority="533" operator="containsText" text="中止">
      <formula>NOT(ISERROR(SEARCH("中止",I148)))</formula>
    </cfRule>
    <cfRule type="containsText" dxfId="2810" priority="534" operator="containsText" text="変更">
      <formula>NOT(ISERROR(SEARCH("変更",I148)))</formula>
    </cfRule>
  </conditionalFormatting>
  <conditionalFormatting sqref="I158:I166">
    <cfRule type="containsText" dxfId="2809" priority="531" operator="containsText" text="中止">
      <formula>NOT(ISERROR(SEARCH("中止",I158)))</formula>
    </cfRule>
    <cfRule type="containsText" dxfId="2808" priority="532" operator="containsText" text="変更">
      <formula>NOT(ISERROR(SEARCH("変更",I158)))</formula>
    </cfRule>
  </conditionalFormatting>
  <conditionalFormatting sqref="I168:I176">
    <cfRule type="containsText" dxfId="2807" priority="529" operator="containsText" text="中止">
      <formula>NOT(ISERROR(SEARCH("中止",I168)))</formula>
    </cfRule>
    <cfRule type="containsText" dxfId="2806" priority="530" operator="containsText" text="変更">
      <formula>NOT(ISERROR(SEARCH("変更",I168)))</formula>
    </cfRule>
  </conditionalFormatting>
  <conditionalFormatting sqref="I178:I186">
    <cfRule type="containsText" dxfId="2805" priority="527" operator="containsText" text="中止">
      <formula>NOT(ISERROR(SEARCH("中止",I178)))</formula>
    </cfRule>
    <cfRule type="containsText" dxfId="2804" priority="528" operator="containsText" text="変更">
      <formula>NOT(ISERROR(SEARCH("変更",I178)))</formula>
    </cfRule>
  </conditionalFormatting>
  <conditionalFormatting sqref="I188:I196">
    <cfRule type="containsText" dxfId="2803" priority="525" operator="containsText" text="中止">
      <formula>NOT(ISERROR(SEARCH("中止",I188)))</formula>
    </cfRule>
    <cfRule type="containsText" dxfId="2802" priority="526" operator="containsText" text="変更">
      <formula>NOT(ISERROR(SEARCH("変更",I188)))</formula>
    </cfRule>
  </conditionalFormatting>
  <conditionalFormatting sqref="I198:I206">
    <cfRule type="containsText" dxfId="2801" priority="523" operator="containsText" text="中止">
      <formula>NOT(ISERROR(SEARCH("中止",I198)))</formula>
    </cfRule>
    <cfRule type="containsText" dxfId="2800" priority="524" operator="containsText" text="変更">
      <formula>NOT(ISERROR(SEARCH("変更",I198)))</formula>
    </cfRule>
  </conditionalFormatting>
  <conditionalFormatting sqref="I208:I216">
    <cfRule type="containsText" dxfId="2799" priority="239" operator="containsText" text="中止">
      <formula>NOT(ISERROR(SEARCH("中止",I208)))</formula>
    </cfRule>
    <cfRule type="containsText" dxfId="2798" priority="240" operator="containsText" text="変更">
      <formula>NOT(ISERROR(SEARCH("変更",I208)))</formula>
    </cfRule>
  </conditionalFormatting>
  <conditionalFormatting sqref="I218:I226">
    <cfRule type="containsText" dxfId="2797" priority="237" operator="containsText" text="中止">
      <formula>NOT(ISERROR(SEARCH("中止",I218)))</formula>
    </cfRule>
    <cfRule type="containsText" dxfId="2796" priority="238" operator="containsText" text="変更">
      <formula>NOT(ISERROR(SEARCH("変更",I218)))</formula>
    </cfRule>
  </conditionalFormatting>
  <conditionalFormatting sqref="B207:H207">
    <cfRule type="expression" dxfId="2795" priority="234">
      <formula>$I$208="中止"</formula>
    </cfRule>
    <cfRule type="expression" dxfId="2794" priority="236">
      <formula>$I$208="変更"</formula>
    </cfRule>
  </conditionalFormatting>
  <conditionalFormatting sqref="B217:H217">
    <cfRule type="expression" dxfId="2793" priority="233">
      <formula>$I$218="中止"</formula>
    </cfRule>
    <cfRule type="expression" dxfId="2792" priority="235">
      <formula>$I$218="変更"</formula>
    </cfRule>
  </conditionalFormatting>
  <conditionalFormatting sqref="B227:H227">
    <cfRule type="expression" dxfId="2791" priority="231">
      <formula>$I$228="中止"</formula>
    </cfRule>
    <cfRule type="expression" dxfId="2790" priority="232">
      <formula>$I$228="変更"</formula>
    </cfRule>
  </conditionalFormatting>
  <conditionalFormatting sqref="B237:H237">
    <cfRule type="expression" dxfId="2789" priority="229">
      <formula>$I$238="中止"</formula>
    </cfRule>
    <cfRule type="expression" dxfId="2788" priority="230">
      <formula>$I$238="変更"</formula>
    </cfRule>
  </conditionalFormatting>
  <conditionalFormatting sqref="B247:H247">
    <cfRule type="expression" dxfId="2787" priority="227">
      <formula>$I$248="中止"</formula>
    </cfRule>
    <cfRule type="expression" dxfId="2786" priority="228">
      <formula>$I$248="変更"</formula>
    </cfRule>
  </conditionalFormatting>
  <conditionalFormatting sqref="B257:H257">
    <cfRule type="expression" dxfId="2785" priority="225">
      <formula>$I$258="中止"</formula>
    </cfRule>
    <cfRule type="expression" dxfId="2784" priority="226">
      <formula>$I$258="変更"</formula>
    </cfRule>
  </conditionalFormatting>
  <conditionalFormatting sqref="B267:H267">
    <cfRule type="expression" dxfId="2783" priority="223">
      <formula>$I$268="中止"</formula>
    </cfRule>
    <cfRule type="expression" dxfId="2782" priority="224">
      <formula>$I$268="変更"</formula>
    </cfRule>
  </conditionalFormatting>
  <conditionalFormatting sqref="B277:H277">
    <cfRule type="expression" dxfId="2781" priority="221">
      <formula>$I$278="中止"</formula>
    </cfRule>
    <cfRule type="expression" dxfId="2780" priority="222">
      <formula>$I$278="変更"</formula>
    </cfRule>
  </conditionalFormatting>
  <conditionalFormatting sqref="B287:H287">
    <cfRule type="expression" dxfId="2779" priority="219">
      <formula>$I$288="中止"</formula>
    </cfRule>
    <cfRule type="expression" dxfId="2778" priority="220">
      <formula>$I$288="変更"</formula>
    </cfRule>
  </conditionalFormatting>
  <conditionalFormatting sqref="B297:H297">
    <cfRule type="expression" dxfId="2777" priority="217">
      <formula>$I$298="中止"</formula>
    </cfRule>
    <cfRule type="expression" dxfId="2776" priority="218">
      <formula>$I$298="変更"</formula>
    </cfRule>
  </conditionalFormatting>
  <conditionalFormatting sqref="B307:H307">
    <cfRule type="expression" dxfId="2775" priority="215">
      <formula>$I$308="中止"</formula>
    </cfRule>
    <cfRule type="expression" dxfId="2774" priority="216">
      <formula>$I$308="変更"</formula>
    </cfRule>
  </conditionalFormatting>
  <conditionalFormatting sqref="B317:H317">
    <cfRule type="expression" dxfId="2773" priority="213">
      <formula>$I$318="中止"</formula>
    </cfRule>
    <cfRule type="expression" dxfId="2772" priority="214">
      <formula>$I$318="変更"</formula>
    </cfRule>
  </conditionalFormatting>
  <conditionalFormatting sqref="B327:H327">
    <cfRule type="expression" dxfId="2771" priority="211">
      <formula>$I$328="中止"</formula>
    </cfRule>
    <cfRule type="expression" dxfId="2770" priority="212">
      <formula>$I$328="変更"</formula>
    </cfRule>
  </conditionalFormatting>
  <conditionalFormatting sqref="B337:H337">
    <cfRule type="expression" dxfId="2769" priority="209">
      <formula>$I$338="中止"</formula>
    </cfRule>
    <cfRule type="expression" dxfId="2768" priority="210">
      <formula>$I$338="変更"</formula>
    </cfRule>
  </conditionalFormatting>
  <conditionalFormatting sqref="B347:H347">
    <cfRule type="expression" dxfId="2767" priority="207">
      <formula>$I$348="中止"</formula>
    </cfRule>
    <cfRule type="expression" dxfId="2766" priority="208">
      <formula>$I$348="変更"</formula>
    </cfRule>
  </conditionalFormatting>
  <conditionalFormatting sqref="B357:H357">
    <cfRule type="expression" dxfId="2765" priority="205">
      <formula>$I$358="中止"</formula>
    </cfRule>
    <cfRule type="expression" dxfId="2764" priority="206">
      <formula>$I$358="変更"</formula>
    </cfRule>
  </conditionalFormatting>
  <conditionalFormatting sqref="B367:H367">
    <cfRule type="expression" dxfId="2763" priority="203">
      <formula>$I$368="中止"</formula>
    </cfRule>
    <cfRule type="expression" dxfId="2762" priority="204">
      <formula>$I$368="変更"</formula>
    </cfRule>
  </conditionalFormatting>
  <conditionalFormatting sqref="B377:H377">
    <cfRule type="expression" dxfId="2761" priority="201">
      <formula>$I$378="中止"</formula>
    </cfRule>
    <cfRule type="expression" dxfId="2760" priority="202">
      <formula>$I$378="変更"</formula>
    </cfRule>
  </conditionalFormatting>
  <conditionalFormatting sqref="B387:H387">
    <cfRule type="expression" dxfId="2759" priority="199">
      <formula>$I$388="中止"</formula>
    </cfRule>
    <cfRule type="expression" dxfId="2758" priority="200">
      <formula>$I$388="変更"</formula>
    </cfRule>
  </conditionalFormatting>
  <conditionalFormatting sqref="B397:H397">
    <cfRule type="expression" dxfId="2757" priority="197">
      <formula>$I$398="中止"</formula>
    </cfRule>
    <cfRule type="expression" dxfId="2756" priority="198">
      <formula>$I$398="変更"</formula>
    </cfRule>
  </conditionalFormatting>
  <conditionalFormatting sqref="I228:I236">
    <cfRule type="containsText" dxfId="2755" priority="195" operator="containsText" text="中止">
      <formula>NOT(ISERROR(SEARCH("中止",I228)))</formula>
    </cfRule>
    <cfRule type="containsText" dxfId="2754" priority="196" operator="containsText" text="変更">
      <formula>NOT(ISERROR(SEARCH("変更",I228)))</formula>
    </cfRule>
  </conditionalFormatting>
  <conditionalFormatting sqref="I238:I246">
    <cfRule type="containsText" dxfId="2753" priority="193" operator="containsText" text="中止">
      <formula>NOT(ISERROR(SEARCH("中止",I238)))</formula>
    </cfRule>
    <cfRule type="containsText" dxfId="2752" priority="194" operator="containsText" text="変更">
      <formula>NOT(ISERROR(SEARCH("変更",I238)))</formula>
    </cfRule>
  </conditionalFormatting>
  <conditionalFormatting sqref="I248:I256">
    <cfRule type="containsText" dxfId="2751" priority="191" operator="containsText" text="中止">
      <formula>NOT(ISERROR(SEARCH("中止",I248)))</formula>
    </cfRule>
    <cfRule type="containsText" dxfId="2750" priority="192" operator="containsText" text="変更">
      <formula>NOT(ISERROR(SEARCH("変更",I248)))</formula>
    </cfRule>
  </conditionalFormatting>
  <conditionalFormatting sqref="I258:I266">
    <cfRule type="containsText" dxfId="2749" priority="189" operator="containsText" text="中止">
      <formula>NOT(ISERROR(SEARCH("中止",I258)))</formula>
    </cfRule>
    <cfRule type="containsText" dxfId="2748" priority="190" operator="containsText" text="変更">
      <formula>NOT(ISERROR(SEARCH("変更",I258)))</formula>
    </cfRule>
  </conditionalFormatting>
  <conditionalFormatting sqref="I268:I276">
    <cfRule type="containsText" dxfId="2747" priority="187" operator="containsText" text="中止">
      <formula>NOT(ISERROR(SEARCH("中止",I268)))</formula>
    </cfRule>
    <cfRule type="containsText" dxfId="2746" priority="188" operator="containsText" text="変更">
      <formula>NOT(ISERROR(SEARCH("変更",I268)))</formula>
    </cfRule>
  </conditionalFormatting>
  <conditionalFormatting sqref="I278:I286">
    <cfRule type="containsText" dxfId="2745" priority="185" operator="containsText" text="中止">
      <formula>NOT(ISERROR(SEARCH("中止",I278)))</formula>
    </cfRule>
    <cfRule type="containsText" dxfId="2744" priority="186" operator="containsText" text="変更">
      <formula>NOT(ISERROR(SEARCH("変更",I278)))</formula>
    </cfRule>
  </conditionalFormatting>
  <conditionalFormatting sqref="I288:I296">
    <cfRule type="containsText" dxfId="2743" priority="183" operator="containsText" text="中止">
      <formula>NOT(ISERROR(SEARCH("中止",I288)))</formula>
    </cfRule>
    <cfRule type="containsText" dxfId="2742" priority="184" operator="containsText" text="変更">
      <formula>NOT(ISERROR(SEARCH("変更",I288)))</formula>
    </cfRule>
  </conditionalFormatting>
  <conditionalFormatting sqref="I298:I306">
    <cfRule type="containsText" dxfId="2741" priority="181" operator="containsText" text="中止">
      <formula>NOT(ISERROR(SEARCH("中止",I298)))</formula>
    </cfRule>
    <cfRule type="containsText" dxfId="2740" priority="182" operator="containsText" text="変更">
      <formula>NOT(ISERROR(SEARCH("変更",I298)))</formula>
    </cfRule>
  </conditionalFormatting>
  <conditionalFormatting sqref="I308:I316">
    <cfRule type="containsText" dxfId="2739" priority="179" operator="containsText" text="中止">
      <formula>NOT(ISERROR(SEARCH("中止",I308)))</formula>
    </cfRule>
    <cfRule type="containsText" dxfId="2738" priority="180" operator="containsText" text="変更">
      <formula>NOT(ISERROR(SEARCH("変更",I308)))</formula>
    </cfRule>
  </conditionalFormatting>
  <conditionalFormatting sqref="I318:I326">
    <cfRule type="containsText" dxfId="2737" priority="177" operator="containsText" text="中止">
      <formula>NOT(ISERROR(SEARCH("中止",I318)))</formula>
    </cfRule>
    <cfRule type="containsText" dxfId="2736" priority="178" operator="containsText" text="変更">
      <formula>NOT(ISERROR(SEARCH("変更",I318)))</formula>
    </cfRule>
  </conditionalFormatting>
  <conditionalFormatting sqref="I328:I336">
    <cfRule type="containsText" dxfId="2735" priority="175" operator="containsText" text="中止">
      <formula>NOT(ISERROR(SEARCH("中止",I328)))</formula>
    </cfRule>
    <cfRule type="containsText" dxfId="2734" priority="176" operator="containsText" text="変更">
      <formula>NOT(ISERROR(SEARCH("変更",I328)))</formula>
    </cfRule>
  </conditionalFormatting>
  <conditionalFormatting sqref="I338:I346">
    <cfRule type="containsText" dxfId="2733" priority="173" operator="containsText" text="中止">
      <formula>NOT(ISERROR(SEARCH("中止",I338)))</formula>
    </cfRule>
    <cfRule type="containsText" dxfId="2732" priority="174" operator="containsText" text="変更">
      <formula>NOT(ISERROR(SEARCH("変更",I338)))</formula>
    </cfRule>
  </conditionalFormatting>
  <conditionalFormatting sqref="I348:I356">
    <cfRule type="containsText" dxfId="2731" priority="171" operator="containsText" text="中止">
      <formula>NOT(ISERROR(SEARCH("中止",I348)))</formula>
    </cfRule>
    <cfRule type="containsText" dxfId="2730" priority="172" operator="containsText" text="変更">
      <formula>NOT(ISERROR(SEARCH("変更",I348)))</formula>
    </cfRule>
  </conditionalFormatting>
  <conditionalFormatting sqref="I358:I366">
    <cfRule type="containsText" dxfId="2729" priority="169" operator="containsText" text="中止">
      <formula>NOT(ISERROR(SEARCH("中止",I358)))</formula>
    </cfRule>
    <cfRule type="containsText" dxfId="2728" priority="170" operator="containsText" text="変更">
      <formula>NOT(ISERROR(SEARCH("変更",I358)))</formula>
    </cfRule>
  </conditionalFormatting>
  <conditionalFormatting sqref="I368:I376">
    <cfRule type="containsText" dxfId="2727" priority="167" operator="containsText" text="中止">
      <formula>NOT(ISERROR(SEARCH("中止",I368)))</formula>
    </cfRule>
    <cfRule type="containsText" dxfId="2726" priority="168" operator="containsText" text="変更">
      <formula>NOT(ISERROR(SEARCH("変更",I368)))</formula>
    </cfRule>
  </conditionalFormatting>
  <conditionalFormatting sqref="I378:I386">
    <cfRule type="containsText" dxfId="2725" priority="165" operator="containsText" text="中止">
      <formula>NOT(ISERROR(SEARCH("中止",I378)))</formula>
    </cfRule>
    <cfRule type="containsText" dxfId="2724" priority="166" operator="containsText" text="変更">
      <formula>NOT(ISERROR(SEARCH("変更",I378)))</formula>
    </cfRule>
  </conditionalFormatting>
  <conditionalFormatting sqref="I388:I396">
    <cfRule type="containsText" dxfId="2723" priority="163" operator="containsText" text="中止">
      <formula>NOT(ISERROR(SEARCH("中止",I388)))</formula>
    </cfRule>
    <cfRule type="containsText" dxfId="2722" priority="164" operator="containsText" text="変更">
      <formula>NOT(ISERROR(SEARCH("変更",I388)))</formula>
    </cfRule>
  </conditionalFormatting>
  <conditionalFormatting sqref="I398:I406">
    <cfRule type="containsText" dxfId="2721" priority="161" operator="containsText" text="中止">
      <formula>NOT(ISERROR(SEARCH("中止",I398)))</formula>
    </cfRule>
    <cfRule type="containsText" dxfId="2720" priority="162" operator="containsText" text="変更">
      <formula>NOT(ISERROR(SEARCH("変更",I398)))</formula>
    </cfRule>
  </conditionalFormatting>
  <conditionalFormatting sqref="I408:I416">
    <cfRule type="containsText" dxfId="2719" priority="159" operator="containsText" text="中止">
      <formula>NOT(ISERROR(SEARCH("中止",I408)))</formula>
    </cfRule>
    <cfRule type="containsText" dxfId="2718" priority="160" operator="containsText" text="変更">
      <formula>NOT(ISERROR(SEARCH("変更",I408)))</formula>
    </cfRule>
  </conditionalFormatting>
  <conditionalFormatting sqref="I418:I426">
    <cfRule type="containsText" dxfId="2717" priority="157" operator="containsText" text="中止">
      <formula>NOT(ISERROR(SEARCH("中止",I418)))</formula>
    </cfRule>
    <cfRule type="containsText" dxfId="2716" priority="158" operator="containsText" text="変更">
      <formula>NOT(ISERROR(SEARCH("変更",I418)))</formula>
    </cfRule>
  </conditionalFormatting>
  <conditionalFormatting sqref="B407:H407">
    <cfRule type="expression" dxfId="2715" priority="154">
      <formula>$I$408="中止"</formula>
    </cfRule>
    <cfRule type="expression" dxfId="2714" priority="156">
      <formula>$I$408="変更"</formula>
    </cfRule>
  </conditionalFormatting>
  <conditionalFormatting sqref="B417:H417">
    <cfRule type="expression" dxfId="2713" priority="153">
      <formula>$I$418="中止"</formula>
    </cfRule>
    <cfRule type="expression" dxfId="2712" priority="155">
      <formula>$I$418="変更"</formula>
    </cfRule>
  </conditionalFormatting>
  <conditionalFormatting sqref="B427:H427">
    <cfRule type="expression" dxfId="2711" priority="151">
      <formula>$I$428="中止"</formula>
    </cfRule>
    <cfRule type="expression" dxfId="2710" priority="152">
      <formula>$I$428="変更"</formula>
    </cfRule>
  </conditionalFormatting>
  <conditionalFormatting sqref="B437:H437">
    <cfRule type="expression" dxfId="2709" priority="149">
      <formula>$I$438="中止"</formula>
    </cfRule>
    <cfRule type="expression" dxfId="2708" priority="150">
      <formula>$I$438="変更"</formula>
    </cfRule>
  </conditionalFormatting>
  <conditionalFormatting sqref="B447:H447">
    <cfRule type="expression" dxfId="2707" priority="147">
      <formula>$I$448="中止"</formula>
    </cfRule>
    <cfRule type="expression" dxfId="2706" priority="148">
      <formula>$I$448="変更"</formula>
    </cfRule>
  </conditionalFormatting>
  <conditionalFormatting sqref="B457:H457">
    <cfRule type="expression" dxfId="2705" priority="145">
      <formula>$I$458="中止"</formula>
    </cfRule>
    <cfRule type="expression" dxfId="2704" priority="146">
      <formula>$I$458="変更"</formula>
    </cfRule>
  </conditionalFormatting>
  <conditionalFormatting sqref="B467:H467">
    <cfRule type="expression" dxfId="2703" priority="143">
      <formula>$I$468="中止"</formula>
    </cfRule>
    <cfRule type="expression" dxfId="2702" priority="144">
      <formula>$I$468="変更"</formula>
    </cfRule>
  </conditionalFormatting>
  <conditionalFormatting sqref="B477:H477">
    <cfRule type="expression" dxfId="2701" priority="141">
      <formula>$I$478="中止"</formula>
    </cfRule>
    <cfRule type="expression" dxfId="2700" priority="142">
      <formula>$I$478="変更"</formula>
    </cfRule>
  </conditionalFormatting>
  <conditionalFormatting sqref="B487:H487">
    <cfRule type="expression" dxfId="2699" priority="139">
      <formula>$I$488="中止"</formula>
    </cfRule>
    <cfRule type="expression" dxfId="2698" priority="140">
      <formula>$I$488="変更"</formula>
    </cfRule>
  </conditionalFormatting>
  <conditionalFormatting sqref="B497:H497">
    <cfRule type="expression" dxfId="2697" priority="137">
      <formula>$I$498="中止"</formula>
    </cfRule>
    <cfRule type="expression" dxfId="2696" priority="138">
      <formula>$I$498="変更"</formula>
    </cfRule>
  </conditionalFormatting>
  <conditionalFormatting sqref="B507:H507">
    <cfRule type="expression" dxfId="2695" priority="135">
      <formula>$I$508="中止"</formula>
    </cfRule>
    <cfRule type="expression" dxfId="2694" priority="136">
      <formula>$I$508="変更"</formula>
    </cfRule>
  </conditionalFormatting>
  <conditionalFormatting sqref="B517:H517">
    <cfRule type="expression" dxfId="2693" priority="133">
      <formula>$I$518="中止"</formula>
    </cfRule>
    <cfRule type="expression" dxfId="2692" priority="134">
      <formula>$I$518="変更"</formula>
    </cfRule>
  </conditionalFormatting>
  <conditionalFormatting sqref="B527:H527">
    <cfRule type="expression" dxfId="2691" priority="131">
      <formula>$I$528="中止"</formula>
    </cfRule>
    <cfRule type="expression" dxfId="2690" priority="132">
      <formula>$I$528="変更"</formula>
    </cfRule>
  </conditionalFormatting>
  <conditionalFormatting sqref="B537:H537">
    <cfRule type="expression" dxfId="2689" priority="129">
      <formula>$I$538="中止"</formula>
    </cfRule>
    <cfRule type="expression" dxfId="2688" priority="130">
      <formula>$I$538="変更"</formula>
    </cfRule>
  </conditionalFormatting>
  <conditionalFormatting sqref="B547:H547">
    <cfRule type="expression" dxfId="2687" priority="127">
      <formula>$I$548="中止"</formula>
    </cfRule>
    <cfRule type="expression" dxfId="2686" priority="128">
      <formula>$I$548="変更"</formula>
    </cfRule>
  </conditionalFormatting>
  <conditionalFormatting sqref="B557:H557">
    <cfRule type="expression" dxfId="2685" priority="125">
      <formula>$I$558="中止"</formula>
    </cfRule>
    <cfRule type="expression" dxfId="2684" priority="126">
      <formula>$I$558="変更"</formula>
    </cfRule>
  </conditionalFormatting>
  <conditionalFormatting sqref="B567:H567">
    <cfRule type="expression" dxfId="2683" priority="123">
      <formula>$I$568="中止"</formula>
    </cfRule>
    <cfRule type="expression" dxfId="2682" priority="124">
      <formula>$I$568="変更"</formula>
    </cfRule>
  </conditionalFormatting>
  <conditionalFormatting sqref="B577:H577">
    <cfRule type="expression" dxfId="2681" priority="121">
      <formula>$I$578="中止"</formula>
    </cfRule>
    <cfRule type="expression" dxfId="2680" priority="122">
      <formula>$I$578="変更"</formula>
    </cfRule>
  </conditionalFormatting>
  <conditionalFormatting sqref="B587:H587">
    <cfRule type="expression" dxfId="2679" priority="119">
      <formula>$I$588="中止"</formula>
    </cfRule>
    <cfRule type="expression" dxfId="2678" priority="120">
      <formula>$I$588="変更"</formula>
    </cfRule>
  </conditionalFormatting>
  <conditionalFormatting sqref="B597:H597">
    <cfRule type="expression" dxfId="2677" priority="117">
      <formula>$I$598="中止"</formula>
    </cfRule>
    <cfRule type="expression" dxfId="2676" priority="118">
      <formula>$I$598="変更"</formula>
    </cfRule>
  </conditionalFormatting>
  <conditionalFormatting sqref="I428:I436">
    <cfRule type="containsText" dxfId="2675" priority="115" operator="containsText" text="中止">
      <formula>NOT(ISERROR(SEARCH("中止",I428)))</formula>
    </cfRule>
    <cfRule type="containsText" dxfId="2674" priority="116" operator="containsText" text="変更">
      <formula>NOT(ISERROR(SEARCH("変更",I428)))</formula>
    </cfRule>
  </conditionalFormatting>
  <conditionalFormatting sqref="I438:I446">
    <cfRule type="containsText" dxfId="2673" priority="113" operator="containsText" text="中止">
      <formula>NOT(ISERROR(SEARCH("中止",I438)))</formula>
    </cfRule>
    <cfRule type="containsText" dxfId="2672" priority="114" operator="containsText" text="変更">
      <formula>NOT(ISERROR(SEARCH("変更",I438)))</formula>
    </cfRule>
  </conditionalFormatting>
  <conditionalFormatting sqref="I448:I456">
    <cfRule type="containsText" dxfId="2671" priority="111" operator="containsText" text="中止">
      <formula>NOT(ISERROR(SEARCH("中止",I448)))</formula>
    </cfRule>
    <cfRule type="containsText" dxfId="2670" priority="112" operator="containsText" text="変更">
      <formula>NOT(ISERROR(SEARCH("変更",I448)))</formula>
    </cfRule>
  </conditionalFormatting>
  <conditionalFormatting sqref="I458:I466">
    <cfRule type="containsText" dxfId="2669" priority="109" operator="containsText" text="中止">
      <formula>NOT(ISERROR(SEARCH("中止",I458)))</formula>
    </cfRule>
    <cfRule type="containsText" dxfId="2668" priority="110" operator="containsText" text="変更">
      <formula>NOT(ISERROR(SEARCH("変更",I458)))</formula>
    </cfRule>
  </conditionalFormatting>
  <conditionalFormatting sqref="I468:I476">
    <cfRule type="containsText" dxfId="2667" priority="107" operator="containsText" text="中止">
      <formula>NOT(ISERROR(SEARCH("中止",I468)))</formula>
    </cfRule>
    <cfRule type="containsText" dxfId="2666" priority="108" operator="containsText" text="変更">
      <formula>NOT(ISERROR(SEARCH("変更",I468)))</formula>
    </cfRule>
  </conditionalFormatting>
  <conditionalFormatting sqref="I478:I486">
    <cfRule type="containsText" dxfId="2665" priority="105" operator="containsText" text="中止">
      <formula>NOT(ISERROR(SEARCH("中止",I478)))</formula>
    </cfRule>
    <cfRule type="containsText" dxfId="2664" priority="106" operator="containsText" text="変更">
      <formula>NOT(ISERROR(SEARCH("変更",I478)))</formula>
    </cfRule>
  </conditionalFormatting>
  <conditionalFormatting sqref="I488:I496">
    <cfRule type="containsText" dxfId="2663" priority="103" operator="containsText" text="中止">
      <formula>NOT(ISERROR(SEARCH("中止",I488)))</formula>
    </cfRule>
    <cfRule type="containsText" dxfId="2662" priority="104" operator="containsText" text="変更">
      <formula>NOT(ISERROR(SEARCH("変更",I488)))</formula>
    </cfRule>
  </conditionalFormatting>
  <conditionalFormatting sqref="I498:I506">
    <cfRule type="containsText" dxfId="2661" priority="101" operator="containsText" text="中止">
      <formula>NOT(ISERROR(SEARCH("中止",I498)))</formula>
    </cfRule>
    <cfRule type="containsText" dxfId="2660" priority="102" operator="containsText" text="変更">
      <formula>NOT(ISERROR(SEARCH("変更",I498)))</formula>
    </cfRule>
  </conditionalFormatting>
  <conditionalFormatting sqref="I508:I516">
    <cfRule type="containsText" dxfId="2659" priority="99" operator="containsText" text="中止">
      <formula>NOT(ISERROR(SEARCH("中止",I508)))</formula>
    </cfRule>
    <cfRule type="containsText" dxfId="2658" priority="100" operator="containsText" text="変更">
      <formula>NOT(ISERROR(SEARCH("変更",I508)))</formula>
    </cfRule>
  </conditionalFormatting>
  <conditionalFormatting sqref="I518:I526">
    <cfRule type="containsText" dxfId="2657" priority="97" operator="containsText" text="中止">
      <formula>NOT(ISERROR(SEARCH("中止",I518)))</formula>
    </cfRule>
    <cfRule type="containsText" dxfId="2656" priority="98" operator="containsText" text="変更">
      <formula>NOT(ISERROR(SEARCH("変更",I518)))</formula>
    </cfRule>
  </conditionalFormatting>
  <conditionalFormatting sqref="I528:I536">
    <cfRule type="containsText" dxfId="2655" priority="95" operator="containsText" text="中止">
      <formula>NOT(ISERROR(SEARCH("中止",I528)))</formula>
    </cfRule>
    <cfRule type="containsText" dxfId="2654" priority="96" operator="containsText" text="変更">
      <formula>NOT(ISERROR(SEARCH("変更",I528)))</formula>
    </cfRule>
  </conditionalFormatting>
  <conditionalFormatting sqref="I538:I546">
    <cfRule type="containsText" dxfId="2653" priority="93" operator="containsText" text="中止">
      <formula>NOT(ISERROR(SEARCH("中止",I538)))</formula>
    </cfRule>
    <cfRule type="containsText" dxfId="2652" priority="94" operator="containsText" text="変更">
      <formula>NOT(ISERROR(SEARCH("変更",I538)))</formula>
    </cfRule>
  </conditionalFormatting>
  <conditionalFormatting sqref="I548:I556">
    <cfRule type="containsText" dxfId="2651" priority="91" operator="containsText" text="中止">
      <formula>NOT(ISERROR(SEARCH("中止",I548)))</formula>
    </cfRule>
    <cfRule type="containsText" dxfId="2650" priority="92" operator="containsText" text="変更">
      <formula>NOT(ISERROR(SEARCH("変更",I548)))</formula>
    </cfRule>
  </conditionalFormatting>
  <conditionalFormatting sqref="I558:I566">
    <cfRule type="containsText" dxfId="2649" priority="89" operator="containsText" text="中止">
      <formula>NOT(ISERROR(SEARCH("中止",I558)))</formula>
    </cfRule>
    <cfRule type="containsText" dxfId="2648" priority="90" operator="containsText" text="変更">
      <formula>NOT(ISERROR(SEARCH("変更",I558)))</formula>
    </cfRule>
  </conditionalFormatting>
  <conditionalFormatting sqref="I568:I576">
    <cfRule type="containsText" dxfId="2647" priority="87" operator="containsText" text="中止">
      <formula>NOT(ISERROR(SEARCH("中止",I568)))</formula>
    </cfRule>
    <cfRule type="containsText" dxfId="2646" priority="88" operator="containsText" text="変更">
      <formula>NOT(ISERROR(SEARCH("変更",I568)))</formula>
    </cfRule>
  </conditionalFormatting>
  <conditionalFormatting sqref="I578:I586">
    <cfRule type="containsText" dxfId="2645" priority="85" operator="containsText" text="中止">
      <formula>NOT(ISERROR(SEARCH("中止",I578)))</formula>
    </cfRule>
    <cfRule type="containsText" dxfId="2644" priority="86" operator="containsText" text="変更">
      <formula>NOT(ISERROR(SEARCH("変更",I578)))</formula>
    </cfRule>
  </conditionalFormatting>
  <conditionalFormatting sqref="I588:I596">
    <cfRule type="containsText" dxfId="2643" priority="83" operator="containsText" text="中止">
      <formula>NOT(ISERROR(SEARCH("中止",I588)))</formula>
    </cfRule>
    <cfRule type="containsText" dxfId="2642" priority="84" operator="containsText" text="変更">
      <formula>NOT(ISERROR(SEARCH("変更",I588)))</formula>
    </cfRule>
  </conditionalFormatting>
  <conditionalFormatting sqref="I598:I606">
    <cfRule type="containsText" dxfId="2641" priority="81" operator="containsText" text="中止">
      <formula>NOT(ISERROR(SEARCH("中止",I598)))</formula>
    </cfRule>
    <cfRule type="containsText" dxfId="2640" priority="82" operator="containsText" text="変更">
      <formula>NOT(ISERROR(SEARCH("変更",I598)))</formula>
    </cfRule>
  </conditionalFormatting>
  <conditionalFormatting sqref="I608:I616">
    <cfRule type="containsText" dxfId="2639" priority="79" operator="containsText" text="中止">
      <formula>NOT(ISERROR(SEARCH("中止",I608)))</formula>
    </cfRule>
    <cfRule type="containsText" dxfId="2638" priority="80" operator="containsText" text="変更">
      <formula>NOT(ISERROR(SEARCH("変更",I608)))</formula>
    </cfRule>
  </conditionalFormatting>
  <conditionalFormatting sqref="I618:I626">
    <cfRule type="containsText" dxfId="2637" priority="77" operator="containsText" text="中止">
      <formula>NOT(ISERROR(SEARCH("中止",I618)))</formula>
    </cfRule>
    <cfRule type="containsText" dxfId="2636" priority="78" operator="containsText" text="変更">
      <formula>NOT(ISERROR(SEARCH("変更",I618)))</formula>
    </cfRule>
  </conditionalFormatting>
  <conditionalFormatting sqref="B607:H607">
    <cfRule type="expression" dxfId="2635" priority="74">
      <formula>$I$608="中止"</formula>
    </cfRule>
    <cfRule type="expression" dxfId="2634" priority="76">
      <formula>$I$608="変更"</formula>
    </cfRule>
  </conditionalFormatting>
  <conditionalFormatting sqref="B617:H617">
    <cfRule type="expression" dxfId="2633" priority="73">
      <formula>$I$618="中止"</formula>
    </cfRule>
    <cfRule type="expression" dxfId="2632" priority="75">
      <formula>$I$618="変更"</formula>
    </cfRule>
  </conditionalFormatting>
  <conditionalFormatting sqref="B627:H627">
    <cfRule type="expression" dxfId="2631" priority="71">
      <formula>$I$628="中止"</formula>
    </cfRule>
    <cfRule type="expression" dxfId="2630" priority="72">
      <formula>$I$628="変更"</formula>
    </cfRule>
  </conditionalFormatting>
  <conditionalFormatting sqref="B637:H637">
    <cfRule type="expression" dxfId="2629" priority="69">
      <formula>$I$638="中止"</formula>
    </cfRule>
    <cfRule type="expression" dxfId="2628" priority="70">
      <formula>$I$638="変更"</formula>
    </cfRule>
  </conditionalFormatting>
  <conditionalFormatting sqref="B647:H647">
    <cfRule type="expression" dxfId="2627" priority="67">
      <formula>$I$648="中止"</formula>
    </cfRule>
    <cfRule type="expression" dxfId="2626" priority="68">
      <formula>$I$648="変更"</formula>
    </cfRule>
  </conditionalFormatting>
  <conditionalFormatting sqref="B657:H657">
    <cfRule type="expression" dxfId="2625" priority="65">
      <formula>$I$658="中止"</formula>
    </cfRule>
    <cfRule type="expression" dxfId="2624" priority="66">
      <formula>$I$658="変更"</formula>
    </cfRule>
  </conditionalFormatting>
  <conditionalFormatting sqref="B667:H667">
    <cfRule type="expression" dxfId="2623" priority="63">
      <formula>$I$668="中止"</formula>
    </cfRule>
    <cfRule type="expression" dxfId="2622" priority="64">
      <formula>$I$668="変更"</formula>
    </cfRule>
  </conditionalFormatting>
  <conditionalFormatting sqref="B677:H677">
    <cfRule type="expression" dxfId="2621" priority="61">
      <formula>$I$678="中止"</formula>
    </cfRule>
    <cfRule type="expression" dxfId="2620" priority="62">
      <formula>$I$678="変更"</formula>
    </cfRule>
  </conditionalFormatting>
  <conditionalFormatting sqref="B687:H687">
    <cfRule type="expression" dxfId="2619" priority="59">
      <formula>$I$688="中止"</formula>
    </cfRule>
    <cfRule type="expression" dxfId="2618" priority="60">
      <formula>$I$688="変更"</formula>
    </cfRule>
  </conditionalFormatting>
  <conditionalFormatting sqref="B697:H697">
    <cfRule type="expression" dxfId="2617" priority="57">
      <formula>$I$698="中止"</formula>
    </cfRule>
    <cfRule type="expression" dxfId="2616" priority="58">
      <formula>$I$698="変更"</formula>
    </cfRule>
  </conditionalFormatting>
  <conditionalFormatting sqref="B707:H707">
    <cfRule type="expression" dxfId="2615" priority="55">
      <formula>$I$708="中止"</formula>
    </cfRule>
    <cfRule type="expression" dxfId="2614" priority="56">
      <formula>$I$708="変更"</formula>
    </cfRule>
  </conditionalFormatting>
  <conditionalFormatting sqref="B717:H717">
    <cfRule type="expression" dxfId="2613" priority="53">
      <formula>$I$718="中止"</formula>
    </cfRule>
    <cfRule type="expression" dxfId="2612" priority="54">
      <formula>$I$718="変更"</formula>
    </cfRule>
  </conditionalFormatting>
  <conditionalFormatting sqref="B727:H727">
    <cfRule type="expression" dxfId="2611" priority="51">
      <formula>$I$728="中止"</formula>
    </cfRule>
    <cfRule type="expression" dxfId="2610" priority="52">
      <formula>$I$728="変更"</formula>
    </cfRule>
  </conditionalFormatting>
  <conditionalFormatting sqref="B737:H737">
    <cfRule type="expression" dxfId="2609" priority="49">
      <formula>$I$738="中止"</formula>
    </cfRule>
    <cfRule type="expression" dxfId="2608" priority="50">
      <formula>$I$738="変更"</formula>
    </cfRule>
  </conditionalFormatting>
  <conditionalFormatting sqref="B747:H747">
    <cfRule type="expression" dxfId="2607" priority="47">
      <formula>$I$748="中止"</formula>
    </cfRule>
    <cfRule type="expression" dxfId="2606" priority="48">
      <formula>$I$748="変更"</formula>
    </cfRule>
  </conditionalFormatting>
  <conditionalFormatting sqref="B757:H757">
    <cfRule type="expression" dxfId="2605" priority="45">
      <formula>$I$758="中止"</formula>
    </cfRule>
    <cfRule type="expression" dxfId="2604" priority="46">
      <formula>$I$758="変更"</formula>
    </cfRule>
  </conditionalFormatting>
  <conditionalFormatting sqref="B767:H767">
    <cfRule type="expression" dxfId="2603" priority="43">
      <formula>$I$768="中止"</formula>
    </cfRule>
    <cfRule type="expression" dxfId="2602" priority="44">
      <formula>$I$768="変更"</formula>
    </cfRule>
  </conditionalFormatting>
  <conditionalFormatting sqref="B777:H777">
    <cfRule type="expression" dxfId="2601" priority="41">
      <formula>$I$778="中止"</formula>
    </cfRule>
    <cfRule type="expression" dxfId="2600" priority="42">
      <formula>$I$778="変更"</formula>
    </cfRule>
  </conditionalFormatting>
  <conditionalFormatting sqref="B787:H787">
    <cfRule type="expression" dxfId="2599" priority="39">
      <formula>$I$788="中止"</formula>
    </cfRule>
    <cfRule type="expression" dxfId="2598" priority="40">
      <formula>$I$788="変更"</formula>
    </cfRule>
  </conditionalFormatting>
  <conditionalFormatting sqref="B797:H797">
    <cfRule type="expression" dxfId="2597" priority="37">
      <formula>$I$798="中止"</formula>
    </cfRule>
    <cfRule type="expression" dxfId="2596" priority="38">
      <formula>$I$798="変更"</formula>
    </cfRule>
  </conditionalFormatting>
  <conditionalFormatting sqref="I628:I636">
    <cfRule type="containsText" dxfId="2595" priority="35" operator="containsText" text="中止">
      <formula>NOT(ISERROR(SEARCH("中止",I628)))</formula>
    </cfRule>
    <cfRule type="containsText" dxfId="2594" priority="36" operator="containsText" text="変更">
      <formula>NOT(ISERROR(SEARCH("変更",I628)))</formula>
    </cfRule>
  </conditionalFormatting>
  <conditionalFormatting sqref="I638:I646">
    <cfRule type="containsText" dxfId="2593" priority="33" operator="containsText" text="中止">
      <formula>NOT(ISERROR(SEARCH("中止",I638)))</formula>
    </cfRule>
    <cfRule type="containsText" dxfId="2592" priority="34" operator="containsText" text="変更">
      <formula>NOT(ISERROR(SEARCH("変更",I638)))</formula>
    </cfRule>
  </conditionalFormatting>
  <conditionalFormatting sqref="I648:I656">
    <cfRule type="containsText" dxfId="2591" priority="31" operator="containsText" text="中止">
      <formula>NOT(ISERROR(SEARCH("中止",I648)))</formula>
    </cfRule>
    <cfRule type="containsText" dxfId="2590" priority="32" operator="containsText" text="変更">
      <formula>NOT(ISERROR(SEARCH("変更",I648)))</formula>
    </cfRule>
  </conditionalFormatting>
  <conditionalFormatting sqref="I658:I666">
    <cfRule type="containsText" dxfId="2589" priority="29" operator="containsText" text="中止">
      <formula>NOT(ISERROR(SEARCH("中止",I658)))</formula>
    </cfRule>
    <cfRule type="containsText" dxfId="2588" priority="30" operator="containsText" text="変更">
      <formula>NOT(ISERROR(SEARCH("変更",I658)))</formula>
    </cfRule>
  </conditionalFormatting>
  <conditionalFormatting sqref="I668:I676">
    <cfRule type="containsText" dxfId="2587" priority="27" operator="containsText" text="中止">
      <formula>NOT(ISERROR(SEARCH("中止",I668)))</formula>
    </cfRule>
    <cfRule type="containsText" dxfId="2586" priority="28" operator="containsText" text="変更">
      <formula>NOT(ISERROR(SEARCH("変更",I668)))</formula>
    </cfRule>
  </conditionalFormatting>
  <conditionalFormatting sqref="I678:I686">
    <cfRule type="containsText" dxfId="2585" priority="25" operator="containsText" text="中止">
      <formula>NOT(ISERROR(SEARCH("中止",I678)))</formula>
    </cfRule>
    <cfRule type="containsText" dxfId="2584" priority="26" operator="containsText" text="変更">
      <formula>NOT(ISERROR(SEARCH("変更",I678)))</formula>
    </cfRule>
  </conditionalFormatting>
  <conditionalFormatting sqref="I688:I696">
    <cfRule type="containsText" dxfId="2583" priority="23" operator="containsText" text="中止">
      <formula>NOT(ISERROR(SEARCH("中止",I688)))</formula>
    </cfRule>
    <cfRule type="containsText" dxfId="2582" priority="24" operator="containsText" text="変更">
      <formula>NOT(ISERROR(SEARCH("変更",I688)))</formula>
    </cfRule>
  </conditionalFormatting>
  <conditionalFormatting sqref="I698:I706">
    <cfRule type="containsText" dxfId="2581" priority="21" operator="containsText" text="中止">
      <formula>NOT(ISERROR(SEARCH("中止",I698)))</formula>
    </cfRule>
    <cfRule type="containsText" dxfId="2580" priority="22" operator="containsText" text="変更">
      <formula>NOT(ISERROR(SEARCH("変更",I698)))</formula>
    </cfRule>
  </conditionalFormatting>
  <conditionalFormatting sqref="I708:I716">
    <cfRule type="containsText" dxfId="2579" priority="19" operator="containsText" text="中止">
      <formula>NOT(ISERROR(SEARCH("中止",I708)))</formula>
    </cfRule>
    <cfRule type="containsText" dxfId="2578" priority="20" operator="containsText" text="変更">
      <formula>NOT(ISERROR(SEARCH("変更",I708)))</formula>
    </cfRule>
  </conditionalFormatting>
  <conditionalFormatting sqref="I718:I726">
    <cfRule type="containsText" dxfId="2577" priority="17" operator="containsText" text="中止">
      <formula>NOT(ISERROR(SEARCH("中止",I718)))</formula>
    </cfRule>
    <cfRule type="containsText" dxfId="2576" priority="18" operator="containsText" text="変更">
      <formula>NOT(ISERROR(SEARCH("変更",I718)))</formula>
    </cfRule>
  </conditionalFormatting>
  <conditionalFormatting sqref="I728:I736">
    <cfRule type="containsText" dxfId="2575" priority="15" operator="containsText" text="中止">
      <formula>NOT(ISERROR(SEARCH("中止",I728)))</formula>
    </cfRule>
    <cfRule type="containsText" dxfId="2574" priority="16" operator="containsText" text="変更">
      <formula>NOT(ISERROR(SEARCH("変更",I728)))</formula>
    </cfRule>
  </conditionalFormatting>
  <conditionalFormatting sqref="I738:I746">
    <cfRule type="containsText" dxfId="2573" priority="13" operator="containsText" text="中止">
      <formula>NOT(ISERROR(SEARCH("中止",I738)))</formula>
    </cfRule>
    <cfRule type="containsText" dxfId="2572" priority="14" operator="containsText" text="変更">
      <formula>NOT(ISERROR(SEARCH("変更",I738)))</formula>
    </cfRule>
  </conditionalFormatting>
  <conditionalFormatting sqref="I748:I756">
    <cfRule type="containsText" dxfId="2571" priority="11" operator="containsText" text="中止">
      <formula>NOT(ISERROR(SEARCH("中止",I748)))</formula>
    </cfRule>
    <cfRule type="containsText" dxfId="2570" priority="12" operator="containsText" text="変更">
      <formula>NOT(ISERROR(SEARCH("変更",I748)))</formula>
    </cfRule>
  </conditionalFormatting>
  <conditionalFormatting sqref="I758:I766">
    <cfRule type="containsText" dxfId="2569" priority="9" operator="containsText" text="中止">
      <formula>NOT(ISERROR(SEARCH("中止",I758)))</formula>
    </cfRule>
    <cfRule type="containsText" dxfId="2568" priority="10" operator="containsText" text="変更">
      <formula>NOT(ISERROR(SEARCH("変更",I758)))</formula>
    </cfRule>
  </conditionalFormatting>
  <conditionalFormatting sqref="I768:I776">
    <cfRule type="containsText" dxfId="2567" priority="7" operator="containsText" text="中止">
      <formula>NOT(ISERROR(SEARCH("中止",I768)))</formula>
    </cfRule>
    <cfRule type="containsText" dxfId="2566" priority="8" operator="containsText" text="変更">
      <formula>NOT(ISERROR(SEARCH("変更",I768)))</formula>
    </cfRule>
  </conditionalFormatting>
  <conditionalFormatting sqref="I778:I786">
    <cfRule type="containsText" dxfId="2565" priority="5" operator="containsText" text="中止">
      <formula>NOT(ISERROR(SEARCH("中止",I778)))</formula>
    </cfRule>
    <cfRule type="containsText" dxfId="2564" priority="6" operator="containsText" text="変更">
      <formula>NOT(ISERROR(SEARCH("変更",I778)))</formula>
    </cfRule>
  </conditionalFormatting>
  <conditionalFormatting sqref="I788:I796">
    <cfRule type="containsText" dxfId="2563" priority="3" operator="containsText" text="中止">
      <formula>NOT(ISERROR(SEARCH("中止",I788)))</formula>
    </cfRule>
    <cfRule type="containsText" dxfId="2562" priority="4" operator="containsText" text="変更">
      <formula>NOT(ISERROR(SEARCH("変更",I788)))</formula>
    </cfRule>
  </conditionalFormatting>
  <conditionalFormatting sqref="I798:I806">
    <cfRule type="containsText" dxfId="2561" priority="1" operator="containsText" text="中止">
      <formula>NOT(ISERROR(SEARCH("中止",I798)))</formula>
    </cfRule>
    <cfRule type="containsText" dxfId="2560" priority="2" operator="containsText" text="変更">
      <formula>NOT(ISERROR(SEARCH("変更",I798)))</formula>
    </cfRule>
  </conditionalFormatting>
  <dataValidations count="30">
    <dataValidation type="whole" imeMode="off" operator="lessThan" allowBlank="1" showInputMessage="1" showErrorMessage="1" errorTitle="入力不要です。" error="[キャンセル]をクリックしてください。" sqref="P27:R27 P37:R37 P47:R47 P57:R57 P67:R67 P77:R77 P87:R87 P97:R97 P107:R107 P117:R117 P127:R127 P137:R137 P147:R147 P157:R157 P167:R167 P177:R177 P187:R187 P197:R197 P17:R1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入力不要です。" error="[キャンセル]をクリックしてください。" sqref="K7:K15 K17:K25 K197:K205 K187:K195 K177:K185 K167:K175 K157:K165 K147:K155 K137:K145 K127:K135 K117:K125 K107:K115 K97:K105 K87:K95 K77:K85 K67:K75 K57:K65 K47:K55 K37:K45 K27:K35 J197 J7 J17 J27 J37 J47 J57 J67 J77 J87 J97 J107 J117 J127 J137 J147 J157 J167 J177 J187 I7:I806 J387 K207:K215 K217:K225 K397:K405 K387:K395 K377:K385 K367:K375 K357:K365 K347:K355 K337:K345 K327:K335 K317:K325 K307:K315 K297:K305 K287:K295 K277:K285 K267:K275 K257:K265 K247:K255 K237:K245 K227:K235 J397 J207 J217 J227 J237 J247 J257 J267 J277 J287 J297 J307 J317 J327 J337 J347 J357 J367 J377 K407:K415 K417:K425 K597:K605 K587:K595 K577:K585 K567:K575 K557:K565 K547:K555 K537:K545 K527:K535 K517:K525 K507:K515 K497:K505 K487:K495 K477:K485 K467:K475 K457:K465 K447:K455 K437:K445 K427:K435 J597 J407 J417 J427 J437 J447 J457 J467 J477 J487 J497 J507 J517 J527 J537 J547 J557 J567 J577 J587 J787 K607:K615 K617:K625 K797:K805 K787:K795 K777:K785 K767:K775 K757:K765 K747:K755 K737:K745 K727:K735 K717:K725 K707:K715 K697:K705 K687:K695 K677:K685 K667:K675 K657:K665 K647:K655 K637:K645 K627:K635 J797 J607 J617 J627 J637 J647 J657 J667 J677 J687 J697 J707 J717 J727 J737 J747 J757 J767 J777">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D7:H806 C197 C7 C17 C27 C37 C47 C57 C67 C77 C87 C97 C107 C117 C127 C137 C147 C157 C167 C177 C187 B7:B806 C387 C397 C207 C217 C227 C237 C247 C257 C267 C277 C287 C297 C307 C317 C327 C337 C347 C357 C367 C377 C597 C407 C417 C427 C437 C447 C457 C467 C477 C487 C497 C507 C517 C527 C537 C547 C557 C567 C577 C587 C787 C797 C607 C617 C627 C637 C647 C657 C667 C677 C687 C697 C707 C717 C727 C737 C747 C757 C767 C777">
      <formula1>0</formula1>
    </dataValidation>
    <dataValidation allowBlank="1" showInputMessage="1" showErrorMessage="1" promptTitle="その他を計上する場合" prompt="内容を「D16セル」に入力してください。" sqref="N16:O16 N26:O26 N36:O36 N46:O46 N56:O56 N66:O66 N76:O76 N86:O86 N96:O96 N106:O106 N116:O116 N126:O126 N136:O136 N146:O146 N156:O156 N166:O166 N176:O176 N186:O186 N196:O196 N206:O206 M216:O216 M416:O416 M616:O616"/>
    <dataValidation allowBlank="1" showInputMessage="1" showErrorMessage="1" promptTitle="その他を計上する場合" prompt="内容を「D26セル」に入力してください。" sqref="M16 M26 M36 M46 M56 M66 M76 M86 M96 M106 M116 M126 M136 M146 M156 M166 M176 M186 M196 M206 M226:O226 M426:O426 M626:O626"/>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J8:J13 J15:J16 J18:J23 J25:J26 C18:C23 C25:C26 C28:C33 C35:C36 J28:J33 J35:J36 C38:C43 C45:C46 J38:J43 J45:J46 C48:C53 C55:C56 J48:J53 J55:J56 C58:C63 C65:C66 J58:J63 J65:J66 J68:J73 J75:J76 C68:C73 C75:C76 C78:C83 C85:C86 J78:J83 J85:J86 J88:J93 J95:J96 C88:C93 C95:C96 C98:C103 C105:C106 J98:J103 J105:J106 C108:C113 C115:C116 J108:J113 J115:J116 J118:J123 J125:J126 C118:C123 C125:C126 C128:C133 C135:C136 J128:J133 J135:J136 J138:J143 J145:J146 C138:C143 C145:C146 C148:C153 C155:C156 J148:J153 J155:J156 J158:J163 J165:J166 C158:C163 C165:C166 C168:C173 C175:C176 J168:J173 J175:J176 J178:J183 J185:J186 C178:C183 C185:C186 C188:C193 C195:C196 J188:J193 J195:J196 J198:J203 C205:C206 C198:C203 J205:J206 P207:R207 C208:C213 C215:C216 J208:J213 J215:J216 C218:C223 C225:C226 J218:J223 J225:J226 C228:C233 C235:C236 J228:J233 J235:J236 C238:C243 C245:C246 J238:J243 J245:J246 C248:C253 C255:C256 J248:J253 J255:J256 C258:C263 C265:C266 J258:J263 J265:J266 C268:C273 C275:C276 J268:J273 J275:J276 C278:C283 C285:C286 J278:J283 J285:J286 C288:C293 C295:C296 J288:J293 J295:J296 C298:C303 C305:C306 J298:J303 J305:J306 C308:C313 C315:C316 J308:J313 J315:J316 C318:C323 C325:C326 J318:J323 J325:J326 C328:C333 C335:C336 J328:J333 J335:J336 C338:C343 C345:C346 J338:J343 J345:J346 C348:C353 C355:C356 J348:J353 J355:J356 C358:C363 C365:C366 J358:J363 J365:J366 C368:C373 C375:C376 J368:J373 J375:J376 C378:C383 C385:C386 J378:J383 J385:J386 C388:C393 C395:C396 J388:J393 J395:J396 C398:C403 C405:C406 J398:J403 J405:J406 P407:R407 C408:C413 C415:C416 J408:J413 J415:J416 C418:C423 C425:C426 J418:J423 J425:J426 C428:C433 C435:C436 J428:J433 J435:J436 C438:C443 C445:C446 J438:J443 J445:J446 C448:C453 C455:C456 J448:J453 J455:J456 C458:C463 C465:C466 J458:J463 J465:J466 C468:C473 C475:C476 J468:J473 J475:J476 C478:C483 C485:C486 J478:J483 J485:J486 C488:C493 C495:C496 J488:J493 J495:J496 C498:C503 C505:C506 J498:J503 J505:J506 C508:C513 C515:C516 J508:J513 J515:J516 C518:C523 C525:C526 J518:J523 J525:J526 C528:C533 C535:C536 J528:J533 J535:J536 C538:C543 C545:C546 J538:J543 J545:J546 C548:C553 C555:C556 J548:J553 J555:J556 C558:C563 C565:C566 J558:J563 J565:J566 C568:C573 C575:C576 J568:J573 J575:J576 C578:C583 C585:C586 J578:J583 J585:J586 C588:C593 C595:C596 J588:J593 J595:J596 C598:C603 J605:J606 J598:J603 C605:C606 P607:R607 C608:C613 C615:C616 J608:J613 J615:J616 C618:C623 C625:C626 J618:J623 J625:J626 C628:C633 C635:C636 J628:J633 J635:J636 C638:C643 C645:C646 J638:J643 J645:J646 C648:C653 C655:C656 J648:J653 J655:J656 C658:C663 C665:C666 J658:J663 J665:J666 C668:C673 C675:C676 J668:J673 J675:J676 C678:C683 C685:C686 J678:J683 J685:J686 C688:C693 C695:C696 J688:J693 J695:J696 C698:C703 C705:C706 J698:J703 J705:J706 C708:C713 C715:C716 J708:J713 J715:J716 C718:C723 C725:C726 J718:J723 J725:J726 C728:C733 C735:C736 J728:J733 J735:J736 C738:C743 C745:C746 J738:J743 J745:J746 C748:C753 C755:C756 J748:J753 J755:J756 C758:C763 C765:C766 J758:J763 J765:J766 C768:C773 C775:C776 J768:J773 J775:J776 C778:C783 C785:C786 J778:J783 J785:J786 C788:C793 C795:C796 J788:J793 J795:J796 C798:C803 C805:C806 J798:J803 J805:J806">
      <formula1>100000000000</formula1>
    </dataValidation>
    <dataValidation type="whole" errorStyle="information" operator="lessThan" allowBlank="1" showInputMessage="1" showErrorMessage="1" errorTitle="販促活動は1/2補助です。" error="費用の1/2以下になるように自己負担額等を入力してください。_x000a_　（[OK]をクリック）" sqref="M9:M14 M19:M24 M29:M34 M39:M44 M49:M54 M59:M64 M69:M74 M79:M84 M89:M94 M99:M104 M109:M114 M119:M124 M129:M134 M139:M144 M149:M154 M159:M164 M169:M174 M179:M184 M189:M194 M199:M204">
      <formula1>2</formula1>
    </dataValidation>
    <dataValidation type="whole" errorStyle="information" operator="lessThan" allowBlank="1" showInputMessage="1" showErrorMessage="1" errorTitle="販促活動は1/2補助です。" error="費用の1/2以下になるように自己負担額等を入力してください。_x000a_　（[OK]をクリック）" promptTitle="金額単位は「円」です。" prompt="間違いはありませんか？" sqref="M8 M18 M28 M38 M48 M58 M68 M78 M88 M98 M108 M118 M128 M138 M148 M158 M168 M178 M188 M198">
      <formula1>2</formula1>
    </dataValidation>
    <dataValidation type="whole" operator="lessThan" allowBlank="1" showInputMessage="1" showErrorMessage="1" errorTitle="自動計算です。" error="[キャンセル]をクリックしてください。" sqref="M197:O197 M187:O187 M177:O177 M167:O167 M157:O157 M147:O147 M137:O137 M127:O127 M117:O117 M107:O107 M97:O97 M87:O87 M77:O77 M67:O67 M57:O57 M47:O47 M37:O37 M27:O27 M17:O17 M777:O777 M387:O387 M207:O207 M397:O397 M217:O217 M227:O227 M237:O237 M247:O247 M257:O257 M267:O267 M277:O277 M287:O287 M297:O297 M307:O307 M317:O317 M327:O327 M337:O337 M347:O347 M357:O357 M367:O367 M377:O377 L207:L806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M7:O7">
      <formula1>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6:H6">
      <formula1>0</formula1>
    </dataValidation>
    <dataValidation allowBlank="1" showInputMessage="1" showErrorMessage="1" promptTitle="金額単位は「円」です。" prompt="間違いはありませんか？" sqref="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allowBlank="1" showInputMessage="1" showErrorMessage="1" promptTitle="その他を計上する場合" prompt="内容を「D36セル」に入力してください。" sqref="M236:O236 M436:O436 M636:O636"/>
    <dataValidation allowBlank="1" showInputMessage="1" showErrorMessage="1" promptTitle="その他を計上する場合" prompt="内容を「D46セル」に入力してください。" sqref="M246:O246 M446:O446 M646:O646"/>
    <dataValidation allowBlank="1" showInputMessage="1" showErrorMessage="1" promptTitle="その他を計上する場合" prompt="内容を「D56セル」に入力してください。" sqref="M256:O256 M456:O456 M656:O656"/>
    <dataValidation allowBlank="1" showInputMessage="1" showErrorMessage="1" promptTitle="その他を計上する場合" prompt="内容を「D66セル」に入力してください。" sqref="M266:O266 M466:O466 M666:O666"/>
    <dataValidation allowBlank="1" showInputMessage="1" showErrorMessage="1" promptTitle="その他を計上する場合" prompt="内容を「D136セル」に入力してください。" sqref="M336:O336 M536:O536 M736:O736"/>
    <dataValidation allowBlank="1" showInputMessage="1" showErrorMessage="1" promptTitle="その他を計上する場合" prompt="内容を「D126セル」に入力してください。" sqref="M326:O326 M526:O526 M726:O726"/>
    <dataValidation allowBlank="1" showInputMessage="1" showErrorMessage="1" promptTitle="その他を計上する場合" prompt="内容を「D116セル」に入力してください。" sqref="M316:O316 M516:O516 M716:O716"/>
    <dataValidation allowBlank="1" showInputMessage="1" showErrorMessage="1" promptTitle="その他を計上する場合" prompt="内容を「D106セル」に入力してください。" sqref="M306:O306 M506:O506 M706:O706"/>
    <dataValidation allowBlank="1" showInputMessage="1" showErrorMessage="1" promptTitle="その他を計上する場合" prompt="内容を「D96セル」に入力してください。" sqref="M296:O296 M496:O496 M696:O696"/>
    <dataValidation allowBlank="1" showInputMessage="1" showErrorMessage="1" promptTitle="その他を計上する場合" prompt="内容を「D86セル」に入力してください。" sqref="M286:O286 M486:O486 M686:O686"/>
    <dataValidation allowBlank="1" showInputMessage="1" showErrorMessage="1" promptTitle="その他を計上する場合" prompt="内容を「D76セル」に入力してください。" sqref="M276:O276 M476:O476 M676:O676"/>
    <dataValidation allowBlank="1" showInputMessage="1" showErrorMessage="1" promptTitle="その他を計上する場合" prompt="内容を「D206セル」に入力してください。" sqref="M406:O406 M606:O606 M806:O806"/>
    <dataValidation allowBlank="1" showInputMessage="1" showErrorMessage="1" promptTitle="その他を計上する場合" prompt="内容を「D196セル」に入力してください。" sqref="M396:O396 M596:O596 M796:O796"/>
    <dataValidation allowBlank="1" showInputMessage="1" showErrorMessage="1" promptTitle="その他を計上する場合" prompt="内容を「D186セル」に入力してください。" sqref="M386:O386 M586:O586 M786:O786"/>
    <dataValidation allowBlank="1" showInputMessage="1" showErrorMessage="1" promptTitle="その他を計上する場合" prompt="内容を「D176セル」に入力してください。" sqref="M376:O376 M576:O576 M776:O776"/>
    <dataValidation allowBlank="1" showInputMessage="1" showErrorMessage="1" promptTitle="その他を計上する場合" prompt="内容を「D166セル」に入力してください。" sqref="M366:O366 M566:O566 M766:O766"/>
    <dataValidation allowBlank="1" showInputMessage="1" showErrorMessage="1" promptTitle="その他を計上する場合" prompt="内容を「D156セル」に入力してください。" sqref="M356:O356 M556:O556 M756:O756"/>
    <dataValidation allowBlank="1" showInputMessage="1" showErrorMessage="1" promptTitle="その他を計上する場合" prompt="内容を「D146セル」に入力してください。" sqref="M346:O346 M546:O546 M746:O746"/>
    <dataValidation type="whole" operator="lessThan" allowBlank="1" showInputMessage="1" showErrorMessage="1" errorTitle="自動計算です" error="[キャンセル]をクリックしてください。" sqref="L6:O6">
      <formula1>0</formula1>
    </dataValidation>
  </dataValidations>
  <pageMargins left="0.59055118110236227" right="0.39370078740157483" top="0.78740157480314965" bottom="0.35433070866141736" header="0.31496062992125984" footer="0.15748031496062992"/>
  <pageSetup paperSize="8" scale="69" fitToHeight="0" orientation="landscape" r:id="rId1"/>
  <headerFooter>
    <oddHeader>&amp;L様式７（別添１）</oddHeader>
    <oddFooter>&amp;C&amp;"ＭＳ Ｐゴシック,標準"&amp;10&amp;P / &amp;N</oddFooter>
  </headerFooter>
  <rowBreaks count="3" manualBreakCount="3">
    <brk id="96" max="18" man="1"/>
    <brk id="136" max="18" man="1"/>
    <brk id="176" max="18"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B1:U112"/>
  <sheetViews>
    <sheetView view="pageBreakPreview" zoomScale="95" zoomScaleNormal="100" zoomScaleSheetLayoutView="95" workbookViewId="0"/>
  </sheetViews>
  <sheetFormatPr defaultRowHeight="14.25"/>
  <cols>
    <col min="1" max="1" width="1.625" style="139" customWidth="1"/>
    <col min="2" max="2" width="6.875" style="139" customWidth="1"/>
    <col min="3" max="3" width="16.125" style="139" customWidth="1"/>
    <col min="4" max="4" width="21.375" style="139" customWidth="1"/>
    <col min="5" max="5" width="14.375" style="139" customWidth="1"/>
    <col min="6" max="8" width="14.5" style="139" customWidth="1"/>
    <col min="9" max="9" width="6.875" style="139" customWidth="1"/>
    <col min="10" max="10" width="16.125" style="139" customWidth="1"/>
    <col min="11" max="11" width="21.375" style="139" customWidth="1"/>
    <col min="12" max="15" width="17.75" style="139" customWidth="1"/>
    <col min="16" max="16" width="21.5" style="139" customWidth="1"/>
    <col min="17" max="17" width="10.125" style="139" customWidth="1"/>
    <col min="18" max="18" width="9" style="139"/>
    <col min="19" max="19" width="1.625" style="139" customWidth="1"/>
    <col min="20" max="16384" width="9" style="139"/>
  </cols>
  <sheetData>
    <row r="1" spans="2:21" ht="9" customHeight="1"/>
    <row r="2" spans="2:21" s="171" customFormat="1" ht="18.75" customHeight="1" thickBot="1">
      <c r="B2" s="290" t="s">
        <v>694</v>
      </c>
      <c r="C2" s="253"/>
      <c r="D2" s="746"/>
      <c r="E2" s="253"/>
      <c r="F2" s="253"/>
      <c r="G2" s="253"/>
      <c r="I2" s="290"/>
      <c r="J2" s="253"/>
      <c r="K2" s="746"/>
      <c r="L2" s="253"/>
      <c r="M2" s="253"/>
      <c r="N2" s="253"/>
      <c r="Q2" s="1795" t="s">
        <v>137</v>
      </c>
      <c r="R2" s="1795"/>
    </row>
    <row r="3" spans="2:21" s="171" customFormat="1" ht="27" customHeight="1" thickBot="1">
      <c r="B3" s="1789" t="s">
        <v>388</v>
      </c>
      <c r="C3" s="1790"/>
      <c r="D3" s="1790"/>
      <c r="E3" s="1790"/>
      <c r="F3" s="1790"/>
      <c r="G3" s="1790"/>
      <c r="H3" s="1791"/>
      <c r="I3" s="1792" t="s">
        <v>389</v>
      </c>
      <c r="J3" s="1793"/>
      <c r="K3" s="1793"/>
      <c r="L3" s="1793"/>
      <c r="M3" s="1793"/>
      <c r="N3" s="1793"/>
      <c r="O3" s="1793"/>
      <c r="P3" s="1793"/>
      <c r="Q3" s="1793"/>
      <c r="R3" s="1794"/>
    </row>
    <row r="4" spans="2:21" ht="22.5" customHeight="1">
      <c r="B4" s="1388" t="s">
        <v>138</v>
      </c>
      <c r="C4" s="1389"/>
      <c r="D4" s="1268"/>
      <c r="E4" s="1390" t="s">
        <v>390</v>
      </c>
      <c r="F4" s="1268" t="s">
        <v>140</v>
      </c>
      <c r="G4" s="1268"/>
      <c r="H4" s="1799"/>
      <c r="I4" s="1796" t="s">
        <v>138</v>
      </c>
      <c r="J4" s="1387"/>
      <c r="K4" s="1267"/>
      <c r="L4" s="1263" t="s">
        <v>139</v>
      </c>
      <c r="M4" s="1267" t="s">
        <v>140</v>
      </c>
      <c r="N4" s="1267"/>
      <c r="O4" s="1267"/>
      <c r="P4" s="1391" t="s">
        <v>141</v>
      </c>
      <c r="Q4" s="1267" t="s">
        <v>142</v>
      </c>
      <c r="R4" s="1393"/>
    </row>
    <row r="5" spans="2:21" ht="30.75" customHeight="1" thickBot="1">
      <c r="B5" s="1388"/>
      <c r="C5" s="1389"/>
      <c r="D5" s="1268"/>
      <c r="E5" s="1390"/>
      <c r="F5" s="1009" t="s">
        <v>391</v>
      </c>
      <c r="G5" s="1009" t="s">
        <v>144</v>
      </c>
      <c r="H5" s="747" t="s">
        <v>175</v>
      </c>
      <c r="I5" s="1797"/>
      <c r="J5" s="1389"/>
      <c r="K5" s="1268"/>
      <c r="L5" s="1390"/>
      <c r="M5" s="1007" t="s">
        <v>143</v>
      </c>
      <c r="N5" s="1009" t="s">
        <v>144</v>
      </c>
      <c r="O5" s="1007" t="s">
        <v>145</v>
      </c>
      <c r="P5" s="1392"/>
      <c r="Q5" s="1268"/>
      <c r="R5" s="1394"/>
    </row>
    <row r="6" spans="2:21" ht="33" customHeight="1" thickBot="1">
      <c r="B6" s="1803" t="s">
        <v>674</v>
      </c>
      <c r="C6" s="1400"/>
      <c r="D6" s="1400"/>
      <c r="E6" s="281">
        <f>SUM(E7,E17,E27,E37,E47,E57,E67,E77,E87,E97)</f>
        <v>0</v>
      </c>
      <c r="F6" s="281">
        <f>SUM(F7,F17,F27,F37,F47,F57,F67,F77,F87,F97)</f>
        <v>0</v>
      </c>
      <c r="G6" s="281">
        <f>SUM(G7,G17,G27,G37,G47,G57,G67,G77,G87,G97)</f>
        <v>0</v>
      </c>
      <c r="H6" s="750">
        <f>SUM(H7,H17,H27,H37,H47,H57,H67,H77,H87,H97)</f>
        <v>0</v>
      </c>
      <c r="I6" s="1803" t="s">
        <v>674</v>
      </c>
      <c r="J6" s="1400"/>
      <c r="K6" s="1400"/>
      <c r="L6" s="281" t="str">
        <f>IF(SUM(L7,L17,L27,L37,L47,L57,L67,L77,L87,L97)=0,"",SUM(L7,L17,L27,L37,L47,L57,L67,L77,L87,L97))</f>
        <v/>
      </c>
      <c r="M6" s="281" t="str">
        <f>IF(SUM(M7,M17,M27,M37,M47,M57,M67,M77,M87,M97)=0,"",SUM(M7,M17,M27,M37,M47,M57,M67,M77,M87,M97))</f>
        <v/>
      </c>
      <c r="N6" s="281" t="str">
        <f>IF(SUM(N7,N17,N27,N37,N47,N57,N67,N77,N87,N97)=0,"",SUM(N7,N17,N27,N37,N47,N57,N67,N77,N87,N97))</f>
        <v/>
      </c>
      <c r="O6" s="281" t="str">
        <f>IF(SUM(O7,O17,O27,O37,O47,O57,O67,O77,O87,O97)=0,"",SUM(O7,O17,O27,O37,O47,O57,O67,O77,O87,O97))</f>
        <v/>
      </c>
      <c r="P6" s="256"/>
      <c r="Q6" s="1395"/>
      <c r="R6" s="1396"/>
      <c r="S6" s="257"/>
      <c r="T6" s="257"/>
      <c r="U6" s="180"/>
    </row>
    <row r="7" spans="2:21" ht="40.5" customHeight="1" thickTop="1">
      <c r="B7" s="283" t="str">
        <f>IF('①7.積算内訳（戦略）'!B6="","",'①7.積算内訳（戦略）'!B6)</f>
        <v/>
      </c>
      <c r="C7" s="1401" t="str">
        <f>IF('①7.積算内訳（戦略）'!C6="","",'①7.積算内訳（戦略）'!C6)</f>
        <v/>
      </c>
      <c r="D7" s="1402"/>
      <c r="E7" s="282">
        <f>SUM(E8:E16)</f>
        <v>0</v>
      </c>
      <c r="F7" s="282">
        <f>SUM(F8:F16)</f>
        <v>0</v>
      </c>
      <c r="G7" s="282">
        <f>SUM(G8:G16)</f>
        <v>0</v>
      </c>
      <c r="H7" s="751">
        <f>SUM(H8:H16)</f>
        <v>0</v>
      </c>
      <c r="I7" s="1068" t="str">
        <f>IF(B7="","",B7)</f>
        <v/>
      </c>
      <c r="J7" s="1401" t="str">
        <f>IF(C7="","",C7)</f>
        <v/>
      </c>
      <c r="K7" s="1402"/>
      <c r="L7" s="282" t="str">
        <f>IF(SUM(L8:L16)=0,"",SUM(L8:L16))</f>
        <v/>
      </c>
      <c r="M7" s="282" t="str">
        <f>IF(SUM(M8:M16)=0,"",SUM(M8:M16))</f>
        <v/>
      </c>
      <c r="N7" s="282" t="str">
        <f>IF(SUM(N8:N16)=0,"",SUM(N8:N16))</f>
        <v/>
      </c>
      <c r="O7" s="282" t="str">
        <f>IF(SUM(O8:O16)=0,"",SUM(O8:O16))</f>
        <v/>
      </c>
      <c r="P7" s="258"/>
      <c r="Q7" s="1397"/>
      <c r="R7" s="1398"/>
      <c r="S7" s="259"/>
      <c r="T7" s="146" t="s">
        <v>466</v>
      </c>
      <c r="U7" s="180"/>
    </row>
    <row r="8" spans="2:21" ht="19.5" customHeight="1">
      <c r="B8" s="1363"/>
      <c r="C8" s="260" t="s">
        <v>147</v>
      </c>
      <c r="D8" s="261"/>
      <c r="E8" s="287">
        <f>SUM(F8:H8)</f>
        <v>0</v>
      </c>
      <c r="F8" s="287" t="str">
        <f>IF('①7.積算内訳（戦略）'!F7="","",'①7.積算内訳（戦略）'!F7)</f>
        <v/>
      </c>
      <c r="G8" s="287" t="str">
        <f>IF('①7.積算内訳（戦略）'!G7="","",'①7.積算内訳（戦略）'!G7)</f>
        <v/>
      </c>
      <c r="H8" s="752" t="str">
        <f>IF('①7.積算内訳（戦略）'!H7="","",'①7.積算内訳（戦略）'!H7)</f>
        <v/>
      </c>
      <c r="I8" s="1779" t="s">
        <v>225</v>
      </c>
      <c r="J8" s="260" t="s">
        <v>147</v>
      </c>
      <c r="K8" s="261"/>
      <c r="L8" s="287" t="str">
        <f>IF(SUM(M8:O8)=0,"",SUM(M8:O8))</f>
        <v/>
      </c>
      <c r="M8" s="263"/>
      <c r="N8" s="262"/>
      <c r="O8" s="262"/>
      <c r="P8" s="1385"/>
      <c r="Q8" s="1369"/>
      <c r="R8" s="1370"/>
      <c r="S8" s="259"/>
      <c r="T8" s="151" t="s">
        <v>467</v>
      </c>
      <c r="U8" s="180"/>
    </row>
    <row r="9" spans="2:21" ht="19.5" customHeight="1">
      <c r="B9" s="1364"/>
      <c r="C9" s="264" t="s">
        <v>148</v>
      </c>
      <c r="D9" s="265"/>
      <c r="E9" s="288">
        <f t="shared" ref="E9:E15" si="0">SUM(F9:H9)</f>
        <v>0</v>
      </c>
      <c r="F9" s="288" t="str">
        <f>IF('①7.積算内訳（戦略）'!F8="","",'①7.積算内訳（戦略）'!F8)</f>
        <v/>
      </c>
      <c r="G9" s="288" t="str">
        <f>IF('①7.積算内訳（戦略）'!G8="","",'①7.積算内訳（戦略）'!G8)</f>
        <v/>
      </c>
      <c r="H9" s="753" t="str">
        <f>IF('①7.積算内訳（戦略）'!H8="","",'①7.積算内訳（戦略）'!H8)</f>
        <v/>
      </c>
      <c r="I9" s="1780"/>
      <c r="J9" s="264" t="s">
        <v>148</v>
      </c>
      <c r="K9" s="265"/>
      <c r="L9" s="288" t="str">
        <f t="shared" ref="L9:L16" si="1">IF(SUM(M9:O9)=0,"",SUM(M9:O9))</f>
        <v/>
      </c>
      <c r="M9" s="267"/>
      <c r="N9" s="266"/>
      <c r="O9" s="266"/>
      <c r="P9" s="1367"/>
      <c r="Q9" s="1371"/>
      <c r="R9" s="1372"/>
      <c r="S9" s="268"/>
      <c r="T9" s="412"/>
      <c r="U9" s="180"/>
    </row>
    <row r="10" spans="2:21" ht="19.5" customHeight="1">
      <c r="B10" s="1364"/>
      <c r="C10" s="264" t="s">
        <v>149</v>
      </c>
      <c r="D10" s="265"/>
      <c r="E10" s="288">
        <f t="shared" si="0"/>
        <v>0</v>
      </c>
      <c r="F10" s="288" t="str">
        <f>IF('①7.積算内訳（戦略）'!F9="","",'①7.積算内訳（戦略）'!F9)</f>
        <v/>
      </c>
      <c r="G10" s="288" t="str">
        <f>IF('①7.積算内訳（戦略）'!G9="","",'①7.積算内訳（戦略）'!G9)</f>
        <v/>
      </c>
      <c r="H10" s="753" t="str">
        <f>IF('①7.積算内訳（戦略）'!H9="","",'①7.積算内訳（戦略）'!H9)</f>
        <v/>
      </c>
      <c r="I10" s="1780"/>
      <c r="J10" s="264" t="s">
        <v>149</v>
      </c>
      <c r="K10" s="265"/>
      <c r="L10" s="288" t="str">
        <f t="shared" si="1"/>
        <v/>
      </c>
      <c r="M10" s="267"/>
      <c r="N10" s="266"/>
      <c r="O10" s="266"/>
      <c r="P10" s="1367"/>
      <c r="Q10" s="1371"/>
      <c r="R10" s="1372"/>
      <c r="S10" s="268"/>
      <c r="T10" s="146" t="s">
        <v>468</v>
      </c>
      <c r="U10" s="180"/>
    </row>
    <row r="11" spans="2:21" ht="19.5" customHeight="1">
      <c r="B11" s="1364"/>
      <c r="C11" s="269" t="s">
        <v>150</v>
      </c>
      <c r="D11" s="265"/>
      <c r="E11" s="288">
        <f t="shared" si="0"/>
        <v>0</v>
      </c>
      <c r="F11" s="288" t="str">
        <f>IF('①7.積算内訳（戦略）'!F10="","",'①7.積算内訳（戦略）'!F10)</f>
        <v/>
      </c>
      <c r="G11" s="288" t="str">
        <f>IF('①7.積算内訳（戦略）'!G10="","",'①7.積算内訳（戦略）'!G10)</f>
        <v/>
      </c>
      <c r="H11" s="753" t="str">
        <f>IF('①7.積算内訳（戦略）'!H10="","",'①7.積算内訳（戦略）'!H10)</f>
        <v/>
      </c>
      <c r="I11" s="1780"/>
      <c r="J11" s="269" t="s">
        <v>150</v>
      </c>
      <c r="K11" s="265"/>
      <c r="L11" s="288" t="str">
        <f t="shared" si="1"/>
        <v/>
      </c>
      <c r="M11" s="267"/>
      <c r="N11" s="266"/>
      <c r="O11" s="266"/>
      <c r="P11" s="1367"/>
      <c r="Q11" s="1371"/>
      <c r="R11" s="1372"/>
      <c r="S11" s="268"/>
      <c r="T11" s="668" t="s">
        <v>469</v>
      </c>
      <c r="U11" s="180"/>
    </row>
    <row r="12" spans="2:21" ht="19.5" customHeight="1">
      <c r="B12" s="1364"/>
      <c r="C12" s="264" t="s">
        <v>151</v>
      </c>
      <c r="D12" s="265"/>
      <c r="E12" s="288">
        <f t="shared" si="0"/>
        <v>0</v>
      </c>
      <c r="F12" s="288" t="str">
        <f>IF('①7.積算内訳（戦略）'!F11="","",'①7.積算内訳（戦略）'!F11)</f>
        <v/>
      </c>
      <c r="G12" s="288" t="str">
        <f>IF('①7.積算内訳（戦略）'!G11="","",'①7.積算内訳（戦略）'!G11)</f>
        <v/>
      </c>
      <c r="H12" s="753" t="str">
        <f>IF('①7.積算内訳（戦略）'!H11="","",'①7.積算内訳（戦略）'!H11)</f>
        <v/>
      </c>
      <c r="I12" s="1780"/>
      <c r="J12" s="264" t="s">
        <v>151</v>
      </c>
      <c r="K12" s="265"/>
      <c r="L12" s="288" t="str">
        <f t="shared" si="1"/>
        <v/>
      </c>
      <c r="M12" s="267"/>
      <c r="N12" s="266"/>
      <c r="O12" s="266"/>
      <c r="P12" s="1367"/>
      <c r="Q12" s="1371"/>
      <c r="R12" s="1372"/>
      <c r="S12" s="259"/>
      <c r="T12" s="257"/>
      <c r="U12" s="180"/>
    </row>
    <row r="13" spans="2:21" ht="19.5" customHeight="1">
      <c r="B13" s="1364"/>
      <c r="C13" s="264" t="s">
        <v>152</v>
      </c>
      <c r="D13" s="265"/>
      <c r="E13" s="288">
        <f t="shared" si="0"/>
        <v>0</v>
      </c>
      <c r="F13" s="754" t="str">
        <f>IF('①7.積算内訳（戦略）'!F12="","",'①7.積算内訳（戦略）'!F12)</f>
        <v/>
      </c>
      <c r="G13" s="754" t="str">
        <f>IF('①7.積算内訳（戦略）'!G12="","",'①7.積算内訳（戦略）'!G12)</f>
        <v/>
      </c>
      <c r="H13" s="753" t="str">
        <f>IF('①7.積算内訳（戦略）'!H12="","",'①7.積算内訳（戦略）'!H12)</f>
        <v/>
      </c>
      <c r="I13" s="1780"/>
      <c r="J13" s="264" t="s">
        <v>152</v>
      </c>
      <c r="K13" s="265"/>
      <c r="L13" s="288" t="str">
        <f t="shared" si="1"/>
        <v/>
      </c>
      <c r="M13" s="271"/>
      <c r="N13" s="278"/>
      <c r="O13" s="278"/>
      <c r="P13" s="1367"/>
      <c r="Q13" s="1373"/>
      <c r="R13" s="1374"/>
      <c r="S13" s="259"/>
      <c r="T13" s="257"/>
      <c r="U13" s="180"/>
    </row>
    <row r="14" spans="2:21" ht="19.5" customHeight="1">
      <c r="B14" s="1364"/>
      <c r="C14" s="272" t="s">
        <v>631</v>
      </c>
      <c r="D14" s="265"/>
      <c r="E14" s="288">
        <f t="shared" si="0"/>
        <v>0</v>
      </c>
      <c r="F14" s="288" t="str">
        <f>IF('①7.積算内訳（戦略）'!F13="","",'①7.積算内訳（戦略）'!F13)</f>
        <v/>
      </c>
      <c r="G14" s="288" t="str">
        <f>IF('①7.積算内訳（戦略）'!G13="","",'①7.積算内訳（戦略）'!G13)</f>
        <v/>
      </c>
      <c r="H14" s="753" t="str">
        <f>IF('①7.積算内訳（戦略）'!H13="","",'①7.積算内訳（戦略）'!H13)</f>
        <v/>
      </c>
      <c r="I14" s="1780"/>
      <c r="J14" s="272" t="s">
        <v>631</v>
      </c>
      <c r="K14" s="265"/>
      <c r="L14" s="288" t="str">
        <f t="shared" si="1"/>
        <v/>
      </c>
      <c r="M14" s="267"/>
      <c r="N14" s="266"/>
      <c r="O14" s="266"/>
      <c r="P14" s="1367"/>
      <c r="Q14" s="1371"/>
      <c r="R14" s="1372"/>
      <c r="S14" s="259"/>
      <c r="T14" s="257"/>
      <c r="U14" s="180"/>
    </row>
    <row r="15" spans="2:21" ht="19.5" customHeight="1">
      <c r="B15" s="1364"/>
      <c r="C15" s="264" t="s">
        <v>153</v>
      </c>
      <c r="D15" s="265"/>
      <c r="E15" s="288">
        <f t="shared" si="0"/>
        <v>0</v>
      </c>
      <c r="F15" s="288" t="str">
        <f>IF('①7.積算内訳（戦略）'!F14="","",'①7.積算内訳（戦略）'!F14)</f>
        <v/>
      </c>
      <c r="G15" s="288" t="str">
        <f>IF('①7.積算内訳（戦略）'!G14="","",'①7.積算内訳（戦略）'!G14)</f>
        <v/>
      </c>
      <c r="H15" s="753" t="str">
        <f>IF('①7.積算内訳（戦略）'!H14="","",'①7.積算内訳（戦略）'!H14)</f>
        <v/>
      </c>
      <c r="I15" s="1780"/>
      <c r="J15" s="264" t="s">
        <v>153</v>
      </c>
      <c r="K15" s="265"/>
      <c r="L15" s="288" t="str">
        <f t="shared" si="1"/>
        <v/>
      </c>
      <c r="M15" s="267"/>
      <c r="N15" s="266"/>
      <c r="O15" s="266"/>
      <c r="P15" s="1367"/>
      <c r="Q15" s="1371"/>
      <c r="R15" s="1372"/>
      <c r="S15" s="259"/>
      <c r="T15" s="257"/>
      <c r="U15" s="180"/>
    </row>
    <row r="16" spans="2:21" ht="19.5" customHeight="1" thickBot="1">
      <c r="B16" s="1365"/>
      <c r="C16" s="273" t="s">
        <v>154</v>
      </c>
      <c r="D16" s="758" t="s">
        <v>392</v>
      </c>
      <c r="E16" s="289">
        <f>SUM(F16:H16)</f>
        <v>0</v>
      </c>
      <c r="F16" s="289" t="str">
        <f>IF('①7.積算内訳（戦略）'!F15="","",'①7.積算内訳（戦略）'!F15)</f>
        <v/>
      </c>
      <c r="G16" s="289" t="str">
        <f>IF('①7.積算内訳（戦略）'!G15="","",'①7.積算内訳（戦略）'!G15)</f>
        <v/>
      </c>
      <c r="H16" s="755" t="str">
        <f>IF('①7.積算内訳（戦略）'!H15="","",'①7.積算内訳（戦略）'!H15)</f>
        <v/>
      </c>
      <c r="I16" s="1781"/>
      <c r="J16" s="273" t="s">
        <v>154</v>
      </c>
      <c r="K16" s="274"/>
      <c r="L16" s="761" t="str">
        <f t="shared" si="1"/>
        <v/>
      </c>
      <c r="M16" s="276"/>
      <c r="N16" s="275"/>
      <c r="O16" s="275"/>
      <c r="P16" s="1368"/>
      <c r="Q16" s="1375"/>
      <c r="R16" s="1376"/>
      <c r="S16" s="259"/>
      <c r="T16" s="257"/>
      <c r="U16" s="180"/>
    </row>
    <row r="17" spans="2:21" ht="37.5" customHeight="1">
      <c r="B17" s="1008" t="str">
        <f>IF('①7.積算内訳（戦略）'!B16="","",'①7.積算内訳（戦略）'!B16)</f>
        <v/>
      </c>
      <c r="C17" s="1377" t="str">
        <f>IF('①7.積算内訳（戦略）'!C16="","",'①7.積算内訳（戦略）'!C16)</f>
        <v/>
      </c>
      <c r="D17" s="1378"/>
      <c r="E17" s="284">
        <f>SUM(E18:E26)</f>
        <v>0</v>
      </c>
      <c r="F17" s="284">
        <f>SUM(F18:F26)</f>
        <v>0</v>
      </c>
      <c r="G17" s="284">
        <f>SUM(G18:G26)</f>
        <v>0</v>
      </c>
      <c r="H17" s="756">
        <f>SUM(H18:H26)</f>
        <v>0</v>
      </c>
      <c r="I17" s="760" t="str">
        <f>IF(B17="","",B17)</f>
        <v/>
      </c>
      <c r="J17" s="1800" t="str">
        <f>IF(C17="","",C17)</f>
        <v/>
      </c>
      <c r="K17" s="1801"/>
      <c r="L17" s="286" t="str">
        <f>IF(SUM(L18:L26)=0,"",SUM(L18:L26))</f>
        <v/>
      </c>
      <c r="M17" s="286" t="str">
        <f>IF(SUM(M18:M26)=0,"",SUM(M18:M26))</f>
        <v/>
      </c>
      <c r="N17" s="286" t="str">
        <f>IF(SUM(N18:N26)=0,"",SUM(N18:N26))</f>
        <v/>
      </c>
      <c r="O17" s="286" t="str">
        <f>IF(SUM(O18:O26)=0,"",SUM(O18:O26))</f>
        <v/>
      </c>
      <c r="P17" s="277"/>
      <c r="Q17" s="1379"/>
      <c r="R17" s="1380"/>
      <c r="S17" s="259"/>
      <c r="T17" s="257"/>
      <c r="U17" s="180"/>
    </row>
    <row r="18" spans="2:21" ht="19.5" customHeight="1">
      <c r="B18" s="1363"/>
      <c r="C18" s="260" t="s">
        <v>147</v>
      </c>
      <c r="D18" s="261"/>
      <c r="E18" s="287">
        <f>SUM(F18:H18)</f>
        <v>0</v>
      </c>
      <c r="F18" s="287" t="str">
        <f>IF('①7.積算内訳（戦略）'!F17="","",'①7.積算内訳（戦略）'!F17)</f>
        <v/>
      </c>
      <c r="G18" s="287" t="str">
        <f>IF('①7.積算内訳（戦略）'!G17="","",'①7.積算内訳（戦略）'!G17)</f>
        <v/>
      </c>
      <c r="H18" s="752" t="str">
        <f>IF('①7.積算内訳（戦略）'!H17="","",'①7.積算内訳（戦略）'!H17)</f>
        <v/>
      </c>
      <c r="I18" s="1779" t="s">
        <v>225</v>
      </c>
      <c r="J18" s="260" t="s">
        <v>147</v>
      </c>
      <c r="K18" s="261"/>
      <c r="L18" s="287" t="str">
        <f>IF(SUM(M18:O18)=0,"",SUM(M18:O18))</f>
        <v/>
      </c>
      <c r="M18" s="263"/>
      <c r="N18" s="262"/>
      <c r="O18" s="262"/>
      <c r="P18" s="1366"/>
      <c r="Q18" s="1369"/>
      <c r="R18" s="1370"/>
      <c r="S18" s="268"/>
      <c r="T18" s="270"/>
      <c r="U18" s="180"/>
    </row>
    <row r="19" spans="2:21" ht="19.5" customHeight="1">
      <c r="B19" s="1364"/>
      <c r="C19" s="264" t="s">
        <v>148</v>
      </c>
      <c r="D19" s="265"/>
      <c r="E19" s="288">
        <f t="shared" ref="E19:E25" si="2">SUM(F19:H19)</f>
        <v>0</v>
      </c>
      <c r="F19" s="288" t="str">
        <f>IF('①7.積算内訳（戦略）'!F18="","",'①7.積算内訳（戦略）'!F18)</f>
        <v/>
      </c>
      <c r="G19" s="288" t="str">
        <f>IF('①7.積算内訳（戦略）'!G18="","",'①7.積算内訳（戦略）'!G18)</f>
        <v/>
      </c>
      <c r="H19" s="753" t="str">
        <f>IF('①7.積算内訳（戦略）'!H18="","",'①7.積算内訳（戦略）'!H18)</f>
        <v/>
      </c>
      <c r="I19" s="1780"/>
      <c r="J19" s="264" t="s">
        <v>148</v>
      </c>
      <c r="K19" s="265"/>
      <c r="L19" s="288" t="str">
        <f t="shared" ref="L19:L26" si="3">IF(SUM(M19:O19)=0,"",SUM(M19:O19))</f>
        <v/>
      </c>
      <c r="M19" s="267"/>
      <c r="N19" s="266"/>
      <c r="O19" s="266"/>
      <c r="P19" s="1367"/>
      <c r="Q19" s="1371"/>
      <c r="R19" s="1372"/>
      <c r="S19" s="259"/>
      <c r="T19" s="257"/>
      <c r="U19" s="180"/>
    </row>
    <row r="20" spans="2:21" ht="19.5" customHeight="1">
      <c r="B20" s="1364"/>
      <c r="C20" s="264" t="s">
        <v>149</v>
      </c>
      <c r="D20" s="265"/>
      <c r="E20" s="288">
        <f t="shared" si="2"/>
        <v>0</v>
      </c>
      <c r="F20" s="288" t="str">
        <f>IF('①7.積算内訳（戦略）'!F19="","",'①7.積算内訳（戦略）'!F19)</f>
        <v/>
      </c>
      <c r="G20" s="288" t="str">
        <f>IF('①7.積算内訳（戦略）'!G19="","",'①7.積算内訳（戦略）'!G19)</f>
        <v/>
      </c>
      <c r="H20" s="753" t="str">
        <f>IF('①7.積算内訳（戦略）'!H19="","",'①7.積算内訳（戦略）'!H19)</f>
        <v/>
      </c>
      <c r="I20" s="1780"/>
      <c r="J20" s="264" t="s">
        <v>149</v>
      </c>
      <c r="K20" s="265"/>
      <c r="L20" s="288" t="str">
        <f t="shared" si="3"/>
        <v/>
      </c>
      <c r="M20" s="267"/>
      <c r="N20" s="266"/>
      <c r="O20" s="266"/>
      <c r="P20" s="1367"/>
      <c r="Q20" s="1371"/>
      <c r="R20" s="1372"/>
      <c r="S20" s="259"/>
      <c r="T20" s="257"/>
      <c r="U20" s="180"/>
    </row>
    <row r="21" spans="2:21" ht="19.5" customHeight="1">
      <c r="B21" s="1364"/>
      <c r="C21" s="269" t="s">
        <v>150</v>
      </c>
      <c r="D21" s="265"/>
      <c r="E21" s="288">
        <f t="shared" si="2"/>
        <v>0</v>
      </c>
      <c r="F21" s="288" t="str">
        <f>IF('①7.積算内訳（戦略）'!F20="","",'①7.積算内訳（戦略）'!F20)</f>
        <v/>
      </c>
      <c r="G21" s="288" t="str">
        <f>IF('①7.積算内訳（戦略）'!G20="","",'①7.積算内訳（戦略）'!G20)</f>
        <v/>
      </c>
      <c r="H21" s="753" t="str">
        <f>IF('①7.積算内訳（戦略）'!H20="","",'①7.積算内訳（戦略）'!H20)</f>
        <v/>
      </c>
      <c r="I21" s="1780"/>
      <c r="J21" s="269" t="s">
        <v>150</v>
      </c>
      <c r="K21" s="265"/>
      <c r="L21" s="288" t="str">
        <f t="shared" si="3"/>
        <v/>
      </c>
      <c r="M21" s="267"/>
      <c r="N21" s="266"/>
      <c r="O21" s="266"/>
      <c r="P21" s="1367"/>
      <c r="Q21" s="1371"/>
      <c r="R21" s="1372"/>
      <c r="S21" s="259"/>
      <c r="T21" s="257"/>
      <c r="U21" s="180"/>
    </row>
    <row r="22" spans="2:21" ht="19.5" customHeight="1">
      <c r="B22" s="1364"/>
      <c r="C22" s="264" t="s">
        <v>151</v>
      </c>
      <c r="D22" s="265"/>
      <c r="E22" s="288">
        <f t="shared" si="2"/>
        <v>0</v>
      </c>
      <c r="F22" s="288" t="str">
        <f>IF('①7.積算内訳（戦略）'!F21="","",'①7.積算内訳（戦略）'!F21)</f>
        <v/>
      </c>
      <c r="G22" s="288" t="str">
        <f>IF('①7.積算内訳（戦略）'!G21="","",'①7.積算内訳（戦略）'!G21)</f>
        <v/>
      </c>
      <c r="H22" s="753" t="str">
        <f>IF('①7.積算内訳（戦略）'!H21="","",'①7.積算内訳（戦略）'!H21)</f>
        <v/>
      </c>
      <c r="I22" s="1780"/>
      <c r="J22" s="264" t="s">
        <v>151</v>
      </c>
      <c r="K22" s="265"/>
      <c r="L22" s="288" t="str">
        <f t="shared" si="3"/>
        <v/>
      </c>
      <c r="M22" s="267"/>
      <c r="N22" s="266"/>
      <c r="O22" s="266"/>
      <c r="P22" s="1367"/>
      <c r="Q22" s="1371"/>
      <c r="R22" s="1372"/>
      <c r="S22" s="268"/>
      <c r="T22" s="270"/>
      <c r="U22" s="180"/>
    </row>
    <row r="23" spans="2:21" ht="19.5" customHeight="1">
      <c r="B23" s="1364"/>
      <c r="C23" s="264" t="s">
        <v>152</v>
      </c>
      <c r="D23" s="265"/>
      <c r="E23" s="288">
        <f t="shared" si="2"/>
        <v>0</v>
      </c>
      <c r="F23" s="754" t="str">
        <f>IF('①7.積算内訳（戦略）'!F22="","",'①7.積算内訳（戦略）'!F22)</f>
        <v/>
      </c>
      <c r="G23" s="754" t="str">
        <f>IF('①7.積算内訳（戦略）'!G22="","",'①7.積算内訳（戦略）'!G22)</f>
        <v/>
      </c>
      <c r="H23" s="753" t="str">
        <f>IF('①7.積算内訳（戦略）'!H22="","",'①7.積算内訳（戦略）'!H22)</f>
        <v/>
      </c>
      <c r="I23" s="1780"/>
      <c r="J23" s="264" t="s">
        <v>152</v>
      </c>
      <c r="K23" s="265"/>
      <c r="L23" s="288" t="str">
        <f t="shared" si="3"/>
        <v/>
      </c>
      <c r="M23" s="271"/>
      <c r="N23" s="278"/>
      <c r="O23" s="278"/>
      <c r="P23" s="1367"/>
      <c r="Q23" s="1371"/>
      <c r="R23" s="1372"/>
      <c r="S23" s="268"/>
      <c r="T23" s="270"/>
      <c r="U23" s="180"/>
    </row>
    <row r="24" spans="2:21" ht="19.5" customHeight="1">
      <c r="B24" s="1364"/>
      <c r="C24" s="272" t="s">
        <v>631</v>
      </c>
      <c r="D24" s="265"/>
      <c r="E24" s="288">
        <f t="shared" si="2"/>
        <v>0</v>
      </c>
      <c r="F24" s="288" t="str">
        <f>IF('①7.積算内訳（戦略）'!F23="","",'①7.積算内訳（戦略）'!F23)</f>
        <v/>
      </c>
      <c r="G24" s="288" t="str">
        <f>IF('①7.積算内訳（戦略）'!G23="","",'①7.積算内訳（戦略）'!G23)</f>
        <v/>
      </c>
      <c r="H24" s="753" t="str">
        <f>IF('①7.積算内訳（戦略）'!H23="","",'①7.積算内訳（戦略）'!H23)</f>
        <v/>
      </c>
      <c r="I24" s="1780"/>
      <c r="J24" s="272" t="s">
        <v>631</v>
      </c>
      <c r="K24" s="265"/>
      <c r="L24" s="288" t="str">
        <f t="shared" si="3"/>
        <v/>
      </c>
      <c r="M24" s="267"/>
      <c r="N24" s="266"/>
      <c r="O24" s="266"/>
      <c r="P24" s="1367"/>
      <c r="Q24" s="1371"/>
      <c r="R24" s="1372"/>
      <c r="S24" s="268"/>
      <c r="T24" s="270"/>
      <c r="U24" s="180"/>
    </row>
    <row r="25" spans="2:21" ht="19.5" customHeight="1">
      <c r="B25" s="1364"/>
      <c r="C25" s="264" t="s">
        <v>153</v>
      </c>
      <c r="D25" s="265"/>
      <c r="E25" s="288">
        <f t="shared" si="2"/>
        <v>0</v>
      </c>
      <c r="F25" s="288" t="str">
        <f>IF('①7.積算内訳（戦略）'!F24="","",'①7.積算内訳（戦略）'!F24)</f>
        <v/>
      </c>
      <c r="G25" s="288" t="str">
        <f>IF('①7.積算内訳（戦略）'!G24="","",'①7.積算内訳（戦略）'!G24)</f>
        <v/>
      </c>
      <c r="H25" s="753" t="str">
        <f>IF('①7.積算内訳（戦略）'!H24="","",'①7.積算内訳（戦略）'!H24)</f>
        <v/>
      </c>
      <c r="I25" s="1780"/>
      <c r="J25" s="264" t="s">
        <v>153</v>
      </c>
      <c r="K25" s="265"/>
      <c r="L25" s="288" t="str">
        <f t="shared" si="3"/>
        <v/>
      </c>
      <c r="M25" s="267"/>
      <c r="N25" s="266"/>
      <c r="O25" s="266"/>
      <c r="P25" s="1367"/>
      <c r="Q25" s="1371"/>
      <c r="R25" s="1372"/>
      <c r="S25" s="268"/>
      <c r="T25" s="270"/>
      <c r="U25" s="180"/>
    </row>
    <row r="26" spans="2:21" ht="19.5" customHeight="1" thickBot="1">
      <c r="B26" s="1365"/>
      <c r="C26" s="273" t="s">
        <v>154</v>
      </c>
      <c r="D26" s="758" t="s">
        <v>392</v>
      </c>
      <c r="E26" s="289">
        <f>SUM(F26:H26)</f>
        <v>0</v>
      </c>
      <c r="F26" s="289" t="str">
        <f>IF('①7.積算内訳（戦略）'!F25="","",'①7.積算内訳（戦略）'!F25)</f>
        <v/>
      </c>
      <c r="G26" s="289" t="str">
        <f>IF('①7.積算内訳（戦略）'!G25="","",'①7.積算内訳（戦略）'!G25)</f>
        <v/>
      </c>
      <c r="H26" s="755" t="str">
        <f>IF('①7.積算内訳（戦略）'!H25="","",'①7.積算内訳（戦略）'!H25)</f>
        <v/>
      </c>
      <c r="I26" s="1781"/>
      <c r="J26" s="273" t="s">
        <v>154</v>
      </c>
      <c r="K26" s="274"/>
      <c r="L26" s="289" t="str">
        <f t="shared" si="3"/>
        <v/>
      </c>
      <c r="M26" s="276"/>
      <c r="N26" s="275"/>
      <c r="O26" s="275"/>
      <c r="P26" s="1368"/>
      <c r="Q26" s="1381"/>
      <c r="R26" s="1382"/>
      <c r="S26" s="268"/>
      <c r="T26" s="270"/>
      <c r="U26" s="180"/>
    </row>
    <row r="27" spans="2:21" ht="37.5" customHeight="1">
      <c r="B27" s="1008" t="str">
        <f>IF('①7.積算内訳（戦略）'!B26="","",'①7.積算内訳（戦略）'!B26)</f>
        <v/>
      </c>
      <c r="C27" s="1377" t="str">
        <f>IF('①7.積算内訳（戦略）'!C26="","",'①7.積算内訳（戦略）'!C26)</f>
        <v/>
      </c>
      <c r="D27" s="1378"/>
      <c r="E27" s="284">
        <f>SUM(E28:E36)</f>
        <v>0</v>
      </c>
      <c r="F27" s="284">
        <f>SUM(F28:F36)</f>
        <v>0</v>
      </c>
      <c r="G27" s="284">
        <f>SUM(G28:G36)</f>
        <v>0</v>
      </c>
      <c r="H27" s="756">
        <f>SUM(H28:H36)</f>
        <v>0</v>
      </c>
      <c r="I27" s="760" t="str">
        <f>IF(B27="","",B27)</f>
        <v/>
      </c>
      <c r="J27" s="1377" t="str">
        <f>IF(C27="","",C27)</f>
        <v/>
      </c>
      <c r="K27" s="1378"/>
      <c r="L27" s="286" t="str">
        <f>IF(SUM(L28:L36)=0,"",SUM(L28:L36))</f>
        <v/>
      </c>
      <c r="M27" s="286" t="str">
        <f>IF(SUM(M28:M36)=0,"",SUM(M28:M36))</f>
        <v/>
      </c>
      <c r="N27" s="286" t="str">
        <f>IF(SUM(N28:N36)=0,"",SUM(N28:N36))</f>
        <v/>
      </c>
      <c r="O27" s="286" t="str">
        <f>IF(SUM(O28:O36)=0,"",SUM(O28:O36))</f>
        <v/>
      </c>
      <c r="P27" s="279"/>
      <c r="Q27" s="1383"/>
      <c r="R27" s="1384"/>
      <c r="S27" s="259"/>
      <c r="T27" s="257"/>
      <c r="U27" s="180"/>
    </row>
    <row r="28" spans="2:21" ht="19.5" customHeight="1">
      <c r="B28" s="1363"/>
      <c r="C28" s="260" t="s">
        <v>147</v>
      </c>
      <c r="D28" s="261"/>
      <c r="E28" s="287">
        <f>SUM(F28:H28)</f>
        <v>0</v>
      </c>
      <c r="F28" s="287" t="str">
        <f>IF('①7.積算内訳（戦略）'!F27="","",'①7.積算内訳（戦略）'!F27)</f>
        <v/>
      </c>
      <c r="G28" s="287" t="str">
        <f>IF('①7.積算内訳（戦略）'!G27="","",'①7.積算内訳（戦略）'!G27)</f>
        <v/>
      </c>
      <c r="H28" s="752" t="str">
        <f>IF('①7.積算内訳（戦略）'!H27="","",'①7.積算内訳（戦略）'!H27)</f>
        <v/>
      </c>
      <c r="I28" s="1779" t="s">
        <v>225</v>
      </c>
      <c r="J28" s="260" t="s">
        <v>147</v>
      </c>
      <c r="K28" s="261"/>
      <c r="L28" s="287" t="str">
        <f>IF(SUM(M28:O28)=0,"",SUM(M28:O28))</f>
        <v/>
      </c>
      <c r="M28" s="263"/>
      <c r="N28" s="262"/>
      <c r="O28" s="262"/>
      <c r="P28" s="1366"/>
      <c r="Q28" s="1369"/>
      <c r="R28" s="1370"/>
      <c r="S28" s="268"/>
      <c r="T28" s="270"/>
      <c r="U28" s="180"/>
    </row>
    <row r="29" spans="2:21" ht="19.5" customHeight="1">
      <c r="B29" s="1364"/>
      <c r="C29" s="264" t="s">
        <v>148</v>
      </c>
      <c r="D29" s="265"/>
      <c r="E29" s="288">
        <f t="shared" ref="E29:E35" si="4">SUM(F29:H29)</f>
        <v>0</v>
      </c>
      <c r="F29" s="288" t="str">
        <f>IF('①7.積算内訳（戦略）'!F28="","",'①7.積算内訳（戦略）'!F28)</f>
        <v/>
      </c>
      <c r="G29" s="288" t="str">
        <f>IF('①7.積算内訳（戦略）'!G28="","",'①7.積算内訳（戦略）'!G28)</f>
        <v/>
      </c>
      <c r="H29" s="753" t="str">
        <f>IF('①7.積算内訳（戦略）'!H28="","",'①7.積算内訳（戦略）'!H28)</f>
        <v/>
      </c>
      <c r="I29" s="1780"/>
      <c r="J29" s="264" t="s">
        <v>148</v>
      </c>
      <c r="K29" s="265"/>
      <c r="L29" s="288" t="str">
        <f t="shared" ref="L29:L36" si="5">IF(SUM(M29:O29)=0,"",SUM(M29:O29))</f>
        <v/>
      </c>
      <c r="M29" s="267"/>
      <c r="N29" s="266"/>
      <c r="O29" s="266"/>
      <c r="P29" s="1367"/>
      <c r="Q29" s="1371"/>
      <c r="R29" s="1372"/>
      <c r="S29" s="259"/>
      <c r="T29" s="257"/>
      <c r="U29" s="180"/>
    </row>
    <row r="30" spans="2:21" ht="19.5" customHeight="1">
      <c r="B30" s="1364"/>
      <c r="C30" s="264" t="s">
        <v>149</v>
      </c>
      <c r="D30" s="265"/>
      <c r="E30" s="288">
        <f t="shared" si="4"/>
        <v>0</v>
      </c>
      <c r="F30" s="288" t="str">
        <f>IF('①7.積算内訳（戦略）'!F29="","",'①7.積算内訳（戦略）'!F29)</f>
        <v/>
      </c>
      <c r="G30" s="288" t="str">
        <f>IF('①7.積算内訳（戦略）'!G29="","",'①7.積算内訳（戦略）'!G29)</f>
        <v/>
      </c>
      <c r="H30" s="753" t="str">
        <f>IF('①7.積算内訳（戦略）'!H29="","",'①7.積算内訳（戦略）'!H29)</f>
        <v/>
      </c>
      <c r="I30" s="1780"/>
      <c r="J30" s="264" t="s">
        <v>149</v>
      </c>
      <c r="K30" s="265"/>
      <c r="L30" s="288" t="str">
        <f t="shared" si="5"/>
        <v/>
      </c>
      <c r="M30" s="267"/>
      <c r="N30" s="266"/>
      <c r="O30" s="266"/>
      <c r="P30" s="1367"/>
      <c r="Q30" s="1371"/>
      <c r="R30" s="1372"/>
      <c r="S30" s="259"/>
      <c r="T30" s="257"/>
      <c r="U30" s="180"/>
    </row>
    <row r="31" spans="2:21" ht="19.5" customHeight="1">
      <c r="B31" s="1364"/>
      <c r="C31" s="269" t="s">
        <v>150</v>
      </c>
      <c r="D31" s="265"/>
      <c r="E31" s="288">
        <f t="shared" si="4"/>
        <v>0</v>
      </c>
      <c r="F31" s="288" t="str">
        <f>IF('①7.積算内訳（戦略）'!F30="","",'①7.積算内訳（戦略）'!F30)</f>
        <v/>
      </c>
      <c r="G31" s="288" t="str">
        <f>IF('①7.積算内訳（戦略）'!G30="","",'①7.積算内訳（戦略）'!G30)</f>
        <v/>
      </c>
      <c r="H31" s="753" t="str">
        <f>IF('①7.積算内訳（戦略）'!H30="","",'①7.積算内訳（戦略）'!H30)</f>
        <v/>
      </c>
      <c r="I31" s="1780"/>
      <c r="J31" s="269" t="s">
        <v>150</v>
      </c>
      <c r="K31" s="265"/>
      <c r="L31" s="288" t="str">
        <f t="shared" si="5"/>
        <v/>
      </c>
      <c r="M31" s="267"/>
      <c r="N31" s="266"/>
      <c r="O31" s="266"/>
      <c r="P31" s="1367"/>
      <c r="Q31" s="1371"/>
      <c r="R31" s="1372"/>
      <c r="S31" s="259"/>
      <c r="T31" s="257"/>
      <c r="U31" s="180"/>
    </row>
    <row r="32" spans="2:21" ht="19.5" customHeight="1">
      <c r="B32" s="1364"/>
      <c r="C32" s="264" t="s">
        <v>151</v>
      </c>
      <c r="D32" s="265"/>
      <c r="E32" s="288">
        <f t="shared" si="4"/>
        <v>0</v>
      </c>
      <c r="F32" s="288" t="str">
        <f>IF('①7.積算内訳（戦略）'!F31="","",'①7.積算内訳（戦略）'!F31)</f>
        <v/>
      </c>
      <c r="G32" s="288" t="str">
        <f>IF('①7.積算内訳（戦略）'!G31="","",'①7.積算内訳（戦略）'!G31)</f>
        <v/>
      </c>
      <c r="H32" s="753" t="str">
        <f>IF('①7.積算内訳（戦略）'!H31="","",'①7.積算内訳（戦略）'!H31)</f>
        <v/>
      </c>
      <c r="I32" s="1780"/>
      <c r="J32" s="264" t="s">
        <v>151</v>
      </c>
      <c r="K32" s="265"/>
      <c r="L32" s="288" t="str">
        <f t="shared" si="5"/>
        <v/>
      </c>
      <c r="M32" s="267"/>
      <c r="N32" s="266"/>
      <c r="O32" s="266"/>
      <c r="P32" s="1367"/>
      <c r="Q32" s="1371"/>
      <c r="R32" s="1372"/>
      <c r="S32" s="268"/>
      <c r="T32" s="270"/>
      <c r="U32" s="180"/>
    </row>
    <row r="33" spans="2:21" ht="19.5" customHeight="1">
      <c r="B33" s="1364"/>
      <c r="C33" s="264" t="s">
        <v>152</v>
      </c>
      <c r="D33" s="265"/>
      <c r="E33" s="288">
        <f t="shared" si="4"/>
        <v>0</v>
      </c>
      <c r="F33" s="754" t="str">
        <f>IF('①7.積算内訳（戦略）'!F32="","",'①7.積算内訳（戦略）'!F32)</f>
        <v/>
      </c>
      <c r="G33" s="754" t="str">
        <f>IF('①7.積算内訳（戦略）'!G32="","",'①7.積算内訳（戦略）'!G32)</f>
        <v/>
      </c>
      <c r="H33" s="753" t="str">
        <f>IF('①7.積算内訳（戦略）'!H32="","",'①7.積算内訳（戦略）'!H32)</f>
        <v/>
      </c>
      <c r="I33" s="1780"/>
      <c r="J33" s="264" t="s">
        <v>152</v>
      </c>
      <c r="K33" s="265"/>
      <c r="L33" s="288" t="str">
        <f t="shared" si="5"/>
        <v/>
      </c>
      <c r="M33" s="271"/>
      <c r="N33" s="278"/>
      <c r="O33" s="278"/>
      <c r="P33" s="1367"/>
      <c r="Q33" s="1373"/>
      <c r="R33" s="1374"/>
      <c r="S33" s="268"/>
      <c r="T33" s="270"/>
      <c r="U33" s="180"/>
    </row>
    <row r="34" spans="2:21" ht="19.5" customHeight="1">
      <c r="B34" s="1364"/>
      <c r="C34" s="272" t="s">
        <v>631</v>
      </c>
      <c r="D34" s="265"/>
      <c r="E34" s="288">
        <f t="shared" si="4"/>
        <v>0</v>
      </c>
      <c r="F34" s="288" t="str">
        <f>IF('①7.積算内訳（戦略）'!F33="","",'①7.積算内訳（戦略）'!F33)</f>
        <v/>
      </c>
      <c r="G34" s="288" t="str">
        <f>IF('①7.積算内訳（戦略）'!G33="","",'①7.積算内訳（戦略）'!G33)</f>
        <v/>
      </c>
      <c r="H34" s="753" t="str">
        <f>IF('①7.積算内訳（戦略）'!H33="","",'①7.積算内訳（戦略）'!H33)</f>
        <v/>
      </c>
      <c r="I34" s="1780"/>
      <c r="J34" s="272" t="s">
        <v>631</v>
      </c>
      <c r="K34" s="265"/>
      <c r="L34" s="288" t="str">
        <f t="shared" si="5"/>
        <v/>
      </c>
      <c r="M34" s="267"/>
      <c r="N34" s="266"/>
      <c r="O34" s="266"/>
      <c r="P34" s="1367"/>
      <c r="Q34" s="1371"/>
      <c r="R34" s="1372"/>
      <c r="S34" s="268"/>
      <c r="T34" s="270"/>
      <c r="U34" s="180"/>
    </row>
    <row r="35" spans="2:21" ht="19.5" customHeight="1">
      <c r="B35" s="1364"/>
      <c r="C35" s="264" t="s">
        <v>153</v>
      </c>
      <c r="D35" s="265"/>
      <c r="E35" s="288">
        <f t="shared" si="4"/>
        <v>0</v>
      </c>
      <c r="F35" s="288" t="str">
        <f>IF('①7.積算内訳（戦略）'!F34="","",'①7.積算内訳（戦略）'!F34)</f>
        <v/>
      </c>
      <c r="G35" s="288" t="str">
        <f>IF('①7.積算内訳（戦略）'!G34="","",'①7.積算内訳（戦略）'!G34)</f>
        <v/>
      </c>
      <c r="H35" s="753" t="str">
        <f>IF('①7.積算内訳（戦略）'!H34="","",'①7.積算内訳（戦略）'!H34)</f>
        <v/>
      </c>
      <c r="I35" s="1780"/>
      <c r="J35" s="264" t="s">
        <v>153</v>
      </c>
      <c r="K35" s="265"/>
      <c r="L35" s="288" t="str">
        <f t="shared" si="5"/>
        <v/>
      </c>
      <c r="M35" s="267"/>
      <c r="N35" s="266"/>
      <c r="O35" s="266"/>
      <c r="P35" s="1367"/>
      <c r="Q35" s="1371"/>
      <c r="R35" s="1372"/>
      <c r="S35" s="268"/>
      <c r="T35" s="270"/>
      <c r="U35" s="180"/>
    </row>
    <row r="36" spans="2:21" ht="19.5" customHeight="1" thickBot="1">
      <c r="B36" s="1365"/>
      <c r="C36" s="273" t="s">
        <v>154</v>
      </c>
      <c r="D36" s="758" t="s">
        <v>392</v>
      </c>
      <c r="E36" s="289">
        <f>SUM(F36:H36)</f>
        <v>0</v>
      </c>
      <c r="F36" s="289" t="str">
        <f>IF('①7.積算内訳（戦略）'!F35="","",'①7.積算内訳（戦略）'!F35)</f>
        <v/>
      </c>
      <c r="G36" s="289" t="str">
        <f>IF('①7.積算内訳（戦略）'!G35="","",'①7.積算内訳（戦略）'!G35)</f>
        <v/>
      </c>
      <c r="H36" s="755" t="str">
        <f>IF('①7.積算内訳（戦略）'!H35="","",'①7.積算内訳（戦略）'!H35)</f>
        <v/>
      </c>
      <c r="I36" s="1781"/>
      <c r="J36" s="273" t="s">
        <v>154</v>
      </c>
      <c r="K36" s="274"/>
      <c r="L36" s="289" t="str">
        <f t="shared" si="5"/>
        <v/>
      </c>
      <c r="M36" s="276"/>
      <c r="N36" s="275"/>
      <c r="O36" s="275"/>
      <c r="P36" s="1368"/>
      <c r="Q36" s="1375"/>
      <c r="R36" s="1376"/>
      <c r="S36" s="268"/>
      <c r="T36" s="270"/>
      <c r="U36" s="180"/>
    </row>
    <row r="37" spans="2:21" ht="37.5" customHeight="1">
      <c r="B37" s="1008" t="str">
        <f>IF('①7.積算内訳（戦略）'!B36="","",'①7.積算内訳（戦略）'!B36)</f>
        <v/>
      </c>
      <c r="C37" s="1377" t="str">
        <f>IF('①7.積算内訳（戦略）'!C36="","",'①7.積算内訳（戦略）'!C36)</f>
        <v/>
      </c>
      <c r="D37" s="1378"/>
      <c r="E37" s="284">
        <f>SUM(E38:E46)</f>
        <v>0</v>
      </c>
      <c r="F37" s="284">
        <f>SUM(F38:F46)</f>
        <v>0</v>
      </c>
      <c r="G37" s="284">
        <f>SUM(G38:G46)</f>
        <v>0</v>
      </c>
      <c r="H37" s="756">
        <f>SUM(H38:H46)</f>
        <v>0</v>
      </c>
      <c r="I37" s="760" t="str">
        <f>IF(B37="","",B37)</f>
        <v/>
      </c>
      <c r="J37" s="1377" t="str">
        <f>IF(C37="","",C37)</f>
        <v/>
      </c>
      <c r="K37" s="1378"/>
      <c r="L37" s="286" t="str">
        <f>IF(SUM(L38:L46)=0,"",SUM(L38:L46))</f>
        <v/>
      </c>
      <c r="M37" s="286" t="str">
        <f>IF(SUM(M38:M46)=0,"",SUM(M38:M46))</f>
        <v/>
      </c>
      <c r="N37" s="286" t="str">
        <f>IF(SUM(N38:N46)=0,"",SUM(N38:N46))</f>
        <v/>
      </c>
      <c r="O37" s="286" t="str">
        <f>IF(SUM(O38:O46)=0,"",SUM(O38:O46))</f>
        <v/>
      </c>
      <c r="P37" s="277"/>
      <c r="Q37" s="1379"/>
      <c r="R37" s="1380"/>
      <c r="S37" s="259"/>
      <c r="T37" s="257"/>
      <c r="U37" s="180"/>
    </row>
    <row r="38" spans="2:21" ht="19.5" customHeight="1">
      <c r="B38" s="1363"/>
      <c r="C38" s="260" t="s">
        <v>147</v>
      </c>
      <c r="D38" s="261"/>
      <c r="E38" s="287">
        <f>SUM(F38:H38)</f>
        <v>0</v>
      </c>
      <c r="F38" s="262" t="str">
        <f>IF('①7.積算内訳（戦略）'!F37="","",'①7.積算内訳（戦略）'!F37)</f>
        <v/>
      </c>
      <c r="G38" s="287" t="str">
        <f>IF('①7.積算内訳（戦略）'!G37="","",'①7.積算内訳（戦略）'!G37)</f>
        <v/>
      </c>
      <c r="H38" s="752" t="str">
        <f>IF('①7.積算内訳（戦略）'!H37="","",'①7.積算内訳（戦略）'!H37)</f>
        <v/>
      </c>
      <c r="I38" s="1779" t="s">
        <v>225</v>
      </c>
      <c r="J38" s="260" t="s">
        <v>147</v>
      </c>
      <c r="K38" s="261"/>
      <c r="L38" s="287" t="str">
        <f>IF(SUM(M38:O38)=0,"",SUM(M38:O38))</f>
        <v/>
      </c>
      <c r="M38" s="263"/>
      <c r="N38" s="262"/>
      <c r="O38" s="262"/>
      <c r="P38" s="1366"/>
      <c r="Q38" s="1369"/>
      <c r="R38" s="1370"/>
      <c r="S38" s="268"/>
      <c r="T38" s="270"/>
      <c r="U38" s="180"/>
    </row>
    <row r="39" spans="2:21" ht="19.5" customHeight="1">
      <c r="B39" s="1364"/>
      <c r="C39" s="264" t="s">
        <v>148</v>
      </c>
      <c r="D39" s="265"/>
      <c r="E39" s="288">
        <f t="shared" ref="E39:E45" si="6">SUM(F39:H39)</f>
        <v>0</v>
      </c>
      <c r="F39" s="288" t="str">
        <f>IF('①7.積算内訳（戦略）'!F38="","",'①7.積算内訳（戦略）'!F38)</f>
        <v/>
      </c>
      <c r="G39" s="288" t="str">
        <f>IF('①7.積算内訳（戦略）'!G38="","",'①7.積算内訳（戦略）'!G38)</f>
        <v/>
      </c>
      <c r="H39" s="753" t="str">
        <f>IF('①7.積算内訳（戦略）'!H38="","",'①7.積算内訳（戦略）'!H38)</f>
        <v/>
      </c>
      <c r="I39" s="1780"/>
      <c r="J39" s="264" t="s">
        <v>148</v>
      </c>
      <c r="K39" s="265"/>
      <c r="L39" s="288" t="str">
        <f t="shared" ref="L39:L46" si="7">IF(SUM(M39:O39)=0,"",SUM(M39:O39))</f>
        <v/>
      </c>
      <c r="M39" s="267"/>
      <c r="N39" s="266"/>
      <c r="O39" s="266"/>
      <c r="P39" s="1367"/>
      <c r="Q39" s="1371"/>
      <c r="R39" s="1372"/>
      <c r="S39" s="259"/>
      <c r="T39" s="257"/>
      <c r="U39" s="180"/>
    </row>
    <row r="40" spans="2:21" ht="19.5" customHeight="1">
      <c r="B40" s="1364"/>
      <c r="C40" s="264" t="s">
        <v>149</v>
      </c>
      <c r="D40" s="265"/>
      <c r="E40" s="288">
        <f t="shared" si="6"/>
        <v>0</v>
      </c>
      <c r="F40" s="288" t="str">
        <f>IF('①7.積算内訳（戦略）'!F39="","",'①7.積算内訳（戦略）'!F39)</f>
        <v/>
      </c>
      <c r="G40" s="288" t="str">
        <f>IF('①7.積算内訳（戦略）'!G39="","",'①7.積算内訳（戦略）'!G39)</f>
        <v/>
      </c>
      <c r="H40" s="753" t="str">
        <f>IF('①7.積算内訳（戦略）'!H39="","",'①7.積算内訳（戦略）'!H39)</f>
        <v/>
      </c>
      <c r="I40" s="1780"/>
      <c r="J40" s="264" t="s">
        <v>149</v>
      </c>
      <c r="K40" s="265"/>
      <c r="L40" s="288" t="str">
        <f t="shared" si="7"/>
        <v/>
      </c>
      <c r="M40" s="267"/>
      <c r="N40" s="266"/>
      <c r="O40" s="266"/>
      <c r="P40" s="1367"/>
      <c r="Q40" s="1371"/>
      <c r="R40" s="1372"/>
      <c r="S40" s="259"/>
      <c r="T40" s="257"/>
      <c r="U40" s="180"/>
    </row>
    <row r="41" spans="2:21" ht="19.5" customHeight="1">
      <c r="B41" s="1364"/>
      <c r="C41" s="269" t="s">
        <v>150</v>
      </c>
      <c r="D41" s="265"/>
      <c r="E41" s="288">
        <f t="shared" si="6"/>
        <v>0</v>
      </c>
      <c r="F41" s="288" t="str">
        <f>IF('①7.積算内訳（戦略）'!F40="","",'①7.積算内訳（戦略）'!F40)</f>
        <v/>
      </c>
      <c r="G41" s="288" t="str">
        <f>IF('①7.積算内訳（戦略）'!G40="","",'①7.積算内訳（戦略）'!G40)</f>
        <v/>
      </c>
      <c r="H41" s="753" t="str">
        <f>IF('①7.積算内訳（戦略）'!H40="","",'①7.積算内訳（戦略）'!H40)</f>
        <v/>
      </c>
      <c r="I41" s="1780"/>
      <c r="J41" s="269" t="s">
        <v>150</v>
      </c>
      <c r="K41" s="265"/>
      <c r="L41" s="288" t="str">
        <f t="shared" si="7"/>
        <v/>
      </c>
      <c r="M41" s="267"/>
      <c r="N41" s="266"/>
      <c r="O41" s="266"/>
      <c r="P41" s="1367"/>
      <c r="Q41" s="1371"/>
      <c r="R41" s="1372"/>
      <c r="S41" s="259"/>
      <c r="T41" s="257"/>
      <c r="U41" s="180"/>
    </row>
    <row r="42" spans="2:21" ht="19.5" customHeight="1">
      <c r="B42" s="1364"/>
      <c r="C42" s="264" t="s">
        <v>151</v>
      </c>
      <c r="D42" s="265"/>
      <c r="E42" s="288">
        <f t="shared" si="6"/>
        <v>0</v>
      </c>
      <c r="F42" s="288" t="str">
        <f>IF('①7.積算内訳（戦略）'!F41="","",'①7.積算内訳（戦略）'!F41)</f>
        <v/>
      </c>
      <c r="G42" s="288" t="str">
        <f>IF('①7.積算内訳（戦略）'!G41="","",'①7.積算内訳（戦略）'!G41)</f>
        <v/>
      </c>
      <c r="H42" s="753" t="str">
        <f>IF('①7.積算内訳（戦略）'!H41="","",'①7.積算内訳（戦略）'!H41)</f>
        <v/>
      </c>
      <c r="I42" s="1780"/>
      <c r="J42" s="264" t="s">
        <v>151</v>
      </c>
      <c r="K42" s="265"/>
      <c r="L42" s="288" t="str">
        <f t="shared" si="7"/>
        <v/>
      </c>
      <c r="M42" s="267"/>
      <c r="N42" s="266"/>
      <c r="O42" s="266"/>
      <c r="P42" s="1367"/>
      <c r="Q42" s="1371"/>
      <c r="R42" s="1372"/>
      <c r="S42" s="268"/>
      <c r="T42" s="270"/>
      <c r="U42" s="180"/>
    </row>
    <row r="43" spans="2:21" ht="19.5" customHeight="1">
      <c r="B43" s="1364"/>
      <c r="C43" s="264" t="s">
        <v>152</v>
      </c>
      <c r="D43" s="265"/>
      <c r="E43" s="288">
        <f t="shared" si="6"/>
        <v>0</v>
      </c>
      <c r="F43" s="754" t="str">
        <f>IF('①7.積算内訳（戦略）'!F42="","",'①7.積算内訳（戦略）'!F42)</f>
        <v/>
      </c>
      <c r="G43" s="754" t="str">
        <f>IF('①7.積算内訳（戦略）'!G42="","",'①7.積算内訳（戦略）'!G42)</f>
        <v/>
      </c>
      <c r="H43" s="753" t="str">
        <f>IF('①7.積算内訳（戦略）'!H42="","",'①7.積算内訳（戦略）'!H42)</f>
        <v/>
      </c>
      <c r="I43" s="1780"/>
      <c r="J43" s="264" t="s">
        <v>152</v>
      </c>
      <c r="K43" s="265"/>
      <c r="L43" s="288" t="str">
        <f t="shared" si="7"/>
        <v/>
      </c>
      <c r="M43" s="271"/>
      <c r="N43" s="278"/>
      <c r="O43" s="278"/>
      <c r="P43" s="1367"/>
      <c r="Q43" s="1371"/>
      <c r="R43" s="1372"/>
      <c r="S43" s="268"/>
      <c r="T43" s="270"/>
      <c r="U43" s="180"/>
    </row>
    <row r="44" spans="2:21" ht="19.5" customHeight="1">
      <c r="B44" s="1364"/>
      <c r="C44" s="272" t="s">
        <v>631</v>
      </c>
      <c r="D44" s="265"/>
      <c r="E44" s="288">
        <f t="shared" si="6"/>
        <v>0</v>
      </c>
      <c r="F44" s="288" t="str">
        <f>IF('①7.積算内訳（戦略）'!F43="","",'①7.積算内訳（戦略）'!F43)</f>
        <v/>
      </c>
      <c r="G44" s="288" t="str">
        <f>IF('①7.積算内訳（戦略）'!G43="","",'①7.積算内訳（戦略）'!G43)</f>
        <v/>
      </c>
      <c r="H44" s="753" t="str">
        <f>IF('①7.積算内訳（戦略）'!H43="","",'①7.積算内訳（戦略）'!H43)</f>
        <v/>
      </c>
      <c r="I44" s="1780"/>
      <c r="J44" s="272" t="s">
        <v>631</v>
      </c>
      <c r="K44" s="265"/>
      <c r="L44" s="288" t="str">
        <f t="shared" si="7"/>
        <v/>
      </c>
      <c r="M44" s="267"/>
      <c r="N44" s="266"/>
      <c r="O44" s="266"/>
      <c r="P44" s="1367"/>
      <c r="Q44" s="1371"/>
      <c r="R44" s="1372"/>
      <c r="S44" s="268"/>
      <c r="T44" s="270"/>
      <c r="U44" s="180"/>
    </row>
    <row r="45" spans="2:21" ht="19.5" customHeight="1">
      <c r="B45" s="1364"/>
      <c r="C45" s="264" t="s">
        <v>153</v>
      </c>
      <c r="D45" s="265"/>
      <c r="E45" s="288">
        <f t="shared" si="6"/>
        <v>0</v>
      </c>
      <c r="F45" s="288" t="str">
        <f>IF('①7.積算内訳（戦略）'!F44="","",'①7.積算内訳（戦略）'!F44)</f>
        <v/>
      </c>
      <c r="G45" s="288" t="str">
        <f>IF('①7.積算内訳（戦略）'!G44="","",'①7.積算内訳（戦略）'!G44)</f>
        <v/>
      </c>
      <c r="H45" s="753" t="str">
        <f>IF('①7.積算内訳（戦略）'!H44="","",'①7.積算内訳（戦略）'!H44)</f>
        <v/>
      </c>
      <c r="I45" s="1780"/>
      <c r="J45" s="264" t="s">
        <v>153</v>
      </c>
      <c r="K45" s="265"/>
      <c r="L45" s="288" t="str">
        <f t="shared" si="7"/>
        <v/>
      </c>
      <c r="M45" s="267"/>
      <c r="N45" s="266"/>
      <c r="O45" s="266"/>
      <c r="P45" s="1367"/>
      <c r="Q45" s="1371"/>
      <c r="R45" s="1372"/>
      <c r="S45" s="268"/>
      <c r="T45" s="270"/>
      <c r="U45" s="180"/>
    </row>
    <row r="46" spans="2:21" ht="19.5" customHeight="1" thickBot="1">
      <c r="B46" s="1365"/>
      <c r="C46" s="273" t="s">
        <v>154</v>
      </c>
      <c r="D46" s="758" t="s">
        <v>392</v>
      </c>
      <c r="E46" s="289">
        <f>SUM(F46:H46)</f>
        <v>0</v>
      </c>
      <c r="F46" s="289" t="str">
        <f>IF('①7.積算内訳（戦略）'!F45="","",'①7.積算内訳（戦略）'!F45)</f>
        <v/>
      </c>
      <c r="G46" s="289" t="str">
        <f>IF('①7.積算内訳（戦略）'!G45="","",'①7.積算内訳（戦略）'!G45)</f>
        <v/>
      </c>
      <c r="H46" s="755" t="str">
        <f>IF('①7.積算内訳（戦略）'!H45="","",'①7.積算内訳（戦略）'!H45)</f>
        <v/>
      </c>
      <c r="I46" s="1781"/>
      <c r="J46" s="273" t="s">
        <v>154</v>
      </c>
      <c r="K46" s="274"/>
      <c r="L46" s="289" t="str">
        <f t="shared" si="7"/>
        <v/>
      </c>
      <c r="M46" s="276"/>
      <c r="N46" s="275"/>
      <c r="O46" s="275"/>
      <c r="P46" s="1368"/>
      <c r="Q46" s="1381"/>
      <c r="R46" s="1382"/>
      <c r="S46" s="268"/>
      <c r="T46" s="270"/>
      <c r="U46" s="180"/>
    </row>
    <row r="47" spans="2:21" ht="37.5" customHeight="1">
      <c r="B47" s="1008" t="str">
        <f>IF('①7.積算内訳（戦略）'!B46="","",'①7.積算内訳（戦略）'!B46)</f>
        <v/>
      </c>
      <c r="C47" s="1377" t="str">
        <f>IF('①7.積算内訳（戦略）'!C46="","",'①7.積算内訳（戦略）'!C46)</f>
        <v/>
      </c>
      <c r="D47" s="1378"/>
      <c r="E47" s="286">
        <f>SUM(E48:E56)</f>
        <v>0</v>
      </c>
      <c r="F47" s="286">
        <f>SUM(F48:F56)</f>
        <v>0</v>
      </c>
      <c r="G47" s="286">
        <f>SUM(G48:G56)</f>
        <v>0</v>
      </c>
      <c r="H47" s="757">
        <f>SUM(H48:H56)</f>
        <v>0</v>
      </c>
      <c r="I47" s="760" t="str">
        <f>IF(B47="","",B47)</f>
        <v/>
      </c>
      <c r="J47" s="1377" t="str">
        <f>IF(C47="","",C47)</f>
        <v/>
      </c>
      <c r="K47" s="1378"/>
      <c r="L47" s="286" t="str">
        <f>IF(SUM(L48:L56)=0,"",SUM(L48:L56))</f>
        <v/>
      </c>
      <c r="M47" s="286" t="str">
        <f>IF(SUM(M48:M56)=0,"",SUM(M48:M56))</f>
        <v/>
      </c>
      <c r="N47" s="286" t="str">
        <f>IF(SUM(N48:N56)=0,"",SUM(N48:N56))</f>
        <v/>
      </c>
      <c r="O47" s="286" t="str">
        <f>IF(SUM(O48:O56)=0,"",SUM(O48:O56))</f>
        <v/>
      </c>
      <c r="P47" s="280"/>
      <c r="Q47" s="1361"/>
      <c r="R47" s="1362"/>
      <c r="S47" s="259"/>
      <c r="T47" s="257"/>
      <c r="U47" s="180"/>
    </row>
    <row r="48" spans="2:21" ht="19.5" customHeight="1">
      <c r="B48" s="1363"/>
      <c r="C48" s="260" t="s">
        <v>147</v>
      </c>
      <c r="D48" s="261"/>
      <c r="E48" s="287">
        <f>SUM(F48:H48)</f>
        <v>0</v>
      </c>
      <c r="F48" s="287" t="str">
        <f>IF('①7.積算内訳（戦略）'!F47="","",'①7.積算内訳（戦略）'!F47)</f>
        <v/>
      </c>
      <c r="G48" s="287" t="str">
        <f>IF('①7.積算内訳（戦略）'!G47="","",'①7.積算内訳（戦略）'!G47)</f>
        <v/>
      </c>
      <c r="H48" s="752" t="str">
        <f>IF('①7.積算内訳（戦略）'!H47="","",'①7.積算内訳（戦略）'!H47)</f>
        <v/>
      </c>
      <c r="I48" s="1779" t="s">
        <v>225</v>
      </c>
      <c r="J48" s="260" t="s">
        <v>147</v>
      </c>
      <c r="K48" s="261"/>
      <c r="L48" s="287" t="str">
        <f>IF(SUM(M48:O48)=0,"",SUM(M48:O48))</f>
        <v/>
      </c>
      <c r="M48" s="263"/>
      <c r="N48" s="262"/>
      <c r="O48" s="262"/>
      <c r="P48" s="1366"/>
      <c r="Q48" s="1369"/>
      <c r="R48" s="1370"/>
      <c r="S48" s="268"/>
      <c r="T48" s="270"/>
      <c r="U48" s="180"/>
    </row>
    <row r="49" spans="2:21" ht="19.5" customHeight="1">
      <c r="B49" s="1364"/>
      <c r="C49" s="264" t="s">
        <v>148</v>
      </c>
      <c r="D49" s="265"/>
      <c r="E49" s="288">
        <f t="shared" ref="E49:E55" si="8">SUM(F49:H49)</f>
        <v>0</v>
      </c>
      <c r="F49" s="288" t="str">
        <f>IF('①7.積算内訳（戦略）'!F48="","",'①7.積算内訳（戦略）'!F48)</f>
        <v/>
      </c>
      <c r="G49" s="288" t="str">
        <f>IF('①7.積算内訳（戦略）'!G48="","",'①7.積算内訳（戦略）'!G48)</f>
        <v/>
      </c>
      <c r="H49" s="753" t="str">
        <f>IF('①7.積算内訳（戦略）'!H48="","",'①7.積算内訳（戦略）'!H48)</f>
        <v/>
      </c>
      <c r="I49" s="1780"/>
      <c r="J49" s="264" t="s">
        <v>148</v>
      </c>
      <c r="K49" s="265"/>
      <c r="L49" s="288" t="str">
        <f t="shared" ref="L49:L56" si="9">IF(SUM(M49:O49)=0,"",SUM(M49:O49))</f>
        <v/>
      </c>
      <c r="M49" s="267"/>
      <c r="N49" s="266"/>
      <c r="O49" s="266"/>
      <c r="P49" s="1367"/>
      <c r="Q49" s="1371"/>
      <c r="R49" s="1372"/>
      <c r="S49" s="259"/>
      <c r="T49" s="257"/>
      <c r="U49" s="180"/>
    </row>
    <row r="50" spans="2:21" ht="19.5" customHeight="1">
      <c r="B50" s="1364"/>
      <c r="C50" s="264" t="s">
        <v>149</v>
      </c>
      <c r="D50" s="265"/>
      <c r="E50" s="288">
        <f t="shared" si="8"/>
        <v>0</v>
      </c>
      <c r="F50" s="288" t="str">
        <f>IF('①7.積算内訳（戦略）'!F49="","",'①7.積算内訳（戦略）'!F49)</f>
        <v/>
      </c>
      <c r="G50" s="288" t="str">
        <f>IF('①7.積算内訳（戦略）'!G49="","",'①7.積算内訳（戦略）'!G49)</f>
        <v/>
      </c>
      <c r="H50" s="753" t="str">
        <f>IF('①7.積算内訳（戦略）'!H49="","",'①7.積算内訳（戦略）'!H49)</f>
        <v/>
      </c>
      <c r="I50" s="1780"/>
      <c r="J50" s="264" t="s">
        <v>149</v>
      </c>
      <c r="K50" s="265"/>
      <c r="L50" s="288" t="str">
        <f t="shared" si="9"/>
        <v/>
      </c>
      <c r="M50" s="267"/>
      <c r="N50" s="266"/>
      <c r="O50" s="266"/>
      <c r="P50" s="1367"/>
      <c r="Q50" s="1371"/>
      <c r="R50" s="1372"/>
      <c r="S50" s="259"/>
      <c r="T50" s="257"/>
      <c r="U50" s="180"/>
    </row>
    <row r="51" spans="2:21" ht="19.5" customHeight="1">
      <c r="B51" s="1364"/>
      <c r="C51" s="269" t="s">
        <v>150</v>
      </c>
      <c r="D51" s="265"/>
      <c r="E51" s="288">
        <f t="shared" si="8"/>
        <v>0</v>
      </c>
      <c r="F51" s="288" t="str">
        <f>IF('①7.積算内訳（戦略）'!F50="","",'①7.積算内訳（戦略）'!F50)</f>
        <v/>
      </c>
      <c r="G51" s="288" t="str">
        <f>IF('①7.積算内訳（戦略）'!G50="","",'①7.積算内訳（戦略）'!G50)</f>
        <v/>
      </c>
      <c r="H51" s="753" t="str">
        <f>IF('①7.積算内訳（戦略）'!H50="","",'①7.積算内訳（戦略）'!H50)</f>
        <v/>
      </c>
      <c r="I51" s="1780"/>
      <c r="J51" s="269" t="s">
        <v>150</v>
      </c>
      <c r="K51" s="265"/>
      <c r="L51" s="288" t="str">
        <f t="shared" si="9"/>
        <v/>
      </c>
      <c r="M51" s="267"/>
      <c r="N51" s="266"/>
      <c r="O51" s="266"/>
      <c r="P51" s="1367"/>
      <c r="Q51" s="1371"/>
      <c r="R51" s="1372"/>
      <c r="S51" s="259"/>
      <c r="T51" s="257"/>
      <c r="U51" s="180"/>
    </row>
    <row r="52" spans="2:21" ht="19.5" customHeight="1">
      <c r="B52" s="1364"/>
      <c r="C52" s="264" t="s">
        <v>151</v>
      </c>
      <c r="D52" s="265"/>
      <c r="E52" s="288">
        <f t="shared" si="8"/>
        <v>0</v>
      </c>
      <c r="F52" s="288" t="str">
        <f>IF('①7.積算内訳（戦略）'!F51="","",'①7.積算内訳（戦略）'!F51)</f>
        <v/>
      </c>
      <c r="G52" s="288" t="str">
        <f>IF('①7.積算内訳（戦略）'!G51="","",'①7.積算内訳（戦略）'!G51)</f>
        <v/>
      </c>
      <c r="H52" s="753" t="str">
        <f>IF('①7.積算内訳（戦略）'!H51="","",'①7.積算内訳（戦略）'!H51)</f>
        <v/>
      </c>
      <c r="I52" s="1780"/>
      <c r="J52" s="264" t="s">
        <v>151</v>
      </c>
      <c r="K52" s="265"/>
      <c r="L52" s="288" t="str">
        <f t="shared" si="9"/>
        <v/>
      </c>
      <c r="M52" s="267"/>
      <c r="N52" s="266"/>
      <c r="O52" s="266"/>
      <c r="P52" s="1367"/>
      <c r="Q52" s="1371"/>
      <c r="R52" s="1372"/>
      <c r="S52" s="268"/>
      <c r="T52" s="270"/>
      <c r="U52" s="180"/>
    </row>
    <row r="53" spans="2:21" ht="19.5" customHeight="1">
      <c r="B53" s="1364"/>
      <c r="C53" s="264" t="s">
        <v>152</v>
      </c>
      <c r="D53" s="265"/>
      <c r="E53" s="288">
        <f t="shared" si="8"/>
        <v>0</v>
      </c>
      <c r="F53" s="754" t="str">
        <f>IF('①7.積算内訳（戦略）'!F52="","",'①7.積算内訳（戦略）'!F52)</f>
        <v/>
      </c>
      <c r="G53" s="754" t="str">
        <f>IF('①7.積算内訳（戦略）'!G52="","",'①7.積算内訳（戦略）'!G52)</f>
        <v/>
      </c>
      <c r="H53" s="753" t="str">
        <f>IF('①7.積算内訳（戦略）'!H52="","",'①7.積算内訳（戦略）'!H52)</f>
        <v/>
      </c>
      <c r="I53" s="1780"/>
      <c r="J53" s="264" t="s">
        <v>152</v>
      </c>
      <c r="K53" s="265"/>
      <c r="L53" s="288" t="str">
        <f t="shared" si="9"/>
        <v/>
      </c>
      <c r="M53" s="271"/>
      <c r="N53" s="278"/>
      <c r="O53" s="278"/>
      <c r="P53" s="1367"/>
      <c r="Q53" s="1373"/>
      <c r="R53" s="1374"/>
      <c r="S53" s="268"/>
      <c r="T53" s="270"/>
      <c r="U53" s="180"/>
    </row>
    <row r="54" spans="2:21" ht="19.5" customHeight="1">
      <c r="B54" s="1364"/>
      <c r="C54" s="272" t="s">
        <v>631</v>
      </c>
      <c r="D54" s="265"/>
      <c r="E54" s="288">
        <f t="shared" si="8"/>
        <v>0</v>
      </c>
      <c r="F54" s="288" t="str">
        <f>IF('①7.積算内訳（戦略）'!F53="","",'①7.積算内訳（戦略）'!F53)</f>
        <v/>
      </c>
      <c r="G54" s="288" t="str">
        <f>IF('①7.積算内訳（戦略）'!G53="","",'①7.積算内訳（戦略）'!G53)</f>
        <v/>
      </c>
      <c r="H54" s="753" t="str">
        <f>IF('①7.積算内訳（戦略）'!H53="","",'①7.積算内訳（戦略）'!H53)</f>
        <v/>
      </c>
      <c r="I54" s="1780"/>
      <c r="J54" s="272" t="s">
        <v>631</v>
      </c>
      <c r="K54" s="265"/>
      <c r="L54" s="288" t="str">
        <f t="shared" si="9"/>
        <v/>
      </c>
      <c r="M54" s="267"/>
      <c r="N54" s="266"/>
      <c r="O54" s="266"/>
      <c r="P54" s="1367"/>
      <c r="Q54" s="1371"/>
      <c r="R54" s="1372"/>
      <c r="S54" s="268"/>
      <c r="T54" s="270"/>
      <c r="U54" s="180"/>
    </row>
    <row r="55" spans="2:21" ht="19.5" customHeight="1">
      <c r="B55" s="1364"/>
      <c r="C55" s="264" t="s">
        <v>153</v>
      </c>
      <c r="D55" s="265"/>
      <c r="E55" s="288">
        <f t="shared" si="8"/>
        <v>0</v>
      </c>
      <c r="F55" s="288" t="str">
        <f>IF('①7.積算内訳（戦略）'!F54="","",'①7.積算内訳（戦略）'!F54)</f>
        <v/>
      </c>
      <c r="G55" s="288" t="str">
        <f>IF('①7.積算内訳（戦略）'!G54="","",'①7.積算内訳（戦略）'!G54)</f>
        <v/>
      </c>
      <c r="H55" s="753" t="str">
        <f>IF('①7.積算内訳（戦略）'!H54="","",'①7.積算内訳（戦略）'!H54)</f>
        <v/>
      </c>
      <c r="I55" s="1780"/>
      <c r="J55" s="264" t="s">
        <v>153</v>
      </c>
      <c r="K55" s="265"/>
      <c r="L55" s="288" t="str">
        <f t="shared" si="9"/>
        <v/>
      </c>
      <c r="M55" s="267"/>
      <c r="N55" s="266"/>
      <c r="O55" s="266"/>
      <c r="P55" s="1367"/>
      <c r="Q55" s="1371"/>
      <c r="R55" s="1372"/>
      <c r="S55" s="268"/>
      <c r="T55" s="270"/>
      <c r="U55" s="180"/>
    </row>
    <row r="56" spans="2:21" ht="19.5" customHeight="1" thickBot="1">
      <c r="B56" s="1365"/>
      <c r="C56" s="273" t="s">
        <v>154</v>
      </c>
      <c r="D56" s="758" t="s">
        <v>392</v>
      </c>
      <c r="E56" s="289">
        <f>SUM(F56:H56)</f>
        <v>0</v>
      </c>
      <c r="F56" s="289" t="str">
        <f>IF('①7.積算内訳（戦略）'!F55="","",'①7.積算内訳（戦略）'!F55)</f>
        <v/>
      </c>
      <c r="G56" s="289" t="str">
        <f>IF('①7.積算内訳（戦略）'!G55="","",'①7.積算内訳（戦略）'!G55)</f>
        <v/>
      </c>
      <c r="H56" s="755" t="str">
        <f>IF('①7.積算内訳（戦略）'!H55="","",'①7.積算内訳（戦略）'!H55)</f>
        <v/>
      </c>
      <c r="I56" s="1781"/>
      <c r="J56" s="273" t="s">
        <v>154</v>
      </c>
      <c r="K56" s="274"/>
      <c r="L56" s="289" t="str">
        <f t="shared" si="9"/>
        <v/>
      </c>
      <c r="M56" s="276"/>
      <c r="N56" s="275"/>
      <c r="O56" s="275"/>
      <c r="P56" s="1368"/>
      <c r="Q56" s="1375"/>
      <c r="R56" s="1376"/>
      <c r="S56" s="268"/>
      <c r="T56" s="270"/>
      <c r="U56" s="180"/>
    </row>
    <row r="57" spans="2:21" ht="37.5" customHeight="1">
      <c r="B57" s="1008" t="str">
        <f>IF('①7.積算内訳（戦略）'!B56="","",'①7.積算内訳（戦略）'!B56)</f>
        <v/>
      </c>
      <c r="C57" s="1377" t="str">
        <f>IF('①7.積算内訳（戦略）'!C56="","",'①7.積算内訳（戦略）'!C56)</f>
        <v/>
      </c>
      <c r="D57" s="1378"/>
      <c r="E57" s="284">
        <f>SUM(E58:E66)</f>
        <v>0</v>
      </c>
      <c r="F57" s="284">
        <f>SUM(F58:F66)</f>
        <v>0</v>
      </c>
      <c r="G57" s="284">
        <f>SUM(G58:G66)</f>
        <v>0</v>
      </c>
      <c r="H57" s="756">
        <f>SUM(H58:H66)</f>
        <v>0</v>
      </c>
      <c r="I57" s="760" t="str">
        <f>IF(B57="","",B57)</f>
        <v/>
      </c>
      <c r="J57" s="1377" t="str">
        <f>IF(C57="","",C57)</f>
        <v/>
      </c>
      <c r="K57" s="1378"/>
      <c r="L57" s="286" t="str">
        <f>IF(SUM(L58:L66)=0,"",SUM(L58:L66))</f>
        <v/>
      </c>
      <c r="M57" s="286" t="str">
        <f>IF(SUM(M58:M66)=0,"",SUM(M58:M66))</f>
        <v/>
      </c>
      <c r="N57" s="286" t="str">
        <f>IF(SUM(N58:N66)=0,"",SUM(N58:N66))</f>
        <v/>
      </c>
      <c r="O57" s="286" t="str">
        <f>IF(SUM(O58:O66)=0,"",SUM(O58:O66))</f>
        <v/>
      </c>
      <c r="P57" s="277"/>
      <c r="Q57" s="1379"/>
      <c r="R57" s="1380"/>
      <c r="S57" s="259"/>
      <c r="T57" s="257"/>
      <c r="U57" s="180"/>
    </row>
    <row r="58" spans="2:21" ht="19.5" customHeight="1">
      <c r="B58" s="1363"/>
      <c r="C58" s="260" t="s">
        <v>147</v>
      </c>
      <c r="D58" s="261"/>
      <c r="E58" s="287">
        <f>SUM(F58:H58)</f>
        <v>0</v>
      </c>
      <c r="F58" s="287" t="str">
        <f>IF('①7.積算内訳（戦略）'!F57="","",'①7.積算内訳（戦略）'!F57)</f>
        <v/>
      </c>
      <c r="G58" s="287" t="str">
        <f>IF('①7.積算内訳（戦略）'!G57="","",'①7.積算内訳（戦略）'!G57)</f>
        <v/>
      </c>
      <c r="H58" s="752" t="str">
        <f>IF('①7.積算内訳（戦略）'!H57="","",'①7.積算内訳（戦略）'!H57)</f>
        <v/>
      </c>
      <c r="I58" s="1779" t="s">
        <v>225</v>
      </c>
      <c r="J58" s="260" t="s">
        <v>147</v>
      </c>
      <c r="K58" s="261"/>
      <c r="L58" s="287" t="str">
        <f>IF(SUM(M58:O58)=0,"",SUM(M58:O58))</f>
        <v/>
      </c>
      <c r="M58" s="263"/>
      <c r="N58" s="262"/>
      <c r="O58" s="262"/>
      <c r="P58" s="1366"/>
      <c r="Q58" s="1369"/>
      <c r="R58" s="1370"/>
      <c r="S58" s="268"/>
      <c r="T58" s="270"/>
      <c r="U58" s="180"/>
    </row>
    <row r="59" spans="2:21" ht="19.5" customHeight="1">
      <c r="B59" s="1364"/>
      <c r="C59" s="264" t="s">
        <v>148</v>
      </c>
      <c r="D59" s="265"/>
      <c r="E59" s="288">
        <f t="shared" ref="E59:E65" si="10">SUM(F59:H59)</f>
        <v>0</v>
      </c>
      <c r="F59" s="288" t="str">
        <f>IF('①7.積算内訳（戦略）'!F58="","",'①7.積算内訳（戦略）'!F58)</f>
        <v/>
      </c>
      <c r="G59" s="288" t="str">
        <f>IF('①7.積算内訳（戦略）'!G58="","",'①7.積算内訳（戦略）'!G58)</f>
        <v/>
      </c>
      <c r="H59" s="753" t="str">
        <f>IF('①7.積算内訳（戦略）'!H58="","",'①7.積算内訳（戦略）'!H58)</f>
        <v/>
      </c>
      <c r="I59" s="1780"/>
      <c r="J59" s="264" t="s">
        <v>148</v>
      </c>
      <c r="K59" s="265"/>
      <c r="L59" s="288" t="str">
        <f t="shared" ref="L59:L66" si="11">IF(SUM(M59:O59)=0,"",SUM(M59:O59))</f>
        <v/>
      </c>
      <c r="M59" s="267"/>
      <c r="N59" s="266"/>
      <c r="O59" s="266"/>
      <c r="P59" s="1367"/>
      <c r="Q59" s="1371"/>
      <c r="R59" s="1372"/>
      <c r="S59" s="259"/>
      <c r="T59" s="257"/>
      <c r="U59" s="180"/>
    </row>
    <row r="60" spans="2:21" ht="19.5" customHeight="1">
      <c r="B60" s="1364"/>
      <c r="C60" s="264" t="s">
        <v>149</v>
      </c>
      <c r="D60" s="265"/>
      <c r="E60" s="288">
        <f t="shared" si="10"/>
        <v>0</v>
      </c>
      <c r="F60" s="288" t="str">
        <f>IF('①7.積算内訳（戦略）'!F59="","",'①7.積算内訳（戦略）'!F59)</f>
        <v/>
      </c>
      <c r="G60" s="288" t="str">
        <f>IF('①7.積算内訳（戦略）'!G59="","",'①7.積算内訳（戦略）'!G59)</f>
        <v/>
      </c>
      <c r="H60" s="753" t="str">
        <f>IF('①7.積算内訳（戦略）'!H59="","",'①7.積算内訳（戦略）'!H59)</f>
        <v/>
      </c>
      <c r="I60" s="1780"/>
      <c r="J60" s="264" t="s">
        <v>149</v>
      </c>
      <c r="K60" s="265"/>
      <c r="L60" s="288" t="str">
        <f t="shared" si="11"/>
        <v/>
      </c>
      <c r="M60" s="267"/>
      <c r="N60" s="266"/>
      <c r="O60" s="266"/>
      <c r="P60" s="1367"/>
      <c r="Q60" s="1371"/>
      <c r="R60" s="1372"/>
      <c r="S60" s="259"/>
      <c r="T60" s="257"/>
      <c r="U60" s="180"/>
    </row>
    <row r="61" spans="2:21" ht="19.5" customHeight="1">
      <c r="B61" s="1364"/>
      <c r="C61" s="269" t="s">
        <v>150</v>
      </c>
      <c r="D61" s="265"/>
      <c r="E61" s="288">
        <f t="shared" si="10"/>
        <v>0</v>
      </c>
      <c r="F61" s="288" t="str">
        <f>IF('①7.積算内訳（戦略）'!F60="","",'①7.積算内訳（戦略）'!F60)</f>
        <v/>
      </c>
      <c r="G61" s="288" t="str">
        <f>IF('①7.積算内訳（戦略）'!G60="","",'①7.積算内訳（戦略）'!G60)</f>
        <v/>
      </c>
      <c r="H61" s="753" t="str">
        <f>IF('①7.積算内訳（戦略）'!H60="","",'①7.積算内訳（戦略）'!H60)</f>
        <v/>
      </c>
      <c r="I61" s="1780"/>
      <c r="J61" s="269" t="s">
        <v>150</v>
      </c>
      <c r="K61" s="265"/>
      <c r="L61" s="288" t="str">
        <f t="shared" si="11"/>
        <v/>
      </c>
      <c r="M61" s="267"/>
      <c r="N61" s="266"/>
      <c r="O61" s="266"/>
      <c r="P61" s="1367"/>
      <c r="Q61" s="1371"/>
      <c r="R61" s="1372"/>
      <c r="S61" s="259"/>
      <c r="T61" s="257"/>
      <c r="U61" s="180"/>
    </row>
    <row r="62" spans="2:21" ht="19.5" customHeight="1">
      <c r="B62" s="1364"/>
      <c r="C62" s="264" t="s">
        <v>151</v>
      </c>
      <c r="D62" s="265"/>
      <c r="E62" s="288">
        <f t="shared" si="10"/>
        <v>0</v>
      </c>
      <c r="F62" s="288" t="str">
        <f>IF('①7.積算内訳（戦略）'!F61="","",'①7.積算内訳（戦略）'!F61)</f>
        <v/>
      </c>
      <c r="G62" s="288" t="str">
        <f>IF('①7.積算内訳（戦略）'!G61="","",'①7.積算内訳（戦略）'!G61)</f>
        <v/>
      </c>
      <c r="H62" s="753" t="str">
        <f>IF('①7.積算内訳（戦略）'!H61="","",'①7.積算内訳（戦略）'!H61)</f>
        <v/>
      </c>
      <c r="I62" s="1780"/>
      <c r="J62" s="264" t="s">
        <v>151</v>
      </c>
      <c r="K62" s="265"/>
      <c r="L62" s="288" t="str">
        <f t="shared" si="11"/>
        <v/>
      </c>
      <c r="M62" s="267"/>
      <c r="N62" s="266"/>
      <c r="O62" s="266"/>
      <c r="P62" s="1367"/>
      <c r="Q62" s="1371"/>
      <c r="R62" s="1372"/>
      <c r="S62" s="268"/>
      <c r="T62" s="270"/>
      <c r="U62" s="180"/>
    </row>
    <row r="63" spans="2:21" ht="19.5" customHeight="1">
      <c r="B63" s="1364"/>
      <c r="C63" s="264" t="s">
        <v>152</v>
      </c>
      <c r="D63" s="265"/>
      <c r="E63" s="288">
        <f t="shared" si="10"/>
        <v>0</v>
      </c>
      <c r="F63" s="754" t="str">
        <f>IF('①7.積算内訳（戦略）'!F62="","",'①7.積算内訳（戦略）'!F62)</f>
        <v/>
      </c>
      <c r="G63" s="754" t="str">
        <f>IF('①7.積算内訳（戦略）'!G62="","",'①7.積算内訳（戦略）'!G62)</f>
        <v/>
      </c>
      <c r="H63" s="753" t="str">
        <f>IF('①7.積算内訳（戦略）'!H62="","",'①7.積算内訳（戦略）'!H62)</f>
        <v/>
      </c>
      <c r="I63" s="1780"/>
      <c r="J63" s="264" t="s">
        <v>152</v>
      </c>
      <c r="K63" s="265"/>
      <c r="L63" s="288" t="str">
        <f t="shared" si="11"/>
        <v/>
      </c>
      <c r="M63" s="271"/>
      <c r="N63" s="278"/>
      <c r="O63" s="278"/>
      <c r="P63" s="1367"/>
      <c r="Q63" s="1371"/>
      <c r="R63" s="1372"/>
      <c r="S63" s="268"/>
      <c r="T63" s="270"/>
      <c r="U63" s="180"/>
    </row>
    <row r="64" spans="2:21" ht="19.5" customHeight="1">
      <c r="B64" s="1364"/>
      <c r="C64" s="272" t="s">
        <v>631</v>
      </c>
      <c r="D64" s="265"/>
      <c r="E64" s="288">
        <f t="shared" si="10"/>
        <v>0</v>
      </c>
      <c r="F64" s="288" t="str">
        <f>IF('①7.積算内訳（戦略）'!F63="","",'①7.積算内訳（戦略）'!F63)</f>
        <v/>
      </c>
      <c r="G64" s="288" t="str">
        <f>IF('①7.積算内訳（戦略）'!G63="","",'①7.積算内訳（戦略）'!G63)</f>
        <v/>
      </c>
      <c r="H64" s="753" t="str">
        <f>IF('①7.積算内訳（戦略）'!H63="","",'①7.積算内訳（戦略）'!H63)</f>
        <v/>
      </c>
      <c r="I64" s="1780"/>
      <c r="J64" s="272" t="s">
        <v>631</v>
      </c>
      <c r="K64" s="265"/>
      <c r="L64" s="288" t="str">
        <f t="shared" si="11"/>
        <v/>
      </c>
      <c r="M64" s="267"/>
      <c r="N64" s="266"/>
      <c r="O64" s="266"/>
      <c r="P64" s="1367"/>
      <c r="Q64" s="1371"/>
      <c r="R64" s="1372"/>
      <c r="S64" s="268"/>
      <c r="T64" s="270"/>
      <c r="U64" s="180"/>
    </row>
    <row r="65" spans="2:21" ht="19.5" customHeight="1">
      <c r="B65" s="1364"/>
      <c r="C65" s="264" t="s">
        <v>153</v>
      </c>
      <c r="D65" s="265"/>
      <c r="E65" s="288">
        <f t="shared" si="10"/>
        <v>0</v>
      </c>
      <c r="F65" s="288" t="str">
        <f>IF('①7.積算内訳（戦略）'!F64="","",'①7.積算内訳（戦略）'!F64)</f>
        <v/>
      </c>
      <c r="G65" s="288" t="str">
        <f>IF('①7.積算内訳（戦略）'!G64="","",'①7.積算内訳（戦略）'!G64)</f>
        <v/>
      </c>
      <c r="H65" s="753" t="str">
        <f>IF('①7.積算内訳（戦略）'!H64="","",'①7.積算内訳（戦略）'!H64)</f>
        <v/>
      </c>
      <c r="I65" s="1780"/>
      <c r="J65" s="264" t="s">
        <v>153</v>
      </c>
      <c r="K65" s="265"/>
      <c r="L65" s="288" t="str">
        <f t="shared" si="11"/>
        <v/>
      </c>
      <c r="M65" s="267"/>
      <c r="N65" s="266"/>
      <c r="O65" s="266"/>
      <c r="P65" s="1367"/>
      <c r="Q65" s="1371"/>
      <c r="R65" s="1372"/>
      <c r="S65" s="268"/>
      <c r="T65" s="270"/>
      <c r="U65" s="180"/>
    </row>
    <row r="66" spans="2:21" ht="19.5" customHeight="1" thickBot="1">
      <c r="B66" s="1365"/>
      <c r="C66" s="273" t="s">
        <v>154</v>
      </c>
      <c r="D66" s="758" t="s">
        <v>392</v>
      </c>
      <c r="E66" s="761">
        <f>SUM(F66:H66)</f>
        <v>0</v>
      </c>
      <c r="F66" s="289" t="str">
        <f>IF('①7.積算内訳（戦略）'!F65="","",'①7.積算内訳（戦略）'!F65)</f>
        <v/>
      </c>
      <c r="G66" s="289" t="str">
        <f>IF('①7.積算内訳（戦略）'!G65="","",'①7.積算内訳（戦略）'!G65)</f>
        <v/>
      </c>
      <c r="H66" s="755" t="str">
        <f>IF('①7.積算内訳（戦略）'!H65="","",'①7.積算内訳（戦略）'!H65)</f>
        <v/>
      </c>
      <c r="I66" s="1781"/>
      <c r="J66" s="273" t="s">
        <v>154</v>
      </c>
      <c r="K66" s="274"/>
      <c r="L66" s="289" t="str">
        <f t="shared" si="11"/>
        <v/>
      </c>
      <c r="M66" s="276"/>
      <c r="N66" s="275"/>
      <c r="O66" s="275"/>
      <c r="P66" s="1367"/>
      <c r="Q66" s="1404"/>
      <c r="R66" s="1405"/>
      <c r="S66" s="268"/>
      <c r="T66" s="270"/>
      <c r="U66" s="180"/>
    </row>
    <row r="67" spans="2:21" ht="37.5" customHeight="1">
      <c r="B67" s="1008" t="str">
        <f>IF('①7.積算内訳（戦略）'!B66="","",'①7.積算内訳（戦略）'!B66)</f>
        <v/>
      </c>
      <c r="C67" s="1377" t="str">
        <f>IF('①7.積算内訳（戦略）'!C66="","",'①7.積算内訳（戦略）'!C66)</f>
        <v/>
      </c>
      <c r="D67" s="1378"/>
      <c r="E67" s="286">
        <f>SUM(E68:E76)</f>
        <v>0</v>
      </c>
      <c r="F67" s="286">
        <f>SUM(F68:F76)</f>
        <v>0</v>
      </c>
      <c r="G67" s="286">
        <f>SUM(G68:G76)</f>
        <v>0</v>
      </c>
      <c r="H67" s="757">
        <f>SUM(H68:H76)</f>
        <v>0</v>
      </c>
      <c r="I67" s="760" t="str">
        <f>IF(B67="","",B67)</f>
        <v/>
      </c>
      <c r="J67" s="1377" t="str">
        <f>IF(C67="","",C67)</f>
        <v/>
      </c>
      <c r="K67" s="1378"/>
      <c r="L67" s="286" t="str">
        <f>IF(SUM(L68:L76)=0,"",SUM(L68:L76))</f>
        <v/>
      </c>
      <c r="M67" s="286" t="str">
        <f>IF(SUM(M68:M76)=0,"",SUM(M68:M76))</f>
        <v/>
      </c>
      <c r="N67" s="286" t="str">
        <f>IF(SUM(N68:N76)=0,"",SUM(N68:N76))</f>
        <v/>
      </c>
      <c r="O67" s="286" t="str">
        <f>IF(SUM(O68:O76)=0,"",SUM(O68:O76))</f>
        <v/>
      </c>
      <c r="P67" s="280"/>
      <c r="Q67" s="1361"/>
      <c r="R67" s="1362"/>
      <c r="S67" s="259"/>
      <c r="T67" s="257"/>
      <c r="U67" s="180"/>
    </row>
    <row r="68" spans="2:21" ht="19.5" customHeight="1">
      <c r="B68" s="1363"/>
      <c r="C68" s="260" t="s">
        <v>147</v>
      </c>
      <c r="D68" s="261"/>
      <c r="E68" s="287">
        <f>SUM(F68:H68)</f>
        <v>0</v>
      </c>
      <c r="F68" s="287" t="str">
        <f>IF('①7.積算内訳（戦略）'!F67="","",'①7.積算内訳（戦略）'!F67)</f>
        <v/>
      </c>
      <c r="G68" s="287" t="str">
        <f>IF('①7.積算内訳（戦略）'!G67="","",'①7.積算内訳（戦略）'!G67)</f>
        <v/>
      </c>
      <c r="H68" s="752" t="str">
        <f>IF('①7.積算内訳（戦略）'!H67="","",'①7.積算内訳（戦略）'!H67)</f>
        <v/>
      </c>
      <c r="I68" s="1779" t="s">
        <v>225</v>
      </c>
      <c r="J68" s="260" t="s">
        <v>147</v>
      </c>
      <c r="K68" s="261"/>
      <c r="L68" s="287" t="str">
        <f>IF(SUM(M68:O68)=0,"",SUM(M68:O68))</f>
        <v/>
      </c>
      <c r="M68" s="263"/>
      <c r="N68" s="262"/>
      <c r="O68" s="262"/>
      <c r="P68" s="1366"/>
      <c r="Q68" s="1369"/>
      <c r="R68" s="1370"/>
      <c r="S68" s="268"/>
      <c r="T68" s="270"/>
      <c r="U68" s="180"/>
    </row>
    <row r="69" spans="2:21" ht="19.5" customHeight="1">
      <c r="B69" s="1364"/>
      <c r="C69" s="264" t="s">
        <v>148</v>
      </c>
      <c r="D69" s="265"/>
      <c r="E69" s="288">
        <f t="shared" ref="E69:E75" si="12">SUM(F69:H69)</f>
        <v>0</v>
      </c>
      <c r="F69" s="288" t="str">
        <f>IF('①7.積算内訳（戦略）'!F68="","",'①7.積算内訳（戦略）'!F68)</f>
        <v/>
      </c>
      <c r="G69" s="288" t="str">
        <f>IF('①7.積算内訳（戦略）'!G68="","",'①7.積算内訳（戦略）'!G68)</f>
        <v/>
      </c>
      <c r="H69" s="753" t="str">
        <f>IF('①7.積算内訳（戦略）'!H68="","",'①7.積算内訳（戦略）'!H68)</f>
        <v/>
      </c>
      <c r="I69" s="1780"/>
      <c r="J69" s="264" t="s">
        <v>148</v>
      </c>
      <c r="K69" s="265"/>
      <c r="L69" s="288" t="str">
        <f t="shared" ref="L69:L76" si="13">IF(SUM(M69:O69)=0,"",SUM(M69:O69))</f>
        <v/>
      </c>
      <c r="M69" s="267"/>
      <c r="N69" s="266"/>
      <c r="O69" s="266"/>
      <c r="P69" s="1367"/>
      <c r="Q69" s="1371"/>
      <c r="R69" s="1372"/>
      <c r="S69" s="259"/>
      <c r="T69" s="257"/>
      <c r="U69" s="180"/>
    </row>
    <row r="70" spans="2:21" ht="19.5" customHeight="1">
      <c r="B70" s="1364"/>
      <c r="C70" s="264" t="s">
        <v>149</v>
      </c>
      <c r="D70" s="265"/>
      <c r="E70" s="288">
        <f t="shared" si="12"/>
        <v>0</v>
      </c>
      <c r="F70" s="288" t="str">
        <f>IF('①7.積算内訳（戦略）'!F69="","",'①7.積算内訳（戦略）'!F69)</f>
        <v/>
      </c>
      <c r="G70" s="288" t="str">
        <f>IF('①7.積算内訳（戦略）'!G69="","",'①7.積算内訳（戦略）'!G69)</f>
        <v/>
      </c>
      <c r="H70" s="753" t="str">
        <f>IF('①7.積算内訳（戦略）'!H69="","",'①7.積算内訳（戦略）'!H69)</f>
        <v/>
      </c>
      <c r="I70" s="1780"/>
      <c r="J70" s="264" t="s">
        <v>149</v>
      </c>
      <c r="K70" s="265"/>
      <c r="L70" s="288" t="str">
        <f t="shared" si="13"/>
        <v/>
      </c>
      <c r="M70" s="267"/>
      <c r="N70" s="266"/>
      <c r="O70" s="266"/>
      <c r="P70" s="1367"/>
      <c r="Q70" s="1371"/>
      <c r="R70" s="1372"/>
      <c r="S70" s="259"/>
      <c r="T70" s="257"/>
      <c r="U70" s="180"/>
    </row>
    <row r="71" spans="2:21" ht="19.5" customHeight="1">
      <c r="B71" s="1364"/>
      <c r="C71" s="269" t="s">
        <v>150</v>
      </c>
      <c r="D71" s="265"/>
      <c r="E71" s="288">
        <f t="shared" si="12"/>
        <v>0</v>
      </c>
      <c r="F71" s="288" t="str">
        <f>IF('①7.積算内訳（戦略）'!F70="","",'①7.積算内訳（戦略）'!F70)</f>
        <v/>
      </c>
      <c r="G71" s="288" t="str">
        <f>IF('①7.積算内訳（戦略）'!G70="","",'①7.積算内訳（戦略）'!G70)</f>
        <v/>
      </c>
      <c r="H71" s="753" t="str">
        <f>IF('①7.積算内訳（戦略）'!H70="","",'①7.積算内訳（戦略）'!H70)</f>
        <v/>
      </c>
      <c r="I71" s="1780"/>
      <c r="J71" s="269" t="s">
        <v>150</v>
      </c>
      <c r="K71" s="265"/>
      <c r="L71" s="288" t="str">
        <f t="shared" si="13"/>
        <v/>
      </c>
      <c r="M71" s="267"/>
      <c r="N71" s="266"/>
      <c r="O71" s="266"/>
      <c r="P71" s="1367"/>
      <c r="Q71" s="1371"/>
      <c r="R71" s="1372"/>
      <c r="S71" s="259"/>
      <c r="T71" s="257"/>
      <c r="U71" s="180"/>
    </row>
    <row r="72" spans="2:21" ht="19.5" customHeight="1">
      <c r="B72" s="1364"/>
      <c r="C72" s="264" t="s">
        <v>151</v>
      </c>
      <c r="D72" s="265"/>
      <c r="E72" s="288">
        <f t="shared" si="12"/>
        <v>0</v>
      </c>
      <c r="F72" s="288" t="str">
        <f>IF('①7.積算内訳（戦略）'!F71="","",'①7.積算内訳（戦略）'!F71)</f>
        <v/>
      </c>
      <c r="G72" s="288" t="str">
        <f>IF('①7.積算内訳（戦略）'!G71="","",'①7.積算内訳（戦略）'!G71)</f>
        <v/>
      </c>
      <c r="H72" s="753" t="str">
        <f>IF('①7.積算内訳（戦略）'!H71="","",'①7.積算内訳（戦略）'!H71)</f>
        <v/>
      </c>
      <c r="I72" s="1780"/>
      <c r="J72" s="264" t="s">
        <v>151</v>
      </c>
      <c r="K72" s="265"/>
      <c r="L72" s="288" t="str">
        <f t="shared" si="13"/>
        <v/>
      </c>
      <c r="M72" s="267"/>
      <c r="N72" s="266"/>
      <c r="O72" s="266"/>
      <c r="P72" s="1367"/>
      <c r="Q72" s="1371"/>
      <c r="R72" s="1372"/>
      <c r="S72" s="268"/>
      <c r="T72" s="270"/>
      <c r="U72" s="180"/>
    </row>
    <row r="73" spans="2:21" ht="19.5" customHeight="1">
      <c r="B73" s="1364"/>
      <c r="C73" s="264" t="s">
        <v>152</v>
      </c>
      <c r="D73" s="265"/>
      <c r="E73" s="288">
        <f t="shared" si="12"/>
        <v>0</v>
      </c>
      <c r="F73" s="754" t="str">
        <f>IF('①7.積算内訳（戦略）'!F72="","",'①7.積算内訳（戦略）'!F72)</f>
        <v/>
      </c>
      <c r="G73" s="754" t="str">
        <f>IF('①7.積算内訳（戦略）'!G72="","",'①7.積算内訳（戦略）'!G72)</f>
        <v/>
      </c>
      <c r="H73" s="753" t="str">
        <f>IF('①7.積算内訳（戦略）'!H72="","",'①7.積算内訳（戦略）'!H72)</f>
        <v/>
      </c>
      <c r="I73" s="1780"/>
      <c r="J73" s="264" t="s">
        <v>152</v>
      </c>
      <c r="K73" s="265"/>
      <c r="L73" s="288" t="str">
        <f t="shared" si="13"/>
        <v/>
      </c>
      <c r="M73" s="271"/>
      <c r="N73" s="278"/>
      <c r="O73" s="278"/>
      <c r="P73" s="1367"/>
      <c r="Q73" s="1373"/>
      <c r="R73" s="1374"/>
      <c r="S73" s="268"/>
      <c r="T73" s="270"/>
      <c r="U73" s="180"/>
    </row>
    <row r="74" spans="2:21" ht="19.5" customHeight="1">
      <c r="B74" s="1364"/>
      <c r="C74" s="272" t="s">
        <v>631</v>
      </c>
      <c r="D74" s="265"/>
      <c r="E74" s="288">
        <f t="shared" si="12"/>
        <v>0</v>
      </c>
      <c r="F74" s="288" t="str">
        <f>IF('①7.積算内訳（戦略）'!F73="","",'①7.積算内訳（戦略）'!F73)</f>
        <v/>
      </c>
      <c r="G74" s="288" t="str">
        <f>IF('①7.積算内訳（戦略）'!G73="","",'①7.積算内訳（戦略）'!G73)</f>
        <v/>
      </c>
      <c r="H74" s="753" t="str">
        <f>IF('①7.積算内訳（戦略）'!H73="","",'①7.積算内訳（戦略）'!H73)</f>
        <v/>
      </c>
      <c r="I74" s="1780"/>
      <c r="J74" s="272" t="s">
        <v>631</v>
      </c>
      <c r="K74" s="265"/>
      <c r="L74" s="288" t="str">
        <f t="shared" si="13"/>
        <v/>
      </c>
      <c r="M74" s="267"/>
      <c r="N74" s="266"/>
      <c r="O74" s="266"/>
      <c r="P74" s="1367"/>
      <c r="Q74" s="1371"/>
      <c r="R74" s="1372"/>
      <c r="S74" s="268"/>
      <c r="T74" s="270"/>
      <c r="U74" s="180"/>
    </row>
    <row r="75" spans="2:21" ht="19.5" customHeight="1">
      <c r="B75" s="1364"/>
      <c r="C75" s="264" t="s">
        <v>153</v>
      </c>
      <c r="D75" s="265"/>
      <c r="E75" s="288">
        <f t="shared" si="12"/>
        <v>0</v>
      </c>
      <c r="F75" s="288" t="str">
        <f>IF('①7.積算内訳（戦略）'!F74="","",'①7.積算内訳（戦略）'!F74)</f>
        <v/>
      </c>
      <c r="G75" s="288" t="str">
        <f>IF('①7.積算内訳（戦略）'!G74="","",'①7.積算内訳（戦略）'!G74)</f>
        <v/>
      </c>
      <c r="H75" s="753" t="str">
        <f>IF('①7.積算内訳（戦略）'!H74="","",'①7.積算内訳（戦略）'!H74)</f>
        <v/>
      </c>
      <c r="I75" s="1780"/>
      <c r="J75" s="264" t="s">
        <v>153</v>
      </c>
      <c r="K75" s="265"/>
      <c r="L75" s="288" t="str">
        <f t="shared" si="13"/>
        <v/>
      </c>
      <c r="M75" s="267"/>
      <c r="N75" s="266"/>
      <c r="O75" s="266"/>
      <c r="P75" s="1367"/>
      <c r="Q75" s="1371"/>
      <c r="R75" s="1372"/>
      <c r="S75" s="268"/>
      <c r="T75" s="270"/>
      <c r="U75" s="180"/>
    </row>
    <row r="76" spans="2:21" ht="19.5" customHeight="1" thickBot="1">
      <c r="B76" s="1365"/>
      <c r="C76" s="273" t="s">
        <v>154</v>
      </c>
      <c r="D76" s="758" t="s">
        <v>392</v>
      </c>
      <c r="E76" s="289">
        <f>SUM(F76:H76)</f>
        <v>0</v>
      </c>
      <c r="F76" s="289" t="str">
        <f>IF('①7.積算内訳（戦略）'!F75="","",'①7.積算内訳（戦略）'!F75)</f>
        <v/>
      </c>
      <c r="G76" s="289" t="str">
        <f>IF('①7.積算内訳（戦略）'!G75="","",'①7.積算内訳（戦略）'!G75)</f>
        <v/>
      </c>
      <c r="H76" s="755" t="str">
        <f>IF('①7.積算内訳（戦略）'!H75="","",'①7.積算内訳（戦略）'!H75)</f>
        <v/>
      </c>
      <c r="I76" s="1781"/>
      <c r="J76" s="273" t="s">
        <v>154</v>
      </c>
      <c r="K76" s="274"/>
      <c r="L76" s="289" t="str">
        <f t="shared" si="13"/>
        <v/>
      </c>
      <c r="M76" s="276"/>
      <c r="N76" s="275"/>
      <c r="O76" s="275"/>
      <c r="P76" s="1368"/>
      <c r="Q76" s="1375"/>
      <c r="R76" s="1376"/>
      <c r="S76" s="268"/>
      <c r="T76" s="270"/>
      <c r="U76" s="180"/>
    </row>
    <row r="77" spans="2:21" ht="37.5" customHeight="1">
      <c r="B77" s="1008" t="str">
        <f>IF('①7.積算内訳（戦略）'!B76="","",'①7.積算内訳（戦略）'!B76)</f>
        <v/>
      </c>
      <c r="C77" s="1377" t="str">
        <f>IF('①7.積算内訳（戦略）'!C76="","",'①7.積算内訳（戦略）'!C76)</f>
        <v/>
      </c>
      <c r="D77" s="1378"/>
      <c r="E77" s="284">
        <f>SUM(E78:E86)</f>
        <v>0</v>
      </c>
      <c r="F77" s="284">
        <f>SUM(F78:F86)</f>
        <v>0</v>
      </c>
      <c r="G77" s="284">
        <f>SUM(G78:G86)</f>
        <v>0</v>
      </c>
      <c r="H77" s="756">
        <f>SUM(H78:H86)</f>
        <v>0</v>
      </c>
      <c r="I77" s="760" t="str">
        <f>IF(B77="","",B77)</f>
        <v/>
      </c>
      <c r="J77" s="1377" t="str">
        <f>IF(C77="","",C77)</f>
        <v/>
      </c>
      <c r="K77" s="1378"/>
      <c r="L77" s="286" t="str">
        <f>IF(SUM(L78:L86)=0,"",SUM(L78:L86))</f>
        <v/>
      </c>
      <c r="M77" s="286" t="str">
        <f>IF(SUM(M78:M86)=0,"",SUM(M78:M86))</f>
        <v/>
      </c>
      <c r="N77" s="286" t="str">
        <f>IF(SUM(N78:N86)=0,"",SUM(N78:N86))</f>
        <v/>
      </c>
      <c r="O77" s="286" t="str">
        <f>IF(SUM(O78:O86)=0,"",SUM(O78:O86))</f>
        <v/>
      </c>
      <c r="P77" s="277"/>
      <c r="Q77" s="1379"/>
      <c r="R77" s="1380"/>
      <c r="S77" s="259"/>
      <c r="T77" s="257"/>
      <c r="U77" s="180"/>
    </row>
    <row r="78" spans="2:21" ht="19.5" customHeight="1">
      <c r="B78" s="1363"/>
      <c r="C78" s="260" t="s">
        <v>147</v>
      </c>
      <c r="D78" s="261"/>
      <c r="E78" s="287">
        <f>SUM(F78:H78)</f>
        <v>0</v>
      </c>
      <c r="F78" s="287" t="str">
        <f>IF('①7.積算内訳（戦略）'!F77="","",'①7.積算内訳（戦略）'!F77)</f>
        <v/>
      </c>
      <c r="G78" s="287" t="str">
        <f>IF('①7.積算内訳（戦略）'!G77="","",'①7.積算内訳（戦略）'!G77)</f>
        <v/>
      </c>
      <c r="H78" s="752" t="str">
        <f>IF('①7.積算内訳（戦略）'!H77="","",'①7.積算内訳（戦略）'!H77)</f>
        <v/>
      </c>
      <c r="I78" s="1779" t="s">
        <v>225</v>
      </c>
      <c r="J78" s="260" t="s">
        <v>147</v>
      </c>
      <c r="K78" s="261"/>
      <c r="L78" s="287" t="str">
        <f>IF(SUM(M78:O78)=0,"",SUM(M78:O78))</f>
        <v/>
      </c>
      <c r="M78" s="263"/>
      <c r="N78" s="262"/>
      <c r="O78" s="262"/>
      <c r="P78" s="1366"/>
      <c r="Q78" s="1369"/>
      <c r="R78" s="1370"/>
      <c r="S78" s="268"/>
      <c r="T78" s="270"/>
      <c r="U78" s="180"/>
    </row>
    <row r="79" spans="2:21" ht="19.5" customHeight="1">
      <c r="B79" s="1364"/>
      <c r="C79" s="264" t="s">
        <v>148</v>
      </c>
      <c r="D79" s="265"/>
      <c r="E79" s="288">
        <f t="shared" ref="E79:E85" si="14">SUM(F79:H79)</f>
        <v>0</v>
      </c>
      <c r="F79" s="288" t="str">
        <f>IF('①7.積算内訳（戦略）'!F78="","",'①7.積算内訳（戦略）'!F78)</f>
        <v/>
      </c>
      <c r="G79" s="288" t="str">
        <f>IF('①7.積算内訳（戦略）'!G78="","",'①7.積算内訳（戦略）'!G78)</f>
        <v/>
      </c>
      <c r="H79" s="753" t="str">
        <f>IF('①7.積算内訳（戦略）'!H78="","",'①7.積算内訳（戦略）'!H78)</f>
        <v/>
      </c>
      <c r="I79" s="1780"/>
      <c r="J79" s="264" t="s">
        <v>148</v>
      </c>
      <c r="K79" s="265"/>
      <c r="L79" s="288" t="str">
        <f t="shared" ref="L79:L86" si="15">IF(SUM(M79:O79)=0,"",SUM(M79:O79))</f>
        <v/>
      </c>
      <c r="M79" s="267"/>
      <c r="N79" s="266"/>
      <c r="O79" s="266"/>
      <c r="P79" s="1367"/>
      <c r="Q79" s="1371"/>
      <c r="R79" s="1372"/>
      <c r="S79" s="259"/>
      <c r="T79" s="257"/>
      <c r="U79" s="180"/>
    </row>
    <row r="80" spans="2:21" ht="19.5" customHeight="1">
      <c r="B80" s="1364"/>
      <c r="C80" s="264" t="s">
        <v>149</v>
      </c>
      <c r="D80" s="265"/>
      <c r="E80" s="288">
        <f t="shared" si="14"/>
        <v>0</v>
      </c>
      <c r="F80" s="288" t="str">
        <f>IF('①7.積算内訳（戦略）'!F79="","",'①7.積算内訳（戦略）'!F79)</f>
        <v/>
      </c>
      <c r="G80" s="288" t="str">
        <f>IF('①7.積算内訳（戦略）'!G79="","",'①7.積算内訳（戦略）'!G79)</f>
        <v/>
      </c>
      <c r="H80" s="753" t="str">
        <f>IF('①7.積算内訳（戦略）'!H79="","",'①7.積算内訳（戦略）'!H79)</f>
        <v/>
      </c>
      <c r="I80" s="1780"/>
      <c r="J80" s="264" t="s">
        <v>149</v>
      </c>
      <c r="K80" s="265"/>
      <c r="L80" s="288" t="str">
        <f t="shared" si="15"/>
        <v/>
      </c>
      <c r="M80" s="267"/>
      <c r="N80" s="266"/>
      <c r="O80" s="266"/>
      <c r="P80" s="1367"/>
      <c r="Q80" s="1371"/>
      <c r="R80" s="1372"/>
      <c r="S80" s="259"/>
      <c r="T80" s="257"/>
      <c r="U80" s="180"/>
    </row>
    <row r="81" spans="2:21" ht="19.5" customHeight="1">
      <c r="B81" s="1364"/>
      <c r="C81" s="269" t="s">
        <v>150</v>
      </c>
      <c r="D81" s="265"/>
      <c r="E81" s="288">
        <f t="shared" si="14"/>
        <v>0</v>
      </c>
      <c r="F81" s="288" t="str">
        <f>IF('①7.積算内訳（戦略）'!F80="","",'①7.積算内訳（戦略）'!F80)</f>
        <v/>
      </c>
      <c r="G81" s="288" t="str">
        <f>IF('①7.積算内訳（戦略）'!G80="","",'①7.積算内訳（戦略）'!G80)</f>
        <v/>
      </c>
      <c r="H81" s="753" t="str">
        <f>IF('①7.積算内訳（戦略）'!H80="","",'①7.積算内訳（戦略）'!H80)</f>
        <v/>
      </c>
      <c r="I81" s="1780"/>
      <c r="J81" s="269" t="s">
        <v>150</v>
      </c>
      <c r="K81" s="265"/>
      <c r="L81" s="288" t="str">
        <f t="shared" si="15"/>
        <v/>
      </c>
      <c r="M81" s="267"/>
      <c r="N81" s="266"/>
      <c r="O81" s="266"/>
      <c r="P81" s="1367"/>
      <c r="Q81" s="1371"/>
      <c r="R81" s="1372"/>
      <c r="S81" s="259"/>
      <c r="T81" s="257"/>
      <c r="U81" s="180"/>
    </row>
    <row r="82" spans="2:21" ht="19.5" customHeight="1">
      <c r="B82" s="1364"/>
      <c r="C82" s="264" t="s">
        <v>151</v>
      </c>
      <c r="D82" s="265"/>
      <c r="E82" s="288">
        <f t="shared" si="14"/>
        <v>0</v>
      </c>
      <c r="F82" s="288" t="str">
        <f>IF('①7.積算内訳（戦略）'!F81="","",'①7.積算内訳（戦略）'!F81)</f>
        <v/>
      </c>
      <c r="G82" s="288" t="str">
        <f>IF('①7.積算内訳（戦略）'!G81="","",'①7.積算内訳（戦略）'!G81)</f>
        <v/>
      </c>
      <c r="H82" s="753" t="str">
        <f>IF('①7.積算内訳（戦略）'!H81="","",'①7.積算内訳（戦略）'!H81)</f>
        <v/>
      </c>
      <c r="I82" s="1780"/>
      <c r="J82" s="264" t="s">
        <v>151</v>
      </c>
      <c r="K82" s="265"/>
      <c r="L82" s="288" t="str">
        <f t="shared" si="15"/>
        <v/>
      </c>
      <c r="M82" s="267"/>
      <c r="N82" s="266"/>
      <c r="O82" s="266"/>
      <c r="P82" s="1367"/>
      <c r="Q82" s="1371"/>
      <c r="R82" s="1372"/>
      <c r="S82" s="268"/>
      <c r="T82" s="270"/>
      <c r="U82" s="180"/>
    </row>
    <row r="83" spans="2:21" ht="19.5" customHeight="1">
      <c r="B83" s="1364"/>
      <c r="C83" s="264" t="s">
        <v>152</v>
      </c>
      <c r="D83" s="265"/>
      <c r="E83" s="288">
        <f t="shared" si="14"/>
        <v>0</v>
      </c>
      <c r="F83" s="754" t="str">
        <f>IF('①7.積算内訳（戦略）'!F82="","",'①7.積算内訳（戦略）'!F82)</f>
        <v/>
      </c>
      <c r="G83" s="754" t="str">
        <f>IF('①7.積算内訳（戦略）'!G82="","",'①7.積算内訳（戦略）'!G82)</f>
        <v/>
      </c>
      <c r="H83" s="753" t="str">
        <f>IF('①7.積算内訳（戦略）'!H82="","",'①7.積算内訳（戦略）'!H82)</f>
        <v/>
      </c>
      <c r="I83" s="1780"/>
      <c r="J83" s="264" t="s">
        <v>152</v>
      </c>
      <c r="K83" s="265"/>
      <c r="L83" s="288" t="str">
        <f t="shared" si="15"/>
        <v/>
      </c>
      <c r="M83" s="271"/>
      <c r="N83" s="278"/>
      <c r="O83" s="278"/>
      <c r="P83" s="1367"/>
      <c r="Q83" s="1371"/>
      <c r="R83" s="1372"/>
      <c r="S83" s="268"/>
      <c r="T83" s="270"/>
      <c r="U83" s="180"/>
    </row>
    <row r="84" spans="2:21" ht="19.5" customHeight="1">
      <c r="B84" s="1364"/>
      <c r="C84" s="272" t="s">
        <v>631</v>
      </c>
      <c r="D84" s="265"/>
      <c r="E84" s="288">
        <f t="shared" si="14"/>
        <v>0</v>
      </c>
      <c r="F84" s="288" t="str">
        <f>IF('①7.積算内訳（戦略）'!F83="","",'①7.積算内訳（戦略）'!F83)</f>
        <v/>
      </c>
      <c r="G84" s="288" t="str">
        <f>IF('①7.積算内訳（戦略）'!G83="","",'①7.積算内訳（戦略）'!G83)</f>
        <v/>
      </c>
      <c r="H84" s="753" t="str">
        <f>IF('①7.積算内訳（戦略）'!H83="","",'①7.積算内訳（戦略）'!H83)</f>
        <v/>
      </c>
      <c r="I84" s="1780"/>
      <c r="J84" s="272" t="s">
        <v>631</v>
      </c>
      <c r="K84" s="265"/>
      <c r="L84" s="288" t="str">
        <f t="shared" si="15"/>
        <v/>
      </c>
      <c r="M84" s="267"/>
      <c r="N84" s="266"/>
      <c r="O84" s="266"/>
      <c r="P84" s="1367"/>
      <c r="Q84" s="1371"/>
      <c r="R84" s="1372"/>
      <c r="S84" s="268"/>
      <c r="T84" s="270"/>
      <c r="U84" s="180"/>
    </row>
    <row r="85" spans="2:21" ht="19.5" customHeight="1">
      <c r="B85" s="1364"/>
      <c r="C85" s="264" t="s">
        <v>153</v>
      </c>
      <c r="D85" s="265"/>
      <c r="E85" s="288">
        <f t="shared" si="14"/>
        <v>0</v>
      </c>
      <c r="F85" s="288" t="str">
        <f>IF('①7.積算内訳（戦略）'!F84="","",'①7.積算内訳（戦略）'!F84)</f>
        <v/>
      </c>
      <c r="G85" s="288" t="str">
        <f>IF('①7.積算内訳（戦略）'!G84="","",'①7.積算内訳（戦略）'!G84)</f>
        <v/>
      </c>
      <c r="H85" s="753" t="str">
        <f>IF('①7.積算内訳（戦略）'!H84="","",'①7.積算内訳（戦略）'!H84)</f>
        <v/>
      </c>
      <c r="I85" s="1780"/>
      <c r="J85" s="264" t="s">
        <v>153</v>
      </c>
      <c r="K85" s="265"/>
      <c r="L85" s="288" t="str">
        <f t="shared" si="15"/>
        <v/>
      </c>
      <c r="M85" s="267"/>
      <c r="N85" s="266"/>
      <c r="O85" s="266"/>
      <c r="P85" s="1367"/>
      <c r="Q85" s="1371"/>
      <c r="R85" s="1372"/>
      <c r="S85" s="268"/>
      <c r="T85" s="270"/>
      <c r="U85" s="180"/>
    </row>
    <row r="86" spans="2:21" ht="19.5" customHeight="1" thickBot="1">
      <c r="B86" s="1365"/>
      <c r="C86" s="273" t="s">
        <v>154</v>
      </c>
      <c r="D86" s="758" t="s">
        <v>392</v>
      </c>
      <c r="E86" s="761">
        <f>SUM(F86:H86)</f>
        <v>0</v>
      </c>
      <c r="F86" s="289" t="str">
        <f>IF('①7.積算内訳（戦略）'!F85="","",'①7.積算内訳（戦略）'!F85)</f>
        <v/>
      </c>
      <c r="G86" s="289" t="str">
        <f>IF('①7.積算内訳（戦略）'!G85="","",'①7.積算内訳（戦略）'!G85)</f>
        <v/>
      </c>
      <c r="H86" s="755" t="str">
        <f>IF('①7.積算内訳（戦略）'!H85="","",'①7.積算内訳（戦略）'!H85)</f>
        <v/>
      </c>
      <c r="I86" s="1781"/>
      <c r="J86" s="273" t="s">
        <v>154</v>
      </c>
      <c r="K86" s="274"/>
      <c r="L86" s="289" t="str">
        <f t="shared" si="15"/>
        <v/>
      </c>
      <c r="M86" s="276"/>
      <c r="N86" s="275"/>
      <c r="O86" s="275"/>
      <c r="P86" s="1367"/>
      <c r="Q86" s="1404"/>
      <c r="R86" s="1405"/>
      <c r="S86" s="268"/>
      <c r="T86" s="270"/>
      <c r="U86" s="180"/>
    </row>
    <row r="87" spans="2:21" ht="37.5" customHeight="1">
      <c r="B87" s="1008" t="str">
        <f>IF('①7.積算内訳（戦略）'!B86="","",'①7.積算内訳（戦略）'!B86)</f>
        <v/>
      </c>
      <c r="C87" s="1377" t="str">
        <f>IF('①7.積算内訳（戦略）'!C86="","",'①7.積算内訳（戦略）'!C86)</f>
        <v/>
      </c>
      <c r="D87" s="1378"/>
      <c r="E87" s="286">
        <f>SUM(E88:E96)</f>
        <v>0</v>
      </c>
      <c r="F87" s="286">
        <f>SUM(F88:F96)</f>
        <v>0</v>
      </c>
      <c r="G87" s="286">
        <f>SUM(G88:G96)</f>
        <v>0</v>
      </c>
      <c r="H87" s="757">
        <f>SUM(H88:H96)</f>
        <v>0</v>
      </c>
      <c r="I87" s="760" t="str">
        <f>IF(B87="","",B87)</f>
        <v/>
      </c>
      <c r="J87" s="1377" t="str">
        <f>IF(C87="","",C87)</f>
        <v/>
      </c>
      <c r="K87" s="1378"/>
      <c r="L87" s="286" t="str">
        <f>IF(SUM(L88:L96)=0,"",SUM(L88:L96))</f>
        <v/>
      </c>
      <c r="M87" s="286" t="str">
        <f>IF(SUM(M88:M96)=0,"",SUM(M88:M96))</f>
        <v/>
      </c>
      <c r="N87" s="286" t="str">
        <f>IF(SUM(N88:N96)=0,"",SUM(N88:N96))</f>
        <v/>
      </c>
      <c r="O87" s="286" t="str">
        <f>IF(SUM(O88:O96)=0,"",SUM(O88:O96))</f>
        <v/>
      </c>
      <c r="P87" s="280"/>
      <c r="Q87" s="1361"/>
      <c r="R87" s="1362"/>
      <c r="S87" s="259"/>
      <c r="T87" s="257"/>
      <c r="U87" s="180"/>
    </row>
    <row r="88" spans="2:21" ht="19.5" customHeight="1">
      <c r="B88" s="1363"/>
      <c r="C88" s="260" t="s">
        <v>147</v>
      </c>
      <c r="D88" s="261"/>
      <c r="E88" s="287">
        <f>SUM(F88:H88)</f>
        <v>0</v>
      </c>
      <c r="F88" s="287" t="str">
        <f>IF('①7.積算内訳（戦略）'!F87="","",'①7.積算内訳（戦略）'!F87)</f>
        <v/>
      </c>
      <c r="G88" s="287" t="str">
        <f>IF('①7.積算内訳（戦略）'!G87="","",'①7.積算内訳（戦略）'!G87)</f>
        <v/>
      </c>
      <c r="H88" s="752" t="str">
        <f>IF('①7.積算内訳（戦略）'!H87="","",'①7.積算内訳（戦略）'!H87)</f>
        <v/>
      </c>
      <c r="I88" s="1779" t="s">
        <v>225</v>
      </c>
      <c r="J88" s="260" t="s">
        <v>147</v>
      </c>
      <c r="K88" s="261"/>
      <c r="L88" s="287" t="str">
        <f>IF(SUM(M88:O88)=0,"",SUM(M88:O88))</f>
        <v/>
      </c>
      <c r="M88" s="263"/>
      <c r="N88" s="262"/>
      <c r="O88" s="262"/>
      <c r="P88" s="1366"/>
      <c r="Q88" s="1369"/>
      <c r="R88" s="1370"/>
      <c r="S88" s="268"/>
      <c r="T88" s="270"/>
      <c r="U88" s="180"/>
    </row>
    <row r="89" spans="2:21" ht="19.5" customHeight="1">
      <c r="B89" s="1364"/>
      <c r="C89" s="264" t="s">
        <v>148</v>
      </c>
      <c r="D89" s="265"/>
      <c r="E89" s="288">
        <f t="shared" ref="E89:E95" si="16">SUM(F89:H89)</f>
        <v>0</v>
      </c>
      <c r="F89" s="288" t="str">
        <f>IF('①7.積算内訳（戦略）'!F88="","",'①7.積算内訳（戦略）'!F88)</f>
        <v/>
      </c>
      <c r="G89" s="288" t="str">
        <f>IF('①7.積算内訳（戦略）'!G88="","",'①7.積算内訳（戦略）'!G88)</f>
        <v/>
      </c>
      <c r="H89" s="753" t="str">
        <f>IF('①7.積算内訳（戦略）'!H88="","",'①7.積算内訳（戦略）'!H88)</f>
        <v/>
      </c>
      <c r="I89" s="1780"/>
      <c r="J89" s="264" t="s">
        <v>148</v>
      </c>
      <c r="K89" s="265"/>
      <c r="L89" s="288" t="str">
        <f t="shared" ref="L89:L96" si="17">IF(SUM(M89:O89)=0,"",SUM(M89:O89))</f>
        <v/>
      </c>
      <c r="M89" s="267"/>
      <c r="N89" s="266"/>
      <c r="O89" s="266"/>
      <c r="P89" s="1367"/>
      <c r="Q89" s="1371"/>
      <c r="R89" s="1372"/>
      <c r="S89" s="259"/>
      <c r="T89" s="257"/>
      <c r="U89" s="180"/>
    </row>
    <row r="90" spans="2:21" ht="19.5" customHeight="1">
      <c r="B90" s="1364"/>
      <c r="C90" s="264" t="s">
        <v>149</v>
      </c>
      <c r="D90" s="265"/>
      <c r="E90" s="288">
        <f t="shared" si="16"/>
        <v>0</v>
      </c>
      <c r="F90" s="288" t="str">
        <f>IF('①7.積算内訳（戦略）'!F89="","",'①7.積算内訳（戦略）'!F89)</f>
        <v/>
      </c>
      <c r="G90" s="288" t="str">
        <f>IF('①7.積算内訳（戦略）'!G89="","",'①7.積算内訳（戦略）'!G89)</f>
        <v/>
      </c>
      <c r="H90" s="753" t="str">
        <f>IF('①7.積算内訳（戦略）'!H89="","",'①7.積算内訳（戦略）'!H89)</f>
        <v/>
      </c>
      <c r="I90" s="1780"/>
      <c r="J90" s="264" t="s">
        <v>149</v>
      </c>
      <c r="K90" s="265"/>
      <c r="L90" s="288" t="str">
        <f t="shared" si="17"/>
        <v/>
      </c>
      <c r="M90" s="267"/>
      <c r="N90" s="266"/>
      <c r="O90" s="266"/>
      <c r="P90" s="1367"/>
      <c r="Q90" s="1371"/>
      <c r="R90" s="1372"/>
      <c r="S90" s="259"/>
      <c r="T90" s="257"/>
      <c r="U90" s="180"/>
    </row>
    <row r="91" spans="2:21" ht="19.5" customHeight="1">
      <c r="B91" s="1364"/>
      <c r="C91" s="269" t="s">
        <v>150</v>
      </c>
      <c r="D91" s="265"/>
      <c r="E91" s="288">
        <f t="shared" si="16"/>
        <v>0</v>
      </c>
      <c r="F91" s="288" t="str">
        <f>IF('①7.積算内訳（戦略）'!F90="","",'①7.積算内訳（戦略）'!F90)</f>
        <v/>
      </c>
      <c r="G91" s="288" t="str">
        <f>IF('①7.積算内訳（戦略）'!G90="","",'①7.積算内訳（戦略）'!G90)</f>
        <v/>
      </c>
      <c r="H91" s="753" t="str">
        <f>IF('①7.積算内訳（戦略）'!H90="","",'①7.積算内訳（戦略）'!H90)</f>
        <v/>
      </c>
      <c r="I91" s="1780"/>
      <c r="J91" s="269" t="s">
        <v>150</v>
      </c>
      <c r="K91" s="265"/>
      <c r="L91" s="288" t="str">
        <f t="shared" si="17"/>
        <v/>
      </c>
      <c r="M91" s="267"/>
      <c r="N91" s="266"/>
      <c r="O91" s="266"/>
      <c r="P91" s="1367"/>
      <c r="Q91" s="1371"/>
      <c r="R91" s="1372"/>
      <c r="S91" s="259"/>
      <c r="T91" s="257"/>
      <c r="U91" s="180"/>
    </row>
    <row r="92" spans="2:21" ht="19.5" customHeight="1">
      <c r="B92" s="1364"/>
      <c r="C92" s="264" t="s">
        <v>151</v>
      </c>
      <c r="D92" s="265"/>
      <c r="E92" s="288">
        <f t="shared" si="16"/>
        <v>0</v>
      </c>
      <c r="F92" s="288" t="str">
        <f>IF('①7.積算内訳（戦略）'!F91="","",'①7.積算内訳（戦略）'!F91)</f>
        <v/>
      </c>
      <c r="G92" s="288" t="str">
        <f>IF('①7.積算内訳（戦略）'!G91="","",'①7.積算内訳（戦略）'!G91)</f>
        <v/>
      </c>
      <c r="H92" s="753" t="str">
        <f>IF('①7.積算内訳（戦略）'!H91="","",'①7.積算内訳（戦略）'!H91)</f>
        <v/>
      </c>
      <c r="I92" s="1780"/>
      <c r="J92" s="264" t="s">
        <v>151</v>
      </c>
      <c r="K92" s="265"/>
      <c r="L92" s="288" t="str">
        <f t="shared" si="17"/>
        <v/>
      </c>
      <c r="M92" s="267"/>
      <c r="N92" s="266"/>
      <c r="O92" s="266"/>
      <c r="P92" s="1367"/>
      <c r="Q92" s="1371"/>
      <c r="R92" s="1372"/>
      <c r="S92" s="268"/>
      <c r="T92" s="270"/>
      <c r="U92" s="180"/>
    </row>
    <row r="93" spans="2:21" ht="19.5" customHeight="1">
      <c r="B93" s="1364"/>
      <c r="C93" s="264" t="s">
        <v>152</v>
      </c>
      <c r="D93" s="265"/>
      <c r="E93" s="288">
        <f t="shared" si="16"/>
        <v>0</v>
      </c>
      <c r="F93" s="754" t="str">
        <f>IF('①7.積算内訳（戦略）'!F92="","",'①7.積算内訳（戦略）'!F92)</f>
        <v/>
      </c>
      <c r="G93" s="754" t="str">
        <f>IF('①7.積算内訳（戦略）'!G92="","",'①7.積算内訳（戦略）'!G92)</f>
        <v/>
      </c>
      <c r="H93" s="753" t="str">
        <f>IF('①7.積算内訳（戦略）'!H92="","",'①7.積算内訳（戦略）'!H92)</f>
        <v/>
      </c>
      <c r="I93" s="1780"/>
      <c r="J93" s="264" t="s">
        <v>152</v>
      </c>
      <c r="K93" s="265"/>
      <c r="L93" s="288" t="str">
        <f t="shared" si="17"/>
        <v/>
      </c>
      <c r="M93" s="271"/>
      <c r="N93" s="278"/>
      <c r="O93" s="278"/>
      <c r="P93" s="1367"/>
      <c r="Q93" s="1373"/>
      <c r="R93" s="1374"/>
      <c r="S93" s="268"/>
      <c r="T93" s="270"/>
      <c r="U93" s="180"/>
    </row>
    <row r="94" spans="2:21" ht="19.5" customHeight="1">
      <c r="B94" s="1364"/>
      <c r="C94" s="272" t="s">
        <v>631</v>
      </c>
      <c r="D94" s="265"/>
      <c r="E94" s="288">
        <f t="shared" si="16"/>
        <v>0</v>
      </c>
      <c r="F94" s="288" t="str">
        <f>IF('①7.積算内訳（戦略）'!F93="","",'①7.積算内訳（戦略）'!F93)</f>
        <v/>
      </c>
      <c r="G94" s="288" t="str">
        <f>IF('①7.積算内訳（戦略）'!G93="","",'①7.積算内訳（戦略）'!G93)</f>
        <v/>
      </c>
      <c r="H94" s="753" t="str">
        <f>IF('①7.積算内訳（戦略）'!H93="","",'①7.積算内訳（戦略）'!H93)</f>
        <v/>
      </c>
      <c r="I94" s="1780"/>
      <c r="J94" s="272" t="s">
        <v>631</v>
      </c>
      <c r="K94" s="265"/>
      <c r="L94" s="288" t="str">
        <f t="shared" si="17"/>
        <v/>
      </c>
      <c r="M94" s="267"/>
      <c r="N94" s="266"/>
      <c r="O94" s="266"/>
      <c r="P94" s="1367"/>
      <c r="Q94" s="1371"/>
      <c r="R94" s="1372"/>
      <c r="S94" s="268"/>
      <c r="T94" s="270"/>
      <c r="U94" s="180"/>
    </row>
    <row r="95" spans="2:21" ht="19.5" customHeight="1">
      <c r="B95" s="1364"/>
      <c r="C95" s="264" t="s">
        <v>153</v>
      </c>
      <c r="D95" s="265"/>
      <c r="E95" s="288">
        <f t="shared" si="16"/>
        <v>0</v>
      </c>
      <c r="F95" s="288" t="str">
        <f>IF('①7.積算内訳（戦略）'!F94="","",'①7.積算内訳（戦略）'!F94)</f>
        <v/>
      </c>
      <c r="G95" s="288" t="str">
        <f>IF('①7.積算内訳（戦略）'!G94="","",'①7.積算内訳（戦略）'!G94)</f>
        <v/>
      </c>
      <c r="H95" s="753" t="str">
        <f>IF('①7.積算内訳（戦略）'!H94="","",'①7.積算内訳（戦略）'!H94)</f>
        <v/>
      </c>
      <c r="I95" s="1780"/>
      <c r="J95" s="264" t="s">
        <v>153</v>
      </c>
      <c r="K95" s="265"/>
      <c r="L95" s="288" t="str">
        <f t="shared" si="17"/>
        <v/>
      </c>
      <c r="M95" s="267"/>
      <c r="N95" s="266"/>
      <c r="O95" s="266"/>
      <c r="P95" s="1367"/>
      <c r="Q95" s="1371"/>
      <c r="R95" s="1372"/>
      <c r="S95" s="268"/>
      <c r="T95" s="270"/>
      <c r="U95" s="180"/>
    </row>
    <row r="96" spans="2:21" ht="19.5" customHeight="1" thickBot="1">
      <c r="B96" s="1365"/>
      <c r="C96" s="273" t="s">
        <v>154</v>
      </c>
      <c r="D96" s="758" t="s">
        <v>392</v>
      </c>
      <c r="E96" s="761">
        <f>SUM(F96:H96)</f>
        <v>0</v>
      </c>
      <c r="F96" s="289" t="str">
        <f>IF('①7.積算内訳（戦略）'!F95="","",'①7.積算内訳（戦略）'!F95)</f>
        <v/>
      </c>
      <c r="G96" s="289" t="str">
        <f>IF('①7.積算内訳（戦略）'!G95="","",'①7.積算内訳（戦略）'!G95)</f>
        <v/>
      </c>
      <c r="H96" s="755" t="str">
        <f>IF('①7.積算内訳（戦略）'!H95="","",'①7.積算内訳（戦略）'!H95)</f>
        <v/>
      </c>
      <c r="I96" s="1781"/>
      <c r="J96" s="273" t="s">
        <v>154</v>
      </c>
      <c r="K96" s="274"/>
      <c r="L96" s="289" t="str">
        <f t="shared" si="17"/>
        <v/>
      </c>
      <c r="M96" s="276"/>
      <c r="N96" s="275"/>
      <c r="O96" s="275"/>
      <c r="P96" s="1367"/>
      <c r="Q96" s="1406"/>
      <c r="R96" s="1407"/>
      <c r="S96" s="268"/>
      <c r="T96" s="270"/>
      <c r="U96" s="180"/>
    </row>
    <row r="97" spans="2:21" ht="37.5" customHeight="1">
      <c r="B97" s="1008" t="str">
        <f>IF('①7.積算内訳（戦略）'!B96="","",'①7.積算内訳（戦略）'!B96)</f>
        <v/>
      </c>
      <c r="C97" s="1377" t="str">
        <f>IF('①7.積算内訳（戦略）'!C96="","",'①7.積算内訳（戦略）'!C96)</f>
        <v/>
      </c>
      <c r="D97" s="1378"/>
      <c r="E97" s="286">
        <f>SUM(E98:E106)</f>
        <v>0</v>
      </c>
      <c r="F97" s="286">
        <f>SUM(F98:F106)</f>
        <v>0</v>
      </c>
      <c r="G97" s="286">
        <f>SUM(G98:G106)</f>
        <v>0</v>
      </c>
      <c r="H97" s="757">
        <f>SUM(H98:H106)</f>
        <v>0</v>
      </c>
      <c r="I97" s="760" t="str">
        <f>IF(B97="","",B97)</f>
        <v/>
      </c>
      <c r="J97" s="1377" t="str">
        <f>IF(C97="","",C97)</f>
        <v/>
      </c>
      <c r="K97" s="1378"/>
      <c r="L97" s="286" t="str">
        <f>IF(SUM(L98:L106)=0,"",SUM(L98:L106))</f>
        <v/>
      </c>
      <c r="M97" s="286" t="str">
        <f>IF(SUM(M98:M106)=0,"",SUM(M98:M106))</f>
        <v/>
      </c>
      <c r="N97" s="286" t="str">
        <f>IF(SUM(N98:N106)=0,"",SUM(N98:N106))</f>
        <v/>
      </c>
      <c r="O97" s="286" t="str">
        <f>IF(SUM(O98:O106)=0,"",SUM(O98:O106))</f>
        <v/>
      </c>
      <c r="P97" s="280"/>
      <c r="Q97" s="1361"/>
      <c r="R97" s="1362"/>
      <c r="S97" s="259"/>
      <c r="T97" s="257"/>
      <c r="U97" s="180"/>
    </row>
    <row r="98" spans="2:21" ht="19.5" customHeight="1">
      <c r="B98" s="1363"/>
      <c r="C98" s="260" t="s">
        <v>147</v>
      </c>
      <c r="D98" s="261"/>
      <c r="E98" s="287">
        <f>SUM(F98:H98)</f>
        <v>0</v>
      </c>
      <c r="F98" s="287" t="str">
        <f>IF('①7.積算内訳（戦略）'!F97="","",'①7.積算内訳（戦略）'!F97)</f>
        <v/>
      </c>
      <c r="G98" s="287" t="str">
        <f>IF('①7.積算内訳（戦略）'!G97="","",'①7.積算内訳（戦略）'!G97)</f>
        <v/>
      </c>
      <c r="H98" s="752" t="str">
        <f>IF('①7.積算内訳（戦略）'!H97="","",'①7.積算内訳（戦略）'!H97)</f>
        <v/>
      </c>
      <c r="I98" s="1779" t="s">
        <v>225</v>
      </c>
      <c r="J98" s="260" t="s">
        <v>147</v>
      </c>
      <c r="K98" s="261"/>
      <c r="L98" s="287" t="str">
        <f>IF(SUM(M98:O98)=0,"",SUM(M98:O98))</f>
        <v/>
      </c>
      <c r="M98" s="263"/>
      <c r="N98" s="262"/>
      <c r="O98" s="262"/>
      <c r="P98" s="1366"/>
      <c r="Q98" s="1369"/>
      <c r="R98" s="1370"/>
      <c r="S98" s="268"/>
      <c r="T98" s="270"/>
      <c r="U98" s="180"/>
    </row>
    <row r="99" spans="2:21" ht="19.5" customHeight="1">
      <c r="B99" s="1364"/>
      <c r="C99" s="264" t="s">
        <v>148</v>
      </c>
      <c r="D99" s="265"/>
      <c r="E99" s="288">
        <f t="shared" ref="E99:E105" si="18">SUM(F99:H99)</f>
        <v>0</v>
      </c>
      <c r="F99" s="288" t="str">
        <f>IF('①7.積算内訳（戦略）'!F98="","",'①7.積算内訳（戦略）'!F98)</f>
        <v/>
      </c>
      <c r="G99" s="288" t="str">
        <f>IF('①7.積算内訳（戦略）'!G98="","",'①7.積算内訳（戦略）'!G98)</f>
        <v/>
      </c>
      <c r="H99" s="753" t="str">
        <f>IF('①7.積算内訳（戦略）'!H98="","",'①7.積算内訳（戦略）'!H98)</f>
        <v/>
      </c>
      <c r="I99" s="1780"/>
      <c r="J99" s="264" t="s">
        <v>148</v>
      </c>
      <c r="K99" s="265"/>
      <c r="L99" s="288" t="str">
        <f t="shared" ref="L99:L106" si="19">IF(SUM(M99:O99)=0,"",SUM(M99:O99))</f>
        <v/>
      </c>
      <c r="M99" s="267"/>
      <c r="N99" s="266"/>
      <c r="O99" s="266"/>
      <c r="P99" s="1367"/>
      <c r="Q99" s="1371"/>
      <c r="R99" s="1372"/>
      <c r="S99" s="259"/>
      <c r="T99" s="257"/>
      <c r="U99" s="180"/>
    </row>
    <row r="100" spans="2:21" ht="19.5" customHeight="1">
      <c r="B100" s="1364"/>
      <c r="C100" s="264" t="s">
        <v>149</v>
      </c>
      <c r="D100" s="265"/>
      <c r="E100" s="288">
        <f t="shared" si="18"/>
        <v>0</v>
      </c>
      <c r="F100" s="288" t="str">
        <f>IF('①7.積算内訳（戦略）'!F99="","",'①7.積算内訳（戦略）'!F99)</f>
        <v/>
      </c>
      <c r="G100" s="288" t="str">
        <f>IF('①7.積算内訳（戦略）'!G99="","",'①7.積算内訳（戦略）'!G99)</f>
        <v/>
      </c>
      <c r="H100" s="753" t="str">
        <f>IF('①7.積算内訳（戦略）'!H99="","",'①7.積算内訳（戦略）'!H99)</f>
        <v/>
      </c>
      <c r="I100" s="1780"/>
      <c r="J100" s="264" t="s">
        <v>149</v>
      </c>
      <c r="K100" s="265"/>
      <c r="L100" s="288" t="str">
        <f t="shared" si="19"/>
        <v/>
      </c>
      <c r="M100" s="267"/>
      <c r="N100" s="266"/>
      <c r="O100" s="266"/>
      <c r="P100" s="1367"/>
      <c r="Q100" s="1371"/>
      <c r="R100" s="1372"/>
      <c r="S100" s="259"/>
      <c r="T100" s="257"/>
      <c r="U100" s="180"/>
    </row>
    <row r="101" spans="2:21" ht="19.5" customHeight="1">
      <c r="B101" s="1364"/>
      <c r="C101" s="269" t="s">
        <v>150</v>
      </c>
      <c r="D101" s="265"/>
      <c r="E101" s="288">
        <f t="shared" si="18"/>
        <v>0</v>
      </c>
      <c r="F101" s="288" t="str">
        <f>IF('①7.積算内訳（戦略）'!F100="","",'①7.積算内訳（戦略）'!F100)</f>
        <v/>
      </c>
      <c r="G101" s="288" t="str">
        <f>IF('①7.積算内訳（戦略）'!G100="","",'①7.積算内訳（戦略）'!G100)</f>
        <v/>
      </c>
      <c r="H101" s="753" t="str">
        <f>IF('①7.積算内訳（戦略）'!H100="","",'①7.積算内訳（戦略）'!H100)</f>
        <v/>
      </c>
      <c r="I101" s="1780"/>
      <c r="J101" s="269" t="s">
        <v>150</v>
      </c>
      <c r="K101" s="265"/>
      <c r="L101" s="288" t="str">
        <f t="shared" si="19"/>
        <v/>
      </c>
      <c r="M101" s="267"/>
      <c r="N101" s="266"/>
      <c r="O101" s="266"/>
      <c r="P101" s="1367"/>
      <c r="Q101" s="1371"/>
      <c r="R101" s="1372"/>
      <c r="S101" s="259"/>
      <c r="T101" s="257"/>
      <c r="U101" s="180"/>
    </row>
    <row r="102" spans="2:21" ht="19.5" customHeight="1">
      <c r="B102" s="1364"/>
      <c r="C102" s="264" t="s">
        <v>151</v>
      </c>
      <c r="D102" s="265"/>
      <c r="E102" s="288">
        <f t="shared" si="18"/>
        <v>0</v>
      </c>
      <c r="F102" s="288" t="str">
        <f>IF('①7.積算内訳（戦略）'!F101="","",'①7.積算内訳（戦略）'!F101)</f>
        <v/>
      </c>
      <c r="G102" s="288" t="str">
        <f>IF('①7.積算内訳（戦略）'!G101="","",'①7.積算内訳（戦略）'!G101)</f>
        <v/>
      </c>
      <c r="H102" s="753" t="str">
        <f>IF('①7.積算内訳（戦略）'!H101="","",'①7.積算内訳（戦略）'!H101)</f>
        <v/>
      </c>
      <c r="I102" s="1780"/>
      <c r="J102" s="264" t="s">
        <v>151</v>
      </c>
      <c r="K102" s="265"/>
      <c r="L102" s="288" t="str">
        <f t="shared" si="19"/>
        <v/>
      </c>
      <c r="M102" s="267"/>
      <c r="N102" s="266"/>
      <c r="O102" s="266"/>
      <c r="P102" s="1367"/>
      <c r="Q102" s="1371"/>
      <c r="R102" s="1372"/>
      <c r="S102" s="268"/>
      <c r="T102" s="270"/>
      <c r="U102" s="180"/>
    </row>
    <row r="103" spans="2:21" ht="19.5" customHeight="1">
      <c r="B103" s="1364"/>
      <c r="C103" s="264" t="s">
        <v>152</v>
      </c>
      <c r="D103" s="265"/>
      <c r="E103" s="288">
        <f t="shared" si="18"/>
        <v>0</v>
      </c>
      <c r="F103" s="754" t="str">
        <f>IF('①7.積算内訳（戦略）'!F102="","",'①7.積算内訳（戦略）'!F102)</f>
        <v/>
      </c>
      <c r="G103" s="754" t="str">
        <f>IF('①7.積算内訳（戦略）'!G102="","",'①7.積算内訳（戦略）'!G102)</f>
        <v/>
      </c>
      <c r="H103" s="753" t="str">
        <f>IF('①7.積算内訳（戦略）'!H102="","",'①7.積算内訳（戦略）'!H102)</f>
        <v/>
      </c>
      <c r="I103" s="1780"/>
      <c r="J103" s="264" t="s">
        <v>152</v>
      </c>
      <c r="K103" s="265"/>
      <c r="L103" s="288" t="str">
        <f t="shared" si="19"/>
        <v/>
      </c>
      <c r="M103" s="271"/>
      <c r="N103" s="278"/>
      <c r="O103" s="278"/>
      <c r="P103" s="1367"/>
      <c r="Q103" s="1373"/>
      <c r="R103" s="1374"/>
      <c r="S103" s="268"/>
      <c r="T103" s="270"/>
      <c r="U103" s="180"/>
    </row>
    <row r="104" spans="2:21" ht="19.5" customHeight="1">
      <c r="B104" s="1364"/>
      <c r="C104" s="272" t="s">
        <v>631</v>
      </c>
      <c r="D104" s="265"/>
      <c r="E104" s="288">
        <f t="shared" si="18"/>
        <v>0</v>
      </c>
      <c r="F104" s="288" t="str">
        <f>IF('①7.積算内訳（戦略）'!F103="","",'①7.積算内訳（戦略）'!F103)</f>
        <v/>
      </c>
      <c r="G104" s="288" t="str">
        <f>IF('①7.積算内訳（戦略）'!G103="","",'①7.積算内訳（戦略）'!G103)</f>
        <v/>
      </c>
      <c r="H104" s="753" t="str">
        <f>IF('①7.積算内訳（戦略）'!H103="","",'①7.積算内訳（戦略）'!H103)</f>
        <v/>
      </c>
      <c r="I104" s="1780"/>
      <c r="J104" s="272" t="s">
        <v>631</v>
      </c>
      <c r="K104" s="265"/>
      <c r="L104" s="288" t="str">
        <f t="shared" si="19"/>
        <v/>
      </c>
      <c r="M104" s="267"/>
      <c r="N104" s="266"/>
      <c r="O104" s="266"/>
      <c r="P104" s="1367"/>
      <c r="Q104" s="1371"/>
      <c r="R104" s="1372"/>
      <c r="S104" s="268"/>
      <c r="T104" s="270"/>
      <c r="U104" s="180"/>
    </row>
    <row r="105" spans="2:21" ht="19.5" customHeight="1">
      <c r="B105" s="1364"/>
      <c r="C105" s="264" t="s">
        <v>153</v>
      </c>
      <c r="D105" s="265"/>
      <c r="E105" s="288">
        <f t="shared" si="18"/>
        <v>0</v>
      </c>
      <c r="F105" s="288" t="str">
        <f>IF('①7.積算内訳（戦略）'!F104="","",'①7.積算内訳（戦略）'!F104)</f>
        <v/>
      </c>
      <c r="G105" s="288" t="str">
        <f>IF('①7.積算内訳（戦略）'!G104="","",'①7.積算内訳（戦略）'!G104)</f>
        <v/>
      </c>
      <c r="H105" s="753" t="str">
        <f>IF('①7.積算内訳（戦略）'!H104="","",'①7.積算内訳（戦略）'!H104)</f>
        <v/>
      </c>
      <c r="I105" s="1780"/>
      <c r="J105" s="264" t="s">
        <v>153</v>
      </c>
      <c r="K105" s="265"/>
      <c r="L105" s="288" t="str">
        <f t="shared" si="19"/>
        <v/>
      </c>
      <c r="M105" s="267"/>
      <c r="N105" s="266"/>
      <c r="O105" s="266"/>
      <c r="P105" s="1367"/>
      <c r="Q105" s="1371"/>
      <c r="R105" s="1372"/>
      <c r="S105" s="268"/>
      <c r="T105" s="270"/>
      <c r="U105" s="180"/>
    </row>
    <row r="106" spans="2:21" ht="19.5" customHeight="1" thickBot="1">
      <c r="B106" s="1365"/>
      <c r="C106" s="273" t="s">
        <v>154</v>
      </c>
      <c r="D106" s="758" t="s">
        <v>392</v>
      </c>
      <c r="E106" s="289">
        <f>SUM(F106:H106)</f>
        <v>0</v>
      </c>
      <c r="F106" s="289" t="str">
        <f>IF('①7.積算内訳（戦略）'!F105="","",'①7.積算内訳（戦略）'!F105)</f>
        <v/>
      </c>
      <c r="G106" s="289" t="str">
        <f>IF('①7.積算内訳（戦略）'!G105="","",'①7.積算内訳（戦略）'!G105)</f>
        <v/>
      </c>
      <c r="H106" s="755" t="str">
        <f>IF('①7.積算内訳（戦略）'!H105="","",'①7.積算内訳（戦略）'!H105)</f>
        <v/>
      </c>
      <c r="I106" s="1781"/>
      <c r="J106" s="273" t="s">
        <v>154</v>
      </c>
      <c r="K106" s="274"/>
      <c r="L106" s="289" t="str">
        <f t="shared" si="19"/>
        <v/>
      </c>
      <c r="M106" s="276"/>
      <c r="N106" s="275"/>
      <c r="O106" s="275"/>
      <c r="P106" s="1368"/>
      <c r="Q106" s="1375"/>
      <c r="R106" s="1376"/>
      <c r="S106" s="268"/>
      <c r="T106" s="270"/>
      <c r="U106" s="180"/>
    </row>
    <row r="107" spans="2:21">
      <c r="B107" s="229" t="s">
        <v>455</v>
      </c>
      <c r="C107" s="178" t="s">
        <v>459</v>
      </c>
      <c r="J107" s="322"/>
    </row>
    <row r="108" spans="2:21">
      <c r="B108" s="229" t="s">
        <v>456</v>
      </c>
      <c r="C108" s="178" t="s">
        <v>460</v>
      </c>
      <c r="J108" s="322"/>
    </row>
    <row r="109" spans="2:21">
      <c r="C109" s="178" t="s">
        <v>461</v>
      </c>
      <c r="J109" s="322"/>
    </row>
    <row r="110" spans="2:21">
      <c r="B110" s="229" t="s">
        <v>457</v>
      </c>
      <c r="C110" s="322" t="s">
        <v>630</v>
      </c>
    </row>
    <row r="111" spans="2:21">
      <c r="B111" s="161" t="s">
        <v>626</v>
      </c>
      <c r="C111" s="178" t="s">
        <v>462</v>
      </c>
      <c r="J111" s="322"/>
    </row>
    <row r="112" spans="2:21">
      <c r="C112" s="178" t="s">
        <v>463</v>
      </c>
    </row>
  </sheetData>
  <sheetProtection algorithmName="SHA-512" hashValue="/CJQfz974IxEmSccUwngFpoPTV8IBvXWFj+KLX7C12tZDFpwflQC3fWqtVSpT0Uvz/dPuVbMyCOGw3IoYw139g==" saltValue="sxearDWm20vgk79N2wsncg==" spinCount="100000" sheet="1" formatCells="0" formatColumns="0" formatRows="0"/>
  <mergeCells count="164">
    <mergeCell ref="Q4:R5"/>
    <mergeCell ref="B6:D6"/>
    <mergeCell ref="I6:K6"/>
    <mergeCell ref="Q6:R6"/>
    <mergeCell ref="C7:D7"/>
    <mergeCell ref="J7:K7"/>
    <mergeCell ref="Q7:R7"/>
    <mergeCell ref="Q2:R2"/>
    <mergeCell ref="B3:H3"/>
    <mergeCell ref="I3:R3"/>
    <mergeCell ref="B4:D5"/>
    <mergeCell ref="E4:E5"/>
    <mergeCell ref="F4:H4"/>
    <mergeCell ref="I4:K5"/>
    <mergeCell ref="L4:L5"/>
    <mergeCell ref="M4:O4"/>
    <mergeCell ref="P4:P5"/>
    <mergeCell ref="B8:B16"/>
    <mergeCell ref="I8:I16"/>
    <mergeCell ref="P8:P16"/>
    <mergeCell ref="Q8:R8"/>
    <mergeCell ref="Q9:R9"/>
    <mergeCell ref="Q10:R10"/>
    <mergeCell ref="Q11:R11"/>
    <mergeCell ref="Q12:R12"/>
    <mergeCell ref="Q13:R13"/>
    <mergeCell ref="Q14:R14"/>
    <mergeCell ref="Q15:R15"/>
    <mergeCell ref="Q16:R16"/>
    <mergeCell ref="C17:D17"/>
    <mergeCell ref="J17:K17"/>
    <mergeCell ref="Q17:R17"/>
    <mergeCell ref="I18:I26"/>
    <mergeCell ref="P18:P26"/>
    <mergeCell ref="Q18:R18"/>
    <mergeCell ref="Q19:R19"/>
    <mergeCell ref="Q26:R26"/>
    <mergeCell ref="P28:P36"/>
    <mergeCell ref="Q28:R28"/>
    <mergeCell ref="Q29:R29"/>
    <mergeCell ref="Q30:R30"/>
    <mergeCell ref="Q20:R20"/>
    <mergeCell ref="Q21:R21"/>
    <mergeCell ref="Q22:R22"/>
    <mergeCell ref="Q23:R23"/>
    <mergeCell ref="Q24:R24"/>
    <mergeCell ref="Q25:R25"/>
    <mergeCell ref="B18:B26"/>
    <mergeCell ref="B38:B46"/>
    <mergeCell ref="I38:I46"/>
    <mergeCell ref="P38:P46"/>
    <mergeCell ref="Q38:R38"/>
    <mergeCell ref="Q39:R39"/>
    <mergeCell ref="Q40:R40"/>
    <mergeCell ref="Q41:R41"/>
    <mergeCell ref="Q31:R31"/>
    <mergeCell ref="Q32:R32"/>
    <mergeCell ref="Q33:R33"/>
    <mergeCell ref="Q34:R34"/>
    <mergeCell ref="Q35:R35"/>
    <mergeCell ref="Q36:R36"/>
    <mergeCell ref="Q42:R42"/>
    <mergeCell ref="Q43:R43"/>
    <mergeCell ref="Q44:R44"/>
    <mergeCell ref="Q45:R45"/>
    <mergeCell ref="Q46:R46"/>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C97:D97"/>
    <mergeCell ref="J97:K97"/>
    <mergeCell ref="Q97:R97"/>
    <mergeCell ref="B98:B106"/>
    <mergeCell ref="I98:I106"/>
    <mergeCell ref="P98:P106"/>
    <mergeCell ref="Q98:R98"/>
    <mergeCell ref="Q99:R99"/>
    <mergeCell ref="B88:B96"/>
    <mergeCell ref="I88:I96"/>
    <mergeCell ref="P88:P96"/>
    <mergeCell ref="Q88:R88"/>
    <mergeCell ref="Q89:R89"/>
    <mergeCell ref="Q90:R90"/>
    <mergeCell ref="Q91:R91"/>
    <mergeCell ref="Q92:R92"/>
    <mergeCell ref="Q93:R93"/>
    <mergeCell ref="Q94:R94"/>
    <mergeCell ref="Q106:R106"/>
    <mergeCell ref="Q100:R100"/>
    <mergeCell ref="Q101:R101"/>
    <mergeCell ref="Q102:R102"/>
    <mergeCell ref="Q103:R103"/>
    <mergeCell ref="Q104:R104"/>
    <mergeCell ref="Q105:R105"/>
    <mergeCell ref="Q95:R95"/>
    <mergeCell ref="Q96:R96"/>
  </mergeCells>
  <phoneticPr fontId="1"/>
  <conditionalFormatting sqref="I8:I16">
    <cfRule type="containsText" dxfId="2559" priority="41" operator="containsText" text="中止">
      <formula>NOT(ISERROR(SEARCH("中止",I8)))</formula>
    </cfRule>
    <cfRule type="containsText" dxfId="2558" priority="42" operator="containsText" text="変更">
      <formula>NOT(ISERROR(SEARCH("変更",I8)))</formula>
    </cfRule>
  </conditionalFormatting>
  <conditionalFormatting sqref="I18:I26">
    <cfRule type="containsText" dxfId="2557" priority="39" operator="containsText" text="中止">
      <formula>NOT(ISERROR(SEARCH("中止",I18)))</formula>
    </cfRule>
    <cfRule type="containsText" dxfId="2556" priority="40" operator="containsText" text="変更">
      <formula>NOT(ISERROR(SEARCH("変更",I18)))</formula>
    </cfRule>
  </conditionalFormatting>
  <conditionalFormatting sqref="B7:H7">
    <cfRule type="expression" dxfId="2555" priority="36">
      <formula>$I$8="中止"</formula>
    </cfRule>
    <cfRule type="expression" dxfId="2554" priority="38">
      <formula>$I$8="変更"</formula>
    </cfRule>
  </conditionalFormatting>
  <conditionalFormatting sqref="E17:H17">
    <cfRule type="expression" dxfId="2553" priority="35">
      <formula>$I$18="中止"</formula>
    </cfRule>
    <cfRule type="expression" dxfId="2552" priority="37">
      <formula>$I$18="変更"</formula>
    </cfRule>
  </conditionalFormatting>
  <conditionalFormatting sqref="E27:H27">
    <cfRule type="expression" dxfId="2551" priority="33">
      <formula>$I$28="中止"</formula>
    </cfRule>
    <cfRule type="expression" dxfId="2550" priority="34">
      <formula>$I$28="変更"</formula>
    </cfRule>
  </conditionalFormatting>
  <conditionalFormatting sqref="E37:H37">
    <cfRule type="expression" dxfId="2549" priority="31">
      <formula>$I$38="中止"</formula>
    </cfRule>
    <cfRule type="expression" dxfId="2548" priority="32">
      <formula>$I$38="変更"</formula>
    </cfRule>
  </conditionalFormatting>
  <conditionalFormatting sqref="E47:H47">
    <cfRule type="expression" dxfId="2547" priority="29">
      <formula>$I$48="中止"</formula>
    </cfRule>
    <cfRule type="expression" dxfId="2546" priority="30">
      <formula>$I$48="変更"</formula>
    </cfRule>
  </conditionalFormatting>
  <conditionalFormatting sqref="E57:H57">
    <cfRule type="expression" dxfId="2545" priority="27">
      <formula>$I$58="中止"</formula>
    </cfRule>
    <cfRule type="expression" dxfId="2544" priority="28">
      <formula>$I$58="変更"</formula>
    </cfRule>
  </conditionalFormatting>
  <conditionalFormatting sqref="E67:H67">
    <cfRule type="expression" dxfId="2543" priority="25">
      <formula>$I$68="中止"</formula>
    </cfRule>
    <cfRule type="expression" dxfId="2542" priority="26">
      <formula>$I$68="変更"</formula>
    </cfRule>
  </conditionalFormatting>
  <conditionalFormatting sqref="E77:H77">
    <cfRule type="expression" dxfId="2541" priority="23">
      <formula>$I$78="中止"</formula>
    </cfRule>
    <cfRule type="expression" dxfId="2540" priority="24">
      <formula>$I$78="変更"</formula>
    </cfRule>
  </conditionalFormatting>
  <conditionalFormatting sqref="E87:H87">
    <cfRule type="expression" dxfId="2539" priority="21">
      <formula>$I$88="中止"</formula>
    </cfRule>
    <cfRule type="expression" dxfId="2538" priority="22">
      <formula>$I$88="変更"</formula>
    </cfRule>
  </conditionalFormatting>
  <conditionalFormatting sqref="E97:H97">
    <cfRule type="expression" dxfId="2537" priority="19">
      <formula>$I$98="中止"</formula>
    </cfRule>
    <cfRule type="expression" dxfId="2536" priority="20">
      <formula>$I$98="変更"</formula>
    </cfRule>
  </conditionalFormatting>
  <conditionalFormatting sqref="I28:I36">
    <cfRule type="containsText" dxfId="2535" priority="17" operator="containsText" text="中止">
      <formula>NOT(ISERROR(SEARCH("中止",I28)))</formula>
    </cfRule>
    <cfRule type="containsText" dxfId="2534" priority="18" operator="containsText" text="変更">
      <formula>NOT(ISERROR(SEARCH("変更",I28)))</formula>
    </cfRule>
  </conditionalFormatting>
  <conditionalFormatting sqref="I38:I46">
    <cfRule type="containsText" dxfId="2533" priority="15" operator="containsText" text="中止">
      <formula>NOT(ISERROR(SEARCH("中止",I38)))</formula>
    </cfRule>
    <cfRule type="containsText" dxfId="2532" priority="16" operator="containsText" text="変更">
      <formula>NOT(ISERROR(SEARCH("変更",I38)))</formula>
    </cfRule>
  </conditionalFormatting>
  <conditionalFormatting sqref="I48:I56">
    <cfRule type="containsText" dxfId="2531" priority="13" operator="containsText" text="中止">
      <formula>NOT(ISERROR(SEARCH("中止",I48)))</formula>
    </cfRule>
    <cfRule type="containsText" dxfId="2530" priority="14" operator="containsText" text="変更">
      <formula>NOT(ISERROR(SEARCH("変更",I48)))</formula>
    </cfRule>
  </conditionalFormatting>
  <conditionalFormatting sqref="I58:I66">
    <cfRule type="containsText" dxfId="2529" priority="11" operator="containsText" text="中止">
      <formula>NOT(ISERROR(SEARCH("中止",I58)))</formula>
    </cfRule>
    <cfRule type="containsText" dxfId="2528" priority="12" operator="containsText" text="変更">
      <formula>NOT(ISERROR(SEARCH("変更",I58)))</formula>
    </cfRule>
  </conditionalFormatting>
  <conditionalFormatting sqref="I68:I76">
    <cfRule type="containsText" dxfId="2527" priority="9" operator="containsText" text="中止">
      <formula>NOT(ISERROR(SEARCH("中止",I68)))</formula>
    </cfRule>
    <cfRule type="containsText" dxfId="2526" priority="10" operator="containsText" text="変更">
      <formula>NOT(ISERROR(SEARCH("変更",I68)))</formula>
    </cfRule>
  </conditionalFormatting>
  <conditionalFormatting sqref="I78:I86">
    <cfRule type="containsText" dxfId="2525" priority="7" operator="containsText" text="中止">
      <formula>NOT(ISERROR(SEARCH("中止",I78)))</formula>
    </cfRule>
    <cfRule type="containsText" dxfId="2524" priority="8" operator="containsText" text="変更">
      <formula>NOT(ISERROR(SEARCH("変更",I78)))</formula>
    </cfRule>
  </conditionalFormatting>
  <conditionalFormatting sqref="I88:I96">
    <cfRule type="containsText" dxfId="2523" priority="5" operator="containsText" text="中止">
      <formula>NOT(ISERROR(SEARCH("中止",I88)))</formula>
    </cfRule>
    <cfRule type="containsText" dxfId="2522" priority="6" operator="containsText" text="変更">
      <formula>NOT(ISERROR(SEARCH("変更",I88)))</formula>
    </cfRule>
  </conditionalFormatting>
  <conditionalFormatting sqref="I98:I106">
    <cfRule type="containsText" dxfId="2521" priority="3" operator="containsText" text="中止">
      <formula>NOT(ISERROR(SEARCH("中止",I98)))</formula>
    </cfRule>
    <cfRule type="containsText" dxfId="2520" priority="4" operator="containsText" text="変更">
      <formula>NOT(ISERROR(SEARCH("変更",I98)))</formula>
    </cfRule>
  </conditionalFormatting>
  <conditionalFormatting sqref="B17:D17 B27:D27 B37:D37 B47:D47 B57:D57 B67:D67 B77:D77 B87:D87 B97:D97">
    <cfRule type="expression" dxfId="2519" priority="1">
      <formula>$I$8="中止"</formula>
    </cfRule>
    <cfRule type="expression" dxfId="2518" priority="2">
      <formula>$I$8="変更"</formula>
    </cfRule>
  </conditionalFormatting>
  <dataValidations count="12">
    <dataValidation errorStyle="information" operator="lessThan" allowBlank="1" showInputMessage="1" showErrorMessage="1" promptTitle="金額単位は「円」です。" prompt="間違いはありませんか？" sqref="M8 M18 M28 M38 M48 M58 M68 M78 M88 M98"/>
    <dataValidation type="list" operator="lessThan" allowBlank="1" showInputMessage="1" showErrorMessage="1" errorTitle="入力不要です。" error="[キャンセル]をクリックしてください。" sqref="I8:I16 I18:I26 I28:I36 I38:I46 I48:I56 I58:I66 I68:I76 I78:I86 I88:I96 I98:I106">
      <formula1>"選択,変更,中止"</formula1>
    </dataValidation>
    <dataValidation operator="lessThan" allowBlank="1" showInputMessage="1" showErrorMessage="1" errorTitle="入力不要です。" error="[キャンセル]をクリックしてください。" sqref="I7:K7 I17:K17 I27:K27 I37:K37 I47:K47 I57:K57 I67:K67 I77:K77 I87:K87 I97:K97"/>
    <dataValidation type="whole" operator="lessThan" allowBlank="1" showInputMessage="1" showErrorMessage="1" errorTitle="自動計算です。" error="[キャンセル]をクリックしてください。" sqref="M6:O7 M97:O97 M87:O87 M77:O77 M67:O67 M57:O57 M47:O47 M37:O37 M27:O27 M17:O17">
      <formula1>0</formula1>
    </dataValidation>
    <dataValidation type="whole" imeMode="off" operator="lessThan" allowBlank="1" showInputMessage="1" showErrorMessage="1" errorTitle="入力不要です。" error="４・申請事業内容シートに記載した活動が自動的に反映されます。[キャンセル]をクリックして戻ってください。" sqref="E6:H6">
      <formula1>0</formula1>
    </dataValidation>
    <dataValidation type="whole" imeMode="off" operator="lessThan" allowBlank="1" showInputMessage="1" showErrorMessage="1" errorTitle="入力不要です。" error="[キャンセル]をクリックしてください。" sqref="P27:R27 P37:R37 P47:R47 P57:R57 P67:R67 P77:R77 P87:R87 P97:R97 P17:R17">
      <formula1>0</formula1>
    </dataValidation>
    <dataValidation type="whole" operator="lessThan" allowBlank="1" showInputMessage="1" showErrorMessage="1" errorTitle="入力不要です。" error="[キャンセル]をクリックしてください。" sqref="K18:K25 K88:K95 K8:K15 K78:K85 K98:K105 K58:K65 K68:K75 K38:K45 K48:K55 K28:K35">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D98:D106 D88:D96 D8:D16 B18:B26 D28:D36 B38:B46 D48:D56 B58:B66 D68:D76 B78:B86 B7:D7 B88:B96 B98:B106 D78:D86 B68:B76 D58:D66 B48:B56 D38:D46 B28:B36 D18:D26 B8:B16 B97:D97 B87:D87 B77:D77 B67:D67 B57:D57 B47:D47 B37:D37 B27:D27 B17:D17 E7:E106">
      <formula1>0</formula1>
    </dataValidation>
    <dataValidation allowBlank="1" showInputMessage="1" showErrorMessage="1" promptTitle="その他を計上する場合" prompt="内容を「D16セル」に入力してください。" sqref="N26:O26 N106:O106 N36:O36 N46:O46 N56:O56 N66:O66 N76:O76 N86:O86 N96:O96 N16:O16"/>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J15:J16 J8:J13 C25:C26 J18:J23 C35:C36 C18:C23 J25:J26 C28:C33 J35:J36 J28:J33 C45:C46 C38:C43 J45:J46 J38:J43 C48:C53 C15:C16 J48:J53 C55:C56 C58:C63 J65:J66 J58:J63 J55:J56 J68:J73 C75:C76 C68:C73 C65:C66 C78:C83 J85:J86 J78:J83 J75:J76 J88:J93 C85:C86 C88:C93 J95:J96 C98:C103 C95:C96 J98:J103 C105:C106 J105:J106">
      <formula1>100000000000</formula1>
    </dataValidation>
    <dataValidation type="whole" operator="lessThan" allowBlank="1" showInputMessage="1" showErrorMessage="1" sqref="L6">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F7:H106">
      <formula1>0</formula1>
    </dataValidation>
  </dataValidations>
  <pageMargins left="0.59055118110236227" right="0.39370078740157483" top="0.78740157480314965" bottom="0.35433070866141736" header="0.31496062992125984" footer="0.15748031496062992"/>
  <pageSetup paperSize="8" scale="69" fitToHeight="0" orientation="landscape" r:id="rId1"/>
  <headerFooter>
    <oddHeader>&amp;L様式７（別添１）</oddHeader>
    <oddFooter>&amp;C&amp;"ＭＳ Ｐゴシック,標準"&amp;10&amp;P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B1:N33"/>
  <sheetViews>
    <sheetView view="pageBreakPreview" zoomScaleNormal="100" zoomScaleSheetLayoutView="100" workbookViewId="0"/>
  </sheetViews>
  <sheetFormatPr defaultRowHeight="13.5"/>
  <cols>
    <col min="1" max="1" width="1.75" style="138" customWidth="1"/>
    <col min="2" max="2" width="15.125" style="138" customWidth="1"/>
    <col min="3" max="8" width="14.625" style="138" customWidth="1"/>
    <col min="9" max="9" width="15.25" style="138" customWidth="1"/>
    <col min="10" max="10" width="16.125" style="138" customWidth="1"/>
    <col min="11" max="12" width="11.375" style="138" customWidth="1"/>
    <col min="13" max="13" width="0.875" style="138" customWidth="1"/>
    <col min="14" max="16384" width="9" style="138"/>
  </cols>
  <sheetData>
    <row r="1" spans="2:14" ht="9.75" customHeight="1"/>
    <row r="2" spans="2:14" ht="23.25" customHeight="1">
      <c r="B2" s="443"/>
      <c r="C2" s="443"/>
      <c r="D2" s="443"/>
      <c r="E2" s="444"/>
      <c r="F2" s="462" t="str">
        <f>'①1.概要'!I2</f>
        <v>分野・テーマ別事業</v>
      </c>
      <c r="G2" s="443" t="s">
        <v>394</v>
      </c>
      <c r="H2" s="443"/>
      <c r="I2" s="443"/>
      <c r="J2" s="443"/>
      <c r="K2" s="443"/>
      <c r="L2" s="443"/>
    </row>
    <row r="3" spans="2:14" ht="11.25" customHeight="1">
      <c r="B3" s="445"/>
      <c r="C3" s="445"/>
      <c r="D3" s="445"/>
      <c r="E3" s="445"/>
      <c r="F3" s="445"/>
      <c r="G3" s="445"/>
      <c r="H3" s="445"/>
    </row>
    <row r="4" spans="2:14" ht="23.25" customHeight="1" thickBot="1">
      <c r="B4" s="294" t="s">
        <v>168</v>
      </c>
      <c r="G4" s="419"/>
      <c r="H4" s="419"/>
      <c r="I4" s="446"/>
      <c r="J4" s="446"/>
      <c r="K4" s="447"/>
      <c r="L4" s="447" t="s">
        <v>262</v>
      </c>
    </row>
    <row r="5" spans="2:14" ht="21" customHeight="1">
      <c r="B5" s="1571" t="s">
        <v>263</v>
      </c>
      <c r="C5" s="1574" t="s">
        <v>264</v>
      </c>
      <c r="D5" s="1575"/>
      <c r="E5" s="1575"/>
      <c r="F5" s="1575"/>
      <c r="G5" s="1575"/>
      <c r="H5" s="1476"/>
      <c r="I5" s="1576" t="s">
        <v>395</v>
      </c>
      <c r="J5" s="1563" t="s">
        <v>396</v>
      </c>
      <c r="K5" s="1823" t="s">
        <v>297</v>
      </c>
      <c r="L5" s="1566"/>
    </row>
    <row r="6" spans="2:14" ht="21" customHeight="1" thickBot="1">
      <c r="B6" s="1572"/>
      <c r="C6" s="1569" t="s">
        <v>278</v>
      </c>
      <c r="D6" s="1570"/>
      <c r="E6" s="1569" t="s">
        <v>279</v>
      </c>
      <c r="F6" s="1570"/>
      <c r="G6" s="1569" t="s">
        <v>223</v>
      </c>
      <c r="H6" s="1570"/>
      <c r="I6" s="1577"/>
      <c r="J6" s="1564"/>
      <c r="K6" s="1824"/>
      <c r="L6" s="1567"/>
      <c r="N6" s="146" t="s">
        <v>458</v>
      </c>
    </row>
    <row r="7" spans="2:14" ht="32.25" customHeight="1">
      <c r="B7" s="1573"/>
      <c r="C7" s="455" t="s">
        <v>321</v>
      </c>
      <c r="D7" s="450" t="s">
        <v>397</v>
      </c>
      <c r="E7" s="456" t="s">
        <v>321</v>
      </c>
      <c r="F7" s="450" t="s">
        <v>398</v>
      </c>
      <c r="G7" s="456" t="s">
        <v>321</v>
      </c>
      <c r="H7" s="450" t="s">
        <v>399</v>
      </c>
      <c r="I7" s="1578"/>
      <c r="J7" s="1565"/>
      <c r="K7" s="1572"/>
      <c r="L7" s="1568"/>
      <c r="N7" s="151" t="s">
        <v>464</v>
      </c>
    </row>
    <row r="8" spans="2:14" ht="21" customHeight="1">
      <c r="B8" s="451" t="s">
        <v>272</v>
      </c>
      <c r="C8" s="785">
        <f>IF(①交付申請書!C7="","",①交付申請書!C7)</f>
        <v>0</v>
      </c>
      <c r="D8" s="786" t="str">
        <f>IF('⑦1.活動計画変更（PR）'!P5=0,"",'⑦1.活動計画変更（PR）'!P5)</f>
        <v/>
      </c>
      <c r="E8" s="787">
        <f>IF(①交付申請書!D7="","",①交付申請書!D7)</f>
        <v>0</v>
      </c>
      <c r="F8" s="786" t="str">
        <f>IF('⑦1.活動計画変更（PR）'!R5=0,"",'⑦1.活動計画変更（PR）'!R5)</f>
        <v/>
      </c>
      <c r="G8" s="466">
        <f>IF(①交付申請書!E7="","",①交付申請書!E7)</f>
        <v>0</v>
      </c>
      <c r="H8" s="465" t="str">
        <f>IF('⑦1.活動計画変更（PR）'!S5=0,"",'⑦1.活動計画変更（PR）'!S5)</f>
        <v/>
      </c>
      <c r="I8" s="788">
        <f>SUM(C8,E8,G8)</f>
        <v>0</v>
      </c>
      <c r="J8" s="789">
        <f>SUM(D8,F8,H8)</f>
        <v>0</v>
      </c>
      <c r="K8" s="763"/>
      <c r="L8" s="764"/>
    </row>
    <row r="9" spans="2:14" ht="21" customHeight="1">
      <c r="B9" s="1076" t="s">
        <v>177</v>
      </c>
      <c r="C9" s="1069">
        <f>IF(①交付申請書!C8="","",①交付申請書!C8)</f>
        <v>0</v>
      </c>
      <c r="D9" s="1070" t="str">
        <f>IF('⑦1.活動計画変更（販促）'!P5=0,"",'⑦1.活動計画変更（販促）'!P5)</f>
        <v/>
      </c>
      <c r="E9" s="1071">
        <f>IF(①交付申請書!D8="","",①交付申請書!D8)</f>
        <v>0</v>
      </c>
      <c r="F9" s="1070" t="str">
        <f>IF('⑦1.活動計画変更（販促）'!R5=0,"",'⑦1.活動計画変更（販促）'!R5)</f>
        <v/>
      </c>
      <c r="G9" s="1046">
        <f>IF(①交付申請書!E8="","",①交付申請書!E8)</f>
        <v>0</v>
      </c>
      <c r="H9" s="1045" t="str">
        <f>IF('⑦1.活動計画変更（販促）'!S5=0,"",'⑦1.活動計画変更（販促）'!S5)</f>
        <v/>
      </c>
      <c r="I9" s="1072">
        <f t="shared" ref="I9:I10" si="0">SUM(C9,E9,G9)</f>
        <v>0</v>
      </c>
      <c r="J9" s="1073">
        <f t="shared" ref="J9:J10" si="1">SUM(D9,F9,H9)</f>
        <v>0</v>
      </c>
      <c r="K9" s="1074"/>
      <c r="L9" s="1075"/>
    </row>
    <row r="10" spans="2:14" ht="21" customHeight="1" thickBot="1">
      <c r="B10" s="1077" t="s">
        <v>684</v>
      </c>
      <c r="C10" s="790">
        <f>IF(①交付申請書!C9="","",①交付申請書!C9)</f>
        <v>0</v>
      </c>
      <c r="D10" s="791" t="str">
        <f>IF('⑦2.変更活動積算内訳（戦略）'!M6="","",'⑦2.変更活動積算内訳（戦略）'!M6)</f>
        <v/>
      </c>
      <c r="E10" s="792">
        <f>IF(①交付申請書!D9="","",①交付申請書!D9)</f>
        <v>0</v>
      </c>
      <c r="F10" s="791" t="str">
        <f>IF('⑦2.変更活動積算内訳（戦略）'!N6="","",'⑦2.変更活動積算内訳（戦略）'!N6)</f>
        <v/>
      </c>
      <c r="G10" s="472">
        <f>IF(①交付申請書!E9="","",①交付申請書!E9)</f>
        <v>0</v>
      </c>
      <c r="H10" s="471" t="str">
        <f>IF('⑦2.変更活動積算内訳（戦略）'!O6="","",'⑦2.変更活動積算内訳（戦略）'!O6)</f>
        <v/>
      </c>
      <c r="I10" s="793">
        <f t="shared" si="0"/>
        <v>0</v>
      </c>
      <c r="J10" s="794">
        <f t="shared" si="1"/>
        <v>0</v>
      </c>
      <c r="K10" s="765"/>
      <c r="L10" s="766"/>
    </row>
    <row r="11" spans="2:14" ht="21" customHeight="1" thickTop="1" thickBot="1">
      <c r="B11" s="454" t="s">
        <v>273</v>
      </c>
      <c r="C11" s="795">
        <f t="shared" ref="C11:J11" si="2">SUM(C8:C10)</f>
        <v>0</v>
      </c>
      <c r="D11" s="796">
        <f t="shared" si="2"/>
        <v>0</v>
      </c>
      <c r="E11" s="797">
        <f t="shared" si="2"/>
        <v>0</v>
      </c>
      <c r="F11" s="796">
        <f t="shared" si="2"/>
        <v>0</v>
      </c>
      <c r="G11" s="478">
        <f t="shared" si="2"/>
        <v>0</v>
      </c>
      <c r="H11" s="477">
        <f t="shared" si="2"/>
        <v>0</v>
      </c>
      <c r="I11" s="798">
        <f t="shared" si="2"/>
        <v>0</v>
      </c>
      <c r="J11" s="799">
        <f t="shared" si="2"/>
        <v>0</v>
      </c>
      <c r="K11" s="800" t="str">
        <f>IF(①交付申請書!G10="消費税仕入控除額","",①交付申請書!G10)</f>
        <v/>
      </c>
      <c r="L11" s="767" t="s">
        <v>179</v>
      </c>
      <c r="N11" s="458" t="s">
        <v>284</v>
      </c>
    </row>
    <row r="12" spans="2:14" ht="15.75" customHeight="1">
      <c r="F12" s="509"/>
      <c r="G12" s="509"/>
      <c r="H12" s="509"/>
    </row>
    <row r="13" spans="2:14" ht="23.25" customHeight="1">
      <c r="B13" s="307" t="s">
        <v>181</v>
      </c>
    </row>
    <row r="14" spans="2:14" ht="21" customHeight="1" thickBot="1">
      <c r="B14" s="308" t="s">
        <v>182</v>
      </c>
      <c r="D14" s="768"/>
      <c r="F14" s="769"/>
      <c r="G14" s="769"/>
      <c r="H14" s="769"/>
      <c r="I14" s="770"/>
      <c r="J14" s="770"/>
      <c r="K14" s="419"/>
      <c r="L14" s="447" t="s">
        <v>400</v>
      </c>
    </row>
    <row r="15" spans="2:14" ht="18" customHeight="1">
      <c r="B15" s="1523" t="s">
        <v>401</v>
      </c>
      <c r="C15" s="1576" t="s">
        <v>402</v>
      </c>
      <c r="D15" s="1818"/>
      <c r="E15" s="1813" t="s">
        <v>403</v>
      </c>
      <c r="F15" s="1465" t="s">
        <v>429</v>
      </c>
      <c r="G15" s="1466"/>
      <c r="H15" s="1466"/>
      <c r="I15" s="1467"/>
      <c r="J15" s="1813" t="s">
        <v>297</v>
      </c>
      <c r="K15" s="1813"/>
      <c r="L15" s="1566"/>
    </row>
    <row r="16" spans="2:14" ht="18" customHeight="1" thickBot="1">
      <c r="B16" s="1815"/>
      <c r="C16" s="1819"/>
      <c r="D16" s="1820"/>
      <c r="E16" s="1814"/>
      <c r="F16" s="1821" t="s">
        <v>430</v>
      </c>
      <c r="G16" s="1822"/>
      <c r="H16" s="1821" t="s">
        <v>431</v>
      </c>
      <c r="I16" s="1822"/>
      <c r="J16" s="1814"/>
      <c r="K16" s="1814"/>
      <c r="L16" s="1567"/>
    </row>
    <row r="17" spans="2:12" ht="18" customHeight="1">
      <c r="B17" s="1439"/>
      <c r="C17" s="771" t="s">
        <v>321</v>
      </c>
      <c r="D17" s="450" t="s">
        <v>407</v>
      </c>
      <c r="E17" s="1578"/>
      <c r="F17" s="772" t="s">
        <v>321</v>
      </c>
      <c r="G17" s="773" t="s">
        <v>407</v>
      </c>
      <c r="H17" s="774" t="s">
        <v>321</v>
      </c>
      <c r="I17" s="773" t="s">
        <v>407</v>
      </c>
      <c r="J17" s="1578"/>
      <c r="K17" s="1578"/>
      <c r="L17" s="1568"/>
    </row>
    <row r="18" spans="2:12" ht="21" customHeight="1">
      <c r="B18" s="775" t="s">
        <v>408</v>
      </c>
      <c r="C18" s="801">
        <f>IF(C11="","",C11)</f>
        <v>0</v>
      </c>
      <c r="D18" s="802">
        <f>IF(D11="","",D11)</f>
        <v>0</v>
      </c>
      <c r="E18" s="787">
        <f>IF(①交付申請書!D16="",0,①交付申請書!D16)</f>
        <v>0</v>
      </c>
      <c r="F18" s="785">
        <f>IF(C18&lt;D18,D18-C18,0)</f>
        <v>0</v>
      </c>
      <c r="G18" s="786">
        <f>IF(C18&gt;D18,D18-C18,0)</f>
        <v>0</v>
      </c>
      <c r="H18" s="787">
        <f>IF(D18&gt;E18,D18-E18,0)</f>
        <v>0</v>
      </c>
      <c r="I18" s="786">
        <f>IF(D18&lt;E18,D18-E18,0)</f>
        <v>0</v>
      </c>
      <c r="J18" s="1804"/>
      <c r="K18" s="1805"/>
      <c r="L18" s="1806"/>
    </row>
    <row r="19" spans="2:12" ht="21" customHeight="1">
      <c r="B19" s="775" t="s">
        <v>409</v>
      </c>
      <c r="C19" s="801">
        <f>IF(E11="","",E11)</f>
        <v>0</v>
      </c>
      <c r="D19" s="802">
        <f>IF(F11="","",F11)</f>
        <v>0</v>
      </c>
      <c r="E19" s="787">
        <f>IF(①交付申請書!D17="",0,①交付申請書!D17)</f>
        <v>0</v>
      </c>
      <c r="F19" s="785">
        <f t="shared" ref="F19:F20" si="3">IF(C19&gt;D19,"",D19-C19)</f>
        <v>0</v>
      </c>
      <c r="G19" s="786">
        <f t="shared" ref="G19:G20" si="4">IF(C19&lt;D19,"",D19-C19)</f>
        <v>0</v>
      </c>
      <c r="H19" s="787">
        <f t="shared" ref="H19:H20" si="5">IF(D19&lt;E19,"",D19-E19)</f>
        <v>0</v>
      </c>
      <c r="I19" s="786">
        <f t="shared" ref="I19:I20" si="6">IF(D19&gt;E19,"",D19-E19)</f>
        <v>0</v>
      </c>
      <c r="J19" s="1804"/>
      <c r="K19" s="1805"/>
      <c r="L19" s="1806"/>
    </row>
    <row r="20" spans="2:12" ht="21" customHeight="1" thickBot="1">
      <c r="B20" s="776" t="s">
        <v>410</v>
      </c>
      <c r="C20" s="803">
        <f>IF(G11="","",G11)</f>
        <v>0</v>
      </c>
      <c r="D20" s="804">
        <f>IF(H11="","",H11)</f>
        <v>0</v>
      </c>
      <c r="E20" s="792">
        <f>IF(①交付申請書!D18="",0,①交付申請書!D18)</f>
        <v>0</v>
      </c>
      <c r="F20" s="790">
        <f t="shared" si="3"/>
        <v>0</v>
      </c>
      <c r="G20" s="791">
        <f t="shared" si="4"/>
        <v>0</v>
      </c>
      <c r="H20" s="792">
        <f t="shared" si="5"/>
        <v>0</v>
      </c>
      <c r="I20" s="791">
        <f t="shared" si="6"/>
        <v>0</v>
      </c>
      <c r="J20" s="1807"/>
      <c r="K20" s="1808"/>
      <c r="L20" s="1809"/>
    </row>
    <row r="21" spans="2:12" ht="21" customHeight="1" thickTop="1" thickBot="1">
      <c r="B21" s="777" t="s">
        <v>227</v>
      </c>
      <c r="C21" s="805">
        <f>SUM(C18:C20)</f>
        <v>0</v>
      </c>
      <c r="D21" s="806">
        <f t="shared" ref="D21:I21" si="7">SUM(D18:D20)</f>
        <v>0</v>
      </c>
      <c r="E21" s="797">
        <f t="shared" si="7"/>
        <v>0</v>
      </c>
      <c r="F21" s="795">
        <f t="shared" si="7"/>
        <v>0</v>
      </c>
      <c r="G21" s="796">
        <f t="shared" si="7"/>
        <v>0</v>
      </c>
      <c r="H21" s="797">
        <f t="shared" si="7"/>
        <v>0</v>
      </c>
      <c r="I21" s="796">
        <f t="shared" si="7"/>
        <v>0</v>
      </c>
      <c r="J21" s="1810"/>
      <c r="K21" s="1811"/>
      <c r="L21" s="1812"/>
    </row>
    <row r="22" spans="2:12" ht="23.25" customHeight="1" thickBot="1">
      <c r="B22" s="308" t="s">
        <v>194</v>
      </c>
      <c r="F22" s="778"/>
      <c r="G22" s="778"/>
      <c r="H22" s="778"/>
      <c r="I22" s="779"/>
      <c r="J22" s="779"/>
      <c r="K22" s="419"/>
      <c r="L22" s="447" t="s">
        <v>400</v>
      </c>
    </row>
    <row r="23" spans="2:12" ht="18" customHeight="1">
      <c r="B23" s="1523" t="s">
        <v>401</v>
      </c>
      <c r="C23" s="1576" t="s">
        <v>402</v>
      </c>
      <c r="D23" s="1818"/>
      <c r="E23" s="1813" t="s">
        <v>403</v>
      </c>
      <c r="F23" s="1465" t="s">
        <v>404</v>
      </c>
      <c r="G23" s="1466"/>
      <c r="H23" s="1466"/>
      <c r="I23" s="1467"/>
      <c r="J23" s="1813" t="s">
        <v>297</v>
      </c>
      <c r="K23" s="1813"/>
      <c r="L23" s="1566"/>
    </row>
    <row r="24" spans="2:12" ht="18" customHeight="1" thickBot="1">
      <c r="B24" s="1815"/>
      <c r="C24" s="1819"/>
      <c r="D24" s="1820"/>
      <c r="E24" s="1814"/>
      <c r="F24" s="1821" t="s">
        <v>405</v>
      </c>
      <c r="G24" s="1822"/>
      <c r="H24" s="1821" t="s">
        <v>406</v>
      </c>
      <c r="I24" s="1822"/>
      <c r="J24" s="1814"/>
      <c r="K24" s="1814"/>
      <c r="L24" s="1567"/>
    </row>
    <row r="25" spans="2:12" ht="18" customHeight="1">
      <c r="B25" s="1439"/>
      <c r="C25" s="771" t="s">
        <v>321</v>
      </c>
      <c r="D25" s="450" t="s">
        <v>407</v>
      </c>
      <c r="E25" s="1578"/>
      <c r="F25" s="772" t="s">
        <v>321</v>
      </c>
      <c r="G25" s="773" t="s">
        <v>407</v>
      </c>
      <c r="H25" s="774" t="s">
        <v>321</v>
      </c>
      <c r="I25" s="773" t="s">
        <v>407</v>
      </c>
      <c r="J25" s="1578"/>
      <c r="K25" s="1578"/>
      <c r="L25" s="1568"/>
    </row>
    <row r="26" spans="2:12" ht="21" customHeight="1">
      <c r="B26" s="775" t="s">
        <v>408</v>
      </c>
      <c r="C26" s="801">
        <f>IF(①交付申請書!C23="","",①交付申請書!C23)</f>
        <v>0</v>
      </c>
      <c r="D26" s="802">
        <f>IF(D11="","",D11)</f>
        <v>0</v>
      </c>
      <c r="E26" s="787">
        <f>IF(①交付申請書!D23="",0,①交付申請書!D23)</f>
        <v>0</v>
      </c>
      <c r="F26" s="785">
        <f>IF(C26&lt;D26,D26-C26,0)</f>
        <v>0</v>
      </c>
      <c r="G26" s="786">
        <f>IF(C26&gt;D26,D26-C26,0)</f>
        <v>0</v>
      </c>
      <c r="H26" s="787">
        <f>IF(D26&gt;E26,D26-E26,0)</f>
        <v>0</v>
      </c>
      <c r="I26" s="786">
        <f>IF(D26&lt;E26,D26-E26,0)</f>
        <v>0</v>
      </c>
      <c r="J26" s="1804"/>
      <c r="K26" s="1805"/>
      <c r="L26" s="1806"/>
    </row>
    <row r="27" spans="2:12" ht="21" customHeight="1">
      <c r="B27" s="775" t="s">
        <v>409</v>
      </c>
      <c r="C27" s="801">
        <f>IF(①交付申請書!C24="","",①交付申請書!C24)</f>
        <v>0</v>
      </c>
      <c r="D27" s="802">
        <f>IF(F11="","",F11)</f>
        <v>0</v>
      </c>
      <c r="E27" s="787">
        <f>IF(①交付申請書!D24="",0,①交付申請書!D24)</f>
        <v>0</v>
      </c>
      <c r="F27" s="785">
        <f t="shared" ref="F27:F28" si="8">IF(C27&lt;D27,D27-C27,0)</f>
        <v>0</v>
      </c>
      <c r="G27" s="786">
        <f t="shared" ref="G27:G28" si="9">IF(C27&gt;D27,D27-C27,0)</f>
        <v>0</v>
      </c>
      <c r="H27" s="787">
        <f t="shared" ref="H27:H28" si="10">IF(D27&gt;E27,D27-E27,0)</f>
        <v>0</v>
      </c>
      <c r="I27" s="786">
        <f t="shared" ref="I27:I28" si="11">IF(D27&lt;E27,D27-E27,0)</f>
        <v>0</v>
      </c>
      <c r="J27" s="1804"/>
      <c r="K27" s="1805"/>
      <c r="L27" s="1806"/>
    </row>
    <row r="28" spans="2:12" ht="21" customHeight="1" thickBot="1">
      <c r="B28" s="776" t="s">
        <v>410</v>
      </c>
      <c r="C28" s="803">
        <f>IF(①交付申請書!C25="","",①交付申請書!C25)</f>
        <v>0</v>
      </c>
      <c r="D28" s="804">
        <f>IF(H11="","",H11)</f>
        <v>0</v>
      </c>
      <c r="E28" s="792">
        <f>IF(①交付申請書!D25="",0,①交付申請書!D25)</f>
        <v>0</v>
      </c>
      <c r="F28" s="790">
        <f t="shared" si="8"/>
        <v>0</v>
      </c>
      <c r="G28" s="791">
        <f t="shared" si="9"/>
        <v>0</v>
      </c>
      <c r="H28" s="792">
        <f t="shared" si="10"/>
        <v>0</v>
      </c>
      <c r="I28" s="791">
        <f t="shared" si="11"/>
        <v>0</v>
      </c>
      <c r="J28" s="1807"/>
      <c r="K28" s="1808"/>
      <c r="L28" s="1809"/>
    </row>
    <row r="29" spans="2:12" ht="21" customHeight="1" thickTop="1" thickBot="1">
      <c r="B29" s="777" t="s">
        <v>227</v>
      </c>
      <c r="C29" s="805">
        <f t="shared" ref="C29:I29" si="12">SUM(C26:C28)</f>
        <v>0</v>
      </c>
      <c r="D29" s="806">
        <f t="shared" si="12"/>
        <v>0</v>
      </c>
      <c r="E29" s="797">
        <f t="shared" si="12"/>
        <v>0</v>
      </c>
      <c r="F29" s="795">
        <f t="shared" si="12"/>
        <v>0</v>
      </c>
      <c r="G29" s="796">
        <f t="shared" si="12"/>
        <v>0</v>
      </c>
      <c r="H29" s="797">
        <f t="shared" si="12"/>
        <v>0</v>
      </c>
      <c r="I29" s="796">
        <f t="shared" si="12"/>
        <v>0</v>
      </c>
      <c r="J29" s="1810"/>
      <c r="K29" s="1811"/>
      <c r="L29" s="1812"/>
    </row>
    <row r="30" spans="2:12" ht="14.25" customHeight="1" thickBot="1">
      <c r="B30" s="780"/>
      <c r="C30" s="781"/>
      <c r="D30" s="781"/>
      <c r="E30" s="781"/>
      <c r="F30" s="781"/>
      <c r="G30" s="782"/>
      <c r="H30" s="782"/>
    </row>
    <row r="31" spans="2:12" ht="21" customHeight="1" thickBot="1">
      <c r="B31" s="320" t="s">
        <v>196</v>
      </c>
      <c r="C31" s="669"/>
      <c r="D31" s="1816" t="str">
        <f>IF(①交付申請書!D28="日付を入力してください","",①交付申請書!D28)</f>
        <v/>
      </c>
      <c r="E31" s="1817"/>
      <c r="F31" s="783"/>
      <c r="H31" s="784"/>
    </row>
    <row r="32" spans="2:12" ht="9.75" customHeight="1"/>
    <row r="33" ht="21" customHeight="1"/>
  </sheetData>
  <sheetProtection algorithmName="SHA-512" hashValue="5dZaY5XAtldKoD6ZXtGozQlm9bP77kgsMDX21kUiUgRkY168CiLyJBFnkBTwUDNpP/MBlSLH0/BawoLEWbtHhQ==" saltValue="J3aqL6ugsZDDOfdjUllABQ==" spinCount="100000" sheet="1" scenarios="1" formatCells="0" formatColumns="0" formatRows="0"/>
  <mergeCells count="31">
    <mergeCell ref="J5:J7"/>
    <mergeCell ref="K5:L7"/>
    <mergeCell ref="B15:B17"/>
    <mergeCell ref="F15:I15"/>
    <mergeCell ref="B5:B7"/>
    <mergeCell ref="I5:I7"/>
    <mergeCell ref="C5:H5"/>
    <mergeCell ref="C6:D6"/>
    <mergeCell ref="E6:F6"/>
    <mergeCell ref="G6:H6"/>
    <mergeCell ref="C15:D16"/>
    <mergeCell ref="F16:G16"/>
    <mergeCell ref="H16:I16"/>
    <mergeCell ref="E15:E17"/>
    <mergeCell ref="J15:L17"/>
    <mergeCell ref="D31:E31"/>
    <mergeCell ref="C23:D24"/>
    <mergeCell ref="F23:I23"/>
    <mergeCell ref="F24:G24"/>
    <mergeCell ref="H24:I24"/>
    <mergeCell ref="E23:E25"/>
    <mergeCell ref="J26:L26"/>
    <mergeCell ref="J27:L27"/>
    <mergeCell ref="J28:L28"/>
    <mergeCell ref="J29:L29"/>
    <mergeCell ref="B23:B25"/>
    <mergeCell ref="J18:L18"/>
    <mergeCell ref="J19:L19"/>
    <mergeCell ref="J20:L20"/>
    <mergeCell ref="J21:L21"/>
    <mergeCell ref="J23:L25"/>
  </mergeCells>
  <phoneticPr fontId="1"/>
  <conditionalFormatting sqref="L11">
    <cfRule type="containsText" dxfId="2517" priority="6" operator="containsText" text="消費税仕入控除額">
      <formula>NOT(ISERROR(SEARCH("消費税仕入控除額",L11)))</formula>
    </cfRule>
  </conditionalFormatting>
  <conditionalFormatting sqref="K11">
    <cfRule type="containsText" dxfId="2516" priority="5" operator="containsText" text="消費税仕入控除額">
      <formula>NOT(ISERROR(SEARCH("消費税仕入控除額",K11)))</formula>
    </cfRule>
  </conditionalFormatting>
  <conditionalFormatting sqref="D31:E31">
    <cfRule type="notContainsText" dxfId="2515" priority="3" operator="notContains" text="入力">
      <formula>ISERROR(SEARCH("入力",D31))</formula>
    </cfRule>
    <cfRule type="beginsWith" dxfId="2514" priority="4" operator="beginsWith" text="入力してください">
      <formula>LEFT(D31,LEN("入力してください"))="入力してください"</formula>
    </cfRule>
  </conditionalFormatting>
  <dataValidations disablePrompts="1" count="3">
    <dataValidation type="list" allowBlank="1" showInputMessage="1" showErrorMessage="1" sqref="L11">
      <formula1>"消費税仕入控除額,該当なし,含税額"</formula1>
    </dataValidation>
    <dataValidation allowBlank="1" showInputMessage="1" showErrorMessage="1" prompt="西暦で入力してください。_x000a_例：2021/2/28" sqref="H31"/>
    <dataValidation allowBlank="1" showInputMessage="1" showErrorMessage="1" promptTitle="西暦で入力してください。" prompt="例：2022/3/1" sqref="D31:E31"/>
  </dataValidations>
  <pageMargins left="0.59055118110236227" right="0.39370078740157483" top="0.74803149606299213" bottom="0.35433070866141736" header="0.31496062992125984" footer="0.15748031496062992"/>
  <pageSetup paperSize="9" scale="79" fitToHeight="0" orientation="landscape" r:id="rId1"/>
  <headerFooter>
    <oddHeader>&amp;L様式７（別添２）</oddHeader>
    <oddFooter>&amp;C&amp;"ＭＳ Ｐゴシック,標準"&amp;10&amp;P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U47"/>
  <sheetViews>
    <sheetView view="pageBreakPreview" zoomScaleNormal="100" zoomScaleSheetLayoutView="100" workbookViewId="0"/>
  </sheetViews>
  <sheetFormatPr defaultRowHeight="14.25"/>
  <cols>
    <col min="1" max="1" width="1.625" style="13" customWidth="1"/>
    <col min="2" max="2" width="14.75" style="13" customWidth="1"/>
    <col min="3" max="3" width="8.375" style="13" customWidth="1"/>
    <col min="4" max="4" width="5.875" style="13" customWidth="1"/>
    <col min="5" max="8" width="9.875" style="13" customWidth="1"/>
    <col min="9" max="9" width="13.625" style="13" customWidth="1"/>
    <col min="10" max="10" width="18.75" style="13" customWidth="1"/>
    <col min="11" max="12" width="9.875" style="13" customWidth="1"/>
    <col min="13" max="13" width="11.875" style="13" customWidth="1"/>
    <col min="14" max="14" width="2" style="13" customWidth="1"/>
    <col min="15" max="15" width="1.625" style="13" customWidth="1"/>
    <col min="16" max="16384" width="9" style="13"/>
  </cols>
  <sheetData>
    <row r="1" spans="2:21" ht="9" customHeight="1"/>
    <row r="2" spans="2:21" ht="23.25" customHeight="1">
      <c r="B2" s="1112" t="s">
        <v>4</v>
      </c>
      <c r="C2" s="1112"/>
      <c r="D2" s="1112"/>
      <c r="E2" s="1112"/>
      <c r="F2" s="1112"/>
      <c r="G2" s="1112"/>
      <c r="H2" s="1112"/>
      <c r="I2" s="1112"/>
      <c r="J2" s="1112"/>
      <c r="K2" s="1112"/>
      <c r="L2" s="1112"/>
      <c r="M2" s="997"/>
      <c r="N2" s="31"/>
      <c r="O2" s="26"/>
    </row>
    <row r="3" spans="2:21" s="29" customFormat="1" ht="10.5" customHeight="1">
      <c r="B3" s="19"/>
      <c r="C3" s="19"/>
      <c r="D3" s="19"/>
      <c r="E3" s="19"/>
      <c r="F3" s="19"/>
      <c r="G3" s="19"/>
      <c r="O3" s="19"/>
      <c r="T3" s="13"/>
      <c r="U3" s="13"/>
    </row>
    <row r="4" spans="2:21" s="29" customFormat="1" ht="18" customHeight="1">
      <c r="B4" s="32"/>
      <c r="C4" s="32"/>
      <c r="D4" s="33"/>
      <c r="E4" s="33"/>
      <c r="F4" s="33"/>
      <c r="G4" s="33"/>
      <c r="H4" s="33"/>
      <c r="I4" s="33"/>
      <c r="J4" s="33"/>
      <c r="K4" s="1110" t="s">
        <v>5</v>
      </c>
      <c r="L4" s="1110" t="s">
        <v>6</v>
      </c>
      <c r="M4" s="1110" t="s">
        <v>7</v>
      </c>
      <c r="O4" s="19"/>
      <c r="T4" s="13"/>
      <c r="U4" s="13"/>
    </row>
    <row r="5" spans="2:21" s="29" customFormat="1" ht="18" customHeight="1">
      <c r="B5" s="35"/>
      <c r="C5" s="35"/>
      <c r="D5" s="34"/>
      <c r="E5" s="34"/>
      <c r="F5" s="34"/>
      <c r="G5" s="34"/>
      <c r="H5" s="34"/>
      <c r="I5" s="34"/>
      <c r="J5" s="36"/>
      <c r="K5" s="1111"/>
      <c r="L5" s="1111"/>
      <c r="M5" s="1111"/>
      <c r="O5" s="19"/>
      <c r="T5" s="13"/>
      <c r="U5" s="13"/>
    </row>
    <row r="6" spans="2:21" s="29" customFormat="1" ht="19.5" customHeight="1">
      <c r="B6" s="137" t="s">
        <v>585</v>
      </c>
      <c r="C6" s="59" t="s">
        <v>586</v>
      </c>
      <c r="D6" s="83"/>
      <c r="E6" s="83"/>
      <c r="F6" s="83"/>
      <c r="G6" s="83"/>
      <c r="H6" s="83"/>
      <c r="I6" s="83"/>
      <c r="J6" s="124"/>
      <c r="K6" s="47"/>
      <c r="L6" s="47"/>
      <c r="M6" s="47"/>
      <c r="N6" s="19"/>
      <c r="O6" s="19"/>
      <c r="T6" s="13"/>
      <c r="U6" s="13"/>
    </row>
    <row r="7" spans="2:21" s="29" customFormat="1" ht="19.5" customHeight="1">
      <c r="B7" s="80"/>
      <c r="C7" s="78"/>
      <c r="D7" s="2"/>
      <c r="E7" s="2"/>
      <c r="F7" s="2"/>
      <c r="G7" s="81"/>
      <c r="H7" s="19"/>
      <c r="I7" s="19"/>
      <c r="J7" s="82"/>
      <c r="K7" s="33"/>
      <c r="L7" s="33"/>
      <c r="M7" s="57"/>
      <c r="N7" s="19"/>
      <c r="O7" s="19"/>
      <c r="T7" s="13"/>
      <c r="U7" s="13"/>
    </row>
    <row r="8" spans="2:21" s="29" customFormat="1" ht="24.75" customHeight="1">
      <c r="B8" s="45"/>
      <c r="C8" s="77"/>
      <c r="D8" s="54" t="s">
        <v>345</v>
      </c>
      <c r="E8" s="19"/>
      <c r="F8" s="19"/>
      <c r="G8" s="19"/>
      <c r="H8" s="19"/>
      <c r="I8" s="19" t="s">
        <v>346</v>
      </c>
      <c r="J8" s="19"/>
      <c r="K8" s="19"/>
      <c r="L8" s="19"/>
      <c r="M8" s="52"/>
      <c r="N8" s="19"/>
      <c r="O8" s="19"/>
      <c r="T8" s="13"/>
      <c r="U8" s="13"/>
    </row>
    <row r="9" spans="2:21" s="29" customFormat="1" ht="24.75" customHeight="1">
      <c r="B9" s="45"/>
      <c r="C9" s="45"/>
      <c r="G9" s="19"/>
      <c r="H9" s="19"/>
      <c r="I9" s="19" t="s">
        <v>347</v>
      </c>
      <c r="J9" s="19"/>
      <c r="K9" s="19"/>
      <c r="L9" s="19"/>
      <c r="M9" s="52"/>
      <c r="N9" s="19"/>
      <c r="O9" s="19"/>
      <c r="T9" s="13"/>
      <c r="U9" s="13"/>
    </row>
    <row r="10" spans="2:21" s="29" customFormat="1" ht="24.75" customHeight="1">
      <c r="B10" s="45"/>
      <c r="C10" s="35"/>
      <c r="D10" s="34"/>
      <c r="E10" s="116"/>
      <c r="F10" s="58" t="s">
        <v>348</v>
      </c>
      <c r="G10" s="34"/>
      <c r="H10" s="34"/>
      <c r="I10" s="34" t="s">
        <v>349</v>
      </c>
      <c r="J10" s="34"/>
      <c r="K10" s="19"/>
      <c r="L10" s="19"/>
      <c r="M10" s="36"/>
      <c r="N10" s="19"/>
      <c r="O10" s="19"/>
      <c r="T10" s="13"/>
      <c r="U10" s="13"/>
    </row>
    <row r="11" spans="2:21" s="29" customFormat="1" ht="19.5" customHeight="1">
      <c r="B11" s="77" t="s">
        <v>350</v>
      </c>
      <c r="C11" s="123" t="s">
        <v>351</v>
      </c>
      <c r="D11" s="65" t="s">
        <v>17</v>
      </c>
      <c r="E11" s="83" t="s">
        <v>352</v>
      </c>
      <c r="F11" s="83"/>
      <c r="G11" s="83"/>
      <c r="H11" s="83"/>
      <c r="I11" s="83"/>
      <c r="J11" s="120"/>
      <c r="K11" s="47"/>
      <c r="L11" s="47"/>
      <c r="M11" s="47"/>
      <c r="N11" s="19"/>
      <c r="O11" s="19"/>
      <c r="T11" s="13"/>
      <c r="U11" s="13"/>
    </row>
    <row r="12" spans="2:21" s="29" customFormat="1" ht="19.5" customHeight="1">
      <c r="B12" s="45"/>
      <c r="C12" s="123" t="s">
        <v>351</v>
      </c>
      <c r="D12" s="65" t="s">
        <v>19</v>
      </c>
      <c r="E12" s="83" t="s">
        <v>353</v>
      </c>
      <c r="F12" s="83"/>
      <c r="G12" s="83"/>
      <c r="H12" s="83"/>
      <c r="I12" s="83"/>
      <c r="J12" s="120"/>
      <c r="K12" s="47"/>
      <c r="L12" s="47"/>
      <c r="M12" s="47"/>
      <c r="N12" s="19"/>
      <c r="O12" s="19"/>
      <c r="T12" s="13"/>
      <c r="U12" s="13"/>
    </row>
    <row r="13" spans="2:21" s="29" customFormat="1" ht="19.5" customHeight="1">
      <c r="B13" s="45"/>
      <c r="C13" s="123" t="s">
        <v>351</v>
      </c>
      <c r="D13" s="65" t="s">
        <v>686</v>
      </c>
      <c r="E13" s="83" t="s">
        <v>695</v>
      </c>
      <c r="F13" s="83"/>
      <c r="G13" s="83"/>
      <c r="H13" s="83"/>
      <c r="I13" s="83"/>
      <c r="J13" s="1078"/>
      <c r="K13" s="47"/>
      <c r="L13" s="47"/>
      <c r="M13" s="47"/>
      <c r="N13" s="19"/>
      <c r="O13" s="19"/>
      <c r="T13" s="13"/>
      <c r="U13" s="13"/>
    </row>
    <row r="14" spans="2:21" s="29" customFormat="1" ht="19.5" customHeight="1">
      <c r="B14" s="45"/>
      <c r="C14" s="123" t="s">
        <v>354</v>
      </c>
      <c r="D14" s="65" t="s">
        <v>17</v>
      </c>
      <c r="E14" s="83" t="s">
        <v>355</v>
      </c>
      <c r="F14" s="83"/>
      <c r="G14" s="83"/>
      <c r="H14" s="83"/>
      <c r="I14" s="46"/>
      <c r="J14" s="119"/>
      <c r="K14" s="47"/>
      <c r="L14" s="47"/>
      <c r="M14" s="47"/>
      <c r="N14" s="19"/>
      <c r="O14" s="19"/>
      <c r="T14" s="13"/>
      <c r="U14" s="13"/>
    </row>
    <row r="15" spans="2:21" s="29" customFormat="1" ht="19.5" customHeight="1">
      <c r="B15" s="45"/>
      <c r="C15" s="123" t="s">
        <v>354</v>
      </c>
      <c r="D15" s="65" t="s">
        <v>19</v>
      </c>
      <c r="E15" s="83" t="s">
        <v>356</v>
      </c>
      <c r="F15" s="83"/>
      <c r="G15" s="83"/>
      <c r="H15" s="83"/>
      <c r="I15" s="46"/>
      <c r="J15" s="119"/>
      <c r="K15" s="47"/>
      <c r="L15" s="47"/>
      <c r="M15" s="47"/>
      <c r="N15" s="19"/>
      <c r="O15" s="19"/>
      <c r="T15" s="13"/>
      <c r="U15" s="13"/>
    </row>
    <row r="16" spans="2:21" s="29" customFormat="1" ht="19.5" customHeight="1">
      <c r="B16" s="45"/>
      <c r="C16" s="123" t="s">
        <v>354</v>
      </c>
      <c r="D16" s="65" t="s">
        <v>686</v>
      </c>
      <c r="E16" s="83" t="s">
        <v>696</v>
      </c>
      <c r="F16" s="83"/>
      <c r="G16" s="83"/>
      <c r="H16" s="83"/>
      <c r="I16" s="40"/>
      <c r="J16" s="34"/>
      <c r="K16" s="47"/>
      <c r="L16" s="47"/>
      <c r="M16" s="47"/>
      <c r="N16" s="19"/>
      <c r="O16" s="19"/>
      <c r="T16" s="13"/>
      <c r="U16" s="13"/>
    </row>
    <row r="17" spans="2:21" s="29" customFormat="1" ht="19.5" customHeight="1">
      <c r="B17" s="45"/>
      <c r="C17" s="117"/>
      <c r="D17" s="72"/>
      <c r="E17" s="78" t="s">
        <v>357</v>
      </c>
      <c r="F17" s="118" t="s">
        <v>32</v>
      </c>
      <c r="G17" s="34" t="s">
        <v>33</v>
      </c>
      <c r="H17" s="34"/>
      <c r="I17" s="34"/>
      <c r="J17" s="34"/>
      <c r="K17" s="47"/>
      <c r="L17" s="47"/>
      <c r="M17" s="47"/>
      <c r="O17" s="19"/>
      <c r="T17" s="13"/>
      <c r="U17" s="13"/>
    </row>
    <row r="18" spans="2:21" s="29" customFormat="1" ht="19.5" customHeight="1">
      <c r="B18" s="45"/>
      <c r="C18" s="79"/>
      <c r="D18" s="1"/>
      <c r="E18" s="51"/>
      <c r="F18" s="48" t="s">
        <v>34</v>
      </c>
      <c r="G18" s="46" t="s">
        <v>35</v>
      </c>
      <c r="H18" s="1"/>
      <c r="I18" s="46"/>
      <c r="J18" s="46"/>
      <c r="K18" s="47"/>
      <c r="L18" s="47"/>
      <c r="M18" s="47"/>
      <c r="N18" s="19"/>
      <c r="O18" s="19"/>
      <c r="T18" s="13"/>
      <c r="U18" s="13"/>
    </row>
    <row r="19" spans="2:21" s="29" customFormat="1" ht="19.5" customHeight="1">
      <c r="B19" s="35"/>
      <c r="C19" s="66"/>
      <c r="D19" s="46"/>
      <c r="E19" s="51"/>
      <c r="F19" s="48" t="s">
        <v>36</v>
      </c>
      <c r="G19" s="46" t="s">
        <v>37</v>
      </c>
      <c r="H19" s="46"/>
      <c r="I19" s="46"/>
      <c r="J19" s="46"/>
      <c r="K19" s="47"/>
      <c r="L19" s="47"/>
      <c r="M19" s="47"/>
      <c r="N19" s="19"/>
      <c r="O19" s="19"/>
      <c r="T19" s="13"/>
      <c r="U19" s="13"/>
    </row>
    <row r="20" spans="2:21" s="29" customFormat="1" ht="19.5" customHeight="1">
      <c r="B20" s="121" t="s">
        <v>432</v>
      </c>
      <c r="C20" s="125" t="s">
        <v>359</v>
      </c>
      <c r="D20" s="44"/>
      <c r="E20" s="44"/>
      <c r="F20" s="44"/>
      <c r="G20" s="40"/>
      <c r="H20" s="46"/>
      <c r="I20" s="46"/>
      <c r="J20" s="46"/>
      <c r="K20" s="47"/>
      <c r="L20" s="47"/>
      <c r="M20" s="47"/>
      <c r="N20" s="19"/>
      <c r="O20" s="19"/>
      <c r="T20" s="13"/>
      <c r="U20" s="13"/>
    </row>
    <row r="21" spans="2:21" s="29" customFormat="1" ht="19.5" customHeight="1">
      <c r="B21" s="77"/>
      <c r="C21" s="66" t="s">
        <v>360</v>
      </c>
      <c r="D21" s="46"/>
      <c r="E21" s="47" t="s">
        <v>361</v>
      </c>
      <c r="F21" s="46"/>
      <c r="G21" s="46"/>
      <c r="H21" s="46"/>
      <c r="I21" s="46"/>
      <c r="J21" s="46"/>
      <c r="K21" s="47"/>
      <c r="L21" s="47"/>
      <c r="M21" s="47"/>
      <c r="N21" s="19"/>
      <c r="O21" s="19"/>
      <c r="T21" s="13"/>
      <c r="U21" s="13"/>
    </row>
    <row r="22" spans="2:21" s="29" customFormat="1" ht="19.5" customHeight="1">
      <c r="B22" s="45"/>
      <c r="C22" s="66" t="s">
        <v>362</v>
      </c>
      <c r="D22" s="46"/>
      <c r="E22" s="51" t="s">
        <v>363</v>
      </c>
      <c r="F22" s="46"/>
      <c r="G22" s="46"/>
      <c r="H22" s="46"/>
      <c r="I22" s="46"/>
      <c r="J22" s="46"/>
      <c r="K22" s="47"/>
      <c r="L22" s="47"/>
      <c r="M22" s="47"/>
      <c r="N22" s="19"/>
      <c r="O22" s="19"/>
      <c r="T22" s="13"/>
      <c r="U22" s="13"/>
    </row>
    <row r="23" spans="2:21" s="29" customFormat="1" ht="19.5" customHeight="1">
      <c r="B23" s="45"/>
      <c r="C23" s="66" t="s">
        <v>364</v>
      </c>
      <c r="D23" s="46"/>
      <c r="E23" s="47" t="s">
        <v>365</v>
      </c>
      <c r="F23" s="46"/>
      <c r="G23" s="46"/>
      <c r="H23" s="46"/>
      <c r="I23" s="46"/>
      <c r="J23" s="46"/>
      <c r="K23" s="47"/>
      <c r="L23" s="47"/>
      <c r="M23" s="47"/>
      <c r="N23" s="19"/>
      <c r="O23" s="19"/>
      <c r="T23" s="13"/>
      <c r="U23" s="13"/>
    </row>
    <row r="24" spans="2:21" s="29" customFormat="1" ht="19.5" customHeight="1">
      <c r="B24" s="35"/>
      <c r="C24" s="51"/>
      <c r="D24" s="50"/>
      <c r="E24" s="46"/>
      <c r="F24" s="46"/>
      <c r="G24" s="46"/>
      <c r="H24" s="46"/>
      <c r="I24" s="46"/>
      <c r="J24" s="46"/>
      <c r="K24" s="47"/>
      <c r="L24" s="47"/>
      <c r="M24" s="36"/>
      <c r="N24" s="19"/>
      <c r="O24" s="19"/>
      <c r="T24" s="13"/>
      <c r="U24" s="13"/>
    </row>
    <row r="25" spans="2:21" s="29" customFormat="1" ht="19.5" customHeight="1">
      <c r="B25" s="19"/>
      <c r="C25" s="19"/>
      <c r="D25" s="53"/>
      <c r="E25" s="19"/>
      <c r="F25" s="19"/>
      <c r="G25" s="19"/>
      <c r="H25" s="19"/>
      <c r="I25" s="19"/>
      <c r="J25" s="19"/>
      <c r="K25" s="19"/>
      <c r="L25" s="19"/>
      <c r="M25" s="19"/>
      <c r="N25" s="19"/>
      <c r="O25" s="19"/>
      <c r="T25" s="13"/>
      <c r="U25" s="13"/>
    </row>
    <row r="26" spans="2:21" s="29" customFormat="1" ht="19.5" customHeight="1">
      <c r="B26" s="19"/>
      <c r="C26" s="19"/>
      <c r="D26" s="19"/>
      <c r="E26" s="19"/>
      <c r="F26" s="19"/>
      <c r="G26" s="19"/>
      <c r="H26" s="19"/>
      <c r="I26" s="19"/>
      <c r="J26" s="19"/>
      <c r="K26" s="19"/>
      <c r="L26" s="19"/>
      <c r="M26" s="19"/>
      <c r="N26" s="19"/>
      <c r="O26" s="19"/>
      <c r="T26" s="13"/>
      <c r="U26" s="13"/>
    </row>
    <row r="27" spans="2:21" s="29" customFormat="1" ht="10.5" customHeight="1">
      <c r="I27" s="19"/>
      <c r="J27" s="19"/>
      <c r="K27" s="19"/>
      <c r="L27" s="19"/>
      <c r="M27" s="19"/>
      <c r="N27" s="19"/>
      <c r="O27" s="19"/>
      <c r="T27" s="13"/>
      <c r="U27" s="13"/>
    </row>
    <row r="28" spans="2:21" s="29" customFormat="1" ht="9.75" customHeight="1">
      <c r="B28" s="19"/>
      <c r="C28" s="54"/>
      <c r="D28" s="19"/>
      <c r="E28" s="19"/>
      <c r="F28" s="19"/>
      <c r="G28" s="19"/>
      <c r="H28" s="19"/>
      <c r="I28" s="19"/>
      <c r="J28" s="19"/>
      <c r="K28" s="19"/>
      <c r="L28" s="19"/>
      <c r="M28" s="19"/>
      <c r="N28" s="19"/>
      <c r="O28" s="19"/>
      <c r="T28" s="13"/>
      <c r="U28" s="13"/>
    </row>
    <row r="29" spans="2:21" s="29" customFormat="1" ht="19.5" customHeight="1">
      <c r="B29" s="9" t="s">
        <v>433</v>
      </c>
      <c r="F29" s="19"/>
      <c r="G29" s="19"/>
      <c r="H29" s="19"/>
      <c r="I29" s="19"/>
      <c r="J29" s="19"/>
      <c r="K29" s="19"/>
      <c r="L29" s="19"/>
      <c r="M29" s="19"/>
      <c r="N29" s="19"/>
      <c r="O29" s="19"/>
      <c r="T29" s="13"/>
      <c r="U29" s="13"/>
    </row>
    <row r="30" spans="2:21" s="29" customFormat="1" ht="19.5" customHeight="1">
      <c r="B30" s="19"/>
      <c r="C30" s="54"/>
      <c r="D30" s="19"/>
      <c r="E30" s="19"/>
      <c r="F30" s="19"/>
      <c r="G30" s="19"/>
      <c r="H30" s="19"/>
      <c r="I30" s="19"/>
      <c r="J30" s="19"/>
      <c r="K30" s="19"/>
      <c r="L30" s="19"/>
      <c r="M30" s="19"/>
      <c r="N30" s="19"/>
      <c r="O30" s="19"/>
      <c r="T30" s="13"/>
      <c r="U30" s="13"/>
    </row>
    <row r="31" spans="2:21" s="29" customFormat="1" ht="19.5" customHeight="1">
      <c r="B31" s="19"/>
      <c r="C31" s="55"/>
      <c r="D31" s="1016"/>
      <c r="E31" s="19"/>
      <c r="F31" s="19"/>
      <c r="G31" s="19"/>
      <c r="H31" s="19"/>
      <c r="I31" s="19"/>
      <c r="J31" s="19"/>
      <c r="K31" s="19"/>
      <c r="L31" s="19"/>
      <c r="M31" s="19"/>
      <c r="N31" s="19"/>
      <c r="O31" s="19"/>
      <c r="T31" s="13"/>
      <c r="U31" s="13"/>
    </row>
    <row r="32" spans="2:21" s="29" customFormat="1" ht="19.5" customHeight="1">
      <c r="B32" s="19"/>
      <c r="C32" s="55"/>
      <c r="D32" s="1016"/>
      <c r="E32" s="19"/>
      <c r="F32" s="19"/>
      <c r="G32" s="19"/>
      <c r="H32" s="19"/>
      <c r="I32" s="19"/>
      <c r="J32" s="19"/>
      <c r="K32" s="19"/>
      <c r="L32" s="19"/>
      <c r="M32" s="19"/>
      <c r="N32" s="19"/>
      <c r="O32" s="19"/>
      <c r="T32" s="13"/>
      <c r="U32" s="13"/>
    </row>
    <row r="33" spans="2:21" s="29" customFormat="1" ht="19.5" customHeight="1">
      <c r="C33" s="19"/>
      <c r="D33" s="19"/>
      <c r="E33" s="19"/>
      <c r="F33" s="19"/>
      <c r="G33" s="19"/>
      <c r="H33" s="19"/>
      <c r="I33" s="19"/>
      <c r="J33" s="19"/>
      <c r="K33" s="19"/>
      <c r="L33" s="19"/>
      <c r="M33" s="19"/>
      <c r="N33" s="19"/>
      <c r="O33" s="19"/>
      <c r="T33" s="13"/>
      <c r="U33" s="13"/>
    </row>
    <row r="34" spans="2:21" s="29" customFormat="1" ht="19.5" customHeight="1">
      <c r="B34" s="19"/>
      <c r="C34" s="19"/>
      <c r="D34" s="19"/>
      <c r="E34" s="19"/>
      <c r="F34" s="19"/>
      <c r="G34" s="19"/>
      <c r="H34" s="19"/>
      <c r="I34" s="19"/>
      <c r="J34" s="19"/>
      <c r="K34" s="19"/>
      <c r="L34" s="19"/>
      <c r="M34" s="19"/>
      <c r="N34" s="19"/>
      <c r="O34" s="19"/>
      <c r="T34" s="13"/>
      <c r="U34" s="13"/>
    </row>
    <row r="35" spans="2:21" s="29" customFormat="1" ht="19.5" customHeight="1">
      <c r="B35" s="27"/>
      <c r="C35" s="27"/>
      <c r="D35" s="27"/>
      <c r="E35" s="27"/>
      <c r="F35" s="27"/>
      <c r="G35" s="27"/>
      <c r="H35" s="27"/>
      <c r="I35" s="27"/>
      <c r="J35" s="27"/>
      <c r="K35" s="27"/>
      <c r="L35" s="27"/>
      <c r="M35" s="27"/>
      <c r="N35" s="19"/>
      <c r="O35" s="19"/>
      <c r="T35" s="13"/>
      <c r="U35" s="13"/>
    </row>
    <row r="36" spans="2:21" s="29" customFormat="1" ht="19.5" customHeight="1">
      <c r="B36" s="27"/>
      <c r="C36" s="27"/>
      <c r="D36" s="27"/>
      <c r="E36" s="27"/>
      <c r="F36" s="27"/>
      <c r="G36" s="27"/>
      <c r="H36" s="27"/>
      <c r="I36" s="27"/>
      <c r="J36" s="27"/>
      <c r="K36" s="27"/>
      <c r="L36" s="27"/>
      <c r="M36" s="27"/>
      <c r="N36" s="19"/>
      <c r="O36" s="19"/>
      <c r="T36" s="13"/>
      <c r="U36" s="13"/>
    </row>
    <row r="37" spans="2:21" s="29" customFormat="1" ht="19.5" customHeight="1">
      <c r="B37" s="27"/>
      <c r="C37" s="27"/>
      <c r="D37" s="27"/>
      <c r="E37" s="27"/>
      <c r="F37" s="27"/>
      <c r="G37" s="27"/>
      <c r="H37" s="27"/>
      <c r="I37" s="27"/>
      <c r="J37" s="27"/>
      <c r="K37" s="27"/>
      <c r="L37" s="27"/>
      <c r="M37" s="27"/>
      <c r="N37" s="27"/>
      <c r="O37" s="19"/>
      <c r="T37" s="13"/>
      <c r="U37" s="13"/>
    </row>
    <row r="38" spans="2:21" s="29" customFormat="1" ht="19.5" customHeight="1">
      <c r="B38" s="95"/>
      <c r="C38" s="95"/>
      <c r="D38" s="95"/>
      <c r="E38" s="95"/>
      <c r="F38" s="95"/>
      <c r="G38" s="95"/>
      <c r="H38" s="95"/>
      <c r="I38" s="95"/>
      <c r="J38" s="95"/>
      <c r="K38" s="95"/>
      <c r="L38" s="95"/>
      <c r="M38" s="95"/>
      <c r="N38" s="27"/>
      <c r="O38" s="19"/>
      <c r="T38" s="13"/>
      <c r="U38" s="13"/>
    </row>
    <row r="39" spans="2:21" s="29" customFormat="1" ht="19.5" customHeight="1">
      <c r="B39" s="95"/>
      <c r="C39" s="95"/>
      <c r="D39" s="95"/>
      <c r="E39" s="95"/>
      <c r="F39" s="95"/>
      <c r="G39" s="95"/>
      <c r="H39" s="95"/>
      <c r="I39" s="95"/>
      <c r="J39" s="95"/>
      <c r="K39" s="95"/>
      <c r="L39" s="95"/>
      <c r="M39" s="95"/>
      <c r="N39" s="27"/>
      <c r="O39" s="19"/>
      <c r="T39" s="13"/>
      <c r="U39" s="13"/>
    </row>
    <row r="40" spans="2:21" ht="19.5" customHeight="1">
      <c r="B40" s="95"/>
      <c r="C40" s="95"/>
      <c r="D40" s="95"/>
      <c r="E40" s="95"/>
      <c r="F40" s="95"/>
      <c r="G40" s="95"/>
      <c r="H40" s="95"/>
      <c r="I40" s="95"/>
      <c r="J40" s="95"/>
      <c r="K40" s="95"/>
      <c r="L40" s="95"/>
      <c r="M40" s="95"/>
      <c r="N40" s="95"/>
      <c r="O40" s="28"/>
    </row>
    <row r="41" spans="2:21" ht="19.5" customHeight="1">
      <c r="B41" s="95"/>
      <c r="C41" s="95"/>
      <c r="D41" s="95"/>
      <c r="E41" s="95"/>
      <c r="F41" s="95"/>
      <c r="G41" s="95"/>
      <c r="H41" s="95"/>
      <c r="I41" s="95"/>
      <c r="J41" s="95"/>
      <c r="K41" s="95"/>
      <c r="L41" s="95"/>
      <c r="M41" s="95"/>
      <c r="N41" s="95"/>
      <c r="O41" s="28"/>
    </row>
    <row r="42" spans="2:21" ht="19.5" customHeight="1">
      <c r="B42" s="95"/>
      <c r="C42" s="95"/>
      <c r="D42" s="95"/>
      <c r="E42" s="95"/>
      <c r="F42" s="95"/>
      <c r="G42" s="95"/>
      <c r="H42" s="95"/>
      <c r="I42" s="28"/>
      <c r="N42" s="95"/>
      <c r="O42" s="28"/>
    </row>
    <row r="43" spans="2:21" ht="19.5" customHeight="1">
      <c r="B43" s="95"/>
      <c r="C43" s="95"/>
      <c r="D43" s="95"/>
      <c r="E43" s="95"/>
      <c r="F43" s="95"/>
      <c r="G43" s="95"/>
      <c r="H43" s="95"/>
      <c r="I43" s="28"/>
      <c r="N43" s="95"/>
      <c r="O43" s="28"/>
    </row>
    <row r="44" spans="2:21" ht="19.5" customHeight="1">
      <c r="B44" s="95"/>
      <c r="C44" s="95"/>
      <c r="D44" s="95"/>
      <c r="E44" s="95"/>
      <c r="F44" s="95"/>
      <c r="G44" s="95"/>
      <c r="H44" s="95"/>
      <c r="I44" s="28"/>
      <c r="O44" s="28"/>
    </row>
    <row r="45" spans="2:21" ht="18.75" customHeight="1"/>
    <row r="46" spans="2:21" ht="18.75" customHeight="1"/>
    <row r="47" spans="2:21" ht="18.75" customHeight="1"/>
  </sheetData>
  <mergeCells count="4">
    <mergeCell ref="B2:L2"/>
    <mergeCell ref="K4:K5"/>
    <mergeCell ref="L4:L5"/>
    <mergeCell ref="M4:M5"/>
  </mergeCells>
  <phoneticPr fontId="1"/>
  <hyperlinks>
    <hyperlink ref="B29" location="はじめに!A1" display="★目的別使用申請様式チャート図に戻る"/>
    <hyperlink ref="C11:E11" location="'⑦1.活動計画変更（PR）'!A1" display="９．"/>
    <hyperlink ref="C12:E12" location="'⑦1.活動計画変更（販促）'!A1" display="９．"/>
    <hyperlink ref="C14:F14" location="'⑦2.変更活動積算内訳（PR）'!A1" display="１０．"/>
    <hyperlink ref="C15:E15" location="'⑦2.変更活動積算内訳（販促） '!A1" display="１０．"/>
    <hyperlink ref="B20:F20" location="' ⑦変更交付'!A1" display="（別添２）"/>
    <hyperlink ref="C6:I6" location="様式⑧変更!A1" display="Ⅰ．実施計画の下期（変更、中止、廃止）承認申請書"/>
    <hyperlink ref="C13:E13" location="'⑦1.活動計画変更（販促）'!A1" display="９．"/>
    <hyperlink ref="C13:J13" location="'⑧1.活動計画変更（戦略）'!A1" display="９．"/>
    <hyperlink ref="C16:E16" location="'⑦2.変更活動積算内訳（販促） '!A1" display="１０．"/>
    <hyperlink ref="C16:I16" location="'⑧2.変更活動積算内訳（戦略）'!A1" display="１０．"/>
    <hyperlink ref="C6:H6" location="様式⑧変更!A1" display="Ⅰ．実施計画の下期（変更、中止、廃止）承認申請書"/>
    <hyperlink ref="C11:I11" location="'⑧1.活動計画変更（PR）'!A1" display="９．"/>
    <hyperlink ref="C12:I12" location="'⑧1.活動計画変更（販促）'!A1" display="９．"/>
    <hyperlink ref="C14:H14" location="'⑧2.変更活動積算内訳（PR）'!A1" display="１０．"/>
    <hyperlink ref="C15:H15" location="'⑧2.変更活動積算内訳（販促） '!A1" display="１０．"/>
    <hyperlink ref="C16:H16" location="'⑧2.変更活動積算内訳（戦略）'!A1" display="１０．"/>
    <hyperlink ref="B20:G20" location="⑧変更交付!A1" display="（別添２）"/>
  </hyperlinks>
  <pageMargins left="0.59055118110236227" right="0.39370078740157483" top="0.74803149606299213" bottom="0.47244094488188981" header="0.31496062992125984" footer="0.15748031496062992"/>
  <pageSetup paperSize="9" scale="92" orientation="landscape" cellComments="asDisplayed" horizontalDpi="300" verticalDpi="300" r:id="rId1"/>
  <headerFooter>
    <oddHeader>&amp;L様式８　チェックリスト</oddHeader>
  </headerFooter>
  <rowBreaks count="1" manualBreakCount="1">
    <brk id="27" max="13" man="1"/>
  </rowBreaks>
  <colBreaks count="1" manualBreakCount="1">
    <brk id="14" max="53"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O43"/>
  <sheetViews>
    <sheetView view="pageBreakPreview" zoomScaleNormal="100" zoomScaleSheetLayoutView="100" workbookViewId="0"/>
  </sheetViews>
  <sheetFormatPr defaultRowHeight="15.75"/>
  <cols>
    <col min="1" max="1" width="1.625" style="344" customWidth="1"/>
    <col min="2" max="2" width="4.875" style="344" customWidth="1"/>
    <col min="3" max="3" width="10.625" style="344" customWidth="1"/>
    <col min="4" max="4" width="6.875" style="344" customWidth="1"/>
    <col min="5" max="5" width="9" style="344" customWidth="1"/>
    <col min="6" max="6" width="10.625" style="344" customWidth="1"/>
    <col min="7" max="7" width="13.75" style="344" customWidth="1"/>
    <col min="8" max="8" width="10.625" style="344" customWidth="1"/>
    <col min="9" max="9" width="16.625" style="344" customWidth="1"/>
    <col min="10" max="10" width="9.875" style="344" customWidth="1"/>
    <col min="11" max="11" width="11.75" style="344" customWidth="1"/>
    <col min="12" max="13" width="9.875" style="344" customWidth="1"/>
    <col min="14" max="14" width="9" style="344"/>
    <col min="15" max="15" width="1.625" style="344" customWidth="1"/>
    <col min="16" max="16384" width="9" style="344"/>
  </cols>
  <sheetData>
    <row r="1" spans="2:15" ht="9" customHeight="1"/>
    <row r="2" spans="2:15" ht="19.5" customHeight="1">
      <c r="B2" s="580"/>
      <c r="C2" s="345"/>
      <c r="D2" s="345"/>
      <c r="E2" s="345"/>
      <c r="F2" s="345"/>
      <c r="G2" s="345"/>
      <c r="H2" s="345"/>
      <c r="O2" s="345"/>
    </row>
    <row r="3" spans="2:15" ht="22.5" customHeight="1">
      <c r="L3" s="1769" t="s">
        <v>288</v>
      </c>
      <c r="M3" s="1431"/>
      <c r="O3" s="345"/>
    </row>
    <row r="4" spans="2:15" ht="22.5" customHeight="1">
      <c r="B4" s="345"/>
      <c r="C4" s="345"/>
      <c r="D4" s="345"/>
      <c r="E4" s="345"/>
      <c r="F4" s="345"/>
      <c r="G4" s="345"/>
      <c r="H4" s="345"/>
      <c r="I4" s="345"/>
      <c r="J4" s="345"/>
      <c r="K4" s="345"/>
      <c r="L4" s="345"/>
      <c r="M4" s="345"/>
      <c r="O4" s="345"/>
    </row>
    <row r="5" spans="2:15" ht="22.5" customHeight="1">
      <c r="B5" s="346" t="s">
        <v>58</v>
      </c>
      <c r="C5" s="345"/>
      <c r="D5" s="345"/>
      <c r="E5" s="345"/>
      <c r="F5" s="345"/>
      <c r="G5" s="345"/>
      <c r="H5" s="345"/>
      <c r="I5" s="345"/>
      <c r="J5" s="345"/>
      <c r="K5" s="345"/>
      <c r="L5" s="345"/>
      <c r="M5" s="345"/>
      <c r="O5" s="345"/>
    </row>
    <row r="6" spans="2:15" ht="22.5" customHeight="1">
      <c r="B6" s="345"/>
      <c r="C6" s="345"/>
      <c r="D6" s="345"/>
      <c r="E6" s="345"/>
      <c r="F6" s="345"/>
      <c r="G6" s="345"/>
      <c r="H6" s="345"/>
      <c r="I6" s="345"/>
      <c r="J6" s="345"/>
      <c r="K6" s="345"/>
      <c r="L6" s="345"/>
      <c r="M6" s="345"/>
      <c r="O6" s="345"/>
    </row>
    <row r="7" spans="2:15" ht="22.5" customHeight="1">
      <c r="B7" s="345"/>
      <c r="C7" s="345"/>
      <c r="D7" s="345"/>
      <c r="E7" s="345"/>
      <c r="F7" s="345"/>
      <c r="G7" s="345"/>
      <c r="H7" s="345"/>
      <c r="I7" s="345"/>
      <c r="J7" s="345"/>
      <c r="K7" s="345"/>
      <c r="L7" s="345"/>
      <c r="M7" s="345"/>
      <c r="O7" s="345"/>
    </row>
    <row r="8" spans="2:15" ht="22.5" customHeight="1">
      <c r="B8" s="345"/>
      <c r="C8" s="345"/>
      <c r="D8" s="345"/>
      <c r="E8" s="345"/>
      <c r="F8" s="345"/>
      <c r="G8" s="345"/>
      <c r="I8" s="670" t="s">
        <v>366</v>
      </c>
      <c r="J8" s="1770" t="str">
        <f>IF(様式①申請!J8="","",様式①申請!J8)</f>
        <v/>
      </c>
      <c r="K8" s="1432"/>
      <c r="L8" s="1432"/>
      <c r="M8" s="1432"/>
      <c r="N8" s="1432"/>
      <c r="O8" s="345"/>
    </row>
    <row r="9" spans="2:15" ht="28.5" customHeight="1">
      <c r="B9" s="345"/>
      <c r="C9" s="345"/>
      <c r="D9" s="345"/>
      <c r="E9" s="345"/>
      <c r="F9" s="345"/>
      <c r="G9" s="345"/>
      <c r="I9" s="347" t="s">
        <v>60</v>
      </c>
      <c r="J9" s="1771" t="str">
        <f>IF(様式①申請!J9="","",様式①申請!J9)</f>
        <v/>
      </c>
      <c r="K9" s="1433"/>
      <c r="L9" s="1433"/>
      <c r="M9" s="1433"/>
      <c r="N9" s="1433"/>
      <c r="O9" s="345"/>
    </row>
    <row r="10" spans="2:15" ht="22.5" customHeight="1">
      <c r="O10" s="345"/>
    </row>
    <row r="11" spans="2:15" ht="22.5" customHeight="1">
      <c r="C11" s="345"/>
      <c r="D11" s="345"/>
      <c r="E11" s="345"/>
      <c r="F11" s="345"/>
      <c r="G11" s="345"/>
      <c r="H11" s="345"/>
      <c r="I11" s="345"/>
      <c r="J11" s="345"/>
      <c r="K11" s="345"/>
      <c r="L11" s="345"/>
      <c r="M11" s="345"/>
      <c r="O11" s="345"/>
    </row>
    <row r="12" spans="2:15" ht="22.5" customHeight="1">
      <c r="B12" s="345"/>
      <c r="C12" s="671" t="s">
        <v>663</v>
      </c>
      <c r="F12" s="345"/>
      <c r="G12" s="345"/>
      <c r="H12" s="345"/>
      <c r="I12" s="1018" t="s">
        <v>367</v>
      </c>
      <c r="J12" s="672" t="s">
        <v>426</v>
      </c>
      <c r="K12" s="345"/>
      <c r="L12" s="673" t="str">
        <f>I12</f>
        <v>(申請内容選択)</v>
      </c>
      <c r="O12" s="345"/>
    </row>
    <row r="13" spans="2:15" ht="22.5" customHeight="1">
      <c r="B13" s="345"/>
      <c r="C13" s="349"/>
      <c r="F13" s="349"/>
      <c r="I13" s="349"/>
      <c r="J13" s="345"/>
      <c r="K13" s="345"/>
      <c r="L13" s="345"/>
      <c r="M13" s="345"/>
      <c r="O13" s="345"/>
    </row>
    <row r="14" spans="2:15" ht="22.5" customHeight="1">
      <c r="B14" s="345"/>
      <c r="C14" s="345"/>
      <c r="D14" s="345"/>
      <c r="E14" s="345"/>
      <c r="F14" s="345"/>
      <c r="G14" s="345"/>
      <c r="H14" s="345"/>
      <c r="I14" s="345"/>
      <c r="J14" s="345"/>
      <c r="K14" s="345"/>
      <c r="L14" s="345"/>
      <c r="M14" s="345"/>
      <c r="O14" s="345"/>
    </row>
    <row r="15" spans="2:15" ht="22.5" customHeight="1">
      <c r="B15" s="345"/>
      <c r="D15" s="345"/>
      <c r="E15" s="345"/>
      <c r="F15" s="345"/>
      <c r="G15" s="345"/>
      <c r="H15" s="345"/>
      <c r="I15" s="345"/>
      <c r="J15" s="345"/>
      <c r="K15" s="345"/>
      <c r="L15" s="345"/>
      <c r="M15" s="345"/>
      <c r="O15" s="345"/>
    </row>
    <row r="16" spans="2:15" ht="22.5" customHeight="1">
      <c r="B16" s="345"/>
      <c r="C16" s="345"/>
      <c r="D16" s="349" t="s">
        <v>552</v>
      </c>
      <c r="E16" s="345"/>
      <c r="F16" s="345"/>
      <c r="G16" s="345"/>
      <c r="H16" s="345"/>
      <c r="I16" s="345"/>
      <c r="J16" s="345"/>
      <c r="K16" s="345"/>
      <c r="L16" s="345"/>
      <c r="M16" s="345"/>
      <c r="O16" s="345"/>
    </row>
    <row r="17" spans="2:15" ht="22.5" customHeight="1">
      <c r="B17" s="345"/>
      <c r="C17" s="345"/>
      <c r="E17" s="345"/>
      <c r="F17" s="345"/>
      <c r="G17" s="345"/>
      <c r="H17" s="345"/>
      <c r="I17" s="345"/>
      <c r="J17" s="345"/>
      <c r="K17" s="345"/>
      <c r="L17" s="345"/>
      <c r="M17" s="345"/>
      <c r="O17" s="345"/>
    </row>
    <row r="18" spans="2:15" ht="22.5" customHeight="1">
      <c r="B18" s="345"/>
      <c r="C18" s="345"/>
      <c r="D18" s="345"/>
      <c r="E18" s="1765" t="s">
        <v>368</v>
      </c>
      <c r="F18" s="1766"/>
      <c r="G18" s="345"/>
      <c r="H18" s="345"/>
      <c r="I18" s="345"/>
      <c r="J18" s="345"/>
      <c r="K18" s="345"/>
      <c r="L18" s="345"/>
      <c r="M18" s="345"/>
      <c r="O18" s="345"/>
    </row>
    <row r="19" spans="2:15" ht="22.5" customHeight="1">
      <c r="B19" s="345"/>
      <c r="C19" s="345"/>
      <c r="D19" s="345"/>
      <c r="E19" s="1767"/>
      <c r="F19" s="1768"/>
      <c r="G19" s="1768"/>
      <c r="H19" s="1768"/>
      <c r="I19" s="1768"/>
      <c r="J19" s="1768"/>
      <c r="K19" s="1768"/>
      <c r="L19" s="1768"/>
      <c r="M19" s="1768"/>
      <c r="N19" s="1768"/>
      <c r="O19" s="345"/>
    </row>
    <row r="20" spans="2:15" ht="22.5" customHeight="1">
      <c r="B20" s="345"/>
      <c r="C20" s="345"/>
      <c r="D20" s="345"/>
      <c r="E20" s="1768"/>
      <c r="F20" s="1768"/>
      <c r="G20" s="1768"/>
      <c r="H20" s="1768"/>
      <c r="I20" s="1768"/>
      <c r="J20" s="1768"/>
      <c r="K20" s="1768"/>
      <c r="L20" s="1768"/>
      <c r="M20" s="1768"/>
      <c r="N20" s="1768"/>
      <c r="O20" s="345"/>
    </row>
    <row r="21" spans="2:15" ht="22.5" customHeight="1">
      <c r="B21" s="345"/>
      <c r="C21" s="345"/>
      <c r="D21" s="345"/>
      <c r="E21" s="1768"/>
      <c r="F21" s="1768"/>
      <c r="G21" s="1768"/>
      <c r="H21" s="1768"/>
      <c r="I21" s="1768"/>
      <c r="J21" s="1768"/>
      <c r="K21" s="1768"/>
      <c r="L21" s="1768"/>
      <c r="M21" s="1768"/>
      <c r="N21" s="1768"/>
      <c r="O21" s="345"/>
    </row>
    <row r="22" spans="2:15" ht="22.5" customHeight="1">
      <c r="B22" s="345"/>
      <c r="C22" s="345"/>
      <c r="D22" s="345"/>
      <c r="E22" s="1768"/>
      <c r="F22" s="1768"/>
      <c r="G22" s="1768"/>
      <c r="H22" s="1768"/>
      <c r="I22" s="1768"/>
      <c r="J22" s="1768"/>
      <c r="K22" s="1768"/>
      <c r="L22" s="1768"/>
      <c r="M22" s="1768"/>
      <c r="N22" s="1768"/>
      <c r="O22" s="345"/>
    </row>
    <row r="23" spans="2:15" ht="22.5" customHeight="1">
      <c r="B23" s="345"/>
      <c r="C23" s="345"/>
      <c r="D23" s="345"/>
      <c r="E23" s="345"/>
      <c r="F23" s="345"/>
      <c r="G23" s="345"/>
      <c r="H23" s="345"/>
      <c r="I23" s="345"/>
      <c r="J23" s="345"/>
      <c r="K23" s="345"/>
      <c r="L23" s="345"/>
      <c r="M23" s="345"/>
      <c r="N23" s="345"/>
      <c r="O23" s="345"/>
    </row>
    <row r="24" spans="2:15" ht="22.5" customHeight="1">
      <c r="B24" s="345"/>
      <c r="C24" s="345"/>
      <c r="D24" s="345"/>
      <c r="E24" s="345"/>
      <c r="F24" s="345"/>
      <c r="G24" s="345"/>
      <c r="H24" s="345"/>
      <c r="I24" s="345"/>
      <c r="J24" s="345"/>
      <c r="K24" s="345"/>
      <c r="L24" s="345"/>
      <c r="M24" s="345"/>
      <c r="N24" s="345"/>
      <c r="O24" s="345"/>
    </row>
    <row r="25" spans="2:15" ht="22.5" customHeight="1">
      <c r="B25" s="345"/>
      <c r="C25" s="345"/>
      <c r="D25" s="345"/>
      <c r="E25" s="345"/>
      <c r="F25" s="345"/>
      <c r="G25" s="345"/>
      <c r="H25" s="345"/>
      <c r="I25" s="345"/>
      <c r="J25" s="345"/>
      <c r="K25" s="345"/>
      <c r="L25" s="345"/>
      <c r="M25" s="345"/>
      <c r="N25" s="345"/>
      <c r="O25" s="345"/>
    </row>
    <row r="26" spans="2:15" ht="11.25" customHeight="1">
      <c r="B26" s="345"/>
      <c r="C26" s="345"/>
      <c r="D26" s="345"/>
      <c r="E26" s="345"/>
      <c r="F26" s="345"/>
      <c r="G26" s="345"/>
      <c r="H26" s="345"/>
      <c r="I26" s="345"/>
      <c r="J26" s="345"/>
      <c r="K26" s="345"/>
      <c r="L26" s="345"/>
      <c r="M26" s="345"/>
      <c r="O26" s="345"/>
    </row>
    <row r="27" spans="2:15" ht="8.25" customHeight="1">
      <c r="B27" s="345"/>
      <c r="C27" s="345"/>
      <c r="D27" s="345"/>
      <c r="E27" s="345"/>
      <c r="F27" s="345"/>
      <c r="G27" s="345"/>
      <c r="H27" s="345"/>
      <c r="I27" s="345"/>
      <c r="J27" s="345"/>
      <c r="K27" s="345"/>
      <c r="L27" s="345"/>
      <c r="M27" s="345"/>
      <c r="O27" s="345"/>
    </row>
    <row r="28" spans="2:15" ht="19.5" customHeight="1">
      <c r="B28" s="345"/>
      <c r="C28" s="345"/>
      <c r="D28" s="345"/>
      <c r="E28" s="345"/>
      <c r="F28" s="345"/>
      <c r="G28" s="345"/>
      <c r="H28" s="345"/>
      <c r="I28" s="345"/>
      <c r="J28" s="345"/>
      <c r="K28" s="345"/>
      <c r="L28" s="345"/>
      <c r="M28" s="345"/>
      <c r="O28" s="345"/>
    </row>
    <row r="29" spans="2:15" ht="19.5" customHeight="1">
      <c r="B29" s="345"/>
      <c r="C29" s="345"/>
      <c r="D29" s="345"/>
      <c r="E29" s="345"/>
      <c r="F29" s="345"/>
      <c r="G29" s="345"/>
      <c r="H29" s="345"/>
      <c r="I29" s="345"/>
      <c r="J29" s="345"/>
      <c r="K29" s="345"/>
      <c r="L29" s="345"/>
      <c r="M29" s="345"/>
      <c r="O29" s="345"/>
    </row>
    <row r="30" spans="2:15" ht="19.5" customHeight="1">
      <c r="C30" s="345"/>
      <c r="D30" s="345"/>
      <c r="E30" s="345"/>
      <c r="F30" s="345"/>
      <c r="G30" s="345"/>
      <c r="H30" s="345"/>
      <c r="I30" s="345"/>
      <c r="J30" s="345"/>
      <c r="K30" s="345"/>
      <c r="L30" s="345"/>
      <c r="M30" s="345"/>
      <c r="O30" s="345"/>
    </row>
    <row r="31" spans="2:15" ht="19.5" customHeight="1">
      <c r="B31" s="345"/>
      <c r="C31" s="345"/>
      <c r="D31" s="345"/>
      <c r="E31" s="345"/>
      <c r="F31" s="345"/>
      <c r="G31" s="345"/>
      <c r="H31" s="345"/>
      <c r="I31" s="345"/>
      <c r="J31" s="345"/>
      <c r="K31" s="345"/>
      <c r="L31" s="345"/>
      <c r="M31" s="345"/>
      <c r="O31" s="345"/>
    </row>
    <row r="32" spans="2:15" ht="19.5" customHeight="1">
      <c r="B32" s="345"/>
      <c r="C32" s="345"/>
      <c r="D32" s="345"/>
      <c r="E32" s="345"/>
      <c r="F32" s="345"/>
      <c r="G32" s="345"/>
      <c r="H32" s="345"/>
      <c r="I32" s="345"/>
      <c r="J32" s="345"/>
      <c r="K32" s="345"/>
      <c r="L32" s="345"/>
      <c r="M32" s="345"/>
      <c r="O32" s="345"/>
    </row>
    <row r="33" spans="2:15" ht="19.5" customHeight="1">
      <c r="B33" s="353"/>
      <c r="C33" s="353"/>
      <c r="D33" s="353"/>
      <c r="E33" s="353"/>
      <c r="F33" s="353"/>
      <c r="G33" s="353"/>
      <c r="H33" s="353"/>
      <c r="I33" s="353"/>
      <c r="J33" s="353"/>
      <c r="K33" s="353"/>
      <c r="L33" s="353"/>
      <c r="M33" s="353"/>
      <c r="O33" s="345"/>
    </row>
    <row r="34" spans="2:15" ht="19.5" customHeight="1">
      <c r="B34" s="353"/>
      <c r="C34" s="353"/>
      <c r="D34" s="353"/>
      <c r="E34" s="353"/>
      <c r="F34" s="353"/>
      <c r="G34" s="353"/>
      <c r="H34" s="353"/>
      <c r="I34" s="353"/>
      <c r="J34" s="353"/>
      <c r="K34" s="353"/>
      <c r="L34" s="353"/>
      <c r="M34" s="353"/>
      <c r="O34" s="345"/>
    </row>
    <row r="35" spans="2:15" ht="19.5" customHeight="1">
      <c r="B35" s="353"/>
      <c r="C35" s="353"/>
      <c r="D35" s="353"/>
      <c r="E35" s="353"/>
      <c r="F35" s="353"/>
      <c r="G35" s="353"/>
      <c r="H35" s="353"/>
      <c r="I35" s="353"/>
      <c r="J35" s="353"/>
      <c r="K35" s="353"/>
      <c r="L35" s="353"/>
      <c r="M35" s="353"/>
      <c r="O35" s="345"/>
    </row>
    <row r="36" spans="2:15" ht="19.5" customHeight="1">
      <c r="B36" s="353"/>
      <c r="C36" s="353"/>
      <c r="D36" s="353"/>
      <c r="E36" s="353"/>
      <c r="F36" s="353"/>
      <c r="G36" s="353"/>
      <c r="H36" s="353"/>
      <c r="I36" s="353"/>
      <c r="J36" s="353"/>
      <c r="K36" s="353"/>
      <c r="L36" s="353"/>
      <c r="M36" s="353"/>
      <c r="O36" s="345"/>
    </row>
    <row r="37" spans="2:15" ht="19.5" customHeight="1">
      <c r="B37" s="353"/>
      <c r="C37" s="353"/>
      <c r="D37" s="353"/>
      <c r="E37" s="353"/>
      <c r="F37" s="353"/>
      <c r="G37" s="353"/>
      <c r="H37" s="353"/>
      <c r="I37" s="353"/>
      <c r="J37" s="353"/>
      <c r="K37" s="353"/>
      <c r="L37" s="353"/>
      <c r="M37" s="353"/>
      <c r="O37" s="345"/>
    </row>
    <row r="38" spans="2:15" ht="19.5" customHeight="1">
      <c r="B38" s="353"/>
      <c r="C38" s="353"/>
      <c r="D38" s="353"/>
      <c r="E38" s="353"/>
      <c r="F38" s="353"/>
      <c r="G38" s="353"/>
      <c r="H38" s="353"/>
      <c r="I38" s="353"/>
      <c r="J38" s="353"/>
      <c r="K38" s="353"/>
      <c r="L38" s="353"/>
      <c r="M38" s="353"/>
      <c r="O38" s="345"/>
    </row>
    <row r="39" spans="2:15" ht="19.5" customHeight="1">
      <c r="B39" s="353"/>
      <c r="C39" s="353"/>
      <c r="D39" s="353"/>
      <c r="E39" s="353"/>
      <c r="F39" s="353"/>
      <c r="G39" s="353"/>
      <c r="H39" s="353"/>
      <c r="I39" s="353"/>
      <c r="J39" s="353"/>
      <c r="K39" s="353"/>
      <c r="L39" s="353"/>
      <c r="M39" s="353"/>
      <c r="O39" s="345"/>
    </row>
    <row r="40" spans="2:15" ht="19.5" customHeight="1">
      <c r="B40" s="353"/>
      <c r="C40" s="353"/>
      <c r="D40" s="353"/>
      <c r="E40" s="353"/>
      <c r="F40" s="353"/>
      <c r="G40" s="353"/>
      <c r="H40" s="353"/>
      <c r="I40" s="353"/>
      <c r="J40" s="345"/>
      <c r="O40" s="345"/>
    </row>
    <row r="41" spans="2:15" ht="18.75" customHeight="1">
      <c r="B41" s="353"/>
      <c r="C41" s="353"/>
      <c r="D41" s="353"/>
      <c r="E41" s="353"/>
      <c r="F41" s="353"/>
      <c r="G41" s="353"/>
      <c r="H41" s="353"/>
      <c r="I41" s="353"/>
      <c r="J41" s="345"/>
    </row>
    <row r="42" spans="2:15" ht="18.75" customHeight="1">
      <c r="B42" s="353"/>
      <c r="C42" s="353"/>
      <c r="D42" s="353"/>
      <c r="E42" s="353"/>
      <c r="F42" s="353"/>
      <c r="G42" s="353"/>
      <c r="H42" s="353"/>
      <c r="I42" s="353"/>
      <c r="J42" s="345"/>
    </row>
    <row r="43" spans="2:15" ht="18.75" customHeight="1"/>
  </sheetData>
  <sheetProtection algorithmName="SHA-512" hashValue="d+sVXm8ZnXDb37PQ8Z0vznyIi824OMKym0Q9LtBBi0PY2Nb6rvWal96oaaWSkl5+vydJnDuQCLQoNm9VB8IbUA==" saltValue="+TfMZLqb9A6SgOA++0vlJg==" spinCount="100000" sheet="1" scenarios="1" formatCells="0" formatColumns="0" formatRows="0"/>
  <mergeCells count="5">
    <mergeCell ref="E19:N22"/>
    <mergeCell ref="L3:M3"/>
    <mergeCell ref="J8:N8"/>
    <mergeCell ref="J9:N9"/>
    <mergeCell ref="E18:F18"/>
  </mergeCells>
  <phoneticPr fontId="1"/>
  <conditionalFormatting sqref="I12">
    <cfRule type="containsText" dxfId="2513" priority="2" operator="containsText" text="廃止">
      <formula>NOT(ISERROR(SEARCH("廃止",I12)))</formula>
    </cfRule>
    <cfRule type="containsText" dxfId="2512" priority="3" operator="containsText" text="中止">
      <formula>NOT(ISERROR(SEARCH("中止",I12)))</formula>
    </cfRule>
    <cfRule type="beginsWith" dxfId="2511" priority="4" operator="beginsWith" text="変更">
      <formula>LEFT(I12,LEN("変更"))="変更"</formula>
    </cfRule>
  </conditionalFormatting>
  <conditionalFormatting sqref="E18:F18">
    <cfRule type="containsText" dxfId="2510" priority="1" operator="containsText" text="▼選択してください">
      <formula>NOT(ISERROR(SEARCH("▼選択してください",E18)))</formula>
    </cfRule>
  </conditionalFormatting>
  <dataValidations count="3">
    <dataValidation allowBlank="1" showInputMessage="1" showErrorMessage="1" promptTitle="西暦で入力してください。" prompt="例：2021/1/1" sqref="L3:M3"/>
    <dataValidation type="list" allowBlank="1" showInputMessage="1" showErrorMessage="1" sqref="E18:F18">
      <formula1>"▼選択してください,変更の理由,中止の理由,変更・中止の理由,廃止の理由"</formula1>
    </dataValidation>
    <dataValidation type="list" allowBlank="1" showInputMessage="1" showErrorMessage="1" sqref="I12">
      <formula1>"(申請内容選択),変更,中止,変更・中止,廃止"</formula1>
    </dataValidation>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&amp;L様式第８号</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T27"/>
  <sheetViews>
    <sheetView view="pageBreakPreview" zoomScaleNormal="100" zoomScaleSheetLayoutView="100" workbookViewId="0"/>
  </sheetViews>
  <sheetFormatPr defaultColWidth="9" defaultRowHeight="13.5"/>
  <cols>
    <col min="1" max="1" width="1.625" style="11" customWidth="1"/>
    <col min="2" max="16" width="8.125" style="11" customWidth="1"/>
    <col min="17" max="17" width="1.5" style="11" customWidth="1"/>
    <col min="18" max="20" width="9" style="11" customWidth="1"/>
    <col min="21" max="21" width="1.625" style="11" customWidth="1"/>
    <col min="22" max="16384" width="9" style="11"/>
  </cols>
  <sheetData>
    <row r="1" spans="2:20" ht="9" customHeight="1"/>
    <row r="2" spans="2:20" ht="19.5" customHeight="1" thickBot="1">
      <c r="B2" s="10" t="s">
        <v>89</v>
      </c>
    </row>
    <row r="3" spans="2:20" ht="19.5" customHeight="1">
      <c r="B3" s="1223"/>
      <c r="C3" s="1224"/>
      <c r="D3" s="1224"/>
      <c r="E3" s="1224"/>
      <c r="F3" s="1224"/>
      <c r="G3" s="1224"/>
      <c r="H3" s="1224"/>
      <c r="I3" s="1224"/>
      <c r="J3" s="1224"/>
      <c r="K3" s="1224"/>
      <c r="L3" s="1224"/>
      <c r="M3" s="1224"/>
      <c r="N3" s="1224"/>
      <c r="O3" s="1224"/>
      <c r="P3" s="1225"/>
      <c r="Q3" s="111"/>
      <c r="R3" s="111"/>
      <c r="S3" s="111"/>
      <c r="T3" s="111"/>
    </row>
    <row r="4" spans="2:20" ht="19.5" customHeight="1">
      <c r="B4" s="1226"/>
      <c r="C4" s="1227"/>
      <c r="D4" s="1227"/>
      <c r="E4" s="1227"/>
      <c r="F4" s="1227"/>
      <c r="G4" s="1227"/>
      <c r="H4" s="1227"/>
      <c r="I4" s="1227"/>
      <c r="J4" s="1227"/>
      <c r="K4" s="1227"/>
      <c r="L4" s="1227"/>
      <c r="M4" s="1227"/>
      <c r="N4" s="1227"/>
      <c r="O4" s="1227"/>
      <c r="P4" s="1228"/>
      <c r="Q4" s="111"/>
      <c r="R4" s="111"/>
      <c r="S4" s="111"/>
      <c r="T4" s="111"/>
    </row>
    <row r="5" spans="2:20" ht="19.5" customHeight="1">
      <c r="B5" s="1226"/>
      <c r="C5" s="1227"/>
      <c r="D5" s="1227"/>
      <c r="E5" s="1227"/>
      <c r="F5" s="1227"/>
      <c r="G5" s="1227"/>
      <c r="H5" s="1227"/>
      <c r="I5" s="1227"/>
      <c r="J5" s="1227"/>
      <c r="K5" s="1227"/>
      <c r="L5" s="1227"/>
      <c r="M5" s="1227"/>
      <c r="N5" s="1227"/>
      <c r="O5" s="1227"/>
      <c r="P5" s="1228"/>
      <c r="Q5" s="111"/>
      <c r="R5" s="111"/>
      <c r="S5" s="111"/>
      <c r="T5" s="111"/>
    </row>
    <row r="6" spans="2:20" ht="19.5" customHeight="1">
      <c r="B6" s="1226"/>
      <c r="C6" s="1227"/>
      <c r="D6" s="1227"/>
      <c r="E6" s="1227"/>
      <c r="F6" s="1227"/>
      <c r="G6" s="1227"/>
      <c r="H6" s="1227"/>
      <c r="I6" s="1227"/>
      <c r="J6" s="1227"/>
      <c r="K6" s="1227"/>
      <c r="L6" s="1227"/>
      <c r="M6" s="1227"/>
      <c r="N6" s="1227"/>
      <c r="O6" s="1227"/>
      <c r="P6" s="1228"/>
      <c r="Q6" s="111"/>
      <c r="R6" s="111"/>
      <c r="S6" s="111"/>
      <c r="T6" s="111"/>
    </row>
    <row r="7" spans="2:20" ht="19.5" customHeight="1">
      <c r="B7" s="1226"/>
      <c r="C7" s="1227"/>
      <c r="D7" s="1227"/>
      <c r="E7" s="1227"/>
      <c r="F7" s="1227"/>
      <c r="G7" s="1227"/>
      <c r="H7" s="1227"/>
      <c r="I7" s="1227"/>
      <c r="J7" s="1227"/>
      <c r="K7" s="1227"/>
      <c r="L7" s="1227"/>
      <c r="M7" s="1227"/>
      <c r="N7" s="1227"/>
      <c r="O7" s="1227"/>
      <c r="P7" s="1228"/>
      <c r="Q7" s="111"/>
      <c r="R7" s="111"/>
      <c r="S7" s="111"/>
      <c r="T7" s="111"/>
    </row>
    <row r="8" spans="2:20" ht="19.5" customHeight="1">
      <c r="B8" s="1226"/>
      <c r="C8" s="1227"/>
      <c r="D8" s="1227"/>
      <c r="E8" s="1227"/>
      <c r="F8" s="1227"/>
      <c r="G8" s="1227"/>
      <c r="H8" s="1227"/>
      <c r="I8" s="1227"/>
      <c r="J8" s="1227"/>
      <c r="K8" s="1227"/>
      <c r="L8" s="1227"/>
      <c r="M8" s="1227"/>
      <c r="N8" s="1227"/>
      <c r="O8" s="1227"/>
      <c r="P8" s="1228"/>
      <c r="Q8" s="111"/>
      <c r="R8" s="111"/>
      <c r="S8" s="111"/>
      <c r="T8" s="111"/>
    </row>
    <row r="9" spans="2:20" ht="19.5" customHeight="1">
      <c r="B9" s="1226"/>
      <c r="C9" s="1227"/>
      <c r="D9" s="1227"/>
      <c r="E9" s="1227"/>
      <c r="F9" s="1227"/>
      <c r="G9" s="1227"/>
      <c r="H9" s="1227"/>
      <c r="I9" s="1227"/>
      <c r="J9" s="1227"/>
      <c r="K9" s="1227"/>
      <c r="L9" s="1227"/>
      <c r="M9" s="1227"/>
      <c r="N9" s="1227"/>
      <c r="O9" s="1227"/>
      <c r="P9" s="1228"/>
      <c r="Q9" s="111"/>
      <c r="R9" s="111"/>
      <c r="S9" s="111"/>
      <c r="T9" s="111"/>
    </row>
    <row r="10" spans="2:20" ht="19.5" customHeight="1">
      <c r="B10" s="1226"/>
      <c r="C10" s="1227"/>
      <c r="D10" s="1227"/>
      <c r="E10" s="1227"/>
      <c r="F10" s="1227"/>
      <c r="G10" s="1227"/>
      <c r="H10" s="1227"/>
      <c r="I10" s="1227"/>
      <c r="J10" s="1227"/>
      <c r="K10" s="1227"/>
      <c r="L10" s="1227"/>
      <c r="M10" s="1227"/>
      <c r="N10" s="1227"/>
      <c r="O10" s="1227"/>
      <c r="P10" s="1228"/>
      <c r="Q10" s="111"/>
      <c r="R10" s="111"/>
      <c r="S10" s="111"/>
      <c r="T10" s="111"/>
    </row>
    <row r="11" spans="2:20" ht="19.5" customHeight="1">
      <c r="B11" s="1226"/>
      <c r="C11" s="1227"/>
      <c r="D11" s="1227"/>
      <c r="E11" s="1227"/>
      <c r="F11" s="1227"/>
      <c r="G11" s="1227"/>
      <c r="H11" s="1227"/>
      <c r="I11" s="1227"/>
      <c r="J11" s="1227"/>
      <c r="K11" s="1227"/>
      <c r="L11" s="1227"/>
      <c r="M11" s="1227"/>
      <c r="N11" s="1227"/>
      <c r="O11" s="1227"/>
      <c r="P11" s="1228"/>
      <c r="Q11" s="111"/>
      <c r="R11" s="111"/>
      <c r="S11" s="111"/>
      <c r="T11" s="111"/>
    </row>
    <row r="12" spans="2:20" ht="19.5" customHeight="1">
      <c r="B12" s="1226"/>
      <c r="C12" s="1227"/>
      <c r="D12" s="1227"/>
      <c r="E12" s="1227"/>
      <c r="F12" s="1227"/>
      <c r="G12" s="1227"/>
      <c r="H12" s="1227"/>
      <c r="I12" s="1227"/>
      <c r="J12" s="1227"/>
      <c r="K12" s="1227"/>
      <c r="L12" s="1227"/>
      <c r="M12" s="1227"/>
      <c r="N12" s="1227"/>
      <c r="O12" s="1227"/>
      <c r="P12" s="1228"/>
      <c r="Q12" s="111"/>
      <c r="R12" s="111"/>
      <c r="S12" s="111"/>
      <c r="T12" s="111"/>
    </row>
    <row r="13" spans="2:20" ht="19.5" customHeight="1">
      <c r="B13" s="1226"/>
      <c r="C13" s="1227"/>
      <c r="D13" s="1227"/>
      <c r="E13" s="1227"/>
      <c r="F13" s="1227"/>
      <c r="G13" s="1227"/>
      <c r="H13" s="1227"/>
      <c r="I13" s="1227"/>
      <c r="J13" s="1227"/>
      <c r="K13" s="1227"/>
      <c r="L13" s="1227"/>
      <c r="M13" s="1227"/>
      <c r="N13" s="1227"/>
      <c r="O13" s="1227"/>
      <c r="P13" s="1228"/>
      <c r="Q13" s="111"/>
      <c r="R13" s="111"/>
      <c r="S13" s="111"/>
      <c r="T13" s="111"/>
    </row>
    <row r="14" spans="2:20" ht="19.5" customHeight="1">
      <c r="B14" s="1226"/>
      <c r="C14" s="1227"/>
      <c r="D14" s="1227"/>
      <c r="E14" s="1227"/>
      <c r="F14" s="1227"/>
      <c r="G14" s="1227"/>
      <c r="H14" s="1227"/>
      <c r="I14" s="1227"/>
      <c r="J14" s="1227"/>
      <c r="K14" s="1227"/>
      <c r="L14" s="1227"/>
      <c r="M14" s="1227"/>
      <c r="N14" s="1227"/>
      <c r="O14" s="1227"/>
      <c r="P14" s="1228"/>
      <c r="Q14" s="111"/>
      <c r="R14" s="111"/>
      <c r="S14" s="111"/>
      <c r="T14" s="111"/>
    </row>
    <row r="15" spans="2:20" ht="19.5" customHeight="1">
      <c r="B15" s="1226"/>
      <c r="C15" s="1227"/>
      <c r="D15" s="1227"/>
      <c r="E15" s="1227"/>
      <c r="F15" s="1227"/>
      <c r="G15" s="1227"/>
      <c r="H15" s="1227"/>
      <c r="I15" s="1227"/>
      <c r="J15" s="1227"/>
      <c r="K15" s="1227"/>
      <c r="L15" s="1227"/>
      <c r="M15" s="1227"/>
      <c r="N15" s="1227"/>
      <c r="O15" s="1227"/>
      <c r="P15" s="1228"/>
      <c r="Q15" s="111"/>
      <c r="R15" s="111"/>
      <c r="S15" s="111"/>
      <c r="T15" s="111"/>
    </row>
    <row r="16" spans="2:20" ht="19.5" customHeight="1">
      <c r="B16" s="1226"/>
      <c r="C16" s="1227"/>
      <c r="D16" s="1227"/>
      <c r="E16" s="1227"/>
      <c r="F16" s="1227"/>
      <c r="G16" s="1227"/>
      <c r="H16" s="1227"/>
      <c r="I16" s="1227"/>
      <c r="J16" s="1227"/>
      <c r="K16" s="1227"/>
      <c r="L16" s="1227"/>
      <c r="M16" s="1227"/>
      <c r="N16" s="1227"/>
      <c r="O16" s="1227"/>
      <c r="P16" s="1228"/>
      <c r="Q16" s="111"/>
      <c r="R16" s="111"/>
      <c r="S16" s="111"/>
      <c r="T16" s="111"/>
    </row>
    <row r="17" spans="2:20" ht="19.5" customHeight="1">
      <c r="B17" s="1226"/>
      <c r="C17" s="1227"/>
      <c r="D17" s="1227"/>
      <c r="E17" s="1227"/>
      <c r="F17" s="1227"/>
      <c r="G17" s="1227"/>
      <c r="H17" s="1227"/>
      <c r="I17" s="1227"/>
      <c r="J17" s="1227"/>
      <c r="K17" s="1227"/>
      <c r="L17" s="1227"/>
      <c r="M17" s="1227"/>
      <c r="N17" s="1227"/>
      <c r="O17" s="1227"/>
      <c r="P17" s="1228"/>
      <c r="Q17" s="111"/>
      <c r="R17" s="111"/>
      <c r="S17" s="111"/>
      <c r="T17" s="111"/>
    </row>
    <row r="18" spans="2:20" ht="19.5" customHeight="1">
      <c r="B18" s="1226"/>
      <c r="C18" s="1227"/>
      <c r="D18" s="1227"/>
      <c r="E18" s="1227"/>
      <c r="F18" s="1227"/>
      <c r="G18" s="1227"/>
      <c r="H18" s="1227"/>
      <c r="I18" s="1227"/>
      <c r="J18" s="1227"/>
      <c r="K18" s="1227"/>
      <c r="L18" s="1227"/>
      <c r="M18" s="1227"/>
      <c r="N18" s="1227"/>
      <c r="O18" s="1227"/>
      <c r="P18" s="1228"/>
      <c r="Q18" s="111"/>
      <c r="R18" s="111"/>
      <c r="S18" s="111"/>
      <c r="T18" s="111"/>
    </row>
    <row r="19" spans="2:20" ht="19.5" customHeight="1">
      <c r="B19" s="1226"/>
      <c r="C19" s="1227"/>
      <c r="D19" s="1227"/>
      <c r="E19" s="1227"/>
      <c r="F19" s="1227"/>
      <c r="G19" s="1227"/>
      <c r="H19" s="1227"/>
      <c r="I19" s="1227"/>
      <c r="J19" s="1227"/>
      <c r="K19" s="1227"/>
      <c r="L19" s="1227"/>
      <c r="M19" s="1227"/>
      <c r="N19" s="1227"/>
      <c r="O19" s="1227"/>
      <c r="P19" s="1228"/>
      <c r="Q19" s="111"/>
      <c r="R19" s="111"/>
      <c r="S19" s="111"/>
      <c r="T19" s="111"/>
    </row>
    <row r="20" spans="2:20" ht="19.5" customHeight="1">
      <c r="B20" s="1226"/>
      <c r="C20" s="1227"/>
      <c r="D20" s="1227"/>
      <c r="E20" s="1227"/>
      <c r="F20" s="1227"/>
      <c r="G20" s="1227"/>
      <c r="H20" s="1227"/>
      <c r="I20" s="1227"/>
      <c r="J20" s="1227"/>
      <c r="K20" s="1227"/>
      <c r="L20" s="1227"/>
      <c r="M20" s="1227"/>
      <c r="N20" s="1227"/>
      <c r="O20" s="1227"/>
      <c r="P20" s="1228"/>
      <c r="Q20" s="111"/>
      <c r="R20" s="111"/>
      <c r="S20" s="111"/>
      <c r="T20" s="111"/>
    </row>
    <row r="21" spans="2:20" ht="19.5" customHeight="1">
      <c r="B21" s="1226"/>
      <c r="C21" s="1227"/>
      <c r="D21" s="1227"/>
      <c r="E21" s="1227"/>
      <c r="F21" s="1227"/>
      <c r="G21" s="1227"/>
      <c r="H21" s="1227"/>
      <c r="I21" s="1227"/>
      <c r="J21" s="1227"/>
      <c r="K21" s="1227"/>
      <c r="L21" s="1227"/>
      <c r="M21" s="1227"/>
      <c r="N21" s="1227"/>
      <c r="O21" s="1227"/>
      <c r="P21" s="1228"/>
      <c r="Q21" s="111"/>
      <c r="R21" s="111"/>
      <c r="S21" s="111"/>
      <c r="T21" s="111"/>
    </row>
    <row r="22" spans="2:20" ht="19.5" customHeight="1">
      <c r="B22" s="1226"/>
      <c r="C22" s="1227"/>
      <c r="D22" s="1227"/>
      <c r="E22" s="1227"/>
      <c r="F22" s="1227"/>
      <c r="G22" s="1227"/>
      <c r="H22" s="1227"/>
      <c r="I22" s="1227"/>
      <c r="J22" s="1227"/>
      <c r="K22" s="1227"/>
      <c r="L22" s="1227"/>
      <c r="M22" s="1227"/>
      <c r="N22" s="1227"/>
      <c r="O22" s="1227"/>
      <c r="P22" s="1228"/>
      <c r="Q22" s="111"/>
      <c r="R22" s="111"/>
      <c r="S22" s="111"/>
      <c r="T22" s="111"/>
    </row>
    <row r="23" spans="2:20" ht="19.5" customHeight="1">
      <c r="B23" s="1226"/>
      <c r="C23" s="1227"/>
      <c r="D23" s="1227"/>
      <c r="E23" s="1227"/>
      <c r="F23" s="1227"/>
      <c r="G23" s="1227"/>
      <c r="H23" s="1227"/>
      <c r="I23" s="1227"/>
      <c r="J23" s="1227"/>
      <c r="K23" s="1227"/>
      <c r="L23" s="1227"/>
      <c r="M23" s="1227"/>
      <c r="N23" s="1227"/>
      <c r="O23" s="1227"/>
      <c r="P23" s="1228"/>
      <c r="Q23" s="111"/>
      <c r="R23" s="111"/>
      <c r="S23" s="111"/>
      <c r="T23" s="111"/>
    </row>
    <row r="24" spans="2:20" ht="19.5" customHeight="1">
      <c r="B24" s="1226"/>
      <c r="C24" s="1227"/>
      <c r="D24" s="1227"/>
      <c r="E24" s="1227"/>
      <c r="F24" s="1227"/>
      <c r="G24" s="1227"/>
      <c r="H24" s="1227"/>
      <c r="I24" s="1227"/>
      <c r="J24" s="1227"/>
      <c r="K24" s="1227"/>
      <c r="L24" s="1227"/>
      <c r="M24" s="1227"/>
      <c r="N24" s="1227"/>
      <c r="O24" s="1227"/>
      <c r="P24" s="1228"/>
      <c r="Q24" s="111"/>
      <c r="R24" s="111"/>
      <c r="S24" s="111"/>
      <c r="T24" s="111"/>
    </row>
    <row r="25" spans="2:20" ht="19.5" customHeight="1">
      <c r="B25" s="1226"/>
      <c r="C25" s="1227"/>
      <c r="D25" s="1227"/>
      <c r="E25" s="1227"/>
      <c r="F25" s="1227"/>
      <c r="G25" s="1227"/>
      <c r="H25" s="1227"/>
      <c r="I25" s="1227"/>
      <c r="J25" s="1227"/>
      <c r="K25" s="1227"/>
      <c r="L25" s="1227"/>
      <c r="M25" s="1227"/>
      <c r="N25" s="1227"/>
      <c r="O25" s="1227"/>
      <c r="P25" s="1228"/>
      <c r="Q25" s="111"/>
      <c r="R25" s="111"/>
      <c r="S25" s="111"/>
      <c r="T25" s="111"/>
    </row>
    <row r="26" spans="2:20" ht="19.5" customHeight="1" thickBot="1">
      <c r="B26" s="1229"/>
      <c r="C26" s="1230"/>
      <c r="D26" s="1230"/>
      <c r="E26" s="1230"/>
      <c r="F26" s="1230"/>
      <c r="G26" s="1230"/>
      <c r="H26" s="1230"/>
      <c r="I26" s="1230"/>
      <c r="J26" s="1230"/>
      <c r="K26" s="1230"/>
      <c r="L26" s="1230"/>
      <c r="M26" s="1230"/>
      <c r="N26" s="1230"/>
      <c r="O26" s="1230"/>
      <c r="P26" s="1231"/>
      <c r="Q26" s="111"/>
      <c r="R26" s="112" t="s">
        <v>90</v>
      </c>
      <c r="S26" s="111"/>
      <c r="T26" s="111"/>
    </row>
    <row r="27" spans="2:20" ht="9" customHeight="1"/>
  </sheetData>
  <mergeCells count="1">
    <mergeCell ref="B3:P26"/>
  </mergeCells>
  <phoneticPr fontId="1"/>
  <pageMargins left="0.59055118110236227" right="0.19685039370078741" top="0.78740157480314965" bottom="0.43307086614173229" header="0.31496062992125984" footer="0.15748031496062992"/>
  <pageSetup paperSize="9" orientation="landscape" cellComments="asDisplayed" r:id="rId1"/>
  <headerFooter>
    <oddHeader>&amp;L様式１、２、６（別添１）</oddHeader>
    <oddFooter xml:space="preserve">&amp;C&amp;"ＭＳ Ｐゴシック,標準"&amp;10&amp;P / &amp;N </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S166"/>
  <sheetViews>
    <sheetView view="pageBreakPreview" zoomScaleNormal="100" zoomScaleSheetLayoutView="100" workbookViewId="0"/>
  </sheetViews>
  <sheetFormatPr defaultColWidth="9" defaultRowHeight="14.25"/>
  <cols>
    <col min="1" max="1" width="1.625" style="138" customWidth="1"/>
    <col min="2" max="2" width="6.875" style="138" customWidth="1"/>
    <col min="3" max="3" width="7.125" style="138" customWidth="1"/>
    <col min="4" max="4" width="44.5" style="138" customWidth="1"/>
    <col min="5" max="7" width="11" style="138" customWidth="1"/>
    <col min="8" max="9" width="17.75" style="138" customWidth="1"/>
    <col min="10" max="10" width="7.625" style="138" customWidth="1"/>
    <col min="11" max="11" width="1.5" style="138" customWidth="1"/>
    <col min="12" max="12" width="9" style="139" customWidth="1"/>
    <col min="13" max="14" width="10.625" style="138" hidden="1" customWidth="1"/>
    <col min="15" max="15" width="9" style="138" hidden="1" customWidth="1"/>
    <col min="16" max="17" width="10.625" style="138" hidden="1" customWidth="1"/>
    <col min="18" max="19" width="9" style="139" hidden="1" customWidth="1"/>
    <col min="20" max="16384" width="9" style="138"/>
  </cols>
  <sheetData>
    <row r="1" spans="1:19" ht="8.25" customHeight="1">
      <c r="D1" s="392"/>
      <c r="E1" s="392"/>
      <c r="F1" s="392"/>
      <c r="G1" s="392"/>
      <c r="H1" s="392"/>
    </row>
    <row r="2" spans="1:19" ht="21" customHeight="1" thickBot="1">
      <c r="B2" s="140" t="s">
        <v>411</v>
      </c>
      <c r="C2" s="140"/>
      <c r="E2" s="393"/>
      <c r="F2" s="357"/>
      <c r="G2" s="357"/>
      <c r="H2" s="357"/>
      <c r="I2" s="393"/>
      <c r="J2" s="518" t="s">
        <v>137</v>
      </c>
    </row>
    <row r="3" spans="1:19" ht="21" customHeight="1">
      <c r="A3" s="138" t="s">
        <v>412</v>
      </c>
      <c r="B3" s="1523" t="s">
        <v>92</v>
      </c>
      <c r="C3" s="1257" t="s">
        <v>413</v>
      </c>
      <c r="D3" s="1465" t="s">
        <v>414</v>
      </c>
      <c r="E3" s="1466"/>
      <c r="F3" s="1466"/>
      <c r="G3" s="1467"/>
      <c r="H3" s="1465" t="s">
        <v>415</v>
      </c>
      <c r="I3" s="1467"/>
      <c r="J3" s="1478" t="s">
        <v>416</v>
      </c>
      <c r="M3" s="674" t="s">
        <v>278</v>
      </c>
      <c r="N3" s="674" t="s">
        <v>324</v>
      </c>
      <c r="P3" s="1598" t="s">
        <v>376</v>
      </c>
      <c r="Q3" s="1598"/>
      <c r="R3" s="138"/>
      <c r="S3" s="138"/>
    </row>
    <row r="4" spans="1:19" ht="31.5" customHeight="1">
      <c r="B4" s="1439"/>
      <c r="C4" s="1449"/>
      <c r="D4" s="415" t="s">
        <v>229</v>
      </c>
      <c r="E4" s="807" t="s">
        <v>417</v>
      </c>
      <c r="F4" s="807" t="s">
        <v>418</v>
      </c>
      <c r="G4" s="807" t="s">
        <v>385</v>
      </c>
      <c r="H4" s="377" t="s">
        <v>419</v>
      </c>
      <c r="I4" s="377" t="s">
        <v>420</v>
      </c>
      <c r="J4" s="1580"/>
      <c r="M4" s="674" t="s">
        <v>382</v>
      </c>
      <c r="N4" s="674" t="s">
        <v>382</v>
      </c>
      <c r="P4" s="674" t="s">
        <v>266</v>
      </c>
      <c r="Q4" s="674" t="s">
        <v>324</v>
      </c>
      <c r="R4" s="677" t="s">
        <v>427</v>
      </c>
      <c r="S4" s="677" t="s">
        <v>428</v>
      </c>
    </row>
    <row r="5" spans="1:19" s="139" customFormat="1" ht="31.5" customHeight="1" thickBot="1">
      <c r="B5" s="678"/>
      <c r="C5" s="679"/>
      <c r="D5" s="680" t="s">
        <v>383</v>
      </c>
      <c r="E5" s="681"/>
      <c r="F5" s="681"/>
      <c r="G5" s="682"/>
      <c r="H5" s="825" t="str">
        <f>IF(P5=0,"",P5)</f>
        <v/>
      </c>
      <c r="I5" s="714" t="str">
        <f>IF(Q5=0,"",Q5)</f>
        <v/>
      </c>
      <c r="J5" s="733" t="str">
        <f>IF(I5="","",(I5/H5))</f>
        <v/>
      </c>
      <c r="M5" s="708">
        <f>SUM(M6:M165)</f>
        <v>0</v>
      </c>
      <c r="N5" s="708">
        <f>SUM(N6:N165)</f>
        <v>0</v>
      </c>
      <c r="O5" s="683"/>
      <c r="P5" s="709">
        <f>SUM(P6:P165)</f>
        <v>0</v>
      </c>
      <c r="Q5" s="709">
        <f>SUM(Q6:Q165)</f>
        <v>0</v>
      </c>
      <c r="R5" s="709">
        <f>SUM(R6:R165)</f>
        <v>0</v>
      </c>
      <c r="S5" s="709">
        <f>SUM(S6:S165)</f>
        <v>0</v>
      </c>
    </row>
    <row r="6" spans="1:19" ht="36" customHeight="1" thickTop="1">
      <c r="B6" s="818" t="str">
        <f>IF('②4.実施状況（PR）'!G5="実施済","報告済",IF('②4.実施状況（PR）'!B5="中止","中止",'②4.実施状況（PR）'!B5))</f>
        <v/>
      </c>
      <c r="C6" s="819" t="str">
        <f>IF(B6="","",IF(B6="報告済","",IF(B6="中止","",IF('⑦1.活動計画変更（PR）'!C7="変更","変更","申請時"))))</f>
        <v/>
      </c>
      <c r="D6" s="820" t="str">
        <f>IF(C6="","",'②4.実施状況（PR）'!C5)</f>
        <v/>
      </c>
      <c r="E6" s="821" t="str">
        <f>IF($C6="","",'②4.実施状況（PR）'!D5)</f>
        <v/>
      </c>
      <c r="F6" s="821" t="str">
        <f>IF($C6="","",'②4.実施状況（PR）'!E5)</f>
        <v/>
      </c>
      <c r="G6" s="822" t="str">
        <f>IF($C6="","",'②4.実施状況（PR）'!F5)</f>
        <v/>
      </c>
      <c r="H6" s="826" t="str">
        <f>IF($C6="","",IF('⑦1.活動計画変更（PR）'!$C7="変更",'⑦1.活動計画変更（PR）'!H7,'⑦1.活動計画変更（PR）'!H6))</f>
        <v/>
      </c>
      <c r="I6" s="823" t="str">
        <f>IF($C6="","",IF('⑦1.活動計画変更（PR）'!$C7="変更",'⑦1.活動計画変更（PR）'!I7,'⑦1.活動計画変更（PR）'!I6))</f>
        <v/>
      </c>
      <c r="J6" s="829" t="str">
        <f>IF(I6="","",(I6/H6))</f>
        <v/>
      </c>
      <c r="L6" s="146" t="s">
        <v>466</v>
      </c>
      <c r="M6" s="716" t="str">
        <f>IF(C7="選択","",IF(C7="中止",-(H6),IF(C7="変更",(H7-H6),"")))</f>
        <v/>
      </c>
      <c r="N6" s="716" t="str">
        <f>IF(C7="選択","",IF(C7="中止",-(I6),IF(C7="変更",(I7-I6),"")))</f>
        <v/>
      </c>
      <c r="O6" s="717" t="str">
        <f>IF(B6="","",B6)</f>
        <v/>
      </c>
      <c r="P6" s="716" t="str">
        <f>IF(B6="","",IF(C7="変更",H7,IF(C7="中止",0,IF(B6="報告済",'⑦1.活動計画変更（PR）'!P6,H6))))</f>
        <v/>
      </c>
      <c r="Q6" s="716" t="str">
        <f>IF(B6="","",IF(C7="変更",I7,IF(C7="中止",0,IF(B6="報告済",'⑦1.活動計画変更（PR）'!Q6,I6))))</f>
        <v/>
      </c>
      <c r="R6" s="718">
        <f>IF(C7="変更",'⑧2.変更活動積算内訳（PR）'!N7,IF('⑧1.活動計画変更（PR）'!C7="中止",0,'⑧2.変更活動積算内訳（PR）'!G7))</f>
        <v>0</v>
      </c>
      <c r="S6" s="718">
        <f>IF(C7="変更",'⑧2.変更活動積算内訳（PR）'!O7,IF('⑧1.活動計画変更（PR）'!C7="中止",0,'⑧2.変更活動積算内訳（PR）'!H7))</f>
        <v>0</v>
      </c>
    </row>
    <row r="7" spans="1:19" ht="36" customHeight="1">
      <c r="B7" s="808"/>
      <c r="C7" s="685" t="s">
        <v>225</v>
      </c>
      <c r="D7" s="809"/>
      <c r="E7" s="810"/>
      <c r="F7" s="810"/>
      <c r="G7" s="811"/>
      <c r="H7" s="827" t="str">
        <f>IF('⑧2.変更活動積算内訳（PR）'!M7=0,"",'⑧2.変更活動積算内訳（PR）'!M7)</f>
        <v/>
      </c>
      <c r="I7" s="812"/>
      <c r="J7" s="830" t="str">
        <f t="shared" ref="J7:J45" si="0">IF(I7="","",(I7/H7))</f>
        <v/>
      </c>
      <c r="L7" s="151" t="s">
        <v>467</v>
      </c>
      <c r="M7" s="582"/>
      <c r="N7" s="582"/>
      <c r="O7" s="684"/>
      <c r="P7" s="582"/>
      <c r="Q7" s="582"/>
      <c r="R7" s="147"/>
      <c r="S7" s="147"/>
    </row>
    <row r="8" spans="1:19" ht="36" customHeight="1">
      <c r="B8" s="818" t="str">
        <f>IF('②4.実施状況（PR）'!G6="実施済","報告済",IF('②4.実施状況（PR）'!B6="中止","中止",'②4.実施状況（PR）'!B6))</f>
        <v/>
      </c>
      <c r="C8" s="819" t="str">
        <f>IF(B8="","",IF(B8="報告済","",IF(B8="中止","",IF('⑦1.活動計画変更（PR）'!C9="変更","変更","申請時"))))</f>
        <v/>
      </c>
      <c r="D8" s="820" t="str">
        <f>IF(C8="","",'②4.実施状況（PR）'!C6)</f>
        <v/>
      </c>
      <c r="E8" s="821" t="str">
        <f>IF($C8="","",'②4.実施状況（PR）'!D6)</f>
        <v/>
      </c>
      <c r="F8" s="821" t="str">
        <f>IF($C8="","",'②4.実施状況（PR）'!E6)</f>
        <v/>
      </c>
      <c r="G8" s="822" t="str">
        <f>IF($C8="","",'②4.実施状況（PR）'!F6)</f>
        <v/>
      </c>
      <c r="H8" s="826" t="str">
        <f>IF($C8="","",IF('⑦1.活動計画変更（PR）'!$C9="変更",'⑦1.活動計画変更（PR）'!H9,'⑦1.活動計画変更（PR）'!H8))</f>
        <v/>
      </c>
      <c r="I8" s="823" t="str">
        <f>IF($C8="","",IF('⑦1.活動計画変更（PR）'!$C9="変更",'⑦1.活動計画変更（PR）'!I9,'⑦1.活動計画変更（PR）'!I8))</f>
        <v/>
      </c>
      <c r="J8" s="831" t="str">
        <f t="shared" si="0"/>
        <v/>
      </c>
      <c r="L8" s="146" t="s">
        <v>468</v>
      </c>
      <c r="M8" s="603" t="str">
        <f>IF(C9="選択","",IF(C9="中止",H8,IF(C9="変更",(H9-H8),"")))</f>
        <v/>
      </c>
      <c r="N8" s="603" t="str">
        <f>IF(C9="選択","",IF(C9="中止",-(I8),IF(C9="変更",(I9-I8),"")))</f>
        <v/>
      </c>
      <c r="O8" s="717" t="str">
        <f t="shared" ref="O8:O44" si="1">IF(B8="","",B8)</f>
        <v/>
      </c>
      <c r="P8" s="603" t="str">
        <f>IF(B8="","",IF(C9="変更",H9,IF(C9="中止",0,IF(B8="報告済",'⑦1.活動計画変更（PR）'!P8,H8))))</f>
        <v/>
      </c>
      <c r="Q8" s="603" t="str">
        <f>IF(B8="","",IF(C9="変更",I9,IF(C9="中止",0,IF(B8="報告済",'⑦1.活動計画変更（PR）'!Q8,I8))))</f>
        <v/>
      </c>
      <c r="R8" s="165">
        <f>IF(C9="変更",'⑧2.変更活動積算内訳（PR）'!N17,IF('⑧1.活動計画変更（PR）'!C9="中止",0,'⑧2.変更活動積算内訳（PR）'!G17))</f>
        <v>0</v>
      </c>
      <c r="S8" s="165">
        <f>IF(C9="変更",'⑧2.変更活動積算内訳（PR）'!O17,IF('⑧1.活動計画変更（PR）'!C9="中止",0,'⑧2.変更活動積算内訳（PR）'!H17))</f>
        <v>0</v>
      </c>
    </row>
    <row r="9" spans="1:19" ht="36" customHeight="1">
      <c r="B9" s="808"/>
      <c r="C9" s="685" t="s">
        <v>225</v>
      </c>
      <c r="D9" s="809"/>
      <c r="E9" s="810"/>
      <c r="F9" s="810"/>
      <c r="G9" s="811"/>
      <c r="H9" s="827" t="str">
        <f>IF('⑧2.変更活動積算内訳（PR）'!M17=0,"",'⑧2.変更活動積算内訳（PR）'!M17)</f>
        <v/>
      </c>
      <c r="I9" s="812"/>
      <c r="J9" s="832" t="str">
        <f t="shared" si="0"/>
        <v/>
      </c>
      <c r="L9" s="152" t="s">
        <v>469</v>
      </c>
      <c r="M9" s="582"/>
      <c r="N9" s="582"/>
      <c r="O9" s="684"/>
      <c r="P9" s="582"/>
      <c r="Q9" s="582"/>
      <c r="R9" s="147"/>
      <c r="S9" s="147"/>
    </row>
    <row r="10" spans="1:19" ht="36" customHeight="1">
      <c r="B10" s="818" t="str">
        <f>IF('②4.実施状況（PR）'!G7="実施済","報告済",IF('②4.実施状況（PR）'!B7="中止","中止",'②4.実施状況（PR）'!B7))</f>
        <v/>
      </c>
      <c r="C10" s="819" t="str">
        <f>IF(B10="","",IF(B10="報告済","",IF(B10="中止","",IF('⑦1.活動計画変更（PR）'!C11="変更","変更","申請時"))))</f>
        <v/>
      </c>
      <c r="D10" s="820" t="str">
        <f>IF(C10="","",'②4.実施状況（PR）'!C7)</f>
        <v/>
      </c>
      <c r="E10" s="821" t="str">
        <f>IF($C10="","",'②4.実施状況（PR）'!D7)</f>
        <v/>
      </c>
      <c r="F10" s="821" t="str">
        <f>IF($C10="","",'②4.実施状況（PR）'!E7)</f>
        <v/>
      </c>
      <c r="G10" s="822" t="str">
        <f>IF($C10="","",'②4.実施状況（PR）'!F7)</f>
        <v/>
      </c>
      <c r="H10" s="826" t="str">
        <f>IF($C10="","",IF('⑦1.活動計画変更（PR）'!$C11="変更",'⑦1.活動計画変更（PR）'!H11,'⑦1.活動計画変更（PR）'!H10))</f>
        <v/>
      </c>
      <c r="I10" s="823" t="str">
        <f>IF($C10="","",IF('⑦1.活動計画変更（PR）'!$C11="変更",'⑦1.活動計画変更（PR）'!I11,'⑦1.活動計画変更（PR）'!I10))</f>
        <v/>
      </c>
      <c r="J10" s="831" t="str">
        <f t="shared" si="0"/>
        <v/>
      </c>
      <c r="M10" s="603" t="str">
        <f>IF(C11="選択","",IF(C11="中止",-(H10),IF(C11="変更",(H11-H10),"")))</f>
        <v/>
      </c>
      <c r="N10" s="603" t="str">
        <f>IF(C11="選択","",IF(C11="中止",-(I10),IF(C11="変更",(I11-I10),"")))</f>
        <v/>
      </c>
      <c r="O10" s="717" t="str">
        <f t="shared" si="1"/>
        <v/>
      </c>
      <c r="P10" s="603" t="str">
        <f>IF(B10="","",IF(C11="変更",H11,IF(C11="中止",0,IF(B10="報告済",'⑦1.活動計画変更（PR）'!P10,H10))))</f>
        <v/>
      </c>
      <c r="Q10" s="603" t="str">
        <f>IF(B10="","",IF(C11="変更",I11,IF(C11="中止",0,IF(B10="報告済",'⑦1.活動計画変更（PR）'!Q10,I10))))</f>
        <v/>
      </c>
      <c r="R10" s="165">
        <f>IF(C11="変更",'⑧2.変更活動積算内訳（PR）'!N27,IF('⑧1.活動計画変更（PR）'!C11="中止",0,'⑧2.変更活動積算内訳（PR）'!G27))</f>
        <v>0</v>
      </c>
      <c r="S10" s="165">
        <f>IF(C11="変更",'⑧2.変更活動積算内訳（PR）'!O27,IF('⑧1.活動計画変更（PR）'!C11="中止",0,'⑧2.変更活動積算内訳（PR）'!H27))</f>
        <v>0</v>
      </c>
    </row>
    <row r="11" spans="1:19" ht="36" customHeight="1">
      <c r="B11" s="808"/>
      <c r="C11" s="685" t="s">
        <v>225</v>
      </c>
      <c r="D11" s="809"/>
      <c r="E11" s="810"/>
      <c r="F11" s="810"/>
      <c r="G11" s="811"/>
      <c r="H11" s="827" t="str">
        <f>IF('⑧2.変更活動積算内訳（PR）'!M27=0,"",'⑧2.変更活動積算内訳（PR）'!M27)</f>
        <v/>
      </c>
      <c r="I11" s="812"/>
      <c r="J11" s="832" t="str">
        <f t="shared" si="0"/>
        <v/>
      </c>
      <c r="M11" s="582"/>
      <c r="N11" s="582"/>
      <c r="O11" s="684"/>
      <c r="P11" s="582"/>
      <c r="Q11" s="582"/>
      <c r="R11" s="147"/>
      <c r="S11" s="147"/>
    </row>
    <row r="12" spans="1:19" ht="36" customHeight="1">
      <c r="B12" s="818" t="str">
        <f>IF('②4.実施状況（PR）'!G8="実施済","報告済",IF('②4.実施状況（PR）'!B8="中止","中止",'②4.実施状況（PR）'!B8))</f>
        <v/>
      </c>
      <c r="C12" s="819" t="str">
        <f>IF(B12="","",IF(B12="報告済","",IF(B12="中止","",IF('⑦1.活動計画変更（PR）'!C13="変更","変更","申請時"))))</f>
        <v/>
      </c>
      <c r="D12" s="820" t="str">
        <f>IF(C12="","",'②4.実施状況（PR）'!C8)</f>
        <v/>
      </c>
      <c r="E12" s="821" t="str">
        <f>IF($C12="","",'②4.実施状況（PR）'!D8)</f>
        <v/>
      </c>
      <c r="F12" s="821" t="str">
        <f>IF($C12="","",'②4.実施状況（PR）'!E8)</f>
        <v/>
      </c>
      <c r="G12" s="822" t="str">
        <f>IF($C12="","",'②4.実施状況（PR）'!F8)</f>
        <v/>
      </c>
      <c r="H12" s="826" t="str">
        <f>IF($C12="","",IF('⑦1.活動計画変更（PR）'!$C13="変更",'⑦1.活動計画変更（PR）'!H13,'⑦1.活動計画変更（PR）'!H12))</f>
        <v/>
      </c>
      <c r="I12" s="823" t="str">
        <f>IF($C12="","",IF('⑦1.活動計画変更（PR）'!$C13="変更",'⑦1.活動計画変更（PR）'!I13,'⑦1.活動計画変更（PR）'!I12))</f>
        <v/>
      </c>
      <c r="J12" s="831" t="str">
        <f t="shared" si="0"/>
        <v/>
      </c>
      <c r="M12" s="603" t="str">
        <f>IF(C13="選択","",IF(C13="中止",-(H12),IF(C13="変更",(H13-H12),"")))</f>
        <v/>
      </c>
      <c r="N12" s="603" t="str">
        <f>IF(C13="選択","",IF(C13="中止",-(I12),IF(C13="変更",(I13-I12),"")))</f>
        <v/>
      </c>
      <c r="O12" s="717" t="str">
        <f t="shared" si="1"/>
        <v/>
      </c>
      <c r="P12" s="603" t="str">
        <f>IF(B12="","",IF(C13="変更",H13,IF(C13="中止",0,IF(B12="報告済",'⑦1.活動計画変更（PR）'!P12,H12))))</f>
        <v/>
      </c>
      <c r="Q12" s="603" t="str">
        <f>IF(B12="","",IF(C13="変更",I13,IF(C13="中止",0,IF(B12="報告済",'⑦1.活動計画変更（PR）'!Q12,I12))))</f>
        <v/>
      </c>
      <c r="R12" s="165">
        <f>IF(C13="変更",'⑧2.変更活動積算内訳（PR）'!N37,IF('⑧1.活動計画変更（PR）'!C13="中止",0,'⑧2.変更活動積算内訳（PR）'!G37))</f>
        <v>0</v>
      </c>
      <c r="S12" s="165">
        <f>IF(C13="変更",'⑧2.変更活動積算内訳（PR）'!O37,IF('⑧1.活動計画変更（PR）'!C13="中止",0,'⑧2.変更活動積算内訳（PR）'!H37))</f>
        <v>0</v>
      </c>
    </row>
    <row r="13" spans="1:19" ht="36" customHeight="1">
      <c r="B13" s="808"/>
      <c r="C13" s="685" t="s">
        <v>225</v>
      </c>
      <c r="D13" s="809"/>
      <c r="E13" s="810"/>
      <c r="F13" s="810"/>
      <c r="G13" s="811"/>
      <c r="H13" s="827" t="str">
        <f>IF('⑧2.変更活動積算内訳（PR）'!M37=0,"",'⑧2.変更活動積算内訳（PR）'!M37)</f>
        <v/>
      </c>
      <c r="I13" s="812"/>
      <c r="J13" s="832" t="str">
        <f t="shared" si="0"/>
        <v/>
      </c>
      <c r="M13" s="582"/>
      <c r="N13" s="582"/>
      <c r="O13" s="684"/>
      <c r="P13" s="582"/>
      <c r="Q13" s="582"/>
      <c r="R13" s="147"/>
      <c r="S13" s="147"/>
    </row>
    <row r="14" spans="1:19" ht="36" customHeight="1">
      <c r="B14" s="818" t="str">
        <f>IF('②4.実施状況（PR）'!G9="実施済","報告済",IF('②4.実施状況（PR）'!B9="中止","中止",'②4.実施状況（PR）'!B9))</f>
        <v/>
      </c>
      <c r="C14" s="819" t="str">
        <f>IF(B14="","",IF(B14="報告済","",IF(B14="中止","",IF('⑦1.活動計画変更（PR）'!C15="変更","変更","申請時"))))</f>
        <v/>
      </c>
      <c r="D14" s="820" t="str">
        <f>IF(C14="","",'②4.実施状況（PR）'!C9)</f>
        <v/>
      </c>
      <c r="E14" s="821" t="str">
        <f>IF($C14="","",'②4.実施状況（PR）'!D9)</f>
        <v/>
      </c>
      <c r="F14" s="821" t="str">
        <f>IF($C14="","",'②4.実施状況（PR）'!E9)</f>
        <v/>
      </c>
      <c r="G14" s="822" t="str">
        <f>IF($C14="","",'②4.実施状況（PR）'!F9)</f>
        <v/>
      </c>
      <c r="H14" s="826" t="str">
        <f>IF($C14="","",IF('⑦1.活動計画変更（PR）'!$C15="変更",'⑦1.活動計画変更（PR）'!H15,'⑦1.活動計画変更（PR）'!H14))</f>
        <v/>
      </c>
      <c r="I14" s="823" t="str">
        <f>IF($C14="","",IF('⑦1.活動計画変更（PR）'!$C15="変更",'⑦1.活動計画変更（PR）'!I15,'⑦1.活動計画変更（PR）'!I14))</f>
        <v/>
      </c>
      <c r="J14" s="831" t="str">
        <f t="shared" si="0"/>
        <v/>
      </c>
      <c r="M14" s="603" t="str">
        <f>IF(C15="選択","",IF(C15="中止",-(H14),IF(C15="変更",(H15-H14),"")))</f>
        <v/>
      </c>
      <c r="N14" s="603" t="str">
        <f>IF(C15="選択","",IF(C15="中止",-(I14),IF(C15="変更",(I15-I14),"")))</f>
        <v/>
      </c>
      <c r="O14" s="717" t="str">
        <f t="shared" si="1"/>
        <v/>
      </c>
      <c r="P14" s="603" t="str">
        <f>IF(B14="","",IF(C15="変更",H15,IF(C15="中止",0,IF(B14="報告済",'⑦1.活動計画変更（PR）'!P14,H14))))</f>
        <v/>
      </c>
      <c r="Q14" s="603" t="str">
        <f>IF(B14="","",IF(C15="変更",I15,IF(C15="中止",0,IF(B14="報告済",'⑦1.活動計画変更（PR）'!Q14,I14))))</f>
        <v/>
      </c>
      <c r="R14" s="165">
        <f>IF(C15="変更",'⑧2.変更活動積算内訳（PR）'!N47,IF('⑧1.活動計画変更（PR）'!C15="中止",0,'⑧2.変更活動積算内訳（PR）'!G47))</f>
        <v>0</v>
      </c>
      <c r="S14" s="165">
        <f>IF(C15="変更",'⑧2.変更活動積算内訳（PR）'!O47,IF('⑧1.活動計画変更（PR）'!C15="中止",0,'⑧2.変更活動積算内訳（PR）'!H47))</f>
        <v>0</v>
      </c>
    </row>
    <row r="15" spans="1:19" ht="36" customHeight="1">
      <c r="B15" s="808"/>
      <c r="C15" s="685" t="s">
        <v>225</v>
      </c>
      <c r="D15" s="809"/>
      <c r="E15" s="810"/>
      <c r="F15" s="810"/>
      <c r="G15" s="811"/>
      <c r="H15" s="827" t="str">
        <f>IF('⑧2.変更活動積算内訳（PR）'!M47=0,"",'⑧2.変更活動積算内訳（PR）'!M47)</f>
        <v/>
      </c>
      <c r="I15" s="812"/>
      <c r="J15" s="832" t="str">
        <f t="shared" si="0"/>
        <v/>
      </c>
      <c r="K15" s="145"/>
      <c r="M15" s="582"/>
      <c r="N15" s="582"/>
      <c r="O15" s="684"/>
      <c r="P15" s="582"/>
      <c r="Q15" s="582"/>
      <c r="R15" s="147"/>
      <c r="S15" s="147"/>
    </row>
    <row r="16" spans="1:19" ht="36" customHeight="1">
      <c r="B16" s="818" t="str">
        <f>IF('②4.実施状況（PR）'!G10="実施済","報告済",IF('②4.実施状況（PR）'!B10="中止","中止",'②4.実施状況（PR）'!B10))</f>
        <v/>
      </c>
      <c r="C16" s="819" t="str">
        <f>IF(B16="","",IF(B16="報告済","",IF(B16="中止","",IF('⑦1.活動計画変更（PR）'!C17="変更","変更","申請時"))))</f>
        <v/>
      </c>
      <c r="D16" s="820" t="str">
        <f>IF(C16="","",'②4.実施状況（PR）'!C10)</f>
        <v/>
      </c>
      <c r="E16" s="821" t="str">
        <f>IF($C16="","",'②4.実施状況（PR）'!D10)</f>
        <v/>
      </c>
      <c r="F16" s="821" t="str">
        <f>IF($C16="","",'②4.実施状況（PR）'!E10)</f>
        <v/>
      </c>
      <c r="G16" s="822" t="str">
        <f>IF($C16="","",'②4.実施状況（PR）'!F10)</f>
        <v/>
      </c>
      <c r="H16" s="826" t="str">
        <f>IF($C16="","",IF('⑦1.活動計画変更（PR）'!$C17="変更",'⑦1.活動計画変更（PR）'!H17,'⑦1.活動計画変更（PR）'!H16))</f>
        <v/>
      </c>
      <c r="I16" s="823" t="str">
        <f>IF($C16="","",IF('⑦1.活動計画変更（PR）'!$C17="変更",'⑦1.活動計画変更（PR）'!I17,'⑦1.活動計画変更（PR）'!I16))</f>
        <v/>
      </c>
      <c r="J16" s="833" t="str">
        <f t="shared" si="0"/>
        <v/>
      </c>
      <c r="M16" s="603" t="str">
        <f>IF(C17="選択","",IF(C17="中止",-(H16),IF(C17="変更",(H17-H16),"")))</f>
        <v/>
      </c>
      <c r="N16" s="603" t="str">
        <f>IF(C17="選択","",IF(C17="中止",-(I16),IF(C17="変更",(I17-I16),"")))</f>
        <v/>
      </c>
      <c r="O16" s="717" t="str">
        <f t="shared" si="1"/>
        <v/>
      </c>
      <c r="P16" s="603" t="str">
        <f>IF(B16="","",IF(C17="変更",H17,IF(C17="中止",0,IF(B16="報告済",'⑦1.活動計画変更（PR）'!P16,H16))))</f>
        <v/>
      </c>
      <c r="Q16" s="603" t="str">
        <f>IF(B16="","",IF(C17="変更",I17,IF(C17="中止",0,IF(B16="報告済",'⑦1.活動計画変更（PR）'!Q16,I16))))</f>
        <v/>
      </c>
      <c r="R16" s="165">
        <f>IF(C17="変更",'⑧2.変更活動積算内訳（PR）'!N57,IF('⑧1.活動計画変更（PR）'!C17="中止",0,'⑧2.変更活動積算内訳（PR）'!G57))</f>
        <v>0</v>
      </c>
      <c r="S16" s="165">
        <f>IF(C17="変更",'⑧2.変更活動積算内訳（PR）'!O57,IF('⑧1.活動計画変更（PR）'!C17="中止",0,'⑧2.変更活動積算内訳（PR）'!H57))</f>
        <v>0</v>
      </c>
    </row>
    <row r="17" spans="2:19" ht="36" customHeight="1" thickBot="1">
      <c r="B17" s="813"/>
      <c r="C17" s="696" t="s">
        <v>225</v>
      </c>
      <c r="D17" s="814"/>
      <c r="E17" s="815"/>
      <c r="F17" s="815"/>
      <c r="G17" s="816"/>
      <c r="H17" s="828" t="str">
        <f>IF('⑧2.変更活動積算内訳（PR）'!M57=0,"",'⑧2.変更活動積算内訳（PR）'!M57)</f>
        <v/>
      </c>
      <c r="I17" s="817"/>
      <c r="J17" s="834" t="str">
        <f t="shared" si="0"/>
        <v/>
      </c>
      <c r="M17" s="582"/>
      <c r="N17" s="582"/>
      <c r="O17" s="684"/>
      <c r="P17" s="582"/>
      <c r="Q17" s="582"/>
      <c r="R17" s="147"/>
      <c r="S17" s="147"/>
    </row>
    <row r="18" spans="2:19" ht="36" customHeight="1">
      <c r="B18" s="818" t="str">
        <f>IF('②4.実施状況（PR）'!G11="実施済","報告済",IF('②4.実施状況（PR）'!B11="中止","中止",'②4.実施状況（PR）'!B11))</f>
        <v/>
      </c>
      <c r="C18" s="824" t="str">
        <f>IF(B18="","",IF(B18="報告済","",IF(B18="中止","",IF('⑦1.活動計画変更（PR）'!C19="変更","変更","申請時"))))</f>
        <v/>
      </c>
      <c r="D18" s="820" t="str">
        <f>IF(C18="","",'②4.実施状況（PR）'!C11)</f>
        <v/>
      </c>
      <c r="E18" s="821" t="str">
        <f>IF($C18="","",'②4.実施状況（PR）'!D11)</f>
        <v/>
      </c>
      <c r="F18" s="821" t="str">
        <f>IF($C18="","",'②4.実施状況（PR）'!E11)</f>
        <v/>
      </c>
      <c r="G18" s="822" t="str">
        <f>IF($C18="","",'②4.実施状況（PR）'!F11)</f>
        <v/>
      </c>
      <c r="H18" s="826" t="str">
        <f>IF($C18="","",IF('⑦1.活動計画変更（PR）'!$C19="変更",'⑦1.活動計画変更（PR）'!H19,'⑦1.活動計画変更（PR）'!H18))</f>
        <v/>
      </c>
      <c r="I18" s="823" t="str">
        <f>IF($C18="","",IF('⑦1.活動計画変更（PR）'!$C19="変更",'⑦1.活動計画変更（PR）'!I19,'⑦1.活動計画変更（PR）'!I18))</f>
        <v/>
      </c>
      <c r="J18" s="833" t="str">
        <f t="shared" si="0"/>
        <v/>
      </c>
      <c r="M18" s="603" t="str">
        <f>IF(C19="選択","",IF(C19="中止",-(H18),IF(C19="変更",(H19-H18),"")))</f>
        <v/>
      </c>
      <c r="N18" s="603" t="str">
        <f>IF(C19="選択","",IF(C19="中止",-(I18),IF(C19="変更",(I19-I18),"")))</f>
        <v/>
      </c>
      <c r="O18" s="717" t="str">
        <f t="shared" si="1"/>
        <v/>
      </c>
      <c r="P18" s="603" t="str">
        <f>IF(B18="","",IF(C19="変更",H19,IF(C19="中止",0,IF(B18="報告済",'⑦1.活動計画変更（PR）'!P18,H18))))</f>
        <v/>
      </c>
      <c r="Q18" s="603" t="str">
        <f>IF(B18="","",IF(C19="変更",I19,IF(C19="中止",0,IF(B18="報告済",'⑦1.活動計画変更（PR）'!Q18,I18))))</f>
        <v/>
      </c>
      <c r="R18" s="165">
        <f>IF(C19="変更",'⑧2.変更活動積算内訳（PR）'!N67,IF('⑧1.活動計画変更（PR）'!C19="中止",0,'⑧2.変更活動積算内訳（PR）'!G67))</f>
        <v>0</v>
      </c>
      <c r="S18" s="165">
        <f>IF(C19="変更",'⑧2.変更活動積算内訳（PR）'!O67,IF('⑧1.活動計画変更（PR）'!C19="中止",0,'⑧2.変更活動積算内訳（PR）'!H67))</f>
        <v>0</v>
      </c>
    </row>
    <row r="19" spans="2:19" ht="36" customHeight="1">
      <c r="B19" s="808"/>
      <c r="C19" s="685" t="s">
        <v>225</v>
      </c>
      <c r="D19" s="809"/>
      <c r="E19" s="810"/>
      <c r="F19" s="810"/>
      <c r="G19" s="811"/>
      <c r="H19" s="827" t="str">
        <f>IF('⑧2.変更活動積算内訳（PR）'!M67=0,"",'⑧2.変更活動積算内訳（PR）'!M67)</f>
        <v/>
      </c>
      <c r="I19" s="812"/>
      <c r="J19" s="835" t="str">
        <f t="shared" si="0"/>
        <v/>
      </c>
      <c r="M19" s="582"/>
      <c r="N19" s="582"/>
      <c r="O19" s="684"/>
      <c r="P19" s="582"/>
      <c r="Q19" s="582"/>
      <c r="R19" s="147"/>
      <c r="S19" s="147"/>
    </row>
    <row r="20" spans="2:19" ht="36" customHeight="1">
      <c r="B20" s="818" t="str">
        <f>IF('②4.実施状況（PR）'!G12="実施済","報告済",IF('②4.実施状況（PR）'!B12="中止","中止",'②4.実施状況（PR）'!B12))</f>
        <v/>
      </c>
      <c r="C20" s="819" t="str">
        <f>IF(B20="","",IF(B20="報告済","",IF(B20="中止","",IF('⑦1.活動計画変更（PR）'!C21="変更","変更","申請時"))))</f>
        <v/>
      </c>
      <c r="D20" s="820" t="str">
        <f>IF(C20="","",'②4.実施状況（PR）'!C12)</f>
        <v/>
      </c>
      <c r="E20" s="821" t="str">
        <f>IF($C20="","",'②4.実施状況（PR）'!D12)</f>
        <v/>
      </c>
      <c r="F20" s="821" t="str">
        <f>IF($C20="","",'②4.実施状況（PR）'!E12)</f>
        <v/>
      </c>
      <c r="G20" s="822" t="str">
        <f>IF($C20="","",'②4.実施状況（PR）'!F12)</f>
        <v/>
      </c>
      <c r="H20" s="826" t="str">
        <f>IF($C20="","",IF('⑦1.活動計画変更（PR）'!$C21="変更",'⑦1.活動計画変更（PR）'!H21,'⑦1.活動計画変更（PR）'!H20))</f>
        <v/>
      </c>
      <c r="I20" s="823" t="str">
        <f>IF($C20="","",IF('⑦1.活動計画変更（PR）'!$C21="変更",'⑦1.活動計画変更（PR）'!I21,'⑦1.活動計画変更（PR）'!I20))</f>
        <v/>
      </c>
      <c r="J20" s="833" t="str">
        <f t="shared" si="0"/>
        <v/>
      </c>
      <c r="M20" s="603" t="str">
        <f>IF(C21="選択","",IF(C21="中止",-(H20),IF(C21="変更",(H21-H20),"")))</f>
        <v/>
      </c>
      <c r="N20" s="603" t="str">
        <f>IF(C21="選択","",IF(C21="中止",-(I20),IF(C21="変更",(I21-I20),"")))</f>
        <v/>
      </c>
      <c r="O20" s="717" t="str">
        <f t="shared" si="1"/>
        <v/>
      </c>
      <c r="P20" s="603" t="str">
        <f>IF(B20="","",IF(C21="変更",H21,IF(C21="中止",0,IF(B20="報告済",'⑦1.活動計画変更（PR）'!P20,H20))))</f>
        <v/>
      </c>
      <c r="Q20" s="603" t="str">
        <f>IF(B20="","",IF(C21="変更",I21,IF(C21="中止",0,IF(B20="報告済",'⑦1.活動計画変更（PR）'!Q20,I20))))</f>
        <v/>
      </c>
      <c r="R20" s="165">
        <f>IF(C21="変更",'⑧2.変更活動積算内訳（PR）'!N77,IF('⑧1.活動計画変更（PR）'!C21="中止",0,'⑧2.変更活動積算内訳（PR）'!G77))</f>
        <v>0</v>
      </c>
      <c r="S20" s="165">
        <f>IF(C21="変更",'⑧2.変更活動積算内訳（PR）'!O77,IF('⑧1.活動計画変更（PR）'!C21="中止",0,'⑧2.変更活動積算内訳（PR）'!H77))</f>
        <v>0</v>
      </c>
    </row>
    <row r="21" spans="2:19" ht="36" customHeight="1">
      <c r="B21" s="808"/>
      <c r="C21" s="685" t="s">
        <v>225</v>
      </c>
      <c r="D21" s="809"/>
      <c r="E21" s="810"/>
      <c r="F21" s="810"/>
      <c r="G21" s="811"/>
      <c r="H21" s="827" t="str">
        <f>IF('⑧2.変更活動積算内訳（PR）'!M77=0,"",'⑧2.変更活動積算内訳（PR）'!M77)</f>
        <v/>
      </c>
      <c r="I21" s="812"/>
      <c r="J21" s="835" t="str">
        <f t="shared" si="0"/>
        <v/>
      </c>
      <c r="M21" s="582"/>
      <c r="N21" s="582"/>
      <c r="O21" s="684"/>
      <c r="P21" s="582"/>
      <c r="Q21" s="582"/>
      <c r="R21" s="147"/>
      <c r="S21" s="147"/>
    </row>
    <row r="22" spans="2:19" ht="36" customHeight="1">
      <c r="B22" s="818" t="str">
        <f>IF('②4.実施状況（PR）'!G13="実施済","報告済",IF('②4.実施状況（PR）'!B13="中止","中止",'②4.実施状況（PR）'!B13))</f>
        <v/>
      </c>
      <c r="C22" s="819" t="str">
        <f>IF(B22="","",IF(B22="報告済","",IF(B22="中止","",IF('⑦1.活動計画変更（PR）'!C23="変更","変更","申請時"))))</f>
        <v/>
      </c>
      <c r="D22" s="820" t="str">
        <f>IF(C22="","",'②4.実施状況（PR）'!C13)</f>
        <v/>
      </c>
      <c r="E22" s="821" t="str">
        <f>IF($C22="","",'②4.実施状況（PR）'!D13)</f>
        <v/>
      </c>
      <c r="F22" s="821" t="str">
        <f>IF($C22="","",'②4.実施状況（PR）'!E13)</f>
        <v/>
      </c>
      <c r="G22" s="822" t="str">
        <f>IF($C22="","",'②4.実施状況（PR）'!F13)</f>
        <v/>
      </c>
      <c r="H22" s="826" t="str">
        <f>IF($C22="","",IF('⑦1.活動計画変更（PR）'!$C23="変更",'⑦1.活動計画変更（PR）'!H23,'⑦1.活動計画変更（PR）'!H22))</f>
        <v/>
      </c>
      <c r="I22" s="823" t="str">
        <f>IF($C22="","",IF('⑦1.活動計画変更（PR）'!$C23="変更",'⑦1.活動計画変更（PR）'!I23,'⑦1.活動計画変更（PR）'!I22))</f>
        <v/>
      </c>
      <c r="J22" s="833" t="str">
        <f t="shared" si="0"/>
        <v/>
      </c>
      <c r="M22" s="603" t="str">
        <f>IF(C23="選択","",IF(C23="中止",-(H22),IF(C23="変更",(H23-H22),"")))</f>
        <v/>
      </c>
      <c r="N22" s="603" t="str">
        <f>IF(C23="選択","",IF(C23="中止",-(I22),IF(C23="変更",(I23-I22),"")))</f>
        <v/>
      </c>
      <c r="O22" s="717" t="str">
        <f t="shared" si="1"/>
        <v/>
      </c>
      <c r="P22" s="603" t="str">
        <f>IF(B22="","",IF(C23="変更",H23,IF(C23="中止",0,IF(B22="報告済",'⑦1.活動計画変更（PR）'!P22,H22))))</f>
        <v/>
      </c>
      <c r="Q22" s="603" t="str">
        <f>IF(B22="","",IF(C23="変更",I23,IF(C23="中止",0,IF(B22="報告済",'⑦1.活動計画変更（PR）'!Q22,I22))))</f>
        <v/>
      </c>
      <c r="R22" s="165">
        <f>IF(C23="変更",'⑧2.変更活動積算内訳（PR）'!N87,IF('⑧1.活動計画変更（PR）'!C23="中止",0,'⑧2.変更活動積算内訳（PR）'!G87))</f>
        <v>0</v>
      </c>
      <c r="S22" s="165">
        <f>IF(C23="変更",'⑧2.変更活動積算内訳（PR）'!O87,IF('⑧1.活動計画変更（PR）'!C23="中止",0,'⑧2.変更活動積算内訳（PR）'!H87))</f>
        <v>0</v>
      </c>
    </row>
    <row r="23" spans="2:19" ht="36" customHeight="1">
      <c r="B23" s="808"/>
      <c r="C23" s="685" t="s">
        <v>225</v>
      </c>
      <c r="D23" s="809"/>
      <c r="E23" s="810"/>
      <c r="F23" s="810"/>
      <c r="G23" s="811"/>
      <c r="H23" s="827" t="str">
        <f>IF('⑧2.変更活動積算内訳（PR）'!M87=0,"",'⑧2.変更活動積算内訳（PR）'!M87)</f>
        <v/>
      </c>
      <c r="I23" s="812"/>
      <c r="J23" s="835" t="str">
        <f t="shared" si="0"/>
        <v/>
      </c>
      <c r="M23" s="582"/>
      <c r="N23" s="582"/>
      <c r="O23" s="684"/>
      <c r="P23" s="582"/>
      <c r="Q23" s="582"/>
      <c r="R23" s="147"/>
      <c r="S23" s="147"/>
    </row>
    <row r="24" spans="2:19" ht="36" customHeight="1">
      <c r="B24" s="818" t="str">
        <f>IF('②4.実施状況（PR）'!G14="実施済","報告済",IF('②4.実施状況（PR）'!B14="中止","中止",'②4.実施状況（PR）'!B14))</f>
        <v/>
      </c>
      <c r="C24" s="819" t="str">
        <f>IF(B24="","",IF(B24="報告済","",IF(B24="中止","",IF('⑦1.活動計画変更（PR）'!C25="変更","変更","申請時"))))</f>
        <v/>
      </c>
      <c r="D24" s="820" t="str">
        <f>IF(C24="","",'②4.実施状況（PR）'!C14)</f>
        <v/>
      </c>
      <c r="E24" s="821" t="str">
        <f>IF($C24="","",'②4.実施状況（PR）'!D14)</f>
        <v/>
      </c>
      <c r="F24" s="821" t="str">
        <f>IF($C24="","",'②4.実施状況（PR）'!E14)</f>
        <v/>
      </c>
      <c r="G24" s="822" t="str">
        <f>IF($C24="","",'②4.実施状況（PR）'!F14)</f>
        <v/>
      </c>
      <c r="H24" s="826" t="str">
        <f>IF($C24="","",IF('⑦1.活動計画変更（PR）'!$C25="変更",'⑦1.活動計画変更（PR）'!H25,'⑦1.活動計画変更（PR）'!H24))</f>
        <v/>
      </c>
      <c r="I24" s="823" t="str">
        <f>IF($C24="","",IF('⑦1.活動計画変更（PR）'!$C25="変更",'⑦1.活動計画変更（PR）'!I25,'⑦1.活動計画変更（PR）'!I24))</f>
        <v/>
      </c>
      <c r="J24" s="833" t="str">
        <f t="shared" si="0"/>
        <v/>
      </c>
      <c r="M24" s="603" t="str">
        <f>IF(C25="選択","",IF(C25="中止",-(H24),IF(C25="変更",(H25-H24),"")))</f>
        <v/>
      </c>
      <c r="N24" s="603" t="str">
        <f>IF(C25="選択","",IF(C25="中止",-(I24),IF(C25="変更",(I25-I24),"")))</f>
        <v/>
      </c>
      <c r="O24" s="717" t="str">
        <f t="shared" si="1"/>
        <v/>
      </c>
      <c r="P24" s="603" t="str">
        <f>IF(B24="","",IF(C25="変更",H25,IF(C25="中止",0,IF(B24="報告済",'⑦1.活動計画変更（PR）'!P24,H24))))</f>
        <v/>
      </c>
      <c r="Q24" s="603" t="str">
        <f>IF(B24="","",IF(C25="変更",I25,IF(C25="中止",0,IF(B24="報告済",'⑦1.活動計画変更（PR）'!Q24,I24))))</f>
        <v/>
      </c>
      <c r="R24" s="165">
        <f>IF(C25="変更",'⑧2.変更活動積算内訳（PR）'!N97,IF('⑧1.活動計画変更（PR）'!C25="中止",0,'⑧2.変更活動積算内訳（PR）'!G97))</f>
        <v>0</v>
      </c>
      <c r="S24" s="165">
        <f>IF(C25="変更",'⑧2.変更活動積算内訳（PR）'!O97,IF('⑧1.活動計画変更（PR）'!C25="中止",0,'⑧2.変更活動積算内訳（PR）'!H97))</f>
        <v>0</v>
      </c>
    </row>
    <row r="25" spans="2:19" ht="36" customHeight="1" thickBot="1">
      <c r="B25" s="813"/>
      <c r="C25" s="696" t="s">
        <v>225</v>
      </c>
      <c r="D25" s="814"/>
      <c r="E25" s="815"/>
      <c r="F25" s="815"/>
      <c r="G25" s="816"/>
      <c r="H25" s="828" t="str">
        <f>IF('⑧2.変更活動積算内訳（PR）'!M97=0,"",'⑧2.変更活動積算内訳（PR）'!M97)</f>
        <v/>
      </c>
      <c r="I25" s="817"/>
      <c r="J25" s="834" t="str">
        <f t="shared" si="0"/>
        <v/>
      </c>
      <c r="M25" s="582"/>
      <c r="N25" s="582"/>
      <c r="O25" s="684"/>
      <c r="P25" s="582"/>
      <c r="Q25" s="582"/>
      <c r="R25" s="147"/>
      <c r="S25" s="147"/>
    </row>
    <row r="26" spans="2:19" ht="36" customHeight="1">
      <c r="B26" s="818" t="str">
        <f>IF('②4.実施状況（PR）'!G15="実施済","報告済",IF('②4.実施状況（PR）'!B15="中止","中止",'②4.実施状況（PR）'!B15))</f>
        <v/>
      </c>
      <c r="C26" s="824" t="str">
        <f>IF(B26="","",IF(B26="報告済","",IF(B26="中止","",IF('⑦1.活動計画変更（PR）'!C27="変更","変更","申請時"))))</f>
        <v/>
      </c>
      <c r="D26" s="820" t="str">
        <f>IF(C26="","",'②4.実施状況（PR）'!C15)</f>
        <v/>
      </c>
      <c r="E26" s="821" t="str">
        <f>IF($C26="","",'②4.実施状況（PR）'!D15)</f>
        <v/>
      </c>
      <c r="F26" s="821" t="str">
        <f>IF($C26="","",'②4.実施状況（PR）'!E15)</f>
        <v/>
      </c>
      <c r="G26" s="822" t="str">
        <f>IF($C26="","",'②4.実施状況（PR）'!F15)</f>
        <v/>
      </c>
      <c r="H26" s="826" t="str">
        <f>IF($C26="","",IF('⑦1.活動計画変更（PR）'!$C27="変更",'⑦1.活動計画変更（PR）'!H27,'⑦1.活動計画変更（PR）'!H26))</f>
        <v/>
      </c>
      <c r="I26" s="823" t="str">
        <f>IF($C26="","",IF('⑦1.活動計画変更（PR）'!$C27="変更",'⑦1.活動計画変更（PR）'!I27,'⑦1.活動計画変更（PR）'!I26))</f>
        <v/>
      </c>
      <c r="J26" s="833" t="str">
        <f t="shared" si="0"/>
        <v/>
      </c>
      <c r="M26" s="603" t="str">
        <f>IF(C27="選択","",IF(C27="中止",-(H26),IF(C27="変更",(H27-H26),"")))</f>
        <v/>
      </c>
      <c r="N26" s="603" t="str">
        <f>IF(C27="選択","",IF(C27="中止",-(I26),IF(C27="変更",(I27-I26),"")))</f>
        <v/>
      </c>
      <c r="O26" s="717" t="str">
        <f t="shared" si="1"/>
        <v/>
      </c>
      <c r="P26" s="603" t="str">
        <f>IF(B26="","",IF(C27="変更",H27,IF(C27="中止",0,IF(B26="報告済",'⑦1.活動計画変更（PR）'!P26,H26))))</f>
        <v/>
      </c>
      <c r="Q26" s="603" t="str">
        <f>IF(B26="","",IF(C27="変更",I27,IF(C27="中止",0,IF(B26="報告済",'⑦1.活動計画変更（PR）'!Q26,I26))))</f>
        <v/>
      </c>
      <c r="R26" s="165">
        <f>IF(C27="変更",'⑧2.変更活動積算内訳（PR）'!N107,IF('⑧1.活動計画変更（PR）'!C27="中止",0,'⑧2.変更活動積算内訳（PR）'!G107))</f>
        <v>0</v>
      </c>
      <c r="S26" s="165">
        <f>IF(C27="変更",'⑧2.変更活動積算内訳（PR）'!O107,IF('⑧1.活動計画変更（PR）'!C27="中止",0,'⑧2.変更活動積算内訳（PR）'!H107))</f>
        <v>0</v>
      </c>
    </row>
    <row r="27" spans="2:19" ht="36" customHeight="1">
      <c r="B27" s="808"/>
      <c r="C27" s="685" t="s">
        <v>225</v>
      </c>
      <c r="D27" s="809"/>
      <c r="E27" s="810"/>
      <c r="F27" s="810"/>
      <c r="G27" s="811"/>
      <c r="H27" s="827" t="str">
        <f>IF('⑧2.変更活動積算内訳（PR）'!M107=0,"",'⑧2.変更活動積算内訳（PR）'!M107)</f>
        <v/>
      </c>
      <c r="I27" s="812"/>
      <c r="J27" s="835" t="str">
        <f t="shared" si="0"/>
        <v/>
      </c>
      <c r="M27" s="582"/>
      <c r="N27" s="582"/>
      <c r="O27" s="684"/>
      <c r="P27" s="582"/>
      <c r="Q27" s="582"/>
      <c r="R27" s="147"/>
      <c r="S27" s="147"/>
    </row>
    <row r="28" spans="2:19" ht="36" customHeight="1">
      <c r="B28" s="818" t="str">
        <f>IF('②4.実施状況（PR）'!G16="実施済","報告済",IF('②4.実施状況（PR）'!B16="中止","中止",'②4.実施状況（PR）'!B16))</f>
        <v/>
      </c>
      <c r="C28" s="819" t="str">
        <f>IF(B28="","",IF(B28="報告済","",IF(B28="中止","",IF('⑦1.活動計画変更（PR）'!C29="変更","変更","申請時"))))</f>
        <v/>
      </c>
      <c r="D28" s="820" t="str">
        <f>IF(C28="","",'②4.実施状況（PR）'!C16)</f>
        <v/>
      </c>
      <c r="E28" s="821" t="str">
        <f>IF($C28="","",'②4.実施状況（PR）'!D16)</f>
        <v/>
      </c>
      <c r="F28" s="821" t="str">
        <f>IF($C28="","",'②4.実施状況（PR）'!E16)</f>
        <v/>
      </c>
      <c r="G28" s="822" t="str">
        <f>IF($C28="","",'②4.実施状況（PR）'!F16)</f>
        <v/>
      </c>
      <c r="H28" s="826" t="str">
        <f>IF($C28="","",IF('⑦1.活動計画変更（PR）'!$C29="変更",'⑦1.活動計画変更（PR）'!H29,'⑦1.活動計画変更（PR）'!H28))</f>
        <v/>
      </c>
      <c r="I28" s="823" t="str">
        <f>IF($C28="","",IF('⑦1.活動計画変更（PR）'!$C29="変更",'⑦1.活動計画変更（PR）'!I29,'⑦1.活動計画変更（PR）'!I28))</f>
        <v/>
      </c>
      <c r="J28" s="833" t="str">
        <f t="shared" si="0"/>
        <v/>
      </c>
      <c r="M28" s="603" t="str">
        <f>IF(C29="選択","",IF(C29="中止",-(H28),IF(C29="変更",(H29-H28),"")))</f>
        <v/>
      </c>
      <c r="N28" s="603" t="str">
        <f>IF(C29="選択","",IF(C29="中止",-(I28),IF(C29="変更",(I29-I28),"")))</f>
        <v/>
      </c>
      <c r="O28" s="717" t="str">
        <f t="shared" si="1"/>
        <v/>
      </c>
      <c r="P28" s="603" t="str">
        <f>IF(B28="","",IF(C29="変更",H29,IF(C29="中止",0,IF(B28="報告済",'⑦1.活動計画変更（PR）'!P28,H28))))</f>
        <v/>
      </c>
      <c r="Q28" s="603" t="str">
        <f>IF(B28="","",IF(C29="変更",I29,IF(C29="中止",0,IF(B28="報告済",'⑦1.活動計画変更（PR）'!Q28,I28))))</f>
        <v/>
      </c>
      <c r="R28" s="165">
        <f>IF(C29="変更",'⑧2.変更活動積算内訳（PR）'!N117,IF('⑧1.活動計画変更（PR）'!C29="中止",0,'⑧2.変更活動積算内訳（PR）'!G117))</f>
        <v>0</v>
      </c>
      <c r="S28" s="165">
        <f>IF(C29="変更",'⑧2.変更活動積算内訳（PR）'!O117,IF('⑧1.活動計画変更（PR）'!C29="中止",0,'⑧2.変更活動積算内訳（PR）'!H117))</f>
        <v>0</v>
      </c>
    </row>
    <row r="29" spans="2:19" ht="36" customHeight="1">
      <c r="B29" s="808"/>
      <c r="C29" s="685" t="s">
        <v>225</v>
      </c>
      <c r="D29" s="809"/>
      <c r="E29" s="810"/>
      <c r="F29" s="810"/>
      <c r="G29" s="811"/>
      <c r="H29" s="827" t="str">
        <f>IF('⑧2.変更活動積算内訳（PR）'!M117=0,"",'⑧2.変更活動積算内訳（PR）'!M117)</f>
        <v/>
      </c>
      <c r="I29" s="812"/>
      <c r="J29" s="835" t="str">
        <f t="shared" si="0"/>
        <v/>
      </c>
      <c r="M29" s="582"/>
      <c r="N29" s="582"/>
      <c r="O29" s="684"/>
      <c r="P29" s="582"/>
      <c r="Q29" s="582"/>
      <c r="R29" s="147"/>
      <c r="S29" s="147"/>
    </row>
    <row r="30" spans="2:19" ht="36" customHeight="1">
      <c r="B30" s="818" t="str">
        <f>IF('②4.実施状況（PR）'!G17="実施済","報告済",IF('②4.実施状況（PR）'!B17="中止","中止",'②4.実施状況（PR）'!B17))</f>
        <v/>
      </c>
      <c r="C30" s="819" t="str">
        <f>IF(B30="","",IF(B30="報告済","",IF(B30="中止","",IF('⑦1.活動計画変更（PR）'!C31="変更","変更","申請時"))))</f>
        <v/>
      </c>
      <c r="D30" s="820" t="str">
        <f>IF(C30="","",'②4.実施状況（PR）'!C17)</f>
        <v/>
      </c>
      <c r="E30" s="821" t="str">
        <f>IF($C30="","",'②4.実施状況（PR）'!D17)</f>
        <v/>
      </c>
      <c r="F30" s="821" t="str">
        <f>IF($C30="","",'②4.実施状況（PR）'!E17)</f>
        <v/>
      </c>
      <c r="G30" s="822" t="str">
        <f>IF($C30="","",'②4.実施状況（PR）'!F17)</f>
        <v/>
      </c>
      <c r="H30" s="826" t="str">
        <f>IF($C30="","",IF('⑦1.活動計画変更（PR）'!$C31="変更",'⑦1.活動計画変更（PR）'!H31,'⑦1.活動計画変更（PR）'!H30))</f>
        <v/>
      </c>
      <c r="I30" s="823" t="str">
        <f>IF($C30="","",IF('⑦1.活動計画変更（PR）'!$C31="変更",'⑦1.活動計画変更（PR）'!I31,'⑦1.活動計画変更（PR）'!I30))</f>
        <v/>
      </c>
      <c r="J30" s="833" t="str">
        <f t="shared" si="0"/>
        <v/>
      </c>
      <c r="M30" s="603" t="str">
        <f>IF(C31="選択","",IF(C31="中止",-(H30),IF(C31="変更",(H31-H30),"")))</f>
        <v/>
      </c>
      <c r="N30" s="603" t="str">
        <f>IF(C31="選択","",IF(C31="中止",-(I30),IF(C31="変更",(I31-I30),"")))</f>
        <v/>
      </c>
      <c r="O30" s="717" t="str">
        <f t="shared" si="1"/>
        <v/>
      </c>
      <c r="P30" s="603" t="str">
        <f>IF(B30="","",IF(C31="変更",H31,IF(C31="中止",0,IF(B30="報告済",'⑦1.活動計画変更（PR）'!P30,H30))))</f>
        <v/>
      </c>
      <c r="Q30" s="603" t="str">
        <f>IF(B30="","",IF(C31="変更",I31,IF(C31="中止",0,IF(B30="報告済",'⑦1.活動計画変更（PR）'!Q30,I30))))</f>
        <v/>
      </c>
      <c r="R30" s="165">
        <f>IF(C31="変更",'⑧2.変更活動積算内訳（PR）'!N127,IF('⑧1.活動計画変更（PR）'!C31="中止",0,'⑧2.変更活動積算内訳（PR）'!G127))</f>
        <v>0</v>
      </c>
      <c r="S30" s="165">
        <f>IF(C31="変更",'⑧2.変更活動積算内訳（PR）'!O127,IF('⑧1.活動計画変更（PR）'!C31="中止",0,'⑧2.変更活動積算内訳（PR）'!H127))</f>
        <v>0</v>
      </c>
    </row>
    <row r="31" spans="2:19" ht="36" customHeight="1">
      <c r="B31" s="808"/>
      <c r="C31" s="685" t="s">
        <v>225</v>
      </c>
      <c r="D31" s="809"/>
      <c r="E31" s="810"/>
      <c r="F31" s="810"/>
      <c r="G31" s="811"/>
      <c r="H31" s="827" t="str">
        <f>IF('⑧2.変更活動積算内訳（PR）'!M127=0,"",'⑧2.変更活動積算内訳（PR）'!M127)</f>
        <v/>
      </c>
      <c r="I31" s="812"/>
      <c r="J31" s="835" t="str">
        <f t="shared" si="0"/>
        <v/>
      </c>
      <c r="M31" s="582"/>
      <c r="N31" s="582"/>
      <c r="O31" s="684"/>
      <c r="P31" s="582"/>
      <c r="Q31" s="582"/>
      <c r="R31" s="147"/>
      <c r="S31" s="147"/>
    </row>
    <row r="32" spans="2:19" ht="36" customHeight="1">
      <c r="B32" s="818" t="str">
        <f>IF('②4.実施状況（PR）'!G18="実施済","報告済",IF('②4.実施状況（PR）'!B18="中止","中止",'②4.実施状況（PR）'!B18))</f>
        <v/>
      </c>
      <c r="C32" s="819" t="str">
        <f>IF(B32="","",IF(B32="報告済","",IF(B32="中止","",IF('⑦1.活動計画変更（PR）'!C33="変更","変更","申請時"))))</f>
        <v/>
      </c>
      <c r="D32" s="820" t="str">
        <f>IF(C32="","",'②4.実施状況（PR）'!C18)</f>
        <v/>
      </c>
      <c r="E32" s="821" t="str">
        <f>IF($C32="","",'②4.実施状況（PR）'!D18)</f>
        <v/>
      </c>
      <c r="F32" s="821" t="str">
        <f>IF($C32="","",'②4.実施状況（PR）'!E18)</f>
        <v/>
      </c>
      <c r="G32" s="822" t="str">
        <f>IF($C32="","",'②4.実施状況（PR）'!F18)</f>
        <v/>
      </c>
      <c r="H32" s="826" t="str">
        <f>IF($C32="","",IF('⑦1.活動計画変更（PR）'!$C33="変更",'⑦1.活動計画変更（PR）'!H33,'⑦1.活動計画変更（PR）'!H32))</f>
        <v/>
      </c>
      <c r="I32" s="823" t="str">
        <f>IF($C32="","",IF('⑦1.活動計画変更（PR）'!$C33="変更",'⑦1.活動計画変更（PR）'!I33,'⑦1.活動計画変更（PR）'!I32))</f>
        <v/>
      </c>
      <c r="J32" s="833" t="str">
        <f t="shared" si="0"/>
        <v/>
      </c>
      <c r="M32" s="603" t="str">
        <f>IF(C33="選択","",IF(C33="中止",-(H32),IF(C33="変更",(H33-H32),"")))</f>
        <v/>
      </c>
      <c r="N32" s="603" t="str">
        <f>IF(C33="選択","",IF(C33="中止",-(I32),IF(C33="変更",(I33-I32),"")))</f>
        <v/>
      </c>
      <c r="O32" s="717" t="str">
        <f t="shared" si="1"/>
        <v/>
      </c>
      <c r="P32" s="603" t="str">
        <f>IF(B32="","",IF(C33="変更",H33,IF(C33="中止",0,IF(B32="報告済",'⑦1.活動計画変更（PR）'!P32,H32))))</f>
        <v/>
      </c>
      <c r="Q32" s="603" t="str">
        <f>IF(B32="","",IF(C33="変更",I33,IF(C33="中止",0,IF(B32="報告済",'⑦1.活動計画変更（PR）'!Q32,I32))))</f>
        <v/>
      </c>
      <c r="R32" s="165">
        <f>IF(C33="変更",'⑧2.変更活動積算内訳（PR）'!N137,IF('⑧1.活動計画変更（PR）'!C33="中止",0,'⑧2.変更活動積算内訳（PR）'!G137))</f>
        <v>0</v>
      </c>
      <c r="S32" s="165">
        <f>IF(C33="変更",'⑧2.変更活動積算内訳（PR）'!O137,IF('⑧1.活動計画変更（PR）'!C33="中止",0,'⑧2.変更活動積算内訳（PR）'!H137))</f>
        <v>0</v>
      </c>
    </row>
    <row r="33" spans="1:19" ht="36" customHeight="1">
      <c r="B33" s="808"/>
      <c r="C33" s="685" t="s">
        <v>225</v>
      </c>
      <c r="D33" s="809"/>
      <c r="E33" s="810"/>
      <c r="F33" s="810"/>
      <c r="G33" s="811"/>
      <c r="H33" s="827" t="str">
        <f>IF('⑧2.変更活動積算内訳（PR）'!M137=0,"",'⑧2.変更活動積算内訳（PR）'!M137)</f>
        <v/>
      </c>
      <c r="I33" s="812"/>
      <c r="J33" s="835" t="str">
        <f t="shared" si="0"/>
        <v/>
      </c>
      <c r="M33" s="582"/>
      <c r="N33" s="582"/>
      <c r="O33" s="684"/>
      <c r="P33" s="582"/>
      <c r="Q33" s="582"/>
      <c r="R33" s="147"/>
      <c r="S33" s="147"/>
    </row>
    <row r="34" spans="1:19" ht="36" customHeight="1">
      <c r="B34" s="818" t="str">
        <f>IF('②4.実施状況（PR）'!G19="実施済","報告済",IF('②4.実施状況（PR）'!B19="中止","中止",'②4.実施状況（PR）'!B19))</f>
        <v/>
      </c>
      <c r="C34" s="819" t="str">
        <f>IF(B34="","",IF(B34="報告済","",IF(B34="中止","",IF('⑦1.活動計画変更（PR）'!C35="変更","変更","申請時"))))</f>
        <v/>
      </c>
      <c r="D34" s="820" t="str">
        <f>IF(C34="","",'②4.実施状況（PR）'!C19)</f>
        <v/>
      </c>
      <c r="E34" s="821" t="str">
        <f>IF($C34="","",'②4.実施状況（PR）'!D19)</f>
        <v/>
      </c>
      <c r="F34" s="821" t="str">
        <f>IF($C34="","",'②4.実施状況（PR）'!E19)</f>
        <v/>
      </c>
      <c r="G34" s="822" t="str">
        <f>IF($C34="","",'②4.実施状況（PR）'!F19)</f>
        <v/>
      </c>
      <c r="H34" s="826" t="str">
        <f>IF($C34="","",IF('⑦1.活動計画変更（PR）'!$C35="変更",'⑦1.活動計画変更（PR）'!H35,'⑦1.活動計画変更（PR）'!H34))</f>
        <v/>
      </c>
      <c r="I34" s="823" t="str">
        <f>IF($C34="","",IF('⑦1.活動計画変更（PR）'!$C35="変更",'⑦1.活動計画変更（PR）'!I35,'⑦1.活動計画変更（PR）'!I34))</f>
        <v/>
      </c>
      <c r="J34" s="833" t="str">
        <f t="shared" si="0"/>
        <v/>
      </c>
      <c r="M34" s="603" t="str">
        <f>IF(C35="選択","",IF(C35="中止",-(H34),IF(C35="変更",(H35-H34),"")))</f>
        <v/>
      </c>
      <c r="N34" s="603" t="str">
        <f>IF(C35="選択","",IF(C35="中止",-(I34),IF(C35="変更",(I35-I34),"")))</f>
        <v/>
      </c>
      <c r="O34" s="717" t="str">
        <f t="shared" si="1"/>
        <v/>
      </c>
      <c r="P34" s="603" t="str">
        <f>IF(B34="","",IF(C35="変更",H35,IF(C35="中止",0,IF(B34="報告済",'⑦1.活動計画変更（PR）'!P34,H34))))</f>
        <v/>
      </c>
      <c r="Q34" s="603" t="str">
        <f>IF(B34="","",IF(C35="変更",I35,IF(C35="中止",0,IF(B34="報告済",'⑦1.活動計画変更（PR）'!Q34,I34))))</f>
        <v/>
      </c>
      <c r="R34" s="165">
        <f>IF(C35="変更",'⑧2.変更活動積算内訳（PR）'!N147,IF('⑧1.活動計画変更（PR）'!C35="中止",0,'⑧2.変更活動積算内訳（PR）'!G147))</f>
        <v>0</v>
      </c>
      <c r="S34" s="165">
        <f>IF(C35="変更",'⑧2.変更活動積算内訳（PR）'!O147,IF('⑧1.活動計画変更（PR）'!C35="中止",0,'⑧2.変更活動積算内訳（PR）'!H147))</f>
        <v>0</v>
      </c>
    </row>
    <row r="35" spans="1:19" ht="36" customHeight="1">
      <c r="B35" s="808"/>
      <c r="C35" s="685" t="s">
        <v>225</v>
      </c>
      <c r="D35" s="809"/>
      <c r="E35" s="810"/>
      <c r="F35" s="810"/>
      <c r="G35" s="811"/>
      <c r="H35" s="827" t="str">
        <f>IF('⑧2.変更活動積算内訳（PR）'!M147=0,"",'⑧2.変更活動積算内訳（PR）'!M147)</f>
        <v/>
      </c>
      <c r="I35" s="812"/>
      <c r="J35" s="835" t="str">
        <f t="shared" si="0"/>
        <v/>
      </c>
      <c r="M35" s="582"/>
      <c r="N35" s="582"/>
      <c r="O35" s="684"/>
      <c r="P35" s="582"/>
      <c r="Q35" s="582"/>
      <c r="R35" s="147"/>
      <c r="S35" s="147"/>
    </row>
    <row r="36" spans="1:19" ht="36" customHeight="1">
      <c r="B36" s="818" t="str">
        <f>IF('②4.実施状況（PR）'!G20="実施済","報告済",IF('②4.実施状況（PR）'!B20="中止","中止",'②4.実施状況（PR）'!B20))</f>
        <v/>
      </c>
      <c r="C36" s="819" t="str">
        <f>IF(B36="","",IF(B36="報告済","",IF(B36="中止","",IF('⑦1.活動計画変更（PR）'!C37="変更","変更","申請時"))))</f>
        <v/>
      </c>
      <c r="D36" s="820" t="str">
        <f>IF(C36="","",'②4.実施状況（PR）'!C20)</f>
        <v/>
      </c>
      <c r="E36" s="821" t="str">
        <f>IF($C36="","",'②4.実施状況（PR）'!D20)</f>
        <v/>
      </c>
      <c r="F36" s="821" t="str">
        <f>IF($C36="","",'②4.実施状況（PR）'!E20)</f>
        <v/>
      </c>
      <c r="G36" s="822" t="str">
        <f>IF($C36="","",'②4.実施状況（PR）'!F20)</f>
        <v/>
      </c>
      <c r="H36" s="826" t="str">
        <f>IF($C36="","",IF('⑦1.活動計画変更（PR）'!$C37="変更",'⑦1.活動計画変更（PR）'!H37,'⑦1.活動計画変更（PR）'!H36))</f>
        <v/>
      </c>
      <c r="I36" s="823" t="str">
        <f>IF($C36="","",IF('⑦1.活動計画変更（PR）'!$C37="変更",'⑦1.活動計画変更（PR）'!I37,'⑦1.活動計画変更（PR）'!I36))</f>
        <v/>
      </c>
      <c r="J36" s="833" t="str">
        <f t="shared" si="0"/>
        <v/>
      </c>
      <c r="M36" s="603" t="str">
        <f>IF(C37="選択","",IF(C37="中止",-(H36),IF(C37="変更",(H37-H36),"")))</f>
        <v/>
      </c>
      <c r="N36" s="603" t="str">
        <f>IF(C37="選択","",IF(C37="中止",-(I36),IF(C37="変更",(I37-I36),"")))</f>
        <v/>
      </c>
      <c r="O36" s="717" t="str">
        <f t="shared" si="1"/>
        <v/>
      </c>
      <c r="P36" s="603" t="str">
        <f>IF(B36="","",IF(C37="変更",H37,IF(C37="中止",0,IF(B36="報告済",'⑦1.活動計画変更（PR）'!P36,H36))))</f>
        <v/>
      </c>
      <c r="Q36" s="603" t="str">
        <f>IF(B36="","",IF(C37="変更",I37,IF(C37="中止",0,IF(B36="報告済",'⑦1.活動計画変更（PR）'!Q36,I36))))</f>
        <v/>
      </c>
      <c r="R36" s="165">
        <f>IF(C37="変更",'⑧2.変更活動積算内訳（PR）'!N157,IF('⑧1.活動計画変更（PR）'!C37="中止",0,'⑧2.変更活動積算内訳（PR）'!G157))</f>
        <v>0</v>
      </c>
      <c r="S36" s="165">
        <f>IF(C37="変更",'⑧2.変更活動積算内訳（PR）'!O157,IF('⑧1.活動計画変更（PR）'!C37="中止",0,'⑧2.変更活動積算内訳（PR）'!H157))</f>
        <v>0</v>
      </c>
    </row>
    <row r="37" spans="1:19" ht="36" customHeight="1">
      <c r="B37" s="808"/>
      <c r="C37" s="685" t="s">
        <v>225</v>
      </c>
      <c r="D37" s="809"/>
      <c r="E37" s="810"/>
      <c r="F37" s="810"/>
      <c r="G37" s="811"/>
      <c r="H37" s="827" t="str">
        <f>IF('⑧2.変更活動積算内訳（PR）'!M157=0,"",'⑧2.変更活動積算内訳（PR）'!M157)</f>
        <v/>
      </c>
      <c r="I37" s="812"/>
      <c r="J37" s="835" t="str">
        <f t="shared" si="0"/>
        <v/>
      </c>
      <c r="M37" s="582"/>
      <c r="N37" s="582"/>
      <c r="O37" s="684"/>
      <c r="P37" s="582"/>
      <c r="Q37" s="582"/>
      <c r="R37" s="147"/>
      <c r="S37" s="147"/>
    </row>
    <row r="38" spans="1:19" ht="36" customHeight="1">
      <c r="B38" s="818" t="str">
        <f>IF('②4.実施状況（PR）'!G21="実施済","報告済",IF('②4.実施状況（PR）'!B21="中止","中止",'②4.実施状況（PR）'!B21))</f>
        <v/>
      </c>
      <c r="C38" s="819" t="str">
        <f>IF(B38="","",IF(B38="報告済","",IF(B38="中止","",IF('⑦1.活動計画変更（PR）'!C39="変更","変更","申請時"))))</f>
        <v/>
      </c>
      <c r="D38" s="820" t="str">
        <f>IF(C38="","",'②4.実施状況（PR）'!C21)</f>
        <v/>
      </c>
      <c r="E38" s="821" t="str">
        <f>IF($C38="","",'②4.実施状況（PR）'!D21)</f>
        <v/>
      </c>
      <c r="F38" s="821" t="str">
        <f>IF($C38="","",'②4.実施状況（PR）'!E21)</f>
        <v/>
      </c>
      <c r="G38" s="822" t="str">
        <f>IF($C38="","",'②4.実施状況（PR）'!F21)</f>
        <v/>
      </c>
      <c r="H38" s="826" t="str">
        <f>IF($C38="","",IF('⑦1.活動計画変更（PR）'!$C39="変更",'⑦1.活動計画変更（PR）'!H39,'⑦1.活動計画変更（PR）'!H38))</f>
        <v/>
      </c>
      <c r="I38" s="823" t="str">
        <f>IF($C38="","",IF('⑦1.活動計画変更（PR）'!$C39="変更",'⑦1.活動計画変更（PR）'!I39,'⑦1.活動計画変更（PR）'!I38))</f>
        <v/>
      </c>
      <c r="J38" s="833" t="str">
        <f t="shared" si="0"/>
        <v/>
      </c>
      <c r="M38" s="603" t="str">
        <f>IF(C39="選択","",IF(C39="中止",-(H38),IF(C39="変更",(H39-H38),"")))</f>
        <v/>
      </c>
      <c r="N38" s="603" t="str">
        <f>IF(C39="選択","",IF(C39="中止",-(I38),IF(C39="変更",(I39-I38),"")))</f>
        <v/>
      </c>
      <c r="O38" s="717" t="str">
        <f t="shared" si="1"/>
        <v/>
      </c>
      <c r="P38" s="603" t="str">
        <f>IF(B38="","",IF(C39="変更",H39,IF(C39="中止",0,IF(B38="報告済",'⑦1.活動計画変更（PR）'!P38,H38))))</f>
        <v/>
      </c>
      <c r="Q38" s="603" t="str">
        <f>IF(B38="","",IF(C39="変更",I39,IF(C39="中止",0,IF(B38="報告済",'⑦1.活動計画変更（PR）'!Q38,I38))))</f>
        <v/>
      </c>
      <c r="R38" s="165">
        <f>IF(C39="変更",'⑧2.変更活動積算内訳（PR）'!N167,IF('⑧1.活動計画変更（PR）'!C39="中止",0,'⑧2.変更活動積算内訳（PR）'!G167))</f>
        <v>0</v>
      </c>
      <c r="S38" s="165">
        <f>IF(C39="変更",'⑧2.変更活動積算内訳（PR）'!O167,IF('⑧1.活動計画変更（PR）'!C39="中止",0,'⑧2.変更活動積算内訳（PR）'!H167))</f>
        <v>0</v>
      </c>
    </row>
    <row r="39" spans="1:19" ht="36" customHeight="1">
      <c r="B39" s="808"/>
      <c r="C39" s="685" t="s">
        <v>225</v>
      </c>
      <c r="D39" s="809"/>
      <c r="E39" s="810"/>
      <c r="F39" s="810"/>
      <c r="G39" s="811"/>
      <c r="H39" s="827" t="str">
        <f>IF('⑧2.変更活動積算内訳（PR）'!M167=0,"",'⑧2.変更活動積算内訳（PR）'!M167)</f>
        <v/>
      </c>
      <c r="I39" s="812"/>
      <c r="J39" s="835" t="str">
        <f t="shared" si="0"/>
        <v/>
      </c>
      <c r="M39" s="582"/>
      <c r="N39" s="582"/>
      <c r="O39" s="684"/>
      <c r="P39" s="582"/>
      <c r="Q39" s="582"/>
      <c r="R39" s="147"/>
      <c r="S39" s="147"/>
    </row>
    <row r="40" spans="1:19" ht="36" customHeight="1">
      <c r="B40" s="818" t="str">
        <f>IF('②4.実施状況（PR）'!G22="実施済","報告済",IF('②4.実施状況（PR）'!B22="中止","中止",'②4.実施状況（PR）'!B22))</f>
        <v/>
      </c>
      <c r="C40" s="819" t="str">
        <f>IF(B40="","",IF(B40="報告済","",IF(B40="中止","",IF('⑦1.活動計画変更（PR）'!C41="変更","変更","申請時"))))</f>
        <v/>
      </c>
      <c r="D40" s="820" t="str">
        <f>IF(C40="","",'②4.実施状況（PR）'!C22)</f>
        <v/>
      </c>
      <c r="E40" s="821" t="str">
        <f>IF($C40="","",'②4.実施状況（PR）'!D22)</f>
        <v/>
      </c>
      <c r="F40" s="821" t="str">
        <f>IF($C40="","",'②4.実施状況（PR）'!E22)</f>
        <v/>
      </c>
      <c r="G40" s="822" t="str">
        <f>IF($C40="","",'②4.実施状況（PR）'!F22)</f>
        <v/>
      </c>
      <c r="H40" s="826" t="str">
        <f>IF($C40="","",IF('⑦1.活動計画変更（PR）'!$C41="変更",'⑦1.活動計画変更（PR）'!H41,'⑦1.活動計画変更（PR）'!H40))</f>
        <v/>
      </c>
      <c r="I40" s="823" t="str">
        <f>IF($C40="","",IF('⑦1.活動計画変更（PR）'!$C41="変更",'⑦1.活動計画変更（PR）'!I41,'⑦1.活動計画変更（PR）'!I40))</f>
        <v/>
      </c>
      <c r="J40" s="833" t="str">
        <f t="shared" si="0"/>
        <v/>
      </c>
      <c r="M40" s="603" t="str">
        <f>IF(C41="選択","",IF(C41="中止",-(H40),IF(C41="変更",(H41-H40),"")))</f>
        <v/>
      </c>
      <c r="N40" s="603" t="str">
        <f>IF(C41="選択","",IF(C41="中止",-(I40),IF(C41="変更",(I41-I40),"")))</f>
        <v/>
      </c>
      <c r="O40" s="717" t="str">
        <f t="shared" si="1"/>
        <v/>
      </c>
      <c r="P40" s="603" t="str">
        <f>IF(B40="","",IF(C41="変更",H41,IF(C41="中止",0,IF(B40="報告済",'⑦1.活動計画変更（PR）'!P40,H40))))</f>
        <v/>
      </c>
      <c r="Q40" s="603" t="str">
        <f>IF(B40="","",IF(C41="変更",I41,IF(C41="中止",0,IF(B40="報告済",'⑦1.活動計画変更（PR）'!Q40,I40))))</f>
        <v/>
      </c>
      <c r="R40" s="165">
        <f>IF(C41="変更",'⑧2.変更活動積算内訳（PR）'!N177,IF('⑧1.活動計画変更（PR）'!C41="中止",0,'⑧2.変更活動積算内訳（PR）'!G177))</f>
        <v>0</v>
      </c>
      <c r="S40" s="165">
        <f>IF(C41="変更",'⑧2.変更活動積算内訳（PR）'!O177,IF('⑧1.活動計画変更（PR）'!C41="中止",0,'⑧2.変更活動積算内訳（PR）'!H177))</f>
        <v>0</v>
      </c>
    </row>
    <row r="41" spans="1:19" ht="36" customHeight="1">
      <c r="B41" s="808"/>
      <c r="C41" s="685" t="s">
        <v>225</v>
      </c>
      <c r="D41" s="809"/>
      <c r="E41" s="810"/>
      <c r="F41" s="810"/>
      <c r="G41" s="811"/>
      <c r="H41" s="827" t="str">
        <f>IF('⑧2.変更活動積算内訳（PR）'!M177=0,"",'⑧2.変更活動積算内訳（PR）'!M177)</f>
        <v/>
      </c>
      <c r="I41" s="812"/>
      <c r="J41" s="835" t="str">
        <f t="shared" si="0"/>
        <v/>
      </c>
      <c r="M41" s="582"/>
      <c r="N41" s="582"/>
      <c r="O41" s="684"/>
      <c r="P41" s="582"/>
      <c r="Q41" s="582"/>
      <c r="R41" s="147"/>
      <c r="S41" s="147"/>
    </row>
    <row r="42" spans="1:19" ht="36" customHeight="1">
      <c r="B42" s="818" t="str">
        <f>IF('②4.実施状況（PR）'!G23="実施済","報告済",IF('②4.実施状況（PR）'!B23="中止","中止",'②4.実施状況（PR）'!B23))</f>
        <v/>
      </c>
      <c r="C42" s="819" t="str">
        <f>IF(B42="","",IF(B42="報告済","",IF(B42="中止","",IF('⑦1.活動計画変更（PR）'!C43="変更","変更","申請時"))))</f>
        <v/>
      </c>
      <c r="D42" s="820" t="str">
        <f>IF(C42="","",'②4.実施状況（PR）'!C23)</f>
        <v/>
      </c>
      <c r="E42" s="821" t="str">
        <f>IF($C42="","",'②4.実施状況（PR）'!D23)</f>
        <v/>
      </c>
      <c r="F42" s="821" t="str">
        <f>IF($C42="","",'②4.実施状況（PR）'!E23)</f>
        <v/>
      </c>
      <c r="G42" s="822" t="str">
        <f>IF($C42="","",'②4.実施状況（PR）'!F23)</f>
        <v/>
      </c>
      <c r="H42" s="826" t="str">
        <f>IF($C42="","",IF('⑦1.活動計画変更（PR）'!$C43="変更",'⑦1.活動計画変更（PR）'!H43,'⑦1.活動計画変更（PR）'!H42))</f>
        <v/>
      </c>
      <c r="I42" s="823" t="str">
        <f>IF($C42="","",IF('⑦1.活動計画変更（PR）'!$C43="変更",'⑦1.活動計画変更（PR）'!I43,'⑦1.活動計画変更（PR）'!I42))</f>
        <v/>
      </c>
      <c r="J42" s="833" t="str">
        <f t="shared" si="0"/>
        <v/>
      </c>
      <c r="M42" s="603" t="str">
        <f>IF(C43="選択","",IF(C43="中止",-(H42),IF(C43="変更",(H43-H42),"")))</f>
        <v/>
      </c>
      <c r="N42" s="603" t="str">
        <f>IF(C43="選択","",IF(C43="中止",-(I42),IF(C43="変更",(I43-I42),"")))</f>
        <v/>
      </c>
      <c r="O42" s="717" t="str">
        <f t="shared" si="1"/>
        <v/>
      </c>
      <c r="P42" s="603" t="str">
        <f>IF(B42="","",IF(C43="変更",H43,IF(C43="中止",0,IF(B42="報告済",'⑦1.活動計画変更（PR）'!P42,H42))))</f>
        <v/>
      </c>
      <c r="Q42" s="603" t="str">
        <f>IF(B42="","",IF(C43="変更",I43,IF(C43="中止",0,IF(B42="報告済",'⑦1.活動計画変更（PR）'!Q42,I42))))</f>
        <v/>
      </c>
      <c r="R42" s="165">
        <f>IF(C43="変更",'⑧2.変更活動積算内訳（PR）'!N187,IF('⑧1.活動計画変更（PR）'!C43="中止",0,'⑧2.変更活動積算内訳（PR）'!G187))</f>
        <v>0</v>
      </c>
      <c r="S42" s="165">
        <f>IF(C43="変更",'⑧2.変更活動積算内訳（PR）'!O187,IF('⑧1.活動計画変更（PR）'!C43="中止",0,'⑧2.変更活動積算内訳（PR）'!H187))</f>
        <v>0</v>
      </c>
    </row>
    <row r="43" spans="1:19" ht="36" customHeight="1">
      <c r="B43" s="808"/>
      <c r="C43" s="685" t="s">
        <v>225</v>
      </c>
      <c r="D43" s="809"/>
      <c r="E43" s="810"/>
      <c r="F43" s="810"/>
      <c r="G43" s="811"/>
      <c r="H43" s="827" t="str">
        <f>IF('⑧2.変更活動積算内訳（PR）'!M187=0,"",'⑧2.変更活動積算内訳（PR）'!M187)</f>
        <v/>
      </c>
      <c r="I43" s="812"/>
      <c r="J43" s="835" t="str">
        <f t="shared" si="0"/>
        <v/>
      </c>
      <c r="M43" s="582"/>
      <c r="N43" s="582"/>
      <c r="O43" s="684"/>
      <c r="P43" s="582"/>
      <c r="Q43" s="582"/>
      <c r="R43" s="147"/>
      <c r="S43" s="147"/>
    </row>
    <row r="44" spans="1:19" ht="36" customHeight="1">
      <c r="B44" s="818" t="str">
        <f>IF('②4.実施状況（PR）'!G24="実施済","報告済",IF('②4.実施状況（PR）'!B24="中止","中止",'②4.実施状況（PR）'!B24))</f>
        <v/>
      </c>
      <c r="C44" s="819" t="str">
        <f>IF(B44="","",IF(B44="報告済","",IF(B44="中止","",IF('⑦1.活動計画変更（PR）'!C45="変更","変更","申請時"))))</f>
        <v/>
      </c>
      <c r="D44" s="820" t="str">
        <f>IF(C44="","",'②4.実施状況（PR）'!C24)</f>
        <v/>
      </c>
      <c r="E44" s="821" t="str">
        <f>IF($C44="","",'②4.実施状況（PR）'!D24)</f>
        <v/>
      </c>
      <c r="F44" s="821" t="str">
        <f>IF($C44="","",'②4.実施状況（PR）'!E24)</f>
        <v/>
      </c>
      <c r="G44" s="822" t="str">
        <f>IF($C44="","",'②4.実施状況（PR）'!F24)</f>
        <v/>
      </c>
      <c r="H44" s="826" t="str">
        <f>IF($C44="","",IF('⑦1.活動計画変更（PR）'!$C45="変更",'⑦1.活動計画変更（PR）'!H45,'⑦1.活動計画変更（PR）'!H44))</f>
        <v/>
      </c>
      <c r="I44" s="823" t="str">
        <f>IF($C44="","",IF('⑦1.活動計画変更（PR）'!$C45="変更",'⑦1.活動計画変更（PR）'!I45,'⑦1.活動計画変更（PR）'!I44))</f>
        <v/>
      </c>
      <c r="J44" s="833" t="str">
        <f t="shared" si="0"/>
        <v/>
      </c>
      <c r="M44" s="603" t="str">
        <f>IF(C45="選択","",IF(C45="中止",-(H44),IF(C45="変更",(H45-H44),"")))</f>
        <v/>
      </c>
      <c r="N44" s="603" t="str">
        <f>IF(C45="選択","",IF(C45="中止",-(I44),IF(C45="変更",(I45-I44),"")))</f>
        <v/>
      </c>
      <c r="O44" s="717" t="str">
        <f t="shared" si="1"/>
        <v/>
      </c>
      <c r="P44" s="603" t="str">
        <f>IF(B44="","",IF(C45="変更",H45,IF(C45="中止",0,IF(B44="報告済",'⑦1.活動計画変更（PR）'!P44,H44))))</f>
        <v/>
      </c>
      <c r="Q44" s="603" t="str">
        <f>IF(B44="","",IF(C45="変更",I45,IF(C45="中止",0,IF(B44="報告済",'⑦1.活動計画変更（PR）'!Q44,I44))))</f>
        <v/>
      </c>
      <c r="R44" s="165">
        <f>IF(C45="変更",'⑧2.変更活動積算内訳（PR）'!N197,IF('⑧1.活動計画変更（PR）'!C45="中止",0,'⑧2.変更活動積算内訳（PR）'!G197))</f>
        <v>0</v>
      </c>
      <c r="S44" s="165">
        <f>IF(C45="変更",'⑧2.変更活動積算内訳（PR）'!O197,IF('⑧1.活動計画変更（PR）'!C45="中止",0,'⑧2.変更活動積算内訳（PR）'!H197))</f>
        <v>0</v>
      </c>
    </row>
    <row r="45" spans="1:19" ht="36" customHeight="1" thickBot="1">
      <c r="B45" s="813"/>
      <c r="C45" s="696" t="s">
        <v>225</v>
      </c>
      <c r="D45" s="814"/>
      <c r="E45" s="815"/>
      <c r="F45" s="815"/>
      <c r="G45" s="816"/>
      <c r="H45" s="828" t="str">
        <f>IF('⑧2.変更活動積算内訳（PR）'!M197=0,"",'⑧2.変更活動積算内訳（PR）'!M197)</f>
        <v/>
      </c>
      <c r="I45" s="817"/>
      <c r="J45" s="834" t="str">
        <f t="shared" si="0"/>
        <v/>
      </c>
      <c r="M45" s="582"/>
      <c r="N45" s="582"/>
      <c r="O45" s="684"/>
      <c r="P45" s="582"/>
      <c r="Q45" s="582"/>
      <c r="R45" s="147"/>
      <c r="S45" s="147"/>
    </row>
    <row r="46" spans="1:19" ht="36" customHeight="1">
      <c r="B46" s="818" t="str">
        <f>IF('②4.実施状況（PR）'!G25="実施済","報告済",IF('②4.実施状況（PR）'!B25="中止","中止",'②4.実施状況（PR）'!B25))</f>
        <v/>
      </c>
      <c r="C46" s="819" t="str">
        <f>IF(B46="","",IF(B46="報告済","",IF(B46="中止","",IF('⑦1.活動計画変更（PR）'!C47="変更","変更","申請時"))))</f>
        <v/>
      </c>
      <c r="D46" s="820" t="str">
        <f>IF(C46="","",'②4.実施状況（PR）'!C25)</f>
        <v/>
      </c>
      <c r="E46" s="821" t="str">
        <f>IF($C46="","",'②4.実施状況（PR）'!D25)</f>
        <v/>
      </c>
      <c r="F46" s="821" t="str">
        <f>IF($C46="","",'②4.実施状況（PR）'!E25)</f>
        <v/>
      </c>
      <c r="G46" s="822" t="str">
        <f>IF($C46="","",'②4.実施状況（PR）'!F25)</f>
        <v/>
      </c>
      <c r="H46" s="826" t="str">
        <f>IF($C46="","",IF('⑦1.活動計画変更（PR）'!$C47="変更",'⑦1.活動計画変更（PR）'!H47,'⑦1.活動計画変更（PR）'!H46))</f>
        <v/>
      </c>
      <c r="I46" s="823" t="str">
        <f>IF($C46="","",IF('⑦1.活動計画変更（PR）'!$C47="変更",'⑦1.活動計画変更（PR）'!I47,'⑦1.活動計画変更（PR）'!I46))</f>
        <v/>
      </c>
      <c r="J46" s="829" t="str">
        <f>IF(I46="","",(I46/H46))</f>
        <v/>
      </c>
      <c r="L46" s="146"/>
      <c r="M46" s="716" t="str">
        <f>IF(C47="選択","",IF(C47="中止",-(H46),IF(C47="変更",(H47-H46),"")))</f>
        <v/>
      </c>
      <c r="N46" s="716" t="str">
        <f>IF(C47="選択","",IF(C47="中止",-(I46),IF(C47="変更",(I47-I46),"")))</f>
        <v/>
      </c>
      <c r="O46" s="717" t="str">
        <f>IF(B46="","",B46)</f>
        <v/>
      </c>
      <c r="P46" s="716" t="str">
        <f>IF(B46="","",IF(C47="変更",H47,IF(C47="中止",0,IF(B46="報告済",'⑦1.活動計画変更（PR）'!P46,H46))))</f>
        <v/>
      </c>
      <c r="Q46" s="716" t="str">
        <f>IF(B46="","",IF(C47="変更",I47,IF(C47="中止",0,IF(B46="報告済",'⑦1.活動計画変更（PR）'!Q46,I46))))</f>
        <v/>
      </c>
      <c r="R46" s="718">
        <f>IF(C47="変更",'⑧2.変更活動積算内訳（PR）'!N207,IF('⑧1.活動計画変更（PR）'!C47="中止",0,'⑧2.変更活動積算内訳（PR）'!G207))</f>
        <v>0</v>
      </c>
      <c r="S46" s="718">
        <f>IF(C47="変更",'⑧2.変更活動積算内訳（PR）'!O207,IF('⑧1.活動計画変更（PR）'!C47="中止",0,'⑧2.変更活動積算内訳（PR）'!H207))</f>
        <v>0</v>
      </c>
    </row>
    <row r="47" spans="1:19" ht="36" customHeight="1">
      <c r="B47" s="808"/>
      <c r="C47" s="685" t="s">
        <v>225</v>
      </c>
      <c r="D47" s="809"/>
      <c r="E47" s="810"/>
      <c r="F47" s="810"/>
      <c r="G47" s="811"/>
      <c r="H47" s="827" t="str">
        <f>IF('⑧2.変更活動積算内訳（PR）'!M207=0,"",'⑧2.変更活動積算内訳（PR）'!M207)</f>
        <v/>
      </c>
      <c r="I47" s="812"/>
      <c r="J47" s="830" t="str">
        <f t="shared" ref="J47:J85" si="2">IF(I47="","",(I47/H47))</f>
        <v/>
      </c>
      <c r="L47" s="151"/>
      <c r="M47" s="582"/>
      <c r="N47" s="582"/>
      <c r="O47" s="684"/>
      <c r="P47" s="582"/>
      <c r="Q47" s="582"/>
      <c r="R47" s="147"/>
      <c r="S47" s="147"/>
    </row>
    <row r="48" spans="1:19" ht="36" customHeight="1">
      <c r="B48" s="818" t="str">
        <f>IF('②4.実施状況（PR）'!G26="実施済","報告済",IF('②4.実施状況（PR）'!B26="中止","中止",'②4.実施状況（PR）'!B26))</f>
        <v/>
      </c>
      <c r="C48" s="819" t="str">
        <f>IF(B48="","",IF(B48="報告済","",IF(B48="中止","",IF('⑦1.活動計画変更（PR）'!C49="変更","変更","申請時"))))</f>
        <v/>
      </c>
      <c r="D48" s="820" t="str">
        <f>IF(C48="","",'②4.実施状況（PR）'!C26)</f>
        <v/>
      </c>
      <c r="E48" s="821" t="str">
        <f>IF($C48="","",'②4.実施状況（PR）'!D26)</f>
        <v/>
      </c>
      <c r="F48" s="821" t="str">
        <f>IF($C48="","",'②4.実施状況（PR）'!E26)</f>
        <v/>
      </c>
      <c r="G48" s="822" t="str">
        <f>IF($C48="","",'②4.実施状況（PR）'!F26)</f>
        <v/>
      </c>
      <c r="H48" s="826" t="str">
        <f>IF($C48="","",IF('⑦1.活動計画変更（PR）'!$C49="変更",'⑦1.活動計画変更（PR）'!H49,'⑦1.活動計画変更（PR）'!H48))</f>
        <v/>
      </c>
      <c r="I48" s="823" t="str">
        <f>IF($C48="","",IF('⑦1.活動計画変更（PR）'!$C49="変更",'⑦1.活動計画変更（PR）'!I49,'⑦1.活動計画変更（PR）'!I48))</f>
        <v/>
      </c>
      <c r="J48" s="831" t="str">
        <f t="shared" si="2"/>
        <v/>
      </c>
      <c r="L48" s="146"/>
      <c r="M48" s="603" t="str">
        <f>IF(C49="選択","",IF(C49="中止",H48,IF(C49="変更",(H49-H48),"")))</f>
        <v/>
      </c>
      <c r="N48" s="603" t="str">
        <f>IF(C49="選択","",IF(C49="中止",-(I48),IF(C49="変更",(I49-I48),"")))</f>
        <v/>
      </c>
      <c r="O48" s="717" t="str">
        <f t="shared" ref="O48" si="3">IF(B48="","",B48)</f>
        <v/>
      </c>
      <c r="P48" s="603" t="str">
        <f>IF(B48="","",IF(C49="変更",H49,IF(C49="中止",0,IF(B48="報告済",'⑦1.活動計画変更（PR）'!P48,H48))))</f>
        <v/>
      </c>
      <c r="Q48" s="603" t="str">
        <f>IF(B48="","",IF(C49="変更",I49,IF(C49="中止",0,IF(B48="報告済",'⑦1.活動計画変更（PR）'!Q48,I48))))</f>
        <v/>
      </c>
      <c r="R48" s="165">
        <f>IF(C49="変更",'⑧2.変更活動積算内訳（PR）'!N217,IF('⑧1.活動計画変更（PR）'!C49="中止",0,'⑧2.変更活動積算内訳（PR）'!G217))</f>
        <v>0</v>
      </c>
      <c r="S48" s="165">
        <f>IF(C49="変更",'⑧2.変更活動積算内訳（PR）'!O217,IF('⑧1.活動計画変更（PR）'!C49="中止",0,'⑧2.変更活動積算内訳（PR）'!H217))</f>
        <v>0</v>
      </c>
    </row>
    <row r="49" spans="2:19" ht="36" customHeight="1">
      <c r="B49" s="808"/>
      <c r="C49" s="685" t="s">
        <v>225</v>
      </c>
      <c r="D49" s="809"/>
      <c r="E49" s="810"/>
      <c r="F49" s="810"/>
      <c r="G49" s="811"/>
      <c r="H49" s="827" t="str">
        <f>IF('⑧2.変更活動積算内訳（PR）'!M217=0,"",'⑧2.変更活動積算内訳（PR）'!M217)</f>
        <v/>
      </c>
      <c r="I49" s="812"/>
      <c r="J49" s="832" t="str">
        <f t="shared" si="2"/>
        <v/>
      </c>
      <c r="L49" s="152"/>
      <c r="M49" s="582"/>
      <c r="N49" s="582"/>
      <c r="O49" s="684"/>
      <c r="P49" s="582"/>
      <c r="Q49" s="582"/>
      <c r="R49" s="147"/>
      <c r="S49" s="147"/>
    </row>
    <row r="50" spans="2:19" ht="36" customHeight="1">
      <c r="B50" s="818" t="str">
        <f>IF('②4.実施状況（PR）'!G27="実施済","報告済",IF('②4.実施状況（PR）'!B27="中止","中止",'②4.実施状況（PR）'!B27))</f>
        <v/>
      </c>
      <c r="C50" s="819" t="str">
        <f>IF(B50="","",IF(B50="報告済","",IF(B50="中止","",IF('⑦1.活動計画変更（PR）'!C51="変更","変更","申請時"))))</f>
        <v/>
      </c>
      <c r="D50" s="820" t="str">
        <f>IF(C50="","",'②4.実施状況（PR）'!C27)</f>
        <v/>
      </c>
      <c r="E50" s="821" t="str">
        <f>IF($C50="","",'②4.実施状況（PR）'!D27)</f>
        <v/>
      </c>
      <c r="F50" s="821" t="str">
        <f>IF($C50="","",'②4.実施状況（PR）'!E27)</f>
        <v/>
      </c>
      <c r="G50" s="822" t="str">
        <f>IF($C50="","",'②4.実施状況（PR）'!F27)</f>
        <v/>
      </c>
      <c r="H50" s="826" t="str">
        <f>IF($C50="","",IF('⑦1.活動計画変更（PR）'!$C51="変更",'⑦1.活動計画変更（PR）'!H51,'⑦1.活動計画変更（PR）'!H50))</f>
        <v/>
      </c>
      <c r="I50" s="823" t="str">
        <f>IF($C50="","",IF('⑦1.活動計画変更（PR）'!$C51="変更",'⑦1.活動計画変更（PR）'!I51,'⑦1.活動計画変更（PR）'!I50))</f>
        <v/>
      </c>
      <c r="J50" s="831" t="str">
        <f t="shared" si="2"/>
        <v/>
      </c>
      <c r="M50" s="603" t="str">
        <f>IF(C51="選択","",IF(C51="中止",-(H50),IF(C51="変更",(H51-H50),"")))</f>
        <v/>
      </c>
      <c r="N50" s="603" t="str">
        <f>IF(C51="選択","",IF(C51="中止",-(I50),IF(C51="変更",(I51-I50),"")))</f>
        <v/>
      </c>
      <c r="O50" s="717" t="str">
        <f t="shared" ref="O50" si="4">IF(B50="","",B50)</f>
        <v/>
      </c>
      <c r="P50" s="603" t="str">
        <f>IF(B50="","",IF(C51="変更",H51,IF(C51="中止",0,IF(B50="報告済",'⑦1.活動計画変更（PR）'!P50,H50))))</f>
        <v/>
      </c>
      <c r="Q50" s="603" t="str">
        <f>IF(B50="","",IF(C51="変更",I51,IF(C51="中止",0,IF(B50="報告済",'⑦1.活動計画変更（PR）'!Q50,I50))))</f>
        <v/>
      </c>
      <c r="R50" s="165">
        <f>IF(C51="変更",'⑧2.変更活動積算内訳（PR）'!N227,IF('⑧1.活動計画変更（PR）'!C51="中止",0,'⑧2.変更活動積算内訳（PR）'!G227))</f>
        <v>0</v>
      </c>
      <c r="S50" s="165">
        <f>IF(C51="変更",'⑧2.変更活動積算内訳（PR）'!O227,IF('⑧1.活動計画変更（PR）'!C51="中止",0,'⑧2.変更活動積算内訳（PR）'!H227))</f>
        <v>0</v>
      </c>
    </row>
    <row r="51" spans="2:19" ht="36" customHeight="1">
      <c r="B51" s="808"/>
      <c r="C51" s="685" t="s">
        <v>225</v>
      </c>
      <c r="D51" s="809"/>
      <c r="E51" s="810"/>
      <c r="F51" s="810"/>
      <c r="G51" s="811"/>
      <c r="H51" s="827" t="str">
        <f>IF('⑧2.変更活動積算内訳（PR）'!M227=0,"",'⑧2.変更活動積算内訳（PR）'!M227)</f>
        <v/>
      </c>
      <c r="I51" s="812"/>
      <c r="J51" s="832" t="str">
        <f t="shared" si="2"/>
        <v/>
      </c>
      <c r="M51" s="582"/>
      <c r="N51" s="582"/>
      <c r="O51" s="684"/>
      <c r="P51" s="582"/>
      <c r="Q51" s="582"/>
      <c r="R51" s="147"/>
      <c r="S51" s="147"/>
    </row>
    <row r="52" spans="2:19" ht="36" customHeight="1">
      <c r="B52" s="818" t="str">
        <f>IF('②4.実施状況（PR）'!G28="実施済","報告済",IF('②4.実施状況（PR）'!B28="中止","中止",'②4.実施状況（PR）'!B28))</f>
        <v/>
      </c>
      <c r="C52" s="819" t="str">
        <f>IF(B52="","",IF(B52="報告済","",IF(B52="中止","",IF('⑦1.活動計画変更（PR）'!C53="変更","変更","申請時"))))</f>
        <v/>
      </c>
      <c r="D52" s="820" t="str">
        <f>IF(C52="","",'②4.実施状況（PR）'!C28)</f>
        <v/>
      </c>
      <c r="E52" s="821" t="str">
        <f>IF($C52="","",'②4.実施状況（PR）'!D28)</f>
        <v/>
      </c>
      <c r="F52" s="821" t="str">
        <f>IF($C52="","",'②4.実施状況（PR）'!E28)</f>
        <v/>
      </c>
      <c r="G52" s="822" t="str">
        <f>IF($C52="","",'②4.実施状況（PR）'!F28)</f>
        <v/>
      </c>
      <c r="H52" s="826" t="str">
        <f>IF($C52="","",IF('⑦1.活動計画変更（PR）'!$C53="変更",'⑦1.活動計画変更（PR）'!H53,'⑦1.活動計画変更（PR）'!H52))</f>
        <v/>
      </c>
      <c r="I52" s="823" t="str">
        <f>IF($C52="","",IF('⑦1.活動計画変更（PR）'!$C53="変更",'⑦1.活動計画変更（PR）'!I53,'⑦1.活動計画変更（PR）'!I52))</f>
        <v/>
      </c>
      <c r="J52" s="831" t="str">
        <f t="shared" si="2"/>
        <v/>
      </c>
      <c r="M52" s="603" t="str">
        <f>IF(C53="選択","",IF(C53="中止",-(H52),IF(C53="変更",(H53-H52),"")))</f>
        <v/>
      </c>
      <c r="N52" s="603" t="str">
        <f>IF(C53="選択","",IF(C53="中止",-(I52),IF(C53="変更",(I53-I52),"")))</f>
        <v/>
      </c>
      <c r="O52" s="717" t="str">
        <f t="shared" ref="O52" si="5">IF(B52="","",B52)</f>
        <v/>
      </c>
      <c r="P52" s="603" t="str">
        <f>IF(B52="","",IF(C53="変更",H53,IF(C53="中止",0,IF(B52="報告済",'⑦1.活動計画変更（PR）'!P52,H52))))</f>
        <v/>
      </c>
      <c r="Q52" s="603" t="str">
        <f>IF(B52="","",IF(C53="変更",I53,IF(C53="中止",0,IF(B52="報告済",'⑦1.活動計画変更（PR）'!Q52,I52))))</f>
        <v/>
      </c>
      <c r="R52" s="165">
        <f>IF(C53="変更",'⑧2.変更活動積算内訳（PR）'!N237,IF('⑧1.活動計画変更（PR）'!C53="中止",0,'⑧2.変更活動積算内訳（PR）'!G237))</f>
        <v>0</v>
      </c>
      <c r="S52" s="165">
        <f>IF(C53="変更",'⑧2.変更活動積算内訳（PR）'!O237,IF('⑧1.活動計画変更（PR）'!C53="中止",0,'⑧2.変更活動積算内訳（PR）'!H237))</f>
        <v>0</v>
      </c>
    </row>
    <row r="53" spans="2:19" ht="36" customHeight="1">
      <c r="B53" s="808"/>
      <c r="C53" s="685" t="s">
        <v>225</v>
      </c>
      <c r="D53" s="809"/>
      <c r="E53" s="810"/>
      <c r="F53" s="810"/>
      <c r="G53" s="811"/>
      <c r="H53" s="827" t="str">
        <f>IF('⑧2.変更活動積算内訳（PR）'!M237=0,"",'⑧2.変更活動積算内訳（PR）'!M237)</f>
        <v/>
      </c>
      <c r="I53" s="812"/>
      <c r="J53" s="832" t="str">
        <f t="shared" si="2"/>
        <v/>
      </c>
      <c r="M53" s="582"/>
      <c r="N53" s="582"/>
      <c r="O53" s="684"/>
      <c r="P53" s="582"/>
      <c r="Q53" s="582"/>
      <c r="R53" s="147"/>
      <c r="S53" s="147"/>
    </row>
    <row r="54" spans="2:19" ht="36" customHeight="1">
      <c r="B54" s="818" t="str">
        <f>IF('②4.実施状況（PR）'!G29="実施済","報告済",IF('②4.実施状況（PR）'!B29="中止","中止",'②4.実施状況（PR）'!B29))</f>
        <v/>
      </c>
      <c r="C54" s="819" t="str">
        <f>IF(B54="","",IF(B54="報告済","",IF(B54="中止","",IF('⑦1.活動計画変更（PR）'!C55="変更","変更","申請時"))))</f>
        <v/>
      </c>
      <c r="D54" s="820" t="str">
        <f>IF(C54="","",'②4.実施状況（PR）'!C29)</f>
        <v/>
      </c>
      <c r="E54" s="821" t="str">
        <f>IF($C54="","",'②4.実施状況（PR）'!D29)</f>
        <v/>
      </c>
      <c r="F54" s="821" t="str">
        <f>IF($C54="","",'②4.実施状況（PR）'!E29)</f>
        <v/>
      </c>
      <c r="G54" s="822" t="str">
        <f>IF($C54="","",'②4.実施状況（PR）'!F29)</f>
        <v/>
      </c>
      <c r="H54" s="826" t="str">
        <f>IF($C54="","",IF('⑦1.活動計画変更（PR）'!$C55="変更",'⑦1.活動計画変更（PR）'!H55,'⑦1.活動計画変更（PR）'!H54))</f>
        <v/>
      </c>
      <c r="I54" s="823" t="str">
        <f>IF($C54="","",IF('⑦1.活動計画変更（PR）'!$C55="変更",'⑦1.活動計画変更（PR）'!I55,'⑦1.活動計画変更（PR）'!I54))</f>
        <v/>
      </c>
      <c r="J54" s="831" t="str">
        <f t="shared" si="2"/>
        <v/>
      </c>
      <c r="M54" s="603" t="str">
        <f>IF(C55="選択","",IF(C55="中止",-(H54),IF(C55="変更",(H55-H54),"")))</f>
        <v/>
      </c>
      <c r="N54" s="603" t="str">
        <f>IF(C55="選択","",IF(C55="中止",-(I54),IF(C55="変更",(I55-I54),"")))</f>
        <v/>
      </c>
      <c r="O54" s="717" t="str">
        <f t="shared" ref="O54" si="6">IF(B54="","",B54)</f>
        <v/>
      </c>
      <c r="P54" s="603" t="str">
        <f>IF(B54="","",IF(C55="変更",H55,IF(C55="中止",0,IF(B54="報告済",'⑦1.活動計画変更（PR）'!P54,H54))))</f>
        <v/>
      </c>
      <c r="Q54" s="603" t="str">
        <f>IF(B54="","",IF(C55="変更",I55,IF(C55="中止",0,IF(B54="報告済",'⑦1.活動計画変更（PR）'!Q54,I54))))</f>
        <v/>
      </c>
      <c r="R54" s="165">
        <f>IF(C55="変更",'⑧2.変更活動積算内訳（PR）'!N247,IF('⑧1.活動計画変更（PR）'!C55="中止",0,'⑧2.変更活動積算内訳（PR）'!G247))</f>
        <v>0</v>
      </c>
      <c r="S54" s="165">
        <f>IF(C55="変更",'⑧2.変更活動積算内訳（PR）'!O247,IF('⑧1.活動計画変更（PR）'!C55="中止",0,'⑧2.変更活動積算内訳（PR）'!H247))</f>
        <v>0</v>
      </c>
    </row>
    <row r="55" spans="2:19" ht="36" customHeight="1">
      <c r="B55" s="808"/>
      <c r="C55" s="685" t="s">
        <v>225</v>
      </c>
      <c r="D55" s="809"/>
      <c r="E55" s="810"/>
      <c r="F55" s="810"/>
      <c r="G55" s="811"/>
      <c r="H55" s="827" t="str">
        <f>IF('⑧2.変更活動積算内訳（PR）'!M247=0,"",'⑧2.変更活動積算内訳（PR）'!M247)</f>
        <v/>
      </c>
      <c r="I55" s="812"/>
      <c r="J55" s="832" t="str">
        <f t="shared" si="2"/>
        <v/>
      </c>
      <c r="K55" s="145"/>
      <c r="M55" s="582"/>
      <c r="N55" s="582"/>
      <c r="O55" s="684"/>
      <c r="P55" s="582"/>
      <c r="Q55" s="582"/>
      <c r="R55" s="147"/>
      <c r="S55" s="147"/>
    </row>
    <row r="56" spans="2:19" ht="36" customHeight="1">
      <c r="B56" s="818" t="str">
        <f>IF('②4.実施状況（PR）'!G30="実施済","報告済",IF('②4.実施状況（PR）'!B30="中止","中止",'②4.実施状況（PR）'!B30))</f>
        <v/>
      </c>
      <c r="C56" s="819" t="str">
        <f>IF(B56="","",IF(B56="報告済","",IF(B56="中止","",IF('⑦1.活動計画変更（PR）'!C57="変更","変更","申請時"))))</f>
        <v/>
      </c>
      <c r="D56" s="820" t="str">
        <f>IF(C56="","",'②4.実施状況（PR）'!C30)</f>
        <v/>
      </c>
      <c r="E56" s="821" t="str">
        <f>IF($C56="","",'②4.実施状況（PR）'!D30)</f>
        <v/>
      </c>
      <c r="F56" s="821" t="str">
        <f>IF($C56="","",'②4.実施状況（PR）'!E30)</f>
        <v/>
      </c>
      <c r="G56" s="822" t="str">
        <f>IF($C56="","",'②4.実施状況（PR）'!F30)</f>
        <v/>
      </c>
      <c r="H56" s="826" t="str">
        <f>IF($C56="","",IF('⑦1.活動計画変更（PR）'!$C57="変更",'⑦1.活動計画変更（PR）'!H57,'⑦1.活動計画変更（PR）'!H56))</f>
        <v/>
      </c>
      <c r="I56" s="823" t="str">
        <f>IF($C56="","",IF('⑦1.活動計画変更（PR）'!$C57="変更",'⑦1.活動計画変更（PR）'!I57,'⑦1.活動計画変更（PR）'!I56))</f>
        <v/>
      </c>
      <c r="J56" s="833" t="str">
        <f t="shared" si="2"/>
        <v/>
      </c>
      <c r="M56" s="603" t="str">
        <f>IF(C57="選択","",IF(C57="中止",-(H56),IF(C57="変更",(H57-H56),"")))</f>
        <v/>
      </c>
      <c r="N56" s="603" t="str">
        <f>IF(C57="選択","",IF(C57="中止",-(I56),IF(C57="変更",(I57-I56),"")))</f>
        <v/>
      </c>
      <c r="O56" s="717" t="str">
        <f t="shared" ref="O56" si="7">IF(B56="","",B56)</f>
        <v/>
      </c>
      <c r="P56" s="603" t="str">
        <f>IF(B56="","",IF(C57="変更",H57,IF(C57="中止",0,IF(B56="報告済",'⑦1.活動計画変更（PR）'!P56,H56))))</f>
        <v/>
      </c>
      <c r="Q56" s="603" t="str">
        <f>IF(B56="","",IF(C57="変更",I57,IF(C57="中止",0,IF(B56="報告済",'⑦1.活動計画変更（PR）'!Q56,I56))))</f>
        <v/>
      </c>
      <c r="R56" s="165">
        <f>IF(C57="変更",'⑧2.変更活動積算内訳（PR）'!N257,IF('⑧1.活動計画変更（PR）'!C57="中止",0,'⑧2.変更活動積算内訳（PR）'!G257))</f>
        <v>0</v>
      </c>
      <c r="S56" s="165">
        <f>IF(C57="変更",'⑧2.変更活動積算内訳（PR）'!O257,IF('⑧1.活動計画変更（PR）'!C57="中止",0,'⑧2.変更活動積算内訳（PR）'!H257))</f>
        <v>0</v>
      </c>
    </row>
    <row r="57" spans="2:19" ht="36" customHeight="1" thickBot="1">
      <c r="B57" s="813"/>
      <c r="C57" s="696" t="s">
        <v>225</v>
      </c>
      <c r="D57" s="814"/>
      <c r="E57" s="815"/>
      <c r="F57" s="815"/>
      <c r="G57" s="816"/>
      <c r="H57" s="828" t="str">
        <f>IF('⑧2.変更活動積算内訳（PR）'!M257=0,"",'⑧2.変更活動積算内訳（PR）'!M257)</f>
        <v/>
      </c>
      <c r="I57" s="817"/>
      <c r="J57" s="834" t="str">
        <f t="shared" si="2"/>
        <v/>
      </c>
      <c r="M57" s="582"/>
      <c r="N57" s="582"/>
      <c r="O57" s="684"/>
      <c r="P57" s="582"/>
      <c r="Q57" s="582"/>
      <c r="R57" s="147"/>
      <c r="S57" s="147"/>
    </row>
    <row r="58" spans="2:19" ht="36" customHeight="1">
      <c r="B58" s="818" t="str">
        <f>IF('②4.実施状況（PR）'!G31="実施済","報告済",IF('②4.実施状況（PR）'!B31="中止","中止",'②4.実施状況（PR）'!B31))</f>
        <v/>
      </c>
      <c r="C58" s="824" t="str">
        <f>IF(B58="","",IF(B58="報告済","",IF(B58="中止","",IF('⑦1.活動計画変更（PR）'!C59="変更","変更","申請時"))))</f>
        <v/>
      </c>
      <c r="D58" s="820" t="str">
        <f>IF(C58="","",'②4.実施状況（PR）'!C31)</f>
        <v/>
      </c>
      <c r="E58" s="821" t="str">
        <f>IF($C58="","",'②4.実施状況（PR）'!D31)</f>
        <v/>
      </c>
      <c r="F58" s="821" t="str">
        <f>IF($C58="","",'②4.実施状況（PR）'!E31)</f>
        <v/>
      </c>
      <c r="G58" s="822" t="str">
        <f>IF($C58="","",'②4.実施状況（PR）'!F31)</f>
        <v/>
      </c>
      <c r="H58" s="826" t="str">
        <f>IF($C58="","",IF('⑦1.活動計画変更（PR）'!$C59="変更",'⑦1.活動計画変更（PR）'!H59,'⑦1.活動計画変更（PR）'!H58))</f>
        <v/>
      </c>
      <c r="I58" s="823" t="str">
        <f>IF($C58="","",IF('⑦1.活動計画変更（PR）'!$C59="変更",'⑦1.活動計画変更（PR）'!I59,'⑦1.活動計画変更（PR）'!I58))</f>
        <v/>
      </c>
      <c r="J58" s="833" t="str">
        <f t="shared" si="2"/>
        <v/>
      </c>
      <c r="M58" s="603" t="str">
        <f>IF(C59="選択","",IF(C59="中止",-(H58),IF(C59="変更",(H59-H58),"")))</f>
        <v/>
      </c>
      <c r="N58" s="603" t="str">
        <f>IF(C59="選択","",IF(C59="中止",-(I58),IF(C59="変更",(I59-I58),"")))</f>
        <v/>
      </c>
      <c r="O58" s="717" t="str">
        <f t="shared" ref="O58" si="8">IF(B58="","",B58)</f>
        <v/>
      </c>
      <c r="P58" s="603" t="str">
        <f>IF(B58="","",IF(C59="変更",H59,IF(C59="中止",0,IF(B58="報告済",'⑦1.活動計画変更（PR）'!P58,H58))))</f>
        <v/>
      </c>
      <c r="Q58" s="603" t="str">
        <f>IF(B58="","",IF(C59="変更",I59,IF(C59="中止",0,IF(B58="報告済",'⑦1.活動計画変更（PR）'!Q58,I58))))</f>
        <v/>
      </c>
      <c r="R58" s="165">
        <f>IF(C59="変更",'⑧2.変更活動積算内訳（PR）'!N267,IF('⑧1.活動計画変更（PR）'!C59="中止",0,'⑧2.変更活動積算内訳（PR）'!G267))</f>
        <v>0</v>
      </c>
      <c r="S58" s="165">
        <f>IF(C59="変更",'⑧2.変更活動積算内訳（PR）'!O267,IF('⑧1.活動計画変更（PR）'!C59="中止",0,'⑧2.変更活動積算内訳（PR）'!H267))</f>
        <v>0</v>
      </c>
    </row>
    <row r="59" spans="2:19" ht="36" customHeight="1">
      <c r="B59" s="808"/>
      <c r="C59" s="685" t="s">
        <v>225</v>
      </c>
      <c r="D59" s="809"/>
      <c r="E59" s="810"/>
      <c r="F59" s="810"/>
      <c r="G59" s="811"/>
      <c r="H59" s="827" t="str">
        <f>IF('⑧2.変更活動積算内訳（PR）'!M267=0,"",'⑧2.変更活動積算内訳（PR）'!M267)</f>
        <v/>
      </c>
      <c r="I59" s="812"/>
      <c r="J59" s="835" t="str">
        <f t="shared" si="2"/>
        <v/>
      </c>
      <c r="M59" s="582"/>
      <c r="N59" s="582"/>
      <c r="O59" s="684"/>
      <c r="P59" s="582"/>
      <c r="Q59" s="582"/>
      <c r="R59" s="147"/>
      <c r="S59" s="147"/>
    </row>
    <row r="60" spans="2:19" ht="36" customHeight="1">
      <c r="B60" s="818" t="str">
        <f>IF('②4.実施状況（PR）'!G32="実施済","報告済",IF('②4.実施状況（PR）'!B32="中止","中止",'②4.実施状況（PR）'!B32))</f>
        <v/>
      </c>
      <c r="C60" s="819" t="str">
        <f>IF(B60="","",IF(B60="報告済","",IF(B60="中止","",IF('⑦1.活動計画変更（PR）'!C61="変更","変更","申請時"))))</f>
        <v/>
      </c>
      <c r="D60" s="820" t="str">
        <f>IF(C60="","",'②4.実施状況（PR）'!C32)</f>
        <v/>
      </c>
      <c r="E60" s="821" t="str">
        <f>IF($C60="","",'②4.実施状況（PR）'!D32)</f>
        <v/>
      </c>
      <c r="F60" s="821" t="str">
        <f>IF($C60="","",'②4.実施状況（PR）'!E32)</f>
        <v/>
      </c>
      <c r="G60" s="822" t="str">
        <f>IF($C60="","",'②4.実施状況（PR）'!F32)</f>
        <v/>
      </c>
      <c r="H60" s="826" t="str">
        <f>IF($C60="","",IF('⑦1.活動計画変更（PR）'!$C61="変更",'⑦1.活動計画変更（PR）'!H61,'⑦1.活動計画変更（PR）'!H60))</f>
        <v/>
      </c>
      <c r="I60" s="823" t="str">
        <f>IF($C60="","",IF('⑦1.活動計画変更（PR）'!$C61="変更",'⑦1.活動計画変更（PR）'!I61,'⑦1.活動計画変更（PR）'!I60))</f>
        <v/>
      </c>
      <c r="J60" s="833" t="str">
        <f t="shared" si="2"/>
        <v/>
      </c>
      <c r="M60" s="603" t="str">
        <f>IF(C61="選択","",IF(C61="中止",-(H60),IF(C61="変更",(H61-H60),"")))</f>
        <v/>
      </c>
      <c r="N60" s="603" t="str">
        <f>IF(C61="選択","",IF(C61="中止",-(I60),IF(C61="変更",(I61-I60),"")))</f>
        <v/>
      </c>
      <c r="O60" s="717" t="str">
        <f t="shared" ref="O60" si="9">IF(B60="","",B60)</f>
        <v/>
      </c>
      <c r="P60" s="603" t="str">
        <f>IF(B60="","",IF(C61="変更",H61,IF(C61="中止",0,IF(B60="報告済",'⑦1.活動計画変更（PR）'!P60,H60))))</f>
        <v/>
      </c>
      <c r="Q60" s="603" t="str">
        <f>IF(B60="","",IF(C61="変更",I61,IF(C61="中止",0,IF(B60="報告済",'⑦1.活動計画変更（PR）'!Q60,I60))))</f>
        <v/>
      </c>
      <c r="R60" s="165">
        <f>IF(C61="変更",'⑧2.変更活動積算内訳（PR）'!N277,IF('⑧1.活動計画変更（PR）'!C61="中止",0,'⑧2.変更活動積算内訳（PR）'!G277))</f>
        <v>0</v>
      </c>
      <c r="S60" s="165">
        <f>IF(C61="変更",'⑧2.変更活動積算内訳（PR）'!O277,IF('⑧1.活動計画変更（PR）'!C61="中止",0,'⑧2.変更活動積算内訳（PR）'!H277))</f>
        <v>0</v>
      </c>
    </row>
    <row r="61" spans="2:19" ht="36" customHeight="1">
      <c r="B61" s="808"/>
      <c r="C61" s="685" t="s">
        <v>225</v>
      </c>
      <c r="D61" s="809"/>
      <c r="E61" s="810"/>
      <c r="F61" s="810"/>
      <c r="G61" s="811"/>
      <c r="H61" s="827" t="str">
        <f>IF('⑧2.変更活動積算内訳（PR）'!M277=0,"",'⑧2.変更活動積算内訳（PR）'!M277)</f>
        <v/>
      </c>
      <c r="I61" s="812"/>
      <c r="J61" s="835" t="str">
        <f t="shared" si="2"/>
        <v/>
      </c>
      <c r="M61" s="582"/>
      <c r="N61" s="582"/>
      <c r="O61" s="684"/>
      <c r="P61" s="582"/>
      <c r="Q61" s="582"/>
      <c r="R61" s="147"/>
      <c r="S61" s="147"/>
    </row>
    <row r="62" spans="2:19" ht="36" customHeight="1">
      <c r="B62" s="818" t="str">
        <f>IF('②4.実施状況（PR）'!G33="実施済","報告済",IF('②4.実施状況（PR）'!B33="中止","中止",'②4.実施状況（PR）'!B33))</f>
        <v/>
      </c>
      <c r="C62" s="819" t="str">
        <f>IF(B62="","",IF(B62="報告済","",IF(B62="中止","",IF('⑦1.活動計画変更（PR）'!C63="変更","変更","申請時"))))</f>
        <v/>
      </c>
      <c r="D62" s="820" t="str">
        <f>IF(C62="","",'②4.実施状況（PR）'!C33)</f>
        <v/>
      </c>
      <c r="E62" s="821" t="str">
        <f>IF($C62="","",'②4.実施状況（PR）'!D33)</f>
        <v/>
      </c>
      <c r="F62" s="821" t="str">
        <f>IF($C62="","",'②4.実施状況（PR）'!E33)</f>
        <v/>
      </c>
      <c r="G62" s="822" t="str">
        <f>IF($C62="","",'②4.実施状況（PR）'!F33)</f>
        <v/>
      </c>
      <c r="H62" s="826" t="str">
        <f>IF($C62="","",IF('⑦1.活動計画変更（PR）'!$C63="変更",'⑦1.活動計画変更（PR）'!H63,'⑦1.活動計画変更（PR）'!H62))</f>
        <v/>
      </c>
      <c r="I62" s="823" t="str">
        <f>IF($C62="","",IF('⑦1.活動計画変更（PR）'!$C63="変更",'⑦1.活動計画変更（PR）'!I63,'⑦1.活動計画変更（PR）'!I62))</f>
        <v/>
      </c>
      <c r="J62" s="833" t="str">
        <f t="shared" si="2"/>
        <v/>
      </c>
      <c r="M62" s="603" t="str">
        <f>IF(C63="選択","",IF(C63="中止",-(H62),IF(C63="変更",(H63-H62),"")))</f>
        <v/>
      </c>
      <c r="N62" s="603" t="str">
        <f>IF(C63="選択","",IF(C63="中止",-(I62),IF(C63="変更",(I63-I62),"")))</f>
        <v/>
      </c>
      <c r="O62" s="717" t="str">
        <f t="shared" ref="O62" si="10">IF(B62="","",B62)</f>
        <v/>
      </c>
      <c r="P62" s="603" t="str">
        <f>IF(B62="","",IF(C63="変更",H63,IF(C63="中止",0,IF(B62="報告済",'⑦1.活動計画変更（PR）'!P62,H62))))</f>
        <v/>
      </c>
      <c r="Q62" s="603" t="str">
        <f>IF(B62="","",IF(C63="変更",I63,IF(C63="中止",0,IF(B62="報告済",'⑦1.活動計画変更（PR）'!Q62,I62))))</f>
        <v/>
      </c>
      <c r="R62" s="165">
        <f>IF(C63="変更",'⑧2.変更活動積算内訳（PR）'!N287,IF('⑧1.活動計画変更（PR）'!C63="中止",0,'⑧2.変更活動積算内訳（PR）'!G287))</f>
        <v>0</v>
      </c>
      <c r="S62" s="165">
        <f>IF(C63="変更",'⑧2.変更活動積算内訳（PR）'!O287,IF('⑧1.活動計画変更（PR）'!C63="中止",0,'⑧2.変更活動積算内訳（PR）'!H287))</f>
        <v>0</v>
      </c>
    </row>
    <row r="63" spans="2:19" ht="36" customHeight="1">
      <c r="B63" s="808"/>
      <c r="C63" s="685" t="s">
        <v>225</v>
      </c>
      <c r="D63" s="809"/>
      <c r="E63" s="810"/>
      <c r="F63" s="810"/>
      <c r="G63" s="811"/>
      <c r="H63" s="827" t="str">
        <f>IF('⑧2.変更活動積算内訳（PR）'!M287=0,"",'⑧2.変更活動積算内訳（PR）'!M287)</f>
        <v/>
      </c>
      <c r="I63" s="812"/>
      <c r="J63" s="835" t="str">
        <f t="shared" si="2"/>
        <v/>
      </c>
      <c r="M63" s="582"/>
      <c r="N63" s="582"/>
      <c r="O63" s="684"/>
      <c r="P63" s="582"/>
      <c r="Q63" s="582"/>
      <c r="R63" s="147"/>
      <c r="S63" s="147"/>
    </row>
    <row r="64" spans="2:19" ht="36" customHeight="1">
      <c r="B64" s="818" t="str">
        <f>IF('②4.実施状況（PR）'!G34="実施済","報告済",IF('②4.実施状況（PR）'!B34="中止","中止",'②4.実施状況（PR）'!B34))</f>
        <v/>
      </c>
      <c r="C64" s="819" t="str">
        <f>IF(B64="","",IF(B64="報告済","",IF(B64="中止","",IF('⑦1.活動計画変更（PR）'!C65="変更","変更","申請時"))))</f>
        <v/>
      </c>
      <c r="D64" s="820" t="str">
        <f>IF(C64="","",'②4.実施状況（PR）'!C34)</f>
        <v/>
      </c>
      <c r="E64" s="821" t="str">
        <f>IF($C64="","",'②4.実施状況（PR）'!D34)</f>
        <v/>
      </c>
      <c r="F64" s="821" t="str">
        <f>IF($C64="","",'②4.実施状況（PR）'!E34)</f>
        <v/>
      </c>
      <c r="G64" s="822" t="str">
        <f>IF($C64="","",'②4.実施状況（PR）'!F34)</f>
        <v/>
      </c>
      <c r="H64" s="826" t="str">
        <f>IF($C64="","",IF('⑦1.活動計画変更（PR）'!$C65="変更",'⑦1.活動計画変更（PR）'!H65,'⑦1.活動計画変更（PR）'!H64))</f>
        <v/>
      </c>
      <c r="I64" s="823" t="str">
        <f>IF($C64="","",IF('⑦1.活動計画変更（PR）'!$C65="変更",'⑦1.活動計画変更（PR）'!I65,'⑦1.活動計画変更（PR）'!I64))</f>
        <v/>
      </c>
      <c r="J64" s="833" t="str">
        <f t="shared" si="2"/>
        <v/>
      </c>
      <c r="M64" s="603" t="str">
        <f>IF(C65="選択","",IF(C65="中止",-(H64),IF(C65="変更",(H65-H64),"")))</f>
        <v/>
      </c>
      <c r="N64" s="603" t="str">
        <f>IF(C65="選択","",IF(C65="中止",-(I64),IF(C65="変更",(I65-I64),"")))</f>
        <v/>
      </c>
      <c r="O64" s="717" t="str">
        <f t="shared" ref="O64" si="11">IF(B64="","",B64)</f>
        <v/>
      </c>
      <c r="P64" s="603" t="str">
        <f>IF(B64="","",IF(C65="変更",H65,IF(C65="中止",0,IF(B64="報告済",'⑦1.活動計画変更（PR）'!P64,H64))))</f>
        <v/>
      </c>
      <c r="Q64" s="603" t="str">
        <f>IF(B64="","",IF(C65="変更",I65,IF(C65="中止",0,IF(B64="報告済",'⑦1.活動計画変更（PR）'!Q64,I64))))</f>
        <v/>
      </c>
      <c r="R64" s="165">
        <f>IF(C65="変更",'⑧2.変更活動積算内訳（PR）'!N297,IF('⑧1.活動計画変更（PR）'!C65="中止",0,'⑧2.変更活動積算内訳（PR）'!G297))</f>
        <v>0</v>
      </c>
      <c r="S64" s="165">
        <f>IF(C65="変更",'⑧2.変更活動積算内訳（PR）'!O297,IF('⑧1.活動計画変更（PR）'!C65="中止",0,'⑧2.変更活動積算内訳（PR）'!H297))</f>
        <v>0</v>
      </c>
    </row>
    <row r="65" spans="2:19" ht="36" customHeight="1" thickBot="1">
      <c r="B65" s="813"/>
      <c r="C65" s="696" t="s">
        <v>225</v>
      </c>
      <c r="D65" s="814"/>
      <c r="E65" s="815"/>
      <c r="F65" s="815"/>
      <c r="G65" s="816"/>
      <c r="H65" s="828" t="str">
        <f>IF('⑧2.変更活動積算内訳（PR）'!M297=0,"",'⑧2.変更活動積算内訳（PR）'!M297)</f>
        <v/>
      </c>
      <c r="I65" s="817"/>
      <c r="J65" s="834" t="str">
        <f t="shared" si="2"/>
        <v/>
      </c>
      <c r="M65" s="582"/>
      <c r="N65" s="582"/>
      <c r="O65" s="684"/>
      <c r="P65" s="582"/>
      <c r="Q65" s="582"/>
      <c r="R65" s="147"/>
      <c r="S65" s="147"/>
    </row>
    <row r="66" spans="2:19" ht="36" customHeight="1">
      <c r="B66" s="818" t="str">
        <f>IF('②4.実施状況（PR）'!G35="実施済","報告済",IF('②4.実施状況（PR）'!B35="中止","中止",'②4.実施状況（PR）'!B35))</f>
        <v/>
      </c>
      <c r="C66" s="824" t="str">
        <f>IF(B66="","",IF(B66="報告済","",IF(B66="中止","",IF('⑦1.活動計画変更（PR）'!C67="変更","変更","申請時"))))</f>
        <v/>
      </c>
      <c r="D66" s="820" t="str">
        <f>IF(C66="","",'②4.実施状況（PR）'!C35)</f>
        <v/>
      </c>
      <c r="E66" s="821" t="str">
        <f>IF($C66="","",'②4.実施状況（PR）'!D35)</f>
        <v/>
      </c>
      <c r="F66" s="821" t="str">
        <f>IF($C66="","",'②4.実施状況（PR）'!E35)</f>
        <v/>
      </c>
      <c r="G66" s="822" t="str">
        <f>IF($C66="","",'②4.実施状況（PR）'!F35)</f>
        <v/>
      </c>
      <c r="H66" s="826" t="str">
        <f>IF($C66="","",IF('⑦1.活動計画変更（PR）'!$C67="変更",'⑦1.活動計画変更（PR）'!H67,'⑦1.活動計画変更（PR）'!H66))</f>
        <v/>
      </c>
      <c r="I66" s="823" t="str">
        <f>IF($C66="","",IF('⑦1.活動計画変更（PR）'!$C67="変更",'⑦1.活動計画変更（PR）'!I67,'⑦1.活動計画変更（PR）'!I66))</f>
        <v/>
      </c>
      <c r="J66" s="833" t="str">
        <f t="shared" si="2"/>
        <v/>
      </c>
      <c r="M66" s="603" t="str">
        <f>IF(C67="選択","",IF(C67="中止",-(H66),IF(C67="変更",(H67-H66),"")))</f>
        <v/>
      </c>
      <c r="N66" s="603" t="str">
        <f>IF(C67="選択","",IF(C67="中止",-(I66),IF(C67="変更",(I67-I66),"")))</f>
        <v/>
      </c>
      <c r="O66" s="717" t="str">
        <f t="shared" ref="O66" si="12">IF(B66="","",B66)</f>
        <v/>
      </c>
      <c r="P66" s="603" t="str">
        <f>IF(B66="","",IF(C67="変更",H67,IF(C67="中止",0,IF(B66="報告済",'⑦1.活動計画変更（PR）'!P66,H66))))</f>
        <v/>
      </c>
      <c r="Q66" s="603" t="str">
        <f>IF(B66="","",IF(C67="変更",I67,IF(C67="中止",0,IF(B66="報告済",'⑦1.活動計画変更（PR）'!Q66,I66))))</f>
        <v/>
      </c>
      <c r="R66" s="165">
        <f>IF(C67="変更",'⑧2.変更活動積算内訳（PR）'!N307,IF('⑧1.活動計画変更（PR）'!C67="中止",0,'⑧2.変更活動積算内訳（PR）'!G307))</f>
        <v>0</v>
      </c>
      <c r="S66" s="165">
        <f>IF(C67="変更",'⑧2.変更活動積算内訳（PR）'!O307,IF('⑧1.活動計画変更（PR）'!C67="中止",0,'⑧2.変更活動積算内訳（PR）'!H307))</f>
        <v>0</v>
      </c>
    </row>
    <row r="67" spans="2:19" ht="36" customHeight="1">
      <c r="B67" s="808"/>
      <c r="C67" s="685" t="s">
        <v>225</v>
      </c>
      <c r="D67" s="809"/>
      <c r="E67" s="810"/>
      <c r="F67" s="810"/>
      <c r="G67" s="811"/>
      <c r="H67" s="827" t="str">
        <f>IF('⑧2.変更活動積算内訳（PR）'!M307=0,"",'⑧2.変更活動積算内訳（PR）'!M307)</f>
        <v/>
      </c>
      <c r="I67" s="812"/>
      <c r="J67" s="835" t="str">
        <f t="shared" si="2"/>
        <v/>
      </c>
      <c r="M67" s="582"/>
      <c r="N67" s="582"/>
      <c r="O67" s="684"/>
      <c r="P67" s="582"/>
      <c r="Q67" s="582"/>
      <c r="R67" s="147"/>
      <c r="S67" s="147"/>
    </row>
    <row r="68" spans="2:19" ht="36" customHeight="1">
      <c r="B68" s="818" t="str">
        <f>IF('②4.実施状況（PR）'!G36="実施済","報告済",IF('②4.実施状況（PR）'!B36="中止","中止",'②4.実施状況（PR）'!B36))</f>
        <v/>
      </c>
      <c r="C68" s="819" t="str">
        <f>IF(B68="","",IF(B68="報告済","",IF(B68="中止","",IF('⑦1.活動計画変更（PR）'!C69="変更","変更","申請時"))))</f>
        <v/>
      </c>
      <c r="D68" s="820" t="str">
        <f>IF(C68="","",'②4.実施状況（PR）'!C36)</f>
        <v/>
      </c>
      <c r="E68" s="821" t="str">
        <f>IF($C68="","",'②4.実施状況（PR）'!D36)</f>
        <v/>
      </c>
      <c r="F68" s="821" t="str">
        <f>IF($C68="","",'②4.実施状況（PR）'!E36)</f>
        <v/>
      </c>
      <c r="G68" s="822" t="str">
        <f>IF($C68="","",'②4.実施状況（PR）'!F36)</f>
        <v/>
      </c>
      <c r="H68" s="826" t="str">
        <f>IF($C68="","",IF('⑦1.活動計画変更（PR）'!$C69="変更",'⑦1.活動計画変更（PR）'!H69,'⑦1.活動計画変更（PR）'!H68))</f>
        <v/>
      </c>
      <c r="I68" s="823" t="str">
        <f>IF($C68="","",IF('⑦1.活動計画変更（PR）'!$C69="変更",'⑦1.活動計画変更（PR）'!I69,'⑦1.活動計画変更（PR）'!I68))</f>
        <v/>
      </c>
      <c r="J68" s="833" t="str">
        <f t="shared" si="2"/>
        <v/>
      </c>
      <c r="M68" s="603" t="str">
        <f>IF(C69="選択","",IF(C69="中止",-(H68),IF(C69="変更",(H69-H68),"")))</f>
        <v/>
      </c>
      <c r="N68" s="603" t="str">
        <f>IF(C69="選択","",IF(C69="中止",-(I68),IF(C69="変更",(I69-I68),"")))</f>
        <v/>
      </c>
      <c r="O68" s="717" t="str">
        <f t="shared" ref="O68" si="13">IF(B68="","",B68)</f>
        <v/>
      </c>
      <c r="P68" s="603" t="str">
        <f>IF(B68="","",IF(C69="変更",H69,IF(C69="中止",0,IF(B68="報告済",'⑦1.活動計画変更（PR）'!P68,H68))))</f>
        <v/>
      </c>
      <c r="Q68" s="603" t="str">
        <f>IF(B68="","",IF(C69="変更",I69,IF(C69="中止",0,IF(B68="報告済",'⑦1.活動計画変更（PR）'!Q68,I68))))</f>
        <v/>
      </c>
      <c r="R68" s="165">
        <f>IF(C69="変更",'⑧2.変更活動積算内訳（PR）'!N317,IF('⑧1.活動計画変更（PR）'!C69="中止",0,'⑧2.変更活動積算内訳（PR）'!G317))</f>
        <v>0</v>
      </c>
      <c r="S68" s="165">
        <f>IF(C69="変更",'⑧2.変更活動積算内訳（PR）'!O317,IF('⑧1.活動計画変更（PR）'!C69="中止",0,'⑧2.変更活動積算内訳（PR）'!H317))</f>
        <v>0</v>
      </c>
    </row>
    <row r="69" spans="2:19" ht="36" customHeight="1">
      <c r="B69" s="808"/>
      <c r="C69" s="685" t="s">
        <v>225</v>
      </c>
      <c r="D69" s="809"/>
      <c r="E69" s="810"/>
      <c r="F69" s="810"/>
      <c r="G69" s="811"/>
      <c r="H69" s="827" t="str">
        <f>IF('⑧2.変更活動積算内訳（PR）'!M317=0,"",'⑧2.変更活動積算内訳（PR）'!M317)</f>
        <v/>
      </c>
      <c r="I69" s="812"/>
      <c r="J69" s="835" t="str">
        <f t="shared" si="2"/>
        <v/>
      </c>
      <c r="M69" s="582"/>
      <c r="N69" s="582"/>
      <c r="O69" s="684"/>
      <c r="P69" s="582"/>
      <c r="Q69" s="582"/>
      <c r="R69" s="147"/>
      <c r="S69" s="147"/>
    </row>
    <row r="70" spans="2:19" ht="36" customHeight="1">
      <c r="B70" s="818" t="str">
        <f>IF('②4.実施状況（PR）'!G37="実施済","報告済",IF('②4.実施状況（PR）'!B37="中止","中止",'②4.実施状況（PR）'!B37))</f>
        <v/>
      </c>
      <c r="C70" s="819" t="str">
        <f>IF(B70="","",IF(B70="報告済","",IF(B70="中止","",IF('⑦1.活動計画変更（PR）'!C71="変更","変更","申請時"))))</f>
        <v/>
      </c>
      <c r="D70" s="820" t="str">
        <f>IF(C70="","",'②4.実施状況（PR）'!C37)</f>
        <v/>
      </c>
      <c r="E70" s="821" t="str">
        <f>IF($C70="","",'②4.実施状況（PR）'!D37)</f>
        <v/>
      </c>
      <c r="F70" s="821" t="str">
        <f>IF($C70="","",'②4.実施状況（PR）'!E37)</f>
        <v/>
      </c>
      <c r="G70" s="822" t="str">
        <f>IF($C70="","",'②4.実施状況（PR）'!F37)</f>
        <v/>
      </c>
      <c r="H70" s="826" t="str">
        <f>IF($C70="","",IF('⑦1.活動計画変更（PR）'!$C71="変更",'⑦1.活動計画変更（PR）'!H71,'⑦1.活動計画変更（PR）'!H70))</f>
        <v/>
      </c>
      <c r="I70" s="823" t="str">
        <f>IF($C70="","",IF('⑦1.活動計画変更（PR）'!$C71="変更",'⑦1.活動計画変更（PR）'!I71,'⑦1.活動計画変更（PR）'!I70))</f>
        <v/>
      </c>
      <c r="J70" s="833" t="str">
        <f t="shared" si="2"/>
        <v/>
      </c>
      <c r="M70" s="603" t="str">
        <f>IF(C71="選択","",IF(C71="中止",-(H70),IF(C71="変更",(H71-H70),"")))</f>
        <v/>
      </c>
      <c r="N70" s="603" t="str">
        <f>IF(C71="選択","",IF(C71="中止",-(I70),IF(C71="変更",(I71-I70),"")))</f>
        <v/>
      </c>
      <c r="O70" s="717" t="str">
        <f t="shared" ref="O70" si="14">IF(B70="","",B70)</f>
        <v/>
      </c>
      <c r="P70" s="603" t="str">
        <f>IF(B70="","",IF(C71="変更",H71,IF(C71="中止",0,IF(B70="報告済",'⑦1.活動計画変更（PR）'!P70,H70))))</f>
        <v/>
      </c>
      <c r="Q70" s="603" t="str">
        <f>IF(B70="","",IF(C71="変更",I71,IF(C71="中止",0,IF(B70="報告済",'⑦1.活動計画変更（PR）'!Q70,I70))))</f>
        <v/>
      </c>
      <c r="R70" s="165">
        <f>IF(C71="変更",'⑧2.変更活動積算内訳（PR）'!N327,IF('⑧1.活動計画変更（PR）'!C71="中止",0,'⑧2.変更活動積算内訳（PR）'!G327))</f>
        <v>0</v>
      </c>
      <c r="S70" s="165">
        <f>IF(C71="変更",'⑧2.変更活動積算内訳（PR）'!O327,IF('⑧1.活動計画変更（PR）'!C71="中止",0,'⑧2.変更活動積算内訳（PR）'!H327))</f>
        <v>0</v>
      </c>
    </row>
    <row r="71" spans="2:19" ht="36" customHeight="1">
      <c r="B71" s="808"/>
      <c r="C71" s="685" t="s">
        <v>225</v>
      </c>
      <c r="D71" s="809"/>
      <c r="E71" s="810"/>
      <c r="F71" s="810"/>
      <c r="G71" s="811"/>
      <c r="H71" s="827" t="str">
        <f>IF('⑧2.変更活動積算内訳（PR）'!M327=0,"",'⑧2.変更活動積算内訳（PR）'!M327)</f>
        <v/>
      </c>
      <c r="I71" s="812"/>
      <c r="J71" s="835" t="str">
        <f t="shared" si="2"/>
        <v/>
      </c>
      <c r="M71" s="582"/>
      <c r="N71" s="582"/>
      <c r="O71" s="684"/>
      <c r="P71" s="582"/>
      <c r="Q71" s="582"/>
      <c r="R71" s="147"/>
      <c r="S71" s="147"/>
    </row>
    <row r="72" spans="2:19" ht="36" customHeight="1">
      <c r="B72" s="818" t="str">
        <f>IF('②4.実施状況（PR）'!G38="実施済","報告済",IF('②4.実施状況（PR）'!B38="中止","中止",'②4.実施状況（PR）'!B38))</f>
        <v/>
      </c>
      <c r="C72" s="819" t="str">
        <f>IF(B72="","",IF(B72="報告済","",IF(B72="中止","",IF('⑦1.活動計画変更（PR）'!C73="変更","変更","申請時"))))</f>
        <v/>
      </c>
      <c r="D72" s="820" t="str">
        <f>IF(C72="","",'②4.実施状況（PR）'!C38)</f>
        <v/>
      </c>
      <c r="E72" s="821" t="str">
        <f>IF($C72="","",'②4.実施状況（PR）'!D38)</f>
        <v/>
      </c>
      <c r="F72" s="821" t="str">
        <f>IF($C72="","",'②4.実施状況（PR）'!E38)</f>
        <v/>
      </c>
      <c r="G72" s="822" t="str">
        <f>IF($C72="","",'②4.実施状況（PR）'!F38)</f>
        <v/>
      </c>
      <c r="H72" s="826" t="str">
        <f>IF($C72="","",IF('⑦1.活動計画変更（PR）'!$C73="変更",'⑦1.活動計画変更（PR）'!H73,'⑦1.活動計画変更（PR）'!H72))</f>
        <v/>
      </c>
      <c r="I72" s="823" t="str">
        <f>IF($C72="","",IF('⑦1.活動計画変更（PR）'!$C73="変更",'⑦1.活動計画変更（PR）'!I73,'⑦1.活動計画変更（PR）'!I72))</f>
        <v/>
      </c>
      <c r="J72" s="833" t="str">
        <f t="shared" si="2"/>
        <v/>
      </c>
      <c r="M72" s="603" t="str">
        <f>IF(C73="選択","",IF(C73="中止",-(H72),IF(C73="変更",(H73-H72),"")))</f>
        <v/>
      </c>
      <c r="N72" s="603" t="str">
        <f>IF(C73="選択","",IF(C73="中止",-(I72),IF(C73="変更",(I73-I72),"")))</f>
        <v/>
      </c>
      <c r="O72" s="717" t="str">
        <f t="shared" ref="O72" si="15">IF(B72="","",B72)</f>
        <v/>
      </c>
      <c r="P72" s="603" t="str">
        <f>IF(B72="","",IF(C73="変更",H73,IF(C73="中止",0,IF(B72="報告済",'⑦1.活動計画変更（PR）'!P72,H72))))</f>
        <v/>
      </c>
      <c r="Q72" s="603" t="str">
        <f>IF(B72="","",IF(C73="変更",I73,IF(C73="中止",0,IF(B72="報告済",'⑦1.活動計画変更（PR）'!Q72,I72))))</f>
        <v/>
      </c>
      <c r="R72" s="165">
        <f>IF(C73="変更",'⑧2.変更活動積算内訳（PR）'!N337,IF('⑧1.活動計画変更（PR）'!C73="中止",0,'⑧2.変更活動積算内訳（PR）'!G337))</f>
        <v>0</v>
      </c>
      <c r="S72" s="165">
        <f>IF(C73="変更",'⑧2.変更活動積算内訳（PR）'!O337,IF('⑧1.活動計画変更（PR）'!C73="中止",0,'⑧2.変更活動積算内訳（PR）'!H337))</f>
        <v>0</v>
      </c>
    </row>
    <row r="73" spans="2:19" ht="36" customHeight="1">
      <c r="B73" s="808"/>
      <c r="C73" s="685" t="s">
        <v>225</v>
      </c>
      <c r="D73" s="809"/>
      <c r="E73" s="810"/>
      <c r="F73" s="810"/>
      <c r="G73" s="811"/>
      <c r="H73" s="827" t="str">
        <f>IF('⑧2.変更活動積算内訳（PR）'!M337=0,"",'⑧2.変更活動積算内訳（PR）'!M337)</f>
        <v/>
      </c>
      <c r="I73" s="812"/>
      <c r="J73" s="835" t="str">
        <f t="shared" si="2"/>
        <v/>
      </c>
      <c r="M73" s="582"/>
      <c r="N73" s="582"/>
      <c r="O73" s="684"/>
      <c r="P73" s="582"/>
      <c r="Q73" s="582"/>
      <c r="R73" s="147"/>
      <c r="S73" s="147"/>
    </row>
    <row r="74" spans="2:19" ht="36" customHeight="1">
      <c r="B74" s="818" t="str">
        <f>IF('②4.実施状況（PR）'!G39="実施済","報告済",IF('②4.実施状況（PR）'!B39="中止","中止",'②4.実施状況（PR）'!B39))</f>
        <v/>
      </c>
      <c r="C74" s="819" t="str">
        <f>IF(B74="","",IF(B74="報告済","",IF(B74="中止","",IF('⑦1.活動計画変更（PR）'!C75="変更","変更","申請時"))))</f>
        <v/>
      </c>
      <c r="D74" s="820" t="str">
        <f>IF(C74="","",'②4.実施状況（PR）'!C39)</f>
        <v/>
      </c>
      <c r="E74" s="821" t="str">
        <f>IF($C74="","",'②4.実施状況（PR）'!D39)</f>
        <v/>
      </c>
      <c r="F74" s="821" t="str">
        <f>IF($C74="","",'②4.実施状況（PR）'!E39)</f>
        <v/>
      </c>
      <c r="G74" s="822" t="str">
        <f>IF($C74="","",'②4.実施状況（PR）'!F39)</f>
        <v/>
      </c>
      <c r="H74" s="826" t="str">
        <f>IF($C74="","",IF('⑦1.活動計画変更（PR）'!$C75="変更",'⑦1.活動計画変更（PR）'!H75,'⑦1.活動計画変更（PR）'!H74))</f>
        <v/>
      </c>
      <c r="I74" s="823" t="str">
        <f>IF($C74="","",IF('⑦1.活動計画変更（PR）'!$C75="変更",'⑦1.活動計画変更（PR）'!I75,'⑦1.活動計画変更（PR）'!I74))</f>
        <v/>
      </c>
      <c r="J74" s="833" t="str">
        <f t="shared" si="2"/>
        <v/>
      </c>
      <c r="M74" s="603" t="str">
        <f>IF(C75="選択","",IF(C75="中止",-(H74),IF(C75="変更",(H75-H74),"")))</f>
        <v/>
      </c>
      <c r="N74" s="603" t="str">
        <f>IF(C75="選択","",IF(C75="中止",-(I74),IF(C75="変更",(I75-I74),"")))</f>
        <v/>
      </c>
      <c r="O74" s="717" t="str">
        <f t="shared" ref="O74" si="16">IF(B74="","",B74)</f>
        <v/>
      </c>
      <c r="P74" s="603" t="str">
        <f>IF(B74="","",IF(C75="変更",H75,IF(C75="中止",0,IF(B74="報告済",'⑦1.活動計画変更（PR）'!P74,H74))))</f>
        <v/>
      </c>
      <c r="Q74" s="603" t="str">
        <f>IF(B74="","",IF(C75="変更",I75,IF(C75="中止",0,IF(B74="報告済",'⑦1.活動計画変更（PR）'!Q74,I74))))</f>
        <v/>
      </c>
      <c r="R74" s="165">
        <f>IF(C75="変更",'⑧2.変更活動積算内訳（PR）'!N347,IF('⑧1.活動計画変更（PR）'!C75="中止",0,'⑧2.変更活動積算内訳（PR）'!G347))</f>
        <v>0</v>
      </c>
      <c r="S74" s="165">
        <f>IF(C75="変更",'⑧2.変更活動積算内訳（PR）'!O347,IF('⑧1.活動計画変更（PR）'!C75="中止",0,'⑧2.変更活動積算内訳（PR）'!H347))</f>
        <v>0</v>
      </c>
    </row>
    <row r="75" spans="2:19" ht="36" customHeight="1">
      <c r="B75" s="808"/>
      <c r="C75" s="685" t="s">
        <v>225</v>
      </c>
      <c r="D75" s="809"/>
      <c r="E75" s="810"/>
      <c r="F75" s="810"/>
      <c r="G75" s="811"/>
      <c r="H75" s="827" t="str">
        <f>IF('⑧2.変更活動積算内訳（PR）'!M347=0,"",'⑧2.変更活動積算内訳（PR）'!M347)</f>
        <v/>
      </c>
      <c r="I75" s="812"/>
      <c r="J75" s="835" t="str">
        <f t="shared" si="2"/>
        <v/>
      </c>
      <c r="M75" s="582"/>
      <c r="N75" s="582"/>
      <c r="O75" s="684"/>
      <c r="P75" s="582"/>
      <c r="Q75" s="582"/>
      <c r="R75" s="147"/>
      <c r="S75" s="147"/>
    </row>
    <row r="76" spans="2:19" ht="36" customHeight="1">
      <c r="B76" s="818" t="str">
        <f>IF('②4.実施状況（PR）'!G40="実施済","報告済",IF('②4.実施状況（PR）'!B40="中止","中止",'②4.実施状況（PR）'!B40))</f>
        <v/>
      </c>
      <c r="C76" s="819" t="str">
        <f>IF(B76="","",IF(B76="報告済","",IF(B76="中止","",IF('⑦1.活動計画変更（PR）'!C77="変更","変更","申請時"))))</f>
        <v/>
      </c>
      <c r="D76" s="820" t="str">
        <f>IF(C76="","",'②4.実施状況（PR）'!C40)</f>
        <v/>
      </c>
      <c r="E76" s="821" t="str">
        <f>IF($C76="","",'②4.実施状況（PR）'!D40)</f>
        <v/>
      </c>
      <c r="F76" s="821" t="str">
        <f>IF($C76="","",'②4.実施状況（PR）'!E40)</f>
        <v/>
      </c>
      <c r="G76" s="822" t="str">
        <f>IF($C76="","",'②4.実施状況（PR）'!F40)</f>
        <v/>
      </c>
      <c r="H76" s="826" t="str">
        <f>IF($C76="","",IF('⑦1.活動計画変更（PR）'!$C77="変更",'⑦1.活動計画変更（PR）'!H77,'⑦1.活動計画変更（PR）'!H76))</f>
        <v/>
      </c>
      <c r="I76" s="823" t="str">
        <f>IF($C76="","",IF('⑦1.活動計画変更（PR）'!$C77="変更",'⑦1.活動計画変更（PR）'!I77,'⑦1.活動計画変更（PR）'!I76))</f>
        <v/>
      </c>
      <c r="J76" s="833" t="str">
        <f t="shared" si="2"/>
        <v/>
      </c>
      <c r="M76" s="603" t="str">
        <f>IF(C77="選択","",IF(C77="中止",-(H76),IF(C77="変更",(H77-H76),"")))</f>
        <v/>
      </c>
      <c r="N76" s="603" t="str">
        <f>IF(C77="選択","",IF(C77="中止",-(I76),IF(C77="変更",(I77-I76),"")))</f>
        <v/>
      </c>
      <c r="O76" s="717" t="str">
        <f t="shared" ref="O76" si="17">IF(B76="","",B76)</f>
        <v/>
      </c>
      <c r="P76" s="603" t="str">
        <f>IF(B76="","",IF(C77="変更",H77,IF(C77="中止",0,IF(B76="報告済",'⑦1.活動計画変更（PR）'!P76,H76))))</f>
        <v/>
      </c>
      <c r="Q76" s="603" t="str">
        <f>IF(B76="","",IF(C77="変更",I77,IF(C77="中止",0,IF(B76="報告済",'⑦1.活動計画変更（PR）'!Q76,I76))))</f>
        <v/>
      </c>
      <c r="R76" s="165">
        <f>IF(C77="変更",'⑧2.変更活動積算内訳（PR）'!N357,IF('⑧1.活動計画変更（PR）'!C77="中止",0,'⑧2.変更活動積算内訳（PR）'!G357))</f>
        <v>0</v>
      </c>
      <c r="S76" s="165">
        <f>IF(C77="変更",'⑧2.変更活動積算内訳（PR）'!O357,IF('⑧1.活動計画変更（PR）'!C77="中止",0,'⑧2.変更活動積算内訳（PR）'!H357))</f>
        <v>0</v>
      </c>
    </row>
    <row r="77" spans="2:19" ht="36" customHeight="1">
      <c r="B77" s="808"/>
      <c r="C77" s="685" t="s">
        <v>225</v>
      </c>
      <c r="D77" s="809"/>
      <c r="E77" s="810"/>
      <c r="F77" s="810"/>
      <c r="G77" s="811"/>
      <c r="H77" s="827" t="str">
        <f>IF('⑧2.変更活動積算内訳（PR）'!M357=0,"",'⑧2.変更活動積算内訳（PR）'!M357)</f>
        <v/>
      </c>
      <c r="I77" s="812"/>
      <c r="J77" s="835" t="str">
        <f t="shared" si="2"/>
        <v/>
      </c>
      <c r="M77" s="582"/>
      <c r="N77" s="582"/>
      <c r="O77" s="684"/>
      <c r="P77" s="582"/>
      <c r="Q77" s="582"/>
      <c r="R77" s="147"/>
      <c r="S77" s="147"/>
    </row>
    <row r="78" spans="2:19" ht="36" customHeight="1">
      <c r="B78" s="818" t="str">
        <f>IF('②4.実施状況（PR）'!G41="実施済","報告済",IF('②4.実施状況（PR）'!B41="中止","中止",'②4.実施状況（PR）'!B41))</f>
        <v/>
      </c>
      <c r="C78" s="819" t="str">
        <f>IF(B78="","",IF(B78="報告済","",IF(B78="中止","",IF('⑦1.活動計画変更（PR）'!C79="変更","変更","申請時"))))</f>
        <v/>
      </c>
      <c r="D78" s="820" t="str">
        <f>IF(C78="","",'②4.実施状況（PR）'!C41)</f>
        <v/>
      </c>
      <c r="E78" s="821" t="str">
        <f>IF($C78="","",'②4.実施状況（PR）'!D41)</f>
        <v/>
      </c>
      <c r="F78" s="821" t="str">
        <f>IF($C78="","",'②4.実施状況（PR）'!E41)</f>
        <v/>
      </c>
      <c r="G78" s="822" t="str">
        <f>IF($C78="","",'②4.実施状況（PR）'!F41)</f>
        <v/>
      </c>
      <c r="H78" s="826" t="str">
        <f>IF($C78="","",IF('⑦1.活動計画変更（PR）'!$C79="変更",'⑦1.活動計画変更（PR）'!H79,'⑦1.活動計画変更（PR）'!H78))</f>
        <v/>
      </c>
      <c r="I78" s="823" t="str">
        <f>IF($C78="","",IF('⑦1.活動計画変更（PR）'!$C79="変更",'⑦1.活動計画変更（PR）'!I79,'⑦1.活動計画変更（PR）'!I78))</f>
        <v/>
      </c>
      <c r="J78" s="833" t="str">
        <f t="shared" si="2"/>
        <v/>
      </c>
      <c r="M78" s="603" t="str">
        <f>IF(C79="選択","",IF(C79="中止",-(H78),IF(C79="変更",(H79-H78),"")))</f>
        <v/>
      </c>
      <c r="N78" s="603" t="str">
        <f>IF(C79="選択","",IF(C79="中止",-(I78),IF(C79="変更",(I79-I78),"")))</f>
        <v/>
      </c>
      <c r="O78" s="717" t="str">
        <f t="shared" ref="O78" si="18">IF(B78="","",B78)</f>
        <v/>
      </c>
      <c r="P78" s="603" t="str">
        <f>IF(B78="","",IF(C79="変更",H79,IF(C79="中止",0,IF(B78="報告済",'⑦1.活動計画変更（PR）'!P78,H78))))</f>
        <v/>
      </c>
      <c r="Q78" s="603" t="str">
        <f>IF(B78="","",IF(C79="変更",I79,IF(C79="中止",0,IF(B78="報告済",'⑦1.活動計画変更（PR）'!Q78,I78))))</f>
        <v/>
      </c>
      <c r="R78" s="165">
        <f>IF(C79="変更",'⑧2.変更活動積算内訳（PR）'!N367,IF('⑧1.活動計画変更（PR）'!C79="中止",0,'⑧2.変更活動積算内訳（PR）'!G367))</f>
        <v>0</v>
      </c>
      <c r="S78" s="165">
        <f>IF(C79="変更",'⑧2.変更活動積算内訳（PR）'!O367,IF('⑧1.活動計画変更（PR）'!C79="中止",0,'⑧2.変更活動積算内訳（PR）'!H367))</f>
        <v>0</v>
      </c>
    </row>
    <row r="79" spans="2:19" ht="36" customHeight="1">
      <c r="B79" s="808"/>
      <c r="C79" s="685" t="s">
        <v>225</v>
      </c>
      <c r="D79" s="809"/>
      <c r="E79" s="810"/>
      <c r="F79" s="810"/>
      <c r="G79" s="811"/>
      <c r="H79" s="827" t="str">
        <f>IF('⑧2.変更活動積算内訳（PR）'!M367=0,"",'⑧2.変更活動積算内訳（PR）'!M367)</f>
        <v/>
      </c>
      <c r="I79" s="812"/>
      <c r="J79" s="835" t="str">
        <f t="shared" si="2"/>
        <v/>
      </c>
      <c r="M79" s="582"/>
      <c r="N79" s="582"/>
      <c r="O79" s="684"/>
      <c r="P79" s="582"/>
      <c r="Q79" s="582"/>
      <c r="R79" s="147"/>
      <c r="S79" s="147"/>
    </row>
    <row r="80" spans="2:19" ht="36" customHeight="1">
      <c r="B80" s="818" t="str">
        <f>IF('②4.実施状況（PR）'!G42="実施済","報告済",IF('②4.実施状況（PR）'!B42="中止","中止",'②4.実施状況（PR）'!B42))</f>
        <v/>
      </c>
      <c r="C80" s="819" t="str">
        <f>IF(B80="","",IF(B80="報告済","",IF(B80="中止","",IF('⑦1.活動計画変更（PR）'!C81="変更","変更","申請時"))))</f>
        <v/>
      </c>
      <c r="D80" s="820" t="str">
        <f>IF(C80="","",'②4.実施状況（PR）'!C42)</f>
        <v/>
      </c>
      <c r="E80" s="821" t="str">
        <f>IF($C80="","",'②4.実施状況（PR）'!D42)</f>
        <v/>
      </c>
      <c r="F80" s="821" t="str">
        <f>IF($C80="","",'②4.実施状況（PR）'!E42)</f>
        <v/>
      </c>
      <c r="G80" s="822" t="str">
        <f>IF($C80="","",'②4.実施状況（PR）'!F42)</f>
        <v/>
      </c>
      <c r="H80" s="826" t="str">
        <f>IF($C80="","",IF('⑦1.活動計画変更（PR）'!$C81="変更",'⑦1.活動計画変更（PR）'!H81,'⑦1.活動計画変更（PR）'!H80))</f>
        <v/>
      </c>
      <c r="I80" s="823" t="str">
        <f>IF($C80="","",IF('⑦1.活動計画変更（PR）'!$C81="変更",'⑦1.活動計画変更（PR）'!I81,'⑦1.活動計画変更（PR）'!I80))</f>
        <v/>
      </c>
      <c r="J80" s="833" t="str">
        <f t="shared" si="2"/>
        <v/>
      </c>
      <c r="M80" s="603" t="str">
        <f>IF(C81="選択","",IF(C81="中止",-(H80),IF(C81="変更",(H81-H80),"")))</f>
        <v/>
      </c>
      <c r="N80" s="603" t="str">
        <f>IF(C81="選択","",IF(C81="中止",-(I80),IF(C81="変更",(I81-I80),"")))</f>
        <v/>
      </c>
      <c r="O80" s="717" t="str">
        <f t="shared" ref="O80" si="19">IF(B80="","",B80)</f>
        <v/>
      </c>
      <c r="P80" s="603" t="str">
        <f>IF(B80="","",IF(C81="変更",H81,IF(C81="中止",0,IF(B80="報告済",'⑦1.活動計画変更（PR）'!P80,H80))))</f>
        <v/>
      </c>
      <c r="Q80" s="603" t="str">
        <f>IF(B80="","",IF(C81="変更",I81,IF(C81="中止",0,IF(B80="報告済",'⑦1.活動計画変更（PR）'!Q80,I80))))</f>
        <v/>
      </c>
      <c r="R80" s="165">
        <f>IF(C81="変更",'⑧2.変更活動積算内訳（PR）'!N377,IF('⑧1.活動計画変更（PR）'!C81="中止",0,'⑧2.変更活動積算内訳（PR）'!G377))</f>
        <v>0</v>
      </c>
      <c r="S80" s="165">
        <f>IF(C81="変更",'⑧2.変更活動積算内訳（PR）'!O377,IF('⑧1.活動計画変更（PR）'!C81="中止",0,'⑧2.変更活動積算内訳（PR）'!H377))</f>
        <v>0</v>
      </c>
    </row>
    <row r="81" spans="2:19" ht="36" customHeight="1">
      <c r="B81" s="808"/>
      <c r="C81" s="685" t="s">
        <v>225</v>
      </c>
      <c r="D81" s="809"/>
      <c r="E81" s="810"/>
      <c r="F81" s="810"/>
      <c r="G81" s="811"/>
      <c r="H81" s="827" t="str">
        <f>IF('⑧2.変更活動積算内訳（PR）'!M377=0,"",'⑧2.変更活動積算内訳（PR）'!M377)</f>
        <v/>
      </c>
      <c r="I81" s="812"/>
      <c r="J81" s="835" t="str">
        <f t="shared" si="2"/>
        <v/>
      </c>
      <c r="M81" s="582"/>
      <c r="N81" s="582"/>
      <c r="O81" s="684"/>
      <c r="P81" s="582"/>
      <c r="Q81" s="582"/>
      <c r="R81" s="147"/>
      <c r="S81" s="147"/>
    </row>
    <row r="82" spans="2:19" ht="36" customHeight="1">
      <c r="B82" s="818" t="str">
        <f>IF('②4.実施状況（PR）'!G43="実施済","報告済",IF('②4.実施状況（PR）'!B43="中止","中止",'②4.実施状況（PR）'!B43))</f>
        <v/>
      </c>
      <c r="C82" s="819" t="str">
        <f>IF(B82="","",IF(B82="報告済","",IF(B82="中止","",IF('⑦1.活動計画変更（PR）'!C83="変更","変更","申請時"))))</f>
        <v/>
      </c>
      <c r="D82" s="820" t="str">
        <f>IF(C82="","",'②4.実施状況（PR）'!C43)</f>
        <v/>
      </c>
      <c r="E82" s="821" t="str">
        <f>IF($C82="","",'②4.実施状況（PR）'!D43)</f>
        <v/>
      </c>
      <c r="F82" s="821" t="str">
        <f>IF($C82="","",'②4.実施状況（PR）'!E43)</f>
        <v/>
      </c>
      <c r="G82" s="822" t="str">
        <f>IF($C82="","",'②4.実施状況（PR）'!F43)</f>
        <v/>
      </c>
      <c r="H82" s="826" t="str">
        <f>IF($C82="","",IF('⑦1.活動計画変更（PR）'!$C83="変更",'⑦1.活動計画変更（PR）'!H83,'⑦1.活動計画変更（PR）'!H82))</f>
        <v/>
      </c>
      <c r="I82" s="823" t="str">
        <f>IF($C82="","",IF('⑦1.活動計画変更（PR）'!$C83="変更",'⑦1.活動計画変更（PR）'!I83,'⑦1.活動計画変更（PR）'!I82))</f>
        <v/>
      </c>
      <c r="J82" s="833" t="str">
        <f t="shared" si="2"/>
        <v/>
      </c>
      <c r="M82" s="603" t="str">
        <f>IF(C83="選択","",IF(C83="中止",-(H82),IF(C83="変更",(H83-H82),"")))</f>
        <v/>
      </c>
      <c r="N82" s="603" t="str">
        <f>IF(C83="選択","",IF(C83="中止",-(I82),IF(C83="変更",(I83-I82),"")))</f>
        <v/>
      </c>
      <c r="O82" s="717" t="str">
        <f t="shared" ref="O82" si="20">IF(B82="","",B82)</f>
        <v/>
      </c>
      <c r="P82" s="603" t="str">
        <f>IF(B82="","",IF(C83="変更",H83,IF(C83="中止",0,IF(B82="報告済",'⑦1.活動計画変更（PR）'!P82,H82))))</f>
        <v/>
      </c>
      <c r="Q82" s="603" t="str">
        <f>IF(B82="","",IF(C83="変更",I83,IF(C83="中止",0,IF(B82="報告済",'⑦1.活動計画変更（PR）'!Q82,I82))))</f>
        <v/>
      </c>
      <c r="R82" s="165">
        <f>IF(C83="変更",'⑧2.変更活動積算内訳（PR）'!N387,IF('⑧1.活動計画変更（PR）'!C83="中止",0,'⑧2.変更活動積算内訳（PR）'!G387))</f>
        <v>0</v>
      </c>
      <c r="S82" s="165">
        <f>IF(C83="変更",'⑧2.変更活動積算内訳（PR）'!O387,IF('⑧1.活動計画変更（PR）'!C83="中止",0,'⑧2.変更活動積算内訳（PR）'!H387))</f>
        <v>0</v>
      </c>
    </row>
    <row r="83" spans="2:19" ht="36" customHeight="1">
      <c r="B83" s="808"/>
      <c r="C83" s="685" t="s">
        <v>225</v>
      </c>
      <c r="D83" s="809"/>
      <c r="E83" s="810"/>
      <c r="F83" s="810"/>
      <c r="G83" s="811"/>
      <c r="H83" s="827" t="str">
        <f>IF('⑧2.変更活動積算内訳（PR）'!M387=0,"",'⑧2.変更活動積算内訳（PR）'!M387)</f>
        <v/>
      </c>
      <c r="I83" s="812"/>
      <c r="J83" s="835" t="str">
        <f t="shared" si="2"/>
        <v/>
      </c>
      <c r="M83" s="582"/>
      <c r="N83" s="582"/>
      <c r="O83" s="684"/>
      <c r="P83" s="582"/>
      <c r="Q83" s="582"/>
      <c r="R83" s="147"/>
      <c r="S83" s="147"/>
    </row>
    <row r="84" spans="2:19" ht="36" customHeight="1">
      <c r="B84" s="818" t="str">
        <f>IF('②4.実施状況（PR）'!G44="実施済","報告済",IF('②4.実施状況（PR）'!B44="中止","中止",'②4.実施状況（PR）'!B44))</f>
        <v/>
      </c>
      <c r="C84" s="819" t="str">
        <f>IF(B84="","",IF(B84="報告済","",IF(B84="中止","",IF('⑦1.活動計画変更（PR）'!C85="変更","変更","申請時"))))</f>
        <v/>
      </c>
      <c r="D84" s="820" t="str">
        <f>IF(C84="","",'②4.実施状況（PR）'!C44)</f>
        <v/>
      </c>
      <c r="E84" s="821" t="str">
        <f>IF($C84="","",'②4.実施状況（PR）'!D44)</f>
        <v/>
      </c>
      <c r="F84" s="821" t="str">
        <f>IF($C84="","",'②4.実施状況（PR）'!E44)</f>
        <v/>
      </c>
      <c r="G84" s="822" t="str">
        <f>IF($C84="","",'②4.実施状況（PR）'!F44)</f>
        <v/>
      </c>
      <c r="H84" s="826" t="str">
        <f>IF($C84="","",IF('⑦1.活動計画変更（PR）'!$C85="変更",'⑦1.活動計画変更（PR）'!H85,'⑦1.活動計画変更（PR）'!H84))</f>
        <v/>
      </c>
      <c r="I84" s="823" t="str">
        <f>IF($C84="","",IF('⑦1.活動計画変更（PR）'!$C85="変更",'⑦1.活動計画変更（PR）'!I85,'⑦1.活動計画変更（PR）'!I84))</f>
        <v/>
      </c>
      <c r="J84" s="833" t="str">
        <f t="shared" si="2"/>
        <v/>
      </c>
      <c r="M84" s="603" t="str">
        <f>IF(C85="選択","",IF(C85="中止",-(H84),IF(C85="変更",(H85-H84),"")))</f>
        <v/>
      </c>
      <c r="N84" s="603" t="str">
        <f>IF(C85="選択","",IF(C85="中止",-(I84),IF(C85="変更",(I85-I84),"")))</f>
        <v/>
      </c>
      <c r="O84" s="717" t="str">
        <f t="shared" ref="O84" si="21">IF(B84="","",B84)</f>
        <v/>
      </c>
      <c r="P84" s="603" t="str">
        <f>IF(B84="","",IF(C85="変更",H85,IF(C85="中止",0,IF(B84="報告済",'⑦1.活動計画変更（PR）'!P84,H84))))</f>
        <v/>
      </c>
      <c r="Q84" s="603" t="str">
        <f>IF(B84="","",IF(C85="変更",I85,IF(C85="中止",0,IF(B84="報告済",'⑦1.活動計画変更（PR）'!Q84,I84))))</f>
        <v/>
      </c>
      <c r="R84" s="165">
        <f>IF(C85="変更",'⑧2.変更活動積算内訳（PR）'!N397,IF('⑧1.活動計画変更（PR）'!C85="中止",0,'⑧2.変更活動積算内訳（PR）'!G397))</f>
        <v>0</v>
      </c>
      <c r="S84" s="165">
        <f>IF(C85="変更",'⑧2.変更活動積算内訳（PR）'!O397,IF('⑧1.活動計画変更（PR）'!C85="中止",0,'⑧2.変更活動積算内訳（PR）'!H397))</f>
        <v>0</v>
      </c>
    </row>
    <row r="85" spans="2:19" ht="36" customHeight="1" thickBot="1">
      <c r="B85" s="813"/>
      <c r="C85" s="696" t="s">
        <v>225</v>
      </c>
      <c r="D85" s="814"/>
      <c r="E85" s="815"/>
      <c r="F85" s="815"/>
      <c r="G85" s="816"/>
      <c r="H85" s="828" t="str">
        <f>IF('⑧2.変更活動積算内訳（PR）'!M397=0,"",'⑧2.変更活動積算内訳（PR）'!M397)</f>
        <v/>
      </c>
      <c r="I85" s="817"/>
      <c r="J85" s="834" t="str">
        <f t="shared" si="2"/>
        <v/>
      </c>
      <c r="M85" s="582"/>
      <c r="N85" s="582"/>
      <c r="O85" s="684"/>
      <c r="P85" s="582"/>
      <c r="Q85" s="582"/>
      <c r="R85" s="147"/>
      <c r="S85" s="147"/>
    </row>
    <row r="86" spans="2:19" ht="36" customHeight="1">
      <c r="B86" s="818" t="str">
        <f>IF('②4.実施状況（PR）'!G45="実施済","報告済",IF('②4.実施状況（PR）'!B45="中止","中止",'②4.実施状況（PR）'!B45))</f>
        <v/>
      </c>
      <c r="C86" s="819" t="str">
        <f>IF(B86="","",IF(B86="報告済","",IF(B86="中止","",IF('⑦1.活動計画変更（PR）'!C87="変更","変更","申請時"))))</f>
        <v/>
      </c>
      <c r="D86" s="820" t="str">
        <f>IF(C86="","",'②4.実施状況（PR）'!C45)</f>
        <v/>
      </c>
      <c r="E86" s="821" t="str">
        <f>IF($C86="","",'②4.実施状況（PR）'!D45)</f>
        <v/>
      </c>
      <c r="F86" s="821" t="str">
        <f>IF($C86="","",'②4.実施状況（PR）'!E45)</f>
        <v/>
      </c>
      <c r="G86" s="822" t="str">
        <f>IF($C86="","",'②4.実施状況（PR）'!F45)</f>
        <v/>
      </c>
      <c r="H86" s="826" t="str">
        <f>IF($C86="","",IF('⑦1.活動計画変更（PR）'!$C87="変更",'⑦1.活動計画変更（PR）'!H87,'⑦1.活動計画変更（PR）'!H86))</f>
        <v/>
      </c>
      <c r="I86" s="823" t="str">
        <f>IF($C86="","",IF('⑦1.活動計画変更（PR）'!$C87="変更",'⑦1.活動計画変更（PR）'!I87,'⑦1.活動計画変更（PR）'!I86))</f>
        <v/>
      </c>
      <c r="J86" s="829" t="str">
        <f>IF(I86="","",(I86/H86))</f>
        <v/>
      </c>
      <c r="L86" s="146"/>
      <c r="M86" s="716" t="str">
        <f>IF(C87="選択","",IF(C87="中止",-(H86),IF(C87="変更",(H87-H86),"")))</f>
        <v/>
      </c>
      <c r="N86" s="716" t="str">
        <f>IF(C87="選択","",IF(C87="中止",-(I86),IF(C87="変更",(I87-I86),"")))</f>
        <v/>
      </c>
      <c r="O86" s="717" t="str">
        <f>IF(B86="","",B86)</f>
        <v/>
      </c>
      <c r="P86" s="716" t="str">
        <f>IF(B86="","",IF(C87="変更",H87,IF(C87="中止",0,IF(B86="報告済",'⑦1.活動計画変更（PR）'!P86,H86))))</f>
        <v/>
      </c>
      <c r="Q86" s="716" t="str">
        <f>IF(B86="","",IF(C87="変更",I87,IF(C87="中止",0,IF(B86="報告済",'⑦1.活動計画変更（PR）'!Q86,I86))))</f>
        <v/>
      </c>
      <c r="R86" s="718">
        <f>IF(C87="変更",'⑧2.変更活動積算内訳（PR）'!N407,IF('⑧1.活動計画変更（PR）'!C87="中止",0,'⑧2.変更活動積算内訳（PR）'!G407))</f>
        <v>0</v>
      </c>
      <c r="S86" s="718">
        <f>IF(C87="変更",'⑧2.変更活動積算内訳（PR）'!O407,IF('⑧1.活動計画変更（PR）'!C87="中止",0,'⑧2.変更活動積算内訳（PR）'!H407))</f>
        <v>0</v>
      </c>
    </row>
    <row r="87" spans="2:19" ht="36" customHeight="1">
      <c r="B87" s="808"/>
      <c r="C87" s="685" t="s">
        <v>225</v>
      </c>
      <c r="D87" s="809"/>
      <c r="E87" s="810"/>
      <c r="F87" s="810"/>
      <c r="G87" s="811"/>
      <c r="H87" s="827" t="str">
        <f>IF('⑧2.変更活動積算内訳（PR）'!M407=0,"",'⑧2.変更活動積算内訳（PR）'!M407)</f>
        <v/>
      </c>
      <c r="I87" s="812"/>
      <c r="J87" s="830" t="str">
        <f t="shared" ref="J87:J125" si="22">IF(I87="","",(I87/H87))</f>
        <v/>
      </c>
      <c r="L87" s="151"/>
      <c r="M87" s="582"/>
      <c r="N87" s="582"/>
      <c r="O87" s="684"/>
      <c r="P87" s="582"/>
      <c r="Q87" s="582"/>
      <c r="R87" s="147"/>
      <c r="S87" s="147"/>
    </row>
    <row r="88" spans="2:19" ht="36" customHeight="1">
      <c r="B88" s="818" t="str">
        <f>IF('②4.実施状況（PR）'!G46="実施済","報告済",IF('②4.実施状況（PR）'!B46="中止","中止",'②4.実施状況（PR）'!B46))</f>
        <v/>
      </c>
      <c r="C88" s="819" t="str">
        <f>IF(B88="","",IF(B88="報告済","",IF(B88="中止","",IF('⑦1.活動計画変更（PR）'!C89="変更","変更","申請時"))))</f>
        <v/>
      </c>
      <c r="D88" s="820" t="str">
        <f>IF(C88="","",'②4.実施状況（PR）'!C46)</f>
        <v/>
      </c>
      <c r="E88" s="821" t="str">
        <f>IF($C88="","",'②4.実施状況（PR）'!D46)</f>
        <v/>
      </c>
      <c r="F88" s="821" t="str">
        <f>IF($C88="","",'②4.実施状況（PR）'!E46)</f>
        <v/>
      </c>
      <c r="G88" s="822" t="str">
        <f>IF($C88="","",'②4.実施状況（PR）'!F46)</f>
        <v/>
      </c>
      <c r="H88" s="826" t="str">
        <f>IF($C88="","",IF('⑦1.活動計画変更（PR）'!$C89="変更",'⑦1.活動計画変更（PR）'!H89,'⑦1.活動計画変更（PR）'!H88))</f>
        <v/>
      </c>
      <c r="I88" s="823" t="str">
        <f>IF($C88="","",IF('⑦1.活動計画変更（PR）'!$C89="変更",'⑦1.活動計画変更（PR）'!I89,'⑦1.活動計画変更（PR）'!I88))</f>
        <v/>
      </c>
      <c r="J88" s="831" t="str">
        <f t="shared" si="22"/>
        <v/>
      </c>
      <c r="L88" s="146"/>
      <c r="M88" s="603" t="str">
        <f>IF(C89="選択","",IF(C89="中止",H88,IF(C89="変更",(H89-H88),"")))</f>
        <v/>
      </c>
      <c r="N88" s="603" t="str">
        <f>IF(C89="選択","",IF(C89="中止",-(I88),IF(C89="変更",(I89-I88),"")))</f>
        <v/>
      </c>
      <c r="O88" s="717" t="str">
        <f t="shared" ref="O88" si="23">IF(B88="","",B88)</f>
        <v/>
      </c>
      <c r="P88" s="603" t="str">
        <f>IF(B88="","",IF(C89="変更",H89,IF(C89="中止",0,IF(B88="報告済",'⑦1.活動計画変更（PR）'!P88,H88))))</f>
        <v/>
      </c>
      <c r="Q88" s="603" t="str">
        <f>IF(B88="","",IF(C89="変更",I89,IF(C89="中止",0,IF(B88="報告済",'⑦1.活動計画変更（PR）'!Q88,I88))))</f>
        <v/>
      </c>
      <c r="R88" s="165">
        <f>IF(C89="変更",'⑧2.変更活動積算内訳（PR）'!N417,IF('⑧1.活動計画変更（PR）'!C89="中止",0,'⑧2.変更活動積算内訳（PR）'!G417))</f>
        <v>0</v>
      </c>
      <c r="S88" s="165">
        <f>IF(C89="変更",'⑧2.変更活動積算内訳（PR）'!O417,IF('⑧1.活動計画変更（PR）'!C89="中止",0,'⑧2.変更活動積算内訳（PR）'!H417))</f>
        <v>0</v>
      </c>
    </row>
    <row r="89" spans="2:19" ht="36" customHeight="1">
      <c r="B89" s="808"/>
      <c r="C89" s="685" t="s">
        <v>225</v>
      </c>
      <c r="D89" s="809"/>
      <c r="E89" s="810"/>
      <c r="F89" s="810"/>
      <c r="G89" s="811"/>
      <c r="H89" s="827" t="str">
        <f>IF('⑧2.変更活動積算内訳（PR）'!M417=0,"",'⑧2.変更活動積算内訳（PR）'!M417)</f>
        <v/>
      </c>
      <c r="I89" s="812"/>
      <c r="J89" s="832" t="str">
        <f t="shared" si="22"/>
        <v/>
      </c>
      <c r="L89" s="152"/>
      <c r="M89" s="582"/>
      <c r="N89" s="582"/>
      <c r="O89" s="684"/>
      <c r="P89" s="582"/>
      <c r="Q89" s="582"/>
      <c r="R89" s="147"/>
      <c r="S89" s="147"/>
    </row>
    <row r="90" spans="2:19" ht="36" customHeight="1">
      <c r="B90" s="818" t="str">
        <f>IF('②4.実施状況（PR）'!G47="実施済","報告済",IF('②4.実施状況（PR）'!B47="中止","中止",'②4.実施状況（PR）'!B47))</f>
        <v/>
      </c>
      <c r="C90" s="819" t="str">
        <f>IF(B90="","",IF(B90="報告済","",IF(B90="中止","",IF('⑦1.活動計画変更（PR）'!C91="変更","変更","申請時"))))</f>
        <v/>
      </c>
      <c r="D90" s="820" t="str">
        <f>IF(C90="","",'②4.実施状況（PR）'!C47)</f>
        <v/>
      </c>
      <c r="E90" s="821" t="str">
        <f>IF($C90="","",'②4.実施状況（PR）'!D47)</f>
        <v/>
      </c>
      <c r="F90" s="821" t="str">
        <f>IF($C90="","",'②4.実施状況（PR）'!E47)</f>
        <v/>
      </c>
      <c r="G90" s="822" t="str">
        <f>IF($C90="","",'②4.実施状況（PR）'!F47)</f>
        <v/>
      </c>
      <c r="H90" s="826" t="str">
        <f>IF($C90="","",IF('⑦1.活動計画変更（PR）'!$C91="変更",'⑦1.活動計画変更（PR）'!H91,'⑦1.活動計画変更（PR）'!H90))</f>
        <v/>
      </c>
      <c r="I90" s="823" t="str">
        <f>IF($C90="","",IF('⑦1.活動計画変更（PR）'!$C91="変更",'⑦1.活動計画変更（PR）'!I91,'⑦1.活動計画変更（PR）'!I90))</f>
        <v/>
      </c>
      <c r="J90" s="831" t="str">
        <f t="shared" si="22"/>
        <v/>
      </c>
      <c r="M90" s="603" t="str">
        <f>IF(C91="選択","",IF(C91="中止",-(H90),IF(C91="変更",(H91-H90),"")))</f>
        <v/>
      </c>
      <c r="N90" s="603" t="str">
        <f>IF(C91="選択","",IF(C91="中止",-(I90),IF(C91="変更",(I91-I90),"")))</f>
        <v/>
      </c>
      <c r="O90" s="717" t="str">
        <f t="shared" ref="O90" si="24">IF(B90="","",B90)</f>
        <v/>
      </c>
      <c r="P90" s="603" t="str">
        <f>IF(B90="","",IF(C91="変更",H91,IF(C91="中止",0,IF(B90="報告済",'⑦1.活動計画変更（PR）'!P90,H90))))</f>
        <v/>
      </c>
      <c r="Q90" s="603" t="str">
        <f>IF(B90="","",IF(C91="変更",I91,IF(C91="中止",0,IF(B90="報告済",'⑦1.活動計画変更（PR）'!Q90,I90))))</f>
        <v/>
      </c>
      <c r="R90" s="165">
        <f>IF(C91="変更",'⑧2.変更活動積算内訳（PR）'!N427,IF('⑧1.活動計画変更（PR）'!C91="中止",0,'⑧2.変更活動積算内訳（PR）'!G427))</f>
        <v>0</v>
      </c>
      <c r="S90" s="165">
        <f>IF(C91="変更",'⑧2.変更活動積算内訳（PR）'!O427,IF('⑧1.活動計画変更（PR）'!C91="中止",0,'⑧2.変更活動積算内訳（PR）'!H427))</f>
        <v>0</v>
      </c>
    </row>
    <row r="91" spans="2:19" ht="36" customHeight="1">
      <c r="B91" s="808"/>
      <c r="C91" s="685" t="s">
        <v>225</v>
      </c>
      <c r="D91" s="809"/>
      <c r="E91" s="810"/>
      <c r="F91" s="810"/>
      <c r="G91" s="811"/>
      <c r="H91" s="827" t="str">
        <f>IF('⑧2.変更活動積算内訳（PR）'!M427=0,"",'⑧2.変更活動積算内訳（PR）'!M427)</f>
        <v/>
      </c>
      <c r="I91" s="812"/>
      <c r="J91" s="832" t="str">
        <f t="shared" si="22"/>
        <v/>
      </c>
      <c r="M91" s="582"/>
      <c r="N91" s="582"/>
      <c r="O91" s="684"/>
      <c r="P91" s="582"/>
      <c r="Q91" s="582"/>
      <c r="R91" s="147"/>
      <c r="S91" s="147"/>
    </row>
    <row r="92" spans="2:19" ht="36" customHeight="1">
      <c r="B92" s="818" t="str">
        <f>IF('②4.実施状況（PR）'!G48="実施済","報告済",IF('②4.実施状況（PR）'!B48="中止","中止",'②4.実施状況（PR）'!B48))</f>
        <v/>
      </c>
      <c r="C92" s="819" t="str">
        <f>IF(B92="","",IF(B92="報告済","",IF(B92="中止","",IF('⑦1.活動計画変更（PR）'!C93="変更","変更","申請時"))))</f>
        <v/>
      </c>
      <c r="D92" s="820" t="str">
        <f>IF(C92="","",'②4.実施状況（PR）'!C48)</f>
        <v/>
      </c>
      <c r="E92" s="821" t="str">
        <f>IF($C92="","",'②4.実施状況（PR）'!D48)</f>
        <v/>
      </c>
      <c r="F92" s="821" t="str">
        <f>IF($C92="","",'②4.実施状況（PR）'!E48)</f>
        <v/>
      </c>
      <c r="G92" s="822" t="str">
        <f>IF($C92="","",'②4.実施状況（PR）'!F48)</f>
        <v/>
      </c>
      <c r="H92" s="826" t="str">
        <f>IF($C92="","",IF('⑦1.活動計画変更（PR）'!$C93="変更",'⑦1.活動計画変更（PR）'!H93,'⑦1.活動計画変更（PR）'!H92))</f>
        <v/>
      </c>
      <c r="I92" s="823" t="str">
        <f>IF($C92="","",IF('⑦1.活動計画変更（PR）'!$C93="変更",'⑦1.活動計画変更（PR）'!I93,'⑦1.活動計画変更（PR）'!I92))</f>
        <v/>
      </c>
      <c r="J92" s="831" t="str">
        <f t="shared" si="22"/>
        <v/>
      </c>
      <c r="M92" s="603" t="str">
        <f>IF(C93="選択","",IF(C93="中止",-(H92),IF(C93="変更",(H93-H92),"")))</f>
        <v/>
      </c>
      <c r="N92" s="603" t="str">
        <f>IF(C93="選択","",IF(C93="中止",-(I92),IF(C93="変更",(I93-I92),"")))</f>
        <v/>
      </c>
      <c r="O92" s="717" t="str">
        <f t="shared" ref="O92" si="25">IF(B92="","",B92)</f>
        <v/>
      </c>
      <c r="P92" s="603" t="str">
        <f>IF(B92="","",IF(C93="変更",H93,IF(C93="中止",0,IF(B92="報告済",'⑦1.活動計画変更（PR）'!P92,H92))))</f>
        <v/>
      </c>
      <c r="Q92" s="603" t="str">
        <f>IF(B92="","",IF(C93="変更",I93,IF(C93="中止",0,IF(B92="報告済",'⑦1.活動計画変更（PR）'!Q92,I92))))</f>
        <v/>
      </c>
      <c r="R92" s="165">
        <f>IF(C93="変更",'⑧2.変更活動積算内訳（PR）'!N437,IF('⑧1.活動計画変更（PR）'!C93="中止",0,'⑧2.変更活動積算内訳（PR）'!G437))</f>
        <v>0</v>
      </c>
      <c r="S92" s="165">
        <f>IF(C93="変更",'⑧2.変更活動積算内訳（PR）'!O437,IF('⑧1.活動計画変更（PR）'!C93="中止",0,'⑧2.変更活動積算内訳（PR）'!H437))</f>
        <v>0</v>
      </c>
    </row>
    <row r="93" spans="2:19" ht="36" customHeight="1">
      <c r="B93" s="808"/>
      <c r="C93" s="685" t="s">
        <v>225</v>
      </c>
      <c r="D93" s="809"/>
      <c r="E93" s="810"/>
      <c r="F93" s="810"/>
      <c r="G93" s="811"/>
      <c r="H93" s="827" t="str">
        <f>IF('⑧2.変更活動積算内訳（PR）'!M437=0,"",'⑧2.変更活動積算内訳（PR）'!M437)</f>
        <v/>
      </c>
      <c r="I93" s="812"/>
      <c r="J93" s="832" t="str">
        <f t="shared" si="22"/>
        <v/>
      </c>
      <c r="M93" s="582"/>
      <c r="N93" s="582"/>
      <c r="O93" s="684"/>
      <c r="P93" s="582"/>
      <c r="Q93" s="582"/>
      <c r="R93" s="147"/>
      <c r="S93" s="147"/>
    </row>
    <row r="94" spans="2:19" ht="36" customHeight="1">
      <c r="B94" s="818" t="str">
        <f>IF('②4.実施状況（PR）'!G49="実施済","報告済",IF('②4.実施状況（PR）'!B49="中止","中止",'②4.実施状況（PR）'!B49))</f>
        <v/>
      </c>
      <c r="C94" s="819" t="str">
        <f>IF(B94="","",IF(B94="報告済","",IF(B94="中止","",IF('⑦1.活動計画変更（PR）'!C95="変更","変更","申請時"))))</f>
        <v/>
      </c>
      <c r="D94" s="820" t="str">
        <f>IF(C94="","",'②4.実施状況（PR）'!C49)</f>
        <v/>
      </c>
      <c r="E94" s="821" t="str">
        <f>IF($C94="","",'②4.実施状況（PR）'!D49)</f>
        <v/>
      </c>
      <c r="F94" s="821" t="str">
        <f>IF($C94="","",'②4.実施状況（PR）'!E49)</f>
        <v/>
      </c>
      <c r="G94" s="822" t="str">
        <f>IF($C94="","",'②4.実施状況（PR）'!F49)</f>
        <v/>
      </c>
      <c r="H94" s="826" t="str">
        <f>IF($C94="","",IF('⑦1.活動計画変更（PR）'!$C95="変更",'⑦1.活動計画変更（PR）'!H95,'⑦1.活動計画変更（PR）'!H94))</f>
        <v/>
      </c>
      <c r="I94" s="823" t="str">
        <f>IF($C94="","",IF('⑦1.活動計画変更（PR）'!$C95="変更",'⑦1.活動計画変更（PR）'!I95,'⑦1.活動計画変更（PR）'!I94))</f>
        <v/>
      </c>
      <c r="J94" s="831" t="str">
        <f t="shared" si="22"/>
        <v/>
      </c>
      <c r="M94" s="603" t="str">
        <f>IF(C95="選択","",IF(C95="中止",-(H94),IF(C95="変更",(H95-H94),"")))</f>
        <v/>
      </c>
      <c r="N94" s="603" t="str">
        <f>IF(C95="選択","",IF(C95="中止",-(I94),IF(C95="変更",(I95-I94),"")))</f>
        <v/>
      </c>
      <c r="O94" s="717" t="str">
        <f t="shared" ref="O94" si="26">IF(B94="","",B94)</f>
        <v/>
      </c>
      <c r="P94" s="603" t="str">
        <f>IF(B94="","",IF(C95="変更",H95,IF(C95="中止",0,IF(B94="報告済",'⑦1.活動計画変更（PR）'!P94,H94))))</f>
        <v/>
      </c>
      <c r="Q94" s="603" t="str">
        <f>IF(B94="","",IF(C95="変更",I95,IF(C95="中止",0,IF(B94="報告済",'⑦1.活動計画変更（PR）'!Q94,I94))))</f>
        <v/>
      </c>
      <c r="R94" s="165">
        <f>IF(C95="変更",'⑧2.変更活動積算内訳（PR）'!N447,IF('⑧1.活動計画変更（PR）'!C95="中止",0,'⑧2.変更活動積算内訳（PR）'!G447))</f>
        <v>0</v>
      </c>
      <c r="S94" s="165">
        <f>IF(C95="変更",'⑧2.変更活動積算内訳（PR）'!O447,IF('⑧1.活動計画変更（PR）'!C95="中止",0,'⑧2.変更活動積算内訳（PR）'!H447))</f>
        <v>0</v>
      </c>
    </row>
    <row r="95" spans="2:19" ht="36" customHeight="1">
      <c r="B95" s="808"/>
      <c r="C95" s="685" t="s">
        <v>225</v>
      </c>
      <c r="D95" s="809"/>
      <c r="E95" s="810"/>
      <c r="F95" s="810"/>
      <c r="G95" s="811"/>
      <c r="H95" s="827" t="str">
        <f>IF('⑧2.変更活動積算内訳（PR）'!M447=0,"",'⑧2.変更活動積算内訳（PR）'!M447)</f>
        <v/>
      </c>
      <c r="I95" s="812"/>
      <c r="J95" s="832" t="str">
        <f t="shared" si="22"/>
        <v/>
      </c>
      <c r="K95" s="145"/>
      <c r="M95" s="582"/>
      <c r="N95" s="582"/>
      <c r="O95" s="684"/>
      <c r="P95" s="582"/>
      <c r="Q95" s="582"/>
      <c r="R95" s="147"/>
      <c r="S95" s="147"/>
    </row>
    <row r="96" spans="2:19" ht="36" customHeight="1">
      <c r="B96" s="818" t="str">
        <f>IF('②4.実施状況（PR）'!G50="実施済","報告済",IF('②4.実施状況（PR）'!B50="中止","中止",'②4.実施状況（PR）'!B50))</f>
        <v/>
      </c>
      <c r="C96" s="819" t="str">
        <f>IF(B96="","",IF(B96="報告済","",IF(B96="中止","",IF('⑦1.活動計画変更（PR）'!C97="変更","変更","申請時"))))</f>
        <v/>
      </c>
      <c r="D96" s="820" t="str">
        <f>IF(C96="","",'②4.実施状況（PR）'!C50)</f>
        <v/>
      </c>
      <c r="E96" s="821" t="str">
        <f>IF($C96="","",'②4.実施状況（PR）'!D50)</f>
        <v/>
      </c>
      <c r="F96" s="821" t="str">
        <f>IF($C96="","",'②4.実施状況（PR）'!E50)</f>
        <v/>
      </c>
      <c r="G96" s="822" t="str">
        <f>IF($C96="","",'②4.実施状況（PR）'!F50)</f>
        <v/>
      </c>
      <c r="H96" s="826" t="str">
        <f>IF($C96="","",IF('⑦1.活動計画変更（PR）'!$C97="変更",'⑦1.活動計画変更（PR）'!H97,'⑦1.活動計画変更（PR）'!H96))</f>
        <v/>
      </c>
      <c r="I96" s="823" t="str">
        <f>IF($C96="","",IF('⑦1.活動計画変更（PR）'!$C97="変更",'⑦1.活動計画変更（PR）'!I97,'⑦1.活動計画変更（PR）'!I96))</f>
        <v/>
      </c>
      <c r="J96" s="833" t="str">
        <f t="shared" si="22"/>
        <v/>
      </c>
      <c r="M96" s="603" t="str">
        <f>IF(C97="選択","",IF(C97="中止",-(H96),IF(C97="変更",(H97-H96),"")))</f>
        <v/>
      </c>
      <c r="N96" s="603" t="str">
        <f>IF(C97="選択","",IF(C97="中止",-(I96),IF(C97="変更",(I97-I96),"")))</f>
        <v/>
      </c>
      <c r="O96" s="717" t="str">
        <f t="shared" ref="O96" si="27">IF(B96="","",B96)</f>
        <v/>
      </c>
      <c r="P96" s="603" t="str">
        <f>IF(B96="","",IF(C97="変更",H97,IF(C97="中止",0,IF(B96="報告済",'⑦1.活動計画変更（PR）'!P96,H96))))</f>
        <v/>
      </c>
      <c r="Q96" s="603" t="str">
        <f>IF(B96="","",IF(C97="変更",I97,IF(C97="中止",0,IF(B96="報告済",'⑦1.活動計画変更（PR）'!Q96,I96))))</f>
        <v/>
      </c>
      <c r="R96" s="165">
        <f>IF(C97="変更",'⑧2.変更活動積算内訳（PR）'!N457,IF('⑧1.活動計画変更（PR）'!C97="中止",0,'⑧2.変更活動積算内訳（PR）'!G457))</f>
        <v>0</v>
      </c>
      <c r="S96" s="165">
        <f>IF(C97="変更",'⑧2.変更活動積算内訳（PR）'!O457,IF('⑧1.活動計画変更（PR）'!C97="中止",0,'⑧2.変更活動積算内訳（PR）'!H457))</f>
        <v>0</v>
      </c>
    </row>
    <row r="97" spans="2:19" ht="36" customHeight="1" thickBot="1">
      <c r="B97" s="813"/>
      <c r="C97" s="696" t="s">
        <v>225</v>
      </c>
      <c r="D97" s="814"/>
      <c r="E97" s="815"/>
      <c r="F97" s="815"/>
      <c r="G97" s="816"/>
      <c r="H97" s="828" t="str">
        <f>IF('⑧2.変更活動積算内訳（PR）'!M457=0,"",'⑧2.変更活動積算内訳（PR）'!M457)</f>
        <v/>
      </c>
      <c r="I97" s="817"/>
      <c r="J97" s="834" t="str">
        <f t="shared" si="22"/>
        <v/>
      </c>
      <c r="M97" s="582"/>
      <c r="N97" s="582"/>
      <c r="O97" s="684"/>
      <c r="P97" s="582"/>
      <c r="Q97" s="582"/>
      <c r="R97" s="147"/>
      <c r="S97" s="147"/>
    </row>
    <row r="98" spans="2:19" ht="36" customHeight="1">
      <c r="B98" s="818" t="str">
        <f>IF('②4.実施状況（PR）'!G51="実施済","報告済",IF('②4.実施状況（PR）'!B51="中止","中止",'②4.実施状況（PR）'!B51))</f>
        <v/>
      </c>
      <c r="C98" s="824" t="str">
        <f>IF(B98="","",IF(B98="報告済","",IF(B98="中止","",IF('⑦1.活動計画変更（PR）'!C99="変更","変更","申請時"))))</f>
        <v/>
      </c>
      <c r="D98" s="820" t="str">
        <f>IF(C98="","",'②4.実施状況（PR）'!C51)</f>
        <v/>
      </c>
      <c r="E98" s="821" t="str">
        <f>IF($C98="","",'②4.実施状況（PR）'!D51)</f>
        <v/>
      </c>
      <c r="F98" s="821" t="str">
        <f>IF($C98="","",'②4.実施状況（PR）'!E51)</f>
        <v/>
      </c>
      <c r="G98" s="822" t="str">
        <f>IF($C98="","",'②4.実施状況（PR）'!F51)</f>
        <v/>
      </c>
      <c r="H98" s="826" t="str">
        <f>IF($C98="","",IF('⑦1.活動計画変更（PR）'!$C99="変更",'⑦1.活動計画変更（PR）'!H99,'⑦1.活動計画変更（PR）'!H98))</f>
        <v/>
      </c>
      <c r="I98" s="823" t="str">
        <f>IF($C98="","",IF('⑦1.活動計画変更（PR）'!$C99="変更",'⑦1.活動計画変更（PR）'!I99,'⑦1.活動計画変更（PR）'!I98))</f>
        <v/>
      </c>
      <c r="J98" s="833" t="str">
        <f t="shared" si="22"/>
        <v/>
      </c>
      <c r="M98" s="603" t="str">
        <f>IF(C99="選択","",IF(C99="中止",-(H98),IF(C99="変更",(H99-H98),"")))</f>
        <v/>
      </c>
      <c r="N98" s="603" t="str">
        <f>IF(C99="選択","",IF(C99="中止",-(I98),IF(C99="変更",(I99-I98),"")))</f>
        <v/>
      </c>
      <c r="O98" s="717" t="str">
        <f t="shared" ref="O98" si="28">IF(B98="","",B98)</f>
        <v/>
      </c>
      <c r="P98" s="603" t="str">
        <f>IF(B98="","",IF(C99="変更",H99,IF(C99="中止",0,IF(B98="報告済",'⑦1.活動計画変更（PR）'!P98,H98))))</f>
        <v/>
      </c>
      <c r="Q98" s="603" t="str">
        <f>IF(B98="","",IF(C99="変更",I99,IF(C99="中止",0,IF(B98="報告済",'⑦1.活動計画変更（PR）'!Q98,I98))))</f>
        <v/>
      </c>
      <c r="R98" s="165">
        <f>IF(C99="変更",'⑧2.変更活動積算内訳（PR）'!N467,IF('⑧1.活動計画変更（PR）'!C99="中止",0,'⑧2.変更活動積算内訳（PR）'!G467))</f>
        <v>0</v>
      </c>
      <c r="S98" s="165">
        <f>IF(C99="変更",'⑧2.変更活動積算内訳（PR）'!O467,IF('⑧1.活動計画変更（PR）'!C99="中止",0,'⑧2.変更活動積算内訳（PR）'!H467))</f>
        <v>0</v>
      </c>
    </row>
    <row r="99" spans="2:19" ht="36" customHeight="1">
      <c r="B99" s="808"/>
      <c r="C99" s="685" t="s">
        <v>225</v>
      </c>
      <c r="D99" s="809"/>
      <c r="E99" s="810"/>
      <c r="F99" s="810"/>
      <c r="G99" s="811"/>
      <c r="H99" s="827" t="str">
        <f>IF('⑧2.変更活動積算内訳（PR）'!M467=0,"",'⑧2.変更活動積算内訳（PR）'!M467)</f>
        <v/>
      </c>
      <c r="I99" s="812"/>
      <c r="J99" s="835" t="str">
        <f t="shared" si="22"/>
        <v/>
      </c>
      <c r="M99" s="582"/>
      <c r="N99" s="582"/>
      <c r="O99" s="684"/>
      <c r="P99" s="582"/>
      <c r="Q99" s="582"/>
      <c r="R99" s="147"/>
      <c r="S99" s="147"/>
    </row>
    <row r="100" spans="2:19" ht="36" customHeight="1">
      <c r="B100" s="818" t="str">
        <f>IF('②4.実施状況（PR）'!G52="実施済","報告済",IF('②4.実施状況（PR）'!B52="中止","中止",'②4.実施状況（PR）'!B52))</f>
        <v/>
      </c>
      <c r="C100" s="819" t="str">
        <f>IF(B100="","",IF(B100="報告済","",IF(B100="中止","",IF('⑦1.活動計画変更（PR）'!C101="変更","変更","申請時"))))</f>
        <v/>
      </c>
      <c r="D100" s="820" t="str">
        <f>IF(C100="","",'②4.実施状況（PR）'!C52)</f>
        <v/>
      </c>
      <c r="E100" s="821" t="str">
        <f>IF($C100="","",'②4.実施状況（PR）'!D52)</f>
        <v/>
      </c>
      <c r="F100" s="821" t="str">
        <f>IF($C100="","",'②4.実施状況（PR）'!E52)</f>
        <v/>
      </c>
      <c r="G100" s="822" t="str">
        <f>IF($C100="","",'②4.実施状況（PR）'!F52)</f>
        <v/>
      </c>
      <c r="H100" s="826" t="str">
        <f>IF($C100="","",IF('⑦1.活動計画変更（PR）'!$C101="変更",'⑦1.活動計画変更（PR）'!H101,'⑦1.活動計画変更（PR）'!H100))</f>
        <v/>
      </c>
      <c r="I100" s="823" t="str">
        <f>IF($C100="","",IF('⑦1.活動計画変更（PR）'!$C101="変更",'⑦1.活動計画変更（PR）'!I101,'⑦1.活動計画変更（PR）'!I100))</f>
        <v/>
      </c>
      <c r="J100" s="833" t="str">
        <f t="shared" si="22"/>
        <v/>
      </c>
      <c r="M100" s="603" t="str">
        <f>IF(C101="選択","",IF(C101="中止",-(H100),IF(C101="変更",(H101-H100),"")))</f>
        <v/>
      </c>
      <c r="N100" s="603" t="str">
        <f>IF(C101="選択","",IF(C101="中止",-(I100),IF(C101="変更",(I101-I100),"")))</f>
        <v/>
      </c>
      <c r="O100" s="717" t="str">
        <f t="shared" ref="O100" si="29">IF(B100="","",B100)</f>
        <v/>
      </c>
      <c r="P100" s="603" t="str">
        <f>IF(B100="","",IF(C101="変更",H101,IF(C101="中止",0,IF(B100="報告済",'⑦1.活動計画変更（PR）'!P100,H100))))</f>
        <v/>
      </c>
      <c r="Q100" s="603" t="str">
        <f>IF(B100="","",IF(C101="変更",I101,IF(C101="中止",0,IF(B100="報告済",'⑦1.活動計画変更（PR）'!Q100,I100))))</f>
        <v/>
      </c>
      <c r="R100" s="165">
        <f>IF(C101="変更",'⑧2.変更活動積算内訳（PR）'!N477,IF('⑧1.活動計画変更（PR）'!C101="中止",0,'⑧2.変更活動積算内訳（PR）'!G477))</f>
        <v>0</v>
      </c>
      <c r="S100" s="165">
        <f>IF(C101="変更",'⑧2.変更活動積算内訳（PR）'!O477,IF('⑧1.活動計画変更（PR）'!C101="中止",0,'⑧2.変更活動積算内訳（PR）'!H477))</f>
        <v>0</v>
      </c>
    </row>
    <row r="101" spans="2:19" ht="36" customHeight="1">
      <c r="B101" s="808"/>
      <c r="C101" s="685" t="s">
        <v>225</v>
      </c>
      <c r="D101" s="809"/>
      <c r="E101" s="810"/>
      <c r="F101" s="810"/>
      <c r="G101" s="811"/>
      <c r="H101" s="827" t="str">
        <f>IF('⑧2.変更活動積算内訳（PR）'!M477=0,"",'⑧2.変更活動積算内訳（PR）'!M477)</f>
        <v/>
      </c>
      <c r="I101" s="812"/>
      <c r="J101" s="835" t="str">
        <f t="shared" si="22"/>
        <v/>
      </c>
      <c r="M101" s="582"/>
      <c r="N101" s="582"/>
      <c r="O101" s="684"/>
      <c r="P101" s="582"/>
      <c r="Q101" s="582"/>
      <c r="R101" s="147"/>
      <c r="S101" s="147"/>
    </row>
    <row r="102" spans="2:19" ht="36" customHeight="1">
      <c r="B102" s="818" t="str">
        <f>IF('②4.実施状況（PR）'!G53="実施済","報告済",IF('②4.実施状況（PR）'!B53="中止","中止",'②4.実施状況（PR）'!B53))</f>
        <v/>
      </c>
      <c r="C102" s="819" t="str">
        <f>IF(B102="","",IF(B102="報告済","",IF(B102="中止","",IF('⑦1.活動計画変更（PR）'!C103="変更","変更","申請時"))))</f>
        <v/>
      </c>
      <c r="D102" s="820" t="str">
        <f>IF(C102="","",'②4.実施状況（PR）'!C53)</f>
        <v/>
      </c>
      <c r="E102" s="821" t="str">
        <f>IF($C102="","",'②4.実施状況（PR）'!D53)</f>
        <v/>
      </c>
      <c r="F102" s="821" t="str">
        <f>IF($C102="","",'②4.実施状況（PR）'!E53)</f>
        <v/>
      </c>
      <c r="G102" s="822" t="str">
        <f>IF($C102="","",'②4.実施状況（PR）'!F53)</f>
        <v/>
      </c>
      <c r="H102" s="826" t="str">
        <f>IF($C102="","",IF('⑦1.活動計画変更（PR）'!$C103="変更",'⑦1.活動計画変更（PR）'!H103,'⑦1.活動計画変更（PR）'!H102))</f>
        <v/>
      </c>
      <c r="I102" s="823" t="str">
        <f>IF($C102="","",IF('⑦1.活動計画変更（PR）'!$C103="変更",'⑦1.活動計画変更（PR）'!I103,'⑦1.活動計画変更（PR）'!I102))</f>
        <v/>
      </c>
      <c r="J102" s="833" t="str">
        <f t="shared" si="22"/>
        <v/>
      </c>
      <c r="M102" s="603" t="str">
        <f>IF(C103="選択","",IF(C103="中止",-(H102),IF(C103="変更",(H103-H102),"")))</f>
        <v/>
      </c>
      <c r="N102" s="603" t="str">
        <f>IF(C103="選択","",IF(C103="中止",-(I102),IF(C103="変更",(I103-I102),"")))</f>
        <v/>
      </c>
      <c r="O102" s="717" t="str">
        <f t="shared" ref="O102" si="30">IF(B102="","",B102)</f>
        <v/>
      </c>
      <c r="P102" s="603" t="str">
        <f>IF(B102="","",IF(C103="変更",H103,IF(C103="中止",0,IF(B102="報告済",'⑦1.活動計画変更（PR）'!P102,H102))))</f>
        <v/>
      </c>
      <c r="Q102" s="603" t="str">
        <f>IF(B102="","",IF(C103="変更",I103,IF(C103="中止",0,IF(B102="報告済",'⑦1.活動計画変更（PR）'!Q102,I102))))</f>
        <v/>
      </c>
      <c r="R102" s="165">
        <f>IF(C103="変更",'⑧2.変更活動積算内訳（PR）'!N487,IF('⑧1.活動計画変更（PR）'!C103="中止",0,'⑧2.変更活動積算内訳（PR）'!G487))</f>
        <v>0</v>
      </c>
      <c r="S102" s="165">
        <f>IF(C103="変更",'⑧2.変更活動積算内訳（PR）'!O487,IF('⑧1.活動計画変更（PR）'!C103="中止",0,'⑧2.変更活動積算内訳（PR）'!H487))</f>
        <v>0</v>
      </c>
    </row>
    <row r="103" spans="2:19" ht="36" customHeight="1">
      <c r="B103" s="808"/>
      <c r="C103" s="685" t="s">
        <v>225</v>
      </c>
      <c r="D103" s="809"/>
      <c r="E103" s="810"/>
      <c r="F103" s="810"/>
      <c r="G103" s="811"/>
      <c r="H103" s="827" t="str">
        <f>IF('⑧2.変更活動積算内訳（PR）'!M487=0,"",'⑧2.変更活動積算内訳（PR）'!M487)</f>
        <v/>
      </c>
      <c r="I103" s="812"/>
      <c r="J103" s="835" t="str">
        <f t="shared" si="22"/>
        <v/>
      </c>
      <c r="M103" s="582"/>
      <c r="N103" s="582"/>
      <c r="O103" s="684"/>
      <c r="P103" s="582"/>
      <c r="Q103" s="582"/>
      <c r="R103" s="147"/>
      <c r="S103" s="147"/>
    </row>
    <row r="104" spans="2:19" ht="36" customHeight="1">
      <c r="B104" s="818" t="str">
        <f>IF('②4.実施状況（PR）'!G54="実施済","報告済",IF('②4.実施状況（PR）'!B54="中止","中止",'②4.実施状況（PR）'!B54))</f>
        <v/>
      </c>
      <c r="C104" s="819" t="str">
        <f>IF(B104="","",IF(B104="報告済","",IF(B104="中止","",IF('⑦1.活動計画変更（PR）'!C105="変更","変更","申請時"))))</f>
        <v/>
      </c>
      <c r="D104" s="820" t="str">
        <f>IF(C104="","",'②4.実施状況（PR）'!C54)</f>
        <v/>
      </c>
      <c r="E104" s="821" t="str">
        <f>IF($C104="","",'②4.実施状況（PR）'!D54)</f>
        <v/>
      </c>
      <c r="F104" s="821" t="str">
        <f>IF($C104="","",'②4.実施状況（PR）'!E54)</f>
        <v/>
      </c>
      <c r="G104" s="822" t="str">
        <f>IF($C104="","",'②4.実施状況（PR）'!F54)</f>
        <v/>
      </c>
      <c r="H104" s="826" t="str">
        <f>IF($C104="","",IF('⑦1.活動計画変更（PR）'!$C105="変更",'⑦1.活動計画変更（PR）'!H105,'⑦1.活動計画変更（PR）'!H104))</f>
        <v/>
      </c>
      <c r="I104" s="823" t="str">
        <f>IF($C104="","",IF('⑦1.活動計画変更（PR）'!$C105="変更",'⑦1.活動計画変更（PR）'!I105,'⑦1.活動計画変更（PR）'!I104))</f>
        <v/>
      </c>
      <c r="J104" s="833" t="str">
        <f t="shared" si="22"/>
        <v/>
      </c>
      <c r="M104" s="603" t="str">
        <f>IF(C105="選択","",IF(C105="中止",-(H104),IF(C105="変更",(H105-H104),"")))</f>
        <v/>
      </c>
      <c r="N104" s="603" t="str">
        <f>IF(C105="選択","",IF(C105="中止",-(I104),IF(C105="変更",(I105-I104),"")))</f>
        <v/>
      </c>
      <c r="O104" s="717" t="str">
        <f t="shared" ref="O104" si="31">IF(B104="","",B104)</f>
        <v/>
      </c>
      <c r="P104" s="603" t="str">
        <f>IF(B104="","",IF(C105="変更",H105,IF(C105="中止",0,IF(B104="報告済",'⑦1.活動計画変更（PR）'!P104,H104))))</f>
        <v/>
      </c>
      <c r="Q104" s="603" t="str">
        <f>IF(B104="","",IF(C105="変更",I105,IF(C105="中止",0,IF(B104="報告済",'⑦1.活動計画変更（PR）'!Q104,I104))))</f>
        <v/>
      </c>
      <c r="R104" s="165">
        <f>IF(C105="変更",'⑧2.変更活動積算内訳（PR）'!N497,IF('⑧1.活動計画変更（PR）'!C105="中止",0,'⑧2.変更活動積算内訳（PR）'!G497))</f>
        <v>0</v>
      </c>
      <c r="S104" s="165">
        <f>IF(C105="変更",'⑧2.変更活動積算内訳（PR）'!O497,IF('⑧1.活動計画変更（PR）'!C105="中止",0,'⑧2.変更活動積算内訳（PR）'!H497))</f>
        <v>0</v>
      </c>
    </row>
    <row r="105" spans="2:19" ht="36" customHeight="1" thickBot="1">
      <c r="B105" s="813"/>
      <c r="C105" s="696" t="s">
        <v>225</v>
      </c>
      <c r="D105" s="814"/>
      <c r="E105" s="815"/>
      <c r="F105" s="815"/>
      <c r="G105" s="816"/>
      <c r="H105" s="828" t="str">
        <f>IF('⑧2.変更活動積算内訳（PR）'!M497=0,"",'⑧2.変更活動積算内訳（PR）'!M497)</f>
        <v/>
      </c>
      <c r="I105" s="817"/>
      <c r="J105" s="834" t="str">
        <f t="shared" si="22"/>
        <v/>
      </c>
      <c r="M105" s="582"/>
      <c r="N105" s="582"/>
      <c r="O105" s="684"/>
      <c r="P105" s="582"/>
      <c r="Q105" s="582"/>
      <c r="R105" s="147"/>
      <c r="S105" s="147"/>
    </row>
    <row r="106" spans="2:19" ht="36" customHeight="1">
      <c r="B106" s="818" t="str">
        <f>IF('②4.実施状況（PR）'!G55="実施済","報告済",IF('②4.実施状況（PR）'!B55="中止","中止",'②4.実施状況（PR）'!B55))</f>
        <v/>
      </c>
      <c r="C106" s="824" t="str">
        <f>IF(B106="","",IF(B106="報告済","",IF(B106="中止","",IF('⑦1.活動計画変更（PR）'!C107="変更","変更","申請時"))))</f>
        <v/>
      </c>
      <c r="D106" s="820" t="str">
        <f>IF(C106="","",'②4.実施状況（PR）'!C55)</f>
        <v/>
      </c>
      <c r="E106" s="821" t="str">
        <f>IF($C106="","",'②4.実施状況（PR）'!D55)</f>
        <v/>
      </c>
      <c r="F106" s="821" t="str">
        <f>IF($C106="","",'②4.実施状況（PR）'!E55)</f>
        <v/>
      </c>
      <c r="G106" s="822" t="str">
        <f>IF($C106="","",'②4.実施状況（PR）'!F55)</f>
        <v/>
      </c>
      <c r="H106" s="826" t="str">
        <f>IF($C106="","",IF('⑦1.活動計画変更（PR）'!$C107="変更",'⑦1.活動計画変更（PR）'!H107,'⑦1.活動計画変更（PR）'!H106))</f>
        <v/>
      </c>
      <c r="I106" s="823" t="str">
        <f>IF($C106="","",IF('⑦1.活動計画変更（PR）'!$C107="変更",'⑦1.活動計画変更（PR）'!I107,'⑦1.活動計画変更（PR）'!I106))</f>
        <v/>
      </c>
      <c r="J106" s="833" t="str">
        <f t="shared" si="22"/>
        <v/>
      </c>
      <c r="M106" s="603" t="str">
        <f>IF(C107="選択","",IF(C107="中止",-(H106),IF(C107="変更",(H107-H106),"")))</f>
        <v/>
      </c>
      <c r="N106" s="603" t="str">
        <f>IF(C107="選択","",IF(C107="中止",-(I106),IF(C107="変更",(I107-I106),"")))</f>
        <v/>
      </c>
      <c r="O106" s="717" t="str">
        <f t="shared" ref="O106" si="32">IF(B106="","",B106)</f>
        <v/>
      </c>
      <c r="P106" s="603" t="str">
        <f>IF(B106="","",IF(C107="変更",H107,IF(C107="中止",0,IF(B106="報告済",'⑦1.活動計画変更（PR）'!P106,H106))))</f>
        <v/>
      </c>
      <c r="Q106" s="603" t="str">
        <f>IF(B106="","",IF(C107="変更",I107,IF(C107="中止",0,IF(B106="報告済",'⑦1.活動計画変更（PR）'!Q106,I106))))</f>
        <v/>
      </c>
      <c r="R106" s="165">
        <f>IF(C107="変更",'⑧2.変更活動積算内訳（PR）'!N507,IF('⑧1.活動計画変更（PR）'!C107="中止",0,'⑧2.変更活動積算内訳（PR）'!G507))</f>
        <v>0</v>
      </c>
      <c r="S106" s="165">
        <f>IF(C107="変更",'⑧2.変更活動積算内訳（PR）'!O507,IF('⑧1.活動計画変更（PR）'!C107="中止",0,'⑧2.変更活動積算内訳（PR）'!H507))</f>
        <v>0</v>
      </c>
    </row>
    <row r="107" spans="2:19" ht="36" customHeight="1">
      <c r="B107" s="808"/>
      <c r="C107" s="685" t="s">
        <v>225</v>
      </c>
      <c r="D107" s="809"/>
      <c r="E107" s="810"/>
      <c r="F107" s="810"/>
      <c r="G107" s="811"/>
      <c r="H107" s="827" t="str">
        <f>IF('⑧2.変更活動積算内訳（PR）'!M507=0,"",'⑧2.変更活動積算内訳（PR）'!M507)</f>
        <v/>
      </c>
      <c r="I107" s="812"/>
      <c r="J107" s="835" t="str">
        <f t="shared" si="22"/>
        <v/>
      </c>
      <c r="M107" s="582"/>
      <c r="N107" s="582"/>
      <c r="O107" s="684"/>
      <c r="P107" s="582"/>
      <c r="Q107" s="582"/>
      <c r="R107" s="147"/>
      <c r="S107" s="147"/>
    </row>
    <row r="108" spans="2:19" ht="36" customHeight="1">
      <c r="B108" s="818" t="str">
        <f>IF('②4.実施状況（PR）'!G56="実施済","報告済",IF('②4.実施状況（PR）'!B56="中止","中止",'②4.実施状況（PR）'!B56))</f>
        <v/>
      </c>
      <c r="C108" s="819" t="str">
        <f>IF(B108="","",IF(B108="報告済","",IF(B108="中止","",IF('⑦1.活動計画変更（PR）'!C109="変更","変更","申請時"))))</f>
        <v/>
      </c>
      <c r="D108" s="820" t="str">
        <f>IF(C108="","",'②4.実施状況（PR）'!C56)</f>
        <v/>
      </c>
      <c r="E108" s="821" t="str">
        <f>IF($C108="","",'②4.実施状況（PR）'!D56)</f>
        <v/>
      </c>
      <c r="F108" s="821" t="str">
        <f>IF($C108="","",'②4.実施状況（PR）'!E56)</f>
        <v/>
      </c>
      <c r="G108" s="822" t="str">
        <f>IF($C108="","",'②4.実施状況（PR）'!F56)</f>
        <v/>
      </c>
      <c r="H108" s="826" t="str">
        <f>IF($C108="","",IF('⑦1.活動計画変更（PR）'!$C109="変更",'⑦1.活動計画変更（PR）'!H109,'⑦1.活動計画変更（PR）'!H108))</f>
        <v/>
      </c>
      <c r="I108" s="823" t="str">
        <f>IF($C108="","",IF('⑦1.活動計画変更（PR）'!$C109="変更",'⑦1.活動計画変更（PR）'!I109,'⑦1.活動計画変更（PR）'!I108))</f>
        <v/>
      </c>
      <c r="J108" s="833" t="str">
        <f t="shared" si="22"/>
        <v/>
      </c>
      <c r="M108" s="603" t="str">
        <f>IF(C109="選択","",IF(C109="中止",-(H108),IF(C109="変更",(H109-H108),"")))</f>
        <v/>
      </c>
      <c r="N108" s="603" t="str">
        <f>IF(C109="選択","",IF(C109="中止",-(I108),IF(C109="変更",(I109-I108),"")))</f>
        <v/>
      </c>
      <c r="O108" s="717" t="str">
        <f t="shared" ref="O108" si="33">IF(B108="","",B108)</f>
        <v/>
      </c>
      <c r="P108" s="603" t="str">
        <f>IF(B108="","",IF(C109="変更",H109,IF(C109="中止",0,IF(B108="報告済",'⑦1.活動計画変更（PR）'!P108,H108))))</f>
        <v/>
      </c>
      <c r="Q108" s="603" t="str">
        <f>IF(B108="","",IF(C109="変更",I109,IF(C109="中止",0,IF(B108="報告済",'⑦1.活動計画変更（PR）'!Q108,I108))))</f>
        <v/>
      </c>
      <c r="R108" s="165">
        <f>IF(C109="変更",'⑧2.変更活動積算内訳（PR）'!N517,IF('⑧1.活動計画変更（PR）'!C109="中止",0,'⑧2.変更活動積算内訳（PR）'!G517))</f>
        <v>0</v>
      </c>
      <c r="S108" s="165">
        <f>IF(C109="変更",'⑧2.変更活動積算内訳（PR）'!O517,IF('⑧1.活動計画変更（PR）'!C109="中止",0,'⑧2.変更活動積算内訳（PR）'!H517))</f>
        <v>0</v>
      </c>
    </row>
    <row r="109" spans="2:19" ht="36" customHeight="1">
      <c r="B109" s="808"/>
      <c r="C109" s="685" t="s">
        <v>225</v>
      </c>
      <c r="D109" s="809"/>
      <c r="E109" s="810"/>
      <c r="F109" s="810"/>
      <c r="G109" s="811"/>
      <c r="H109" s="827" t="str">
        <f>IF('⑧2.変更活動積算内訳（PR）'!M517=0,"",'⑧2.変更活動積算内訳（PR）'!M517)</f>
        <v/>
      </c>
      <c r="I109" s="812"/>
      <c r="J109" s="835" t="str">
        <f t="shared" si="22"/>
        <v/>
      </c>
      <c r="M109" s="582"/>
      <c r="N109" s="582"/>
      <c r="O109" s="684"/>
      <c r="P109" s="582"/>
      <c r="Q109" s="582"/>
      <c r="R109" s="147"/>
      <c r="S109" s="147"/>
    </row>
    <row r="110" spans="2:19" ht="36" customHeight="1">
      <c r="B110" s="818" t="str">
        <f>IF('②4.実施状況（PR）'!G57="実施済","報告済",IF('②4.実施状況（PR）'!B57="中止","中止",'②4.実施状況（PR）'!B57))</f>
        <v/>
      </c>
      <c r="C110" s="819" t="str">
        <f>IF(B110="","",IF(B110="報告済","",IF(B110="中止","",IF('⑦1.活動計画変更（PR）'!C111="変更","変更","申請時"))))</f>
        <v/>
      </c>
      <c r="D110" s="820" t="str">
        <f>IF(C110="","",'②4.実施状況（PR）'!C57)</f>
        <v/>
      </c>
      <c r="E110" s="821" t="str">
        <f>IF($C110="","",'②4.実施状況（PR）'!D57)</f>
        <v/>
      </c>
      <c r="F110" s="821" t="str">
        <f>IF($C110="","",'②4.実施状況（PR）'!E57)</f>
        <v/>
      </c>
      <c r="G110" s="822" t="str">
        <f>IF($C110="","",'②4.実施状況（PR）'!F57)</f>
        <v/>
      </c>
      <c r="H110" s="826" t="str">
        <f>IF($C110="","",IF('⑦1.活動計画変更（PR）'!$C111="変更",'⑦1.活動計画変更（PR）'!H111,'⑦1.活動計画変更（PR）'!H110))</f>
        <v/>
      </c>
      <c r="I110" s="823" t="str">
        <f>IF($C110="","",IF('⑦1.活動計画変更（PR）'!$C111="変更",'⑦1.活動計画変更（PR）'!I111,'⑦1.活動計画変更（PR）'!I110))</f>
        <v/>
      </c>
      <c r="J110" s="833" t="str">
        <f t="shared" si="22"/>
        <v/>
      </c>
      <c r="M110" s="603" t="str">
        <f>IF(C111="選択","",IF(C111="中止",-(H110),IF(C111="変更",(H111-H110),"")))</f>
        <v/>
      </c>
      <c r="N110" s="603" t="str">
        <f>IF(C111="選択","",IF(C111="中止",-(I110),IF(C111="変更",(I111-I110),"")))</f>
        <v/>
      </c>
      <c r="O110" s="717" t="str">
        <f t="shared" ref="O110" si="34">IF(B110="","",B110)</f>
        <v/>
      </c>
      <c r="P110" s="603" t="str">
        <f>IF(B110="","",IF(C111="変更",H111,IF(C111="中止",0,IF(B110="報告済",'⑦1.活動計画変更（PR）'!P110,H110))))</f>
        <v/>
      </c>
      <c r="Q110" s="603" t="str">
        <f>IF(B110="","",IF(C111="変更",I111,IF(C111="中止",0,IF(B110="報告済",'⑦1.活動計画変更（PR）'!Q110,I110))))</f>
        <v/>
      </c>
      <c r="R110" s="165">
        <f>IF(C111="変更",'⑧2.変更活動積算内訳（PR）'!N527,IF('⑧1.活動計画変更（PR）'!C111="中止",0,'⑧2.変更活動積算内訳（PR）'!G527))</f>
        <v>0</v>
      </c>
      <c r="S110" s="165">
        <f>IF(C111="変更",'⑧2.変更活動積算内訳（PR）'!O527,IF('⑧1.活動計画変更（PR）'!C111="中止",0,'⑧2.変更活動積算内訳（PR）'!H527))</f>
        <v>0</v>
      </c>
    </row>
    <row r="111" spans="2:19" ht="36" customHeight="1">
      <c r="B111" s="808"/>
      <c r="C111" s="685" t="s">
        <v>225</v>
      </c>
      <c r="D111" s="809"/>
      <c r="E111" s="810"/>
      <c r="F111" s="810"/>
      <c r="G111" s="811"/>
      <c r="H111" s="827" t="str">
        <f>IF('⑧2.変更活動積算内訳（PR）'!M527=0,"",'⑧2.変更活動積算内訳（PR）'!M527)</f>
        <v/>
      </c>
      <c r="I111" s="812"/>
      <c r="J111" s="835" t="str">
        <f t="shared" si="22"/>
        <v/>
      </c>
      <c r="M111" s="582"/>
      <c r="N111" s="582"/>
      <c r="O111" s="684"/>
      <c r="P111" s="582"/>
      <c r="Q111" s="582"/>
      <c r="R111" s="147"/>
      <c r="S111" s="147"/>
    </row>
    <row r="112" spans="2:19" ht="36" customHeight="1">
      <c r="B112" s="818" t="str">
        <f>IF('②4.実施状況（PR）'!G58="実施済","報告済",IF('②4.実施状況（PR）'!B58="中止","中止",'②4.実施状況（PR）'!B58))</f>
        <v/>
      </c>
      <c r="C112" s="819" t="str">
        <f>IF(B112="","",IF(B112="報告済","",IF(B112="中止","",IF('⑦1.活動計画変更（PR）'!C113="変更","変更","申請時"))))</f>
        <v/>
      </c>
      <c r="D112" s="820" t="str">
        <f>IF(C112="","",'②4.実施状況（PR）'!C58)</f>
        <v/>
      </c>
      <c r="E112" s="821" t="str">
        <f>IF($C112="","",'②4.実施状況（PR）'!D58)</f>
        <v/>
      </c>
      <c r="F112" s="821" t="str">
        <f>IF($C112="","",'②4.実施状況（PR）'!E58)</f>
        <v/>
      </c>
      <c r="G112" s="822" t="str">
        <f>IF($C112="","",'②4.実施状況（PR）'!F58)</f>
        <v/>
      </c>
      <c r="H112" s="826" t="str">
        <f>IF($C112="","",IF('⑦1.活動計画変更（PR）'!$C113="変更",'⑦1.活動計画変更（PR）'!H113,'⑦1.活動計画変更（PR）'!H112))</f>
        <v/>
      </c>
      <c r="I112" s="823" t="str">
        <f>IF($C112="","",IF('⑦1.活動計画変更（PR）'!$C113="変更",'⑦1.活動計画変更（PR）'!I113,'⑦1.活動計画変更（PR）'!I112))</f>
        <v/>
      </c>
      <c r="J112" s="833" t="str">
        <f t="shared" si="22"/>
        <v/>
      </c>
      <c r="M112" s="603" t="str">
        <f>IF(C113="選択","",IF(C113="中止",-(H112),IF(C113="変更",(H113-H112),"")))</f>
        <v/>
      </c>
      <c r="N112" s="603" t="str">
        <f>IF(C113="選択","",IF(C113="中止",-(I112),IF(C113="変更",(I113-I112),"")))</f>
        <v/>
      </c>
      <c r="O112" s="717" t="str">
        <f t="shared" ref="O112" si="35">IF(B112="","",B112)</f>
        <v/>
      </c>
      <c r="P112" s="603" t="str">
        <f>IF(B112="","",IF(C113="変更",H113,IF(C113="中止",0,IF(B112="報告済",'⑦1.活動計画変更（PR）'!P112,H112))))</f>
        <v/>
      </c>
      <c r="Q112" s="603" t="str">
        <f>IF(B112="","",IF(C113="変更",I113,IF(C113="中止",0,IF(B112="報告済",'⑦1.活動計画変更（PR）'!Q112,I112))))</f>
        <v/>
      </c>
      <c r="R112" s="165">
        <f>IF(C113="変更",'⑧2.変更活動積算内訳（PR）'!N537,IF('⑧1.活動計画変更（PR）'!C113="中止",0,'⑧2.変更活動積算内訳（PR）'!G537))</f>
        <v>0</v>
      </c>
      <c r="S112" s="165">
        <f>IF(C113="変更",'⑧2.変更活動積算内訳（PR）'!O537,IF('⑧1.活動計画変更（PR）'!C113="中止",0,'⑧2.変更活動積算内訳（PR）'!H537))</f>
        <v>0</v>
      </c>
    </row>
    <row r="113" spans="2:19" ht="36" customHeight="1">
      <c r="B113" s="808"/>
      <c r="C113" s="685" t="s">
        <v>225</v>
      </c>
      <c r="D113" s="809"/>
      <c r="E113" s="810"/>
      <c r="F113" s="810"/>
      <c r="G113" s="811"/>
      <c r="H113" s="827" t="str">
        <f>IF('⑧2.変更活動積算内訳（PR）'!M537=0,"",'⑧2.変更活動積算内訳（PR）'!M537)</f>
        <v/>
      </c>
      <c r="I113" s="812"/>
      <c r="J113" s="835" t="str">
        <f t="shared" si="22"/>
        <v/>
      </c>
      <c r="M113" s="582"/>
      <c r="N113" s="582"/>
      <c r="O113" s="684"/>
      <c r="P113" s="582"/>
      <c r="Q113" s="582"/>
      <c r="R113" s="147"/>
      <c r="S113" s="147"/>
    </row>
    <row r="114" spans="2:19" ht="36" customHeight="1">
      <c r="B114" s="818" t="str">
        <f>IF('②4.実施状況（PR）'!G59="実施済","報告済",IF('②4.実施状況（PR）'!B59="中止","中止",'②4.実施状況（PR）'!B59))</f>
        <v/>
      </c>
      <c r="C114" s="819" t="str">
        <f>IF(B114="","",IF(B114="報告済","",IF(B114="中止","",IF('⑦1.活動計画変更（PR）'!C115="変更","変更","申請時"))))</f>
        <v/>
      </c>
      <c r="D114" s="820" t="str">
        <f>IF(C114="","",'②4.実施状況（PR）'!C59)</f>
        <v/>
      </c>
      <c r="E114" s="821" t="str">
        <f>IF($C114="","",'②4.実施状況（PR）'!D59)</f>
        <v/>
      </c>
      <c r="F114" s="821" t="str">
        <f>IF($C114="","",'②4.実施状況（PR）'!E59)</f>
        <v/>
      </c>
      <c r="G114" s="822" t="str">
        <f>IF($C114="","",'②4.実施状況（PR）'!F59)</f>
        <v/>
      </c>
      <c r="H114" s="826" t="str">
        <f>IF($C114="","",IF('⑦1.活動計画変更（PR）'!$C115="変更",'⑦1.活動計画変更（PR）'!H115,'⑦1.活動計画変更（PR）'!H114))</f>
        <v/>
      </c>
      <c r="I114" s="823" t="str">
        <f>IF($C114="","",IF('⑦1.活動計画変更（PR）'!$C115="変更",'⑦1.活動計画変更（PR）'!I115,'⑦1.活動計画変更（PR）'!I114))</f>
        <v/>
      </c>
      <c r="J114" s="833" t="str">
        <f t="shared" si="22"/>
        <v/>
      </c>
      <c r="M114" s="603" t="str">
        <f>IF(C115="選択","",IF(C115="中止",-(H114),IF(C115="変更",(H115-H114),"")))</f>
        <v/>
      </c>
      <c r="N114" s="603" t="str">
        <f>IF(C115="選択","",IF(C115="中止",-(I114),IF(C115="変更",(I115-I114),"")))</f>
        <v/>
      </c>
      <c r="O114" s="717" t="str">
        <f t="shared" ref="O114" si="36">IF(B114="","",B114)</f>
        <v/>
      </c>
      <c r="P114" s="603" t="str">
        <f>IF(B114="","",IF(C115="変更",H115,IF(C115="中止",0,IF(B114="報告済",'⑦1.活動計画変更（PR）'!P114,H114))))</f>
        <v/>
      </c>
      <c r="Q114" s="603" t="str">
        <f>IF(B114="","",IF(C115="変更",I115,IF(C115="中止",0,IF(B114="報告済",'⑦1.活動計画変更（PR）'!Q114,I114))))</f>
        <v/>
      </c>
      <c r="R114" s="165">
        <f>IF(C115="変更",'⑧2.変更活動積算内訳（PR）'!N547,IF('⑧1.活動計画変更（PR）'!C115="中止",0,'⑧2.変更活動積算内訳（PR）'!G547))</f>
        <v>0</v>
      </c>
      <c r="S114" s="165">
        <f>IF(C115="変更",'⑧2.変更活動積算内訳（PR）'!O547,IF('⑧1.活動計画変更（PR）'!C115="中止",0,'⑧2.変更活動積算内訳（PR）'!H547))</f>
        <v>0</v>
      </c>
    </row>
    <row r="115" spans="2:19" ht="36" customHeight="1">
      <c r="B115" s="808"/>
      <c r="C115" s="685" t="s">
        <v>225</v>
      </c>
      <c r="D115" s="809"/>
      <c r="E115" s="810"/>
      <c r="F115" s="810"/>
      <c r="G115" s="811"/>
      <c r="H115" s="827" t="str">
        <f>IF('⑧2.変更活動積算内訳（PR）'!M547=0,"",'⑧2.変更活動積算内訳（PR）'!M547)</f>
        <v/>
      </c>
      <c r="I115" s="812"/>
      <c r="J115" s="835" t="str">
        <f t="shared" si="22"/>
        <v/>
      </c>
      <c r="M115" s="582"/>
      <c r="N115" s="582"/>
      <c r="O115" s="684"/>
      <c r="P115" s="582"/>
      <c r="Q115" s="582"/>
      <c r="R115" s="147"/>
      <c r="S115" s="147"/>
    </row>
    <row r="116" spans="2:19" ht="36" customHeight="1">
      <c r="B116" s="818" t="str">
        <f>IF('②4.実施状況（PR）'!G60="実施済","報告済",IF('②4.実施状況（PR）'!B60="中止","中止",'②4.実施状況（PR）'!B60))</f>
        <v/>
      </c>
      <c r="C116" s="819" t="str">
        <f>IF(B116="","",IF(B116="報告済","",IF(B116="中止","",IF('⑦1.活動計画変更（PR）'!C117="変更","変更","申請時"))))</f>
        <v/>
      </c>
      <c r="D116" s="820" t="str">
        <f>IF(C116="","",'②4.実施状況（PR）'!C60)</f>
        <v/>
      </c>
      <c r="E116" s="821" t="str">
        <f>IF($C116="","",'②4.実施状況（PR）'!D60)</f>
        <v/>
      </c>
      <c r="F116" s="821" t="str">
        <f>IF($C116="","",'②4.実施状況（PR）'!E60)</f>
        <v/>
      </c>
      <c r="G116" s="822" t="str">
        <f>IF($C116="","",'②4.実施状況（PR）'!F60)</f>
        <v/>
      </c>
      <c r="H116" s="826" t="str">
        <f>IF($C116="","",IF('⑦1.活動計画変更（PR）'!$C117="変更",'⑦1.活動計画変更（PR）'!H117,'⑦1.活動計画変更（PR）'!H116))</f>
        <v/>
      </c>
      <c r="I116" s="823" t="str">
        <f>IF($C116="","",IF('⑦1.活動計画変更（PR）'!$C117="変更",'⑦1.活動計画変更（PR）'!I117,'⑦1.活動計画変更（PR）'!I116))</f>
        <v/>
      </c>
      <c r="J116" s="833" t="str">
        <f t="shared" si="22"/>
        <v/>
      </c>
      <c r="M116" s="603" t="str">
        <f>IF(C117="選択","",IF(C117="中止",-(H116),IF(C117="変更",(H117-H116),"")))</f>
        <v/>
      </c>
      <c r="N116" s="603" t="str">
        <f>IF(C117="選択","",IF(C117="中止",-(I116),IF(C117="変更",(I117-I116),"")))</f>
        <v/>
      </c>
      <c r="O116" s="717" t="str">
        <f t="shared" ref="O116" si="37">IF(B116="","",B116)</f>
        <v/>
      </c>
      <c r="P116" s="603" t="str">
        <f>IF(B116="","",IF(C117="変更",H117,IF(C117="中止",0,IF(B116="報告済",'⑦1.活動計画変更（PR）'!P116,H116))))</f>
        <v/>
      </c>
      <c r="Q116" s="603" t="str">
        <f>IF(B116="","",IF(C117="変更",I117,IF(C117="中止",0,IF(B116="報告済",'⑦1.活動計画変更（PR）'!Q116,I116))))</f>
        <v/>
      </c>
      <c r="R116" s="165">
        <f>IF(C117="変更",'⑧2.変更活動積算内訳（PR）'!N557,IF('⑧1.活動計画変更（PR）'!C117="中止",0,'⑧2.変更活動積算内訳（PR）'!G557))</f>
        <v>0</v>
      </c>
      <c r="S116" s="165">
        <f>IF(C117="変更",'⑧2.変更活動積算内訳（PR）'!O557,IF('⑧1.活動計画変更（PR）'!C117="中止",0,'⑧2.変更活動積算内訳（PR）'!H557))</f>
        <v>0</v>
      </c>
    </row>
    <row r="117" spans="2:19" ht="36" customHeight="1">
      <c r="B117" s="808"/>
      <c r="C117" s="685" t="s">
        <v>225</v>
      </c>
      <c r="D117" s="809"/>
      <c r="E117" s="810"/>
      <c r="F117" s="810"/>
      <c r="G117" s="811"/>
      <c r="H117" s="827" t="str">
        <f>IF('⑧2.変更活動積算内訳（PR）'!M557=0,"",'⑧2.変更活動積算内訳（PR）'!M557)</f>
        <v/>
      </c>
      <c r="I117" s="812"/>
      <c r="J117" s="835" t="str">
        <f t="shared" si="22"/>
        <v/>
      </c>
      <c r="M117" s="582"/>
      <c r="N117" s="582"/>
      <c r="O117" s="684"/>
      <c r="P117" s="582"/>
      <c r="Q117" s="582"/>
      <c r="R117" s="147"/>
      <c r="S117" s="147"/>
    </row>
    <row r="118" spans="2:19" ht="36" customHeight="1">
      <c r="B118" s="818" t="str">
        <f>IF('②4.実施状況（PR）'!G61="実施済","報告済",IF('②4.実施状況（PR）'!B61="中止","中止",'②4.実施状況（PR）'!B61))</f>
        <v/>
      </c>
      <c r="C118" s="819" t="str">
        <f>IF(B118="","",IF(B118="報告済","",IF(B118="中止","",IF('⑦1.活動計画変更（PR）'!C119="変更","変更","申請時"))))</f>
        <v/>
      </c>
      <c r="D118" s="820" t="str">
        <f>IF(C118="","",'②4.実施状況（PR）'!C61)</f>
        <v/>
      </c>
      <c r="E118" s="821" t="str">
        <f>IF($C118="","",'②4.実施状況（PR）'!D61)</f>
        <v/>
      </c>
      <c r="F118" s="821" t="str">
        <f>IF($C118="","",'②4.実施状況（PR）'!E61)</f>
        <v/>
      </c>
      <c r="G118" s="822" t="str">
        <f>IF($C118="","",'②4.実施状況（PR）'!F61)</f>
        <v/>
      </c>
      <c r="H118" s="826" t="str">
        <f>IF($C118="","",IF('⑦1.活動計画変更（PR）'!$C119="変更",'⑦1.活動計画変更（PR）'!H119,'⑦1.活動計画変更（PR）'!H118))</f>
        <v/>
      </c>
      <c r="I118" s="823" t="str">
        <f>IF($C118="","",IF('⑦1.活動計画変更（PR）'!$C119="変更",'⑦1.活動計画変更（PR）'!I119,'⑦1.活動計画変更（PR）'!I118))</f>
        <v/>
      </c>
      <c r="J118" s="833" t="str">
        <f t="shared" si="22"/>
        <v/>
      </c>
      <c r="M118" s="603" t="str">
        <f>IF(C119="選択","",IF(C119="中止",-(H118),IF(C119="変更",(H119-H118),"")))</f>
        <v/>
      </c>
      <c r="N118" s="603" t="str">
        <f>IF(C119="選択","",IF(C119="中止",-(I118),IF(C119="変更",(I119-I118),"")))</f>
        <v/>
      </c>
      <c r="O118" s="717" t="str">
        <f t="shared" ref="O118" si="38">IF(B118="","",B118)</f>
        <v/>
      </c>
      <c r="P118" s="603" t="str">
        <f>IF(B118="","",IF(C119="変更",H119,IF(C119="中止",0,IF(B118="報告済",'⑦1.活動計画変更（PR）'!P118,H118))))</f>
        <v/>
      </c>
      <c r="Q118" s="603" t="str">
        <f>IF(B118="","",IF(C119="変更",I119,IF(C119="中止",0,IF(B118="報告済",'⑦1.活動計画変更（PR）'!Q118,I118))))</f>
        <v/>
      </c>
      <c r="R118" s="165">
        <f>IF(C119="変更",'⑧2.変更活動積算内訳（PR）'!N567,IF('⑧1.活動計画変更（PR）'!C119="中止",0,'⑧2.変更活動積算内訳（PR）'!G567))</f>
        <v>0</v>
      </c>
      <c r="S118" s="165">
        <f>IF(C119="変更",'⑧2.変更活動積算内訳（PR）'!O567,IF('⑧1.活動計画変更（PR）'!C119="中止",0,'⑧2.変更活動積算内訳（PR）'!H567))</f>
        <v>0</v>
      </c>
    </row>
    <row r="119" spans="2:19" ht="36" customHeight="1">
      <c r="B119" s="808"/>
      <c r="C119" s="685" t="s">
        <v>225</v>
      </c>
      <c r="D119" s="809"/>
      <c r="E119" s="810"/>
      <c r="F119" s="810"/>
      <c r="G119" s="811"/>
      <c r="H119" s="827" t="str">
        <f>IF('⑧2.変更活動積算内訳（PR）'!M567=0,"",'⑧2.変更活動積算内訳（PR）'!M567)</f>
        <v/>
      </c>
      <c r="I119" s="812"/>
      <c r="J119" s="835" t="str">
        <f t="shared" si="22"/>
        <v/>
      </c>
      <c r="M119" s="582"/>
      <c r="N119" s="582"/>
      <c r="O119" s="684"/>
      <c r="P119" s="582"/>
      <c r="Q119" s="582"/>
      <c r="R119" s="147"/>
      <c r="S119" s="147"/>
    </row>
    <row r="120" spans="2:19" ht="36" customHeight="1">
      <c r="B120" s="818" t="str">
        <f>IF('②4.実施状況（PR）'!G62="実施済","報告済",IF('②4.実施状況（PR）'!B62="中止","中止",'②4.実施状況（PR）'!B62))</f>
        <v/>
      </c>
      <c r="C120" s="819" t="str">
        <f>IF(B120="","",IF(B120="報告済","",IF(B120="中止","",IF('⑦1.活動計画変更（PR）'!C121="変更","変更","申請時"))))</f>
        <v/>
      </c>
      <c r="D120" s="820" t="str">
        <f>IF(C120="","",'②4.実施状況（PR）'!C62)</f>
        <v/>
      </c>
      <c r="E120" s="821" t="str">
        <f>IF($C120="","",'②4.実施状況（PR）'!D62)</f>
        <v/>
      </c>
      <c r="F120" s="821" t="str">
        <f>IF($C120="","",'②4.実施状況（PR）'!E62)</f>
        <v/>
      </c>
      <c r="G120" s="822" t="str">
        <f>IF($C120="","",'②4.実施状況（PR）'!F62)</f>
        <v/>
      </c>
      <c r="H120" s="826" t="str">
        <f>IF($C120="","",IF('⑦1.活動計画変更（PR）'!$C121="変更",'⑦1.活動計画変更（PR）'!H121,'⑦1.活動計画変更（PR）'!H120))</f>
        <v/>
      </c>
      <c r="I120" s="823" t="str">
        <f>IF($C120="","",IF('⑦1.活動計画変更（PR）'!$C121="変更",'⑦1.活動計画変更（PR）'!I121,'⑦1.活動計画変更（PR）'!I120))</f>
        <v/>
      </c>
      <c r="J120" s="833" t="str">
        <f t="shared" si="22"/>
        <v/>
      </c>
      <c r="M120" s="603" t="str">
        <f>IF(C121="選択","",IF(C121="中止",-(H120),IF(C121="変更",(H121-H120),"")))</f>
        <v/>
      </c>
      <c r="N120" s="603" t="str">
        <f>IF(C121="選択","",IF(C121="中止",-(I120),IF(C121="変更",(I121-I120),"")))</f>
        <v/>
      </c>
      <c r="O120" s="717" t="str">
        <f t="shared" ref="O120" si="39">IF(B120="","",B120)</f>
        <v/>
      </c>
      <c r="P120" s="603" t="str">
        <f>IF(B120="","",IF(C121="変更",H121,IF(C121="中止",0,IF(B120="報告済",'⑦1.活動計画変更（PR）'!P120,H120))))</f>
        <v/>
      </c>
      <c r="Q120" s="603" t="str">
        <f>IF(B120="","",IF(C121="変更",I121,IF(C121="中止",0,IF(B120="報告済",'⑦1.活動計画変更（PR）'!Q120,I120))))</f>
        <v/>
      </c>
      <c r="R120" s="165">
        <f>IF(C121="変更",'⑧2.変更活動積算内訳（PR）'!N577,IF('⑧1.活動計画変更（PR）'!C121="中止",0,'⑧2.変更活動積算内訳（PR）'!G577))</f>
        <v>0</v>
      </c>
      <c r="S120" s="165">
        <f>IF(C121="変更",'⑧2.変更活動積算内訳（PR）'!O577,IF('⑧1.活動計画変更（PR）'!C121="中止",0,'⑧2.変更活動積算内訳（PR）'!H577))</f>
        <v>0</v>
      </c>
    </row>
    <row r="121" spans="2:19" ht="36" customHeight="1">
      <c r="B121" s="808"/>
      <c r="C121" s="685" t="s">
        <v>225</v>
      </c>
      <c r="D121" s="809"/>
      <c r="E121" s="810"/>
      <c r="F121" s="810"/>
      <c r="G121" s="811"/>
      <c r="H121" s="827" t="str">
        <f>IF('⑧2.変更活動積算内訳（PR）'!M577=0,"",'⑧2.変更活動積算内訳（PR）'!M577)</f>
        <v/>
      </c>
      <c r="I121" s="812"/>
      <c r="J121" s="835" t="str">
        <f t="shared" si="22"/>
        <v/>
      </c>
      <c r="M121" s="582"/>
      <c r="N121" s="582"/>
      <c r="O121" s="684"/>
      <c r="P121" s="582"/>
      <c r="Q121" s="582"/>
      <c r="R121" s="147"/>
      <c r="S121" s="147"/>
    </row>
    <row r="122" spans="2:19" ht="36" customHeight="1">
      <c r="B122" s="818" t="str">
        <f>IF('②4.実施状況（PR）'!G63="実施済","報告済",IF('②4.実施状況（PR）'!B63="中止","中止",'②4.実施状況（PR）'!B63))</f>
        <v/>
      </c>
      <c r="C122" s="819" t="str">
        <f>IF(B122="","",IF(B122="報告済","",IF(B122="中止","",IF('⑦1.活動計画変更（PR）'!C123="変更","変更","申請時"))))</f>
        <v/>
      </c>
      <c r="D122" s="820" t="str">
        <f>IF(C122="","",'②4.実施状況（PR）'!C63)</f>
        <v/>
      </c>
      <c r="E122" s="821" t="str">
        <f>IF($C122="","",'②4.実施状況（PR）'!D63)</f>
        <v/>
      </c>
      <c r="F122" s="821" t="str">
        <f>IF($C122="","",'②4.実施状況（PR）'!E63)</f>
        <v/>
      </c>
      <c r="G122" s="822" t="str">
        <f>IF($C122="","",'②4.実施状況（PR）'!F63)</f>
        <v/>
      </c>
      <c r="H122" s="826" t="str">
        <f>IF($C122="","",IF('⑦1.活動計画変更（PR）'!$C123="変更",'⑦1.活動計画変更（PR）'!H123,'⑦1.活動計画変更（PR）'!H122))</f>
        <v/>
      </c>
      <c r="I122" s="823" t="str">
        <f>IF($C122="","",IF('⑦1.活動計画変更（PR）'!$C123="変更",'⑦1.活動計画変更（PR）'!I123,'⑦1.活動計画変更（PR）'!I122))</f>
        <v/>
      </c>
      <c r="J122" s="833" t="str">
        <f t="shared" si="22"/>
        <v/>
      </c>
      <c r="M122" s="603" t="str">
        <f>IF(C123="選択","",IF(C123="中止",-(H122),IF(C123="変更",(H123-H122),"")))</f>
        <v/>
      </c>
      <c r="N122" s="603" t="str">
        <f>IF(C123="選択","",IF(C123="中止",-(I122),IF(C123="変更",(I123-I122),"")))</f>
        <v/>
      </c>
      <c r="O122" s="717" t="str">
        <f t="shared" ref="O122" si="40">IF(B122="","",B122)</f>
        <v/>
      </c>
      <c r="P122" s="603" t="str">
        <f>IF(B122="","",IF(C123="変更",H123,IF(C123="中止",0,IF(B122="報告済",'⑦1.活動計画変更（PR）'!P122,H122))))</f>
        <v/>
      </c>
      <c r="Q122" s="603" t="str">
        <f>IF(B122="","",IF(C123="変更",I123,IF(C123="中止",0,IF(B122="報告済",'⑦1.活動計画変更（PR）'!Q122,I122))))</f>
        <v/>
      </c>
      <c r="R122" s="165">
        <f>IF(C123="変更",'⑧2.変更活動積算内訳（PR）'!N587,IF('⑧1.活動計画変更（PR）'!C123="中止",0,'⑧2.変更活動積算内訳（PR）'!G587))</f>
        <v>0</v>
      </c>
      <c r="S122" s="165">
        <f>IF(C123="変更",'⑧2.変更活動積算内訳（PR）'!O587,IF('⑧1.活動計画変更（PR）'!C123="中止",0,'⑧2.変更活動積算内訳（PR）'!H587))</f>
        <v>0</v>
      </c>
    </row>
    <row r="123" spans="2:19" ht="36" customHeight="1">
      <c r="B123" s="808"/>
      <c r="C123" s="685" t="s">
        <v>225</v>
      </c>
      <c r="D123" s="809"/>
      <c r="E123" s="810"/>
      <c r="F123" s="810"/>
      <c r="G123" s="811"/>
      <c r="H123" s="827" t="str">
        <f>IF('⑧2.変更活動積算内訳（PR）'!M587=0,"",'⑧2.変更活動積算内訳（PR）'!M587)</f>
        <v/>
      </c>
      <c r="I123" s="812"/>
      <c r="J123" s="835" t="str">
        <f t="shared" si="22"/>
        <v/>
      </c>
      <c r="M123" s="582"/>
      <c r="N123" s="582"/>
      <c r="O123" s="684"/>
      <c r="P123" s="582"/>
      <c r="Q123" s="582"/>
      <c r="R123" s="147"/>
      <c r="S123" s="147"/>
    </row>
    <row r="124" spans="2:19" ht="36" customHeight="1">
      <c r="B124" s="818" t="str">
        <f>IF('②4.実施状況（PR）'!G64="実施済","報告済",IF('②4.実施状況（PR）'!B64="中止","中止",'②4.実施状況（PR）'!B64))</f>
        <v/>
      </c>
      <c r="C124" s="819" t="str">
        <f>IF(B124="","",IF(B124="報告済","",IF(B124="中止","",IF('⑦1.活動計画変更（PR）'!C125="変更","変更","申請時"))))</f>
        <v/>
      </c>
      <c r="D124" s="820" t="str">
        <f>IF(C124="","",'②4.実施状況（PR）'!C64)</f>
        <v/>
      </c>
      <c r="E124" s="821" t="str">
        <f>IF($C124="","",'②4.実施状況（PR）'!D64)</f>
        <v/>
      </c>
      <c r="F124" s="821" t="str">
        <f>IF($C124="","",'②4.実施状況（PR）'!E64)</f>
        <v/>
      </c>
      <c r="G124" s="822" t="str">
        <f>IF($C124="","",'②4.実施状況（PR）'!F64)</f>
        <v/>
      </c>
      <c r="H124" s="826" t="str">
        <f>IF($C124="","",IF('⑦1.活動計画変更（PR）'!$C125="変更",'⑦1.活動計画変更（PR）'!H125,'⑦1.活動計画変更（PR）'!H124))</f>
        <v/>
      </c>
      <c r="I124" s="823" t="str">
        <f>IF($C124="","",IF('⑦1.活動計画変更（PR）'!$C125="変更",'⑦1.活動計画変更（PR）'!I125,'⑦1.活動計画変更（PR）'!I124))</f>
        <v/>
      </c>
      <c r="J124" s="833" t="str">
        <f t="shared" si="22"/>
        <v/>
      </c>
      <c r="M124" s="603" t="str">
        <f>IF(C125="選択","",IF(C125="中止",-(H124),IF(C125="変更",(H125-H124),"")))</f>
        <v/>
      </c>
      <c r="N124" s="603" t="str">
        <f>IF(C125="選択","",IF(C125="中止",-(I124),IF(C125="変更",(I125-I124),"")))</f>
        <v/>
      </c>
      <c r="O124" s="717" t="str">
        <f t="shared" ref="O124" si="41">IF(B124="","",B124)</f>
        <v/>
      </c>
      <c r="P124" s="603" t="str">
        <f>IF(B124="","",IF(C125="変更",H125,IF(C125="中止",0,IF(B124="報告済",'⑦1.活動計画変更（PR）'!P124,H124))))</f>
        <v/>
      </c>
      <c r="Q124" s="603" t="str">
        <f>IF(B124="","",IF(C125="変更",I125,IF(C125="中止",0,IF(B124="報告済",'⑦1.活動計画変更（PR）'!Q124,I124))))</f>
        <v/>
      </c>
      <c r="R124" s="165">
        <f>IF(C125="変更",'⑧2.変更活動積算内訳（PR）'!N597,IF('⑧1.活動計画変更（PR）'!C125="中止",0,'⑧2.変更活動積算内訳（PR）'!G597))</f>
        <v>0</v>
      </c>
      <c r="S124" s="165">
        <f>IF(C125="変更",'⑧2.変更活動積算内訳（PR）'!O597,IF('⑧1.活動計画変更（PR）'!C125="中止",0,'⑧2.変更活動積算内訳（PR）'!H597))</f>
        <v>0</v>
      </c>
    </row>
    <row r="125" spans="2:19" ht="36" customHeight="1" thickBot="1">
      <c r="B125" s="813"/>
      <c r="C125" s="696" t="s">
        <v>225</v>
      </c>
      <c r="D125" s="814"/>
      <c r="E125" s="815"/>
      <c r="F125" s="815"/>
      <c r="G125" s="816"/>
      <c r="H125" s="828" t="str">
        <f>IF('⑧2.変更活動積算内訳（PR）'!M597=0,"",'⑧2.変更活動積算内訳（PR）'!M597)</f>
        <v/>
      </c>
      <c r="I125" s="817"/>
      <c r="J125" s="834" t="str">
        <f t="shared" si="22"/>
        <v/>
      </c>
      <c r="M125" s="582"/>
      <c r="N125" s="582"/>
      <c r="O125" s="684"/>
      <c r="P125" s="582"/>
      <c r="Q125" s="582"/>
      <c r="R125" s="147"/>
      <c r="S125" s="147"/>
    </row>
    <row r="126" spans="2:19" ht="36" customHeight="1">
      <c r="B126" s="818" t="str">
        <f>IF('②4.実施状況（PR）'!G65="実施済","報告済",IF('②4.実施状況（PR）'!B65="中止","中止",'②4.実施状況（PR）'!B65))</f>
        <v/>
      </c>
      <c r="C126" s="819" t="str">
        <f>IF(B126="","",IF(B126="報告済","",IF(B126="中止","",IF('⑦1.活動計画変更（PR）'!C127="変更","変更","申請時"))))</f>
        <v/>
      </c>
      <c r="D126" s="820" t="str">
        <f>IF(C126="","",'②4.実施状況（PR）'!C65)</f>
        <v/>
      </c>
      <c r="E126" s="821" t="str">
        <f>IF($C126="","",'②4.実施状況（PR）'!D65)</f>
        <v/>
      </c>
      <c r="F126" s="821" t="str">
        <f>IF($C126="","",'②4.実施状況（PR）'!E65)</f>
        <v/>
      </c>
      <c r="G126" s="822" t="str">
        <f>IF($C126="","",'②4.実施状況（PR）'!F65)</f>
        <v/>
      </c>
      <c r="H126" s="826" t="str">
        <f>IF($C126="","",IF('⑦1.活動計画変更（PR）'!$C127="変更",'⑦1.活動計画変更（PR）'!H127,'⑦1.活動計画変更（PR）'!H126))</f>
        <v/>
      </c>
      <c r="I126" s="823" t="str">
        <f>IF($C126="","",IF('⑦1.活動計画変更（PR）'!$C127="変更",'⑦1.活動計画変更（PR）'!I127,'⑦1.活動計画変更（PR）'!I126))</f>
        <v/>
      </c>
      <c r="J126" s="829" t="str">
        <f>IF(I126="","",(I126/H126))</f>
        <v/>
      </c>
      <c r="L126" s="146"/>
      <c r="M126" s="716" t="str">
        <f>IF(C127="選択","",IF(C127="中止",-(H126),IF(C127="変更",(H127-H126),"")))</f>
        <v/>
      </c>
      <c r="N126" s="716" t="str">
        <f>IF(C127="選択","",IF(C127="中止",-(I126),IF(C127="変更",(I127-I126),"")))</f>
        <v/>
      </c>
      <c r="O126" s="717" t="str">
        <f>IF(B126="","",B126)</f>
        <v/>
      </c>
      <c r="P126" s="716" t="str">
        <f>IF(B126="","",IF(C127="変更",H127,IF(C127="中止",0,IF(B126="報告済",'⑦1.活動計画変更（PR）'!P126,H126))))</f>
        <v/>
      </c>
      <c r="Q126" s="716" t="str">
        <f>IF(B126="","",IF(C127="変更",I127,IF(C127="中止",0,IF(B126="報告済",'⑦1.活動計画変更（PR）'!Q126,I126))))</f>
        <v/>
      </c>
      <c r="R126" s="718">
        <f>IF(C127="変更",'⑧2.変更活動積算内訳（PR）'!N607,IF('⑧1.活動計画変更（PR）'!C127="中止",0,'⑧2.変更活動積算内訳（PR）'!G607))</f>
        <v>0</v>
      </c>
      <c r="S126" s="718">
        <f>IF(C127="変更",'⑧2.変更活動積算内訳（PR）'!O607,IF('⑧1.活動計画変更（PR）'!C127="中止",0,'⑧2.変更活動積算内訳（PR）'!H607))</f>
        <v>0</v>
      </c>
    </row>
    <row r="127" spans="2:19" ht="36" customHeight="1">
      <c r="B127" s="808"/>
      <c r="C127" s="685" t="s">
        <v>225</v>
      </c>
      <c r="D127" s="809"/>
      <c r="E127" s="810"/>
      <c r="F127" s="810"/>
      <c r="G127" s="811"/>
      <c r="H127" s="827" t="str">
        <f>IF('⑧2.変更活動積算内訳（PR）'!M607=0,"",'⑧2.変更活動積算内訳（PR）'!M607)</f>
        <v/>
      </c>
      <c r="I127" s="812"/>
      <c r="J127" s="830" t="str">
        <f t="shared" ref="J127:J165" si="42">IF(I127="","",(I127/H127))</f>
        <v/>
      </c>
      <c r="L127" s="151"/>
      <c r="M127" s="582"/>
      <c r="N127" s="582"/>
      <c r="O127" s="684"/>
      <c r="P127" s="582"/>
      <c r="Q127" s="582"/>
      <c r="R127" s="147"/>
      <c r="S127" s="147"/>
    </row>
    <row r="128" spans="2:19" ht="36" customHeight="1">
      <c r="B128" s="818" t="str">
        <f>IF('②4.実施状況（PR）'!G66="実施済","報告済",IF('②4.実施状況（PR）'!B66="中止","中止",'②4.実施状況（PR）'!B66))</f>
        <v/>
      </c>
      <c r="C128" s="819" t="str">
        <f>IF(B128="","",IF(B128="報告済","",IF(B128="中止","",IF('⑦1.活動計画変更（PR）'!C129="変更","変更","申請時"))))</f>
        <v/>
      </c>
      <c r="D128" s="820" t="str">
        <f>IF(C128="","",'②4.実施状況（PR）'!C66)</f>
        <v/>
      </c>
      <c r="E128" s="821" t="str">
        <f>IF($C128="","",'②4.実施状況（PR）'!D66)</f>
        <v/>
      </c>
      <c r="F128" s="821" t="str">
        <f>IF($C128="","",'②4.実施状況（PR）'!E66)</f>
        <v/>
      </c>
      <c r="G128" s="822" t="str">
        <f>IF($C128="","",'②4.実施状況（PR）'!F66)</f>
        <v/>
      </c>
      <c r="H128" s="826" t="str">
        <f>IF($C128="","",IF('⑦1.活動計画変更（PR）'!$C129="変更",'⑦1.活動計画変更（PR）'!H129,'⑦1.活動計画変更（PR）'!H128))</f>
        <v/>
      </c>
      <c r="I128" s="823" t="str">
        <f>IF($C128="","",IF('⑦1.活動計画変更（PR）'!$C129="変更",'⑦1.活動計画変更（PR）'!I129,'⑦1.活動計画変更（PR）'!I128))</f>
        <v/>
      </c>
      <c r="J128" s="831" t="str">
        <f t="shared" si="42"/>
        <v/>
      </c>
      <c r="L128" s="146"/>
      <c r="M128" s="603" t="str">
        <f>IF(C129="選択","",IF(C129="中止",H128,IF(C129="変更",(H129-H128),"")))</f>
        <v/>
      </c>
      <c r="N128" s="603" t="str">
        <f>IF(C129="選択","",IF(C129="中止",-(I128),IF(C129="変更",(I129-I128),"")))</f>
        <v/>
      </c>
      <c r="O128" s="717" t="str">
        <f t="shared" ref="O128" si="43">IF(B128="","",B128)</f>
        <v/>
      </c>
      <c r="P128" s="603" t="str">
        <f>IF(B128="","",IF(C129="変更",H129,IF(C129="中止",0,IF(B128="報告済",'⑦1.活動計画変更（PR）'!P128,H128))))</f>
        <v/>
      </c>
      <c r="Q128" s="603" t="str">
        <f>IF(B128="","",IF(C129="変更",I129,IF(C129="中止",0,IF(B128="報告済",'⑦1.活動計画変更（PR）'!Q128,I128))))</f>
        <v/>
      </c>
      <c r="R128" s="165">
        <f>IF(C129="変更",'⑧2.変更活動積算内訳（PR）'!N617,IF('⑧1.活動計画変更（PR）'!C129="中止",0,'⑧2.変更活動積算内訳（PR）'!G617))</f>
        <v>0</v>
      </c>
      <c r="S128" s="165">
        <f>IF(C129="変更",'⑧2.変更活動積算内訳（PR）'!O617,IF('⑧1.活動計画変更（PR）'!C129="中止",0,'⑧2.変更活動積算内訳（PR）'!H617))</f>
        <v>0</v>
      </c>
    </row>
    <row r="129" spans="2:19" ht="36" customHeight="1">
      <c r="B129" s="808"/>
      <c r="C129" s="685" t="s">
        <v>225</v>
      </c>
      <c r="D129" s="809"/>
      <c r="E129" s="810"/>
      <c r="F129" s="810"/>
      <c r="G129" s="811"/>
      <c r="H129" s="827" t="str">
        <f>IF('⑧2.変更活動積算内訳（PR）'!M617=0,"",'⑧2.変更活動積算内訳（PR）'!M617)</f>
        <v/>
      </c>
      <c r="I129" s="812"/>
      <c r="J129" s="832" t="str">
        <f t="shared" si="42"/>
        <v/>
      </c>
      <c r="L129" s="152"/>
      <c r="M129" s="582"/>
      <c r="N129" s="582"/>
      <c r="O129" s="684"/>
      <c r="P129" s="582"/>
      <c r="Q129" s="582"/>
      <c r="R129" s="147"/>
      <c r="S129" s="147"/>
    </row>
    <row r="130" spans="2:19" ht="36" customHeight="1">
      <c r="B130" s="818" t="str">
        <f>IF('②4.実施状況（PR）'!G67="実施済","報告済",IF('②4.実施状況（PR）'!B67="中止","中止",'②4.実施状況（PR）'!B67))</f>
        <v/>
      </c>
      <c r="C130" s="819" t="str">
        <f>IF(B130="","",IF(B130="報告済","",IF(B130="中止","",IF('⑦1.活動計画変更（PR）'!C131="変更","変更","申請時"))))</f>
        <v/>
      </c>
      <c r="D130" s="820" t="str">
        <f>IF(C130="","",'②4.実施状況（PR）'!C67)</f>
        <v/>
      </c>
      <c r="E130" s="821" t="str">
        <f>IF($C130="","",'②4.実施状況（PR）'!D67)</f>
        <v/>
      </c>
      <c r="F130" s="821" t="str">
        <f>IF($C130="","",'②4.実施状況（PR）'!E67)</f>
        <v/>
      </c>
      <c r="G130" s="822" t="str">
        <f>IF($C130="","",'②4.実施状況（PR）'!F67)</f>
        <v/>
      </c>
      <c r="H130" s="826" t="str">
        <f>IF($C130="","",IF('⑦1.活動計画変更（PR）'!$C131="変更",'⑦1.活動計画変更（PR）'!H131,'⑦1.活動計画変更（PR）'!H130))</f>
        <v/>
      </c>
      <c r="I130" s="823" t="str">
        <f>IF($C130="","",IF('⑦1.活動計画変更（PR）'!$C131="変更",'⑦1.活動計画変更（PR）'!I131,'⑦1.活動計画変更（PR）'!I130))</f>
        <v/>
      </c>
      <c r="J130" s="831" t="str">
        <f t="shared" si="42"/>
        <v/>
      </c>
      <c r="M130" s="603" t="str">
        <f>IF(C131="選択","",IF(C131="中止",-(H130),IF(C131="変更",(H131-H130),"")))</f>
        <v/>
      </c>
      <c r="N130" s="603" t="str">
        <f>IF(C131="選択","",IF(C131="中止",-(I130),IF(C131="変更",(I131-I130),"")))</f>
        <v/>
      </c>
      <c r="O130" s="717" t="str">
        <f t="shared" ref="O130" si="44">IF(B130="","",B130)</f>
        <v/>
      </c>
      <c r="P130" s="603" t="str">
        <f>IF(B130="","",IF(C131="変更",H131,IF(C131="中止",0,IF(B130="報告済",'⑦1.活動計画変更（PR）'!P130,H130))))</f>
        <v/>
      </c>
      <c r="Q130" s="603" t="str">
        <f>IF(B130="","",IF(C131="変更",I131,IF(C131="中止",0,IF(B130="報告済",'⑦1.活動計画変更（PR）'!Q130,I130))))</f>
        <v/>
      </c>
      <c r="R130" s="165">
        <f>IF(C131="変更",'⑧2.変更活動積算内訳（PR）'!N627,IF('⑧1.活動計画変更（PR）'!C131="中止",0,'⑧2.変更活動積算内訳（PR）'!G627))</f>
        <v>0</v>
      </c>
      <c r="S130" s="165">
        <f>IF(C131="変更",'⑧2.変更活動積算内訳（PR）'!O627,IF('⑧1.活動計画変更（PR）'!C131="中止",0,'⑧2.変更活動積算内訳（PR）'!H627))</f>
        <v>0</v>
      </c>
    </row>
    <row r="131" spans="2:19" ht="36" customHeight="1">
      <c r="B131" s="808"/>
      <c r="C131" s="685" t="s">
        <v>225</v>
      </c>
      <c r="D131" s="809"/>
      <c r="E131" s="810"/>
      <c r="F131" s="810"/>
      <c r="G131" s="811"/>
      <c r="H131" s="827" t="str">
        <f>IF('⑧2.変更活動積算内訳（PR）'!M627=0,"",'⑧2.変更活動積算内訳（PR）'!M627)</f>
        <v/>
      </c>
      <c r="I131" s="812"/>
      <c r="J131" s="832" t="str">
        <f t="shared" si="42"/>
        <v/>
      </c>
      <c r="M131" s="582"/>
      <c r="N131" s="582"/>
      <c r="O131" s="684"/>
      <c r="P131" s="582"/>
      <c r="Q131" s="582"/>
      <c r="R131" s="147"/>
      <c r="S131" s="147"/>
    </row>
    <row r="132" spans="2:19" ht="36" customHeight="1">
      <c r="B132" s="818" t="str">
        <f>IF('②4.実施状況（PR）'!G68="実施済","報告済",IF('②4.実施状況（PR）'!B68="中止","中止",'②4.実施状況（PR）'!B68))</f>
        <v/>
      </c>
      <c r="C132" s="819" t="str">
        <f>IF(B132="","",IF(B132="報告済","",IF(B132="中止","",IF('⑦1.活動計画変更（PR）'!C133="変更","変更","申請時"))))</f>
        <v/>
      </c>
      <c r="D132" s="820" t="str">
        <f>IF(C132="","",'②4.実施状況（PR）'!C68)</f>
        <v/>
      </c>
      <c r="E132" s="821" t="str">
        <f>IF($C132="","",'②4.実施状況（PR）'!D68)</f>
        <v/>
      </c>
      <c r="F132" s="821" t="str">
        <f>IF($C132="","",'②4.実施状況（PR）'!E68)</f>
        <v/>
      </c>
      <c r="G132" s="822" t="str">
        <f>IF($C132="","",'②4.実施状況（PR）'!F68)</f>
        <v/>
      </c>
      <c r="H132" s="826" t="str">
        <f>IF($C132="","",IF('⑦1.活動計画変更（PR）'!$C133="変更",'⑦1.活動計画変更（PR）'!H133,'⑦1.活動計画変更（PR）'!H132))</f>
        <v/>
      </c>
      <c r="I132" s="823" t="str">
        <f>IF($C132="","",IF('⑦1.活動計画変更（PR）'!$C133="変更",'⑦1.活動計画変更（PR）'!I133,'⑦1.活動計画変更（PR）'!I132))</f>
        <v/>
      </c>
      <c r="J132" s="831" t="str">
        <f t="shared" si="42"/>
        <v/>
      </c>
      <c r="M132" s="603" t="str">
        <f>IF(C133="選択","",IF(C133="中止",-(H132),IF(C133="変更",(H133-H132),"")))</f>
        <v/>
      </c>
      <c r="N132" s="603" t="str">
        <f>IF(C133="選択","",IF(C133="中止",-(I132),IF(C133="変更",(I133-I132),"")))</f>
        <v/>
      </c>
      <c r="O132" s="717" t="str">
        <f t="shared" ref="O132" si="45">IF(B132="","",B132)</f>
        <v/>
      </c>
      <c r="P132" s="603" t="str">
        <f>IF(B132="","",IF(C133="変更",H133,IF(C133="中止",0,IF(B132="報告済",'⑦1.活動計画変更（PR）'!P132,H132))))</f>
        <v/>
      </c>
      <c r="Q132" s="603" t="str">
        <f>IF(B132="","",IF(C133="変更",I133,IF(C133="中止",0,IF(B132="報告済",'⑦1.活動計画変更（PR）'!Q132,I132))))</f>
        <v/>
      </c>
      <c r="R132" s="165">
        <f>IF(C133="変更",'⑧2.変更活動積算内訳（PR）'!N637,IF('⑧1.活動計画変更（PR）'!C133="中止",0,'⑧2.変更活動積算内訳（PR）'!G637))</f>
        <v>0</v>
      </c>
      <c r="S132" s="165">
        <f>IF(C133="変更",'⑧2.変更活動積算内訳（PR）'!O637,IF('⑧1.活動計画変更（PR）'!C133="中止",0,'⑧2.変更活動積算内訳（PR）'!H637))</f>
        <v>0</v>
      </c>
    </row>
    <row r="133" spans="2:19" ht="36" customHeight="1">
      <c r="B133" s="808"/>
      <c r="C133" s="685" t="s">
        <v>225</v>
      </c>
      <c r="D133" s="809"/>
      <c r="E133" s="810"/>
      <c r="F133" s="810"/>
      <c r="G133" s="811"/>
      <c r="H133" s="827" t="str">
        <f>IF('⑧2.変更活動積算内訳（PR）'!M637=0,"",'⑧2.変更活動積算内訳（PR）'!M637)</f>
        <v/>
      </c>
      <c r="I133" s="812"/>
      <c r="J133" s="832" t="str">
        <f t="shared" si="42"/>
        <v/>
      </c>
      <c r="M133" s="582"/>
      <c r="N133" s="582"/>
      <c r="O133" s="684"/>
      <c r="P133" s="582"/>
      <c r="Q133" s="582"/>
      <c r="R133" s="147"/>
      <c r="S133" s="147"/>
    </row>
    <row r="134" spans="2:19" ht="36" customHeight="1">
      <c r="B134" s="818" t="str">
        <f>IF('②4.実施状況（PR）'!G69="実施済","報告済",IF('②4.実施状況（PR）'!B69="中止","中止",'②4.実施状況（PR）'!B69))</f>
        <v/>
      </c>
      <c r="C134" s="819" t="str">
        <f>IF(B134="","",IF(B134="報告済","",IF(B134="中止","",IF('⑦1.活動計画変更（PR）'!C135="変更","変更","申請時"))))</f>
        <v/>
      </c>
      <c r="D134" s="820" t="str">
        <f>IF(C134="","",'②4.実施状況（PR）'!C69)</f>
        <v/>
      </c>
      <c r="E134" s="821" t="str">
        <f>IF($C134="","",'②4.実施状況（PR）'!D69)</f>
        <v/>
      </c>
      <c r="F134" s="821" t="str">
        <f>IF($C134="","",'②4.実施状況（PR）'!E69)</f>
        <v/>
      </c>
      <c r="G134" s="822" t="str">
        <f>IF($C134="","",'②4.実施状況（PR）'!F69)</f>
        <v/>
      </c>
      <c r="H134" s="826" t="str">
        <f>IF($C134="","",IF('⑦1.活動計画変更（PR）'!$C135="変更",'⑦1.活動計画変更（PR）'!H135,'⑦1.活動計画変更（PR）'!H134))</f>
        <v/>
      </c>
      <c r="I134" s="823" t="str">
        <f>IF($C134="","",IF('⑦1.活動計画変更（PR）'!$C135="変更",'⑦1.活動計画変更（PR）'!I135,'⑦1.活動計画変更（PR）'!I134))</f>
        <v/>
      </c>
      <c r="J134" s="831" t="str">
        <f t="shared" si="42"/>
        <v/>
      </c>
      <c r="M134" s="603" t="str">
        <f>IF(C135="選択","",IF(C135="中止",-(H134),IF(C135="変更",(H135-H134),"")))</f>
        <v/>
      </c>
      <c r="N134" s="603" t="str">
        <f>IF(C135="選択","",IF(C135="中止",-(I134),IF(C135="変更",(I135-I134),"")))</f>
        <v/>
      </c>
      <c r="O134" s="717" t="str">
        <f t="shared" ref="O134" si="46">IF(B134="","",B134)</f>
        <v/>
      </c>
      <c r="P134" s="603" t="str">
        <f>IF(B134="","",IF(C135="変更",H135,IF(C135="中止",0,IF(B134="報告済",'⑦1.活動計画変更（PR）'!P134,H134))))</f>
        <v/>
      </c>
      <c r="Q134" s="603" t="str">
        <f>IF(B134="","",IF(C135="変更",I135,IF(C135="中止",0,IF(B134="報告済",'⑦1.活動計画変更（PR）'!Q134,I134))))</f>
        <v/>
      </c>
      <c r="R134" s="165">
        <f>IF(C135="変更",'⑧2.変更活動積算内訳（PR）'!N647,IF('⑧1.活動計画変更（PR）'!C135="中止",0,'⑧2.変更活動積算内訳（PR）'!G647))</f>
        <v>0</v>
      </c>
      <c r="S134" s="165">
        <f>IF(C135="変更",'⑧2.変更活動積算内訳（PR）'!O647,IF('⑧1.活動計画変更（PR）'!C135="中止",0,'⑧2.変更活動積算内訳（PR）'!H647))</f>
        <v>0</v>
      </c>
    </row>
    <row r="135" spans="2:19" ht="36" customHeight="1">
      <c r="B135" s="808"/>
      <c r="C135" s="685" t="s">
        <v>225</v>
      </c>
      <c r="D135" s="809"/>
      <c r="E135" s="810"/>
      <c r="F135" s="810"/>
      <c r="G135" s="811"/>
      <c r="H135" s="827" t="str">
        <f>IF('⑧2.変更活動積算内訳（PR）'!M647=0,"",'⑧2.変更活動積算内訳（PR）'!M647)</f>
        <v/>
      </c>
      <c r="I135" s="812"/>
      <c r="J135" s="832" t="str">
        <f t="shared" si="42"/>
        <v/>
      </c>
      <c r="K135" s="145"/>
      <c r="M135" s="582"/>
      <c r="N135" s="582"/>
      <c r="O135" s="684"/>
      <c r="P135" s="582"/>
      <c r="Q135" s="582"/>
      <c r="R135" s="147"/>
      <c r="S135" s="147"/>
    </row>
    <row r="136" spans="2:19" ht="36" customHeight="1">
      <c r="B136" s="818" t="str">
        <f>IF('②4.実施状況（PR）'!G70="実施済","報告済",IF('②4.実施状況（PR）'!B70="中止","中止",'②4.実施状況（PR）'!B70))</f>
        <v/>
      </c>
      <c r="C136" s="819" t="str">
        <f>IF(B136="","",IF(B136="報告済","",IF(B136="中止","",IF('⑦1.活動計画変更（PR）'!C137="変更","変更","申請時"))))</f>
        <v/>
      </c>
      <c r="D136" s="820" t="str">
        <f>IF(C136="","",'②4.実施状況（PR）'!C60)</f>
        <v/>
      </c>
      <c r="E136" s="821" t="str">
        <f>IF($C136="","",'②4.実施状況（PR）'!D70)</f>
        <v/>
      </c>
      <c r="F136" s="821" t="str">
        <f>IF($C136="","",'②4.実施状況（PR）'!E70)</f>
        <v/>
      </c>
      <c r="G136" s="822" t="str">
        <f>IF($C136="","",'②4.実施状況（PR）'!F70)</f>
        <v/>
      </c>
      <c r="H136" s="826" t="str">
        <f>IF($C136="","",IF('⑦1.活動計画変更（PR）'!$C137="変更",'⑦1.活動計画変更（PR）'!H137,'⑦1.活動計画変更（PR）'!H136))</f>
        <v/>
      </c>
      <c r="I136" s="823" t="str">
        <f>IF($C136="","",IF('⑦1.活動計画変更（PR）'!$C137="変更",'⑦1.活動計画変更（PR）'!I137,'⑦1.活動計画変更（PR）'!I136))</f>
        <v/>
      </c>
      <c r="J136" s="833" t="str">
        <f t="shared" si="42"/>
        <v/>
      </c>
      <c r="M136" s="603" t="str">
        <f>IF(C137="選択","",IF(C137="中止",-(H136),IF(C137="変更",(H137-H136),"")))</f>
        <v/>
      </c>
      <c r="N136" s="603" t="str">
        <f>IF(C137="選択","",IF(C137="中止",-(I136),IF(C137="変更",(I137-I136),"")))</f>
        <v/>
      </c>
      <c r="O136" s="717" t="str">
        <f t="shared" ref="O136" si="47">IF(B136="","",B136)</f>
        <v/>
      </c>
      <c r="P136" s="603" t="str">
        <f>IF(B136="","",IF(C137="変更",H137,IF(C137="中止",0,IF(B136="報告済",'⑦1.活動計画変更（PR）'!P136,H136))))</f>
        <v/>
      </c>
      <c r="Q136" s="603" t="str">
        <f>IF(B136="","",IF(C137="変更",I137,IF(C137="中止",0,IF(B136="報告済",'⑦1.活動計画変更（PR）'!Q136,I136))))</f>
        <v/>
      </c>
      <c r="R136" s="165">
        <f>IF(C137="変更",'⑧2.変更活動積算内訳（PR）'!N657,IF('⑧1.活動計画変更（PR）'!C137="中止",0,'⑧2.変更活動積算内訳（PR）'!G657))</f>
        <v>0</v>
      </c>
      <c r="S136" s="165">
        <f>IF(C137="変更",'⑧2.変更活動積算内訳（PR）'!O657,IF('⑧1.活動計画変更（PR）'!C137="中止",0,'⑧2.変更活動積算内訳（PR）'!H657))</f>
        <v>0</v>
      </c>
    </row>
    <row r="137" spans="2:19" ht="36" customHeight="1" thickBot="1">
      <c r="B137" s="813"/>
      <c r="C137" s="696" t="s">
        <v>225</v>
      </c>
      <c r="D137" s="814"/>
      <c r="E137" s="815"/>
      <c r="F137" s="815"/>
      <c r="G137" s="816"/>
      <c r="H137" s="828" t="str">
        <f>IF('⑧2.変更活動積算内訳（PR）'!M657=0,"",'⑧2.変更活動積算内訳（PR）'!M657)</f>
        <v/>
      </c>
      <c r="I137" s="817"/>
      <c r="J137" s="834" t="str">
        <f t="shared" si="42"/>
        <v/>
      </c>
      <c r="M137" s="582"/>
      <c r="N137" s="582"/>
      <c r="O137" s="684"/>
      <c r="P137" s="582"/>
      <c r="Q137" s="582"/>
      <c r="R137" s="147"/>
      <c r="S137" s="147"/>
    </row>
    <row r="138" spans="2:19" ht="36" customHeight="1">
      <c r="B138" s="818" t="str">
        <f>IF('②4.実施状況（PR）'!G71="実施済","報告済",IF('②4.実施状況（PR）'!B71="中止","中止",'②4.実施状況（PR）'!B71))</f>
        <v/>
      </c>
      <c r="C138" s="824" t="str">
        <f>IF(B138="","",IF(B138="報告済","",IF(B138="中止","",IF('⑦1.活動計画変更（PR）'!C139="変更","変更","申請時"))))</f>
        <v/>
      </c>
      <c r="D138" s="820" t="str">
        <f>IF(C138="","",'②4.実施状況（PR）'!C71)</f>
        <v/>
      </c>
      <c r="E138" s="821" t="str">
        <f>IF($C138="","",'②4.実施状況（PR）'!D71)</f>
        <v/>
      </c>
      <c r="F138" s="821" t="str">
        <f>IF($C138="","",'②4.実施状況（PR）'!E71)</f>
        <v/>
      </c>
      <c r="G138" s="822" t="str">
        <f>IF($C138="","",'②4.実施状況（PR）'!F71)</f>
        <v/>
      </c>
      <c r="H138" s="826" t="str">
        <f>IF($C138="","",IF('⑦1.活動計画変更（PR）'!$C139="変更",'⑦1.活動計画変更（PR）'!H139,'⑦1.活動計画変更（PR）'!H138))</f>
        <v/>
      </c>
      <c r="I138" s="823" t="str">
        <f>IF($C138="","",IF('⑦1.活動計画変更（PR）'!$C139="変更",'⑦1.活動計画変更（PR）'!I139,'⑦1.活動計画変更（PR）'!I138))</f>
        <v/>
      </c>
      <c r="J138" s="833" t="str">
        <f t="shared" si="42"/>
        <v/>
      </c>
      <c r="M138" s="603" t="str">
        <f>IF(C139="選択","",IF(C139="中止",-(H138),IF(C139="変更",(H139-H138),"")))</f>
        <v/>
      </c>
      <c r="N138" s="603" t="str">
        <f>IF(C139="選択","",IF(C139="中止",-(I138),IF(C139="変更",(I139-I138),"")))</f>
        <v/>
      </c>
      <c r="O138" s="717" t="str">
        <f t="shared" ref="O138" si="48">IF(B138="","",B138)</f>
        <v/>
      </c>
      <c r="P138" s="603" t="str">
        <f>IF(B138="","",IF(C139="変更",H139,IF(C139="中止",0,IF(B138="報告済",'⑦1.活動計画変更（PR）'!P138,H138))))</f>
        <v/>
      </c>
      <c r="Q138" s="603" t="str">
        <f>IF(B138="","",IF(C139="変更",I139,IF(C139="中止",0,IF(B138="報告済",'⑦1.活動計画変更（PR）'!Q138,I138))))</f>
        <v/>
      </c>
      <c r="R138" s="165">
        <f>IF(C139="変更",'⑧2.変更活動積算内訳（PR）'!N667,IF('⑧1.活動計画変更（PR）'!C139="中止",0,'⑧2.変更活動積算内訳（PR）'!G667))</f>
        <v>0</v>
      </c>
      <c r="S138" s="165">
        <f>IF(C139="変更",'⑧2.変更活動積算内訳（PR）'!O667,IF('⑧1.活動計画変更（PR）'!C139="中止",0,'⑧2.変更活動積算内訳（PR）'!H667))</f>
        <v>0</v>
      </c>
    </row>
    <row r="139" spans="2:19" ht="36" customHeight="1">
      <c r="B139" s="808"/>
      <c r="C139" s="685" t="s">
        <v>225</v>
      </c>
      <c r="D139" s="809"/>
      <c r="E139" s="810"/>
      <c r="F139" s="810"/>
      <c r="G139" s="811"/>
      <c r="H139" s="827" t="str">
        <f>IF('⑧2.変更活動積算内訳（PR）'!M667=0,"",'⑧2.変更活動積算内訳（PR）'!M667)</f>
        <v/>
      </c>
      <c r="I139" s="812"/>
      <c r="J139" s="835" t="str">
        <f t="shared" si="42"/>
        <v/>
      </c>
      <c r="M139" s="582"/>
      <c r="N139" s="582"/>
      <c r="O139" s="684"/>
      <c r="P139" s="582"/>
      <c r="Q139" s="582"/>
      <c r="R139" s="147"/>
      <c r="S139" s="147"/>
    </row>
    <row r="140" spans="2:19" ht="36" customHeight="1">
      <c r="B140" s="818" t="str">
        <f>IF('②4.実施状況（PR）'!G72="実施済","報告済",IF('②4.実施状況（PR）'!B72="中止","中止",'②4.実施状況（PR）'!B72))</f>
        <v/>
      </c>
      <c r="C140" s="819" t="str">
        <f>IF(B140="","",IF(B140="報告済","",IF(B140="中止","",IF('⑦1.活動計画変更（PR）'!C141="変更","変更","申請時"))))</f>
        <v/>
      </c>
      <c r="D140" s="820" t="str">
        <f>IF(C140="","",'②4.実施状況（PR）'!C72)</f>
        <v/>
      </c>
      <c r="E140" s="821" t="str">
        <f>IF($C140="","",'②4.実施状況（PR）'!D72)</f>
        <v/>
      </c>
      <c r="F140" s="821" t="str">
        <f>IF($C140="","",'②4.実施状況（PR）'!E72)</f>
        <v/>
      </c>
      <c r="G140" s="822" t="str">
        <f>IF($C140="","",'②4.実施状況（PR）'!F72)</f>
        <v/>
      </c>
      <c r="H140" s="826" t="str">
        <f>IF($C140="","",IF('⑦1.活動計画変更（PR）'!$C141="変更",'⑦1.活動計画変更（PR）'!H141,'⑦1.活動計画変更（PR）'!H140))</f>
        <v/>
      </c>
      <c r="I140" s="823" t="str">
        <f>IF($C140="","",IF('⑦1.活動計画変更（PR）'!$C141="変更",'⑦1.活動計画変更（PR）'!I141,'⑦1.活動計画変更（PR）'!I140))</f>
        <v/>
      </c>
      <c r="J140" s="833" t="str">
        <f t="shared" si="42"/>
        <v/>
      </c>
      <c r="M140" s="603" t="str">
        <f>IF(C141="選択","",IF(C141="中止",-(H140),IF(C141="変更",(H141-H140),"")))</f>
        <v/>
      </c>
      <c r="N140" s="603" t="str">
        <f>IF(C141="選択","",IF(C141="中止",-(I140),IF(C141="変更",(I141-I140),"")))</f>
        <v/>
      </c>
      <c r="O140" s="717" t="str">
        <f t="shared" ref="O140" si="49">IF(B140="","",B140)</f>
        <v/>
      </c>
      <c r="P140" s="603" t="str">
        <f>IF(B140="","",IF(C141="変更",H141,IF(C141="中止",0,IF(B140="報告済",'⑦1.活動計画変更（PR）'!P140,H140))))</f>
        <v/>
      </c>
      <c r="Q140" s="603" t="str">
        <f>IF(B140="","",IF(C141="変更",I141,IF(C141="中止",0,IF(B140="報告済",'⑦1.活動計画変更（PR）'!Q140,I140))))</f>
        <v/>
      </c>
      <c r="R140" s="165">
        <f>IF(C141="変更",'⑧2.変更活動積算内訳（PR）'!N677,IF('⑧1.活動計画変更（PR）'!C141="中止",0,'⑧2.変更活動積算内訳（PR）'!G677))</f>
        <v>0</v>
      </c>
      <c r="S140" s="165">
        <f>IF(C141="変更",'⑧2.変更活動積算内訳（PR）'!O677,IF('⑧1.活動計画変更（PR）'!C141="中止",0,'⑧2.変更活動積算内訳（PR）'!H677))</f>
        <v>0</v>
      </c>
    </row>
    <row r="141" spans="2:19" ht="36" customHeight="1">
      <c r="B141" s="808"/>
      <c r="C141" s="685" t="s">
        <v>225</v>
      </c>
      <c r="D141" s="809"/>
      <c r="E141" s="810"/>
      <c r="F141" s="810"/>
      <c r="G141" s="811"/>
      <c r="H141" s="827" t="str">
        <f>IF('⑧2.変更活動積算内訳（PR）'!M677=0,"",'⑧2.変更活動積算内訳（PR）'!M677)</f>
        <v/>
      </c>
      <c r="I141" s="812"/>
      <c r="J141" s="835" t="str">
        <f t="shared" si="42"/>
        <v/>
      </c>
      <c r="M141" s="582"/>
      <c r="N141" s="582"/>
      <c r="O141" s="684"/>
      <c r="P141" s="582"/>
      <c r="Q141" s="582"/>
      <c r="R141" s="147"/>
      <c r="S141" s="147"/>
    </row>
    <row r="142" spans="2:19" ht="36" customHeight="1">
      <c r="B142" s="818" t="str">
        <f>IF('②4.実施状況（PR）'!G73="実施済","報告済",IF('②4.実施状況（PR）'!B73="中止","中止",'②4.実施状況（PR）'!B73))</f>
        <v/>
      </c>
      <c r="C142" s="819" t="str">
        <f>IF(B142="","",IF(B142="報告済","",IF(B142="中止","",IF('⑦1.活動計画変更（PR）'!C143="変更","変更","申請時"))))</f>
        <v/>
      </c>
      <c r="D142" s="820" t="str">
        <f>IF(C142="","",'②4.実施状況（PR）'!C73)</f>
        <v/>
      </c>
      <c r="E142" s="821" t="str">
        <f>IF($C142="","",'②4.実施状況（PR）'!D73)</f>
        <v/>
      </c>
      <c r="F142" s="821" t="str">
        <f>IF($C142="","",'②4.実施状況（PR）'!E73)</f>
        <v/>
      </c>
      <c r="G142" s="822" t="str">
        <f>IF($C142="","",'②4.実施状況（PR）'!F73)</f>
        <v/>
      </c>
      <c r="H142" s="826" t="str">
        <f>IF($C142="","",IF('⑦1.活動計画変更（PR）'!$C143="変更",'⑦1.活動計画変更（PR）'!H143,'⑦1.活動計画変更（PR）'!H142))</f>
        <v/>
      </c>
      <c r="I142" s="823" t="str">
        <f>IF($C142="","",IF('⑦1.活動計画変更（PR）'!$C143="変更",'⑦1.活動計画変更（PR）'!I143,'⑦1.活動計画変更（PR）'!I142))</f>
        <v/>
      </c>
      <c r="J142" s="833" t="str">
        <f t="shared" si="42"/>
        <v/>
      </c>
      <c r="M142" s="603" t="str">
        <f>IF(C143="選択","",IF(C143="中止",-(H142),IF(C143="変更",(H143-H142),"")))</f>
        <v/>
      </c>
      <c r="N142" s="603" t="str">
        <f>IF(C143="選択","",IF(C143="中止",-(I142),IF(C143="変更",(I143-I142),"")))</f>
        <v/>
      </c>
      <c r="O142" s="717" t="str">
        <f t="shared" ref="O142" si="50">IF(B142="","",B142)</f>
        <v/>
      </c>
      <c r="P142" s="603" t="str">
        <f>IF(B142="","",IF(C143="変更",H143,IF(C143="中止",0,IF(B142="報告済",'⑦1.活動計画変更（PR）'!P142,H142))))</f>
        <v/>
      </c>
      <c r="Q142" s="603" t="str">
        <f>IF(B142="","",IF(C143="変更",I143,IF(C143="中止",0,IF(B142="報告済",'⑦1.活動計画変更（PR）'!Q142,I142))))</f>
        <v/>
      </c>
      <c r="R142" s="165">
        <f>IF(C143="変更",'⑧2.変更活動積算内訳（PR）'!N687,IF('⑧1.活動計画変更（PR）'!C143="中止",0,'⑧2.変更活動積算内訳（PR）'!G687))</f>
        <v>0</v>
      </c>
      <c r="S142" s="165">
        <f>IF(C143="変更",'⑧2.変更活動積算内訳（PR）'!O687,IF('⑧1.活動計画変更（PR）'!C143="中止",0,'⑧2.変更活動積算内訳（PR）'!H687))</f>
        <v>0</v>
      </c>
    </row>
    <row r="143" spans="2:19" ht="36" customHeight="1">
      <c r="B143" s="808"/>
      <c r="C143" s="685" t="s">
        <v>225</v>
      </c>
      <c r="D143" s="809"/>
      <c r="E143" s="810"/>
      <c r="F143" s="810"/>
      <c r="G143" s="811"/>
      <c r="H143" s="827" t="str">
        <f>IF('⑧2.変更活動積算内訳（PR）'!M687=0,"",'⑧2.変更活動積算内訳（PR）'!M687)</f>
        <v/>
      </c>
      <c r="I143" s="812"/>
      <c r="J143" s="835" t="str">
        <f t="shared" si="42"/>
        <v/>
      </c>
      <c r="M143" s="582"/>
      <c r="N143" s="582"/>
      <c r="O143" s="684"/>
      <c r="P143" s="582"/>
      <c r="Q143" s="582"/>
      <c r="R143" s="147"/>
      <c r="S143" s="147"/>
    </row>
    <row r="144" spans="2:19" ht="36" customHeight="1">
      <c r="B144" s="818" t="str">
        <f>IF('②4.実施状況（PR）'!G74="実施済","報告済",IF('②4.実施状況（PR）'!B74="中止","中止",'②4.実施状況（PR）'!B74))</f>
        <v/>
      </c>
      <c r="C144" s="819" t="str">
        <f>IF(B144="","",IF(B144="報告済","",IF(B144="中止","",IF('⑦1.活動計画変更（PR）'!C145="変更","変更","申請時"))))</f>
        <v/>
      </c>
      <c r="D144" s="820" t="str">
        <f>IF(C144="","",'②4.実施状況（PR）'!C74)</f>
        <v/>
      </c>
      <c r="E144" s="821" t="str">
        <f>IF($C144="","",'②4.実施状況（PR）'!D74)</f>
        <v/>
      </c>
      <c r="F144" s="821" t="str">
        <f>IF($C144="","",'②4.実施状況（PR）'!E74)</f>
        <v/>
      </c>
      <c r="G144" s="822" t="str">
        <f>IF($C144="","",'②4.実施状況（PR）'!F74)</f>
        <v/>
      </c>
      <c r="H144" s="826" t="str">
        <f>IF($C144="","",IF('⑦1.活動計画変更（PR）'!$C145="変更",'⑦1.活動計画変更（PR）'!H145,'⑦1.活動計画変更（PR）'!H144))</f>
        <v/>
      </c>
      <c r="I144" s="823" t="str">
        <f>IF($C144="","",IF('⑦1.活動計画変更（PR）'!$C145="変更",'⑦1.活動計画変更（PR）'!I145,'⑦1.活動計画変更（PR）'!I144))</f>
        <v/>
      </c>
      <c r="J144" s="833" t="str">
        <f t="shared" si="42"/>
        <v/>
      </c>
      <c r="M144" s="603" t="str">
        <f>IF(C145="選択","",IF(C145="中止",-(H144),IF(C145="変更",(H145-H144),"")))</f>
        <v/>
      </c>
      <c r="N144" s="603" t="str">
        <f>IF(C145="選択","",IF(C145="中止",-(I144),IF(C145="変更",(I145-I144),"")))</f>
        <v/>
      </c>
      <c r="O144" s="717" t="str">
        <f t="shared" ref="O144" si="51">IF(B144="","",B144)</f>
        <v/>
      </c>
      <c r="P144" s="603" t="str">
        <f>IF(B144="","",IF(C145="変更",H145,IF(C145="中止",0,IF(B144="報告済",'⑦1.活動計画変更（PR）'!P144,H144))))</f>
        <v/>
      </c>
      <c r="Q144" s="603" t="str">
        <f>IF(B144="","",IF(C145="変更",I145,IF(C145="中止",0,IF(B144="報告済",'⑦1.活動計画変更（PR）'!Q144,I144))))</f>
        <v/>
      </c>
      <c r="R144" s="165">
        <f>IF(C145="変更",'⑧2.変更活動積算内訳（PR）'!N697,IF('⑧1.活動計画変更（PR）'!C145="中止",0,'⑧2.変更活動積算内訳（PR）'!G697))</f>
        <v>0</v>
      </c>
      <c r="S144" s="165">
        <f>IF(C145="変更",'⑧2.変更活動積算内訳（PR）'!O697,IF('⑧1.活動計画変更（PR）'!C145="中止",0,'⑧2.変更活動積算内訳（PR）'!H697))</f>
        <v>0</v>
      </c>
    </row>
    <row r="145" spans="2:19" ht="36" customHeight="1" thickBot="1">
      <c r="B145" s="813"/>
      <c r="C145" s="696" t="s">
        <v>225</v>
      </c>
      <c r="D145" s="814"/>
      <c r="E145" s="815"/>
      <c r="F145" s="815"/>
      <c r="G145" s="816"/>
      <c r="H145" s="828" t="str">
        <f>IF('⑧2.変更活動積算内訳（PR）'!M697=0,"",'⑧2.変更活動積算内訳（PR）'!M697)</f>
        <v/>
      </c>
      <c r="I145" s="817"/>
      <c r="J145" s="834" t="str">
        <f t="shared" si="42"/>
        <v/>
      </c>
      <c r="M145" s="582"/>
      <c r="N145" s="582"/>
      <c r="O145" s="684"/>
      <c r="P145" s="582"/>
      <c r="Q145" s="582"/>
      <c r="R145" s="147"/>
      <c r="S145" s="147"/>
    </row>
    <row r="146" spans="2:19" ht="36" customHeight="1">
      <c r="B146" s="818" t="str">
        <f>IF('②4.実施状況（PR）'!G75="実施済","報告済",IF('②4.実施状況（PR）'!B75="中止","中止",'②4.実施状況（PR）'!B75))</f>
        <v/>
      </c>
      <c r="C146" s="824" t="str">
        <f>IF(B146="","",IF(B146="報告済","",IF(B146="中止","",IF('⑦1.活動計画変更（PR）'!C147="変更","変更","申請時"))))</f>
        <v/>
      </c>
      <c r="D146" s="820" t="str">
        <f>IF(C146="","",'②4.実施状況（PR）'!C75)</f>
        <v/>
      </c>
      <c r="E146" s="821" t="str">
        <f>IF($C146="","",'②4.実施状況（PR）'!D75)</f>
        <v/>
      </c>
      <c r="F146" s="821" t="str">
        <f>IF($C146="","",'②4.実施状況（PR）'!E75)</f>
        <v/>
      </c>
      <c r="G146" s="822" t="str">
        <f>IF($C146="","",'②4.実施状況（PR）'!F75)</f>
        <v/>
      </c>
      <c r="H146" s="826" t="str">
        <f>IF($C146="","",IF('⑦1.活動計画変更（PR）'!$C147="変更",'⑦1.活動計画変更（PR）'!H147,'⑦1.活動計画変更（PR）'!H146))</f>
        <v/>
      </c>
      <c r="I146" s="823" t="str">
        <f>IF($C146="","",IF('⑦1.活動計画変更（PR）'!$C147="変更",'⑦1.活動計画変更（PR）'!I147,'⑦1.活動計画変更（PR）'!I146))</f>
        <v/>
      </c>
      <c r="J146" s="833" t="str">
        <f t="shared" si="42"/>
        <v/>
      </c>
      <c r="M146" s="603" t="str">
        <f>IF(C147="選択","",IF(C147="中止",-(H146),IF(C147="変更",(H147-H146),"")))</f>
        <v/>
      </c>
      <c r="N146" s="603" t="str">
        <f>IF(C147="選択","",IF(C147="中止",-(I146),IF(C147="変更",(I147-I146),"")))</f>
        <v/>
      </c>
      <c r="O146" s="717" t="str">
        <f t="shared" ref="O146" si="52">IF(B146="","",B146)</f>
        <v/>
      </c>
      <c r="P146" s="603" t="str">
        <f>IF(B146="","",IF(C147="変更",H147,IF(C147="中止",0,IF(B146="報告済",'⑦1.活動計画変更（PR）'!P146,H146))))</f>
        <v/>
      </c>
      <c r="Q146" s="603" t="str">
        <f>IF(B146="","",IF(C147="変更",I147,IF(C147="中止",0,IF(B146="報告済",'⑦1.活動計画変更（PR）'!Q146,I146))))</f>
        <v/>
      </c>
      <c r="R146" s="165">
        <f>IF(C147="変更",'⑧2.変更活動積算内訳（PR）'!N707,IF('⑧1.活動計画変更（PR）'!C147="中止",0,'⑧2.変更活動積算内訳（PR）'!G707))</f>
        <v>0</v>
      </c>
      <c r="S146" s="165">
        <f>IF(C147="変更",'⑧2.変更活動積算内訳（PR）'!O707,IF('⑧1.活動計画変更（PR）'!C147="中止",0,'⑧2.変更活動積算内訳（PR）'!H707))</f>
        <v>0</v>
      </c>
    </row>
    <row r="147" spans="2:19" ht="36" customHeight="1">
      <c r="B147" s="808"/>
      <c r="C147" s="685" t="s">
        <v>225</v>
      </c>
      <c r="D147" s="809"/>
      <c r="E147" s="810"/>
      <c r="F147" s="810"/>
      <c r="G147" s="811"/>
      <c r="H147" s="827" t="str">
        <f>IF('⑧2.変更活動積算内訳（PR）'!M707=0,"",'⑧2.変更活動積算内訳（PR）'!M707)</f>
        <v/>
      </c>
      <c r="I147" s="812"/>
      <c r="J147" s="835" t="str">
        <f t="shared" si="42"/>
        <v/>
      </c>
      <c r="M147" s="582"/>
      <c r="N147" s="582"/>
      <c r="O147" s="684"/>
      <c r="P147" s="582"/>
      <c r="Q147" s="582"/>
      <c r="R147" s="147"/>
      <c r="S147" s="147"/>
    </row>
    <row r="148" spans="2:19" ht="36" customHeight="1">
      <c r="B148" s="818" t="str">
        <f>IF('②4.実施状況（PR）'!G76="実施済","報告済",IF('②4.実施状況（PR）'!B76="中止","中止",'②4.実施状況（PR）'!B76))</f>
        <v/>
      </c>
      <c r="C148" s="819" t="str">
        <f>IF(B148="","",IF(B148="報告済","",IF(B148="中止","",IF('⑦1.活動計画変更（PR）'!C149="変更","変更","申請時"))))</f>
        <v/>
      </c>
      <c r="D148" s="820" t="str">
        <f>IF(C148="","",'②4.実施状況（PR）'!C76)</f>
        <v/>
      </c>
      <c r="E148" s="821" t="str">
        <f>IF($C148="","",'②4.実施状況（PR）'!D76)</f>
        <v/>
      </c>
      <c r="F148" s="821" t="str">
        <f>IF($C148="","",'②4.実施状況（PR）'!E76)</f>
        <v/>
      </c>
      <c r="G148" s="822" t="str">
        <f>IF($C148="","",'②4.実施状況（PR）'!F76)</f>
        <v/>
      </c>
      <c r="H148" s="826" t="str">
        <f>IF($C148="","",IF('⑦1.活動計画変更（PR）'!$C149="変更",'⑦1.活動計画変更（PR）'!H149,'⑦1.活動計画変更（PR）'!H148))</f>
        <v/>
      </c>
      <c r="I148" s="823" t="str">
        <f>IF($C148="","",IF('⑦1.活動計画変更（PR）'!$C149="変更",'⑦1.活動計画変更（PR）'!I149,'⑦1.活動計画変更（PR）'!I148))</f>
        <v/>
      </c>
      <c r="J148" s="833" t="str">
        <f t="shared" si="42"/>
        <v/>
      </c>
      <c r="M148" s="603" t="str">
        <f>IF(C149="選択","",IF(C149="中止",-(H148),IF(C149="変更",(H149-H148),"")))</f>
        <v/>
      </c>
      <c r="N148" s="603" t="str">
        <f>IF(C149="選択","",IF(C149="中止",-(I148),IF(C149="変更",(I149-I148),"")))</f>
        <v/>
      </c>
      <c r="O148" s="717" t="str">
        <f t="shared" ref="O148" si="53">IF(B148="","",B148)</f>
        <v/>
      </c>
      <c r="P148" s="603" t="str">
        <f>IF(B148="","",IF(C149="変更",H149,IF(C149="中止",0,IF(B148="報告済",'⑦1.活動計画変更（PR）'!P148,H148))))</f>
        <v/>
      </c>
      <c r="Q148" s="603" t="str">
        <f>IF(B148="","",IF(C149="変更",I149,IF(C149="中止",0,IF(B148="報告済",'⑦1.活動計画変更（PR）'!Q148,I148))))</f>
        <v/>
      </c>
      <c r="R148" s="165">
        <f>IF(C149="変更",'⑧2.変更活動積算内訳（PR）'!N717,IF('⑧1.活動計画変更（PR）'!C149="中止",0,'⑧2.変更活動積算内訳（PR）'!G717))</f>
        <v>0</v>
      </c>
      <c r="S148" s="165">
        <f>IF(C149="変更",'⑧2.変更活動積算内訳（PR）'!O717,IF('⑧1.活動計画変更（PR）'!C149="中止",0,'⑧2.変更活動積算内訳（PR）'!H717))</f>
        <v>0</v>
      </c>
    </row>
    <row r="149" spans="2:19" ht="36" customHeight="1">
      <c r="B149" s="808"/>
      <c r="C149" s="685" t="s">
        <v>225</v>
      </c>
      <c r="D149" s="809"/>
      <c r="E149" s="810"/>
      <c r="F149" s="810"/>
      <c r="G149" s="811"/>
      <c r="H149" s="827" t="str">
        <f>IF('⑧2.変更活動積算内訳（PR）'!M717=0,"",'⑧2.変更活動積算内訳（PR）'!M717)</f>
        <v/>
      </c>
      <c r="I149" s="812"/>
      <c r="J149" s="835" t="str">
        <f t="shared" si="42"/>
        <v/>
      </c>
      <c r="M149" s="582"/>
      <c r="N149" s="582"/>
      <c r="O149" s="684"/>
      <c r="P149" s="582"/>
      <c r="Q149" s="582"/>
      <c r="R149" s="147"/>
      <c r="S149" s="147"/>
    </row>
    <row r="150" spans="2:19" ht="36" customHeight="1">
      <c r="B150" s="818" t="str">
        <f>IF('②4.実施状況（PR）'!G77="実施済","報告済",IF('②4.実施状況（PR）'!B77="中止","中止",'②4.実施状況（PR）'!B77))</f>
        <v/>
      </c>
      <c r="C150" s="819" t="str">
        <f>IF(B150="","",IF(B150="報告済","",IF(B150="中止","",IF('⑦1.活動計画変更（PR）'!C151="変更","変更","申請時"))))</f>
        <v/>
      </c>
      <c r="D150" s="820" t="str">
        <f>IF(C150="","",'②4.実施状況（PR）'!C77)</f>
        <v/>
      </c>
      <c r="E150" s="821" t="str">
        <f>IF($C150="","",'②4.実施状況（PR）'!D77)</f>
        <v/>
      </c>
      <c r="F150" s="821" t="str">
        <f>IF($C150="","",'②4.実施状況（PR）'!E77)</f>
        <v/>
      </c>
      <c r="G150" s="822" t="str">
        <f>IF($C150="","",'②4.実施状況（PR）'!F77)</f>
        <v/>
      </c>
      <c r="H150" s="826" t="str">
        <f>IF($C150="","",IF('⑦1.活動計画変更（PR）'!$C151="変更",'⑦1.活動計画変更（PR）'!H151,'⑦1.活動計画変更（PR）'!H150))</f>
        <v/>
      </c>
      <c r="I150" s="823" t="str">
        <f>IF($C150="","",IF('⑦1.活動計画変更（PR）'!$C151="変更",'⑦1.活動計画変更（PR）'!I151,'⑦1.活動計画変更（PR）'!I150))</f>
        <v/>
      </c>
      <c r="J150" s="833" t="str">
        <f t="shared" si="42"/>
        <v/>
      </c>
      <c r="M150" s="603" t="str">
        <f>IF(C151="選択","",IF(C151="中止",-(H150),IF(C151="変更",(H151-H150),"")))</f>
        <v/>
      </c>
      <c r="N150" s="603" t="str">
        <f>IF(C151="選択","",IF(C151="中止",-(I150),IF(C151="変更",(I151-I150),"")))</f>
        <v/>
      </c>
      <c r="O150" s="717" t="str">
        <f t="shared" ref="O150" si="54">IF(B150="","",B150)</f>
        <v/>
      </c>
      <c r="P150" s="603" t="str">
        <f>IF(B150="","",IF(C151="変更",H151,IF(C151="中止",0,IF(B150="報告済",'⑦1.活動計画変更（PR）'!P150,H150))))</f>
        <v/>
      </c>
      <c r="Q150" s="603" t="str">
        <f>IF(B150="","",IF(C151="変更",I151,IF(C151="中止",0,IF(B150="報告済",'⑦1.活動計画変更（PR）'!Q150,I150))))</f>
        <v/>
      </c>
      <c r="R150" s="165">
        <f>IF(C151="変更",'⑧2.変更活動積算内訳（PR）'!N727,IF('⑧1.活動計画変更（PR）'!C151="中止",0,'⑧2.変更活動積算内訳（PR）'!G727))</f>
        <v>0</v>
      </c>
      <c r="S150" s="165">
        <f>IF(C151="変更",'⑧2.変更活動積算内訳（PR）'!O727,IF('⑧1.活動計画変更（PR）'!C151="中止",0,'⑧2.変更活動積算内訳（PR）'!H727))</f>
        <v>0</v>
      </c>
    </row>
    <row r="151" spans="2:19" ht="36" customHeight="1">
      <c r="B151" s="808"/>
      <c r="C151" s="685" t="s">
        <v>225</v>
      </c>
      <c r="D151" s="809"/>
      <c r="E151" s="810"/>
      <c r="F151" s="810"/>
      <c r="G151" s="811"/>
      <c r="H151" s="827" t="str">
        <f>IF('⑧2.変更活動積算内訳（PR）'!M727=0,"",'⑧2.変更活動積算内訳（PR）'!M727)</f>
        <v/>
      </c>
      <c r="I151" s="812"/>
      <c r="J151" s="835" t="str">
        <f t="shared" si="42"/>
        <v/>
      </c>
      <c r="M151" s="582"/>
      <c r="N151" s="582"/>
      <c r="O151" s="684"/>
      <c r="P151" s="582"/>
      <c r="Q151" s="582"/>
      <c r="R151" s="147"/>
      <c r="S151" s="147"/>
    </row>
    <row r="152" spans="2:19" ht="36" customHeight="1">
      <c r="B152" s="818" t="str">
        <f>IF('②4.実施状況（PR）'!G78="実施済","報告済",IF('②4.実施状況（PR）'!B78="中止","中止",'②4.実施状況（PR）'!B78))</f>
        <v/>
      </c>
      <c r="C152" s="819" t="str">
        <f>IF(B152="","",IF(B152="報告済","",IF(B152="中止","",IF('⑦1.活動計画変更（PR）'!C153="変更","変更","申請時"))))</f>
        <v/>
      </c>
      <c r="D152" s="820" t="str">
        <f>IF(C152="","",'②4.実施状況（PR）'!C78)</f>
        <v/>
      </c>
      <c r="E152" s="821" t="str">
        <f>IF($C152="","",'②4.実施状況（PR）'!D78)</f>
        <v/>
      </c>
      <c r="F152" s="821" t="str">
        <f>IF($C152="","",'②4.実施状況（PR）'!E78)</f>
        <v/>
      </c>
      <c r="G152" s="822" t="str">
        <f>IF($C152="","",'②4.実施状況（PR）'!F78)</f>
        <v/>
      </c>
      <c r="H152" s="826" t="str">
        <f>IF($C152="","",IF('⑦1.活動計画変更（PR）'!$C153="変更",'⑦1.活動計画変更（PR）'!H153,'⑦1.活動計画変更（PR）'!H152))</f>
        <v/>
      </c>
      <c r="I152" s="823" t="str">
        <f>IF($C152="","",IF('⑦1.活動計画変更（PR）'!$C153="変更",'⑦1.活動計画変更（PR）'!I153,'⑦1.活動計画変更（PR）'!I152))</f>
        <v/>
      </c>
      <c r="J152" s="833" t="str">
        <f t="shared" si="42"/>
        <v/>
      </c>
      <c r="M152" s="603" t="str">
        <f>IF(C153="選択","",IF(C153="中止",-(H152),IF(C153="変更",(H153-H152),"")))</f>
        <v/>
      </c>
      <c r="N152" s="603" t="str">
        <f>IF(C153="選択","",IF(C153="中止",-(I152),IF(C153="変更",(I153-I152),"")))</f>
        <v/>
      </c>
      <c r="O152" s="717" t="str">
        <f t="shared" ref="O152" si="55">IF(B152="","",B152)</f>
        <v/>
      </c>
      <c r="P152" s="603" t="str">
        <f>IF(B152="","",IF(C153="変更",H153,IF(C153="中止",0,IF(B152="報告済",'⑦1.活動計画変更（PR）'!P152,H152))))</f>
        <v/>
      </c>
      <c r="Q152" s="603" t="str">
        <f>IF(B152="","",IF(C153="変更",I153,IF(C153="中止",0,IF(B152="報告済",'⑦1.活動計画変更（PR）'!Q152,I152))))</f>
        <v/>
      </c>
      <c r="R152" s="165">
        <f>IF(C153="変更",'⑧2.変更活動積算内訳（PR）'!N737,IF('⑧1.活動計画変更（PR）'!C153="中止",0,'⑧2.変更活動積算内訳（PR）'!G737))</f>
        <v>0</v>
      </c>
      <c r="S152" s="165">
        <f>IF(C153="変更",'⑧2.変更活動積算内訳（PR）'!O737,IF('⑧1.活動計画変更（PR）'!C153="中止",0,'⑧2.変更活動積算内訳（PR）'!H737))</f>
        <v>0</v>
      </c>
    </row>
    <row r="153" spans="2:19" ht="36" customHeight="1">
      <c r="B153" s="808"/>
      <c r="C153" s="685" t="s">
        <v>225</v>
      </c>
      <c r="D153" s="809"/>
      <c r="E153" s="810"/>
      <c r="F153" s="810"/>
      <c r="G153" s="811"/>
      <c r="H153" s="827" t="str">
        <f>IF('⑧2.変更活動積算内訳（PR）'!M737=0,"",'⑧2.変更活動積算内訳（PR）'!M737)</f>
        <v/>
      </c>
      <c r="I153" s="812"/>
      <c r="J153" s="835" t="str">
        <f t="shared" si="42"/>
        <v/>
      </c>
      <c r="M153" s="582"/>
      <c r="N153" s="582"/>
      <c r="O153" s="684"/>
      <c r="P153" s="582"/>
      <c r="Q153" s="582"/>
      <c r="R153" s="147"/>
      <c r="S153" s="147"/>
    </row>
    <row r="154" spans="2:19" ht="36" customHeight="1">
      <c r="B154" s="818" t="str">
        <f>IF('②4.実施状況（PR）'!G79="実施済","報告済",IF('②4.実施状況（PR）'!B79="中止","中止",'②4.実施状況（PR）'!B79))</f>
        <v/>
      </c>
      <c r="C154" s="819" t="str">
        <f>IF(B154="","",IF(B154="報告済","",IF(B154="中止","",IF('⑦1.活動計画変更（PR）'!C155="変更","変更","申請時"))))</f>
        <v/>
      </c>
      <c r="D154" s="820" t="str">
        <f>IF(C154="","",'②4.実施状況（PR）'!C79)</f>
        <v/>
      </c>
      <c r="E154" s="821" t="str">
        <f>IF($C154="","",'②4.実施状況（PR）'!D79)</f>
        <v/>
      </c>
      <c r="F154" s="821" t="str">
        <f>IF($C154="","",'②4.実施状況（PR）'!E79)</f>
        <v/>
      </c>
      <c r="G154" s="822" t="str">
        <f>IF($C154="","",'②4.実施状況（PR）'!F79)</f>
        <v/>
      </c>
      <c r="H154" s="826" t="str">
        <f>IF($C154="","",IF('⑦1.活動計画変更（PR）'!$C155="変更",'⑦1.活動計画変更（PR）'!H155,'⑦1.活動計画変更（PR）'!H154))</f>
        <v/>
      </c>
      <c r="I154" s="823" t="str">
        <f>IF($C154="","",IF('⑦1.活動計画変更（PR）'!$C155="変更",'⑦1.活動計画変更（PR）'!I155,'⑦1.活動計画変更（PR）'!I154))</f>
        <v/>
      </c>
      <c r="J154" s="833" t="str">
        <f t="shared" si="42"/>
        <v/>
      </c>
      <c r="M154" s="603" t="str">
        <f>IF(C155="選択","",IF(C155="中止",-(H154),IF(C155="変更",(H155-H154),"")))</f>
        <v/>
      </c>
      <c r="N154" s="603" t="str">
        <f>IF(C155="選択","",IF(C155="中止",-(I154),IF(C155="変更",(I155-I154),"")))</f>
        <v/>
      </c>
      <c r="O154" s="717" t="str">
        <f t="shared" ref="O154" si="56">IF(B154="","",B154)</f>
        <v/>
      </c>
      <c r="P154" s="603" t="str">
        <f>IF(B154="","",IF(C155="変更",H155,IF(C155="中止",0,IF(B154="報告済",'⑦1.活動計画変更（PR）'!P154,H154))))</f>
        <v/>
      </c>
      <c r="Q154" s="603" t="str">
        <f>IF(B154="","",IF(C155="変更",I155,IF(C155="中止",0,IF(B154="報告済",'⑦1.活動計画変更（PR）'!Q154,I154))))</f>
        <v/>
      </c>
      <c r="R154" s="165">
        <f>IF(C155="変更",'⑧2.変更活動積算内訳（PR）'!N747,IF('⑧1.活動計画変更（PR）'!C155="中止",0,'⑧2.変更活動積算内訳（PR）'!G747))</f>
        <v>0</v>
      </c>
      <c r="S154" s="165">
        <f>IF(C155="変更",'⑧2.変更活動積算内訳（PR）'!O747,IF('⑧1.活動計画変更（PR）'!C155="中止",0,'⑧2.変更活動積算内訳（PR）'!H747))</f>
        <v>0</v>
      </c>
    </row>
    <row r="155" spans="2:19" ht="36" customHeight="1">
      <c r="B155" s="808"/>
      <c r="C155" s="685" t="s">
        <v>225</v>
      </c>
      <c r="D155" s="809"/>
      <c r="E155" s="810"/>
      <c r="F155" s="810"/>
      <c r="G155" s="811"/>
      <c r="H155" s="827" t="str">
        <f>IF('⑧2.変更活動積算内訳（PR）'!M747=0,"",'⑧2.変更活動積算内訳（PR）'!M747)</f>
        <v/>
      </c>
      <c r="I155" s="812"/>
      <c r="J155" s="835" t="str">
        <f t="shared" si="42"/>
        <v/>
      </c>
      <c r="M155" s="582"/>
      <c r="N155" s="582"/>
      <c r="O155" s="684"/>
      <c r="P155" s="582"/>
      <c r="Q155" s="582"/>
      <c r="R155" s="147"/>
      <c r="S155" s="147"/>
    </row>
    <row r="156" spans="2:19" ht="36" customHeight="1">
      <c r="B156" s="818" t="str">
        <f>IF('②4.実施状況（PR）'!G80="実施済","報告済",IF('②4.実施状況（PR）'!B80="中止","中止",'②4.実施状況（PR）'!B80))</f>
        <v/>
      </c>
      <c r="C156" s="819" t="str">
        <f>IF(B156="","",IF(B156="報告済","",IF(B156="中止","",IF('⑦1.活動計画変更（PR）'!C157="変更","変更","申請時"))))</f>
        <v/>
      </c>
      <c r="D156" s="820" t="str">
        <f>IF(C156="","",'②4.実施状況（PR）'!C80)</f>
        <v/>
      </c>
      <c r="E156" s="821" t="str">
        <f>IF($C156="","",'②4.実施状況（PR）'!D80)</f>
        <v/>
      </c>
      <c r="F156" s="821" t="str">
        <f>IF($C156="","",'②4.実施状況（PR）'!E80)</f>
        <v/>
      </c>
      <c r="G156" s="822" t="str">
        <f>IF($C156="","",'②4.実施状況（PR）'!F80)</f>
        <v/>
      </c>
      <c r="H156" s="826" t="str">
        <f>IF($C156="","",IF('⑦1.活動計画変更（PR）'!$C157="変更",'⑦1.活動計画変更（PR）'!H157,'⑦1.活動計画変更（PR）'!H156))</f>
        <v/>
      </c>
      <c r="I156" s="823" t="str">
        <f>IF($C156="","",IF('⑦1.活動計画変更（PR）'!$C157="変更",'⑦1.活動計画変更（PR）'!I157,'⑦1.活動計画変更（PR）'!I156))</f>
        <v/>
      </c>
      <c r="J156" s="833" t="str">
        <f t="shared" si="42"/>
        <v/>
      </c>
      <c r="M156" s="603" t="str">
        <f>IF(C157="選択","",IF(C157="中止",-(H156),IF(C157="変更",(H157-H156),"")))</f>
        <v/>
      </c>
      <c r="N156" s="603" t="str">
        <f>IF(C157="選択","",IF(C157="中止",-(I156),IF(C157="変更",(I157-I156),"")))</f>
        <v/>
      </c>
      <c r="O156" s="717" t="str">
        <f t="shared" ref="O156" si="57">IF(B156="","",B156)</f>
        <v/>
      </c>
      <c r="P156" s="603" t="str">
        <f>IF(B156="","",IF(C157="変更",H157,IF(C157="中止",0,IF(B156="報告済",'⑦1.活動計画変更（PR）'!P156,H156))))</f>
        <v/>
      </c>
      <c r="Q156" s="603" t="str">
        <f>IF(B156="","",IF(C157="変更",I157,IF(C157="中止",0,IF(B156="報告済",'⑦1.活動計画変更（PR）'!Q156,I156))))</f>
        <v/>
      </c>
      <c r="R156" s="165">
        <f>IF(C157="変更",'⑧2.変更活動積算内訳（PR）'!N757,IF('⑧1.活動計画変更（PR）'!C157="中止",0,'⑧2.変更活動積算内訳（PR）'!G757))</f>
        <v>0</v>
      </c>
      <c r="S156" s="165">
        <f>IF(C157="変更",'⑧2.変更活動積算内訳（PR）'!O757,IF('⑧1.活動計画変更（PR）'!C157="中止",0,'⑧2.変更活動積算内訳（PR）'!H757))</f>
        <v>0</v>
      </c>
    </row>
    <row r="157" spans="2:19" ht="36" customHeight="1">
      <c r="B157" s="808"/>
      <c r="C157" s="685" t="s">
        <v>225</v>
      </c>
      <c r="D157" s="809"/>
      <c r="E157" s="810"/>
      <c r="F157" s="810"/>
      <c r="G157" s="811"/>
      <c r="H157" s="827" t="str">
        <f>IF('⑧2.変更活動積算内訳（PR）'!M757=0,"",'⑧2.変更活動積算内訳（PR）'!M757)</f>
        <v/>
      </c>
      <c r="I157" s="812"/>
      <c r="J157" s="835" t="str">
        <f t="shared" si="42"/>
        <v/>
      </c>
      <c r="M157" s="582"/>
      <c r="N157" s="582"/>
      <c r="O157" s="684"/>
      <c r="P157" s="582"/>
      <c r="Q157" s="582"/>
      <c r="R157" s="147"/>
      <c r="S157" s="147"/>
    </row>
    <row r="158" spans="2:19" ht="36" customHeight="1">
      <c r="B158" s="818" t="str">
        <f>IF('②4.実施状況（PR）'!G81="実施済","報告済",IF('②4.実施状況（PR）'!B81="中止","中止",'②4.実施状況（PR）'!B81))</f>
        <v/>
      </c>
      <c r="C158" s="819" t="str">
        <f>IF(B158="","",IF(B158="報告済","",IF(B158="中止","",IF('⑦1.活動計画変更（PR）'!C159="変更","変更","申請時"))))</f>
        <v/>
      </c>
      <c r="D158" s="820" t="str">
        <f>IF(C158="","",'②4.実施状況（PR）'!C81)</f>
        <v/>
      </c>
      <c r="E158" s="821" t="str">
        <f>IF($C158="","",'②4.実施状況（PR）'!D81)</f>
        <v/>
      </c>
      <c r="F158" s="821" t="str">
        <f>IF($C158="","",'②4.実施状況（PR）'!E81)</f>
        <v/>
      </c>
      <c r="G158" s="822" t="str">
        <f>IF($C158="","",'②4.実施状況（PR）'!F81)</f>
        <v/>
      </c>
      <c r="H158" s="826" t="str">
        <f>IF($C158="","",IF('⑦1.活動計画変更（PR）'!$C159="変更",'⑦1.活動計画変更（PR）'!H159,'⑦1.活動計画変更（PR）'!H158))</f>
        <v/>
      </c>
      <c r="I158" s="823" t="str">
        <f>IF($C158="","",IF('⑦1.活動計画変更（PR）'!$C159="変更",'⑦1.活動計画変更（PR）'!I159,'⑦1.活動計画変更（PR）'!I158))</f>
        <v/>
      </c>
      <c r="J158" s="833" t="str">
        <f t="shared" si="42"/>
        <v/>
      </c>
      <c r="M158" s="603" t="str">
        <f>IF(C159="選択","",IF(C159="中止",-(H158),IF(C159="変更",(H159-H158),"")))</f>
        <v/>
      </c>
      <c r="N158" s="603" t="str">
        <f>IF(C159="選択","",IF(C159="中止",-(I158),IF(C159="変更",(I159-I158),"")))</f>
        <v/>
      </c>
      <c r="O158" s="717" t="str">
        <f t="shared" ref="O158" si="58">IF(B158="","",B158)</f>
        <v/>
      </c>
      <c r="P158" s="603" t="str">
        <f>IF(B158="","",IF(C159="変更",H159,IF(C159="中止",0,IF(B158="報告済",'⑦1.活動計画変更（PR）'!P158,H158))))</f>
        <v/>
      </c>
      <c r="Q158" s="603" t="str">
        <f>IF(B158="","",IF(C159="変更",I159,IF(C159="中止",0,IF(B158="報告済",'⑦1.活動計画変更（PR）'!Q158,I158))))</f>
        <v/>
      </c>
      <c r="R158" s="165">
        <f>IF(C159="変更",'⑧2.変更活動積算内訳（PR）'!N767,IF('⑧1.活動計画変更（PR）'!C159="中止",0,'⑧2.変更活動積算内訳（PR）'!G767))</f>
        <v>0</v>
      </c>
      <c r="S158" s="165">
        <f>IF(C159="変更",'⑧2.変更活動積算内訳（PR）'!O767,IF('⑧1.活動計画変更（PR）'!C159="中止",0,'⑧2.変更活動積算内訳（PR）'!H767))</f>
        <v>0</v>
      </c>
    </row>
    <row r="159" spans="2:19" ht="36" customHeight="1">
      <c r="B159" s="808"/>
      <c r="C159" s="685" t="s">
        <v>225</v>
      </c>
      <c r="D159" s="809"/>
      <c r="E159" s="810"/>
      <c r="F159" s="810"/>
      <c r="G159" s="811"/>
      <c r="H159" s="827" t="str">
        <f>IF('⑧2.変更活動積算内訳（PR）'!M767=0,"",'⑧2.変更活動積算内訳（PR）'!M767)</f>
        <v/>
      </c>
      <c r="I159" s="812"/>
      <c r="J159" s="835" t="str">
        <f t="shared" si="42"/>
        <v/>
      </c>
      <c r="M159" s="582"/>
      <c r="N159" s="582"/>
      <c r="O159" s="684"/>
      <c r="P159" s="582"/>
      <c r="Q159" s="582"/>
      <c r="R159" s="147"/>
      <c r="S159" s="147"/>
    </row>
    <row r="160" spans="2:19" ht="36" customHeight="1">
      <c r="B160" s="818" t="str">
        <f>IF('②4.実施状況（PR）'!G82="実施済","報告済",IF('②4.実施状況（PR）'!B82="中止","中止",'②4.実施状況（PR）'!B82))</f>
        <v/>
      </c>
      <c r="C160" s="819" t="str">
        <f>IF(B160="","",IF(B160="報告済","",IF(B160="中止","",IF('⑦1.活動計画変更（PR）'!C161="変更","変更","申請時"))))</f>
        <v/>
      </c>
      <c r="D160" s="820" t="str">
        <f>IF(C160="","",'②4.実施状況（PR）'!C82)</f>
        <v/>
      </c>
      <c r="E160" s="821" t="str">
        <f>IF($C160="","",'②4.実施状況（PR）'!D82)</f>
        <v/>
      </c>
      <c r="F160" s="821" t="str">
        <f>IF($C160="","",'②4.実施状況（PR）'!E82)</f>
        <v/>
      </c>
      <c r="G160" s="822" t="str">
        <f>IF($C160="","",'②4.実施状況（PR）'!F82)</f>
        <v/>
      </c>
      <c r="H160" s="826" t="str">
        <f>IF($C160="","",IF('⑦1.活動計画変更（PR）'!$C161="変更",'⑦1.活動計画変更（PR）'!H161,'⑦1.活動計画変更（PR）'!H160))</f>
        <v/>
      </c>
      <c r="I160" s="823" t="str">
        <f>IF($C160="","",IF('⑦1.活動計画変更（PR）'!$C161="変更",'⑦1.活動計画変更（PR）'!I161,'⑦1.活動計画変更（PR）'!I160))</f>
        <v/>
      </c>
      <c r="J160" s="833" t="str">
        <f t="shared" si="42"/>
        <v/>
      </c>
      <c r="M160" s="603" t="str">
        <f>IF(C161="選択","",IF(C161="中止",-(H160),IF(C161="変更",(H161-H160),"")))</f>
        <v/>
      </c>
      <c r="N160" s="603" t="str">
        <f>IF(C161="選択","",IF(C161="中止",-(I160),IF(C161="変更",(I161-I160),"")))</f>
        <v/>
      </c>
      <c r="O160" s="717" t="str">
        <f t="shared" ref="O160" si="59">IF(B160="","",B160)</f>
        <v/>
      </c>
      <c r="P160" s="603" t="str">
        <f>IF(B160="","",IF(C161="変更",H161,IF(C161="中止",0,IF(B160="報告済",'⑦1.活動計画変更（PR）'!P160,H160))))</f>
        <v/>
      </c>
      <c r="Q160" s="603" t="str">
        <f>IF(B160="","",IF(C161="変更",I161,IF(C161="中止",0,IF(B160="報告済",'⑦1.活動計画変更（PR）'!Q160,I160))))</f>
        <v/>
      </c>
      <c r="R160" s="165">
        <f>IF(C161="変更",'⑧2.変更活動積算内訳（PR）'!N777,IF('⑧1.活動計画変更（PR）'!C161="中止",0,'⑧2.変更活動積算内訳（PR）'!G777))</f>
        <v>0</v>
      </c>
      <c r="S160" s="165">
        <f>IF(C161="変更",'⑧2.変更活動積算内訳（PR）'!O777,IF('⑧1.活動計画変更（PR）'!C161="中止",0,'⑧2.変更活動積算内訳（PR）'!H777))</f>
        <v>0</v>
      </c>
    </row>
    <row r="161" spans="2:19" ht="36" customHeight="1">
      <c r="B161" s="808"/>
      <c r="C161" s="685" t="s">
        <v>225</v>
      </c>
      <c r="D161" s="809"/>
      <c r="E161" s="810"/>
      <c r="F161" s="810"/>
      <c r="G161" s="811"/>
      <c r="H161" s="827" t="str">
        <f>IF('⑧2.変更活動積算内訳（PR）'!M777=0,"",'⑧2.変更活動積算内訳（PR）'!M777)</f>
        <v/>
      </c>
      <c r="I161" s="812"/>
      <c r="J161" s="835" t="str">
        <f t="shared" si="42"/>
        <v/>
      </c>
      <c r="M161" s="582"/>
      <c r="N161" s="582"/>
      <c r="O161" s="684"/>
      <c r="P161" s="582"/>
      <c r="Q161" s="582"/>
      <c r="R161" s="147"/>
      <c r="S161" s="147"/>
    </row>
    <row r="162" spans="2:19" ht="36" customHeight="1">
      <c r="B162" s="818" t="str">
        <f>IF('②4.実施状況（PR）'!G83="実施済","報告済",IF('②4.実施状況（PR）'!B83="中止","中止",'②4.実施状況（PR）'!B83))</f>
        <v/>
      </c>
      <c r="C162" s="819" t="str">
        <f>IF(B162="","",IF(B162="報告済","",IF(B162="中止","",IF('⑦1.活動計画変更（PR）'!C163="変更","変更","申請時"))))</f>
        <v/>
      </c>
      <c r="D162" s="820" t="str">
        <f>IF(C162="","",'②4.実施状況（PR）'!C83)</f>
        <v/>
      </c>
      <c r="E162" s="821" t="str">
        <f>IF($C162="","",'②4.実施状況（PR）'!D83)</f>
        <v/>
      </c>
      <c r="F162" s="821" t="str">
        <f>IF($C162="","",'②4.実施状況（PR）'!E83)</f>
        <v/>
      </c>
      <c r="G162" s="822" t="str">
        <f>IF($C162="","",'②4.実施状況（PR）'!F83)</f>
        <v/>
      </c>
      <c r="H162" s="826" t="str">
        <f>IF($C162="","",IF('⑦1.活動計画変更（PR）'!$C163="変更",'⑦1.活動計画変更（PR）'!H163,'⑦1.活動計画変更（PR）'!H162))</f>
        <v/>
      </c>
      <c r="I162" s="823" t="str">
        <f>IF($C162="","",IF('⑦1.活動計画変更（PR）'!$C163="変更",'⑦1.活動計画変更（PR）'!I163,'⑦1.活動計画変更（PR）'!I162))</f>
        <v/>
      </c>
      <c r="J162" s="833" t="str">
        <f t="shared" si="42"/>
        <v/>
      </c>
      <c r="M162" s="603" t="str">
        <f>IF(C163="選択","",IF(C163="中止",-(H162),IF(C163="変更",(H163-H162),"")))</f>
        <v/>
      </c>
      <c r="N162" s="603" t="str">
        <f>IF(C163="選択","",IF(C163="中止",-(I162),IF(C163="変更",(I163-I162),"")))</f>
        <v/>
      </c>
      <c r="O162" s="717" t="str">
        <f t="shared" ref="O162" si="60">IF(B162="","",B162)</f>
        <v/>
      </c>
      <c r="P162" s="603" t="str">
        <f>IF(B162="","",IF(C163="変更",H163,IF(C163="中止",0,IF(B162="報告済",'⑦1.活動計画変更（PR）'!P162,H162))))</f>
        <v/>
      </c>
      <c r="Q162" s="603" t="str">
        <f>IF(B162="","",IF(C163="変更",I163,IF(C163="中止",0,IF(B162="報告済",'⑦1.活動計画変更（PR）'!Q162,I162))))</f>
        <v/>
      </c>
      <c r="R162" s="165">
        <f>IF(C163="変更",'⑧2.変更活動積算内訳（PR）'!N787,IF('⑧1.活動計画変更（PR）'!C163="中止",0,'⑧2.変更活動積算内訳（PR）'!G787))</f>
        <v>0</v>
      </c>
      <c r="S162" s="165">
        <f>IF(C163="変更",'⑧2.変更活動積算内訳（PR）'!O787,IF('⑧1.活動計画変更（PR）'!C163="中止",0,'⑧2.変更活動積算内訳（PR）'!H787))</f>
        <v>0</v>
      </c>
    </row>
    <row r="163" spans="2:19" ht="36" customHeight="1">
      <c r="B163" s="808"/>
      <c r="C163" s="685" t="s">
        <v>225</v>
      </c>
      <c r="D163" s="809"/>
      <c r="E163" s="810"/>
      <c r="F163" s="810"/>
      <c r="G163" s="811"/>
      <c r="H163" s="827" t="str">
        <f>IF('⑧2.変更活動積算内訳（PR）'!M787=0,"",'⑧2.変更活動積算内訳（PR）'!M787)</f>
        <v/>
      </c>
      <c r="I163" s="812"/>
      <c r="J163" s="835" t="str">
        <f t="shared" si="42"/>
        <v/>
      </c>
      <c r="M163" s="582"/>
      <c r="N163" s="582"/>
      <c r="O163" s="684"/>
      <c r="P163" s="582"/>
      <c r="Q163" s="582"/>
      <c r="R163" s="147"/>
      <c r="S163" s="147"/>
    </row>
    <row r="164" spans="2:19" ht="36" customHeight="1">
      <c r="B164" s="818" t="str">
        <f>IF('②4.実施状況（PR）'!G84="実施済","報告済",IF('②4.実施状況（PR）'!B84="中止","中止",'②4.実施状況（PR）'!B84))</f>
        <v/>
      </c>
      <c r="C164" s="819" t="str">
        <f>IF(B164="","",IF(B164="報告済","",IF(B164="中止","",IF('⑦1.活動計画変更（PR）'!C165="変更","変更","申請時"))))</f>
        <v/>
      </c>
      <c r="D164" s="820" t="str">
        <f>IF(C164="","",'②4.実施状況（PR）'!C84)</f>
        <v/>
      </c>
      <c r="E164" s="821" t="str">
        <f>IF($C164="","",'②4.実施状況（PR）'!D84)</f>
        <v/>
      </c>
      <c r="F164" s="821" t="str">
        <f>IF($C164="","",'②4.実施状況（PR）'!E84)</f>
        <v/>
      </c>
      <c r="G164" s="822" t="str">
        <f>IF($C164="","",'②4.実施状況（PR）'!F84)</f>
        <v/>
      </c>
      <c r="H164" s="826" t="str">
        <f>IF($C164="","",IF('⑦1.活動計画変更（PR）'!$C165="変更",'⑦1.活動計画変更（PR）'!H165,'⑦1.活動計画変更（PR）'!H164))</f>
        <v/>
      </c>
      <c r="I164" s="823" t="str">
        <f>IF($C164="","",IF('⑦1.活動計画変更（PR）'!$C165="変更",'⑦1.活動計画変更（PR）'!I165,'⑦1.活動計画変更（PR）'!I164))</f>
        <v/>
      </c>
      <c r="J164" s="833" t="str">
        <f t="shared" si="42"/>
        <v/>
      </c>
      <c r="M164" s="603" t="str">
        <f>IF(C165="選択","",IF(C165="中止",-(H164),IF(C165="変更",(H165-H164),"")))</f>
        <v/>
      </c>
      <c r="N164" s="603" t="str">
        <f>IF(C165="選択","",IF(C165="中止",-(I164),IF(C165="変更",(I165-I164),"")))</f>
        <v/>
      </c>
      <c r="O164" s="717" t="str">
        <f t="shared" ref="O164" si="61">IF(B164="","",B164)</f>
        <v/>
      </c>
      <c r="P164" s="603" t="str">
        <f>IF(B164="","",IF(C165="変更",H165,IF(C165="中止",0,IF(B164="報告済",'⑦1.活動計画変更（PR）'!P164,H164))))</f>
        <v/>
      </c>
      <c r="Q164" s="603" t="str">
        <f>IF(B164="","",IF(C165="変更",I165,IF(C165="中止",0,IF(B164="報告済",'⑦1.活動計画変更（PR）'!Q164,I164))))</f>
        <v/>
      </c>
      <c r="R164" s="165">
        <f>IF(C165="変更",'⑧2.変更活動積算内訳（PR）'!N797,IF('⑧1.活動計画変更（PR）'!C165="中止",0,'⑧2.変更活動積算内訳（PR）'!G797))</f>
        <v>0</v>
      </c>
      <c r="S164" s="165">
        <f>IF(C165="変更",'⑧2.変更活動積算内訳（PR）'!O797,IF('⑧1.活動計画変更（PR）'!C165="中止",0,'⑧2.変更活動積算内訳（PR）'!H797))</f>
        <v>0</v>
      </c>
    </row>
    <row r="165" spans="2:19" ht="36" customHeight="1" thickBot="1">
      <c r="B165" s="813"/>
      <c r="C165" s="696" t="s">
        <v>225</v>
      </c>
      <c r="D165" s="814"/>
      <c r="E165" s="815"/>
      <c r="F165" s="815"/>
      <c r="G165" s="816"/>
      <c r="H165" s="828" t="str">
        <f>IF('⑧2.変更活動積算内訳（PR）'!M797=0,"",'⑧2.変更活動積算内訳（PR）'!M797)</f>
        <v/>
      </c>
      <c r="I165" s="817"/>
      <c r="J165" s="834" t="str">
        <f t="shared" si="42"/>
        <v/>
      </c>
      <c r="M165" s="582"/>
      <c r="N165" s="582"/>
      <c r="O165" s="684"/>
      <c r="P165" s="582"/>
      <c r="Q165" s="582"/>
      <c r="R165" s="147"/>
      <c r="S165" s="147"/>
    </row>
    <row r="166" spans="2:19">
      <c r="R166" s="707"/>
      <c r="S166" s="707"/>
    </row>
  </sheetData>
  <sheetProtection algorithmName="SHA-512" hashValue="T1lC/th3XYBsKhKLDldJmHYRrLQwAYiPSb6T5tgME8se6ELLyJNDiOJB21HlUXKTHXVxLAku0A+J3Bj9/uymDw==" saltValue="+E6YIYIR84JUwLeGtQY61g==" spinCount="100000" sheet="1" scenarios="1" formatCells="0" formatColumns="0" formatRows="0"/>
  <mergeCells count="6">
    <mergeCell ref="P3:Q3"/>
    <mergeCell ref="B3:B4"/>
    <mergeCell ref="C3:C4"/>
    <mergeCell ref="D3:G3"/>
    <mergeCell ref="H3:I3"/>
    <mergeCell ref="J3:J4"/>
  </mergeCells>
  <phoneticPr fontId="1"/>
  <conditionalFormatting sqref="C7">
    <cfRule type="containsText" dxfId="2509" priority="1123" operator="containsText" text="選択">
      <formula>NOT(ISERROR(SEARCH("選択",C7)))</formula>
    </cfRule>
    <cfRule type="beginsWith" dxfId="2508" priority="1124" operator="beginsWith" text="中止">
      <formula>LEFT(C7,LEN("中止"))="中止"</formula>
    </cfRule>
    <cfRule type="beginsWith" dxfId="2507" priority="1125" operator="beginsWith" text="変更">
      <formula>LEFT(C7,LEN("変更"))="変更"</formula>
    </cfRule>
  </conditionalFormatting>
  <conditionalFormatting sqref="C9">
    <cfRule type="containsText" dxfId="2506" priority="1120" operator="containsText" text="選択">
      <formula>NOT(ISERROR(SEARCH("選択",C9)))</formula>
    </cfRule>
    <cfRule type="beginsWith" dxfId="2505" priority="1121" operator="beginsWith" text="中止">
      <formula>LEFT(C9,LEN("中止"))="中止"</formula>
    </cfRule>
    <cfRule type="beginsWith" dxfId="2504" priority="1122" operator="beginsWith" text="変更">
      <formula>LEFT(C9,LEN("変更"))="変更"</formula>
    </cfRule>
  </conditionalFormatting>
  <conditionalFormatting sqref="C11">
    <cfRule type="containsText" dxfId="2503" priority="1117" operator="containsText" text="選択">
      <formula>NOT(ISERROR(SEARCH("選択",C11)))</formula>
    </cfRule>
    <cfRule type="beginsWith" dxfId="2502" priority="1118" operator="beginsWith" text="中止">
      <formula>LEFT(C11,LEN("中止"))="中止"</formula>
    </cfRule>
    <cfRule type="beginsWith" dxfId="2501" priority="1119" operator="beginsWith" text="変更">
      <formula>LEFT(C11,LEN("変更"))="変更"</formula>
    </cfRule>
  </conditionalFormatting>
  <conditionalFormatting sqref="C13">
    <cfRule type="containsText" dxfId="2500" priority="1114" operator="containsText" text="選択">
      <formula>NOT(ISERROR(SEARCH("選択",C13)))</formula>
    </cfRule>
    <cfRule type="beginsWith" dxfId="2499" priority="1115" operator="beginsWith" text="中止">
      <formula>LEFT(C13,LEN("中止"))="中止"</formula>
    </cfRule>
    <cfRule type="beginsWith" dxfId="2498" priority="1116" operator="beginsWith" text="変更">
      <formula>LEFT(C13,LEN("変更"))="変更"</formula>
    </cfRule>
  </conditionalFormatting>
  <conditionalFormatting sqref="C15">
    <cfRule type="containsText" dxfId="2497" priority="1111" operator="containsText" text="選択">
      <formula>NOT(ISERROR(SEARCH("選択",C15)))</formula>
    </cfRule>
    <cfRule type="beginsWith" dxfId="2496" priority="1112" operator="beginsWith" text="中止">
      <formula>LEFT(C15,LEN("中止"))="中止"</formula>
    </cfRule>
    <cfRule type="beginsWith" dxfId="2495" priority="1113" operator="beginsWith" text="変更">
      <formula>LEFT(C15,LEN("変更"))="変更"</formula>
    </cfRule>
  </conditionalFormatting>
  <conditionalFormatting sqref="C17">
    <cfRule type="containsText" dxfId="2494" priority="1108" operator="containsText" text="選択">
      <formula>NOT(ISERROR(SEARCH("選択",C17)))</formula>
    </cfRule>
    <cfRule type="beginsWith" dxfId="2493" priority="1109" operator="beginsWith" text="中止">
      <formula>LEFT(C17,LEN("中止"))="中止"</formula>
    </cfRule>
    <cfRule type="beginsWith" dxfId="2492" priority="1110" operator="beginsWith" text="変更">
      <formula>LEFT(C17,LEN("変更"))="変更"</formula>
    </cfRule>
  </conditionalFormatting>
  <conditionalFormatting sqref="C27 C25 C23 C21 C19">
    <cfRule type="containsText" dxfId="2491" priority="1105" operator="containsText" text="選択">
      <formula>NOT(ISERROR(SEARCH("選択",C19)))</formula>
    </cfRule>
    <cfRule type="beginsWith" dxfId="2490" priority="1106" operator="beginsWith" text="中止">
      <formula>LEFT(C19,LEN("中止"))="中止"</formula>
    </cfRule>
    <cfRule type="beginsWith" dxfId="2489" priority="1107" operator="beginsWith" text="変更">
      <formula>LEFT(C19,LEN("変更"))="変更"</formula>
    </cfRule>
  </conditionalFormatting>
  <conditionalFormatting sqref="C37 C35 C33 C31 C29">
    <cfRule type="containsText" dxfId="2488" priority="1102" operator="containsText" text="選択">
      <formula>NOT(ISERROR(SEARCH("選択",C29)))</formula>
    </cfRule>
    <cfRule type="beginsWith" dxfId="2487" priority="1103" operator="beginsWith" text="中止">
      <formula>LEFT(C29,LEN("中止"))="中止"</formula>
    </cfRule>
    <cfRule type="beginsWith" dxfId="2486" priority="1104" operator="beginsWith" text="変更">
      <formula>LEFT(C29,LEN("変更"))="変更"</formula>
    </cfRule>
  </conditionalFormatting>
  <conditionalFormatting sqref="C45 C43 C41 C39">
    <cfRule type="containsText" dxfId="2485" priority="1099" operator="containsText" text="選択">
      <formula>NOT(ISERROR(SEARCH("選択",C39)))</formula>
    </cfRule>
    <cfRule type="beginsWith" dxfId="2484" priority="1100" operator="beginsWith" text="中止">
      <formula>LEFT(C39,LEN("中止"))="中止"</formula>
    </cfRule>
    <cfRule type="beginsWith" dxfId="2483" priority="1101" operator="beginsWith" text="変更">
      <formula>LEFT(C39,LEN("変更"))="変更"</formula>
    </cfRule>
  </conditionalFormatting>
  <conditionalFormatting sqref="D7">
    <cfRule type="notContainsBlanks" dxfId="2482" priority="1088">
      <formula>LEN(TRIM(D7))&gt;0</formula>
    </cfRule>
    <cfRule type="expression" dxfId="2481" priority="1089">
      <formula>$C7="変更"</formula>
    </cfRule>
  </conditionalFormatting>
  <conditionalFormatting sqref="E7">
    <cfRule type="notContainsBlanks" dxfId="2480" priority="1086">
      <formula>LEN(TRIM(E7))&gt;0</formula>
    </cfRule>
    <cfRule type="expression" dxfId="2479" priority="1087">
      <formula>$C7="変更"</formula>
    </cfRule>
  </conditionalFormatting>
  <conditionalFormatting sqref="F7">
    <cfRule type="notContainsBlanks" dxfId="2478" priority="1084">
      <formula>LEN(TRIM(F7))&gt;0</formula>
    </cfRule>
    <cfRule type="expression" dxfId="2477" priority="1085">
      <formula>$C7="変更"</formula>
    </cfRule>
  </conditionalFormatting>
  <conditionalFormatting sqref="G7">
    <cfRule type="notContainsBlanks" dxfId="2476" priority="1082">
      <formula>LEN(TRIM(G7))&gt;0</formula>
    </cfRule>
    <cfRule type="expression" dxfId="2475" priority="1083">
      <formula>$C7="変更"</formula>
    </cfRule>
  </conditionalFormatting>
  <conditionalFormatting sqref="I7">
    <cfRule type="notContainsBlanks" dxfId="2474" priority="1080">
      <formula>LEN(TRIM(I7))&gt;0</formula>
    </cfRule>
    <cfRule type="expression" dxfId="2473" priority="1081">
      <formula>$C7="変更"</formula>
    </cfRule>
  </conditionalFormatting>
  <conditionalFormatting sqref="D9">
    <cfRule type="notContainsBlanks" dxfId="2472" priority="1078">
      <formula>LEN(TRIM(D9))&gt;0</formula>
    </cfRule>
    <cfRule type="expression" dxfId="2471" priority="1079">
      <formula>$C9="変更"</formula>
    </cfRule>
  </conditionalFormatting>
  <conditionalFormatting sqref="E9">
    <cfRule type="notContainsBlanks" dxfId="2470" priority="1076">
      <formula>LEN(TRIM(E9))&gt;0</formula>
    </cfRule>
    <cfRule type="expression" dxfId="2469" priority="1077">
      <formula>$C9="変更"</formula>
    </cfRule>
  </conditionalFormatting>
  <conditionalFormatting sqref="F9">
    <cfRule type="notContainsBlanks" dxfId="2468" priority="1074">
      <formula>LEN(TRIM(F9))&gt;0</formula>
    </cfRule>
    <cfRule type="expression" dxfId="2467" priority="1075">
      <formula>$C9="変更"</formula>
    </cfRule>
  </conditionalFormatting>
  <conditionalFormatting sqref="G9">
    <cfRule type="notContainsBlanks" dxfId="2466" priority="1072">
      <formula>LEN(TRIM(G9))&gt;0</formula>
    </cfRule>
    <cfRule type="expression" dxfId="2465" priority="1073">
      <formula>$C9="変更"</formula>
    </cfRule>
  </conditionalFormatting>
  <conditionalFormatting sqref="D11">
    <cfRule type="notContainsBlanks" dxfId="2464" priority="1070">
      <formula>LEN(TRIM(D11))&gt;0</formula>
    </cfRule>
    <cfRule type="expression" dxfId="2463" priority="1071">
      <formula>$C11="変更"</formula>
    </cfRule>
  </conditionalFormatting>
  <conditionalFormatting sqref="E11">
    <cfRule type="notContainsBlanks" dxfId="2462" priority="1068">
      <formula>LEN(TRIM(E11))&gt;0</formula>
    </cfRule>
    <cfRule type="expression" dxfId="2461" priority="1069">
      <formula>$C11="変更"</formula>
    </cfRule>
  </conditionalFormatting>
  <conditionalFormatting sqref="F11">
    <cfRule type="notContainsBlanks" dxfId="2460" priority="1066">
      <formula>LEN(TRIM(F11))&gt;0</formula>
    </cfRule>
    <cfRule type="expression" dxfId="2459" priority="1067">
      <formula>$C11="変更"</formula>
    </cfRule>
  </conditionalFormatting>
  <conditionalFormatting sqref="G11">
    <cfRule type="notContainsBlanks" dxfId="2458" priority="1064">
      <formula>LEN(TRIM(G11))&gt;0</formula>
    </cfRule>
    <cfRule type="expression" dxfId="2457" priority="1065">
      <formula>$C11="変更"</formula>
    </cfRule>
  </conditionalFormatting>
  <conditionalFormatting sqref="D13">
    <cfRule type="notContainsBlanks" dxfId="2456" priority="1062">
      <formula>LEN(TRIM(D13))&gt;0</formula>
    </cfRule>
    <cfRule type="expression" dxfId="2455" priority="1063">
      <formula>$C13="変更"</formula>
    </cfRule>
  </conditionalFormatting>
  <conditionalFormatting sqref="E13">
    <cfRule type="notContainsBlanks" dxfId="2454" priority="1060">
      <formula>LEN(TRIM(E13))&gt;0</formula>
    </cfRule>
    <cfRule type="expression" dxfId="2453" priority="1061">
      <formula>$C13="変更"</formula>
    </cfRule>
  </conditionalFormatting>
  <conditionalFormatting sqref="F13">
    <cfRule type="notContainsBlanks" dxfId="2452" priority="1058">
      <formula>LEN(TRIM(F13))&gt;0</formula>
    </cfRule>
    <cfRule type="expression" dxfId="2451" priority="1059">
      <formula>$C13="変更"</formula>
    </cfRule>
  </conditionalFormatting>
  <conditionalFormatting sqref="G13">
    <cfRule type="notContainsBlanks" dxfId="2450" priority="1056">
      <formula>LEN(TRIM(G13))&gt;0</formula>
    </cfRule>
    <cfRule type="expression" dxfId="2449" priority="1057">
      <formula>$C13="変更"</formula>
    </cfRule>
  </conditionalFormatting>
  <conditionalFormatting sqref="D15">
    <cfRule type="notContainsBlanks" dxfId="2448" priority="1054">
      <formula>LEN(TRIM(D15))&gt;0</formula>
    </cfRule>
    <cfRule type="expression" dxfId="2447" priority="1055">
      <formula>$C15="変更"</formula>
    </cfRule>
  </conditionalFormatting>
  <conditionalFormatting sqref="E15">
    <cfRule type="notContainsBlanks" dxfId="2446" priority="1052">
      <formula>LEN(TRIM(E15))&gt;0</formula>
    </cfRule>
    <cfRule type="expression" dxfId="2445" priority="1053">
      <formula>$C15="変更"</formula>
    </cfRule>
  </conditionalFormatting>
  <conditionalFormatting sqref="F15">
    <cfRule type="notContainsBlanks" dxfId="2444" priority="1050">
      <formula>LEN(TRIM(F15))&gt;0</formula>
    </cfRule>
    <cfRule type="expression" dxfId="2443" priority="1051">
      <formula>$C15="変更"</formula>
    </cfRule>
  </conditionalFormatting>
  <conditionalFormatting sqref="G15">
    <cfRule type="notContainsBlanks" dxfId="2442" priority="1048">
      <formula>LEN(TRIM(G15))&gt;0</formula>
    </cfRule>
    <cfRule type="expression" dxfId="2441" priority="1049">
      <formula>$C15="変更"</formula>
    </cfRule>
  </conditionalFormatting>
  <conditionalFormatting sqref="D17">
    <cfRule type="notContainsBlanks" dxfId="2440" priority="1046">
      <formula>LEN(TRIM(D17))&gt;0</formula>
    </cfRule>
    <cfRule type="expression" dxfId="2439" priority="1047">
      <formula>$C17="変更"</formula>
    </cfRule>
  </conditionalFormatting>
  <conditionalFormatting sqref="E17">
    <cfRule type="notContainsBlanks" dxfId="2438" priority="1044">
      <formula>LEN(TRIM(E17))&gt;0</formula>
    </cfRule>
    <cfRule type="expression" dxfId="2437" priority="1045">
      <formula>$C17="変更"</formula>
    </cfRule>
  </conditionalFormatting>
  <conditionalFormatting sqref="F17">
    <cfRule type="notContainsBlanks" dxfId="2436" priority="1042">
      <formula>LEN(TRIM(F17))&gt;0</formula>
    </cfRule>
    <cfRule type="expression" dxfId="2435" priority="1043">
      <formula>$C17="変更"</formula>
    </cfRule>
  </conditionalFormatting>
  <conditionalFormatting sqref="G17">
    <cfRule type="notContainsBlanks" dxfId="2434" priority="1040">
      <formula>LEN(TRIM(G17))&gt;0</formula>
    </cfRule>
    <cfRule type="expression" dxfId="2433" priority="1041">
      <formula>$C17="変更"</formula>
    </cfRule>
  </conditionalFormatting>
  <conditionalFormatting sqref="D19">
    <cfRule type="notContainsBlanks" dxfId="2432" priority="1038">
      <formula>LEN(TRIM(D19))&gt;0</formula>
    </cfRule>
    <cfRule type="expression" dxfId="2431" priority="1039">
      <formula>$C19="変更"</formula>
    </cfRule>
  </conditionalFormatting>
  <conditionalFormatting sqref="E19">
    <cfRule type="notContainsBlanks" dxfId="2430" priority="1036">
      <formula>LEN(TRIM(E19))&gt;0</formula>
    </cfRule>
    <cfRule type="expression" dxfId="2429" priority="1037">
      <formula>$C19="変更"</formula>
    </cfRule>
  </conditionalFormatting>
  <conditionalFormatting sqref="F19">
    <cfRule type="notContainsBlanks" dxfId="2428" priority="1034">
      <formula>LEN(TRIM(F19))&gt;0</formula>
    </cfRule>
    <cfRule type="expression" dxfId="2427" priority="1035">
      <formula>$C19="変更"</formula>
    </cfRule>
  </conditionalFormatting>
  <conditionalFormatting sqref="G19">
    <cfRule type="notContainsBlanks" dxfId="2426" priority="1032">
      <formula>LEN(TRIM(G19))&gt;0</formula>
    </cfRule>
    <cfRule type="expression" dxfId="2425" priority="1033">
      <formula>$C19="変更"</formula>
    </cfRule>
  </conditionalFormatting>
  <conditionalFormatting sqref="D21">
    <cfRule type="notContainsBlanks" dxfId="2424" priority="1030">
      <formula>LEN(TRIM(D21))&gt;0</formula>
    </cfRule>
    <cfRule type="expression" dxfId="2423" priority="1031">
      <formula>$C21="変更"</formula>
    </cfRule>
  </conditionalFormatting>
  <conditionalFormatting sqref="E21">
    <cfRule type="notContainsBlanks" dxfId="2422" priority="1028">
      <formula>LEN(TRIM(E21))&gt;0</formula>
    </cfRule>
    <cfRule type="expression" dxfId="2421" priority="1029">
      <formula>$C21="変更"</formula>
    </cfRule>
  </conditionalFormatting>
  <conditionalFormatting sqref="F21">
    <cfRule type="notContainsBlanks" dxfId="2420" priority="1026">
      <formula>LEN(TRIM(F21))&gt;0</formula>
    </cfRule>
    <cfRule type="expression" dxfId="2419" priority="1027">
      <formula>$C21="変更"</formula>
    </cfRule>
  </conditionalFormatting>
  <conditionalFormatting sqref="G21">
    <cfRule type="notContainsBlanks" dxfId="2418" priority="1024">
      <formula>LEN(TRIM(G21))&gt;0</formula>
    </cfRule>
    <cfRule type="expression" dxfId="2417" priority="1025">
      <formula>$C21="変更"</formula>
    </cfRule>
  </conditionalFormatting>
  <conditionalFormatting sqref="D23">
    <cfRule type="notContainsBlanks" dxfId="2416" priority="1022">
      <formula>LEN(TRIM(D23))&gt;0</formula>
    </cfRule>
    <cfRule type="expression" dxfId="2415" priority="1023">
      <formula>$C23="変更"</formula>
    </cfRule>
  </conditionalFormatting>
  <conditionalFormatting sqref="E23">
    <cfRule type="notContainsBlanks" dxfId="2414" priority="1020">
      <formula>LEN(TRIM(E23))&gt;0</formula>
    </cfRule>
    <cfRule type="expression" dxfId="2413" priority="1021">
      <formula>$C23="変更"</formula>
    </cfRule>
  </conditionalFormatting>
  <conditionalFormatting sqref="F23">
    <cfRule type="notContainsBlanks" dxfId="2412" priority="1018">
      <formula>LEN(TRIM(F23))&gt;0</formula>
    </cfRule>
    <cfRule type="expression" dxfId="2411" priority="1019">
      <formula>$C23="変更"</formula>
    </cfRule>
  </conditionalFormatting>
  <conditionalFormatting sqref="G23">
    <cfRule type="notContainsBlanks" dxfId="2410" priority="1016">
      <formula>LEN(TRIM(G23))&gt;0</formula>
    </cfRule>
    <cfRule type="expression" dxfId="2409" priority="1017">
      <formula>$C23="変更"</formula>
    </cfRule>
  </conditionalFormatting>
  <conditionalFormatting sqref="D25">
    <cfRule type="notContainsBlanks" dxfId="2408" priority="1014">
      <formula>LEN(TRIM(D25))&gt;0</formula>
    </cfRule>
    <cfRule type="expression" dxfId="2407" priority="1015">
      <formula>$C25="変更"</formula>
    </cfRule>
  </conditionalFormatting>
  <conditionalFormatting sqref="E25">
    <cfRule type="notContainsBlanks" dxfId="2406" priority="1012">
      <formula>LEN(TRIM(E25))&gt;0</formula>
    </cfRule>
    <cfRule type="expression" dxfId="2405" priority="1013">
      <formula>$C25="変更"</formula>
    </cfRule>
  </conditionalFormatting>
  <conditionalFormatting sqref="F25">
    <cfRule type="notContainsBlanks" dxfId="2404" priority="1010">
      <formula>LEN(TRIM(F25))&gt;0</formula>
    </cfRule>
    <cfRule type="expression" dxfId="2403" priority="1011">
      <formula>$C25="変更"</formula>
    </cfRule>
  </conditionalFormatting>
  <conditionalFormatting sqref="G25">
    <cfRule type="notContainsBlanks" dxfId="2402" priority="1008">
      <formula>LEN(TRIM(G25))&gt;0</formula>
    </cfRule>
    <cfRule type="expression" dxfId="2401" priority="1009">
      <formula>$C25="変更"</formula>
    </cfRule>
  </conditionalFormatting>
  <conditionalFormatting sqref="D27">
    <cfRule type="notContainsBlanks" dxfId="2400" priority="998">
      <formula>LEN(TRIM(D27))&gt;0</formula>
    </cfRule>
    <cfRule type="expression" dxfId="2399" priority="999">
      <formula>$C27="変更"</formula>
    </cfRule>
  </conditionalFormatting>
  <conditionalFormatting sqref="E27">
    <cfRule type="notContainsBlanks" dxfId="2398" priority="996">
      <formula>LEN(TRIM(E27))&gt;0</formula>
    </cfRule>
    <cfRule type="expression" dxfId="2397" priority="997">
      <formula>$C27="変更"</formula>
    </cfRule>
  </conditionalFormatting>
  <conditionalFormatting sqref="F27">
    <cfRule type="notContainsBlanks" dxfId="2396" priority="994">
      <formula>LEN(TRIM(F27))&gt;0</formula>
    </cfRule>
    <cfRule type="expression" dxfId="2395" priority="995">
      <formula>$C27="変更"</formula>
    </cfRule>
  </conditionalFormatting>
  <conditionalFormatting sqref="G27">
    <cfRule type="notContainsBlanks" dxfId="2394" priority="992">
      <formula>LEN(TRIM(G27))&gt;0</formula>
    </cfRule>
    <cfRule type="expression" dxfId="2393" priority="993">
      <formula>$C27="変更"</formula>
    </cfRule>
  </conditionalFormatting>
  <conditionalFormatting sqref="D29">
    <cfRule type="notContainsBlanks" dxfId="2392" priority="990">
      <formula>LEN(TRIM(D29))&gt;0</formula>
    </cfRule>
    <cfRule type="expression" dxfId="2391" priority="991">
      <formula>$C29="変更"</formula>
    </cfRule>
  </conditionalFormatting>
  <conditionalFormatting sqref="E29">
    <cfRule type="notContainsBlanks" dxfId="2390" priority="988">
      <formula>LEN(TRIM(E29))&gt;0</formula>
    </cfRule>
    <cfRule type="expression" dxfId="2389" priority="989">
      <formula>$C29="変更"</formula>
    </cfRule>
  </conditionalFormatting>
  <conditionalFormatting sqref="F29">
    <cfRule type="notContainsBlanks" dxfId="2388" priority="986">
      <formula>LEN(TRIM(F29))&gt;0</formula>
    </cfRule>
    <cfRule type="expression" dxfId="2387" priority="987">
      <formula>$C29="変更"</formula>
    </cfRule>
  </conditionalFormatting>
  <conditionalFormatting sqref="G29">
    <cfRule type="notContainsBlanks" dxfId="2386" priority="984">
      <formula>LEN(TRIM(G29))&gt;0</formula>
    </cfRule>
    <cfRule type="expression" dxfId="2385" priority="985">
      <formula>$C29="変更"</formula>
    </cfRule>
  </conditionalFormatting>
  <conditionalFormatting sqref="D31">
    <cfRule type="notContainsBlanks" dxfId="2384" priority="982">
      <formula>LEN(TRIM(D31))&gt;0</formula>
    </cfRule>
    <cfRule type="expression" dxfId="2383" priority="983">
      <formula>$C31="変更"</formula>
    </cfRule>
  </conditionalFormatting>
  <conditionalFormatting sqref="E31">
    <cfRule type="notContainsBlanks" dxfId="2382" priority="980">
      <formula>LEN(TRIM(E31))&gt;0</formula>
    </cfRule>
    <cfRule type="expression" dxfId="2381" priority="981">
      <formula>$C31="変更"</formula>
    </cfRule>
  </conditionalFormatting>
  <conditionalFormatting sqref="F31">
    <cfRule type="notContainsBlanks" dxfId="2380" priority="978">
      <formula>LEN(TRIM(F31))&gt;0</formula>
    </cfRule>
    <cfRule type="expression" dxfId="2379" priority="979">
      <formula>$C31="変更"</formula>
    </cfRule>
  </conditionalFormatting>
  <conditionalFormatting sqref="G31">
    <cfRule type="notContainsBlanks" dxfId="2378" priority="976">
      <formula>LEN(TRIM(G31))&gt;0</formula>
    </cfRule>
    <cfRule type="expression" dxfId="2377" priority="977">
      <formula>$C31="変更"</formula>
    </cfRule>
  </conditionalFormatting>
  <conditionalFormatting sqref="D33">
    <cfRule type="notContainsBlanks" dxfId="2376" priority="974">
      <formula>LEN(TRIM(D33))&gt;0</formula>
    </cfRule>
    <cfRule type="expression" dxfId="2375" priority="975">
      <formula>$C33="変更"</formula>
    </cfRule>
  </conditionalFormatting>
  <conditionalFormatting sqref="E33">
    <cfRule type="notContainsBlanks" dxfId="2374" priority="972">
      <formula>LEN(TRIM(E33))&gt;0</formula>
    </cfRule>
    <cfRule type="expression" dxfId="2373" priority="973">
      <formula>$C33="変更"</formula>
    </cfRule>
  </conditionalFormatting>
  <conditionalFormatting sqref="F33">
    <cfRule type="notContainsBlanks" dxfId="2372" priority="970">
      <formula>LEN(TRIM(F33))&gt;0</formula>
    </cfRule>
    <cfRule type="expression" dxfId="2371" priority="971">
      <formula>$C33="変更"</formula>
    </cfRule>
  </conditionalFormatting>
  <conditionalFormatting sqref="G33">
    <cfRule type="notContainsBlanks" dxfId="2370" priority="968">
      <formula>LEN(TRIM(G33))&gt;0</formula>
    </cfRule>
    <cfRule type="expression" dxfId="2369" priority="969">
      <formula>$C33="変更"</formula>
    </cfRule>
  </conditionalFormatting>
  <conditionalFormatting sqref="D35">
    <cfRule type="notContainsBlanks" dxfId="2368" priority="966">
      <formula>LEN(TRIM(D35))&gt;0</formula>
    </cfRule>
    <cfRule type="expression" dxfId="2367" priority="967">
      <formula>$C35="変更"</formula>
    </cfRule>
  </conditionalFormatting>
  <conditionalFormatting sqref="E35">
    <cfRule type="notContainsBlanks" dxfId="2366" priority="964">
      <formula>LEN(TRIM(E35))&gt;0</formula>
    </cfRule>
    <cfRule type="expression" dxfId="2365" priority="965">
      <formula>$C35="変更"</formula>
    </cfRule>
  </conditionalFormatting>
  <conditionalFormatting sqref="F35">
    <cfRule type="notContainsBlanks" dxfId="2364" priority="962">
      <formula>LEN(TRIM(F35))&gt;0</formula>
    </cfRule>
    <cfRule type="expression" dxfId="2363" priority="963">
      <formula>$C35="変更"</formula>
    </cfRule>
  </conditionalFormatting>
  <conditionalFormatting sqref="G35">
    <cfRule type="notContainsBlanks" dxfId="2362" priority="960">
      <formula>LEN(TRIM(G35))&gt;0</formula>
    </cfRule>
    <cfRule type="expression" dxfId="2361" priority="961">
      <formula>$C35="変更"</formula>
    </cfRule>
  </conditionalFormatting>
  <conditionalFormatting sqref="D37">
    <cfRule type="notContainsBlanks" dxfId="2360" priority="958">
      <formula>LEN(TRIM(D37))&gt;0</formula>
    </cfRule>
    <cfRule type="expression" dxfId="2359" priority="959">
      <formula>$C37="変更"</formula>
    </cfRule>
  </conditionalFormatting>
  <conditionalFormatting sqref="E37">
    <cfRule type="notContainsBlanks" dxfId="2358" priority="956">
      <formula>LEN(TRIM(E37))&gt;0</formula>
    </cfRule>
    <cfRule type="expression" dxfId="2357" priority="957">
      <formula>$C37="変更"</formula>
    </cfRule>
  </conditionalFormatting>
  <conditionalFormatting sqref="F37">
    <cfRule type="notContainsBlanks" dxfId="2356" priority="954">
      <formula>LEN(TRIM(F37))&gt;0</formula>
    </cfRule>
    <cfRule type="expression" dxfId="2355" priority="955">
      <formula>$C37="変更"</formula>
    </cfRule>
  </conditionalFormatting>
  <conditionalFormatting sqref="G37">
    <cfRule type="notContainsBlanks" dxfId="2354" priority="952">
      <formula>LEN(TRIM(G37))&gt;0</formula>
    </cfRule>
    <cfRule type="expression" dxfId="2353" priority="953">
      <formula>$C37="変更"</formula>
    </cfRule>
  </conditionalFormatting>
  <conditionalFormatting sqref="D39">
    <cfRule type="notContainsBlanks" dxfId="2352" priority="950">
      <formula>LEN(TRIM(D39))&gt;0</formula>
    </cfRule>
    <cfRule type="expression" dxfId="2351" priority="951">
      <formula>$C39="変更"</formula>
    </cfRule>
  </conditionalFormatting>
  <conditionalFormatting sqref="E39">
    <cfRule type="notContainsBlanks" dxfId="2350" priority="948">
      <formula>LEN(TRIM(E39))&gt;0</formula>
    </cfRule>
    <cfRule type="expression" dxfId="2349" priority="949">
      <formula>$C39="変更"</formula>
    </cfRule>
  </conditionalFormatting>
  <conditionalFormatting sqref="F39">
    <cfRule type="notContainsBlanks" dxfId="2348" priority="946">
      <formula>LEN(TRIM(F39))&gt;0</formula>
    </cfRule>
    <cfRule type="expression" dxfId="2347" priority="947">
      <formula>$C39="変更"</formula>
    </cfRule>
  </conditionalFormatting>
  <conditionalFormatting sqref="G39">
    <cfRule type="notContainsBlanks" dxfId="2346" priority="944">
      <formula>LEN(TRIM(G39))&gt;0</formula>
    </cfRule>
    <cfRule type="expression" dxfId="2345" priority="945">
      <formula>$C39="変更"</formula>
    </cfRule>
  </conditionalFormatting>
  <conditionalFormatting sqref="D41">
    <cfRule type="notContainsBlanks" dxfId="2344" priority="942">
      <formula>LEN(TRIM(D41))&gt;0</formula>
    </cfRule>
    <cfRule type="expression" dxfId="2343" priority="943">
      <formula>$C41="変更"</formula>
    </cfRule>
  </conditionalFormatting>
  <conditionalFormatting sqref="E41">
    <cfRule type="notContainsBlanks" dxfId="2342" priority="940">
      <formula>LEN(TRIM(E41))&gt;0</formula>
    </cfRule>
    <cfRule type="expression" dxfId="2341" priority="941">
      <formula>$C41="変更"</formula>
    </cfRule>
  </conditionalFormatting>
  <conditionalFormatting sqref="F41">
    <cfRule type="notContainsBlanks" dxfId="2340" priority="938">
      <formula>LEN(TRIM(F41))&gt;0</formula>
    </cfRule>
    <cfRule type="expression" dxfId="2339" priority="939">
      <formula>$C41="変更"</formula>
    </cfRule>
  </conditionalFormatting>
  <conditionalFormatting sqref="G41">
    <cfRule type="notContainsBlanks" dxfId="2338" priority="936">
      <formula>LEN(TRIM(G41))&gt;0</formula>
    </cfRule>
    <cfRule type="expression" dxfId="2337" priority="937">
      <formula>$C41="変更"</formula>
    </cfRule>
  </conditionalFormatting>
  <conditionalFormatting sqref="D43">
    <cfRule type="notContainsBlanks" dxfId="2336" priority="934">
      <formula>LEN(TRIM(D43))&gt;0</formula>
    </cfRule>
    <cfRule type="expression" dxfId="2335" priority="935">
      <formula>$C43="変更"</formula>
    </cfRule>
  </conditionalFormatting>
  <conditionalFormatting sqref="E43">
    <cfRule type="notContainsBlanks" dxfId="2334" priority="932">
      <formula>LEN(TRIM(E43))&gt;0</formula>
    </cfRule>
    <cfRule type="expression" dxfId="2333" priority="933">
      <formula>$C43="変更"</formula>
    </cfRule>
  </conditionalFormatting>
  <conditionalFormatting sqref="F43">
    <cfRule type="notContainsBlanks" dxfId="2332" priority="930">
      <formula>LEN(TRIM(F43))&gt;0</formula>
    </cfRule>
    <cfRule type="expression" dxfId="2331" priority="931">
      <formula>$C43="変更"</formula>
    </cfRule>
  </conditionalFormatting>
  <conditionalFormatting sqref="G43">
    <cfRule type="notContainsBlanks" dxfId="2330" priority="928">
      <formula>LEN(TRIM(G43))&gt;0</formula>
    </cfRule>
    <cfRule type="expression" dxfId="2329" priority="929">
      <formula>$C43="変更"</formula>
    </cfRule>
  </conditionalFormatting>
  <conditionalFormatting sqref="D45">
    <cfRule type="notContainsBlanks" dxfId="2328" priority="926">
      <formula>LEN(TRIM(D45))&gt;0</formula>
    </cfRule>
    <cfRule type="expression" dxfId="2327" priority="927">
      <formula>$C45="変更"</formula>
    </cfRule>
  </conditionalFormatting>
  <conditionalFormatting sqref="E45">
    <cfRule type="notContainsBlanks" dxfId="2326" priority="924">
      <formula>LEN(TRIM(E45))&gt;0</formula>
    </cfRule>
    <cfRule type="expression" dxfId="2325" priority="925">
      <formula>$C45="変更"</formula>
    </cfRule>
  </conditionalFormatting>
  <conditionalFormatting sqref="F45">
    <cfRule type="notContainsBlanks" dxfId="2324" priority="922">
      <formula>LEN(TRIM(F45))&gt;0</formula>
    </cfRule>
    <cfRule type="expression" dxfId="2323" priority="923">
      <formula>$C45="変更"</formula>
    </cfRule>
  </conditionalFormatting>
  <conditionalFormatting sqref="G45">
    <cfRule type="notContainsBlanks" dxfId="2322" priority="920">
      <formula>LEN(TRIM(G45))&gt;0</formula>
    </cfRule>
    <cfRule type="expression" dxfId="2321" priority="921">
      <formula>$C45="変更"</formula>
    </cfRule>
  </conditionalFormatting>
  <conditionalFormatting sqref="I9">
    <cfRule type="notContainsBlanks" dxfId="2320" priority="758">
      <formula>LEN(TRIM(I9))&gt;0</formula>
    </cfRule>
    <cfRule type="expression" dxfId="2319" priority="759">
      <formula>$C9="変更"</formula>
    </cfRule>
  </conditionalFormatting>
  <conditionalFormatting sqref="I11">
    <cfRule type="notContainsBlanks" dxfId="2318" priority="756">
      <formula>LEN(TRIM(I11))&gt;0</formula>
    </cfRule>
    <cfRule type="expression" dxfId="2317" priority="757">
      <formula>$C11="変更"</formula>
    </cfRule>
  </conditionalFormatting>
  <conditionalFormatting sqref="I13">
    <cfRule type="notContainsBlanks" dxfId="2316" priority="754">
      <formula>LEN(TRIM(I13))&gt;0</formula>
    </cfRule>
    <cfRule type="expression" dxfId="2315" priority="755">
      <formula>$C13="変更"</formula>
    </cfRule>
  </conditionalFormatting>
  <conditionalFormatting sqref="I15">
    <cfRule type="notContainsBlanks" dxfId="2314" priority="752">
      <formula>LEN(TRIM(I15))&gt;0</formula>
    </cfRule>
    <cfRule type="expression" dxfId="2313" priority="753">
      <formula>$C15="変更"</formula>
    </cfRule>
  </conditionalFormatting>
  <conditionalFormatting sqref="I17">
    <cfRule type="notContainsBlanks" dxfId="2312" priority="750">
      <formula>LEN(TRIM(I17))&gt;0</formula>
    </cfRule>
    <cfRule type="expression" dxfId="2311" priority="751">
      <formula>$C17="変更"</formula>
    </cfRule>
  </conditionalFormatting>
  <conditionalFormatting sqref="I19">
    <cfRule type="notContainsBlanks" dxfId="2310" priority="748">
      <formula>LEN(TRIM(I19))&gt;0</formula>
    </cfRule>
    <cfRule type="expression" dxfId="2309" priority="749">
      <formula>$C19="変更"</formula>
    </cfRule>
  </conditionalFormatting>
  <conditionalFormatting sqref="I21">
    <cfRule type="notContainsBlanks" dxfId="2308" priority="746">
      <formula>LEN(TRIM(I21))&gt;0</formula>
    </cfRule>
    <cfRule type="expression" dxfId="2307" priority="747">
      <formula>$C21="変更"</formula>
    </cfRule>
  </conditionalFormatting>
  <conditionalFormatting sqref="I23">
    <cfRule type="notContainsBlanks" dxfId="2306" priority="744">
      <formula>LEN(TRIM(I23))&gt;0</formula>
    </cfRule>
    <cfRule type="expression" dxfId="2305" priority="745">
      <formula>$C23="変更"</formula>
    </cfRule>
  </conditionalFormatting>
  <conditionalFormatting sqref="I25">
    <cfRule type="notContainsBlanks" dxfId="2304" priority="742">
      <formula>LEN(TRIM(I25))&gt;0</formula>
    </cfRule>
    <cfRule type="expression" dxfId="2303" priority="743">
      <formula>$C25="変更"</formula>
    </cfRule>
  </conditionalFormatting>
  <conditionalFormatting sqref="I27">
    <cfRule type="notContainsBlanks" dxfId="2302" priority="740">
      <formula>LEN(TRIM(I27))&gt;0</formula>
    </cfRule>
    <cfRule type="expression" dxfId="2301" priority="741">
      <formula>$C27="変更"</formula>
    </cfRule>
  </conditionalFormatting>
  <conditionalFormatting sqref="I29">
    <cfRule type="notContainsBlanks" dxfId="2300" priority="738">
      <formula>LEN(TRIM(I29))&gt;0</formula>
    </cfRule>
    <cfRule type="expression" dxfId="2299" priority="739">
      <formula>$C29="変更"</formula>
    </cfRule>
  </conditionalFormatting>
  <conditionalFormatting sqref="I31">
    <cfRule type="notContainsBlanks" dxfId="2298" priority="736">
      <formula>LEN(TRIM(I31))&gt;0</formula>
    </cfRule>
    <cfRule type="expression" dxfId="2297" priority="737">
      <formula>$C31="変更"</formula>
    </cfRule>
  </conditionalFormatting>
  <conditionalFormatting sqref="I33">
    <cfRule type="notContainsBlanks" dxfId="2296" priority="734">
      <formula>LEN(TRIM(I33))&gt;0</formula>
    </cfRule>
    <cfRule type="expression" dxfId="2295" priority="735">
      <formula>$C33="変更"</formula>
    </cfRule>
  </conditionalFormatting>
  <conditionalFormatting sqref="I35">
    <cfRule type="notContainsBlanks" dxfId="2294" priority="732">
      <formula>LEN(TRIM(I35))&gt;0</formula>
    </cfRule>
    <cfRule type="expression" dxfId="2293" priority="733">
      <formula>$C35="変更"</formula>
    </cfRule>
  </conditionalFormatting>
  <conditionalFormatting sqref="I37">
    <cfRule type="notContainsBlanks" dxfId="2292" priority="730">
      <formula>LEN(TRIM(I37))&gt;0</formula>
    </cfRule>
    <cfRule type="expression" dxfId="2291" priority="731">
      <formula>$C37="変更"</formula>
    </cfRule>
  </conditionalFormatting>
  <conditionalFormatting sqref="I39">
    <cfRule type="notContainsBlanks" dxfId="2290" priority="728">
      <formula>LEN(TRIM(I39))&gt;0</formula>
    </cfRule>
    <cfRule type="expression" dxfId="2289" priority="729">
      <formula>$C39="変更"</formula>
    </cfRule>
  </conditionalFormatting>
  <conditionalFormatting sqref="I41">
    <cfRule type="notContainsBlanks" dxfId="2288" priority="726">
      <formula>LEN(TRIM(I41))&gt;0</formula>
    </cfRule>
    <cfRule type="expression" dxfId="2287" priority="727">
      <formula>$C41="変更"</formula>
    </cfRule>
  </conditionalFormatting>
  <conditionalFormatting sqref="I43">
    <cfRule type="notContainsBlanks" dxfId="2286" priority="724">
      <formula>LEN(TRIM(I43))&gt;0</formula>
    </cfRule>
    <cfRule type="expression" dxfId="2285" priority="725">
      <formula>$C43="変更"</formula>
    </cfRule>
  </conditionalFormatting>
  <conditionalFormatting sqref="I45">
    <cfRule type="notContainsBlanks" dxfId="2284" priority="722">
      <formula>LEN(TRIM(I45))&gt;0</formula>
    </cfRule>
    <cfRule type="expression" dxfId="2283" priority="723">
      <formula>$C45="変更"</formula>
    </cfRule>
  </conditionalFormatting>
  <conditionalFormatting sqref="C47">
    <cfRule type="containsText" dxfId="2282" priority="679" operator="containsText" text="選択">
      <formula>NOT(ISERROR(SEARCH("選択",C47)))</formula>
    </cfRule>
    <cfRule type="beginsWith" dxfId="2281" priority="680" operator="beginsWith" text="中止">
      <formula>LEFT(C47,LEN("中止"))="中止"</formula>
    </cfRule>
    <cfRule type="beginsWith" dxfId="2280" priority="681" operator="beginsWith" text="変更">
      <formula>LEFT(C47,LEN("変更"))="変更"</formula>
    </cfRule>
  </conditionalFormatting>
  <conditionalFormatting sqref="C49">
    <cfRule type="containsText" dxfId="2279" priority="676" operator="containsText" text="選択">
      <formula>NOT(ISERROR(SEARCH("選択",C49)))</formula>
    </cfRule>
    <cfRule type="beginsWith" dxfId="2278" priority="677" operator="beginsWith" text="中止">
      <formula>LEFT(C49,LEN("中止"))="中止"</formula>
    </cfRule>
    <cfRule type="beginsWith" dxfId="2277" priority="678" operator="beginsWith" text="変更">
      <formula>LEFT(C49,LEN("変更"))="変更"</formula>
    </cfRule>
  </conditionalFormatting>
  <conditionalFormatting sqref="C51">
    <cfRule type="containsText" dxfId="2276" priority="673" operator="containsText" text="選択">
      <formula>NOT(ISERROR(SEARCH("選択",C51)))</formula>
    </cfRule>
    <cfRule type="beginsWith" dxfId="2275" priority="674" operator="beginsWith" text="中止">
      <formula>LEFT(C51,LEN("中止"))="中止"</formula>
    </cfRule>
    <cfRule type="beginsWith" dxfId="2274" priority="675" operator="beginsWith" text="変更">
      <formula>LEFT(C51,LEN("変更"))="変更"</formula>
    </cfRule>
  </conditionalFormatting>
  <conditionalFormatting sqref="C53">
    <cfRule type="containsText" dxfId="2273" priority="670" operator="containsText" text="選択">
      <formula>NOT(ISERROR(SEARCH("選択",C53)))</formula>
    </cfRule>
    <cfRule type="beginsWith" dxfId="2272" priority="671" operator="beginsWith" text="中止">
      <formula>LEFT(C53,LEN("中止"))="中止"</formula>
    </cfRule>
    <cfRule type="beginsWith" dxfId="2271" priority="672" operator="beginsWith" text="変更">
      <formula>LEFT(C53,LEN("変更"))="変更"</formula>
    </cfRule>
  </conditionalFormatting>
  <conditionalFormatting sqref="C55">
    <cfRule type="containsText" dxfId="2270" priority="667" operator="containsText" text="選択">
      <formula>NOT(ISERROR(SEARCH("選択",C55)))</formula>
    </cfRule>
    <cfRule type="beginsWith" dxfId="2269" priority="668" operator="beginsWith" text="中止">
      <formula>LEFT(C55,LEN("中止"))="中止"</formula>
    </cfRule>
    <cfRule type="beginsWith" dxfId="2268" priority="669" operator="beginsWith" text="変更">
      <formula>LEFT(C55,LEN("変更"))="変更"</formula>
    </cfRule>
  </conditionalFormatting>
  <conditionalFormatting sqref="C57">
    <cfRule type="containsText" dxfId="2267" priority="664" operator="containsText" text="選択">
      <formula>NOT(ISERROR(SEARCH("選択",C57)))</formula>
    </cfRule>
    <cfRule type="beginsWith" dxfId="2266" priority="665" operator="beginsWith" text="中止">
      <formula>LEFT(C57,LEN("中止"))="中止"</formula>
    </cfRule>
    <cfRule type="beginsWith" dxfId="2265" priority="666" operator="beginsWith" text="変更">
      <formula>LEFT(C57,LEN("変更"))="変更"</formula>
    </cfRule>
  </conditionalFormatting>
  <conditionalFormatting sqref="C67 C65 C63 C61 C59">
    <cfRule type="containsText" dxfId="2264" priority="661" operator="containsText" text="選択">
      <formula>NOT(ISERROR(SEARCH("選択",C59)))</formula>
    </cfRule>
    <cfRule type="beginsWith" dxfId="2263" priority="662" operator="beginsWith" text="中止">
      <formula>LEFT(C59,LEN("中止"))="中止"</formula>
    </cfRule>
    <cfRule type="beginsWith" dxfId="2262" priority="663" operator="beginsWith" text="変更">
      <formula>LEFT(C59,LEN("変更"))="変更"</formula>
    </cfRule>
  </conditionalFormatting>
  <conditionalFormatting sqref="C77 C75 C73 C71 C69">
    <cfRule type="containsText" dxfId="2261" priority="658" operator="containsText" text="選択">
      <formula>NOT(ISERROR(SEARCH("選択",C69)))</formula>
    </cfRule>
    <cfRule type="beginsWith" dxfId="2260" priority="659" operator="beginsWith" text="中止">
      <formula>LEFT(C69,LEN("中止"))="中止"</formula>
    </cfRule>
    <cfRule type="beginsWith" dxfId="2259" priority="660" operator="beginsWith" text="変更">
      <formula>LEFT(C69,LEN("変更"))="変更"</formula>
    </cfRule>
  </conditionalFormatting>
  <conditionalFormatting sqref="C85 C83 C81 C79">
    <cfRule type="containsText" dxfId="2258" priority="655" operator="containsText" text="選択">
      <formula>NOT(ISERROR(SEARCH("選択",C79)))</formula>
    </cfRule>
    <cfRule type="beginsWith" dxfId="2257" priority="656" operator="beginsWith" text="中止">
      <formula>LEFT(C79,LEN("中止"))="中止"</formula>
    </cfRule>
    <cfRule type="beginsWith" dxfId="2256" priority="657" operator="beginsWith" text="変更">
      <formula>LEFT(C79,LEN("変更"))="変更"</formula>
    </cfRule>
  </conditionalFormatting>
  <conditionalFormatting sqref="D47">
    <cfRule type="notContainsBlanks" dxfId="2255" priority="653">
      <formula>LEN(TRIM(D47))&gt;0</formula>
    </cfRule>
    <cfRule type="expression" dxfId="2254" priority="654">
      <formula>$C47="変更"</formula>
    </cfRule>
  </conditionalFormatting>
  <conditionalFormatting sqref="E47">
    <cfRule type="notContainsBlanks" dxfId="2253" priority="651">
      <formula>LEN(TRIM(E47))&gt;0</formula>
    </cfRule>
    <cfRule type="expression" dxfId="2252" priority="652">
      <formula>$C47="変更"</formula>
    </cfRule>
  </conditionalFormatting>
  <conditionalFormatting sqref="F47">
    <cfRule type="notContainsBlanks" dxfId="2251" priority="649">
      <formula>LEN(TRIM(F47))&gt;0</formula>
    </cfRule>
    <cfRule type="expression" dxfId="2250" priority="650">
      <formula>$C47="変更"</formula>
    </cfRule>
  </conditionalFormatting>
  <conditionalFormatting sqref="G47">
    <cfRule type="notContainsBlanks" dxfId="2249" priority="647">
      <formula>LEN(TRIM(G47))&gt;0</formula>
    </cfRule>
    <cfRule type="expression" dxfId="2248" priority="648">
      <formula>$C47="変更"</formula>
    </cfRule>
  </conditionalFormatting>
  <conditionalFormatting sqref="I47">
    <cfRule type="notContainsBlanks" dxfId="2247" priority="645">
      <formula>LEN(TRIM(I47))&gt;0</formula>
    </cfRule>
    <cfRule type="expression" dxfId="2246" priority="646">
      <formula>$C47="変更"</formula>
    </cfRule>
  </conditionalFormatting>
  <conditionalFormatting sqref="D49">
    <cfRule type="notContainsBlanks" dxfId="2245" priority="643">
      <formula>LEN(TRIM(D49))&gt;0</formula>
    </cfRule>
    <cfRule type="expression" dxfId="2244" priority="644">
      <formula>$C49="変更"</formula>
    </cfRule>
  </conditionalFormatting>
  <conditionalFormatting sqref="E49">
    <cfRule type="notContainsBlanks" dxfId="2243" priority="641">
      <formula>LEN(TRIM(E49))&gt;0</formula>
    </cfRule>
    <cfRule type="expression" dxfId="2242" priority="642">
      <formula>$C49="変更"</formula>
    </cfRule>
  </conditionalFormatting>
  <conditionalFormatting sqref="F49">
    <cfRule type="notContainsBlanks" dxfId="2241" priority="639">
      <formula>LEN(TRIM(F49))&gt;0</formula>
    </cfRule>
    <cfRule type="expression" dxfId="2240" priority="640">
      <formula>$C49="変更"</formula>
    </cfRule>
  </conditionalFormatting>
  <conditionalFormatting sqref="G49">
    <cfRule type="notContainsBlanks" dxfId="2239" priority="637">
      <formula>LEN(TRIM(G49))&gt;0</formula>
    </cfRule>
    <cfRule type="expression" dxfId="2238" priority="638">
      <formula>$C49="変更"</formula>
    </cfRule>
  </conditionalFormatting>
  <conditionalFormatting sqref="D51">
    <cfRule type="notContainsBlanks" dxfId="2237" priority="635">
      <formula>LEN(TRIM(D51))&gt;0</formula>
    </cfRule>
    <cfRule type="expression" dxfId="2236" priority="636">
      <formula>$C51="変更"</formula>
    </cfRule>
  </conditionalFormatting>
  <conditionalFormatting sqref="E51">
    <cfRule type="notContainsBlanks" dxfId="2235" priority="633">
      <formula>LEN(TRIM(E51))&gt;0</formula>
    </cfRule>
    <cfRule type="expression" dxfId="2234" priority="634">
      <formula>$C51="変更"</formula>
    </cfRule>
  </conditionalFormatting>
  <conditionalFormatting sqref="F51">
    <cfRule type="notContainsBlanks" dxfId="2233" priority="631">
      <formula>LEN(TRIM(F51))&gt;0</formula>
    </cfRule>
    <cfRule type="expression" dxfId="2232" priority="632">
      <formula>$C51="変更"</formula>
    </cfRule>
  </conditionalFormatting>
  <conditionalFormatting sqref="G51">
    <cfRule type="notContainsBlanks" dxfId="2231" priority="629">
      <formula>LEN(TRIM(G51))&gt;0</formula>
    </cfRule>
    <cfRule type="expression" dxfId="2230" priority="630">
      <formula>$C51="変更"</formula>
    </cfRule>
  </conditionalFormatting>
  <conditionalFormatting sqref="D53">
    <cfRule type="notContainsBlanks" dxfId="2229" priority="627">
      <formula>LEN(TRIM(D53))&gt;0</formula>
    </cfRule>
    <cfRule type="expression" dxfId="2228" priority="628">
      <formula>$C53="変更"</formula>
    </cfRule>
  </conditionalFormatting>
  <conditionalFormatting sqref="E53">
    <cfRule type="notContainsBlanks" dxfId="2227" priority="625">
      <formula>LEN(TRIM(E53))&gt;0</formula>
    </cfRule>
    <cfRule type="expression" dxfId="2226" priority="626">
      <formula>$C53="変更"</formula>
    </cfRule>
  </conditionalFormatting>
  <conditionalFormatting sqref="F53">
    <cfRule type="notContainsBlanks" dxfId="2225" priority="623">
      <formula>LEN(TRIM(F53))&gt;0</formula>
    </cfRule>
    <cfRule type="expression" dxfId="2224" priority="624">
      <formula>$C53="変更"</formula>
    </cfRule>
  </conditionalFormatting>
  <conditionalFormatting sqref="G53">
    <cfRule type="notContainsBlanks" dxfId="2223" priority="621">
      <formula>LEN(TRIM(G53))&gt;0</formula>
    </cfRule>
    <cfRule type="expression" dxfId="2222" priority="622">
      <formula>$C53="変更"</formula>
    </cfRule>
  </conditionalFormatting>
  <conditionalFormatting sqref="D55">
    <cfRule type="notContainsBlanks" dxfId="2221" priority="619">
      <formula>LEN(TRIM(D55))&gt;0</formula>
    </cfRule>
    <cfRule type="expression" dxfId="2220" priority="620">
      <formula>$C55="変更"</formula>
    </cfRule>
  </conditionalFormatting>
  <conditionalFormatting sqref="E55">
    <cfRule type="notContainsBlanks" dxfId="2219" priority="617">
      <formula>LEN(TRIM(E55))&gt;0</formula>
    </cfRule>
    <cfRule type="expression" dxfId="2218" priority="618">
      <formula>$C55="変更"</formula>
    </cfRule>
  </conditionalFormatting>
  <conditionalFormatting sqref="F55">
    <cfRule type="notContainsBlanks" dxfId="2217" priority="615">
      <formula>LEN(TRIM(F55))&gt;0</formula>
    </cfRule>
    <cfRule type="expression" dxfId="2216" priority="616">
      <formula>$C55="変更"</formula>
    </cfRule>
  </conditionalFormatting>
  <conditionalFormatting sqref="G55">
    <cfRule type="notContainsBlanks" dxfId="2215" priority="613">
      <formula>LEN(TRIM(G55))&gt;0</formula>
    </cfRule>
    <cfRule type="expression" dxfId="2214" priority="614">
      <formula>$C55="変更"</formula>
    </cfRule>
  </conditionalFormatting>
  <conditionalFormatting sqref="D57">
    <cfRule type="notContainsBlanks" dxfId="2213" priority="611">
      <formula>LEN(TRIM(D57))&gt;0</formula>
    </cfRule>
    <cfRule type="expression" dxfId="2212" priority="612">
      <formula>$C57="変更"</formula>
    </cfRule>
  </conditionalFormatting>
  <conditionalFormatting sqref="E57">
    <cfRule type="notContainsBlanks" dxfId="2211" priority="609">
      <formula>LEN(TRIM(E57))&gt;0</formula>
    </cfRule>
    <cfRule type="expression" dxfId="2210" priority="610">
      <formula>$C57="変更"</formula>
    </cfRule>
  </conditionalFormatting>
  <conditionalFormatting sqref="F57">
    <cfRule type="notContainsBlanks" dxfId="2209" priority="607">
      <formula>LEN(TRIM(F57))&gt;0</formula>
    </cfRule>
    <cfRule type="expression" dxfId="2208" priority="608">
      <formula>$C57="変更"</formula>
    </cfRule>
  </conditionalFormatting>
  <conditionalFormatting sqref="G57">
    <cfRule type="notContainsBlanks" dxfId="2207" priority="605">
      <formula>LEN(TRIM(G57))&gt;0</formula>
    </cfRule>
    <cfRule type="expression" dxfId="2206" priority="606">
      <formula>$C57="変更"</formula>
    </cfRule>
  </conditionalFormatting>
  <conditionalFormatting sqref="D59">
    <cfRule type="notContainsBlanks" dxfId="2205" priority="603">
      <formula>LEN(TRIM(D59))&gt;0</formula>
    </cfRule>
    <cfRule type="expression" dxfId="2204" priority="604">
      <formula>$C59="変更"</formula>
    </cfRule>
  </conditionalFormatting>
  <conditionalFormatting sqref="E59">
    <cfRule type="notContainsBlanks" dxfId="2203" priority="601">
      <formula>LEN(TRIM(E59))&gt;0</formula>
    </cfRule>
    <cfRule type="expression" dxfId="2202" priority="602">
      <formula>$C59="変更"</formula>
    </cfRule>
  </conditionalFormatting>
  <conditionalFormatting sqref="F59">
    <cfRule type="notContainsBlanks" dxfId="2201" priority="599">
      <formula>LEN(TRIM(F59))&gt;0</formula>
    </cfRule>
    <cfRule type="expression" dxfId="2200" priority="600">
      <formula>$C59="変更"</formula>
    </cfRule>
  </conditionalFormatting>
  <conditionalFormatting sqref="G59">
    <cfRule type="notContainsBlanks" dxfId="2199" priority="597">
      <formula>LEN(TRIM(G59))&gt;0</formula>
    </cfRule>
    <cfRule type="expression" dxfId="2198" priority="598">
      <formula>$C59="変更"</formula>
    </cfRule>
  </conditionalFormatting>
  <conditionalFormatting sqref="D61">
    <cfRule type="notContainsBlanks" dxfId="2197" priority="595">
      <formula>LEN(TRIM(D61))&gt;0</formula>
    </cfRule>
    <cfRule type="expression" dxfId="2196" priority="596">
      <formula>$C61="変更"</formula>
    </cfRule>
  </conditionalFormatting>
  <conditionalFormatting sqref="E61">
    <cfRule type="notContainsBlanks" dxfId="2195" priority="593">
      <formula>LEN(TRIM(E61))&gt;0</formula>
    </cfRule>
    <cfRule type="expression" dxfId="2194" priority="594">
      <formula>$C61="変更"</formula>
    </cfRule>
  </conditionalFormatting>
  <conditionalFormatting sqref="F61">
    <cfRule type="notContainsBlanks" dxfId="2193" priority="591">
      <formula>LEN(TRIM(F61))&gt;0</formula>
    </cfRule>
    <cfRule type="expression" dxfId="2192" priority="592">
      <formula>$C61="変更"</formula>
    </cfRule>
  </conditionalFormatting>
  <conditionalFormatting sqref="G61">
    <cfRule type="notContainsBlanks" dxfId="2191" priority="589">
      <formula>LEN(TRIM(G61))&gt;0</formula>
    </cfRule>
    <cfRule type="expression" dxfId="2190" priority="590">
      <formula>$C61="変更"</formula>
    </cfRule>
  </conditionalFormatting>
  <conditionalFormatting sqref="D63">
    <cfRule type="notContainsBlanks" dxfId="2189" priority="587">
      <formula>LEN(TRIM(D63))&gt;0</formula>
    </cfRule>
    <cfRule type="expression" dxfId="2188" priority="588">
      <formula>$C63="変更"</formula>
    </cfRule>
  </conditionalFormatting>
  <conditionalFormatting sqref="E63">
    <cfRule type="notContainsBlanks" dxfId="2187" priority="585">
      <formula>LEN(TRIM(E63))&gt;0</formula>
    </cfRule>
    <cfRule type="expression" dxfId="2186" priority="586">
      <formula>$C63="変更"</formula>
    </cfRule>
  </conditionalFormatting>
  <conditionalFormatting sqref="F63">
    <cfRule type="notContainsBlanks" dxfId="2185" priority="583">
      <formula>LEN(TRIM(F63))&gt;0</formula>
    </cfRule>
    <cfRule type="expression" dxfId="2184" priority="584">
      <formula>$C63="変更"</formula>
    </cfRule>
  </conditionalFormatting>
  <conditionalFormatting sqref="G63">
    <cfRule type="notContainsBlanks" dxfId="2183" priority="581">
      <formula>LEN(TRIM(G63))&gt;0</formula>
    </cfRule>
    <cfRule type="expression" dxfId="2182" priority="582">
      <formula>$C63="変更"</formula>
    </cfRule>
  </conditionalFormatting>
  <conditionalFormatting sqref="D65">
    <cfRule type="notContainsBlanks" dxfId="2181" priority="579">
      <formula>LEN(TRIM(D65))&gt;0</formula>
    </cfRule>
    <cfRule type="expression" dxfId="2180" priority="580">
      <formula>$C65="変更"</formula>
    </cfRule>
  </conditionalFormatting>
  <conditionalFormatting sqref="E65">
    <cfRule type="notContainsBlanks" dxfId="2179" priority="577">
      <formula>LEN(TRIM(E65))&gt;0</formula>
    </cfRule>
    <cfRule type="expression" dxfId="2178" priority="578">
      <formula>$C65="変更"</formula>
    </cfRule>
  </conditionalFormatting>
  <conditionalFormatting sqref="F65">
    <cfRule type="notContainsBlanks" dxfId="2177" priority="575">
      <formula>LEN(TRIM(F65))&gt;0</formula>
    </cfRule>
    <cfRule type="expression" dxfId="2176" priority="576">
      <formula>$C65="変更"</formula>
    </cfRule>
  </conditionalFormatting>
  <conditionalFormatting sqref="G65">
    <cfRule type="notContainsBlanks" dxfId="2175" priority="573">
      <formula>LEN(TRIM(G65))&gt;0</formula>
    </cfRule>
    <cfRule type="expression" dxfId="2174" priority="574">
      <formula>$C65="変更"</formula>
    </cfRule>
  </conditionalFormatting>
  <conditionalFormatting sqref="D67">
    <cfRule type="notContainsBlanks" dxfId="2173" priority="571">
      <formula>LEN(TRIM(D67))&gt;0</formula>
    </cfRule>
    <cfRule type="expression" dxfId="2172" priority="572">
      <formula>$C67="変更"</formula>
    </cfRule>
  </conditionalFormatting>
  <conditionalFormatting sqref="E67">
    <cfRule type="notContainsBlanks" dxfId="2171" priority="569">
      <formula>LEN(TRIM(E67))&gt;0</formula>
    </cfRule>
    <cfRule type="expression" dxfId="2170" priority="570">
      <formula>$C67="変更"</formula>
    </cfRule>
  </conditionalFormatting>
  <conditionalFormatting sqref="F67">
    <cfRule type="notContainsBlanks" dxfId="2169" priority="567">
      <formula>LEN(TRIM(F67))&gt;0</formula>
    </cfRule>
    <cfRule type="expression" dxfId="2168" priority="568">
      <formula>$C67="変更"</formula>
    </cfRule>
  </conditionalFormatting>
  <conditionalFormatting sqref="G67">
    <cfRule type="notContainsBlanks" dxfId="2167" priority="565">
      <formula>LEN(TRIM(G67))&gt;0</formula>
    </cfRule>
    <cfRule type="expression" dxfId="2166" priority="566">
      <formula>$C67="変更"</formula>
    </cfRule>
  </conditionalFormatting>
  <conditionalFormatting sqref="D69">
    <cfRule type="notContainsBlanks" dxfId="2165" priority="563">
      <formula>LEN(TRIM(D69))&gt;0</formula>
    </cfRule>
    <cfRule type="expression" dxfId="2164" priority="564">
      <formula>$C69="変更"</formula>
    </cfRule>
  </conditionalFormatting>
  <conditionalFormatting sqref="E69">
    <cfRule type="notContainsBlanks" dxfId="2163" priority="561">
      <formula>LEN(TRIM(E69))&gt;0</formula>
    </cfRule>
    <cfRule type="expression" dxfId="2162" priority="562">
      <formula>$C69="変更"</formula>
    </cfRule>
  </conditionalFormatting>
  <conditionalFormatting sqref="F69">
    <cfRule type="notContainsBlanks" dxfId="2161" priority="559">
      <formula>LEN(TRIM(F69))&gt;0</formula>
    </cfRule>
    <cfRule type="expression" dxfId="2160" priority="560">
      <formula>$C69="変更"</formula>
    </cfRule>
  </conditionalFormatting>
  <conditionalFormatting sqref="G69">
    <cfRule type="notContainsBlanks" dxfId="2159" priority="557">
      <formula>LEN(TRIM(G69))&gt;0</formula>
    </cfRule>
    <cfRule type="expression" dxfId="2158" priority="558">
      <formula>$C69="変更"</formula>
    </cfRule>
  </conditionalFormatting>
  <conditionalFormatting sqref="D71">
    <cfRule type="notContainsBlanks" dxfId="2157" priority="555">
      <formula>LEN(TRIM(D71))&gt;0</formula>
    </cfRule>
    <cfRule type="expression" dxfId="2156" priority="556">
      <formula>$C71="変更"</formula>
    </cfRule>
  </conditionalFormatting>
  <conditionalFormatting sqref="E71">
    <cfRule type="notContainsBlanks" dxfId="2155" priority="553">
      <formula>LEN(TRIM(E71))&gt;0</formula>
    </cfRule>
    <cfRule type="expression" dxfId="2154" priority="554">
      <formula>$C71="変更"</formula>
    </cfRule>
  </conditionalFormatting>
  <conditionalFormatting sqref="F71">
    <cfRule type="notContainsBlanks" dxfId="2153" priority="551">
      <formula>LEN(TRIM(F71))&gt;0</formula>
    </cfRule>
    <cfRule type="expression" dxfId="2152" priority="552">
      <formula>$C71="変更"</formula>
    </cfRule>
  </conditionalFormatting>
  <conditionalFormatting sqref="G71">
    <cfRule type="notContainsBlanks" dxfId="2151" priority="549">
      <formula>LEN(TRIM(G71))&gt;0</formula>
    </cfRule>
    <cfRule type="expression" dxfId="2150" priority="550">
      <formula>$C71="変更"</formula>
    </cfRule>
  </conditionalFormatting>
  <conditionalFormatting sqref="D73">
    <cfRule type="notContainsBlanks" dxfId="2149" priority="547">
      <formula>LEN(TRIM(D73))&gt;0</formula>
    </cfRule>
    <cfRule type="expression" dxfId="2148" priority="548">
      <formula>$C73="変更"</formula>
    </cfRule>
  </conditionalFormatting>
  <conditionalFormatting sqref="E73">
    <cfRule type="notContainsBlanks" dxfId="2147" priority="545">
      <formula>LEN(TRIM(E73))&gt;0</formula>
    </cfRule>
    <cfRule type="expression" dxfId="2146" priority="546">
      <formula>$C73="変更"</formula>
    </cfRule>
  </conditionalFormatting>
  <conditionalFormatting sqref="F73">
    <cfRule type="notContainsBlanks" dxfId="2145" priority="543">
      <formula>LEN(TRIM(F73))&gt;0</formula>
    </cfRule>
    <cfRule type="expression" dxfId="2144" priority="544">
      <formula>$C73="変更"</formula>
    </cfRule>
  </conditionalFormatting>
  <conditionalFormatting sqref="G73">
    <cfRule type="notContainsBlanks" dxfId="2143" priority="541">
      <formula>LEN(TRIM(G73))&gt;0</formula>
    </cfRule>
    <cfRule type="expression" dxfId="2142" priority="542">
      <formula>$C73="変更"</formula>
    </cfRule>
  </conditionalFormatting>
  <conditionalFormatting sqref="D75">
    <cfRule type="notContainsBlanks" dxfId="2141" priority="539">
      <formula>LEN(TRIM(D75))&gt;0</formula>
    </cfRule>
    <cfRule type="expression" dxfId="2140" priority="540">
      <formula>$C75="変更"</formula>
    </cfRule>
  </conditionalFormatting>
  <conditionalFormatting sqref="E75">
    <cfRule type="notContainsBlanks" dxfId="2139" priority="537">
      <formula>LEN(TRIM(E75))&gt;0</formula>
    </cfRule>
    <cfRule type="expression" dxfId="2138" priority="538">
      <formula>$C75="変更"</formula>
    </cfRule>
  </conditionalFormatting>
  <conditionalFormatting sqref="F75">
    <cfRule type="notContainsBlanks" dxfId="2137" priority="535">
      <formula>LEN(TRIM(F75))&gt;0</formula>
    </cfRule>
    <cfRule type="expression" dxfId="2136" priority="536">
      <formula>$C75="変更"</formula>
    </cfRule>
  </conditionalFormatting>
  <conditionalFormatting sqref="G75">
    <cfRule type="notContainsBlanks" dxfId="2135" priority="533">
      <formula>LEN(TRIM(G75))&gt;0</formula>
    </cfRule>
    <cfRule type="expression" dxfId="2134" priority="534">
      <formula>$C75="変更"</formula>
    </cfRule>
  </conditionalFormatting>
  <conditionalFormatting sqref="D77">
    <cfRule type="notContainsBlanks" dxfId="2133" priority="531">
      <formula>LEN(TRIM(D77))&gt;0</formula>
    </cfRule>
    <cfRule type="expression" dxfId="2132" priority="532">
      <formula>$C77="変更"</formula>
    </cfRule>
  </conditionalFormatting>
  <conditionalFormatting sqref="E77">
    <cfRule type="notContainsBlanks" dxfId="2131" priority="529">
      <formula>LEN(TRIM(E77))&gt;0</formula>
    </cfRule>
    <cfRule type="expression" dxfId="2130" priority="530">
      <formula>$C77="変更"</formula>
    </cfRule>
  </conditionalFormatting>
  <conditionalFormatting sqref="F77">
    <cfRule type="notContainsBlanks" dxfId="2129" priority="527">
      <formula>LEN(TRIM(F77))&gt;0</formula>
    </cfRule>
    <cfRule type="expression" dxfId="2128" priority="528">
      <formula>$C77="変更"</formula>
    </cfRule>
  </conditionalFormatting>
  <conditionalFormatting sqref="G77">
    <cfRule type="notContainsBlanks" dxfId="2127" priority="525">
      <formula>LEN(TRIM(G77))&gt;0</formula>
    </cfRule>
    <cfRule type="expression" dxfId="2126" priority="526">
      <formula>$C77="変更"</formula>
    </cfRule>
  </conditionalFormatting>
  <conditionalFormatting sqref="D79">
    <cfRule type="notContainsBlanks" dxfId="2125" priority="523">
      <formula>LEN(TRIM(D79))&gt;0</formula>
    </cfRule>
    <cfRule type="expression" dxfId="2124" priority="524">
      <formula>$C79="変更"</formula>
    </cfRule>
  </conditionalFormatting>
  <conditionalFormatting sqref="E79">
    <cfRule type="notContainsBlanks" dxfId="2123" priority="521">
      <formula>LEN(TRIM(E79))&gt;0</formula>
    </cfRule>
    <cfRule type="expression" dxfId="2122" priority="522">
      <formula>$C79="変更"</formula>
    </cfRule>
  </conditionalFormatting>
  <conditionalFormatting sqref="F79">
    <cfRule type="notContainsBlanks" dxfId="2121" priority="519">
      <formula>LEN(TRIM(F79))&gt;0</formula>
    </cfRule>
    <cfRule type="expression" dxfId="2120" priority="520">
      <formula>$C79="変更"</formula>
    </cfRule>
  </conditionalFormatting>
  <conditionalFormatting sqref="G79">
    <cfRule type="notContainsBlanks" dxfId="2119" priority="517">
      <formula>LEN(TRIM(G79))&gt;0</formula>
    </cfRule>
    <cfRule type="expression" dxfId="2118" priority="518">
      <formula>$C79="変更"</formula>
    </cfRule>
  </conditionalFormatting>
  <conditionalFormatting sqref="D81">
    <cfRule type="notContainsBlanks" dxfId="2117" priority="515">
      <formula>LEN(TRIM(D81))&gt;0</formula>
    </cfRule>
    <cfRule type="expression" dxfId="2116" priority="516">
      <formula>$C81="変更"</formula>
    </cfRule>
  </conditionalFormatting>
  <conditionalFormatting sqref="E81">
    <cfRule type="notContainsBlanks" dxfId="2115" priority="513">
      <formula>LEN(TRIM(E81))&gt;0</formula>
    </cfRule>
    <cfRule type="expression" dxfId="2114" priority="514">
      <formula>$C81="変更"</formula>
    </cfRule>
  </conditionalFormatting>
  <conditionalFormatting sqref="F81">
    <cfRule type="notContainsBlanks" dxfId="2113" priority="511">
      <formula>LEN(TRIM(F81))&gt;0</formula>
    </cfRule>
    <cfRule type="expression" dxfId="2112" priority="512">
      <formula>$C81="変更"</formula>
    </cfRule>
  </conditionalFormatting>
  <conditionalFormatting sqref="G81">
    <cfRule type="notContainsBlanks" dxfId="2111" priority="509">
      <formula>LEN(TRIM(G81))&gt;0</formula>
    </cfRule>
    <cfRule type="expression" dxfId="2110" priority="510">
      <formula>$C81="変更"</formula>
    </cfRule>
  </conditionalFormatting>
  <conditionalFormatting sqref="D83">
    <cfRule type="notContainsBlanks" dxfId="2109" priority="507">
      <formula>LEN(TRIM(D83))&gt;0</formula>
    </cfRule>
    <cfRule type="expression" dxfId="2108" priority="508">
      <formula>$C83="変更"</formula>
    </cfRule>
  </conditionalFormatting>
  <conditionalFormatting sqref="E83">
    <cfRule type="notContainsBlanks" dxfId="2107" priority="505">
      <formula>LEN(TRIM(E83))&gt;0</formula>
    </cfRule>
    <cfRule type="expression" dxfId="2106" priority="506">
      <formula>$C83="変更"</formula>
    </cfRule>
  </conditionalFormatting>
  <conditionalFormatting sqref="F83">
    <cfRule type="notContainsBlanks" dxfId="2105" priority="503">
      <formula>LEN(TRIM(F83))&gt;0</formula>
    </cfRule>
    <cfRule type="expression" dxfId="2104" priority="504">
      <formula>$C83="変更"</formula>
    </cfRule>
  </conditionalFormatting>
  <conditionalFormatting sqref="G83">
    <cfRule type="notContainsBlanks" dxfId="2103" priority="501">
      <formula>LEN(TRIM(G83))&gt;0</formula>
    </cfRule>
    <cfRule type="expression" dxfId="2102" priority="502">
      <formula>$C83="変更"</formula>
    </cfRule>
  </conditionalFormatting>
  <conditionalFormatting sqref="D85">
    <cfRule type="notContainsBlanks" dxfId="2101" priority="499">
      <formula>LEN(TRIM(D85))&gt;0</formula>
    </cfRule>
    <cfRule type="expression" dxfId="2100" priority="500">
      <formula>$C85="変更"</formula>
    </cfRule>
  </conditionalFormatting>
  <conditionalFormatting sqref="E85">
    <cfRule type="notContainsBlanks" dxfId="2099" priority="497">
      <formula>LEN(TRIM(E85))&gt;0</formula>
    </cfRule>
    <cfRule type="expression" dxfId="2098" priority="498">
      <formula>$C85="変更"</formula>
    </cfRule>
  </conditionalFormatting>
  <conditionalFormatting sqref="F85">
    <cfRule type="notContainsBlanks" dxfId="2097" priority="495">
      <formula>LEN(TRIM(F85))&gt;0</formula>
    </cfRule>
    <cfRule type="expression" dxfId="2096" priority="496">
      <formula>$C85="変更"</formula>
    </cfRule>
  </conditionalFormatting>
  <conditionalFormatting sqref="G85">
    <cfRule type="notContainsBlanks" dxfId="2095" priority="493">
      <formula>LEN(TRIM(G85))&gt;0</formula>
    </cfRule>
    <cfRule type="expression" dxfId="2094" priority="494">
      <formula>$C85="変更"</formula>
    </cfRule>
  </conditionalFormatting>
  <conditionalFormatting sqref="I49">
    <cfRule type="notContainsBlanks" dxfId="2093" priority="491">
      <formula>LEN(TRIM(I49))&gt;0</formula>
    </cfRule>
    <cfRule type="expression" dxfId="2092" priority="492">
      <formula>$C49="変更"</formula>
    </cfRule>
  </conditionalFormatting>
  <conditionalFormatting sqref="I51">
    <cfRule type="notContainsBlanks" dxfId="2091" priority="489">
      <formula>LEN(TRIM(I51))&gt;0</formula>
    </cfRule>
    <cfRule type="expression" dxfId="2090" priority="490">
      <formula>$C51="変更"</formula>
    </cfRule>
  </conditionalFormatting>
  <conditionalFormatting sqref="I53">
    <cfRule type="notContainsBlanks" dxfId="2089" priority="487">
      <formula>LEN(TRIM(I53))&gt;0</formula>
    </cfRule>
    <cfRule type="expression" dxfId="2088" priority="488">
      <formula>$C53="変更"</formula>
    </cfRule>
  </conditionalFormatting>
  <conditionalFormatting sqref="I55">
    <cfRule type="notContainsBlanks" dxfId="2087" priority="485">
      <formula>LEN(TRIM(I55))&gt;0</formula>
    </cfRule>
    <cfRule type="expression" dxfId="2086" priority="486">
      <formula>$C55="変更"</formula>
    </cfRule>
  </conditionalFormatting>
  <conditionalFormatting sqref="I57">
    <cfRule type="notContainsBlanks" dxfId="2085" priority="483">
      <formula>LEN(TRIM(I57))&gt;0</formula>
    </cfRule>
    <cfRule type="expression" dxfId="2084" priority="484">
      <formula>$C57="変更"</formula>
    </cfRule>
  </conditionalFormatting>
  <conditionalFormatting sqref="I59">
    <cfRule type="notContainsBlanks" dxfId="2083" priority="481">
      <formula>LEN(TRIM(I59))&gt;0</formula>
    </cfRule>
    <cfRule type="expression" dxfId="2082" priority="482">
      <formula>$C59="変更"</formula>
    </cfRule>
  </conditionalFormatting>
  <conditionalFormatting sqref="I61">
    <cfRule type="notContainsBlanks" dxfId="2081" priority="479">
      <formula>LEN(TRIM(I61))&gt;0</formula>
    </cfRule>
    <cfRule type="expression" dxfId="2080" priority="480">
      <formula>$C61="変更"</formula>
    </cfRule>
  </conditionalFormatting>
  <conditionalFormatting sqref="I63">
    <cfRule type="notContainsBlanks" dxfId="2079" priority="477">
      <formula>LEN(TRIM(I63))&gt;0</formula>
    </cfRule>
    <cfRule type="expression" dxfId="2078" priority="478">
      <formula>$C63="変更"</formula>
    </cfRule>
  </conditionalFormatting>
  <conditionalFormatting sqref="I65">
    <cfRule type="notContainsBlanks" dxfId="2077" priority="475">
      <formula>LEN(TRIM(I65))&gt;0</formula>
    </cfRule>
    <cfRule type="expression" dxfId="2076" priority="476">
      <formula>$C65="変更"</formula>
    </cfRule>
  </conditionalFormatting>
  <conditionalFormatting sqref="I67">
    <cfRule type="notContainsBlanks" dxfId="2075" priority="473">
      <formula>LEN(TRIM(I67))&gt;0</formula>
    </cfRule>
    <cfRule type="expression" dxfId="2074" priority="474">
      <formula>$C67="変更"</formula>
    </cfRule>
  </conditionalFormatting>
  <conditionalFormatting sqref="I69">
    <cfRule type="notContainsBlanks" dxfId="2073" priority="471">
      <formula>LEN(TRIM(I69))&gt;0</formula>
    </cfRule>
    <cfRule type="expression" dxfId="2072" priority="472">
      <formula>$C69="変更"</formula>
    </cfRule>
  </conditionalFormatting>
  <conditionalFormatting sqref="I71">
    <cfRule type="notContainsBlanks" dxfId="2071" priority="469">
      <formula>LEN(TRIM(I71))&gt;0</formula>
    </cfRule>
    <cfRule type="expression" dxfId="2070" priority="470">
      <formula>$C71="変更"</formula>
    </cfRule>
  </conditionalFormatting>
  <conditionalFormatting sqref="I73">
    <cfRule type="notContainsBlanks" dxfId="2069" priority="467">
      <formula>LEN(TRIM(I73))&gt;0</formula>
    </cfRule>
    <cfRule type="expression" dxfId="2068" priority="468">
      <formula>$C73="変更"</formula>
    </cfRule>
  </conditionalFormatting>
  <conditionalFormatting sqref="I75">
    <cfRule type="notContainsBlanks" dxfId="2067" priority="465">
      <formula>LEN(TRIM(I75))&gt;0</formula>
    </cfRule>
    <cfRule type="expression" dxfId="2066" priority="466">
      <formula>$C75="変更"</formula>
    </cfRule>
  </conditionalFormatting>
  <conditionalFormatting sqref="I77">
    <cfRule type="notContainsBlanks" dxfId="2065" priority="463">
      <formula>LEN(TRIM(I77))&gt;0</formula>
    </cfRule>
    <cfRule type="expression" dxfId="2064" priority="464">
      <formula>$C77="変更"</formula>
    </cfRule>
  </conditionalFormatting>
  <conditionalFormatting sqref="I79">
    <cfRule type="notContainsBlanks" dxfId="2063" priority="461">
      <formula>LEN(TRIM(I79))&gt;0</formula>
    </cfRule>
    <cfRule type="expression" dxfId="2062" priority="462">
      <formula>$C79="変更"</formula>
    </cfRule>
  </conditionalFormatting>
  <conditionalFormatting sqref="I81">
    <cfRule type="notContainsBlanks" dxfId="2061" priority="459">
      <formula>LEN(TRIM(I81))&gt;0</formula>
    </cfRule>
    <cfRule type="expression" dxfId="2060" priority="460">
      <formula>$C81="変更"</formula>
    </cfRule>
  </conditionalFormatting>
  <conditionalFormatting sqref="I83">
    <cfRule type="notContainsBlanks" dxfId="2059" priority="457">
      <formula>LEN(TRIM(I83))&gt;0</formula>
    </cfRule>
    <cfRule type="expression" dxfId="2058" priority="458">
      <formula>$C83="変更"</formula>
    </cfRule>
  </conditionalFormatting>
  <conditionalFormatting sqref="I85">
    <cfRule type="notContainsBlanks" dxfId="2057" priority="455">
      <formula>LEN(TRIM(I85))&gt;0</formula>
    </cfRule>
    <cfRule type="expression" dxfId="2056" priority="456">
      <formula>$C85="変更"</formula>
    </cfRule>
  </conditionalFormatting>
  <conditionalFormatting sqref="C87">
    <cfRule type="containsText" dxfId="2055" priority="452" operator="containsText" text="選択">
      <formula>NOT(ISERROR(SEARCH("選択",C87)))</formula>
    </cfRule>
    <cfRule type="beginsWith" dxfId="2054" priority="453" operator="beginsWith" text="中止">
      <formula>LEFT(C87,LEN("中止"))="中止"</formula>
    </cfRule>
    <cfRule type="beginsWith" dxfId="2053" priority="454" operator="beginsWith" text="変更">
      <formula>LEFT(C87,LEN("変更"))="変更"</formula>
    </cfRule>
  </conditionalFormatting>
  <conditionalFormatting sqref="C89">
    <cfRule type="containsText" dxfId="2052" priority="449" operator="containsText" text="選択">
      <formula>NOT(ISERROR(SEARCH("選択",C89)))</formula>
    </cfRule>
    <cfRule type="beginsWith" dxfId="2051" priority="450" operator="beginsWith" text="中止">
      <formula>LEFT(C89,LEN("中止"))="中止"</formula>
    </cfRule>
    <cfRule type="beginsWith" dxfId="2050" priority="451" operator="beginsWith" text="変更">
      <formula>LEFT(C89,LEN("変更"))="変更"</formula>
    </cfRule>
  </conditionalFormatting>
  <conditionalFormatting sqref="C91">
    <cfRule type="containsText" dxfId="2049" priority="446" operator="containsText" text="選択">
      <formula>NOT(ISERROR(SEARCH("選択",C91)))</formula>
    </cfRule>
    <cfRule type="beginsWith" dxfId="2048" priority="447" operator="beginsWith" text="中止">
      <formula>LEFT(C91,LEN("中止"))="中止"</formula>
    </cfRule>
    <cfRule type="beginsWith" dxfId="2047" priority="448" operator="beginsWith" text="変更">
      <formula>LEFT(C91,LEN("変更"))="変更"</formula>
    </cfRule>
  </conditionalFormatting>
  <conditionalFormatting sqref="C93">
    <cfRule type="containsText" dxfId="2046" priority="443" operator="containsText" text="選択">
      <formula>NOT(ISERROR(SEARCH("選択",C93)))</formula>
    </cfRule>
    <cfRule type="beginsWith" dxfId="2045" priority="444" operator="beginsWith" text="中止">
      <formula>LEFT(C93,LEN("中止"))="中止"</formula>
    </cfRule>
    <cfRule type="beginsWith" dxfId="2044" priority="445" operator="beginsWith" text="変更">
      <formula>LEFT(C93,LEN("変更"))="変更"</formula>
    </cfRule>
  </conditionalFormatting>
  <conditionalFormatting sqref="C95">
    <cfRule type="containsText" dxfId="2043" priority="440" operator="containsText" text="選択">
      <formula>NOT(ISERROR(SEARCH("選択",C95)))</formula>
    </cfRule>
    <cfRule type="beginsWith" dxfId="2042" priority="441" operator="beginsWith" text="中止">
      <formula>LEFT(C95,LEN("中止"))="中止"</formula>
    </cfRule>
    <cfRule type="beginsWith" dxfId="2041" priority="442" operator="beginsWith" text="変更">
      <formula>LEFT(C95,LEN("変更"))="変更"</formula>
    </cfRule>
  </conditionalFormatting>
  <conditionalFormatting sqref="C97">
    <cfRule type="containsText" dxfId="2040" priority="437" operator="containsText" text="選択">
      <formula>NOT(ISERROR(SEARCH("選択",C97)))</formula>
    </cfRule>
    <cfRule type="beginsWith" dxfId="2039" priority="438" operator="beginsWith" text="中止">
      <formula>LEFT(C97,LEN("中止"))="中止"</formula>
    </cfRule>
    <cfRule type="beginsWith" dxfId="2038" priority="439" operator="beginsWith" text="変更">
      <formula>LEFT(C97,LEN("変更"))="変更"</formula>
    </cfRule>
  </conditionalFormatting>
  <conditionalFormatting sqref="C107 C105 C103 C101 C99">
    <cfRule type="containsText" dxfId="2037" priority="434" operator="containsText" text="選択">
      <formula>NOT(ISERROR(SEARCH("選択",C99)))</formula>
    </cfRule>
    <cfRule type="beginsWith" dxfId="2036" priority="435" operator="beginsWith" text="中止">
      <formula>LEFT(C99,LEN("中止"))="中止"</formula>
    </cfRule>
    <cfRule type="beginsWith" dxfId="2035" priority="436" operator="beginsWith" text="変更">
      <formula>LEFT(C99,LEN("変更"))="変更"</formula>
    </cfRule>
  </conditionalFormatting>
  <conditionalFormatting sqref="C117 C115 C113 C111 C109">
    <cfRule type="containsText" dxfId="2034" priority="431" operator="containsText" text="選択">
      <formula>NOT(ISERROR(SEARCH("選択",C109)))</formula>
    </cfRule>
    <cfRule type="beginsWith" dxfId="2033" priority="432" operator="beginsWith" text="中止">
      <formula>LEFT(C109,LEN("中止"))="中止"</formula>
    </cfRule>
    <cfRule type="beginsWith" dxfId="2032" priority="433" operator="beginsWith" text="変更">
      <formula>LEFT(C109,LEN("変更"))="変更"</formula>
    </cfRule>
  </conditionalFormatting>
  <conditionalFormatting sqref="C125 C123 C121 C119">
    <cfRule type="containsText" dxfId="2031" priority="428" operator="containsText" text="選択">
      <formula>NOT(ISERROR(SEARCH("選択",C119)))</formula>
    </cfRule>
    <cfRule type="beginsWith" dxfId="2030" priority="429" operator="beginsWith" text="中止">
      <formula>LEFT(C119,LEN("中止"))="中止"</formula>
    </cfRule>
    <cfRule type="beginsWith" dxfId="2029" priority="430" operator="beginsWith" text="変更">
      <formula>LEFT(C119,LEN("変更"))="変更"</formula>
    </cfRule>
  </conditionalFormatting>
  <conditionalFormatting sqref="D87">
    <cfRule type="notContainsBlanks" dxfId="2028" priority="426">
      <formula>LEN(TRIM(D87))&gt;0</formula>
    </cfRule>
    <cfRule type="expression" dxfId="2027" priority="427">
      <formula>$C87="変更"</formula>
    </cfRule>
  </conditionalFormatting>
  <conditionalFormatting sqref="E87">
    <cfRule type="notContainsBlanks" dxfId="2026" priority="424">
      <formula>LEN(TRIM(E87))&gt;0</formula>
    </cfRule>
    <cfRule type="expression" dxfId="2025" priority="425">
      <formula>$C87="変更"</formula>
    </cfRule>
  </conditionalFormatting>
  <conditionalFormatting sqref="F87">
    <cfRule type="notContainsBlanks" dxfId="2024" priority="422">
      <formula>LEN(TRIM(F87))&gt;0</formula>
    </cfRule>
    <cfRule type="expression" dxfId="2023" priority="423">
      <formula>$C87="変更"</formula>
    </cfRule>
  </conditionalFormatting>
  <conditionalFormatting sqref="G87">
    <cfRule type="notContainsBlanks" dxfId="2022" priority="420">
      <formula>LEN(TRIM(G87))&gt;0</formula>
    </cfRule>
    <cfRule type="expression" dxfId="2021" priority="421">
      <formula>$C87="変更"</formula>
    </cfRule>
  </conditionalFormatting>
  <conditionalFormatting sqref="I87">
    <cfRule type="notContainsBlanks" dxfId="2020" priority="418">
      <formula>LEN(TRIM(I87))&gt;0</formula>
    </cfRule>
    <cfRule type="expression" dxfId="2019" priority="419">
      <formula>$C87="変更"</formula>
    </cfRule>
  </conditionalFormatting>
  <conditionalFormatting sqref="D89">
    <cfRule type="notContainsBlanks" dxfId="2018" priority="416">
      <formula>LEN(TRIM(D89))&gt;0</formula>
    </cfRule>
    <cfRule type="expression" dxfId="2017" priority="417">
      <formula>$C89="変更"</formula>
    </cfRule>
  </conditionalFormatting>
  <conditionalFormatting sqref="E89">
    <cfRule type="notContainsBlanks" dxfId="2016" priority="414">
      <formula>LEN(TRIM(E89))&gt;0</formula>
    </cfRule>
    <cfRule type="expression" dxfId="2015" priority="415">
      <formula>$C89="変更"</formula>
    </cfRule>
  </conditionalFormatting>
  <conditionalFormatting sqref="F89">
    <cfRule type="notContainsBlanks" dxfId="2014" priority="412">
      <formula>LEN(TRIM(F89))&gt;0</formula>
    </cfRule>
    <cfRule type="expression" dxfId="2013" priority="413">
      <formula>$C89="変更"</formula>
    </cfRule>
  </conditionalFormatting>
  <conditionalFormatting sqref="G89">
    <cfRule type="notContainsBlanks" dxfId="2012" priority="410">
      <formula>LEN(TRIM(G89))&gt;0</formula>
    </cfRule>
    <cfRule type="expression" dxfId="2011" priority="411">
      <formula>$C89="変更"</formula>
    </cfRule>
  </conditionalFormatting>
  <conditionalFormatting sqref="D91">
    <cfRule type="notContainsBlanks" dxfId="2010" priority="408">
      <formula>LEN(TRIM(D91))&gt;0</formula>
    </cfRule>
    <cfRule type="expression" dxfId="2009" priority="409">
      <formula>$C91="変更"</formula>
    </cfRule>
  </conditionalFormatting>
  <conditionalFormatting sqref="E91">
    <cfRule type="notContainsBlanks" dxfId="2008" priority="406">
      <formula>LEN(TRIM(E91))&gt;0</formula>
    </cfRule>
    <cfRule type="expression" dxfId="2007" priority="407">
      <formula>$C91="変更"</formula>
    </cfRule>
  </conditionalFormatting>
  <conditionalFormatting sqref="F91">
    <cfRule type="notContainsBlanks" dxfId="2006" priority="404">
      <formula>LEN(TRIM(F91))&gt;0</formula>
    </cfRule>
    <cfRule type="expression" dxfId="2005" priority="405">
      <formula>$C91="変更"</formula>
    </cfRule>
  </conditionalFormatting>
  <conditionalFormatting sqref="G91">
    <cfRule type="notContainsBlanks" dxfId="2004" priority="402">
      <formula>LEN(TRIM(G91))&gt;0</formula>
    </cfRule>
    <cfRule type="expression" dxfId="2003" priority="403">
      <formula>$C91="変更"</formula>
    </cfRule>
  </conditionalFormatting>
  <conditionalFormatting sqref="D93">
    <cfRule type="notContainsBlanks" dxfId="2002" priority="400">
      <formula>LEN(TRIM(D93))&gt;0</formula>
    </cfRule>
    <cfRule type="expression" dxfId="2001" priority="401">
      <formula>$C93="変更"</formula>
    </cfRule>
  </conditionalFormatting>
  <conditionalFormatting sqref="E93">
    <cfRule type="notContainsBlanks" dxfId="2000" priority="398">
      <formula>LEN(TRIM(E93))&gt;0</formula>
    </cfRule>
    <cfRule type="expression" dxfId="1999" priority="399">
      <formula>$C93="変更"</formula>
    </cfRule>
  </conditionalFormatting>
  <conditionalFormatting sqref="F93">
    <cfRule type="notContainsBlanks" dxfId="1998" priority="396">
      <formula>LEN(TRIM(F93))&gt;0</formula>
    </cfRule>
    <cfRule type="expression" dxfId="1997" priority="397">
      <formula>$C93="変更"</formula>
    </cfRule>
  </conditionalFormatting>
  <conditionalFormatting sqref="G93">
    <cfRule type="notContainsBlanks" dxfId="1996" priority="394">
      <formula>LEN(TRIM(G93))&gt;0</formula>
    </cfRule>
    <cfRule type="expression" dxfId="1995" priority="395">
      <formula>$C93="変更"</formula>
    </cfRule>
  </conditionalFormatting>
  <conditionalFormatting sqref="D95">
    <cfRule type="notContainsBlanks" dxfId="1994" priority="392">
      <formula>LEN(TRIM(D95))&gt;0</formula>
    </cfRule>
    <cfRule type="expression" dxfId="1993" priority="393">
      <formula>$C95="変更"</formula>
    </cfRule>
  </conditionalFormatting>
  <conditionalFormatting sqref="E95">
    <cfRule type="notContainsBlanks" dxfId="1992" priority="390">
      <formula>LEN(TRIM(E95))&gt;0</formula>
    </cfRule>
    <cfRule type="expression" dxfId="1991" priority="391">
      <formula>$C95="変更"</formula>
    </cfRule>
  </conditionalFormatting>
  <conditionalFormatting sqref="F95">
    <cfRule type="notContainsBlanks" dxfId="1990" priority="388">
      <formula>LEN(TRIM(F95))&gt;0</formula>
    </cfRule>
    <cfRule type="expression" dxfId="1989" priority="389">
      <formula>$C95="変更"</formula>
    </cfRule>
  </conditionalFormatting>
  <conditionalFormatting sqref="G95">
    <cfRule type="notContainsBlanks" dxfId="1988" priority="386">
      <formula>LEN(TRIM(G95))&gt;0</formula>
    </cfRule>
    <cfRule type="expression" dxfId="1987" priority="387">
      <formula>$C95="変更"</formula>
    </cfRule>
  </conditionalFormatting>
  <conditionalFormatting sqref="D97">
    <cfRule type="notContainsBlanks" dxfId="1986" priority="384">
      <formula>LEN(TRIM(D97))&gt;0</formula>
    </cfRule>
    <cfRule type="expression" dxfId="1985" priority="385">
      <formula>$C97="変更"</formula>
    </cfRule>
  </conditionalFormatting>
  <conditionalFormatting sqref="E97">
    <cfRule type="notContainsBlanks" dxfId="1984" priority="382">
      <formula>LEN(TRIM(E97))&gt;0</formula>
    </cfRule>
    <cfRule type="expression" dxfId="1983" priority="383">
      <formula>$C97="変更"</formula>
    </cfRule>
  </conditionalFormatting>
  <conditionalFormatting sqref="F97">
    <cfRule type="notContainsBlanks" dxfId="1982" priority="380">
      <formula>LEN(TRIM(F97))&gt;0</formula>
    </cfRule>
    <cfRule type="expression" dxfId="1981" priority="381">
      <formula>$C97="変更"</formula>
    </cfRule>
  </conditionalFormatting>
  <conditionalFormatting sqref="G97">
    <cfRule type="notContainsBlanks" dxfId="1980" priority="378">
      <formula>LEN(TRIM(G97))&gt;0</formula>
    </cfRule>
    <cfRule type="expression" dxfId="1979" priority="379">
      <formula>$C97="変更"</formula>
    </cfRule>
  </conditionalFormatting>
  <conditionalFormatting sqref="D99">
    <cfRule type="notContainsBlanks" dxfId="1978" priority="376">
      <formula>LEN(TRIM(D99))&gt;0</formula>
    </cfRule>
    <cfRule type="expression" dxfId="1977" priority="377">
      <formula>$C99="変更"</formula>
    </cfRule>
  </conditionalFormatting>
  <conditionalFormatting sqref="E99">
    <cfRule type="notContainsBlanks" dxfId="1976" priority="374">
      <formula>LEN(TRIM(E99))&gt;0</formula>
    </cfRule>
    <cfRule type="expression" dxfId="1975" priority="375">
      <formula>$C99="変更"</formula>
    </cfRule>
  </conditionalFormatting>
  <conditionalFormatting sqref="F99">
    <cfRule type="notContainsBlanks" dxfId="1974" priority="372">
      <formula>LEN(TRIM(F99))&gt;0</formula>
    </cfRule>
    <cfRule type="expression" dxfId="1973" priority="373">
      <formula>$C99="変更"</formula>
    </cfRule>
  </conditionalFormatting>
  <conditionalFormatting sqref="G99">
    <cfRule type="notContainsBlanks" dxfId="1972" priority="370">
      <formula>LEN(TRIM(G99))&gt;0</formula>
    </cfRule>
    <cfRule type="expression" dxfId="1971" priority="371">
      <formula>$C99="変更"</formula>
    </cfRule>
  </conditionalFormatting>
  <conditionalFormatting sqref="D101">
    <cfRule type="notContainsBlanks" dxfId="1970" priority="368">
      <formula>LEN(TRIM(D101))&gt;0</formula>
    </cfRule>
    <cfRule type="expression" dxfId="1969" priority="369">
      <formula>$C101="変更"</formula>
    </cfRule>
  </conditionalFormatting>
  <conditionalFormatting sqref="E101">
    <cfRule type="notContainsBlanks" dxfId="1968" priority="366">
      <formula>LEN(TRIM(E101))&gt;0</formula>
    </cfRule>
    <cfRule type="expression" dxfId="1967" priority="367">
      <formula>$C101="変更"</formula>
    </cfRule>
  </conditionalFormatting>
  <conditionalFormatting sqref="F101">
    <cfRule type="notContainsBlanks" dxfId="1966" priority="364">
      <formula>LEN(TRIM(F101))&gt;0</formula>
    </cfRule>
    <cfRule type="expression" dxfId="1965" priority="365">
      <formula>$C101="変更"</formula>
    </cfRule>
  </conditionalFormatting>
  <conditionalFormatting sqref="G101">
    <cfRule type="notContainsBlanks" dxfId="1964" priority="362">
      <formula>LEN(TRIM(G101))&gt;0</formula>
    </cfRule>
    <cfRule type="expression" dxfId="1963" priority="363">
      <formula>$C101="変更"</formula>
    </cfRule>
  </conditionalFormatting>
  <conditionalFormatting sqref="D103">
    <cfRule type="notContainsBlanks" dxfId="1962" priority="360">
      <formula>LEN(TRIM(D103))&gt;0</formula>
    </cfRule>
    <cfRule type="expression" dxfId="1961" priority="361">
      <formula>$C103="変更"</formula>
    </cfRule>
  </conditionalFormatting>
  <conditionalFormatting sqref="E103">
    <cfRule type="notContainsBlanks" dxfId="1960" priority="358">
      <formula>LEN(TRIM(E103))&gt;0</formula>
    </cfRule>
    <cfRule type="expression" dxfId="1959" priority="359">
      <formula>$C103="変更"</formula>
    </cfRule>
  </conditionalFormatting>
  <conditionalFormatting sqref="F103">
    <cfRule type="notContainsBlanks" dxfId="1958" priority="356">
      <formula>LEN(TRIM(F103))&gt;0</formula>
    </cfRule>
    <cfRule type="expression" dxfId="1957" priority="357">
      <formula>$C103="変更"</formula>
    </cfRule>
  </conditionalFormatting>
  <conditionalFormatting sqref="G103">
    <cfRule type="notContainsBlanks" dxfId="1956" priority="354">
      <formula>LEN(TRIM(G103))&gt;0</formula>
    </cfRule>
    <cfRule type="expression" dxfId="1955" priority="355">
      <formula>$C103="変更"</formula>
    </cfRule>
  </conditionalFormatting>
  <conditionalFormatting sqref="D105">
    <cfRule type="notContainsBlanks" dxfId="1954" priority="352">
      <formula>LEN(TRIM(D105))&gt;0</formula>
    </cfRule>
    <cfRule type="expression" dxfId="1953" priority="353">
      <formula>$C105="変更"</formula>
    </cfRule>
  </conditionalFormatting>
  <conditionalFormatting sqref="E105">
    <cfRule type="notContainsBlanks" dxfId="1952" priority="350">
      <formula>LEN(TRIM(E105))&gt;0</formula>
    </cfRule>
    <cfRule type="expression" dxfId="1951" priority="351">
      <formula>$C105="変更"</formula>
    </cfRule>
  </conditionalFormatting>
  <conditionalFormatting sqref="F105">
    <cfRule type="notContainsBlanks" dxfId="1950" priority="348">
      <formula>LEN(TRIM(F105))&gt;0</formula>
    </cfRule>
    <cfRule type="expression" dxfId="1949" priority="349">
      <formula>$C105="変更"</formula>
    </cfRule>
  </conditionalFormatting>
  <conditionalFormatting sqref="G105">
    <cfRule type="notContainsBlanks" dxfId="1948" priority="346">
      <formula>LEN(TRIM(G105))&gt;0</formula>
    </cfRule>
    <cfRule type="expression" dxfId="1947" priority="347">
      <formula>$C105="変更"</formula>
    </cfRule>
  </conditionalFormatting>
  <conditionalFormatting sqref="D107">
    <cfRule type="notContainsBlanks" dxfId="1946" priority="344">
      <formula>LEN(TRIM(D107))&gt;0</formula>
    </cfRule>
    <cfRule type="expression" dxfId="1945" priority="345">
      <formula>$C107="変更"</formula>
    </cfRule>
  </conditionalFormatting>
  <conditionalFormatting sqref="E107">
    <cfRule type="notContainsBlanks" dxfId="1944" priority="342">
      <formula>LEN(TRIM(E107))&gt;0</formula>
    </cfRule>
    <cfRule type="expression" dxfId="1943" priority="343">
      <formula>$C107="変更"</formula>
    </cfRule>
  </conditionalFormatting>
  <conditionalFormatting sqref="F107">
    <cfRule type="notContainsBlanks" dxfId="1942" priority="340">
      <formula>LEN(TRIM(F107))&gt;0</formula>
    </cfRule>
    <cfRule type="expression" dxfId="1941" priority="341">
      <formula>$C107="変更"</formula>
    </cfRule>
  </conditionalFormatting>
  <conditionalFormatting sqref="G107">
    <cfRule type="notContainsBlanks" dxfId="1940" priority="338">
      <formula>LEN(TRIM(G107))&gt;0</formula>
    </cfRule>
    <cfRule type="expression" dxfId="1939" priority="339">
      <formula>$C107="変更"</formula>
    </cfRule>
  </conditionalFormatting>
  <conditionalFormatting sqref="D109">
    <cfRule type="notContainsBlanks" dxfId="1938" priority="336">
      <formula>LEN(TRIM(D109))&gt;0</formula>
    </cfRule>
    <cfRule type="expression" dxfId="1937" priority="337">
      <formula>$C109="変更"</formula>
    </cfRule>
  </conditionalFormatting>
  <conditionalFormatting sqref="E109">
    <cfRule type="notContainsBlanks" dxfId="1936" priority="334">
      <formula>LEN(TRIM(E109))&gt;0</formula>
    </cfRule>
    <cfRule type="expression" dxfId="1935" priority="335">
      <formula>$C109="変更"</formula>
    </cfRule>
  </conditionalFormatting>
  <conditionalFormatting sqref="F109">
    <cfRule type="notContainsBlanks" dxfId="1934" priority="332">
      <formula>LEN(TRIM(F109))&gt;0</formula>
    </cfRule>
    <cfRule type="expression" dxfId="1933" priority="333">
      <formula>$C109="変更"</formula>
    </cfRule>
  </conditionalFormatting>
  <conditionalFormatting sqref="G109">
    <cfRule type="notContainsBlanks" dxfId="1932" priority="330">
      <formula>LEN(TRIM(G109))&gt;0</formula>
    </cfRule>
    <cfRule type="expression" dxfId="1931" priority="331">
      <formula>$C109="変更"</formula>
    </cfRule>
  </conditionalFormatting>
  <conditionalFormatting sqref="D111">
    <cfRule type="notContainsBlanks" dxfId="1930" priority="328">
      <formula>LEN(TRIM(D111))&gt;0</formula>
    </cfRule>
    <cfRule type="expression" dxfId="1929" priority="329">
      <formula>$C111="変更"</formula>
    </cfRule>
  </conditionalFormatting>
  <conditionalFormatting sqref="E111">
    <cfRule type="notContainsBlanks" dxfId="1928" priority="326">
      <formula>LEN(TRIM(E111))&gt;0</formula>
    </cfRule>
    <cfRule type="expression" dxfId="1927" priority="327">
      <formula>$C111="変更"</formula>
    </cfRule>
  </conditionalFormatting>
  <conditionalFormatting sqref="F111">
    <cfRule type="notContainsBlanks" dxfId="1926" priority="324">
      <formula>LEN(TRIM(F111))&gt;0</formula>
    </cfRule>
    <cfRule type="expression" dxfId="1925" priority="325">
      <formula>$C111="変更"</formula>
    </cfRule>
  </conditionalFormatting>
  <conditionalFormatting sqref="G111">
    <cfRule type="notContainsBlanks" dxfId="1924" priority="322">
      <formula>LEN(TRIM(G111))&gt;0</formula>
    </cfRule>
    <cfRule type="expression" dxfId="1923" priority="323">
      <formula>$C111="変更"</formula>
    </cfRule>
  </conditionalFormatting>
  <conditionalFormatting sqref="D113">
    <cfRule type="notContainsBlanks" dxfId="1922" priority="320">
      <formula>LEN(TRIM(D113))&gt;0</formula>
    </cfRule>
    <cfRule type="expression" dxfId="1921" priority="321">
      <formula>$C113="変更"</formula>
    </cfRule>
  </conditionalFormatting>
  <conditionalFormatting sqref="E113">
    <cfRule type="notContainsBlanks" dxfId="1920" priority="318">
      <formula>LEN(TRIM(E113))&gt;0</formula>
    </cfRule>
    <cfRule type="expression" dxfId="1919" priority="319">
      <formula>$C113="変更"</formula>
    </cfRule>
  </conditionalFormatting>
  <conditionalFormatting sqref="F113">
    <cfRule type="notContainsBlanks" dxfId="1918" priority="316">
      <formula>LEN(TRIM(F113))&gt;0</formula>
    </cfRule>
    <cfRule type="expression" dxfId="1917" priority="317">
      <formula>$C113="変更"</formula>
    </cfRule>
  </conditionalFormatting>
  <conditionalFormatting sqref="G113">
    <cfRule type="notContainsBlanks" dxfId="1916" priority="314">
      <formula>LEN(TRIM(G113))&gt;0</formula>
    </cfRule>
    <cfRule type="expression" dxfId="1915" priority="315">
      <formula>$C113="変更"</formula>
    </cfRule>
  </conditionalFormatting>
  <conditionalFormatting sqref="D115">
    <cfRule type="notContainsBlanks" dxfId="1914" priority="312">
      <formula>LEN(TRIM(D115))&gt;0</formula>
    </cfRule>
    <cfRule type="expression" dxfId="1913" priority="313">
      <formula>$C115="変更"</formula>
    </cfRule>
  </conditionalFormatting>
  <conditionalFormatting sqref="E115">
    <cfRule type="notContainsBlanks" dxfId="1912" priority="310">
      <formula>LEN(TRIM(E115))&gt;0</formula>
    </cfRule>
    <cfRule type="expression" dxfId="1911" priority="311">
      <formula>$C115="変更"</formula>
    </cfRule>
  </conditionalFormatting>
  <conditionalFormatting sqref="F115">
    <cfRule type="notContainsBlanks" dxfId="1910" priority="308">
      <formula>LEN(TRIM(F115))&gt;0</formula>
    </cfRule>
    <cfRule type="expression" dxfId="1909" priority="309">
      <formula>$C115="変更"</formula>
    </cfRule>
  </conditionalFormatting>
  <conditionalFormatting sqref="G115">
    <cfRule type="notContainsBlanks" dxfId="1908" priority="306">
      <formula>LEN(TRIM(G115))&gt;0</formula>
    </cfRule>
    <cfRule type="expression" dxfId="1907" priority="307">
      <formula>$C115="変更"</formula>
    </cfRule>
  </conditionalFormatting>
  <conditionalFormatting sqref="D117">
    <cfRule type="notContainsBlanks" dxfId="1906" priority="304">
      <formula>LEN(TRIM(D117))&gt;0</formula>
    </cfRule>
    <cfRule type="expression" dxfId="1905" priority="305">
      <formula>$C117="変更"</formula>
    </cfRule>
  </conditionalFormatting>
  <conditionalFormatting sqref="E117">
    <cfRule type="notContainsBlanks" dxfId="1904" priority="302">
      <formula>LEN(TRIM(E117))&gt;0</formula>
    </cfRule>
    <cfRule type="expression" dxfId="1903" priority="303">
      <formula>$C117="変更"</formula>
    </cfRule>
  </conditionalFormatting>
  <conditionalFormatting sqref="F117">
    <cfRule type="notContainsBlanks" dxfId="1902" priority="300">
      <formula>LEN(TRIM(F117))&gt;0</formula>
    </cfRule>
    <cfRule type="expression" dxfId="1901" priority="301">
      <formula>$C117="変更"</formula>
    </cfRule>
  </conditionalFormatting>
  <conditionalFormatting sqref="G117">
    <cfRule type="notContainsBlanks" dxfId="1900" priority="298">
      <formula>LEN(TRIM(G117))&gt;0</formula>
    </cfRule>
    <cfRule type="expression" dxfId="1899" priority="299">
      <formula>$C117="変更"</formula>
    </cfRule>
  </conditionalFormatting>
  <conditionalFormatting sqref="D119">
    <cfRule type="notContainsBlanks" dxfId="1898" priority="296">
      <formula>LEN(TRIM(D119))&gt;0</formula>
    </cfRule>
    <cfRule type="expression" dxfId="1897" priority="297">
      <formula>$C119="変更"</formula>
    </cfRule>
  </conditionalFormatting>
  <conditionalFormatting sqref="E119">
    <cfRule type="notContainsBlanks" dxfId="1896" priority="294">
      <formula>LEN(TRIM(E119))&gt;0</formula>
    </cfRule>
    <cfRule type="expression" dxfId="1895" priority="295">
      <formula>$C119="変更"</formula>
    </cfRule>
  </conditionalFormatting>
  <conditionalFormatting sqref="F119">
    <cfRule type="notContainsBlanks" dxfId="1894" priority="292">
      <formula>LEN(TRIM(F119))&gt;0</formula>
    </cfRule>
    <cfRule type="expression" dxfId="1893" priority="293">
      <formula>$C119="変更"</formula>
    </cfRule>
  </conditionalFormatting>
  <conditionalFormatting sqref="G119">
    <cfRule type="notContainsBlanks" dxfId="1892" priority="290">
      <formula>LEN(TRIM(G119))&gt;0</formula>
    </cfRule>
    <cfRule type="expression" dxfId="1891" priority="291">
      <formula>$C119="変更"</formula>
    </cfRule>
  </conditionalFormatting>
  <conditionalFormatting sqref="D121">
    <cfRule type="notContainsBlanks" dxfId="1890" priority="288">
      <formula>LEN(TRIM(D121))&gt;0</formula>
    </cfRule>
    <cfRule type="expression" dxfId="1889" priority="289">
      <formula>$C121="変更"</formula>
    </cfRule>
  </conditionalFormatting>
  <conditionalFormatting sqref="E121">
    <cfRule type="notContainsBlanks" dxfId="1888" priority="286">
      <formula>LEN(TRIM(E121))&gt;0</formula>
    </cfRule>
    <cfRule type="expression" dxfId="1887" priority="287">
      <formula>$C121="変更"</formula>
    </cfRule>
  </conditionalFormatting>
  <conditionalFormatting sqref="F121">
    <cfRule type="notContainsBlanks" dxfId="1886" priority="284">
      <formula>LEN(TRIM(F121))&gt;0</formula>
    </cfRule>
    <cfRule type="expression" dxfId="1885" priority="285">
      <formula>$C121="変更"</formula>
    </cfRule>
  </conditionalFormatting>
  <conditionalFormatting sqref="G121">
    <cfRule type="notContainsBlanks" dxfId="1884" priority="282">
      <formula>LEN(TRIM(G121))&gt;0</formula>
    </cfRule>
    <cfRule type="expression" dxfId="1883" priority="283">
      <formula>$C121="変更"</formula>
    </cfRule>
  </conditionalFormatting>
  <conditionalFormatting sqref="D123">
    <cfRule type="notContainsBlanks" dxfId="1882" priority="280">
      <formula>LEN(TRIM(D123))&gt;0</formula>
    </cfRule>
    <cfRule type="expression" dxfId="1881" priority="281">
      <formula>$C123="変更"</formula>
    </cfRule>
  </conditionalFormatting>
  <conditionalFormatting sqref="E123">
    <cfRule type="notContainsBlanks" dxfId="1880" priority="278">
      <formula>LEN(TRIM(E123))&gt;0</formula>
    </cfRule>
    <cfRule type="expression" dxfId="1879" priority="279">
      <formula>$C123="変更"</formula>
    </cfRule>
  </conditionalFormatting>
  <conditionalFormatting sqref="F123">
    <cfRule type="notContainsBlanks" dxfId="1878" priority="276">
      <formula>LEN(TRIM(F123))&gt;0</formula>
    </cfRule>
    <cfRule type="expression" dxfId="1877" priority="277">
      <formula>$C123="変更"</formula>
    </cfRule>
  </conditionalFormatting>
  <conditionalFormatting sqref="G123">
    <cfRule type="notContainsBlanks" dxfId="1876" priority="274">
      <formula>LEN(TRIM(G123))&gt;0</formula>
    </cfRule>
    <cfRule type="expression" dxfId="1875" priority="275">
      <formula>$C123="変更"</formula>
    </cfRule>
  </conditionalFormatting>
  <conditionalFormatting sqref="D125">
    <cfRule type="notContainsBlanks" dxfId="1874" priority="272">
      <formula>LEN(TRIM(D125))&gt;0</formula>
    </cfRule>
    <cfRule type="expression" dxfId="1873" priority="273">
      <formula>$C125="変更"</formula>
    </cfRule>
  </conditionalFormatting>
  <conditionalFormatting sqref="E125">
    <cfRule type="notContainsBlanks" dxfId="1872" priority="270">
      <formula>LEN(TRIM(E125))&gt;0</formula>
    </cfRule>
    <cfRule type="expression" dxfId="1871" priority="271">
      <formula>$C125="変更"</formula>
    </cfRule>
  </conditionalFormatting>
  <conditionalFormatting sqref="F125">
    <cfRule type="notContainsBlanks" dxfId="1870" priority="268">
      <formula>LEN(TRIM(F125))&gt;0</formula>
    </cfRule>
    <cfRule type="expression" dxfId="1869" priority="269">
      <formula>$C125="変更"</formula>
    </cfRule>
  </conditionalFormatting>
  <conditionalFormatting sqref="G125">
    <cfRule type="notContainsBlanks" dxfId="1868" priority="266">
      <formula>LEN(TRIM(G125))&gt;0</formula>
    </cfRule>
    <cfRule type="expression" dxfId="1867" priority="267">
      <formula>$C125="変更"</formula>
    </cfRule>
  </conditionalFormatting>
  <conditionalFormatting sqref="I89">
    <cfRule type="notContainsBlanks" dxfId="1866" priority="264">
      <formula>LEN(TRIM(I89))&gt;0</formula>
    </cfRule>
    <cfRule type="expression" dxfId="1865" priority="265">
      <formula>$C89="変更"</formula>
    </cfRule>
  </conditionalFormatting>
  <conditionalFormatting sqref="I91">
    <cfRule type="notContainsBlanks" dxfId="1864" priority="262">
      <formula>LEN(TRIM(I91))&gt;0</formula>
    </cfRule>
    <cfRule type="expression" dxfId="1863" priority="263">
      <formula>$C91="変更"</formula>
    </cfRule>
  </conditionalFormatting>
  <conditionalFormatting sqref="I93">
    <cfRule type="notContainsBlanks" dxfId="1862" priority="260">
      <formula>LEN(TRIM(I93))&gt;0</formula>
    </cfRule>
    <cfRule type="expression" dxfId="1861" priority="261">
      <formula>$C93="変更"</formula>
    </cfRule>
  </conditionalFormatting>
  <conditionalFormatting sqref="I95">
    <cfRule type="notContainsBlanks" dxfId="1860" priority="258">
      <formula>LEN(TRIM(I95))&gt;0</formula>
    </cfRule>
    <cfRule type="expression" dxfId="1859" priority="259">
      <formula>$C95="変更"</formula>
    </cfRule>
  </conditionalFormatting>
  <conditionalFormatting sqref="I97">
    <cfRule type="notContainsBlanks" dxfId="1858" priority="256">
      <formula>LEN(TRIM(I97))&gt;0</formula>
    </cfRule>
    <cfRule type="expression" dxfId="1857" priority="257">
      <formula>$C97="変更"</formula>
    </cfRule>
  </conditionalFormatting>
  <conditionalFormatting sqref="I99">
    <cfRule type="notContainsBlanks" dxfId="1856" priority="254">
      <formula>LEN(TRIM(I99))&gt;0</formula>
    </cfRule>
    <cfRule type="expression" dxfId="1855" priority="255">
      <formula>$C99="変更"</formula>
    </cfRule>
  </conditionalFormatting>
  <conditionalFormatting sqref="I101">
    <cfRule type="notContainsBlanks" dxfId="1854" priority="252">
      <formula>LEN(TRIM(I101))&gt;0</formula>
    </cfRule>
    <cfRule type="expression" dxfId="1853" priority="253">
      <formula>$C101="変更"</formula>
    </cfRule>
  </conditionalFormatting>
  <conditionalFormatting sqref="I103">
    <cfRule type="notContainsBlanks" dxfId="1852" priority="250">
      <formula>LEN(TRIM(I103))&gt;0</formula>
    </cfRule>
    <cfRule type="expression" dxfId="1851" priority="251">
      <formula>$C103="変更"</formula>
    </cfRule>
  </conditionalFormatting>
  <conditionalFormatting sqref="I105">
    <cfRule type="notContainsBlanks" dxfId="1850" priority="248">
      <formula>LEN(TRIM(I105))&gt;0</formula>
    </cfRule>
    <cfRule type="expression" dxfId="1849" priority="249">
      <formula>$C105="変更"</formula>
    </cfRule>
  </conditionalFormatting>
  <conditionalFormatting sqref="I107">
    <cfRule type="notContainsBlanks" dxfId="1848" priority="246">
      <formula>LEN(TRIM(I107))&gt;0</formula>
    </cfRule>
    <cfRule type="expression" dxfId="1847" priority="247">
      <formula>$C107="変更"</formula>
    </cfRule>
  </conditionalFormatting>
  <conditionalFormatting sqref="I109">
    <cfRule type="notContainsBlanks" dxfId="1846" priority="244">
      <formula>LEN(TRIM(I109))&gt;0</formula>
    </cfRule>
    <cfRule type="expression" dxfId="1845" priority="245">
      <formula>$C109="変更"</formula>
    </cfRule>
  </conditionalFormatting>
  <conditionalFormatting sqref="I111">
    <cfRule type="notContainsBlanks" dxfId="1844" priority="242">
      <formula>LEN(TRIM(I111))&gt;0</formula>
    </cfRule>
    <cfRule type="expression" dxfId="1843" priority="243">
      <formula>$C111="変更"</formula>
    </cfRule>
  </conditionalFormatting>
  <conditionalFormatting sqref="I113">
    <cfRule type="notContainsBlanks" dxfId="1842" priority="240">
      <formula>LEN(TRIM(I113))&gt;0</formula>
    </cfRule>
    <cfRule type="expression" dxfId="1841" priority="241">
      <formula>$C113="変更"</formula>
    </cfRule>
  </conditionalFormatting>
  <conditionalFormatting sqref="I115">
    <cfRule type="notContainsBlanks" dxfId="1840" priority="238">
      <formula>LEN(TRIM(I115))&gt;0</formula>
    </cfRule>
    <cfRule type="expression" dxfId="1839" priority="239">
      <formula>$C115="変更"</formula>
    </cfRule>
  </conditionalFormatting>
  <conditionalFormatting sqref="I117">
    <cfRule type="notContainsBlanks" dxfId="1838" priority="236">
      <formula>LEN(TRIM(I117))&gt;0</formula>
    </cfRule>
    <cfRule type="expression" dxfId="1837" priority="237">
      <formula>$C117="変更"</formula>
    </cfRule>
  </conditionalFormatting>
  <conditionalFormatting sqref="I119">
    <cfRule type="notContainsBlanks" dxfId="1836" priority="234">
      <formula>LEN(TRIM(I119))&gt;0</formula>
    </cfRule>
    <cfRule type="expression" dxfId="1835" priority="235">
      <formula>$C119="変更"</formula>
    </cfRule>
  </conditionalFormatting>
  <conditionalFormatting sqref="I121">
    <cfRule type="notContainsBlanks" dxfId="1834" priority="232">
      <formula>LEN(TRIM(I121))&gt;0</formula>
    </cfRule>
    <cfRule type="expression" dxfId="1833" priority="233">
      <formula>$C121="変更"</formula>
    </cfRule>
  </conditionalFormatting>
  <conditionalFormatting sqref="I123">
    <cfRule type="notContainsBlanks" dxfId="1832" priority="230">
      <formula>LEN(TRIM(I123))&gt;0</formula>
    </cfRule>
    <cfRule type="expression" dxfId="1831" priority="231">
      <formula>$C123="変更"</formula>
    </cfRule>
  </conditionalFormatting>
  <conditionalFormatting sqref="I125">
    <cfRule type="notContainsBlanks" dxfId="1830" priority="228">
      <formula>LEN(TRIM(I125))&gt;0</formula>
    </cfRule>
    <cfRule type="expression" dxfId="1829" priority="229">
      <formula>$C125="変更"</formula>
    </cfRule>
  </conditionalFormatting>
  <conditionalFormatting sqref="C127">
    <cfRule type="containsText" dxfId="1828" priority="225" operator="containsText" text="選択">
      <formula>NOT(ISERROR(SEARCH("選択",C127)))</formula>
    </cfRule>
    <cfRule type="beginsWith" dxfId="1827" priority="226" operator="beginsWith" text="中止">
      <formula>LEFT(C127,LEN("中止"))="中止"</formula>
    </cfRule>
    <cfRule type="beginsWith" dxfId="1826" priority="227" operator="beginsWith" text="変更">
      <formula>LEFT(C127,LEN("変更"))="変更"</formula>
    </cfRule>
  </conditionalFormatting>
  <conditionalFormatting sqref="C129">
    <cfRule type="containsText" dxfId="1825" priority="222" operator="containsText" text="選択">
      <formula>NOT(ISERROR(SEARCH("選択",C129)))</formula>
    </cfRule>
    <cfRule type="beginsWith" dxfId="1824" priority="223" operator="beginsWith" text="中止">
      <formula>LEFT(C129,LEN("中止"))="中止"</formula>
    </cfRule>
    <cfRule type="beginsWith" dxfId="1823" priority="224" operator="beginsWith" text="変更">
      <formula>LEFT(C129,LEN("変更"))="変更"</formula>
    </cfRule>
  </conditionalFormatting>
  <conditionalFormatting sqref="C131">
    <cfRule type="containsText" dxfId="1822" priority="219" operator="containsText" text="選択">
      <formula>NOT(ISERROR(SEARCH("選択",C131)))</formula>
    </cfRule>
    <cfRule type="beginsWith" dxfId="1821" priority="220" operator="beginsWith" text="中止">
      <formula>LEFT(C131,LEN("中止"))="中止"</formula>
    </cfRule>
    <cfRule type="beginsWith" dxfId="1820" priority="221" operator="beginsWith" text="変更">
      <formula>LEFT(C131,LEN("変更"))="変更"</formula>
    </cfRule>
  </conditionalFormatting>
  <conditionalFormatting sqref="C133">
    <cfRule type="containsText" dxfId="1819" priority="216" operator="containsText" text="選択">
      <formula>NOT(ISERROR(SEARCH("選択",C133)))</formula>
    </cfRule>
    <cfRule type="beginsWith" dxfId="1818" priority="217" operator="beginsWith" text="中止">
      <formula>LEFT(C133,LEN("中止"))="中止"</formula>
    </cfRule>
    <cfRule type="beginsWith" dxfId="1817" priority="218" operator="beginsWith" text="変更">
      <formula>LEFT(C133,LEN("変更"))="変更"</formula>
    </cfRule>
  </conditionalFormatting>
  <conditionalFormatting sqref="C135">
    <cfRule type="containsText" dxfId="1816" priority="213" operator="containsText" text="選択">
      <formula>NOT(ISERROR(SEARCH("選択",C135)))</formula>
    </cfRule>
    <cfRule type="beginsWith" dxfId="1815" priority="214" operator="beginsWith" text="中止">
      <formula>LEFT(C135,LEN("中止"))="中止"</formula>
    </cfRule>
    <cfRule type="beginsWith" dxfId="1814" priority="215" operator="beginsWith" text="変更">
      <formula>LEFT(C135,LEN("変更"))="変更"</formula>
    </cfRule>
  </conditionalFormatting>
  <conditionalFormatting sqref="C137">
    <cfRule type="containsText" dxfId="1813" priority="210" operator="containsText" text="選択">
      <formula>NOT(ISERROR(SEARCH("選択",C137)))</formula>
    </cfRule>
    <cfRule type="beginsWith" dxfId="1812" priority="211" operator="beginsWith" text="中止">
      <formula>LEFT(C137,LEN("中止"))="中止"</formula>
    </cfRule>
    <cfRule type="beginsWith" dxfId="1811" priority="212" operator="beginsWith" text="変更">
      <formula>LEFT(C137,LEN("変更"))="変更"</formula>
    </cfRule>
  </conditionalFormatting>
  <conditionalFormatting sqref="C147 C145 C143 C141 C139">
    <cfRule type="containsText" dxfId="1810" priority="207" operator="containsText" text="選択">
      <formula>NOT(ISERROR(SEARCH("選択",C139)))</formula>
    </cfRule>
    <cfRule type="beginsWith" dxfId="1809" priority="208" operator="beginsWith" text="中止">
      <formula>LEFT(C139,LEN("中止"))="中止"</formula>
    </cfRule>
    <cfRule type="beginsWith" dxfId="1808" priority="209" operator="beginsWith" text="変更">
      <formula>LEFT(C139,LEN("変更"))="変更"</formula>
    </cfRule>
  </conditionalFormatting>
  <conditionalFormatting sqref="C157 C155 C153 C151 C149">
    <cfRule type="containsText" dxfId="1807" priority="204" operator="containsText" text="選択">
      <formula>NOT(ISERROR(SEARCH("選択",C149)))</formula>
    </cfRule>
    <cfRule type="beginsWith" dxfId="1806" priority="205" operator="beginsWith" text="中止">
      <formula>LEFT(C149,LEN("中止"))="中止"</formula>
    </cfRule>
    <cfRule type="beginsWith" dxfId="1805" priority="206" operator="beginsWith" text="変更">
      <formula>LEFT(C149,LEN("変更"))="変更"</formula>
    </cfRule>
  </conditionalFormatting>
  <conditionalFormatting sqref="C165 C163 C161 C159">
    <cfRule type="containsText" dxfId="1804" priority="201" operator="containsText" text="選択">
      <formula>NOT(ISERROR(SEARCH("選択",C159)))</formula>
    </cfRule>
    <cfRule type="beginsWith" dxfId="1803" priority="202" operator="beginsWith" text="中止">
      <formula>LEFT(C159,LEN("中止"))="中止"</formula>
    </cfRule>
    <cfRule type="beginsWith" dxfId="1802" priority="203" operator="beginsWith" text="変更">
      <formula>LEFT(C159,LEN("変更"))="変更"</formula>
    </cfRule>
  </conditionalFormatting>
  <conditionalFormatting sqref="D127">
    <cfRule type="notContainsBlanks" dxfId="1801" priority="199">
      <formula>LEN(TRIM(D127))&gt;0</formula>
    </cfRule>
    <cfRule type="expression" dxfId="1800" priority="200">
      <formula>$C127="変更"</formula>
    </cfRule>
  </conditionalFormatting>
  <conditionalFormatting sqref="E127">
    <cfRule type="notContainsBlanks" dxfId="1799" priority="197">
      <formula>LEN(TRIM(E127))&gt;0</formula>
    </cfRule>
    <cfRule type="expression" dxfId="1798" priority="198">
      <formula>$C127="変更"</formula>
    </cfRule>
  </conditionalFormatting>
  <conditionalFormatting sqref="F127">
    <cfRule type="notContainsBlanks" dxfId="1797" priority="195">
      <formula>LEN(TRIM(F127))&gt;0</formula>
    </cfRule>
    <cfRule type="expression" dxfId="1796" priority="196">
      <formula>$C127="変更"</formula>
    </cfRule>
  </conditionalFormatting>
  <conditionalFormatting sqref="G127">
    <cfRule type="notContainsBlanks" dxfId="1795" priority="193">
      <formula>LEN(TRIM(G127))&gt;0</formula>
    </cfRule>
    <cfRule type="expression" dxfId="1794" priority="194">
      <formula>$C127="変更"</formula>
    </cfRule>
  </conditionalFormatting>
  <conditionalFormatting sqref="I127">
    <cfRule type="notContainsBlanks" dxfId="1793" priority="191">
      <formula>LEN(TRIM(I127))&gt;0</formula>
    </cfRule>
    <cfRule type="expression" dxfId="1792" priority="192">
      <formula>$C127="変更"</formula>
    </cfRule>
  </conditionalFormatting>
  <conditionalFormatting sqref="D129">
    <cfRule type="notContainsBlanks" dxfId="1791" priority="189">
      <formula>LEN(TRIM(D129))&gt;0</formula>
    </cfRule>
    <cfRule type="expression" dxfId="1790" priority="190">
      <formula>$C129="変更"</formula>
    </cfRule>
  </conditionalFormatting>
  <conditionalFormatting sqref="E129">
    <cfRule type="notContainsBlanks" dxfId="1789" priority="187">
      <formula>LEN(TRIM(E129))&gt;0</formula>
    </cfRule>
    <cfRule type="expression" dxfId="1788" priority="188">
      <formula>$C129="変更"</formula>
    </cfRule>
  </conditionalFormatting>
  <conditionalFormatting sqref="F129">
    <cfRule type="notContainsBlanks" dxfId="1787" priority="185">
      <formula>LEN(TRIM(F129))&gt;0</formula>
    </cfRule>
    <cfRule type="expression" dxfId="1786" priority="186">
      <formula>$C129="変更"</formula>
    </cfRule>
  </conditionalFormatting>
  <conditionalFormatting sqref="G129">
    <cfRule type="notContainsBlanks" dxfId="1785" priority="183">
      <formula>LEN(TRIM(G129))&gt;0</formula>
    </cfRule>
    <cfRule type="expression" dxfId="1784" priority="184">
      <formula>$C129="変更"</formula>
    </cfRule>
  </conditionalFormatting>
  <conditionalFormatting sqref="D131">
    <cfRule type="notContainsBlanks" dxfId="1783" priority="181">
      <formula>LEN(TRIM(D131))&gt;0</formula>
    </cfRule>
    <cfRule type="expression" dxfId="1782" priority="182">
      <formula>$C131="変更"</formula>
    </cfRule>
  </conditionalFormatting>
  <conditionalFormatting sqref="E131">
    <cfRule type="notContainsBlanks" dxfId="1781" priority="179">
      <formula>LEN(TRIM(E131))&gt;0</formula>
    </cfRule>
    <cfRule type="expression" dxfId="1780" priority="180">
      <formula>$C131="変更"</formula>
    </cfRule>
  </conditionalFormatting>
  <conditionalFormatting sqref="F131">
    <cfRule type="notContainsBlanks" dxfId="1779" priority="177">
      <formula>LEN(TRIM(F131))&gt;0</formula>
    </cfRule>
    <cfRule type="expression" dxfId="1778" priority="178">
      <formula>$C131="変更"</formula>
    </cfRule>
  </conditionalFormatting>
  <conditionalFormatting sqref="G131">
    <cfRule type="notContainsBlanks" dxfId="1777" priority="175">
      <formula>LEN(TRIM(G131))&gt;0</formula>
    </cfRule>
    <cfRule type="expression" dxfId="1776" priority="176">
      <formula>$C131="変更"</formula>
    </cfRule>
  </conditionalFormatting>
  <conditionalFormatting sqref="D133">
    <cfRule type="notContainsBlanks" dxfId="1775" priority="173">
      <formula>LEN(TRIM(D133))&gt;0</formula>
    </cfRule>
    <cfRule type="expression" dxfId="1774" priority="174">
      <formula>$C133="変更"</formula>
    </cfRule>
  </conditionalFormatting>
  <conditionalFormatting sqref="E133">
    <cfRule type="notContainsBlanks" dxfId="1773" priority="171">
      <formula>LEN(TRIM(E133))&gt;0</formula>
    </cfRule>
    <cfRule type="expression" dxfId="1772" priority="172">
      <formula>$C133="変更"</formula>
    </cfRule>
  </conditionalFormatting>
  <conditionalFormatting sqref="F133">
    <cfRule type="notContainsBlanks" dxfId="1771" priority="169">
      <formula>LEN(TRIM(F133))&gt;0</formula>
    </cfRule>
    <cfRule type="expression" dxfId="1770" priority="170">
      <formula>$C133="変更"</formula>
    </cfRule>
  </conditionalFormatting>
  <conditionalFormatting sqref="G133">
    <cfRule type="notContainsBlanks" dxfId="1769" priority="167">
      <formula>LEN(TRIM(G133))&gt;0</formula>
    </cfRule>
    <cfRule type="expression" dxfId="1768" priority="168">
      <formula>$C133="変更"</formula>
    </cfRule>
  </conditionalFormatting>
  <conditionalFormatting sqref="D135">
    <cfRule type="notContainsBlanks" dxfId="1767" priority="165">
      <formula>LEN(TRIM(D135))&gt;0</formula>
    </cfRule>
    <cfRule type="expression" dxfId="1766" priority="166">
      <formula>$C135="変更"</formula>
    </cfRule>
  </conditionalFormatting>
  <conditionalFormatting sqref="E135">
    <cfRule type="notContainsBlanks" dxfId="1765" priority="163">
      <formula>LEN(TRIM(E135))&gt;0</formula>
    </cfRule>
    <cfRule type="expression" dxfId="1764" priority="164">
      <formula>$C135="変更"</formula>
    </cfRule>
  </conditionalFormatting>
  <conditionalFormatting sqref="F135">
    <cfRule type="notContainsBlanks" dxfId="1763" priority="161">
      <formula>LEN(TRIM(F135))&gt;0</formula>
    </cfRule>
    <cfRule type="expression" dxfId="1762" priority="162">
      <formula>$C135="変更"</formula>
    </cfRule>
  </conditionalFormatting>
  <conditionalFormatting sqref="G135">
    <cfRule type="notContainsBlanks" dxfId="1761" priority="159">
      <formula>LEN(TRIM(G135))&gt;0</formula>
    </cfRule>
    <cfRule type="expression" dxfId="1760" priority="160">
      <formula>$C135="変更"</formula>
    </cfRule>
  </conditionalFormatting>
  <conditionalFormatting sqref="D137">
    <cfRule type="notContainsBlanks" dxfId="1759" priority="157">
      <formula>LEN(TRIM(D137))&gt;0</formula>
    </cfRule>
    <cfRule type="expression" dxfId="1758" priority="158">
      <formula>$C137="変更"</formula>
    </cfRule>
  </conditionalFormatting>
  <conditionalFormatting sqref="E137">
    <cfRule type="notContainsBlanks" dxfId="1757" priority="155">
      <formula>LEN(TRIM(E137))&gt;0</formula>
    </cfRule>
    <cfRule type="expression" dxfId="1756" priority="156">
      <formula>$C137="変更"</formula>
    </cfRule>
  </conditionalFormatting>
  <conditionalFormatting sqref="F137">
    <cfRule type="notContainsBlanks" dxfId="1755" priority="153">
      <formula>LEN(TRIM(F137))&gt;0</formula>
    </cfRule>
    <cfRule type="expression" dxfId="1754" priority="154">
      <formula>$C137="変更"</formula>
    </cfRule>
  </conditionalFormatting>
  <conditionalFormatting sqref="G137">
    <cfRule type="notContainsBlanks" dxfId="1753" priority="151">
      <formula>LEN(TRIM(G137))&gt;0</formula>
    </cfRule>
    <cfRule type="expression" dxfId="1752" priority="152">
      <formula>$C137="変更"</formula>
    </cfRule>
  </conditionalFormatting>
  <conditionalFormatting sqref="D139">
    <cfRule type="notContainsBlanks" dxfId="1751" priority="149">
      <formula>LEN(TRIM(D139))&gt;0</formula>
    </cfRule>
    <cfRule type="expression" dxfId="1750" priority="150">
      <formula>$C139="変更"</formula>
    </cfRule>
  </conditionalFormatting>
  <conditionalFormatting sqref="E139">
    <cfRule type="notContainsBlanks" dxfId="1749" priority="147">
      <formula>LEN(TRIM(E139))&gt;0</formula>
    </cfRule>
    <cfRule type="expression" dxfId="1748" priority="148">
      <formula>$C139="変更"</formula>
    </cfRule>
  </conditionalFormatting>
  <conditionalFormatting sqref="F139">
    <cfRule type="notContainsBlanks" dxfId="1747" priority="145">
      <formula>LEN(TRIM(F139))&gt;0</formula>
    </cfRule>
    <cfRule type="expression" dxfId="1746" priority="146">
      <formula>$C139="変更"</formula>
    </cfRule>
  </conditionalFormatting>
  <conditionalFormatting sqref="G139">
    <cfRule type="notContainsBlanks" dxfId="1745" priority="143">
      <formula>LEN(TRIM(G139))&gt;0</formula>
    </cfRule>
    <cfRule type="expression" dxfId="1744" priority="144">
      <formula>$C139="変更"</formula>
    </cfRule>
  </conditionalFormatting>
  <conditionalFormatting sqref="D141">
    <cfRule type="notContainsBlanks" dxfId="1743" priority="141">
      <formula>LEN(TRIM(D141))&gt;0</formula>
    </cfRule>
    <cfRule type="expression" dxfId="1742" priority="142">
      <formula>$C141="変更"</formula>
    </cfRule>
  </conditionalFormatting>
  <conditionalFormatting sqref="E141">
    <cfRule type="notContainsBlanks" dxfId="1741" priority="139">
      <formula>LEN(TRIM(E141))&gt;0</formula>
    </cfRule>
    <cfRule type="expression" dxfId="1740" priority="140">
      <formula>$C141="変更"</formula>
    </cfRule>
  </conditionalFormatting>
  <conditionalFormatting sqref="F141">
    <cfRule type="notContainsBlanks" dxfId="1739" priority="137">
      <formula>LEN(TRIM(F141))&gt;0</formula>
    </cfRule>
    <cfRule type="expression" dxfId="1738" priority="138">
      <formula>$C141="変更"</formula>
    </cfRule>
  </conditionalFormatting>
  <conditionalFormatting sqref="G141">
    <cfRule type="notContainsBlanks" dxfId="1737" priority="135">
      <formula>LEN(TRIM(G141))&gt;0</formula>
    </cfRule>
    <cfRule type="expression" dxfId="1736" priority="136">
      <formula>$C141="変更"</formula>
    </cfRule>
  </conditionalFormatting>
  <conditionalFormatting sqref="D143">
    <cfRule type="notContainsBlanks" dxfId="1735" priority="133">
      <formula>LEN(TRIM(D143))&gt;0</formula>
    </cfRule>
    <cfRule type="expression" dxfId="1734" priority="134">
      <formula>$C143="変更"</formula>
    </cfRule>
  </conditionalFormatting>
  <conditionalFormatting sqref="E143">
    <cfRule type="notContainsBlanks" dxfId="1733" priority="131">
      <formula>LEN(TRIM(E143))&gt;0</formula>
    </cfRule>
    <cfRule type="expression" dxfId="1732" priority="132">
      <formula>$C143="変更"</formula>
    </cfRule>
  </conditionalFormatting>
  <conditionalFormatting sqref="F143">
    <cfRule type="notContainsBlanks" dxfId="1731" priority="129">
      <formula>LEN(TRIM(F143))&gt;0</formula>
    </cfRule>
    <cfRule type="expression" dxfId="1730" priority="130">
      <formula>$C143="変更"</formula>
    </cfRule>
  </conditionalFormatting>
  <conditionalFormatting sqref="G143">
    <cfRule type="notContainsBlanks" dxfId="1729" priority="127">
      <formula>LEN(TRIM(G143))&gt;0</formula>
    </cfRule>
    <cfRule type="expression" dxfId="1728" priority="128">
      <formula>$C143="変更"</formula>
    </cfRule>
  </conditionalFormatting>
  <conditionalFormatting sqref="D145">
    <cfRule type="notContainsBlanks" dxfId="1727" priority="125">
      <formula>LEN(TRIM(D145))&gt;0</formula>
    </cfRule>
    <cfRule type="expression" dxfId="1726" priority="126">
      <formula>$C145="変更"</formula>
    </cfRule>
  </conditionalFormatting>
  <conditionalFormatting sqref="E145">
    <cfRule type="notContainsBlanks" dxfId="1725" priority="123">
      <formula>LEN(TRIM(E145))&gt;0</formula>
    </cfRule>
    <cfRule type="expression" dxfId="1724" priority="124">
      <formula>$C145="変更"</formula>
    </cfRule>
  </conditionalFormatting>
  <conditionalFormatting sqref="F145">
    <cfRule type="notContainsBlanks" dxfId="1723" priority="121">
      <formula>LEN(TRIM(F145))&gt;0</formula>
    </cfRule>
    <cfRule type="expression" dxfId="1722" priority="122">
      <formula>$C145="変更"</formula>
    </cfRule>
  </conditionalFormatting>
  <conditionalFormatting sqref="G145">
    <cfRule type="notContainsBlanks" dxfId="1721" priority="119">
      <formula>LEN(TRIM(G145))&gt;0</formula>
    </cfRule>
    <cfRule type="expression" dxfId="1720" priority="120">
      <formula>$C145="変更"</formula>
    </cfRule>
  </conditionalFormatting>
  <conditionalFormatting sqref="D147">
    <cfRule type="notContainsBlanks" dxfId="1719" priority="117">
      <formula>LEN(TRIM(D147))&gt;0</formula>
    </cfRule>
    <cfRule type="expression" dxfId="1718" priority="118">
      <formula>$C147="変更"</formula>
    </cfRule>
  </conditionalFormatting>
  <conditionalFormatting sqref="E147">
    <cfRule type="notContainsBlanks" dxfId="1717" priority="115">
      <formula>LEN(TRIM(E147))&gt;0</formula>
    </cfRule>
    <cfRule type="expression" dxfId="1716" priority="116">
      <formula>$C147="変更"</formula>
    </cfRule>
  </conditionalFormatting>
  <conditionalFormatting sqref="F147">
    <cfRule type="notContainsBlanks" dxfId="1715" priority="113">
      <formula>LEN(TRIM(F147))&gt;0</formula>
    </cfRule>
    <cfRule type="expression" dxfId="1714" priority="114">
      <formula>$C147="変更"</formula>
    </cfRule>
  </conditionalFormatting>
  <conditionalFormatting sqref="G147">
    <cfRule type="notContainsBlanks" dxfId="1713" priority="111">
      <formula>LEN(TRIM(G147))&gt;0</formula>
    </cfRule>
    <cfRule type="expression" dxfId="1712" priority="112">
      <formula>$C147="変更"</formula>
    </cfRule>
  </conditionalFormatting>
  <conditionalFormatting sqref="D149">
    <cfRule type="notContainsBlanks" dxfId="1711" priority="109">
      <formula>LEN(TRIM(D149))&gt;0</formula>
    </cfRule>
    <cfRule type="expression" dxfId="1710" priority="110">
      <formula>$C149="変更"</formula>
    </cfRule>
  </conditionalFormatting>
  <conditionalFormatting sqref="E149">
    <cfRule type="notContainsBlanks" dxfId="1709" priority="107">
      <formula>LEN(TRIM(E149))&gt;0</formula>
    </cfRule>
    <cfRule type="expression" dxfId="1708" priority="108">
      <formula>$C149="変更"</formula>
    </cfRule>
  </conditionalFormatting>
  <conditionalFormatting sqref="F149">
    <cfRule type="notContainsBlanks" dxfId="1707" priority="105">
      <formula>LEN(TRIM(F149))&gt;0</formula>
    </cfRule>
    <cfRule type="expression" dxfId="1706" priority="106">
      <formula>$C149="変更"</formula>
    </cfRule>
  </conditionalFormatting>
  <conditionalFormatting sqref="G149">
    <cfRule type="notContainsBlanks" dxfId="1705" priority="103">
      <formula>LEN(TRIM(G149))&gt;0</formula>
    </cfRule>
    <cfRule type="expression" dxfId="1704" priority="104">
      <formula>$C149="変更"</formula>
    </cfRule>
  </conditionalFormatting>
  <conditionalFormatting sqref="D151">
    <cfRule type="notContainsBlanks" dxfId="1703" priority="101">
      <formula>LEN(TRIM(D151))&gt;0</formula>
    </cfRule>
    <cfRule type="expression" dxfId="1702" priority="102">
      <formula>$C151="変更"</formula>
    </cfRule>
  </conditionalFormatting>
  <conditionalFormatting sqref="E151">
    <cfRule type="notContainsBlanks" dxfId="1701" priority="99">
      <formula>LEN(TRIM(E151))&gt;0</formula>
    </cfRule>
    <cfRule type="expression" dxfId="1700" priority="100">
      <formula>$C151="変更"</formula>
    </cfRule>
  </conditionalFormatting>
  <conditionalFormatting sqref="F151">
    <cfRule type="notContainsBlanks" dxfId="1699" priority="97">
      <formula>LEN(TRIM(F151))&gt;0</formula>
    </cfRule>
    <cfRule type="expression" dxfId="1698" priority="98">
      <formula>$C151="変更"</formula>
    </cfRule>
  </conditionalFormatting>
  <conditionalFormatting sqref="G151">
    <cfRule type="notContainsBlanks" dxfId="1697" priority="95">
      <formula>LEN(TRIM(G151))&gt;0</formula>
    </cfRule>
    <cfRule type="expression" dxfId="1696" priority="96">
      <formula>$C151="変更"</formula>
    </cfRule>
  </conditionalFormatting>
  <conditionalFormatting sqref="D153">
    <cfRule type="notContainsBlanks" dxfId="1695" priority="93">
      <formula>LEN(TRIM(D153))&gt;0</formula>
    </cfRule>
    <cfRule type="expression" dxfId="1694" priority="94">
      <formula>$C153="変更"</formula>
    </cfRule>
  </conditionalFormatting>
  <conditionalFormatting sqref="E153">
    <cfRule type="notContainsBlanks" dxfId="1693" priority="91">
      <formula>LEN(TRIM(E153))&gt;0</formula>
    </cfRule>
    <cfRule type="expression" dxfId="1692" priority="92">
      <formula>$C153="変更"</formula>
    </cfRule>
  </conditionalFormatting>
  <conditionalFormatting sqref="F153">
    <cfRule type="notContainsBlanks" dxfId="1691" priority="89">
      <formula>LEN(TRIM(F153))&gt;0</formula>
    </cfRule>
    <cfRule type="expression" dxfId="1690" priority="90">
      <formula>$C153="変更"</formula>
    </cfRule>
  </conditionalFormatting>
  <conditionalFormatting sqref="G153">
    <cfRule type="notContainsBlanks" dxfId="1689" priority="87">
      <formula>LEN(TRIM(G153))&gt;0</formula>
    </cfRule>
    <cfRule type="expression" dxfId="1688" priority="88">
      <formula>$C153="変更"</formula>
    </cfRule>
  </conditionalFormatting>
  <conditionalFormatting sqref="D155">
    <cfRule type="notContainsBlanks" dxfId="1687" priority="85">
      <formula>LEN(TRIM(D155))&gt;0</formula>
    </cfRule>
    <cfRule type="expression" dxfId="1686" priority="86">
      <formula>$C155="変更"</formula>
    </cfRule>
  </conditionalFormatting>
  <conditionalFormatting sqref="E155">
    <cfRule type="notContainsBlanks" dxfId="1685" priority="83">
      <formula>LEN(TRIM(E155))&gt;0</formula>
    </cfRule>
    <cfRule type="expression" dxfId="1684" priority="84">
      <formula>$C155="変更"</formula>
    </cfRule>
  </conditionalFormatting>
  <conditionalFormatting sqref="F155">
    <cfRule type="notContainsBlanks" dxfId="1683" priority="81">
      <formula>LEN(TRIM(F155))&gt;0</formula>
    </cfRule>
    <cfRule type="expression" dxfId="1682" priority="82">
      <formula>$C155="変更"</formula>
    </cfRule>
  </conditionalFormatting>
  <conditionalFormatting sqref="G155">
    <cfRule type="notContainsBlanks" dxfId="1681" priority="79">
      <formula>LEN(TRIM(G155))&gt;0</formula>
    </cfRule>
    <cfRule type="expression" dxfId="1680" priority="80">
      <formula>$C155="変更"</formula>
    </cfRule>
  </conditionalFormatting>
  <conditionalFormatting sqref="D157">
    <cfRule type="notContainsBlanks" dxfId="1679" priority="77">
      <formula>LEN(TRIM(D157))&gt;0</formula>
    </cfRule>
    <cfRule type="expression" dxfId="1678" priority="78">
      <formula>$C157="変更"</formula>
    </cfRule>
  </conditionalFormatting>
  <conditionalFormatting sqref="E157">
    <cfRule type="notContainsBlanks" dxfId="1677" priority="75">
      <formula>LEN(TRIM(E157))&gt;0</formula>
    </cfRule>
    <cfRule type="expression" dxfId="1676" priority="76">
      <formula>$C157="変更"</formula>
    </cfRule>
  </conditionalFormatting>
  <conditionalFormatting sqref="F157">
    <cfRule type="notContainsBlanks" dxfId="1675" priority="73">
      <formula>LEN(TRIM(F157))&gt;0</formula>
    </cfRule>
    <cfRule type="expression" dxfId="1674" priority="74">
      <formula>$C157="変更"</formula>
    </cfRule>
  </conditionalFormatting>
  <conditionalFormatting sqref="G157">
    <cfRule type="notContainsBlanks" dxfId="1673" priority="71">
      <formula>LEN(TRIM(G157))&gt;0</formula>
    </cfRule>
    <cfRule type="expression" dxfId="1672" priority="72">
      <formula>$C157="変更"</formula>
    </cfRule>
  </conditionalFormatting>
  <conditionalFormatting sqref="D159">
    <cfRule type="notContainsBlanks" dxfId="1671" priority="69">
      <formula>LEN(TRIM(D159))&gt;0</formula>
    </cfRule>
    <cfRule type="expression" dxfId="1670" priority="70">
      <formula>$C159="変更"</formula>
    </cfRule>
  </conditionalFormatting>
  <conditionalFormatting sqref="E159">
    <cfRule type="notContainsBlanks" dxfId="1669" priority="67">
      <formula>LEN(TRIM(E159))&gt;0</formula>
    </cfRule>
    <cfRule type="expression" dxfId="1668" priority="68">
      <formula>$C159="変更"</formula>
    </cfRule>
  </conditionalFormatting>
  <conditionalFormatting sqref="F159">
    <cfRule type="notContainsBlanks" dxfId="1667" priority="65">
      <formula>LEN(TRIM(F159))&gt;0</formula>
    </cfRule>
    <cfRule type="expression" dxfId="1666" priority="66">
      <formula>$C159="変更"</formula>
    </cfRule>
  </conditionalFormatting>
  <conditionalFormatting sqref="G159">
    <cfRule type="notContainsBlanks" dxfId="1665" priority="63">
      <formula>LEN(TRIM(G159))&gt;0</formula>
    </cfRule>
    <cfRule type="expression" dxfId="1664" priority="64">
      <formula>$C159="変更"</formula>
    </cfRule>
  </conditionalFormatting>
  <conditionalFormatting sqref="D161">
    <cfRule type="notContainsBlanks" dxfId="1663" priority="61">
      <formula>LEN(TRIM(D161))&gt;0</formula>
    </cfRule>
    <cfRule type="expression" dxfId="1662" priority="62">
      <formula>$C161="変更"</formula>
    </cfRule>
  </conditionalFormatting>
  <conditionalFormatting sqref="E161">
    <cfRule type="notContainsBlanks" dxfId="1661" priority="59">
      <formula>LEN(TRIM(E161))&gt;0</formula>
    </cfRule>
    <cfRule type="expression" dxfId="1660" priority="60">
      <formula>$C161="変更"</formula>
    </cfRule>
  </conditionalFormatting>
  <conditionalFormatting sqref="F161">
    <cfRule type="notContainsBlanks" dxfId="1659" priority="57">
      <formula>LEN(TRIM(F161))&gt;0</formula>
    </cfRule>
    <cfRule type="expression" dxfId="1658" priority="58">
      <formula>$C161="変更"</formula>
    </cfRule>
  </conditionalFormatting>
  <conditionalFormatting sqref="G161">
    <cfRule type="notContainsBlanks" dxfId="1657" priority="55">
      <formula>LEN(TRIM(G161))&gt;0</formula>
    </cfRule>
    <cfRule type="expression" dxfId="1656" priority="56">
      <formula>$C161="変更"</formula>
    </cfRule>
  </conditionalFormatting>
  <conditionalFormatting sqref="D163">
    <cfRule type="notContainsBlanks" dxfId="1655" priority="53">
      <formula>LEN(TRIM(D163))&gt;0</formula>
    </cfRule>
    <cfRule type="expression" dxfId="1654" priority="54">
      <formula>$C163="変更"</formula>
    </cfRule>
  </conditionalFormatting>
  <conditionalFormatting sqref="E163">
    <cfRule type="notContainsBlanks" dxfId="1653" priority="51">
      <formula>LEN(TRIM(E163))&gt;0</formula>
    </cfRule>
    <cfRule type="expression" dxfId="1652" priority="52">
      <formula>$C163="変更"</formula>
    </cfRule>
  </conditionalFormatting>
  <conditionalFormatting sqref="F163">
    <cfRule type="notContainsBlanks" dxfId="1651" priority="49">
      <formula>LEN(TRIM(F163))&gt;0</formula>
    </cfRule>
    <cfRule type="expression" dxfId="1650" priority="50">
      <formula>$C163="変更"</formula>
    </cfRule>
  </conditionalFormatting>
  <conditionalFormatting sqref="G163">
    <cfRule type="notContainsBlanks" dxfId="1649" priority="47">
      <formula>LEN(TRIM(G163))&gt;0</formula>
    </cfRule>
    <cfRule type="expression" dxfId="1648" priority="48">
      <formula>$C163="変更"</formula>
    </cfRule>
  </conditionalFormatting>
  <conditionalFormatting sqref="D165">
    <cfRule type="notContainsBlanks" dxfId="1647" priority="45">
      <formula>LEN(TRIM(D165))&gt;0</formula>
    </cfRule>
    <cfRule type="expression" dxfId="1646" priority="46">
      <formula>$C165="変更"</formula>
    </cfRule>
  </conditionalFormatting>
  <conditionalFormatting sqref="E165">
    <cfRule type="notContainsBlanks" dxfId="1645" priority="43">
      <formula>LEN(TRIM(E165))&gt;0</formula>
    </cfRule>
    <cfRule type="expression" dxfId="1644" priority="44">
      <formula>$C165="変更"</formula>
    </cfRule>
  </conditionalFormatting>
  <conditionalFormatting sqref="F165">
    <cfRule type="notContainsBlanks" dxfId="1643" priority="41">
      <formula>LEN(TRIM(F165))&gt;0</formula>
    </cfRule>
    <cfRule type="expression" dxfId="1642" priority="42">
      <formula>$C165="変更"</formula>
    </cfRule>
  </conditionalFormatting>
  <conditionalFormatting sqref="G165">
    <cfRule type="notContainsBlanks" dxfId="1641" priority="39">
      <formula>LEN(TRIM(G165))&gt;0</formula>
    </cfRule>
    <cfRule type="expression" dxfId="1640" priority="40">
      <formula>$C165="変更"</formula>
    </cfRule>
  </conditionalFormatting>
  <conditionalFormatting sqref="I129">
    <cfRule type="notContainsBlanks" dxfId="1639" priority="37">
      <formula>LEN(TRIM(I129))&gt;0</formula>
    </cfRule>
    <cfRule type="expression" dxfId="1638" priority="38">
      <formula>$C129="変更"</formula>
    </cfRule>
  </conditionalFormatting>
  <conditionalFormatting sqref="I131">
    <cfRule type="notContainsBlanks" dxfId="1637" priority="35">
      <formula>LEN(TRIM(I131))&gt;0</formula>
    </cfRule>
    <cfRule type="expression" dxfId="1636" priority="36">
      <formula>$C131="変更"</formula>
    </cfRule>
  </conditionalFormatting>
  <conditionalFormatting sqref="I133">
    <cfRule type="notContainsBlanks" dxfId="1635" priority="33">
      <formula>LEN(TRIM(I133))&gt;0</formula>
    </cfRule>
    <cfRule type="expression" dxfId="1634" priority="34">
      <formula>$C133="変更"</formula>
    </cfRule>
  </conditionalFormatting>
  <conditionalFormatting sqref="I135">
    <cfRule type="notContainsBlanks" dxfId="1633" priority="31">
      <formula>LEN(TRIM(I135))&gt;0</formula>
    </cfRule>
    <cfRule type="expression" dxfId="1632" priority="32">
      <formula>$C135="変更"</formula>
    </cfRule>
  </conditionalFormatting>
  <conditionalFormatting sqref="I137">
    <cfRule type="notContainsBlanks" dxfId="1631" priority="29">
      <formula>LEN(TRIM(I137))&gt;0</formula>
    </cfRule>
    <cfRule type="expression" dxfId="1630" priority="30">
      <formula>$C137="変更"</formula>
    </cfRule>
  </conditionalFormatting>
  <conditionalFormatting sqref="I139">
    <cfRule type="notContainsBlanks" dxfId="1629" priority="27">
      <formula>LEN(TRIM(I139))&gt;0</formula>
    </cfRule>
    <cfRule type="expression" dxfId="1628" priority="28">
      <formula>$C139="変更"</formula>
    </cfRule>
  </conditionalFormatting>
  <conditionalFormatting sqref="I141">
    <cfRule type="notContainsBlanks" dxfId="1627" priority="25">
      <formula>LEN(TRIM(I141))&gt;0</formula>
    </cfRule>
    <cfRule type="expression" dxfId="1626" priority="26">
      <formula>$C141="変更"</formula>
    </cfRule>
  </conditionalFormatting>
  <conditionalFormatting sqref="I143">
    <cfRule type="notContainsBlanks" dxfId="1625" priority="23">
      <formula>LEN(TRIM(I143))&gt;0</formula>
    </cfRule>
    <cfRule type="expression" dxfId="1624" priority="24">
      <formula>$C143="変更"</formula>
    </cfRule>
  </conditionalFormatting>
  <conditionalFormatting sqref="I145">
    <cfRule type="notContainsBlanks" dxfId="1623" priority="21">
      <formula>LEN(TRIM(I145))&gt;0</formula>
    </cfRule>
    <cfRule type="expression" dxfId="1622" priority="22">
      <formula>$C145="変更"</formula>
    </cfRule>
  </conditionalFormatting>
  <conditionalFormatting sqref="I147">
    <cfRule type="notContainsBlanks" dxfId="1621" priority="19">
      <formula>LEN(TRIM(I147))&gt;0</formula>
    </cfRule>
    <cfRule type="expression" dxfId="1620" priority="20">
      <formula>$C147="変更"</formula>
    </cfRule>
  </conditionalFormatting>
  <conditionalFormatting sqref="I149">
    <cfRule type="notContainsBlanks" dxfId="1619" priority="17">
      <formula>LEN(TRIM(I149))&gt;0</formula>
    </cfRule>
    <cfRule type="expression" dxfId="1618" priority="18">
      <formula>$C149="変更"</formula>
    </cfRule>
  </conditionalFormatting>
  <conditionalFormatting sqref="I151">
    <cfRule type="notContainsBlanks" dxfId="1617" priority="15">
      <formula>LEN(TRIM(I151))&gt;0</formula>
    </cfRule>
    <cfRule type="expression" dxfId="1616" priority="16">
      <formula>$C151="変更"</formula>
    </cfRule>
  </conditionalFormatting>
  <conditionalFormatting sqref="I153">
    <cfRule type="notContainsBlanks" dxfId="1615" priority="13">
      <formula>LEN(TRIM(I153))&gt;0</formula>
    </cfRule>
    <cfRule type="expression" dxfId="1614" priority="14">
      <formula>$C153="変更"</formula>
    </cfRule>
  </conditionalFormatting>
  <conditionalFormatting sqref="I155">
    <cfRule type="notContainsBlanks" dxfId="1613" priority="11">
      <formula>LEN(TRIM(I155))&gt;0</formula>
    </cfRule>
    <cfRule type="expression" dxfId="1612" priority="12">
      <formula>$C155="変更"</formula>
    </cfRule>
  </conditionalFormatting>
  <conditionalFormatting sqref="I157">
    <cfRule type="notContainsBlanks" dxfId="1611" priority="9">
      <formula>LEN(TRIM(I157))&gt;0</formula>
    </cfRule>
    <cfRule type="expression" dxfId="1610" priority="10">
      <formula>$C157="変更"</formula>
    </cfRule>
  </conditionalFormatting>
  <conditionalFormatting sqref="I159">
    <cfRule type="notContainsBlanks" dxfId="1609" priority="7">
      <formula>LEN(TRIM(I159))&gt;0</formula>
    </cfRule>
    <cfRule type="expression" dxfId="1608" priority="8">
      <formula>$C159="変更"</formula>
    </cfRule>
  </conditionalFormatting>
  <conditionalFormatting sqref="I161">
    <cfRule type="notContainsBlanks" dxfId="1607" priority="5">
      <formula>LEN(TRIM(I161))&gt;0</formula>
    </cfRule>
    <cfRule type="expression" dxfId="1606" priority="6">
      <formula>$C161="変更"</formula>
    </cfRule>
  </conditionalFormatting>
  <conditionalFormatting sqref="I163">
    <cfRule type="notContainsBlanks" dxfId="1605" priority="3">
      <formula>LEN(TRIM(I163))&gt;0</formula>
    </cfRule>
    <cfRule type="expression" dxfId="1604" priority="4">
      <formula>$C163="変更"</formula>
    </cfRule>
  </conditionalFormatting>
  <conditionalFormatting sqref="I165">
    <cfRule type="notContainsBlanks" dxfId="1603" priority="1">
      <formula>LEN(TRIM(I165))&gt;0</formula>
    </cfRule>
    <cfRule type="expression" dxfId="1602" priority="2">
      <formula>$C165="変更"</formula>
    </cfRule>
  </conditionalFormatting>
  <dataValidations count="2">
    <dataValidation type="whole" imeMode="off" operator="lessThan" allowBlank="1" showInputMessage="1" showErrorMessage="1" errorTitle="入力不要です。" error="[キャンセル]をクリックしてください。" sqref="B3:J4 J5">
      <formula1>0</formula1>
    </dataValidation>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&amp;L様式８（別添１）</oddHeader>
    <oddFooter xml:space="preserve">&amp;C&amp;"ＭＳ Ｐゴシック,標準"&amp;10&amp;P / &amp;N </oddFooter>
  </headerFooter>
  <rowBreaks count="2" manualBreakCount="2">
    <brk id="29" max="10" man="1"/>
    <brk id="41" max="10"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S166"/>
  <sheetViews>
    <sheetView view="pageBreakPreview" zoomScaleNormal="100" zoomScaleSheetLayoutView="100" workbookViewId="0"/>
  </sheetViews>
  <sheetFormatPr defaultColWidth="9" defaultRowHeight="14.25"/>
  <cols>
    <col min="1" max="1" width="1.625" style="138" customWidth="1"/>
    <col min="2" max="2" width="6.875" style="138" customWidth="1"/>
    <col min="3" max="3" width="7.125" style="138" customWidth="1"/>
    <col min="4" max="4" width="44.5" style="138" customWidth="1"/>
    <col min="5" max="7" width="11" style="138" customWidth="1"/>
    <col min="8" max="9" width="17.75" style="138" customWidth="1"/>
    <col min="10" max="10" width="7.625" style="138" customWidth="1"/>
    <col min="11" max="11" width="1.5" style="138" customWidth="1"/>
    <col min="12" max="12" width="9" style="138" customWidth="1"/>
    <col min="13" max="14" width="9.75" style="138" hidden="1" customWidth="1"/>
    <col min="15" max="15" width="9" style="138" hidden="1" customWidth="1"/>
    <col min="16" max="17" width="10.625" style="138" hidden="1" customWidth="1"/>
    <col min="18" max="19" width="9" style="139" hidden="1" customWidth="1"/>
    <col min="20" max="16384" width="9" style="138"/>
  </cols>
  <sheetData>
    <row r="1" spans="1:19" ht="8.25" customHeight="1">
      <c r="D1" s="392"/>
      <c r="E1" s="392"/>
      <c r="F1" s="392"/>
      <c r="G1" s="392"/>
      <c r="H1" s="392"/>
    </row>
    <row r="2" spans="1:19" ht="21" customHeight="1" thickBot="1">
      <c r="B2" s="140" t="s">
        <v>421</v>
      </c>
      <c r="C2" s="140"/>
      <c r="E2" s="393"/>
      <c r="F2" s="357"/>
      <c r="G2" s="357"/>
      <c r="H2" s="357"/>
      <c r="I2" s="393"/>
      <c r="J2" s="518" t="s">
        <v>137</v>
      </c>
    </row>
    <row r="3" spans="1:19" ht="21" customHeight="1">
      <c r="A3" s="138" t="s">
        <v>412</v>
      </c>
      <c r="B3" s="1523" t="s">
        <v>92</v>
      </c>
      <c r="C3" s="1257" t="s">
        <v>413</v>
      </c>
      <c r="D3" s="1465" t="s">
        <v>414</v>
      </c>
      <c r="E3" s="1466"/>
      <c r="F3" s="1466"/>
      <c r="G3" s="1467"/>
      <c r="H3" s="1465" t="s">
        <v>415</v>
      </c>
      <c r="I3" s="1467"/>
      <c r="J3" s="1478" t="s">
        <v>416</v>
      </c>
      <c r="M3" s="674" t="s">
        <v>278</v>
      </c>
      <c r="N3" s="674" t="s">
        <v>324</v>
      </c>
      <c r="P3" s="1155" t="s">
        <v>376</v>
      </c>
      <c r="Q3" s="1156"/>
      <c r="R3" s="1156"/>
      <c r="S3" s="1776"/>
    </row>
    <row r="4" spans="1:19" ht="31.5" customHeight="1">
      <c r="B4" s="1439"/>
      <c r="C4" s="1449"/>
      <c r="D4" s="415" t="s">
        <v>229</v>
      </c>
      <c r="E4" s="807" t="s">
        <v>417</v>
      </c>
      <c r="F4" s="807" t="s">
        <v>418</v>
      </c>
      <c r="G4" s="807" t="s">
        <v>385</v>
      </c>
      <c r="H4" s="377" t="s">
        <v>419</v>
      </c>
      <c r="I4" s="377" t="s">
        <v>420</v>
      </c>
      <c r="J4" s="1580"/>
      <c r="M4" s="674" t="s">
        <v>382</v>
      </c>
      <c r="N4" s="674" t="s">
        <v>382</v>
      </c>
      <c r="P4" s="674" t="s">
        <v>266</v>
      </c>
      <c r="Q4" s="674" t="s">
        <v>324</v>
      </c>
      <c r="R4" s="141" t="s">
        <v>427</v>
      </c>
      <c r="S4" s="141" t="s">
        <v>428</v>
      </c>
    </row>
    <row r="5" spans="1:19" s="139" customFormat="1" ht="31.5" customHeight="1" thickBot="1">
      <c r="B5" s="678"/>
      <c r="C5" s="679"/>
      <c r="D5" s="680" t="s">
        <v>386</v>
      </c>
      <c r="E5" s="681"/>
      <c r="F5" s="681"/>
      <c r="G5" s="682"/>
      <c r="H5" s="825" t="str">
        <f>IF(P5=0,"",P5)</f>
        <v/>
      </c>
      <c r="I5" s="714" t="str">
        <f>IF(Q5=0,"",Q5)</f>
        <v/>
      </c>
      <c r="J5" s="733" t="str">
        <f>IF(I5="","",(I5/H5))</f>
        <v/>
      </c>
      <c r="L5" s="138"/>
      <c r="M5" s="708">
        <f>SUM(M6:M165)</f>
        <v>0</v>
      </c>
      <c r="N5" s="708">
        <f>SUM(N6:N165)</f>
        <v>0</v>
      </c>
      <c r="O5" s="683"/>
      <c r="P5" s="709">
        <f>SUM(P6:P165)</f>
        <v>0</v>
      </c>
      <c r="Q5" s="709">
        <f>SUM(Q6:Q165)</f>
        <v>0</v>
      </c>
      <c r="R5" s="709">
        <f>SUM(R6:R165)</f>
        <v>0</v>
      </c>
      <c r="S5" s="709">
        <f>SUM(S6:S165)</f>
        <v>0</v>
      </c>
    </row>
    <row r="6" spans="1:19" ht="36" customHeight="1" thickTop="1">
      <c r="B6" s="818" t="str">
        <f>IF('②4.実施状況（販促）'!G5="実施済","報告済",IF('②4.実施状況（販促）'!B5="中止","中止",'②4.実施状況（販促）'!B5))</f>
        <v/>
      </c>
      <c r="C6" s="819" t="str">
        <f>IF(B6="","",IF(B6="報告済","",IF(B6="中止","",IF('⑦1.活動計画変更（販促）'!C7="変更","変更","申請時"))))</f>
        <v/>
      </c>
      <c r="D6" s="820" t="str">
        <f>IF(C6="","",'②4.実施状況（販促）'!C5)</f>
        <v/>
      </c>
      <c r="E6" s="821" t="str">
        <f>IF($C6="","",'②4.実施状況（販促）'!D5)</f>
        <v/>
      </c>
      <c r="F6" s="821" t="str">
        <f>IF($C6="","",'②4.実施状況（販促）'!E5)</f>
        <v/>
      </c>
      <c r="G6" s="822" t="str">
        <f>IF($C6="","",'②4.実施状況（販促）'!F5)</f>
        <v/>
      </c>
      <c r="H6" s="826" t="str">
        <f>IF($C6="","",IF('⑦1.活動計画変更（販促）'!$C7="変更",'⑦1.活動計画変更（販促）'!H7,'⑦1.活動計画変更（販促）'!H6))</f>
        <v/>
      </c>
      <c r="I6" s="823" t="str">
        <f>IF($C6="","",IF('⑦1.活動計画変更（販促）'!$C7="変更",'⑦1.活動計画変更（販促）'!I7,'⑦1.活動計画変更（販促）'!I6))</f>
        <v/>
      </c>
      <c r="J6" s="829" t="str">
        <f>IF(I6="","",(I6/H6))</f>
        <v/>
      </c>
      <c r="L6" s="146" t="s">
        <v>466</v>
      </c>
      <c r="M6" s="716" t="str">
        <f>IF(C7="選択","",IF(C7="中止",-(H6),IF(C7="変更",(H7-H6),"")))</f>
        <v/>
      </c>
      <c r="N6" s="716" t="str">
        <f>IF(C7="選択","",IF(C7="中止",-(I6),IF(C7="変更",(I7-I6),"")))</f>
        <v/>
      </c>
      <c r="O6" s="717" t="str">
        <f>IF(B6="","",B6)</f>
        <v/>
      </c>
      <c r="P6" s="716" t="str">
        <f>IF(B6="","",IF(C7="変更",H7,IF(C7="中止",0,IF(B6="報告済",'⑦1.活動計画変更（販促）'!P6,H6))))</f>
        <v/>
      </c>
      <c r="Q6" s="716" t="str">
        <f>IF(B6="","",IF(C7="変更",I7,IF(C7="中止",0,IF(B6="報告済",'⑦1.活動計画変更（販促）'!Q6,I6))))</f>
        <v/>
      </c>
      <c r="R6" s="718">
        <f>IF(C7="変更",'⑧2.変更活動積算内訳（販促） '!N7,IF('⑧1.活動計画変更（販促）'!C7="中止",0,'⑧2.変更活動積算内訳（販促） '!G7))</f>
        <v>0</v>
      </c>
      <c r="S6" s="718">
        <f>IF(C7="変更",'⑧2.変更活動積算内訳（販促） '!O$7,IF('⑧1.活動計画変更（販促）'!C7="中止",0,'⑧2.変更活動積算内訳（販促） '!H$7))</f>
        <v>0</v>
      </c>
    </row>
    <row r="7" spans="1:19" ht="36" customHeight="1">
      <c r="B7" s="808"/>
      <c r="C7" s="685" t="s">
        <v>225</v>
      </c>
      <c r="D7" s="809"/>
      <c r="E7" s="810"/>
      <c r="F7" s="810"/>
      <c r="G7" s="811"/>
      <c r="H7" s="827" t="str">
        <f>IF('⑧2.変更活動積算内訳（販促） '!M7="","",'⑧2.変更活動積算内訳（販促） '!M7)</f>
        <v/>
      </c>
      <c r="I7" s="812"/>
      <c r="J7" s="830" t="str">
        <f t="shared" ref="J7:J45" si="0">IF(I7="","",(I7/H7))</f>
        <v/>
      </c>
      <c r="L7" s="151" t="s">
        <v>467</v>
      </c>
      <c r="M7" s="582"/>
      <c r="N7" s="582"/>
      <c r="O7" s="684"/>
      <c r="P7" s="582"/>
      <c r="Q7" s="582"/>
      <c r="R7" s="147"/>
      <c r="S7" s="147"/>
    </row>
    <row r="8" spans="1:19" ht="36" customHeight="1">
      <c r="B8" s="818" t="str">
        <f>IF('②4.実施状況（販促）'!G6="実施済","報告済",IF('②4.実施状況（販促）'!B6="中止","中止",'②4.実施状況（販促）'!B6))</f>
        <v/>
      </c>
      <c r="C8" s="819" t="str">
        <f>IF(B8="","",IF(B8="報告済","",IF(B8="中止","",IF('⑦1.活動計画変更（販促）'!C9="変更","変更","申請時"))))</f>
        <v/>
      </c>
      <c r="D8" s="820" t="str">
        <f>IF(C8="","",'②4.実施状況（販促）'!C6)</f>
        <v/>
      </c>
      <c r="E8" s="821" t="str">
        <f>IF($C8="","",'②4.実施状況（販促）'!D6)</f>
        <v/>
      </c>
      <c r="F8" s="821" t="str">
        <f>IF($C8="","",'②4.実施状況（販促）'!E6)</f>
        <v/>
      </c>
      <c r="G8" s="822" t="str">
        <f>IF($C8="","",'②4.実施状況（販促）'!F6)</f>
        <v/>
      </c>
      <c r="H8" s="826" t="str">
        <f>IF($C8="","",IF('⑦1.活動計画変更（販促）'!$C9="変更",'⑦1.活動計画変更（販促）'!H9,'⑦1.活動計画変更（販促）'!H8))</f>
        <v/>
      </c>
      <c r="I8" s="823" t="str">
        <f>IF($C8="","",IF('⑦1.活動計画変更（販促）'!$C9="変更",'⑦1.活動計画変更（販促）'!I9,'⑦1.活動計画変更（販促）'!I8))</f>
        <v/>
      </c>
      <c r="J8" s="831" t="str">
        <f t="shared" si="0"/>
        <v/>
      </c>
      <c r="L8" s="146" t="s">
        <v>468</v>
      </c>
      <c r="M8" s="603" t="str">
        <f>IF(C9="選択","",IF(C9="中止",H8,IF(C9="変更",(H9-H8),"")))</f>
        <v/>
      </c>
      <c r="N8" s="603" t="str">
        <f>IF(C9="選択","",IF(C9="中止",-(I8),IF(C9="変更",(I9-I8),"")))</f>
        <v/>
      </c>
      <c r="O8" s="717" t="str">
        <f t="shared" ref="O8:O44" si="1">IF(B8="","",B8)</f>
        <v/>
      </c>
      <c r="P8" s="603" t="str">
        <f>IF(B8="","",IF(C9="変更",H9,IF(C9="中止",0,IF(B8="報告済",'⑦1.活動計画変更（販促）'!P8,H8))))</f>
        <v/>
      </c>
      <c r="Q8" s="603" t="str">
        <f>IF(B8="","",IF(C9="変更",I9,IF(C9="中止",0,IF(B8="報告済",'⑦1.活動計画変更（販促）'!Q8,I8))))</f>
        <v/>
      </c>
      <c r="R8" s="165">
        <f>IF(C9="変更",'⑧2.変更活動積算内訳（販促） '!N17,IF('⑧1.活動計画変更（販促）'!C9="中止",0,'⑧2.変更活動積算内訳（販促） '!G17))</f>
        <v>0</v>
      </c>
      <c r="S8" s="165">
        <f>IF(C9="変更",'⑧2.変更活動積算内訳（販促） '!O17,IF('⑧1.活動計画変更（販促）'!C9="中止",0,'⑧2.変更活動積算内訳（販促） '!H17))</f>
        <v>0</v>
      </c>
    </row>
    <row r="9" spans="1:19" ht="36" customHeight="1">
      <c r="B9" s="808"/>
      <c r="C9" s="685" t="s">
        <v>225</v>
      </c>
      <c r="D9" s="809"/>
      <c r="E9" s="810"/>
      <c r="F9" s="810"/>
      <c r="G9" s="811"/>
      <c r="H9" s="827" t="str">
        <f>IF('⑧2.変更活動積算内訳（販促） '!M17="","",'⑧2.変更活動積算内訳（販促） '!M17)</f>
        <v/>
      </c>
      <c r="I9" s="812"/>
      <c r="J9" s="832" t="str">
        <f t="shared" si="0"/>
        <v/>
      </c>
      <c r="L9" s="152" t="s">
        <v>469</v>
      </c>
      <c r="M9" s="582"/>
      <c r="N9" s="582"/>
      <c r="O9" s="684"/>
      <c r="P9" s="582"/>
      <c r="Q9" s="582"/>
      <c r="R9" s="147"/>
      <c r="S9" s="147"/>
    </row>
    <row r="10" spans="1:19" ht="36" customHeight="1">
      <c r="B10" s="818" t="str">
        <f>IF('②4.実施状況（販促）'!G7="実施済","報告済",IF('②4.実施状況（販促）'!B7="中止","中止",'②4.実施状況（販促）'!B7))</f>
        <v/>
      </c>
      <c r="C10" s="819" t="str">
        <f>IF(B10="","",IF(B10="報告済","",IF(B10="中止","",IF('⑦1.活動計画変更（販促）'!C11="変更","変更","申請時"))))</f>
        <v/>
      </c>
      <c r="D10" s="820" t="str">
        <f>IF(C10="","",'②4.実施状況（販促）'!C7)</f>
        <v/>
      </c>
      <c r="E10" s="821" t="str">
        <f>IF($C10="","",'②4.実施状況（販促）'!D7)</f>
        <v/>
      </c>
      <c r="F10" s="821" t="str">
        <f>IF($C10="","",'②4.実施状況（販促）'!E7)</f>
        <v/>
      </c>
      <c r="G10" s="822" t="str">
        <f>IF($C10="","",'②4.実施状況（販促）'!F7)</f>
        <v/>
      </c>
      <c r="H10" s="826" t="str">
        <f>IF($C10="","",IF('⑦1.活動計画変更（販促）'!$C11="変更",'⑦1.活動計画変更（販促）'!H11,'⑦1.活動計画変更（販促）'!H10))</f>
        <v/>
      </c>
      <c r="I10" s="823" t="str">
        <f>IF($C10="","",IF('⑦1.活動計画変更（販促）'!$C11="変更",'⑦1.活動計画変更（販促）'!I11,'⑦1.活動計画変更（販促）'!I10))</f>
        <v/>
      </c>
      <c r="J10" s="831" t="str">
        <f t="shared" si="0"/>
        <v/>
      </c>
      <c r="L10" s="668"/>
      <c r="M10" s="603" t="str">
        <f>IF(C11="選択","",IF(C11="中止",-(H10),IF(C11="変更",(H11-H10),"")))</f>
        <v/>
      </c>
      <c r="N10" s="603" t="str">
        <f>IF(C11="選択","",IF(C11="中止",-(I10),IF(C11="変更",(I11-I10),"")))</f>
        <v/>
      </c>
      <c r="O10" s="717" t="str">
        <f t="shared" si="1"/>
        <v/>
      </c>
      <c r="P10" s="603" t="str">
        <f>IF(B10="","",IF(C11="変更",H11,IF(C11="中止",0,IF(B10="報告済",'⑦1.活動計画変更（販促）'!P10,H10))))</f>
        <v/>
      </c>
      <c r="Q10" s="603" t="str">
        <f>IF(B10="","",IF(C11="変更",I11,IF(C11="中止",0,IF(B10="報告済",'⑦1.活動計画変更（販促）'!Q10,I10))))</f>
        <v/>
      </c>
      <c r="R10" s="165">
        <f>IF(C11="変更",'⑧2.変更活動積算内訳（販促） '!N27,IF('⑧1.活動計画変更（販促）'!C11="中止",0,'⑧2.変更活動積算内訳（販促） '!G27))</f>
        <v>0</v>
      </c>
      <c r="S10" s="165">
        <f>IF(C11="変更",'⑧2.変更活動積算内訳（販促） '!O27,IF('⑧1.活動計画変更（販促）'!C11="中止",0,'⑧2.変更活動積算内訳（販促） '!H27))</f>
        <v>0</v>
      </c>
    </row>
    <row r="11" spans="1:19" ht="36" customHeight="1">
      <c r="B11" s="808"/>
      <c r="C11" s="685" t="s">
        <v>225</v>
      </c>
      <c r="D11" s="809"/>
      <c r="E11" s="810"/>
      <c r="F11" s="810"/>
      <c r="G11" s="811"/>
      <c r="H11" s="827" t="str">
        <f>IF('⑧2.変更活動積算内訳（販促） '!M27="","",'⑧2.変更活動積算内訳（販促） '!M27)</f>
        <v/>
      </c>
      <c r="I11" s="812"/>
      <c r="J11" s="832" t="str">
        <f t="shared" si="0"/>
        <v/>
      </c>
      <c r="M11" s="582"/>
      <c r="N11" s="582"/>
      <c r="O11" s="684"/>
      <c r="P11" s="582"/>
      <c r="Q11" s="582"/>
      <c r="R11" s="147"/>
      <c r="S11" s="147"/>
    </row>
    <row r="12" spans="1:19" ht="36" customHeight="1">
      <c r="B12" s="818" t="str">
        <f>IF('②4.実施状況（販促）'!G8="実施済","報告済",IF('②4.実施状況（販促）'!B8="中止","中止",'②4.実施状況（販促）'!B8))</f>
        <v/>
      </c>
      <c r="C12" s="819" t="str">
        <f>IF(B12="","",IF(B12="報告済","",IF(B12="中止","",IF('⑦1.活動計画変更（販促）'!C13="変更","変更","申請時"))))</f>
        <v/>
      </c>
      <c r="D12" s="820" t="str">
        <f>IF(C12="","",'②4.実施状況（販促）'!C8)</f>
        <v/>
      </c>
      <c r="E12" s="821" t="str">
        <f>IF($C12="","",'②4.実施状況（販促）'!D8)</f>
        <v/>
      </c>
      <c r="F12" s="821" t="str">
        <f>IF($C12="","",'②4.実施状況（販促）'!E8)</f>
        <v/>
      </c>
      <c r="G12" s="822" t="str">
        <f>IF($C12="","",'②4.実施状況（販促）'!F8)</f>
        <v/>
      </c>
      <c r="H12" s="826" t="str">
        <f>IF($C12="","",IF('⑦1.活動計画変更（販促）'!$C13="変更",'⑦1.活動計画変更（販促）'!H13,'⑦1.活動計画変更（販促）'!H12))</f>
        <v/>
      </c>
      <c r="I12" s="823" t="str">
        <f>IF($C12="","",IF('⑦1.活動計画変更（販促）'!$C13="変更",'⑦1.活動計画変更（販促）'!I13,'⑦1.活動計画変更（販促）'!I12))</f>
        <v/>
      </c>
      <c r="J12" s="831" t="str">
        <f t="shared" si="0"/>
        <v/>
      </c>
      <c r="M12" s="603" t="str">
        <f>IF(C13="選択","",IF(C13="中止",-(H12),IF(C13="変更",(H13-H12),"")))</f>
        <v/>
      </c>
      <c r="N12" s="603" t="str">
        <f>IF(C13="選択","",IF(C13="中止",-(I12),IF(C13="変更",(I13-I12),"")))</f>
        <v/>
      </c>
      <c r="O12" s="717" t="str">
        <f t="shared" si="1"/>
        <v/>
      </c>
      <c r="P12" s="603" t="str">
        <f>IF(B12="","",IF(C13="変更",H13,IF(C13="中止",0,IF(B12="報告済",'⑦1.活動計画変更（販促）'!P12,H12))))</f>
        <v/>
      </c>
      <c r="Q12" s="603" t="str">
        <f>IF(B12="","",IF(C13="変更",I13,IF(C13="中止",0,IF(B12="報告済",'⑦1.活動計画変更（販促）'!Q12,I12))))</f>
        <v/>
      </c>
      <c r="R12" s="165">
        <f>IF(C13="変更",'⑧2.変更活動積算内訳（販促） '!N37,IF('⑧1.活動計画変更（販促）'!C13="中止",0,'⑧2.変更活動積算内訳（販促） '!G37))</f>
        <v>0</v>
      </c>
      <c r="S12" s="165">
        <f>IF(C13="変更",'⑧2.変更活動積算内訳（販促） '!O37,IF('⑧1.活動計画変更（販促）'!C13="中止",0,'⑧2.変更活動積算内訳（販促） '!H37))</f>
        <v>0</v>
      </c>
    </row>
    <row r="13" spans="1:19" ht="36" customHeight="1">
      <c r="B13" s="808"/>
      <c r="C13" s="685" t="s">
        <v>225</v>
      </c>
      <c r="D13" s="809"/>
      <c r="E13" s="810"/>
      <c r="F13" s="810"/>
      <c r="G13" s="811"/>
      <c r="H13" s="827" t="str">
        <f>IF('⑧2.変更活動積算内訳（販促） '!M37="","",'⑧2.変更活動積算内訳（販促） '!M37)</f>
        <v/>
      </c>
      <c r="I13" s="812"/>
      <c r="J13" s="832" t="str">
        <f t="shared" si="0"/>
        <v/>
      </c>
      <c r="M13" s="582"/>
      <c r="N13" s="582"/>
      <c r="O13" s="684"/>
      <c r="P13" s="582"/>
      <c r="Q13" s="582"/>
      <c r="R13" s="147"/>
      <c r="S13" s="147"/>
    </row>
    <row r="14" spans="1:19" ht="36" customHeight="1">
      <c r="B14" s="818" t="str">
        <f>IF('②4.実施状況（販促）'!G9="実施済","報告済",IF('②4.実施状況（販促）'!B9="中止","中止",'②4.実施状況（販促）'!B9))</f>
        <v/>
      </c>
      <c r="C14" s="819" t="str">
        <f>IF(B14="","",IF(B14="報告済","",IF(B14="中止","",IF('⑦1.活動計画変更（販促）'!C15="変更","変更","申請時"))))</f>
        <v/>
      </c>
      <c r="D14" s="820" t="str">
        <f>IF(C14="","",'②4.実施状況（販促）'!C9)</f>
        <v/>
      </c>
      <c r="E14" s="821" t="str">
        <f>IF($C14="","",'②4.実施状況（販促）'!D9)</f>
        <v/>
      </c>
      <c r="F14" s="821" t="str">
        <f>IF($C14="","",'②4.実施状況（販促）'!E9)</f>
        <v/>
      </c>
      <c r="G14" s="822" t="str">
        <f>IF($C14="","",'②4.実施状況（販促）'!F9)</f>
        <v/>
      </c>
      <c r="H14" s="826" t="str">
        <f>IF($C14="","",IF('⑦1.活動計画変更（販促）'!$C15="変更",'⑦1.活動計画変更（販促）'!H15,'⑦1.活動計画変更（販促）'!H14))</f>
        <v/>
      </c>
      <c r="I14" s="823" t="str">
        <f>IF($C14="","",IF('⑦1.活動計画変更（販促）'!$C15="変更",'⑦1.活動計画変更（販促）'!I15,'⑦1.活動計画変更（販促）'!I14))</f>
        <v/>
      </c>
      <c r="J14" s="831" t="str">
        <f t="shared" si="0"/>
        <v/>
      </c>
      <c r="M14" s="603" t="str">
        <f>IF(C15="選択","",IF(C15="中止",-(H14),IF(C15="変更",(H15-H14),"")))</f>
        <v/>
      </c>
      <c r="N14" s="603" t="str">
        <f>IF(C15="選択","",IF(C15="中止",-(I14),IF(C15="変更",(I15-I14),"")))</f>
        <v/>
      </c>
      <c r="O14" s="717" t="str">
        <f t="shared" si="1"/>
        <v/>
      </c>
      <c r="P14" s="603" t="str">
        <f>IF(B14="","",IF(C15="変更",H15,IF(C15="中止",0,IF(B14="報告済",'⑦1.活動計画変更（販促）'!P14,H14))))</f>
        <v/>
      </c>
      <c r="Q14" s="603" t="str">
        <f>IF(B14="","",IF(C15="変更",I15,IF(C15="中止",0,IF(B14="報告済",'⑦1.活動計画変更（販促）'!Q14,I14))))</f>
        <v/>
      </c>
      <c r="R14" s="165">
        <f>IF(C15="変更",'⑧2.変更活動積算内訳（販促） '!N47,IF('⑧1.活動計画変更（販促）'!C15="中止",0,'⑧2.変更活動積算内訳（販促） '!G47))</f>
        <v>0</v>
      </c>
      <c r="S14" s="165">
        <f>IF(C15="変更",'⑧2.変更活動積算内訳（販促） '!O47,IF('⑧1.活動計画変更（販促）'!C15="中止",0,'⑧2.変更活動積算内訳（販促） '!H47))</f>
        <v>0</v>
      </c>
    </row>
    <row r="15" spans="1:19" ht="36" customHeight="1">
      <c r="B15" s="808"/>
      <c r="C15" s="685" t="s">
        <v>225</v>
      </c>
      <c r="D15" s="809"/>
      <c r="E15" s="810"/>
      <c r="F15" s="810"/>
      <c r="G15" s="811"/>
      <c r="H15" s="827" t="str">
        <f>IF('⑧2.変更活動積算内訳（販促） '!M47="","",'⑧2.変更活動積算内訳（販促） '!M47)</f>
        <v/>
      </c>
      <c r="I15" s="812"/>
      <c r="J15" s="832" t="str">
        <f t="shared" si="0"/>
        <v/>
      </c>
      <c r="K15" s="836"/>
      <c r="M15" s="582"/>
      <c r="N15" s="582"/>
      <c r="O15" s="684"/>
      <c r="P15" s="582"/>
      <c r="Q15" s="582"/>
      <c r="R15" s="147"/>
      <c r="S15" s="147"/>
    </row>
    <row r="16" spans="1:19" ht="36" customHeight="1">
      <c r="B16" s="818" t="str">
        <f>IF('②4.実施状況（販促）'!G10="実施済","報告済",IF('②4.実施状況（販促）'!B10="中止","中止",'②4.実施状況（販促）'!B10))</f>
        <v/>
      </c>
      <c r="C16" s="819" t="str">
        <f>IF(B16="","",IF(B16="報告済","",IF(B16="中止","",IF('⑦1.活動計画変更（販促）'!C17="変更","変更","申請時"))))</f>
        <v/>
      </c>
      <c r="D16" s="820" t="str">
        <f>IF(C16="","",'②4.実施状況（販促）'!C10)</f>
        <v/>
      </c>
      <c r="E16" s="821" t="str">
        <f>IF($C16="","",'②4.実施状況（販促）'!D10)</f>
        <v/>
      </c>
      <c r="F16" s="821" t="str">
        <f>IF($C16="","",'②4.実施状況（販促）'!E10)</f>
        <v/>
      </c>
      <c r="G16" s="822" t="str">
        <f>IF($C16="","",'②4.実施状況（販促）'!F10)</f>
        <v/>
      </c>
      <c r="H16" s="826" t="str">
        <f>IF($C16="","",IF('⑦1.活動計画変更（販促）'!$C17="変更",'⑦1.活動計画変更（販促）'!H17,'⑦1.活動計画変更（販促）'!H16))</f>
        <v/>
      </c>
      <c r="I16" s="823" t="str">
        <f>IF($C16="","",IF('⑦1.活動計画変更（販促）'!$C17="変更",'⑦1.活動計画変更（販促）'!I17,'⑦1.活動計画変更（販促）'!I16))</f>
        <v/>
      </c>
      <c r="J16" s="833" t="str">
        <f t="shared" si="0"/>
        <v/>
      </c>
      <c r="M16" s="603" t="str">
        <f>IF(C17="選択","",IF(C17="中止",-(H16),IF(C17="変更",(H17-H16),"")))</f>
        <v/>
      </c>
      <c r="N16" s="603" t="str">
        <f>IF(C17="選択","",IF(C17="中止",-(I16),IF(C17="変更",(I17-I16),"")))</f>
        <v/>
      </c>
      <c r="O16" s="717" t="str">
        <f t="shared" si="1"/>
        <v/>
      </c>
      <c r="P16" s="603" t="str">
        <f>IF(B16="","",IF(C17="変更",H17,IF(C17="中止",0,IF(B16="報告済",'⑦1.活動計画変更（販促）'!P16,H16))))</f>
        <v/>
      </c>
      <c r="Q16" s="603" t="str">
        <f>IF(B16="","",IF(C17="変更",I17,IF(C17="中止",0,IF(B16="報告済",'⑦1.活動計画変更（販促）'!Q16,I16))))</f>
        <v/>
      </c>
      <c r="R16" s="165">
        <f>IF(C17="変更",'⑧2.変更活動積算内訳（販促） '!N57,IF('⑧1.活動計画変更（販促）'!C17="中止",0,'⑧2.変更活動積算内訳（販促） '!G57))</f>
        <v>0</v>
      </c>
      <c r="S16" s="165">
        <f>IF(C17="変更",'⑧2.変更活動積算内訳（販促） '!O57,IF('⑧1.活動計画変更（販促）'!C17="中止",0,'⑧2.変更活動積算内訳（販促） '!H57))</f>
        <v>0</v>
      </c>
    </row>
    <row r="17" spans="2:19" ht="36" customHeight="1" thickBot="1">
      <c r="B17" s="813"/>
      <c r="C17" s="696" t="s">
        <v>225</v>
      </c>
      <c r="D17" s="814"/>
      <c r="E17" s="815"/>
      <c r="F17" s="815"/>
      <c r="G17" s="816"/>
      <c r="H17" s="828" t="str">
        <f>IF('⑧2.変更活動積算内訳（販促） '!M57="","",'⑧2.変更活動積算内訳（販促） '!M57)</f>
        <v/>
      </c>
      <c r="I17" s="817"/>
      <c r="J17" s="834" t="str">
        <f t="shared" si="0"/>
        <v/>
      </c>
      <c r="M17" s="582"/>
      <c r="N17" s="582"/>
      <c r="O17" s="684"/>
      <c r="P17" s="582"/>
      <c r="Q17" s="582"/>
      <c r="R17" s="147"/>
      <c r="S17" s="147"/>
    </row>
    <row r="18" spans="2:19" ht="36" customHeight="1">
      <c r="B18" s="818" t="str">
        <f>IF('②4.実施状況（販促）'!G11="実施済","報告済",IF('②4.実施状況（販促）'!B11="中止","中止",'②4.実施状況（販促）'!B11))</f>
        <v/>
      </c>
      <c r="C18" s="824" t="str">
        <f>IF(B18="","",IF(B18="報告済","",IF(B18="中止","",IF('⑦1.活動計画変更（販促）'!C19="変更","変更","申請時"))))</f>
        <v/>
      </c>
      <c r="D18" s="820" t="str">
        <f>IF(C18="","",'②4.実施状況（販促）'!C11)</f>
        <v/>
      </c>
      <c r="E18" s="821" t="str">
        <f>IF($C18="","",'②4.実施状況（販促）'!D11)</f>
        <v/>
      </c>
      <c r="F18" s="821" t="str">
        <f>IF($C18="","",'②4.実施状況（販促）'!E11)</f>
        <v/>
      </c>
      <c r="G18" s="822" t="str">
        <f>IF($C18="","",'②4.実施状況（販促）'!F11)</f>
        <v/>
      </c>
      <c r="H18" s="826" t="str">
        <f>IF($C18="","",IF('⑦1.活動計画変更（販促）'!$C19="変更",'⑦1.活動計画変更（販促）'!H19,'⑦1.活動計画変更（販促）'!H18))</f>
        <v/>
      </c>
      <c r="I18" s="823" t="str">
        <f>IF($C18="","",IF('⑦1.活動計画変更（販促）'!$C19="変更",'⑦1.活動計画変更（販促）'!I19,'⑦1.活動計画変更（販促）'!I18))</f>
        <v/>
      </c>
      <c r="J18" s="833" t="str">
        <f t="shared" si="0"/>
        <v/>
      </c>
      <c r="M18" s="603" t="str">
        <f>IF(C19="選択","",IF(C19="中止",-(H18),IF(C19="変更",(H19-H18),"")))</f>
        <v/>
      </c>
      <c r="N18" s="603" t="str">
        <f>IF(C19="選択","",IF(C19="中止",-(I18),IF(C19="変更",(I19-I18),"")))</f>
        <v/>
      </c>
      <c r="O18" s="717" t="str">
        <f t="shared" si="1"/>
        <v/>
      </c>
      <c r="P18" s="603" t="str">
        <f>IF(B18="","",IF(C19="変更",H19,IF(C19="中止",0,IF(B18="報告済",'⑦1.活動計画変更（販促）'!P18,H18))))</f>
        <v/>
      </c>
      <c r="Q18" s="603" t="str">
        <f>IF(B18="","",IF(C19="変更",I19,IF(C19="中止",0,IF(B18="報告済",'⑦1.活動計画変更（販促）'!Q18,I18))))</f>
        <v/>
      </c>
      <c r="R18" s="165">
        <f>IF(C19="変更",'⑧2.変更活動積算内訳（販促） '!N67,IF('⑧1.活動計画変更（販促）'!C19="中止",0,'⑧2.変更活動積算内訳（販促） '!G67))</f>
        <v>0</v>
      </c>
      <c r="S18" s="165">
        <f>IF(C19="変更",'⑧2.変更活動積算内訳（販促） '!O67,IF('⑧1.活動計画変更（販促）'!C19="中止",0,'⑧2.変更活動積算内訳（販促） '!H67))</f>
        <v>0</v>
      </c>
    </row>
    <row r="19" spans="2:19" ht="36" customHeight="1">
      <c r="B19" s="808"/>
      <c r="C19" s="685" t="s">
        <v>225</v>
      </c>
      <c r="D19" s="809"/>
      <c r="E19" s="810"/>
      <c r="F19" s="810"/>
      <c r="G19" s="811"/>
      <c r="H19" s="827" t="str">
        <f>IF('⑧2.変更活動積算内訳（販促） '!M67="","",'⑧2.変更活動積算内訳（販促） '!M67)</f>
        <v/>
      </c>
      <c r="I19" s="812"/>
      <c r="J19" s="835" t="str">
        <f t="shared" si="0"/>
        <v/>
      </c>
      <c r="M19" s="582"/>
      <c r="N19" s="582"/>
      <c r="O19" s="684"/>
      <c r="P19" s="582"/>
      <c r="Q19" s="582"/>
      <c r="R19" s="147"/>
      <c r="S19" s="147"/>
    </row>
    <row r="20" spans="2:19" ht="36" customHeight="1">
      <c r="B20" s="818" t="str">
        <f>IF('②4.実施状況（販促）'!G12="実施済","報告済",IF('②4.実施状況（販促）'!B12="中止","中止",'②4.実施状況（販促）'!B12))</f>
        <v/>
      </c>
      <c r="C20" s="819" t="str">
        <f>IF(B20="","",IF(B20="報告済","",IF(B20="中止","",IF('⑦1.活動計画変更（販促）'!C21="変更","変更","申請時"))))</f>
        <v/>
      </c>
      <c r="D20" s="820" t="str">
        <f>IF(C20="","",'②4.実施状況（販促）'!C12)</f>
        <v/>
      </c>
      <c r="E20" s="821" t="str">
        <f>IF($C20="","",'②4.実施状況（販促）'!D12)</f>
        <v/>
      </c>
      <c r="F20" s="821" t="str">
        <f>IF($C20="","",'②4.実施状況（販促）'!E12)</f>
        <v/>
      </c>
      <c r="G20" s="822" t="str">
        <f>IF($C20="","",'②4.実施状況（販促）'!F12)</f>
        <v/>
      </c>
      <c r="H20" s="826" t="str">
        <f>IF($C20="","",IF('⑦1.活動計画変更（販促）'!$C21="変更",'⑦1.活動計画変更（販促）'!H21,'⑦1.活動計画変更（販促）'!H20))</f>
        <v/>
      </c>
      <c r="I20" s="823" t="str">
        <f>IF($C20="","",IF('⑦1.活動計画変更（販促）'!$C21="変更",'⑦1.活動計画変更（販促）'!I21,'⑦1.活動計画変更（販促）'!I20))</f>
        <v/>
      </c>
      <c r="J20" s="833" t="str">
        <f t="shared" si="0"/>
        <v/>
      </c>
      <c r="M20" s="603" t="str">
        <f>IF(C21="選択","",IF(C21="中止",-(H20),IF(C21="変更",(H21-H20),"")))</f>
        <v/>
      </c>
      <c r="N20" s="603" t="str">
        <f>IF(C21="選択","",IF(C21="中止",-(I20),IF(C21="変更",(I21-I20),"")))</f>
        <v/>
      </c>
      <c r="O20" s="717" t="str">
        <f t="shared" si="1"/>
        <v/>
      </c>
      <c r="P20" s="603" t="str">
        <f>IF(B20="","",IF(C21="変更",H21,IF(C21="中止",0,IF(B20="報告済",'⑦1.活動計画変更（販促）'!P20,H20))))</f>
        <v/>
      </c>
      <c r="Q20" s="603" t="str">
        <f>IF(B20="","",IF(C21="変更",I21,IF(C21="中止",0,IF(B20="報告済",'⑦1.活動計画変更（販促）'!Q20,I20))))</f>
        <v/>
      </c>
      <c r="R20" s="165">
        <f>IF(C21="変更",'⑧2.変更活動積算内訳（販促） '!N77,IF('⑧1.活動計画変更（販促）'!C21="中止",0,'⑧2.変更活動積算内訳（販促） '!G77))</f>
        <v>0</v>
      </c>
      <c r="S20" s="165">
        <f>IF(C21="変更",'⑧2.変更活動積算内訳（販促） '!O77,IF('⑧1.活動計画変更（販促）'!C21="中止",0,'⑧2.変更活動積算内訳（販促） '!H77))</f>
        <v>0</v>
      </c>
    </row>
    <row r="21" spans="2:19" ht="36" customHeight="1">
      <c r="B21" s="808"/>
      <c r="C21" s="685" t="s">
        <v>225</v>
      </c>
      <c r="D21" s="809"/>
      <c r="E21" s="810"/>
      <c r="F21" s="810"/>
      <c r="G21" s="811"/>
      <c r="H21" s="827" t="str">
        <f>IF('⑧2.変更活動積算内訳（販促） '!M77="","",'⑧2.変更活動積算内訳（販促） '!M77)</f>
        <v/>
      </c>
      <c r="I21" s="812"/>
      <c r="J21" s="835" t="str">
        <f t="shared" si="0"/>
        <v/>
      </c>
      <c r="M21" s="582"/>
      <c r="N21" s="582"/>
      <c r="O21" s="684"/>
      <c r="P21" s="582"/>
      <c r="Q21" s="582"/>
      <c r="R21" s="147"/>
      <c r="S21" s="147"/>
    </row>
    <row r="22" spans="2:19" ht="36" customHeight="1">
      <c r="B22" s="818" t="str">
        <f>IF('②4.実施状況（販促）'!G13="実施済","報告済",IF('②4.実施状況（販促）'!B13="中止","中止",'②4.実施状況（販促）'!B13))</f>
        <v/>
      </c>
      <c r="C22" s="819" t="str">
        <f>IF(B22="","",IF(B22="報告済","",IF(B22="中止","",IF('⑦1.活動計画変更（販促）'!C23="変更","変更","申請時"))))</f>
        <v/>
      </c>
      <c r="D22" s="820" t="str">
        <f>IF(C22="","",'②4.実施状況（販促）'!C13)</f>
        <v/>
      </c>
      <c r="E22" s="821" t="str">
        <f>IF($C22="","",'②4.実施状況（販促）'!D13)</f>
        <v/>
      </c>
      <c r="F22" s="821" t="str">
        <f>IF($C22="","",'②4.実施状況（販促）'!E13)</f>
        <v/>
      </c>
      <c r="G22" s="822" t="str">
        <f>IF($C22="","",'②4.実施状況（販促）'!F13)</f>
        <v/>
      </c>
      <c r="H22" s="826" t="str">
        <f>IF($C22="","",IF('⑦1.活動計画変更（販促）'!$C23="変更",'⑦1.活動計画変更（販促）'!H23,'⑦1.活動計画変更（販促）'!H22))</f>
        <v/>
      </c>
      <c r="I22" s="823" t="str">
        <f>IF($C22="","",IF('⑦1.活動計画変更（販促）'!$C23="変更",'⑦1.活動計画変更（販促）'!I23,'⑦1.活動計画変更（販促）'!I22))</f>
        <v/>
      </c>
      <c r="J22" s="833" t="str">
        <f t="shared" si="0"/>
        <v/>
      </c>
      <c r="M22" s="603" t="str">
        <f>IF(C23="選択","",IF(C23="中止",-(H22),IF(C23="変更",(H23-H22),"")))</f>
        <v/>
      </c>
      <c r="N22" s="603" t="str">
        <f>IF(C23="選択","",IF(C23="中止",-(I22),IF(C23="変更",(I23-I22),"")))</f>
        <v/>
      </c>
      <c r="O22" s="717" t="str">
        <f t="shared" si="1"/>
        <v/>
      </c>
      <c r="P22" s="603" t="str">
        <f>IF(B22="","",IF(C23="変更",H23,IF(C23="中止",0,IF(B22="報告済",'⑦1.活動計画変更（販促）'!P22,H22))))</f>
        <v/>
      </c>
      <c r="Q22" s="603" t="str">
        <f>IF(B22="","",IF(C23="変更",I23,IF(C23="中止",0,IF(B22="報告済",'⑦1.活動計画変更（販促）'!Q22,I22))))</f>
        <v/>
      </c>
      <c r="R22" s="165">
        <f>IF(C23="変更",'⑧2.変更活動積算内訳（販促） '!N87,IF('⑧1.活動計画変更（販促）'!C23="中止",0,'⑧2.変更活動積算内訳（販促） '!G87))</f>
        <v>0</v>
      </c>
      <c r="S22" s="165">
        <f>IF(C23="変更",'⑧2.変更活動積算内訳（販促） '!O87,IF('⑧1.活動計画変更（販促）'!C23="中止",0,'⑧2.変更活動積算内訳（販促） '!H87))</f>
        <v>0</v>
      </c>
    </row>
    <row r="23" spans="2:19" ht="36" customHeight="1">
      <c r="B23" s="808"/>
      <c r="C23" s="685" t="s">
        <v>225</v>
      </c>
      <c r="D23" s="809"/>
      <c r="E23" s="810"/>
      <c r="F23" s="810"/>
      <c r="G23" s="811"/>
      <c r="H23" s="827" t="str">
        <f>IF('⑧2.変更活動積算内訳（販促） '!M87="","",'⑧2.変更活動積算内訳（販促） '!M87)</f>
        <v/>
      </c>
      <c r="I23" s="812"/>
      <c r="J23" s="835" t="str">
        <f t="shared" si="0"/>
        <v/>
      </c>
      <c r="M23" s="582"/>
      <c r="N23" s="582"/>
      <c r="O23" s="684"/>
      <c r="P23" s="582"/>
      <c r="Q23" s="582"/>
      <c r="R23" s="147"/>
      <c r="S23" s="147"/>
    </row>
    <row r="24" spans="2:19" ht="36" customHeight="1">
      <c r="B24" s="818" t="str">
        <f>IF('②4.実施状況（販促）'!G14="実施済","報告済",IF('②4.実施状況（販促）'!B14="中止","中止",'②4.実施状況（販促）'!B14))</f>
        <v/>
      </c>
      <c r="C24" s="819" t="str">
        <f>IF(B24="","",IF(B24="報告済","",IF(B24="中止","",IF('⑦1.活動計画変更（販促）'!C25="変更","変更","申請時"))))</f>
        <v/>
      </c>
      <c r="D24" s="820" t="str">
        <f>IF(C24="","",'②4.実施状況（販促）'!C14)</f>
        <v/>
      </c>
      <c r="E24" s="821" t="str">
        <f>IF($C24="","",'②4.実施状況（販促）'!D14)</f>
        <v/>
      </c>
      <c r="F24" s="821" t="str">
        <f>IF($C24="","",'②4.実施状況（販促）'!E14)</f>
        <v/>
      </c>
      <c r="G24" s="822" t="str">
        <f>IF($C24="","",'②4.実施状況（販促）'!F14)</f>
        <v/>
      </c>
      <c r="H24" s="826" t="str">
        <f>IF($C24="","",IF('⑦1.活動計画変更（販促）'!$C25="変更",'⑦1.活動計画変更（販促）'!H25,'⑦1.活動計画変更（販促）'!H24))</f>
        <v/>
      </c>
      <c r="I24" s="823" t="str">
        <f>IF($C24="","",IF('⑦1.活動計画変更（販促）'!$C25="変更",'⑦1.活動計画変更（販促）'!I25,'⑦1.活動計画変更（販促）'!I24))</f>
        <v/>
      </c>
      <c r="J24" s="833" t="str">
        <f t="shared" si="0"/>
        <v/>
      </c>
      <c r="M24" s="603" t="str">
        <f>IF(C25="選択","",IF(C25="中止",-(H24),IF(C25="変更",(H25-H24),"")))</f>
        <v/>
      </c>
      <c r="N24" s="603" t="str">
        <f>IF(C25="選択","",IF(C25="中止",-(I24),IF(C25="変更",(I25-I24),"")))</f>
        <v/>
      </c>
      <c r="O24" s="717" t="str">
        <f t="shared" si="1"/>
        <v/>
      </c>
      <c r="P24" s="603" t="str">
        <f>IF(B24="","",IF(C25="変更",H25,IF(C25="中止",0,IF(B24="報告済",'⑦1.活動計画変更（販促）'!P24,H24))))</f>
        <v/>
      </c>
      <c r="Q24" s="603" t="str">
        <f>IF(B24="","",IF(C25="変更",I25,IF(C25="中止",0,IF(B24="報告済",'⑦1.活動計画変更（販促）'!Q24,I24))))</f>
        <v/>
      </c>
      <c r="R24" s="165">
        <f>IF(C25="変更",'⑧2.変更活動積算内訳（販促） '!N97,IF('⑧1.活動計画変更（販促）'!C25="中止",0,'⑧2.変更活動積算内訳（販促） '!G97))</f>
        <v>0</v>
      </c>
      <c r="S24" s="165">
        <f>IF(C25="変更",'⑧2.変更活動積算内訳（販促） '!O97,IF('⑧1.活動計画変更（販促）'!C25="中止",0,'⑧2.変更活動積算内訳（販促） '!H97))</f>
        <v>0</v>
      </c>
    </row>
    <row r="25" spans="2:19" ht="36" customHeight="1" thickBot="1">
      <c r="B25" s="813"/>
      <c r="C25" s="696" t="s">
        <v>225</v>
      </c>
      <c r="D25" s="814"/>
      <c r="E25" s="815"/>
      <c r="F25" s="815"/>
      <c r="G25" s="816"/>
      <c r="H25" s="828" t="str">
        <f>IF('⑧2.変更活動積算内訳（販促） '!M97="","",'⑧2.変更活動積算内訳（販促） '!M97)</f>
        <v/>
      </c>
      <c r="I25" s="817"/>
      <c r="J25" s="834" t="str">
        <f t="shared" si="0"/>
        <v/>
      </c>
      <c r="M25" s="582"/>
      <c r="N25" s="582"/>
      <c r="O25" s="684"/>
      <c r="P25" s="582"/>
      <c r="Q25" s="582"/>
      <c r="R25" s="147"/>
      <c r="S25" s="147"/>
    </row>
    <row r="26" spans="2:19" ht="36" customHeight="1">
      <c r="B26" s="818" t="str">
        <f>IF('②4.実施状況（販促）'!G15="実施済","報告済",IF('②4.実施状況（販促）'!B15="中止","中止",'②4.実施状況（販促）'!B15))</f>
        <v/>
      </c>
      <c r="C26" s="824" t="str">
        <f>IF(B26="","",IF(B26="報告済","",IF(B26="中止","",IF('⑦1.活動計画変更（販促）'!C27="変更","変更","申請時"))))</f>
        <v/>
      </c>
      <c r="D26" s="820" t="str">
        <f>IF(C26="","",'②4.実施状況（販促）'!C15)</f>
        <v/>
      </c>
      <c r="E26" s="821" t="str">
        <f>IF($C26="","",'②4.実施状況（販促）'!D15)</f>
        <v/>
      </c>
      <c r="F26" s="821" t="str">
        <f>IF($C26="","",'②4.実施状況（販促）'!E15)</f>
        <v/>
      </c>
      <c r="G26" s="822" t="str">
        <f>IF($C26="","",'②4.実施状況（販促）'!F15)</f>
        <v/>
      </c>
      <c r="H26" s="826" t="str">
        <f>IF($C26="","",IF('⑦1.活動計画変更（販促）'!$C27="変更",'⑦1.活動計画変更（販促）'!H27,'⑦1.活動計画変更（販促）'!H26))</f>
        <v/>
      </c>
      <c r="I26" s="823" t="str">
        <f>IF($C26="","",IF('⑦1.活動計画変更（販促）'!$C27="変更",'⑦1.活動計画変更（販促）'!I27,'⑦1.活動計画変更（販促）'!I26))</f>
        <v/>
      </c>
      <c r="J26" s="833" t="str">
        <f t="shared" si="0"/>
        <v/>
      </c>
      <c r="M26" s="603" t="str">
        <f>IF(C27="選択","",IF(C27="中止",-(H26),IF(C27="変更",(H27-H26),"")))</f>
        <v/>
      </c>
      <c r="N26" s="603" t="str">
        <f>IF(C27="選択","",IF(C27="中止",-(I26),IF(C27="変更",(I27-I26),"")))</f>
        <v/>
      </c>
      <c r="O26" s="717" t="str">
        <f t="shared" si="1"/>
        <v/>
      </c>
      <c r="P26" s="603" t="str">
        <f>IF(B26="","",IF(C27="変更",H27,IF(C27="中止",0,IF(B26="報告済",'⑦1.活動計画変更（販促）'!P26,H26))))</f>
        <v/>
      </c>
      <c r="Q26" s="603" t="str">
        <f>IF(B26="","",IF(C27="変更",I27,IF(C27="中止",0,IF(B26="報告済",'⑦1.活動計画変更（販促）'!Q26,I26))))</f>
        <v/>
      </c>
      <c r="R26" s="165">
        <f>IF(C27="変更",'⑧2.変更活動積算内訳（販促） '!N107,IF('⑧1.活動計画変更（販促）'!C27="中止",0,'⑧2.変更活動積算内訳（販促） '!G107))</f>
        <v>0</v>
      </c>
      <c r="S26" s="165">
        <f>IF(C27="変更",'⑧2.変更活動積算内訳（販促） '!O107,IF('⑧1.活動計画変更（販促）'!C27="中止",0,'⑧2.変更活動積算内訳（販促） '!H107))</f>
        <v>0</v>
      </c>
    </row>
    <row r="27" spans="2:19" ht="36" customHeight="1">
      <c r="B27" s="808"/>
      <c r="C27" s="685" t="s">
        <v>225</v>
      </c>
      <c r="D27" s="809"/>
      <c r="E27" s="810"/>
      <c r="F27" s="810"/>
      <c r="G27" s="811"/>
      <c r="H27" s="827" t="str">
        <f>IF('⑧2.変更活動積算内訳（販促） '!M107="","",'⑧2.変更活動積算内訳（販促） '!M107)</f>
        <v/>
      </c>
      <c r="I27" s="812"/>
      <c r="J27" s="835" t="str">
        <f t="shared" si="0"/>
        <v/>
      </c>
      <c r="M27" s="582"/>
      <c r="N27" s="582"/>
      <c r="O27" s="684"/>
      <c r="P27" s="582"/>
      <c r="Q27" s="582"/>
      <c r="R27" s="147"/>
      <c r="S27" s="147"/>
    </row>
    <row r="28" spans="2:19" ht="36" customHeight="1">
      <c r="B28" s="818" t="str">
        <f>IF('②4.実施状況（販促）'!G16="実施済","報告済",IF('②4.実施状況（販促）'!B16="中止","中止",'②4.実施状況（販促）'!B16))</f>
        <v/>
      </c>
      <c r="C28" s="819" t="str">
        <f>IF(B28="","",IF(B28="報告済","",IF(B28="中止","",IF('⑦1.活動計画変更（販促）'!C29="変更","変更","申請時"))))</f>
        <v/>
      </c>
      <c r="D28" s="820" t="str">
        <f>IF(C28="","",'②4.実施状況（販促）'!C16)</f>
        <v/>
      </c>
      <c r="E28" s="821" t="str">
        <f>IF($C28="","",'②4.実施状況（販促）'!D16)</f>
        <v/>
      </c>
      <c r="F28" s="821" t="str">
        <f>IF($C28="","",'②4.実施状況（販促）'!E16)</f>
        <v/>
      </c>
      <c r="G28" s="822" t="str">
        <f>IF($C28="","",'②4.実施状況（販促）'!F16)</f>
        <v/>
      </c>
      <c r="H28" s="826" t="str">
        <f>IF($C28="","",IF('⑦1.活動計画変更（販促）'!$C29="変更",'⑦1.活動計画変更（販促）'!H29,'⑦1.活動計画変更（販促）'!H28))</f>
        <v/>
      </c>
      <c r="I28" s="823" t="str">
        <f>IF($C28="","",IF('⑦1.活動計画変更（販促）'!$C29="変更",'⑦1.活動計画変更（販促）'!I29,'⑦1.活動計画変更（販促）'!I28))</f>
        <v/>
      </c>
      <c r="J28" s="833" t="str">
        <f t="shared" si="0"/>
        <v/>
      </c>
      <c r="M28" s="603" t="str">
        <f>IF(C29="選択","",IF(C29="中止",-(H28),IF(C29="変更",(H29-H28),"")))</f>
        <v/>
      </c>
      <c r="N28" s="603" t="str">
        <f>IF(C29="選択","",IF(C29="中止",-(I28),IF(C29="変更",(I29-I28),"")))</f>
        <v/>
      </c>
      <c r="O28" s="717" t="str">
        <f t="shared" si="1"/>
        <v/>
      </c>
      <c r="P28" s="603" t="str">
        <f>IF(B28="","",IF(C29="変更",H29,IF(C29="中止",0,IF(B28="報告済",'⑦1.活動計画変更（販促）'!P28,H28))))</f>
        <v/>
      </c>
      <c r="Q28" s="603" t="str">
        <f>IF(B28="","",IF(C29="変更",I29,IF(C29="中止",0,IF(B28="報告済",'⑦1.活動計画変更（販促）'!Q28,I28))))</f>
        <v/>
      </c>
      <c r="R28" s="165">
        <f>IF(C29="変更",'⑧2.変更活動積算内訳（販促） '!N117,IF('⑧1.活動計画変更（販促）'!C29="中止",0,'⑧2.変更活動積算内訳（販促） '!G117))</f>
        <v>0</v>
      </c>
      <c r="S28" s="165">
        <f>IF(C29="変更",'⑧2.変更活動積算内訳（販促） '!O117,IF('⑧1.活動計画変更（販促）'!C29="中止",0,'⑧2.変更活動積算内訳（販促） '!H117))</f>
        <v>0</v>
      </c>
    </row>
    <row r="29" spans="2:19" ht="36" customHeight="1">
      <c r="B29" s="808"/>
      <c r="C29" s="685" t="s">
        <v>225</v>
      </c>
      <c r="D29" s="809"/>
      <c r="E29" s="810"/>
      <c r="F29" s="810"/>
      <c r="G29" s="811"/>
      <c r="H29" s="827" t="str">
        <f>IF('⑧2.変更活動積算内訳（販促） '!M117="","",'⑧2.変更活動積算内訳（販促） '!M117)</f>
        <v/>
      </c>
      <c r="I29" s="812"/>
      <c r="J29" s="835" t="str">
        <f t="shared" si="0"/>
        <v/>
      </c>
      <c r="M29" s="582"/>
      <c r="N29" s="582"/>
      <c r="O29" s="684"/>
      <c r="P29" s="582"/>
      <c r="Q29" s="582"/>
      <c r="R29" s="147"/>
      <c r="S29" s="147"/>
    </row>
    <row r="30" spans="2:19" ht="36" customHeight="1">
      <c r="B30" s="818" t="str">
        <f>IF('②4.実施状況（販促）'!G17="実施済","報告済",IF('②4.実施状況（販促）'!B17="中止","中止",'②4.実施状況（販促）'!B17))</f>
        <v/>
      </c>
      <c r="C30" s="819" t="str">
        <f>IF(B30="","",IF(B30="報告済","",IF(B30="中止","",IF('⑦1.活動計画変更（販促）'!C31="変更","変更","申請時"))))</f>
        <v/>
      </c>
      <c r="D30" s="820" t="str">
        <f>IF(C30="","",'②4.実施状況（販促）'!C17)</f>
        <v/>
      </c>
      <c r="E30" s="821" t="str">
        <f>IF($C30="","",'②4.実施状況（販促）'!D17)</f>
        <v/>
      </c>
      <c r="F30" s="821" t="str">
        <f>IF($C30="","",'②4.実施状況（販促）'!E17)</f>
        <v/>
      </c>
      <c r="G30" s="822" t="str">
        <f>IF($C30="","",'②4.実施状況（販促）'!F17)</f>
        <v/>
      </c>
      <c r="H30" s="826" t="str">
        <f>IF($C30="","",IF('⑦1.活動計画変更（販促）'!$C31="変更",'⑦1.活動計画変更（販促）'!H31,'⑦1.活動計画変更（販促）'!H30))</f>
        <v/>
      </c>
      <c r="I30" s="823" t="str">
        <f>IF($C30="","",IF('⑦1.活動計画変更（販促）'!$C31="変更",'⑦1.活動計画変更（販促）'!I31,'⑦1.活動計画変更（販促）'!I30))</f>
        <v/>
      </c>
      <c r="J30" s="833" t="str">
        <f t="shared" si="0"/>
        <v/>
      </c>
      <c r="M30" s="603" t="str">
        <f>IF(C31="選択","",IF(C31="中止",-(H30),IF(C31="変更",(H31-H30),"")))</f>
        <v/>
      </c>
      <c r="N30" s="603" t="str">
        <f>IF(C31="選択","",IF(C31="中止",-(I30),IF(C31="変更",(I31-I30),"")))</f>
        <v/>
      </c>
      <c r="O30" s="717" t="str">
        <f t="shared" si="1"/>
        <v/>
      </c>
      <c r="P30" s="603" t="str">
        <f>IF(B30="","",IF(C31="変更",H31,IF(C31="中止",0,IF(B30="報告済",'⑦1.活動計画変更（販促）'!P30,H30))))</f>
        <v/>
      </c>
      <c r="Q30" s="603" t="str">
        <f>IF(B30="","",IF(C31="変更",I31,IF(C31="中止",0,IF(B30="報告済",'⑦1.活動計画変更（販促）'!Q30,I30))))</f>
        <v/>
      </c>
      <c r="R30" s="165">
        <f>IF(C31="変更",'⑧2.変更活動積算内訳（販促） '!N127,IF('⑧1.活動計画変更（販促）'!C31="中止",0,'⑧2.変更活動積算内訳（販促） '!G127))</f>
        <v>0</v>
      </c>
      <c r="S30" s="165">
        <f>IF(C31="変更",'⑧2.変更活動積算内訳（販促） '!O127,IF('⑧1.活動計画変更（販促）'!C31="中止",0,'⑧2.変更活動積算内訳（販促） '!H127))</f>
        <v>0</v>
      </c>
    </row>
    <row r="31" spans="2:19" ht="36" customHeight="1">
      <c r="B31" s="808"/>
      <c r="C31" s="685" t="s">
        <v>225</v>
      </c>
      <c r="D31" s="809"/>
      <c r="E31" s="810"/>
      <c r="F31" s="810"/>
      <c r="G31" s="811"/>
      <c r="H31" s="827" t="str">
        <f>IF('⑧2.変更活動積算内訳（販促） '!M127="","",'⑧2.変更活動積算内訳（販促） '!M127)</f>
        <v/>
      </c>
      <c r="I31" s="812"/>
      <c r="J31" s="835" t="str">
        <f t="shared" si="0"/>
        <v/>
      </c>
      <c r="M31" s="582"/>
      <c r="N31" s="582"/>
      <c r="O31" s="684"/>
      <c r="P31" s="582"/>
      <c r="Q31" s="582"/>
      <c r="R31" s="147"/>
      <c r="S31" s="147"/>
    </row>
    <row r="32" spans="2:19" ht="36" customHeight="1">
      <c r="B32" s="818" t="str">
        <f>IF('②4.実施状況（販促）'!G18="実施済","報告済",IF('②4.実施状況（販促）'!B18="中止","中止",'②4.実施状況（販促）'!B18))</f>
        <v/>
      </c>
      <c r="C32" s="819" t="str">
        <f>IF(B32="","",IF(B32="報告済","",IF(B32="中止","",IF('⑦1.活動計画変更（販促）'!C33="変更","変更","申請時"))))</f>
        <v/>
      </c>
      <c r="D32" s="820" t="str">
        <f>IF(C32="","",'②4.実施状況（販促）'!C18)</f>
        <v/>
      </c>
      <c r="E32" s="821" t="str">
        <f>IF($C32="","",'②4.実施状況（販促）'!D18)</f>
        <v/>
      </c>
      <c r="F32" s="821" t="str">
        <f>IF($C32="","",'②4.実施状況（販促）'!E18)</f>
        <v/>
      </c>
      <c r="G32" s="822" t="str">
        <f>IF($C32="","",'②4.実施状況（販促）'!F18)</f>
        <v/>
      </c>
      <c r="H32" s="826" t="str">
        <f>IF($C32="","",IF('⑦1.活動計画変更（販促）'!$C33="変更",'⑦1.活動計画変更（販促）'!H33,'⑦1.活動計画変更（販促）'!H32))</f>
        <v/>
      </c>
      <c r="I32" s="823" t="str">
        <f>IF($C32="","",IF('⑦1.活動計画変更（販促）'!$C33="変更",'⑦1.活動計画変更（販促）'!I33,'⑦1.活動計画変更（販促）'!I32))</f>
        <v/>
      </c>
      <c r="J32" s="833" t="str">
        <f t="shared" si="0"/>
        <v/>
      </c>
      <c r="M32" s="603" t="str">
        <f>IF(C33="選択","",IF(C33="中止",-(H32),IF(C33="変更",(H33-H32),"")))</f>
        <v/>
      </c>
      <c r="N32" s="603" t="str">
        <f>IF(C33="選択","",IF(C33="中止",-(I32),IF(C33="変更",(I33-I32),"")))</f>
        <v/>
      </c>
      <c r="O32" s="717" t="str">
        <f t="shared" si="1"/>
        <v/>
      </c>
      <c r="P32" s="603" t="str">
        <f>IF(B32="","",IF(C33="変更",H33,IF(C33="中止",0,IF(B32="報告済",'⑦1.活動計画変更（販促）'!P32,H32))))</f>
        <v/>
      </c>
      <c r="Q32" s="603" t="str">
        <f>IF(B32="","",IF(C33="変更",I33,IF(C33="中止",0,IF(B32="報告済",'⑦1.活動計画変更（販促）'!Q32,I32))))</f>
        <v/>
      </c>
      <c r="R32" s="165">
        <f>IF(C33="変更",'⑧2.変更活動積算内訳（販促） '!N137,IF('⑧1.活動計画変更（販促）'!C33="中止",0,'⑧2.変更活動積算内訳（販促） '!G137))</f>
        <v>0</v>
      </c>
      <c r="S32" s="165">
        <f>IF(C33="変更",'⑧2.変更活動積算内訳（販促） '!O137,IF('⑧1.活動計画変更（販促）'!C33="中止",0,'⑧2.変更活動積算内訳（販促） '!H137))</f>
        <v>0</v>
      </c>
    </row>
    <row r="33" spans="1:19" ht="36" customHeight="1">
      <c r="B33" s="808"/>
      <c r="C33" s="685" t="s">
        <v>225</v>
      </c>
      <c r="D33" s="809"/>
      <c r="E33" s="810"/>
      <c r="F33" s="810"/>
      <c r="G33" s="811"/>
      <c r="H33" s="827" t="str">
        <f>IF('⑧2.変更活動積算内訳（販促） '!M137="","",'⑧2.変更活動積算内訳（販促） '!M137)</f>
        <v/>
      </c>
      <c r="I33" s="812"/>
      <c r="J33" s="835" t="str">
        <f t="shared" si="0"/>
        <v/>
      </c>
      <c r="M33" s="582"/>
      <c r="N33" s="582"/>
      <c r="O33" s="684"/>
      <c r="P33" s="582"/>
      <c r="Q33" s="582"/>
      <c r="R33" s="147"/>
      <c r="S33" s="147"/>
    </row>
    <row r="34" spans="1:19" ht="36" customHeight="1">
      <c r="B34" s="818" t="str">
        <f>IF('②4.実施状況（販促）'!G19="実施済","報告済",IF('②4.実施状況（販促）'!B19="中止","中止",'②4.実施状況（販促）'!B19))</f>
        <v/>
      </c>
      <c r="C34" s="819" t="str">
        <f>IF(B34="","",IF(B34="報告済","",IF(B34="中止","",IF('⑦1.活動計画変更（販促）'!C35="変更","変更","申請時"))))</f>
        <v/>
      </c>
      <c r="D34" s="820" t="str">
        <f>IF(C34="","",'②4.実施状況（販促）'!C19)</f>
        <v/>
      </c>
      <c r="E34" s="821" t="str">
        <f>IF($C34="","",'②4.実施状況（販促）'!D19)</f>
        <v/>
      </c>
      <c r="F34" s="821" t="str">
        <f>IF($C34="","",'②4.実施状況（販促）'!E19)</f>
        <v/>
      </c>
      <c r="G34" s="822" t="str">
        <f>IF($C34="","",'②4.実施状況（販促）'!F19)</f>
        <v/>
      </c>
      <c r="H34" s="826" t="str">
        <f>IF($C34="","",IF('⑦1.活動計画変更（販促）'!$C35="変更",'⑦1.活動計画変更（販促）'!H35,'⑦1.活動計画変更（販促）'!H34))</f>
        <v/>
      </c>
      <c r="I34" s="823" t="str">
        <f>IF($C34="","",IF('⑦1.活動計画変更（販促）'!$C35="変更",'⑦1.活動計画変更（販促）'!I35,'⑦1.活動計画変更（販促）'!I34))</f>
        <v/>
      </c>
      <c r="J34" s="833" t="str">
        <f t="shared" si="0"/>
        <v/>
      </c>
      <c r="M34" s="603" t="str">
        <f>IF(C35="選択","",IF(C35="中止",-(H34),IF(C35="変更",(H35-H34),"")))</f>
        <v/>
      </c>
      <c r="N34" s="603" t="str">
        <f>IF(C35="選択","",IF(C35="中止",-(I34),IF(C35="変更",(I35-I34),"")))</f>
        <v/>
      </c>
      <c r="O34" s="717" t="str">
        <f t="shared" si="1"/>
        <v/>
      </c>
      <c r="P34" s="603" t="str">
        <f>IF(B34="","",IF(C35="変更",H35,IF(C35="中止",0,IF(B34="報告済",'⑦1.活動計画変更（販促）'!P34,H34))))</f>
        <v/>
      </c>
      <c r="Q34" s="603" t="str">
        <f>IF(B34="","",IF(C35="変更",I35,IF(C35="中止",0,IF(B34="報告済",'⑦1.活動計画変更（販促）'!Q34,I34))))</f>
        <v/>
      </c>
      <c r="R34" s="165">
        <f>IF(C35="変更",'⑧2.変更活動積算内訳（販促） '!N147,IF('⑧1.活動計画変更（販促）'!C35="中止",0,'⑧2.変更活動積算内訳（販促） '!G147))</f>
        <v>0</v>
      </c>
      <c r="S34" s="165">
        <f>IF(C35="変更",'⑧2.変更活動積算内訳（販促） '!O147,IF('⑧1.活動計画変更（販促）'!C35="中止",0,'⑧2.変更活動積算内訳（販促） '!H147))</f>
        <v>0</v>
      </c>
    </row>
    <row r="35" spans="1:19" ht="36" customHeight="1">
      <c r="B35" s="808"/>
      <c r="C35" s="685" t="s">
        <v>225</v>
      </c>
      <c r="D35" s="809"/>
      <c r="E35" s="810"/>
      <c r="F35" s="810"/>
      <c r="G35" s="811"/>
      <c r="H35" s="827" t="str">
        <f>IF('⑧2.変更活動積算内訳（販促） '!M147="","",'⑧2.変更活動積算内訳（販促） '!M147)</f>
        <v/>
      </c>
      <c r="I35" s="812"/>
      <c r="J35" s="835" t="str">
        <f t="shared" si="0"/>
        <v/>
      </c>
      <c r="M35" s="582"/>
      <c r="N35" s="582"/>
      <c r="O35" s="684"/>
      <c r="P35" s="582"/>
      <c r="Q35" s="582"/>
      <c r="R35" s="147"/>
      <c r="S35" s="147"/>
    </row>
    <row r="36" spans="1:19" ht="36" customHeight="1">
      <c r="B36" s="818" t="str">
        <f>IF('②4.実施状況（販促）'!G20="実施済","報告済",IF('②4.実施状況（販促）'!B20="中止","中止",'②4.実施状況（販促）'!B20))</f>
        <v/>
      </c>
      <c r="C36" s="819" t="str">
        <f>IF(B36="","",IF(B36="報告済","",IF(B36="中止","",IF('⑦1.活動計画変更（販促）'!C37="変更","変更","申請時"))))</f>
        <v/>
      </c>
      <c r="D36" s="820" t="str">
        <f>IF(C36="","",'②4.実施状況（販促）'!C20)</f>
        <v/>
      </c>
      <c r="E36" s="821" t="str">
        <f>IF($C36="","",'②4.実施状況（販促）'!D20)</f>
        <v/>
      </c>
      <c r="F36" s="821" t="str">
        <f>IF($C36="","",'②4.実施状況（販促）'!E20)</f>
        <v/>
      </c>
      <c r="G36" s="822" t="str">
        <f>IF($C36="","",'②4.実施状況（販促）'!F20)</f>
        <v/>
      </c>
      <c r="H36" s="826" t="str">
        <f>IF($C36="","",IF('⑦1.活動計画変更（販促）'!$C37="変更",'⑦1.活動計画変更（販促）'!H37,'⑦1.活動計画変更（販促）'!H36))</f>
        <v/>
      </c>
      <c r="I36" s="823" t="str">
        <f>IF($C36="","",IF('⑦1.活動計画変更（販促）'!$C37="変更",'⑦1.活動計画変更（販促）'!I37,'⑦1.活動計画変更（販促）'!I36))</f>
        <v/>
      </c>
      <c r="J36" s="833" t="str">
        <f t="shared" si="0"/>
        <v/>
      </c>
      <c r="M36" s="603" t="str">
        <f>IF(C37="選択","",IF(C37="中止",-(H36),IF(C37="変更",(H37-H36),"")))</f>
        <v/>
      </c>
      <c r="N36" s="603" t="str">
        <f>IF(C37="選択","",IF(C37="中止",-(I36),IF(C37="変更",(I37-I36),"")))</f>
        <v/>
      </c>
      <c r="O36" s="717" t="str">
        <f t="shared" si="1"/>
        <v/>
      </c>
      <c r="P36" s="603" t="str">
        <f>IF(B36="","",IF(C37="変更",H37,IF(C37="中止",0,IF(B36="報告済",'⑦1.活動計画変更（販促）'!P36,H36))))</f>
        <v/>
      </c>
      <c r="Q36" s="603" t="str">
        <f>IF(B36="","",IF(C37="変更",I37,IF(C37="中止",0,IF(B36="報告済",'⑦1.活動計画変更（販促）'!Q36,I36))))</f>
        <v/>
      </c>
      <c r="R36" s="165">
        <f>IF(C37="変更",'⑧2.変更活動積算内訳（販促） '!N157,IF('⑧1.活動計画変更（販促）'!C37="中止",0,'⑧2.変更活動積算内訳（販促） '!G157))</f>
        <v>0</v>
      </c>
      <c r="S36" s="165">
        <f>IF(C37="変更",'⑧2.変更活動積算内訳（販促） '!O157,IF('⑧1.活動計画変更（販促）'!C37="中止",0,'⑧2.変更活動積算内訳（販促） '!H157))</f>
        <v>0</v>
      </c>
    </row>
    <row r="37" spans="1:19" ht="36" customHeight="1">
      <c r="B37" s="808"/>
      <c r="C37" s="685" t="s">
        <v>225</v>
      </c>
      <c r="D37" s="809"/>
      <c r="E37" s="810"/>
      <c r="F37" s="810"/>
      <c r="G37" s="811"/>
      <c r="H37" s="827" t="str">
        <f>IF('⑧2.変更活動積算内訳（販促） '!M157="","",'⑧2.変更活動積算内訳（販促） '!M157)</f>
        <v/>
      </c>
      <c r="I37" s="812"/>
      <c r="J37" s="835" t="str">
        <f t="shared" si="0"/>
        <v/>
      </c>
      <c r="M37" s="582"/>
      <c r="N37" s="582"/>
      <c r="O37" s="684"/>
      <c r="P37" s="582"/>
      <c r="Q37" s="582"/>
      <c r="R37" s="147"/>
      <c r="S37" s="147"/>
    </row>
    <row r="38" spans="1:19" ht="36" customHeight="1">
      <c r="B38" s="818" t="str">
        <f>IF('②4.実施状況（販促）'!G21="実施済","報告済",IF('②4.実施状況（販促）'!B21="中止","中止",'②4.実施状況（販促）'!B21))</f>
        <v/>
      </c>
      <c r="C38" s="819" t="str">
        <f>IF(B38="","",IF(B38="報告済","",IF(B38="中止","",IF('⑦1.活動計画変更（販促）'!C39="変更","変更","申請時"))))</f>
        <v/>
      </c>
      <c r="D38" s="820" t="str">
        <f>IF(C38="","",'②4.実施状況（販促）'!C21)</f>
        <v/>
      </c>
      <c r="E38" s="821" t="str">
        <f>IF($C38="","",'②4.実施状況（販促）'!D21)</f>
        <v/>
      </c>
      <c r="F38" s="821" t="str">
        <f>IF($C38="","",'②4.実施状況（販促）'!E21)</f>
        <v/>
      </c>
      <c r="G38" s="822" t="str">
        <f>IF($C38="","",'②4.実施状況（販促）'!F21)</f>
        <v/>
      </c>
      <c r="H38" s="826" t="str">
        <f>IF($C38="","",IF('⑦1.活動計画変更（販促）'!$C39="変更",'⑦1.活動計画変更（販促）'!H39,'⑦1.活動計画変更（販促）'!H38))</f>
        <v/>
      </c>
      <c r="I38" s="823" t="str">
        <f>IF($C38="","",IF('⑦1.活動計画変更（販促）'!$C39="変更",'⑦1.活動計画変更（販促）'!I39,'⑦1.活動計画変更（販促）'!I38))</f>
        <v/>
      </c>
      <c r="J38" s="833" t="str">
        <f t="shared" si="0"/>
        <v/>
      </c>
      <c r="M38" s="603" t="str">
        <f>IF(C39="選択","",IF(C39="中止",-(H38),IF(C39="変更",(H39-H38),"")))</f>
        <v/>
      </c>
      <c r="N38" s="603" t="str">
        <f>IF(C39="選択","",IF(C39="中止",-(I38),IF(C39="変更",(I39-I38),"")))</f>
        <v/>
      </c>
      <c r="O38" s="717" t="str">
        <f t="shared" si="1"/>
        <v/>
      </c>
      <c r="P38" s="603" t="str">
        <f>IF(B38="","",IF(C39="変更",H39,IF(C39="中止",0,IF(B38="報告済",'⑦1.活動計画変更（販促）'!P38,H38))))</f>
        <v/>
      </c>
      <c r="Q38" s="603" t="str">
        <f>IF(B38="","",IF(C39="変更",I39,IF(C39="中止",0,IF(B38="報告済",'⑦1.活動計画変更（販促）'!Q38,I38))))</f>
        <v/>
      </c>
      <c r="R38" s="165">
        <f>IF(C39="変更",'⑧2.変更活動積算内訳（販促） '!N167,IF('⑧1.活動計画変更（販促）'!C39="中止",0,'⑧2.変更活動積算内訳（販促） '!G167))</f>
        <v>0</v>
      </c>
      <c r="S38" s="165">
        <f>IF(C39="変更",'⑧2.変更活動積算内訳（販促） '!O167,IF('⑧1.活動計画変更（販促）'!C39="中止",0,'⑧2.変更活動積算内訳（販促） '!H167))</f>
        <v>0</v>
      </c>
    </row>
    <row r="39" spans="1:19" ht="36" customHeight="1">
      <c r="B39" s="808"/>
      <c r="C39" s="685" t="s">
        <v>225</v>
      </c>
      <c r="D39" s="809"/>
      <c r="E39" s="810"/>
      <c r="F39" s="810"/>
      <c r="G39" s="811"/>
      <c r="H39" s="827" t="str">
        <f>IF('⑧2.変更活動積算内訳（販促） '!M167="","",'⑧2.変更活動積算内訳（販促） '!M167)</f>
        <v/>
      </c>
      <c r="I39" s="812"/>
      <c r="J39" s="835" t="str">
        <f t="shared" si="0"/>
        <v/>
      </c>
      <c r="M39" s="582"/>
      <c r="N39" s="582"/>
      <c r="O39" s="684"/>
      <c r="P39" s="582"/>
      <c r="Q39" s="582"/>
      <c r="R39" s="147"/>
      <c r="S39" s="147"/>
    </row>
    <row r="40" spans="1:19" ht="36" customHeight="1">
      <c r="B40" s="818" t="str">
        <f>IF('②4.実施状況（販促）'!G22="実施済","報告済",IF('②4.実施状況（販促）'!B22="中止","中止",'②4.実施状況（販促）'!B22))</f>
        <v/>
      </c>
      <c r="C40" s="819" t="str">
        <f>IF(B40="","",IF(B40="報告済","",IF(B40="中止","",IF('⑦1.活動計画変更（販促）'!C41="変更","変更","申請時"))))</f>
        <v/>
      </c>
      <c r="D40" s="820" t="str">
        <f>IF(C40="","",'②4.実施状況（販促）'!C22)</f>
        <v/>
      </c>
      <c r="E40" s="821" t="str">
        <f>IF($C40="","",'②4.実施状況（販促）'!D22)</f>
        <v/>
      </c>
      <c r="F40" s="821" t="str">
        <f>IF($C40="","",'②4.実施状況（販促）'!E22)</f>
        <v/>
      </c>
      <c r="G40" s="822" t="str">
        <f>IF($C40="","",'②4.実施状況（販促）'!F22)</f>
        <v/>
      </c>
      <c r="H40" s="826" t="str">
        <f>IF($C40="","",IF('⑦1.活動計画変更（販促）'!$C41="変更",'⑦1.活動計画変更（販促）'!H41,'⑦1.活動計画変更（販促）'!H40))</f>
        <v/>
      </c>
      <c r="I40" s="823" t="str">
        <f>IF($C40="","",IF('⑦1.活動計画変更（販促）'!$C41="変更",'⑦1.活動計画変更（販促）'!I41,'⑦1.活動計画変更（販促）'!I40))</f>
        <v/>
      </c>
      <c r="J40" s="833" t="str">
        <f t="shared" si="0"/>
        <v/>
      </c>
      <c r="M40" s="603" t="str">
        <f>IF(C41="選択","",IF(C41="中止",-(H40),IF(C41="変更",(H41-H40),"")))</f>
        <v/>
      </c>
      <c r="N40" s="603" t="str">
        <f>IF(C41="選択","",IF(C41="中止",-(I40),IF(C41="変更",(I41-I40),"")))</f>
        <v/>
      </c>
      <c r="O40" s="717" t="str">
        <f t="shared" si="1"/>
        <v/>
      </c>
      <c r="P40" s="603" t="str">
        <f>IF(B40="","",IF(C41="変更",H41,IF(C41="中止",0,IF(B40="報告済",'⑦1.活動計画変更（販促）'!P40,H40))))</f>
        <v/>
      </c>
      <c r="Q40" s="603" t="str">
        <f>IF(B40="","",IF(C41="変更",I41,IF(C41="中止",0,IF(B40="報告済",'⑦1.活動計画変更（販促）'!Q40,I40))))</f>
        <v/>
      </c>
      <c r="R40" s="165">
        <f>IF(C41="変更",'⑧2.変更活動積算内訳（販促） '!N177,IF('⑧1.活動計画変更（販促）'!C41="中止",0,'⑧2.変更活動積算内訳（販促） '!G177))</f>
        <v>0</v>
      </c>
      <c r="S40" s="165">
        <f>IF(C41="変更",'⑧2.変更活動積算内訳（販促） '!O177,IF('⑧1.活動計画変更（販促）'!C41="中止",0,'⑧2.変更活動積算内訳（販促） '!H177))</f>
        <v>0</v>
      </c>
    </row>
    <row r="41" spans="1:19" ht="36" customHeight="1">
      <c r="B41" s="808"/>
      <c r="C41" s="685" t="s">
        <v>225</v>
      </c>
      <c r="D41" s="809"/>
      <c r="E41" s="810"/>
      <c r="F41" s="810"/>
      <c r="G41" s="811"/>
      <c r="H41" s="827" t="str">
        <f>IF('⑧2.変更活動積算内訳（販促） '!M177="","",'⑧2.変更活動積算内訳（販促） '!M177)</f>
        <v/>
      </c>
      <c r="I41" s="812"/>
      <c r="J41" s="835" t="str">
        <f t="shared" si="0"/>
        <v/>
      </c>
      <c r="M41" s="582"/>
      <c r="N41" s="582"/>
      <c r="O41" s="684"/>
      <c r="P41" s="582"/>
      <c r="Q41" s="582"/>
      <c r="R41" s="147"/>
      <c r="S41" s="147"/>
    </row>
    <row r="42" spans="1:19" ht="36" customHeight="1">
      <c r="B42" s="818" t="str">
        <f>IF('②4.実施状況（販促）'!G23="実施済","報告済",IF('②4.実施状況（販促）'!B23="中止","中止",'②4.実施状況（販促）'!B23))</f>
        <v/>
      </c>
      <c r="C42" s="819" t="str">
        <f>IF(B42="","",IF(B42="報告済","",IF(B42="中止","",IF('⑦1.活動計画変更（販促）'!C43="変更","変更","申請時"))))</f>
        <v/>
      </c>
      <c r="D42" s="820" t="str">
        <f>IF(C42="","",'②4.実施状況（販促）'!C23)</f>
        <v/>
      </c>
      <c r="E42" s="821" t="str">
        <f>IF($C42="","",'②4.実施状況（販促）'!D23)</f>
        <v/>
      </c>
      <c r="F42" s="821" t="str">
        <f>IF($C42="","",'②4.実施状況（販促）'!E23)</f>
        <v/>
      </c>
      <c r="G42" s="822" t="str">
        <f>IF($C42="","",'②4.実施状況（販促）'!F23)</f>
        <v/>
      </c>
      <c r="H42" s="826" t="str">
        <f>IF($C42="","",IF('⑦1.活動計画変更（販促）'!$C43="変更",'⑦1.活動計画変更（販促）'!H43,'⑦1.活動計画変更（販促）'!H42))</f>
        <v/>
      </c>
      <c r="I42" s="823" t="str">
        <f>IF($C42="","",IF('⑦1.活動計画変更（販促）'!$C43="変更",'⑦1.活動計画変更（販促）'!I43,'⑦1.活動計画変更（販促）'!I42))</f>
        <v/>
      </c>
      <c r="J42" s="833" t="str">
        <f t="shared" si="0"/>
        <v/>
      </c>
      <c r="M42" s="603" t="str">
        <f>IF(C43="選択","",IF(C43="中止",-(H42),IF(C43="変更",(H43-H42),"")))</f>
        <v/>
      </c>
      <c r="N42" s="603" t="str">
        <f>IF(C43="選択","",IF(C43="中止",-(I42),IF(C43="変更",(I43-I42),"")))</f>
        <v/>
      </c>
      <c r="O42" s="717" t="str">
        <f t="shared" si="1"/>
        <v/>
      </c>
      <c r="P42" s="603" t="str">
        <f>IF(B42="","",IF(C43="変更",H43,IF(C43="中止",0,IF(B42="報告済",'⑦1.活動計画変更（販促）'!P42,H42))))</f>
        <v/>
      </c>
      <c r="Q42" s="603" t="str">
        <f>IF(B42="","",IF(C43="変更",I43,IF(C43="中止",0,IF(B42="報告済",'⑦1.活動計画変更（販促）'!Q42,I42))))</f>
        <v/>
      </c>
      <c r="R42" s="165">
        <f>IF(C43="変更",'⑧2.変更活動積算内訳（販促） '!N187,IF('⑧1.活動計画変更（販促）'!C43="中止",0,'⑧2.変更活動積算内訳（販促） '!G187))</f>
        <v>0</v>
      </c>
      <c r="S42" s="165">
        <f>IF(C43="変更",'⑧2.変更活動積算内訳（販促） '!O187,IF('⑧1.活動計画変更（販促）'!C43="中止",0,'⑧2.変更活動積算内訳（販促） '!H187))</f>
        <v>0</v>
      </c>
    </row>
    <row r="43" spans="1:19" ht="36" customHeight="1">
      <c r="B43" s="808"/>
      <c r="C43" s="685" t="s">
        <v>225</v>
      </c>
      <c r="D43" s="809"/>
      <c r="E43" s="810"/>
      <c r="F43" s="810"/>
      <c r="G43" s="811"/>
      <c r="H43" s="827" t="str">
        <f>IF('⑧2.変更活動積算内訳（販促） '!M187="","",'⑧2.変更活動積算内訳（販促） '!M187)</f>
        <v/>
      </c>
      <c r="I43" s="812"/>
      <c r="J43" s="835" t="str">
        <f t="shared" si="0"/>
        <v/>
      </c>
      <c r="M43" s="582"/>
      <c r="N43" s="582"/>
      <c r="O43" s="684"/>
      <c r="P43" s="582"/>
      <c r="Q43" s="582"/>
      <c r="R43" s="147"/>
      <c r="S43" s="147"/>
    </row>
    <row r="44" spans="1:19" ht="36" customHeight="1">
      <c r="B44" s="818" t="str">
        <f>IF('②4.実施状況（販促）'!G24="実施済","報告済",IF('②4.実施状況（販促）'!B24="中止","中止",'②4.実施状況（販促）'!B24))</f>
        <v/>
      </c>
      <c r="C44" s="819" t="str">
        <f>IF(B44="","",IF(B44="報告済","",IF(B44="中止","",IF('⑦1.活動計画変更（販促）'!C45="変更","変更","申請時"))))</f>
        <v/>
      </c>
      <c r="D44" s="820" t="str">
        <f>IF(C44="","",'②4.実施状況（販促）'!C24)</f>
        <v/>
      </c>
      <c r="E44" s="821" t="str">
        <f>IF($C44="","",'②4.実施状況（販促）'!D24)</f>
        <v/>
      </c>
      <c r="F44" s="821" t="str">
        <f>IF($C44="","",'②4.実施状況（販促）'!E24)</f>
        <v/>
      </c>
      <c r="G44" s="822" t="str">
        <f>IF($C44="","",'②4.実施状況（販促）'!F24)</f>
        <v/>
      </c>
      <c r="H44" s="826" t="str">
        <f>IF($C44="","",IF('⑦1.活動計画変更（販促）'!$C45="変更",'⑦1.活動計画変更（販促）'!H45,'⑦1.活動計画変更（販促）'!H44))</f>
        <v/>
      </c>
      <c r="I44" s="823" t="str">
        <f>IF($C44="","",IF('⑦1.活動計画変更（販促）'!$C45="変更",'⑦1.活動計画変更（販促）'!I45,'⑦1.活動計画変更（販促）'!I44))</f>
        <v/>
      </c>
      <c r="J44" s="833" t="str">
        <f t="shared" si="0"/>
        <v/>
      </c>
      <c r="M44" s="603" t="str">
        <f>IF(C45="選択","",IF(C45="中止",-(H44),IF(C45="変更",(H45-H44),"")))</f>
        <v/>
      </c>
      <c r="N44" s="603" t="str">
        <f>IF(C45="選択","",IF(C45="中止",-(I44),IF(C45="変更",(I45-I44),"")))</f>
        <v/>
      </c>
      <c r="O44" s="717" t="str">
        <f t="shared" si="1"/>
        <v/>
      </c>
      <c r="P44" s="603" t="str">
        <f>IF(B44="","",IF(C45="変更",H45,IF(C45="中止",0,IF(B44="報告済",'⑦1.活動計画変更（販促）'!P44,H44))))</f>
        <v/>
      </c>
      <c r="Q44" s="603" t="str">
        <f>IF(B44="","",IF(C45="変更",I45,IF(C45="中止",0,IF(B44="報告済",'⑦1.活動計画変更（販促）'!Q44,I44))))</f>
        <v/>
      </c>
      <c r="R44" s="165">
        <f>IF(C45="変更",'⑧2.変更活動積算内訳（販促） '!N197,IF('⑧1.活動計画変更（販促）'!C45="中止",0,'⑧2.変更活動積算内訳（販促） '!G197))</f>
        <v>0</v>
      </c>
      <c r="S44" s="165">
        <f>IF(C45="変更",'⑧2.変更活動積算内訳（販促） '!O197,IF('⑧1.活動計画変更（販促）'!C45="中止",0,'⑧2.変更活動積算内訳（販促） '!H197))</f>
        <v>0</v>
      </c>
    </row>
    <row r="45" spans="1:19" ht="36" customHeight="1" thickBot="1">
      <c r="B45" s="813"/>
      <c r="C45" s="696" t="s">
        <v>225</v>
      </c>
      <c r="D45" s="814"/>
      <c r="E45" s="815"/>
      <c r="F45" s="815"/>
      <c r="G45" s="816"/>
      <c r="H45" s="828" t="str">
        <f>IF('⑧2.変更活動積算内訳（販促） '!M197="","",'⑧2.変更活動積算内訳（販促） '!M197)</f>
        <v/>
      </c>
      <c r="I45" s="817"/>
      <c r="J45" s="834" t="str">
        <f t="shared" si="0"/>
        <v/>
      </c>
      <c r="M45" s="582"/>
      <c r="N45" s="582"/>
      <c r="O45" s="684"/>
      <c r="P45" s="582"/>
      <c r="Q45" s="582"/>
      <c r="R45" s="147"/>
      <c r="S45" s="147"/>
    </row>
    <row r="46" spans="1:19" ht="36" customHeight="1">
      <c r="B46" s="818" t="str">
        <f>IF('②4.実施状況（販促）'!G25="実施済","報告済",IF('②4.実施状況（販促）'!B25="中止","中止",'②4.実施状況（販促）'!B25))</f>
        <v/>
      </c>
      <c r="C46" s="819" t="str">
        <f>IF(B46="","",IF(B46="報告済","",IF(B46="中止","",IF('⑦1.活動計画変更（販促）'!C47="変更","変更","申請時"))))</f>
        <v/>
      </c>
      <c r="D46" s="820" t="str">
        <f>IF(C46="","",'②4.実施状況（販促）'!C25)</f>
        <v/>
      </c>
      <c r="E46" s="821" t="str">
        <f>IF($C46="","",'②4.実施状況（販促）'!D25)</f>
        <v/>
      </c>
      <c r="F46" s="821" t="str">
        <f>IF($C46="","",'②4.実施状況（販促）'!E25)</f>
        <v/>
      </c>
      <c r="G46" s="822" t="str">
        <f>IF($C46="","",'②4.実施状況（販促）'!F25)</f>
        <v/>
      </c>
      <c r="H46" s="826" t="str">
        <f>IF($C46="","",IF('⑦1.活動計画変更（販促）'!$C47="変更",'⑦1.活動計画変更（販促）'!H47,'⑦1.活動計画変更（販促）'!H46))</f>
        <v/>
      </c>
      <c r="I46" s="823" t="str">
        <f>IF($C46="","",IF('⑦1.活動計画変更（販促）'!$C47="変更",'⑦1.活動計画変更（販促）'!I47,'⑦1.活動計画変更（販促）'!I46))</f>
        <v/>
      </c>
      <c r="J46" s="829" t="str">
        <f>IF(I46="","",(I46/H46))</f>
        <v/>
      </c>
      <c r="L46" s="146"/>
      <c r="M46" s="716" t="str">
        <f>IF(C47="選択","",IF(C47="中止",-(H46),IF(C47="変更",(H47-H46),"")))</f>
        <v/>
      </c>
      <c r="N46" s="716" t="str">
        <f>IF(C47="選択","",IF(C47="中止",-(I46),IF(C47="変更",(I47-I46),"")))</f>
        <v/>
      </c>
      <c r="O46" s="717" t="str">
        <f>IF(B46="","",B46)</f>
        <v/>
      </c>
      <c r="P46" s="716" t="str">
        <f>IF(B46="","",IF(C47="変更",H47,IF(C47="中止",0,IF(B46="報告済",'⑦1.活動計画変更（販促）'!P46,H46))))</f>
        <v/>
      </c>
      <c r="Q46" s="716" t="str">
        <f>IF(B46="","",IF(C47="変更",I47,IF(C47="中止",0,IF(B46="報告済",'⑦1.活動計画変更（販促）'!Q46,I46))))</f>
        <v/>
      </c>
      <c r="R46" s="718">
        <f>IF(C47="変更",'⑧2.変更活動積算内訳（販促） '!N207,IF('⑧1.活動計画変更（販促）'!C47="中止",0,'⑧2.変更活動積算内訳（販促） '!G207))</f>
        <v>0</v>
      </c>
      <c r="S46" s="718">
        <f>IF(C47="変更",'⑧2.変更活動積算内訳（販促） '!O207,IF('⑧1.活動計画変更（販促）'!C47="中止",0,'⑧2.変更活動積算内訳（販促） '!H207))</f>
        <v>0</v>
      </c>
    </row>
    <row r="47" spans="1:19" ht="36" customHeight="1">
      <c r="B47" s="808"/>
      <c r="C47" s="685" t="s">
        <v>225</v>
      </c>
      <c r="D47" s="809"/>
      <c r="E47" s="810"/>
      <c r="F47" s="810"/>
      <c r="G47" s="811"/>
      <c r="H47" s="827" t="str">
        <f>IF('⑧2.変更活動積算内訳（販促） '!M207="","",'⑧2.変更活動積算内訳（販促） '!M207)</f>
        <v/>
      </c>
      <c r="I47" s="812"/>
      <c r="J47" s="830" t="str">
        <f t="shared" ref="J47:J85" si="2">IF(I47="","",(I47/H47))</f>
        <v/>
      </c>
      <c r="L47" s="151"/>
      <c r="M47" s="582"/>
      <c r="N47" s="582"/>
      <c r="O47" s="684"/>
      <c r="P47" s="582"/>
      <c r="Q47" s="582"/>
      <c r="R47" s="147"/>
      <c r="S47" s="147"/>
    </row>
    <row r="48" spans="1:19" ht="36" customHeight="1">
      <c r="B48" s="818" t="str">
        <f>IF('②4.実施状況（販促）'!G26="実施済","報告済",IF('②4.実施状況（販促）'!B26="中止","中止",'②4.実施状況（販促）'!B26))</f>
        <v/>
      </c>
      <c r="C48" s="819" t="str">
        <f>IF(B48="","",IF(B48="報告済","",IF(B48="中止","",IF('⑦1.活動計画変更（販促）'!C49="変更","変更","申請時"))))</f>
        <v/>
      </c>
      <c r="D48" s="820" t="str">
        <f>IF(C48="","",'②4.実施状況（販促）'!C26)</f>
        <v/>
      </c>
      <c r="E48" s="821" t="str">
        <f>IF($C48="","",'②4.実施状況（販促）'!D26)</f>
        <v/>
      </c>
      <c r="F48" s="821" t="str">
        <f>IF($C48="","",'②4.実施状況（販促）'!E26)</f>
        <v/>
      </c>
      <c r="G48" s="822" t="str">
        <f>IF($C48="","",'②4.実施状況（販促）'!F26)</f>
        <v/>
      </c>
      <c r="H48" s="826" t="str">
        <f>IF($C48="","",IF('⑦1.活動計画変更（販促）'!$C49="変更",'⑦1.活動計画変更（販促）'!H49,'⑦1.活動計画変更（販促）'!H48))</f>
        <v/>
      </c>
      <c r="I48" s="823" t="str">
        <f>IF($C48="","",IF('⑦1.活動計画変更（販促）'!$C49="変更",'⑦1.活動計画変更（販促）'!I49,'⑦1.活動計画変更（販促）'!I48))</f>
        <v/>
      </c>
      <c r="J48" s="831" t="str">
        <f t="shared" si="2"/>
        <v/>
      </c>
      <c r="L48" s="146"/>
      <c r="M48" s="603" t="str">
        <f>IF(C49="選択","",IF(C49="中止",H48,IF(C49="変更",(H49-H48),"")))</f>
        <v/>
      </c>
      <c r="N48" s="603" t="str">
        <f>IF(C49="選択","",IF(C49="中止",-(I48),IF(C49="変更",(I49-I48),"")))</f>
        <v/>
      </c>
      <c r="O48" s="717" t="str">
        <f t="shared" ref="O48" si="3">IF(B48="","",B48)</f>
        <v/>
      </c>
      <c r="P48" s="603" t="str">
        <f>IF(B48="","",IF(C49="変更",H49,IF(C49="中止",0,IF(B48="報告済",'⑦1.活動計画変更（販促）'!P48,H48))))</f>
        <v/>
      </c>
      <c r="Q48" s="603" t="str">
        <f>IF(B48="","",IF(C49="変更",I49,IF(C49="中止",0,IF(B48="報告済",'⑦1.活動計画変更（販促）'!Q48,I48))))</f>
        <v/>
      </c>
      <c r="R48" s="165">
        <f>IF(C49="変更",'⑧2.変更活動積算内訳（販促） '!N217,IF('⑧1.活動計画変更（販促）'!C49="中止",0,'⑧2.変更活動積算内訳（販促） '!G217))</f>
        <v>0</v>
      </c>
      <c r="S48" s="165">
        <f>IF(C49="変更",'⑧2.変更活動積算内訳（販促） '!O217,IF('⑧1.活動計画変更（販促）'!C49="中止",0,'⑧2.変更活動積算内訳（販促） '!H217))</f>
        <v>0</v>
      </c>
    </row>
    <row r="49" spans="2:19" ht="36" customHeight="1">
      <c r="B49" s="808"/>
      <c r="C49" s="685" t="s">
        <v>225</v>
      </c>
      <c r="D49" s="809"/>
      <c r="E49" s="810"/>
      <c r="F49" s="810"/>
      <c r="G49" s="811"/>
      <c r="H49" s="827" t="str">
        <f>IF('⑧2.変更活動積算内訳（販促） '!M217="","",'⑧2.変更活動積算内訳（販促） '!M217)</f>
        <v/>
      </c>
      <c r="I49" s="812"/>
      <c r="J49" s="832" t="str">
        <f t="shared" si="2"/>
        <v/>
      </c>
      <c r="L49" s="152"/>
      <c r="M49" s="582"/>
      <c r="N49" s="582"/>
      <c r="O49" s="684"/>
      <c r="P49" s="582"/>
      <c r="Q49" s="582"/>
      <c r="R49" s="147"/>
      <c r="S49" s="147"/>
    </row>
    <row r="50" spans="2:19" ht="36" customHeight="1">
      <c r="B50" s="818" t="str">
        <f>IF('②4.実施状況（販促）'!G27="実施済","報告済",IF('②4.実施状況（販促）'!B27="中止","中止",'②4.実施状況（販促）'!B27))</f>
        <v/>
      </c>
      <c r="C50" s="819" t="str">
        <f>IF(B50="","",IF(B50="報告済","",IF(B50="中止","",IF('⑦1.活動計画変更（販促）'!C51="変更","変更","申請時"))))</f>
        <v/>
      </c>
      <c r="D50" s="820" t="str">
        <f>IF(C50="","",'②4.実施状況（販促）'!C27)</f>
        <v/>
      </c>
      <c r="E50" s="821" t="str">
        <f>IF($C50="","",'②4.実施状況（販促）'!D27)</f>
        <v/>
      </c>
      <c r="F50" s="821" t="str">
        <f>IF($C50="","",'②4.実施状況（販促）'!E27)</f>
        <v/>
      </c>
      <c r="G50" s="822" t="str">
        <f>IF($C50="","",'②4.実施状況（販促）'!F27)</f>
        <v/>
      </c>
      <c r="H50" s="826" t="str">
        <f>IF($C50="","",IF('⑦1.活動計画変更（販促）'!$C51="変更",'⑦1.活動計画変更（販促）'!H51,'⑦1.活動計画変更（販促）'!H50))</f>
        <v/>
      </c>
      <c r="I50" s="823" t="str">
        <f>IF($C50="","",IF('⑦1.活動計画変更（販促）'!$C51="変更",'⑦1.活動計画変更（販促）'!I51,'⑦1.活動計画変更（販促）'!I50))</f>
        <v/>
      </c>
      <c r="J50" s="831" t="str">
        <f t="shared" si="2"/>
        <v/>
      </c>
      <c r="L50" s="668"/>
      <c r="M50" s="603" t="str">
        <f>IF(C51="選択","",IF(C51="中止",-(H50),IF(C51="変更",(H51-H50),"")))</f>
        <v/>
      </c>
      <c r="N50" s="603" t="str">
        <f>IF(C51="選択","",IF(C51="中止",-(I50),IF(C51="変更",(I51-I50),"")))</f>
        <v/>
      </c>
      <c r="O50" s="717" t="str">
        <f t="shared" ref="O50" si="4">IF(B50="","",B50)</f>
        <v/>
      </c>
      <c r="P50" s="603" t="str">
        <f>IF(B50="","",IF(C51="変更",H51,IF(C51="中止",0,IF(B50="報告済",'⑦1.活動計画変更（販促）'!P50,H50))))</f>
        <v/>
      </c>
      <c r="Q50" s="603" t="str">
        <f>IF(B50="","",IF(C51="変更",I51,IF(C51="中止",0,IF(B50="報告済",'⑦1.活動計画変更（販促）'!Q50,I50))))</f>
        <v/>
      </c>
      <c r="R50" s="165">
        <f>IF(C51="変更",'⑧2.変更活動積算内訳（販促） '!N227,IF('⑧1.活動計画変更（販促）'!C51="中止",0,'⑧2.変更活動積算内訳（販促） '!G227))</f>
        <v>0</v>
      </c>
      <c r="S50" s="165">
        <f>IF(C51="変更",'⑧2.変更活動積算内訳（販促） '!O227,IF('⑧1.活動計画変更（販促）'!C51="中止",0,'⑧2.変更活動積算内訳（販促） '!H227))</f>
        <v>0</v>
      </c>
    </row>
    <row r="51" spans="2:19" ht="36" customHeight="1">
      <c r="B51" s="808"/>
      <c r="C51" s="685" t="s">
        <v>225</v>
      </c>
      <c r="D51" s="809"/>
      <c r="E51" s="810"/>
      <c r="F51" s="810"/>
      <c r="G51" s="811"/>
      <c r="H51" s="827" t="str">
        <f>IF('⑧2.変更活動積算内訳（販促） '!M227="","",'⑧2.変更活動積算内訳（販促） '!M227)</f>
        <v/>
      </c>
      <c r="I51" s="812"/>
      <c r="J51" s="832" t="str">
        <f t="shared" si="2"/>
        <v/>
      </c>
      <c r="M51" s="582"/>
      <c r="N51" s="582"/>
      <c r="O51" s="684"/>
      <c r="P51" s="582"/>
      <c r="Q51" s="582"/>
      <c r="R51" s="147"/>
      <c r="S51" s="147"/>
    </row>
    <row r="52" spans="2:19" ht="36" customHeight="1">
      <c r="B52" s="818" t="str">
        <f>IF('②4.実施状況（販促）'!G28="実施済","報告済",IF('②4.実施状況（販促）'!B28="中止","中止",'②4.実施状況（販促）'!B28))</f>
        <v/>
      </c>
      <c r="C52" s="819" t="str">
        <f>IF(B52="","",IF(B52="報告済","",IF(B52="中止","",IF('⑦1.活動計画変更（販促）'!C53="変更","変更","申請時"))))</f>
        <v/>
      </c>
      <c r="D52" s="820" t="str">
        <f>IF(C52="","",'②4.実施状況（販促）'!C28)</f>
        <v/>
      </c>
      <c r="E52" s="821" t="str">
        <f>IF($C52="","",'②4.実施状況（販促）'!D28)</f>
        <v/>
      </c>
      <c r="F52" s="821" t="str">
        <f>IF($C52="","",'②4.実施状況（販促）'!E28)</f>
        <v/>
      </c>
      <c r="G52" s="822" t="str">
        <f>IF($C52="","",'②4.実施状況（販促）'!F28)</f>
        <v/>
      </c>
      <c r="H52" s="826" t="str">
        <f>IF($C52="","",IF('⑦1.活動計画変更（販促）'!$C53="変更",'⑦1.活動計画変更（販促）'!H53,'⑦1.活動計画変更（販促）'!H52))</f>
        <v/>
      </c>
      <c r="I52" s="823" t="str">
        <f>IF($C52="","",IF('⑦1.活動計画変更（販促）'!$C53="変更",'⑦1.活動計画変更（販促）'!I53,'⑦1.活動計画変更（販促）'!I52))</f>
        <v/>
      </c>
      <c r="J52" s="831" t="str">
        <f t="shared" si="2"/>
        <v/>
      </c>
      <c r="M52" s="603" t="str">
        <f>IF(C53="選択","",IF(C53="中止",-(H52),IF(C53="変更",(H53-H52),"")))</f>
        <v/>
      </c>
      <c r="N52" s="603" t="str">
        <f>IF(C53="選択","",IF(C53="中止",-(I52),IF(C53="変更",(I53-I52),"")))</f>
        <v/>
      </c>
      <c r="O52" s="717" t="str">
        <f t="shared" ref="O52" si="5">IF(B52="","",B52)</f>
        <v/>
      </c>
      <c r="P52" s="603" t="str">
        <f>IF(B52="","",IF(C53="変更",H53,IF(C53="中止",0,IF(B52="報告済",'⑦1.活動計画変更（販促）'!P52,H52))))</f>
        <v/>
      </c>
      <c r="Q52" s="603" t="str">
        <f>IF(B52="","",IF(C53="変更",I53,IF(C53="中止",0,IF(B52="報告済",'⑦1.活動計画変更（販促）'!Q52,I52))))</f>
        <v/>
      </c>
      <c r="R52" s="165">
        <f>IF(C53="変更",'⑧2.変更活動積算内訳（販促） '!N237,IF('⑧1.活動計画変更（販促）'!C53="中止",0,'⑧2.変更活動積算内訳（販促） '!G237))</f>
        <v>0</v>
      </c>
      <c r="S52" s="165">
        <f>IF(C53="変更",'⑧2.変更活動積算内訳（販促） '!O237,IF('⑧1.活動計画変更（販促）'!C53="中止",0,'⑧2.変更活動積算内訳（販促） '!H237))</f>
        <v>0</v>
      </c>
    </row>
    <row r="53" spans="2:19" ht="36" customHeight="1">
      <c r="B53" s="808"/>
      <c r="C53" s="685" t="s">
        <v>225</v>
      </c>
      <c r="D53" s="809"/>
      <c r="E53" s="810"/>
      <c r="F53" s="810"/>
      <c r="G53" s="811"/>
      <c r="H53" s="827" t="str">
        <f>IF('⑧2.変更活動積算内訳（販促） '!M237="","",'⑧2.変更活動積算内訳（販促） '!M237)</f>
        <v/>
      </c>
      <c r="I53" s="812"/>
      <c r="J53" s="832" t="str">
        <f t="shared" si="2"/>
        <v/>
      </c>
      <c r="M53" s="582"/>
      <c r="N53" s="582"/>
      <c r="O53" s="684"/>
      <c r="P53" s="582"/>
      <c r="Q53" s="582"/>
      <c r="R53" s="147"/>
      <c r="S53" s="147"/>
    </row>
    <row r="54" spans="2:19" ht="36" customHeight="1">
      <c r="B54" s="818" t="str">
        <f>IF('②4.実施状況（販促）'!G29="実施済","報告済",IF('②4.実施状況（販促）'!B29="中止","中止",'②4.実施状況（販促）'!B29))</f>
        <v/>
      </c>
      <c r="C54" s="819" t="str">
        <f>IF(B54="","",IF(B54="報告済","",IF(B54="中止","",IF('⑦1.活動計画変更（販促）'!C55="変更","変更","申請時"))))</f>
        <v/>
      </c>
      <c r="D54" s="820" t="str">
        <f>IF(C54="","",'②4.実施状況（販促）'!C29)</f>
        <v/>
      </c>
      <c r="E54" s="821" t="str">
        <f>IF($C54="","",'②4.実施状況（販促）'!D29)</f>
        <v/>
      </c>
      <c r="F54" s="821" t="str">
        <f>IF($C54="","",'②4.実施状況（販促）'!E29)</f>
        <v/>
      </c>
      <c r="G54" s="822" t="str">
        <f>IF($C54="","",'②4.実施状況（販促）'!F29)</f>
        <v/>
      </c>
      <c r="H54" s="826" t="str">
        <f>IF($C54="","",IF('⑦1.活動計画変更（販促）'!$C55="変更",'⑦1.活動計画変更（販促）'!H55,'⑦1.活動計画変更（販促）'!H54))</f>
        <v/>
      </c>
      <c r="I54" s="823" t="str">
        <f>IF($C54="","",IF('⑦1.活動計画変更（販促）'!$C55="変更",'⑦1.活動計画変更（販促）'!I55,'⑦1.活動計画変更（販促）'!I54))</f>
        <v/>
      </c>
      <c r="J54" s="831" t="str">
        <f t="shared" si="2"/>
        <v/>
      </c>
      <c r="M54" s="603" t="str">
        <f>IF(C55="選択","",IF(C55="中止",-(H54),IF(C55="変更",(H55-H54),"")))</f>
        <v/>
      </c>
      <c r="N54" s="603" t="str">
        <f>IF(C55="選択","",IF(C55="中止",-(I54),IF(C55="変更",(I55-I54),"")))</f>
        <v/>
      </c>
      <c r="O54" s="717" t="str">
        <f t="shared" ref="O54" si="6">IF(B54="","",B54)</f>
        <v/>
      </c>
      <c r="P54" s="603" t="str">
        <f>IF(B54="","",IF(C55="変更",H55,IF(C55="中止",0,IF(B54="報告済",'⑦1.活動計画変更（販促）'!P54,H54))))</f>
        <v/>
      </c>
      <c r="Q54" s="603" t="str">
        <f>IF(B54="","",IF(C55="変更",I55,IF(C55="中止",0,IF(B54="報告済",'⑦1.活動計画変更（販促）'!Q54,I54))))</f>
        <v/>
      </c>
      <c r="R54" s="165">
        <f>IF(C55="変更",'⑧2.変更活動積算内訳（販促） '!N247,IF('⑧1.活動計画変更（販促）'!C55="中止",0,'⑧2.変更活動積算内訳（販促） '!G247))</f>
        <v>0</v>
      </c>
      <c r="S54" s="165">
        <f>IF(C55="変更",'⑧2.変更活動積算内訳（販促） '!O247,IF('⑧1.活動計画変更（販促）'!C55="中止",0,'⑧2.変更活動積算内訳（販促） '!H247))</f>
        <v>0</v>
      </c>
    </row>
    <row r="55" spans="2:19" ht="36" customHeight="1">
      <c r="B55" s="808"/>
      <c r="C55" s="685" t="s">
        <v>225</v>
      </c>
      <c r="D55" s="809"/>
      <c r="E55" s="810"/>
      <c r="F55" s="810"/>
      <c r="G55" s="811"/>
      <c r="H55" s="827" t="str">
        <f>IF('⑧2.変更活動積算内訳（販促） '!M247="","",'⑧2.変更活動積算内訳（販促） '!M247)</f>
        <v/>
      </c>
      <c r="I55" s="812"/>
      <c r="J55" s="832" t="str">
        <f t="shared" si="2"/>
        <v/>
      </c>
      <c r="K55" s="836"/>
      <c r="M55" s="582"/>
      <c r="N55" s="582"/>
      <c r="O55" s="684"/>
      <c r="P55" s="582"/>
      <c r="Q55" s="582"/>
      <c r="R55" s="147"/>
      <c r="S55" s="147"/>
    </row>
    <row r="56" spans="2:19" ht="36" customHeight="1">
      <c r="B56" s="818" t="str">
        <f>IF('②4.実施状況（販促）'!G30="実施済","報告済",IF('②4.実施状況（販促）'!B30="中止","中止",'②4.実施状況（販促）'!B30))</f>
        <v/>
      </c>
      <c r="C56" s="819" t="str">
        <f>IF(B56="","",IF(B56="報告済","",IF(B56="中止","",IF('⑦1.活動計画変更（販促）'!C57="変更","変更","申請時"))))</f>
        <v/>
      </c>
      <c r="D56" s="820" t="str">
        <f>IF(C56="","",'②4.実施状況（販促）'!C30)</f>
        <v/>
      </c>
      <c r="E56" s="821" t="str">
        <f>IF($C56="","",'②4.実施状況（販促）'!D30)</f>
        <v/>
      </c>
      <c r="F56" s="821" t="str">
        <f>IF($C56="","",'②4.実施状況（販促）'!E30)</f>
        <v/>
      </c>
      <c r="G56" s="822" t="str">
        <f>IF($C56="","",'②4.実施状況（販促）'!F30)</f>
        <v/>
      </c>
      <c r="H56" s="826" t="str">
        <f>IF($C56="","",IF('⑦1.活動計画変更（販促）'!$C57="変更",'⑦1.活動計画変更（販促）'!H57,'⑦1.活動計画変更（販促）'!H56))</f>
        <v/>
      </c>
      <c r="I56" s="823" t="str">
        <f>IF($C56="","",IF('⑦1.活動計画変更（販促）'!$C57="変更",'⑦1.活動計画変更（販促）'!I57,'⑦1.活動計画変更（販促）'!I56))</f>
        <v/>
      </c>
      <c r="J56" s="833" t="str">
        <f t="shared" si="2"/>
        <v/>
      </c>
      <c r="M56" s="603" t="str">
        <f>IF(C57="選択","",IF(C57="中止",-(H56),IF(C57="変更",(H57-H56),"")))</f>
        <v/>
      </c>
      <c r="N56" s="603" t="str">
        <f>IF(C57="選択","",IF(C57="中止",-(I56),IF(C57="変更",(I57-I56),"")))</f>
        <v/>
      </c>
      <c r="O56" s="717" t="str">
        <f t="shared" ref="O56" si="7">IF(B56="","",B56)</f>
        <v/>
      </c>
      <c r="P56" s="603" t="str">
        <f>IF(B56="","",IF(C57="変更",H57,IF(C57="中止",0,IF(B56="報告済",'⑦1.活動計画変更（販促）'!P56,H56))))</f>
        <v/>
      </c>
      <c r="Q56" s="603" t="str">
        <f>IF(B56="","",IF(C57="変更",I57,IF(C57="中止",0,IF(B56="報告済",'⑦1.活動計画変更（販促）'!Q56,I56))))</f>
        <v/>
      </c>
      <c r="R56" s="165">
        <f>IF(C57="変更",'⑧2.変更活動積算内訳（販促） '!N257,IF('⑧1.活動計画変更（販促）'!C57="中止",0,'⑧2.変更活動積算内訳（販促） '!G257))</f>
        <v>0</v>
      </c>
      <c r="S56" s="165">
        <f>IF(C57="変更",'⑧2.変更活動積算内訳（販促） '!O257,IF('⑧1.活動計画変更（販促）'!C57="中止",0,'⑧2.変更活動積算内訳（販促） '!H257))</f>
        <v>0</v>
      </c>
    </row>
    <row r="57" spans="2:19" ht="36" customHeight="1" thickBot="1">
      <c r="B57" s="813"/>
      <c r="C57" s="696" t="s">
        <v>225</v>
      </c>
      <c r="D57" s="814"/>
      <c r="E57" s="815"/>
      <c r="F57" s="815"/>
      <c r="G57" s="816"/>
      <c r="H57" s="828" t="str">
        <f>IF('⑧2.変更活動積算内訳（販促） '!M257="","",'⑧2.変更活動積算内訳（販促） '!M257)</f>
        <v/>
      </c>
      <c r="I57" s="817"/>
      <c r="J57" s="834" t="str">
        <f t="shared" si="2"/>
        <v/>
      </c>
      <c r="M57" s="582"/>
      <c r="N57" s="582"/>
      <c r="O57" s="684"/>
      <c r="P57" s="582"/>
      <c r="Q57" s="582"/>
      <c r="R57" s="147"/>
      <c r="S57" s="147"/>
    </row>
    <row r="58" spans="2:19" ht="36" customHeight="1">
      <c r="B58" s="818" t="str">
        <f>IF('②4.実施状況（販促）'!G31="実施済","報告済",IF('②4.実施状況（販促）'!B31="中止","中止",'②4.実施状況（販促）'!B31))</f>
        <v/>
      </c>
      <c r="C58" s="824" t="str">
        <f>IF(B58="","",IF(B58="報告済","",IF(B58="中止","",IF('⑦1.活動計画変更（販促）'!C59="変更","変更","申請時"))))</f>
        <v/>
      </c>
      <c r="D58" s="820" t="str">
        <f>IF(C58="","",'②4.実施状況（販促）'!C31)</f>
        <v/>
      </c>
      <c r="E58" s="821" t="str">
        <f>IF($C58="","",'②4.実施状況（販促）'!D31)</f>
        <v/>
      </c>
      <c r="F58" s="821" t="str">
        <f>IF($C58="","",'②4.実施状況（販促）'!E31)</f>
        <v/>
      </c>
      <c r="G58" s="822" t="str">
        <f>IF($C58="","",'②4.実施状況（販促）'!F31)</f>
        <v/>
      </c>
      <c r="H58" s="826" t="str">
        <f>IF($C58="","",IF('⑦1.活動計画変更（販促）'!$C59="変更",'⑦1.活動計画変更（販促）'!H59,'⑦1.活動計画変更（販促）'!H58))</f>
        <v/>
      </c>
      <c r="I58" s="823" t="str">
        <f>IF($C58="","",IF('⑦1.活動計画変更（販促）'!$C59="変更",'⑦1.活動計画変更（販促）'!I59,'⑦1.活動計画変更（販促）'!I58))</f>
        <v/>
      </c>
      <c r="J58" s="833" t="str">
        <f t="shared" si="2"/>
        <v/>
      </c>
      <c r="M58" s="603" t="str">
        <f>IF(C59="選択","",IF(C59="中止",-(H58),IF(C59="変更",(H59-H58),"")))</f>
        <v/>
      </c>
      <c r="N58" s="603" t="str">
        <f>IF(C59="選択","",IF(C59="中止",-(I58),IF(C59="変更",(I59-I58),"")))</f>
        <v/>
      </c>
      <c r="O58" s="717" t="str">
        <f t="shared" ref="O58" si="8">IF(B58="","",B58)</f>
        <v/>
      </c>
      <c r="P58" s="603" t="str">
        <f>IF(B58="","",IF(C59="変更",H59,IF(C59="中止",0,IF(B58="報告済",'⑦1.活動計画変更（販促）'!P58,H58))))</f>
        <v/>
      </c>
      <c r="Q58" s="603" t="str">
        <f>IF(B58="","",IF(C59="変更",I59,IF(C59="中止",0,IF(B58="報告済",'⑦1.活動計画変更（販促）'!Q58,I58))))</f>
        <v/>
      </c>
      <c r="R58" s="165">
        <f>IF(C59="変更",'⑧2.変更活動積算内訳（販促） '!N267,IF('⑧1.活動計画変更（販促）'!C59="中止",0,'⑧2.変更活動積算内訳（販促） '!G267))</f>
        <v>0</v>
      </c>
      <c r="S58" s="165">
        <f>IF(C59="変更",'⑧2.変更活動積算内訳（販促） '!O267,IF('⑧1.活動計画変更（販促）'!C59="中止",0,'⑧2.変更活動積算内訳（販促） '!H267))</f>
        <v>0</v>
      </c>
    </row>
    <row r="59" spans="2:19" ht="36" customHeight="1">
      <c r="B59" s="808"/>
      <c r="C59" s="685" t="s">
        <v>225</v>
      </c>
      <c r="D59" s="809"/>
      <c r="E59" s="810"/>
      <c r="F59" s="810"/>
      <c r="G59" s="811"/>
      <c r="H59" s="827" t="str">
        <f>IF('⑧2.変更活動積算内訳（販促） '!M267="","",'⑧2.変更活動積算内訳（販促） '!M267)</f>
        <v/>
      </c>
      <c r="I59" s="812"/>
      <c r="J59" s="835" t="str">
        <f t="shared" si="2"/>
        <v/>
      </c>
      <c r="M59" s="582"/>
      <c r="N59" s="582"/>
      <c r="O59" s="684"/>
      <c r="P59" s="582"/>
      <c r="Q59" s="582"/>
      <c r="R59" s="147"/>
      <c r="S59" s="147"/>
    </row>
    <row r="60" spans="2:19" ht="36" customHeight="1">
      <c r="B60" s="818" t="str">
        <f>IF('②4.実施状況（販促）'!G32="実施済","報告済",IF('②4.実施状況（販促）'!B32="中止","中止",'②4.実施状況（販促）'!B32))</f>
        <v/>
      </c>
      <c r="C60" s="819" t="str">
        <f>IF(B60="","",IF(B60="報告済","",IF(B60="中止","",IF('⑦1.活動計画変更（販促）'!C61="変更","変更","申請時"))))</f>
        <v/>
      </c>
      <c r="D60" s="820" t="str">
        <f>IF(C60="","",'②4.実施状況（販促）'!C32)</f>
        <v/>
      </c>
      <c r="E60" s="821" t="str">
        <f>IF($C60="","",'②4.実施状況（販促）'!D32)</f>
        <v/>
      </c>
      <c r="F60" s="821" t="str">
        <f>IF($C60="","",'②4.実施状況（販促）'!E32)</f>
        <v/>
      </c>
      <c r="G60" s="822" t="str">
        <f>IF($C60="","",'②4.実施状況（販促）'!F32)</f>
        <v/>
      </c>
      <c r="H60" s="826" t="str">
        <f>IF($C60="","",IF('⑦1.活動計画変更（販促）'!$C61="変更",'⑦1.活動計画変更（販促）'!H61,'⑦1.活動計画変更（販促）'!H60))</f>
        <v/>
      </c>
      <c r="I60" s="823" t="str">
        <f>IF($C60="","",IF('⑦1.活動計画変更（販促）'!$C61="変更",'⑦1.活動計画変更（販促）'!I61,'⑦1.活動計画変更（販促）'!I60))</f>
        <v/>
      </c>
      <c r="J60" s="833" t="str">
        <f t="shared" si="2"/>
        <v/>
      </c>
      <c r="M60" s="603" t="str">
        <f>IF(C61="選択","",IF(C61="中止",-(H60),IF(C61="変更",(H61-H60),"")))</f>
        <v/>
      </c>
      <c r="N60" s="603" t="str">
        <f>IF(C61="選択","",IF(C61="中止",-(I60),IF(C61="変更",(I61-I60),"")))</f>
        <v/>
      </c>
      <c r="O60" s="717" t="str">
        <f t="shared" ref="O60" si="9">IF(B60="","",B60)</f>
        <v/>
      </c>
      <c r="P60" s="603" t="str">
        <f>IF(B60="","",IF(C61="変更",H61,IF(C61="中止",0,IF(B60="報告済",'⑦1.活動計画変更（販促）'!P60,H60))))</f>
        <v/>
      </c>
      <c r="Q60" s="603" t="str">
        <f>IF(B60="","",IF(C61="変更",I61,IF(C61="中止",0,IF(B60="報告済",'⑦1.活動計画変更（販促）'!Q60,I60))))</f>
        <v/>
      </c>
      <c r="R60" s="165">
        <f>IF(C61="変更",'⑧2.変更活動積算内訳（販促） '!N277,IF('⑧1.活動計画変更（販促）'!C61="中止",0,'⑧2.変更活動積算内訳（販促） '!G277))</f>
        <v>0</v>
      </c>
      <c r="S60" s="165">
        <f>IF(C61="変更",'⑧2.変更活動積算内訳（販促） '!O277,IF('⑧1.活動計画変更（販促）'!C61="中止",0,'⑧2.変更活動積算内訳（販促） '!H277))</f>
        <v>0</v>
      </c>
    </row>
    <row r="61" spans="2:19" ht="36" customHeight="1">
      <c r="B61" s="808"/>
      <c r="C61" s="685" t="s">
        <v>225</v>
      </c>
      <c r="D61" s="809"/>
      <c r="E61" s="810"/>
      <c r="F61" s="810"/>
      <c r="G61" s="811"/>
      <c r="H61" s="827" t="str">
        <f>IF('⑧2.変更活動積算内訳（販促） '!M277="","",'⑧2.変更活動積算内訳（販促） '!M277)</f>
        <v/>
      </c>
      <c r="I61" s="812"/>
      <c r="J61" s="835" t="str">
        <f t="shared" si="2"/>
        <v/>
      </c>
      <c r="M61" s="582"/>
      <c r="N61" s="582"/>
      <c r="O61" s="684"/>
      <c r="P61" s="582"/>
      <c r="Q61" s="582"/>
      <c r="R61" s="147"/>
      <c r="S61" s="147"/>
    </row>
    <row r="62" spans="2:19" ht="36" customHeight="1">
      <c r="B62" s="818" t="str">
        <f>IF('②4.実施状況（販促）'!G33="実施済","報告済",IF('②4.実施状況（販促）'!B33="中止","中止",'②4.実施状況（販促）'!B33))</f>
        <v/>
      </c>
      <c r="C62" s="819" t="str">
        <f>IF(B62="","",IF(B62="報告済","",IF(B62="中止","",IF('⑦1.活動計画変更（販促）'!C63="変更","変更","申請時"))))</f>
        <v/>
      </c>
      <c r="D62" s="820" t="str">
        <f>IF(C62="","",'②4.実施状況（販促）'!C33)</f>
        <v/>
      </c>
      <c r="E62" s="821" t="str">
        <f>IF($C62="","",'②4.実施状況（販促）'!D33)</f>
        <v/>
      </c>
      <c r="F62" s="821" t="str">
        <f>IF($C62="","",'②4.実施状況（販促）'!E33)</f>
        <v/>
      </c>
      <c r="G62" s="822" t="str">
        <f>IF($C62="","",'②4.実施状況（販促）'!F33)</f>
        <v/>
      </c>
      <c r="H62" s="826" t="str">
        <f>IF($C62="","",IF('⑦1.活動計画変更（販促）'!$C63="変更",'⑦1.活動計画変更（販促）'!H63,'⑦1.活動計画変更（販促）'!H62))</f>
        <v/>
      </c>
      <c r="I62" s="823" t="str">
        <f>IF($C62="","",IF('⑦1.活動計画変更（販促）'!$C63="変更",'⑦1.活動計画変更（販促）'!I63,'⑦1.活動計画変更（販促）'!I62))</f>
        <v/>
      </c>
      <c r="J62" s="833" t="str">
        <f t="shared" si="2"/>
        <v/>
      </c>
      <c r="M62" s="603" t="str">
        <f>IF(C63="選択","",IF(C63="中止",-(H62),IF(C63="変更",(H63-H62),"")))</f>
        <v/>
      </c>
      <c r="N62" s="603" t="str">
        <f>IF(C63="選択","",IF(C63="中止",-(I62),IF(C63="変更",(I63-I62),"")))</f>
        <v/>
      </c>
      <c r="O62" s="717" t="str">
        <f t="shared" ref="O62" si="10">IF(B62="","",B62)</f>
        <v/>
      </c>
      <c r="P62" s="603" t="str">
        <f>IF(B62="","",IF(C63="変更",H63,IF(C63="中止",0,IF(B62="報告済",'⑦1.活動計画変更（販促）'!P62,H62))))</f>
        <v/>
      </c>
      <c r="Q62" s="603" t="str">
        <f>IF(B62="","",IF(C63="変更",I63,IF(C63="中止",0,IF(B62="報告済",'⑦1.活動計画変更（販促）'!Q62,I62))))</f>
        <v/>
      </c>
      <c r="R62" s="165">
        <f>IF(C63="変更",'⑧2.変更活動積算内訳（販促） '!N287,IF('⑧1.活動計画変更（販促）'!C63="中止",0,'⑧2.変更活動積算内訳（販促） '!G287))</f>
        <v>0</v>
      </c>
      <c r="S62" s="165">
        <f>IF(C63="変更",'⑧2.変更活動積算内訳（販促） '!O287,IF('⑧1.活動計画変更（販促）'!C63="中止",0,'⑧2.変更活動積算内訳（販促） '!H287))</f>
        <v>0</v>
      </c>
    </row>
    <row r="63" spans="2:19" ht="36" customHeight="1">
      <c r="B63" s="808"/>
      <c r="C63" s="685" t="s">
        <v>225</v>
      </c>
      <c r="D63" s="809"/>
      <c r="E63" s="810"/>
      <c r="F63" s="810"/>
      <c r="G63" s="811"/>
      <c r="H63" s="827" t="str">
        <f>IF('⑧2.変更活動積算内訳（販促） '!M287="","",'⑧2.変更活動積算内訳（販促） '!M287)</f>
        <v/>
      </c>
      <c r="I63" s="812"/>
      <c r="J63" s="835" t="str">
        <f t="shared" si="2"/>
        <v/>
      </c>
      <c r="M63" s="582"/>
      <c r="N63" s="582"/>
      <c r="O63" s="684"/>
      <c r="P63" s="582"/>
      <c r="Q63" s="582"/>
      <c r="R63" s="147"/>
      <c r="S63" s="147"/>
    </row>
    <row r="64" spans="2:19" ht="36" customHeight="1">
      <c r="B64" s="818" t="str">
        <f>IF('②4.実施状況（販促）'!G34="実施済","報告済",IF('②4.実施状況（販促）'!B34="中止","中止",'②4.実施状況（販促）'!B34))</f>
        <v/>
      </c>
      <c r="C64" s="819" t="str">
        <f>IF(B64="","",IF(B64="報告済","",IF(B64="中止","",IF('⑦1.活動計画変更（販促）'!C65="変更","変更","申請時"))))</f>
        <v/>
      </c>
      <c r="D64" s="820" t="str">
        <f>IF(C64="","",'②4.実施状況（販促）'!C34)</f>
        <v/>
      </c>
      <c r="E64" s="821" t="str">
        <f>IF($C64="","",'②4.実施状況（販促）'!D34)</f>
        <v/>
      </c>
      <c r="F64" s="821" t="str">
        <f>IF($C64="","",'②4.実施状況（販促）'!E34)</f>
        <v/>
      </c>
      <c r="G64" s="822" t="str">
        <f>IF($C64="","",'②4.実施状況（販促）'!F34)</f>
        <v/>
      </c>
      <c r="H64" s="826" t="str">
        <f>IF($C64="","",IF('⑦1.活動計画変更（販促）'!$C65="変更",'⑦1.活動計画変更（販促）'!H65,'⑦1.活動計画変更（販促）'!H64))</f>
        <v/>
      </c>
      <c r="I64" s="823" t="str">
        <f>IF($C64="","",IF('⑦1.活動計画変更（販促）'!$C65="変更",'⑦1.活動計画変更（販促）'!I65,'⑦1.活動計画変更（販促）'!I64))</f>
        <v/>
      </c>
      <c r="J64" s="833" t="str">
        <f t="shared" si="2"/>
        <v/>
      </c>
      <c r="M64" s="603" t="str">
        <f>IF(C65="選択","",IF(C65="中止",-(H64),IF(C65="変更",(H65-H64),"")))</f>
        <v/>
      </c>
      <c r="N64" s="603" t="str">
        <f>IF(C65="選択","",IF(C65="中止",-(I64),IF(C65="変更",(I65-I64),"")))</f>
        <v/>
      </c>
      <c r="O64" s="717" t="str">
        <f t="shared" ref="O64" si="11">IF(B64="","",B64)</f>
        <v/>
      </c>
      <c r="P64" s="603" t="str">
        <f>IF(B64="","",IF(C65="変更",H65,IF(C65="中止",0,IF(B64="報告済",'⑦1.活動計画変更（販促）'!P64,H64))))</f>
        <v/>
      </c>
      <c r="Q64" s="603" t="str">
        <f>IF(B64="","",IF(C65="変更",I65,IF(C65="中止",0,IF(B64="報告済",'⑦1.活動計画変更（販促）'!Q64,I64))))</f>
        <v/>
      </c>
      <c r="R64" s="165">
        <f>IF(C65="変更",'⑧2.変更活動積算内訳（販促） '!N297,IF('⑧1.活動計画変更（販促）'!C65="中止",0,'⑧2.変更活動積算内訳（販促） '!G297))</f>
        <v>0</v>
      </c>
      <c r="S64" s="165">
        <f>IF(C65="変更",'⑧2.変更活動積算内訳（販促） '!O297,IF('⑧1.活動計画変更（販促）'!C65="中止",0,'⑧2.変更活動積算内訳（販促） '!H297))</f>
        <v>0</v>
      </c>
    </row>
    <row r="65" spans="2:19" ht="36" customHeight="1" thickBot="1">
      <c r="B65" s="813"/>
      <c r="C65" s="696" t="s">
        <v>225</v>
      </c>
      <c r="D65" s="814"/>
      <c r="E65" s="815"/>
      <c r="F65" s="815"/>
      <c r="G65" s="816"/>
      <c r="H65" s="828" t="str">
        <f>IF('⑧2.変更活動積算内訳（販促） '!M297="","",'⑧2.変更活動積算内訳（販促） '!M297)</f>
        <v/>
      </c>
      <c r="I65" s="817"/>
      <c r="J65" s="834" t="str">
        <f t="shared" si="2"/>
        <v/>
      </c>
      <c r="M65" s="582"/>
      <c r="N65" s="582"/>
      <c r="O65" s="684"/>
      <c r="P65" s="582"/>
      <c r="Q65" s="582"/>
      <c r="R65" s="147"/>
      <c r="S65" s="147"/>
    </row>
    <row r="66" spans="2:19" ht="36" customHeight="1">
      <c r="B66" s="818" t="str">
        <f>IF('②4.実施状況（販促）'!G35="実施済","報告済",IF('②4.実施状況（販促）'!B35="中止","中止",'②4.実施状況（販促）'!B35))</f>
        <v/>
      </c>
      <c r="C66" s="824" t="str">
        <f>IF(B66="","",IF(B66="報告済","",IF(B66="中止","",IF('⑦1.活動計画変更（販促）'!C67="変更","変更","申請時"))))</f>
        <v/>
      </c>
      <c r="D66" s="820" t="str">
        <f>IF(C66="","",'②4.実施状況（販促）'!C35)</f>
        <v/>
      </c>
      <c r="E66" s="821" t="str">
        <f>IF($C66="","",'②4.実施状況（販促）'!D35)</f>
        <v/>
      </c>
      <c r="F66" s="821" t="str">
        <f>IF($C66="","",'②4.実施状況（販促）'!E35)</f>
        <v/>
      </c>
      <c r="G66" s="822" t="str">
        <f>IF($C66="","",'②4.実施状況（販促）'!F35)</f>
        <v/>
      </c>
      <c r="H66" s="826" t="str">
        <f>IF($C66="","",IF('⑦1.活動計画変更（販促）'!$C67="変更",'⑦1.活動計画変更（販促）'!H67,'⑦1.活動計画変更（販促）'!H66))</f>
        <v/>
      </c>
      <c r="I66" s="823" t="str">
        <f>IF($C66="","",IF('⑦1.活動計画変更（販促）'!$C67="変更",'⑦1.活動計画変更（販促）'!I67,'⑦1.活動計画変更（販促）'!I66))</f>
        <v/>
      </c>
      <c r="J66" s="833" t="str">
        <f t="shared" si="2"/>
        <v/>
      </c>
      <c r="M66" s="603" t="str">
        <f>IF(C67="選択","",IF(C67="中止",-(H66),IF(C67="変更",(H67-H66),"")))</f>
        <v/>
      </c>
      <c r="N66" s="603" t="str">
        <f>IF(C67="選択","",IF(C67="中止",-(I66),IF(C67="変更",(I67-I66),"")))</f>
        <v/>
      </c>
      <c r="O66" s="717" t="str">
        <f t="shared" ref="O66" si="12">IF(B66="","",B66)</f>
        <v/>
      </c>
      <c r="P66" s="603" t="str">
        <f>IF(B66="","",IF(C67="変更",H67,IF(C67="中止",0,IF(B66="報告済",'⑦1.活動計画変更（販促）'!P66,H66))))</f>
        <v/>
      </c>
      <c r="Q66" s="603" t="str">
        <f>IF(B66="","",IF(C67="変更",I67,IF(C67="中止",0,IF(B66="報告済",'⑦1.活動計画変更（販促）'!Q66,I66))))</f>
        <v/>
      </c>
      <c r="R66" s="165">
        <f>IF(C67="変更",'⑧2.変更活動積算内訳（販促） '!N307,IF('⑧1.活動計画変更（販促）'!C67="中止",0,'⑧2.変更活動積算内訳（販促） '!G307))</f>
        <v>0</v>
      </c>
      <c r="S66" s="165">
        <f>IF(C67="変更",'⑧2.変更活動積算内訳（販促） '!O307,IF('⑧1.活動計画変更（販促）'!C67="中止",0,'⑧2.変更活動積算内訳（販促） '!H307))</f>
        <v>0</v>
      </c>
    </row>
    <row r="67" spans="2:19" ht="36" customHeight="1">
      <c r="B67" s="808"/>
      <c r="C67" s="685" t="s">
        <v>225</v>
      </c>
      <c r="D67" s="809"/>
      <c r="E67" s="810"/>
      <c r="F67" s="810"/>
      <c r="G67" s="811"/>
      <c r="H67" s="827" t="str">
        <f>IF('⑧2.変更活動積算内訳（販促） '!M307="","",'⑧2.変更活動積算内訳（販促） '!M307)</f>
        <v/>
      </c>
      <c r="I67" s="812"/>
      <c r="J67" s="835" t="str">
        <f t="shared" si="2"/>
        <v/>
      </c>
      <c r="M67" s="582"/>
      <c r="N67" s="582"/>
      <c r="O67" s="684"/>
      <c r="P67" s="582"/>
      <c r="Q67" s="582"/>
      <c r="R67" s="147"/>
      <c r="S67" s="147"/>
    </row>
    <row r="68" spans="2:19" ht="36" customHeight="1">
      <c r="B68" s="818" t="str">
        <f>IF('②4.実施状況（販促）'!G36="実施済","報告済",IF('②4.実施状況（販促）'!B36="中止","中止",'②4.実施状況（販促）'!B36))</f>
        <v/>
      </c>
      <c r="C68" s="819" t="str">
        <f>IF(B68="","",IF(B68="報告済","",IF(B68="中止","",IF('⑦1.活動計画変更（販促）'!C69="変更","変更","申請時"))))</f>
        <v/>
      </c>
      <c r="D68" s="820" t="str">
        <f>IF(C68="","",'②4.実施状況（販促）'!C36)</f>
        <v/>
      </c>
      <c r="E68" s="821" t="str">
        <f>IF($C68="","",'②4.実施状況（販促）'!D36)</f>
        <v/>
      </c>
      <c r="F68" s="821" t="str">
        <f>IF($C68="","",'②4.実施状況（販促）'!E36)</f>
        <v/>
      </c>
      <c r="G68" s="822" t="str">
        <f>IF($C68="","",'②4.実施状況（販促）'!F36)</f>
        <v/>
      </c>
      <c r="H68" s="826" t="str">
        <f>IF($C68="","",IF('⑦1.活動計画変更（販促）'!$C69="変更",'⑦1.活動計画変更（販促）'!H69,'⑦1.活動計画変更（販促）'!H68))</f>
        <v/>
      </c>
      <c r="I68" s="823" t="str">
        <f>IF($C68="","",IF('⑦1.活動計画変更（販促）'!$C69="変更",'⑦1.活動計画変更（販促）'!I69,'⑦1.活動計画変更（販促）'!I68))</f>
        <v/>
      </c>
      <c r="J68" s="833" t="str">
        <f t="shared" si="2"/>
        <v/>
      </c>
      <c r="M68" s="603" t="str">
        <f>IF(C69="選択","",IF(C69="中止",-(H68),IF(C69="変更",(H69-H68),"")))</f>
        <v/>
      </c>
      <c r="N68" s="603" t="str">
        <f>IF(C69="選択","",IF(C69="中止",-(I68),IF(C69="変更",(I69-I68),"")))</f>
        <v/>
      </c>
      <c r="O68" s="717" t="str">
        <f t="shared" ref="O68" si="13">IF(B68="","",B68)</f>
        <v/>
      </c>
      <c r="P68" s="603" t="str">
        <f>IF(B68="","",IF(C69="変更",H69,IF(C69="中止",0,IF(B68="報告済",'⑦1.活動計画変更（販促）'!P68,H68))))</f>
        <v/>
      </c>
      <c r="Q68" s="603" t="str">
        <f>IF(B68="","",IF(C69="変更",I69,IF(C69="中止",0,IF(B68="報告済",'⑦1.活動計画変更（販促）'!Q68,I68))))</f>
        <v/>
      </c>
      <c r="R68" s="165">
        <f>IF(C69="変更",'⑧2.変更活動積算内訳（販促） '!N317,IF('⑧1.活動計画変更（販促）'!C69="中止",0,'⑧2.変更活動積算内訳（販促） '!G317))</f>
        <v>0</v>
      </c>
      <c r="S68" s="165">
        <f>IF(C69="変更",'⑧2.変更活動積算内訳（販促） '!O317,IF('⑧1.活動計画変更（販促）'!C69="中止",0,'⑧2.変更活動積算内訳（販促） '!H317))</f>
        <v>0</v>
      </c>
    </row>
    <row r="69" spans="2:19" ht="36" customHeight="1">
      <c r="B69" s="808"/>
      <c r="C69" s="685" t="s">
        <v>225</v>
      </c>
      <c r="D69" s="809"/>
      <c r="E69" s="810"/>
      <c r="F69" s="810"/>
      <c r="G69" s="811"/>
      <c r="H69" s="827" t="str">
        <f>IF('⑧2.変更活動積算内訳（販促） '!M317="","",'⑧2.変更活動積算内訳（販促） '!M317)</f>
        <v/>
      </c>
      <c r="I69" s="812"/>
      <c r="J69" s="835" t="str">
        <f t="shared" si="2"/>
        <v/>
      </c>
      <c r="M69" s="582"/>
      <c r="N69" s="582"/>
      <c r="O69" s="684"/>
      <c r="P69" s="582"/>
      <c r="Q69" s="582"/>
      <c r="R69" s="147"/>
      <c r="S69" s="147"/>
    </row>
    <row r="70" spans="2:19" ht="36" customHeight="1">
      <c r="B70" s="818" t="str">
        <f>IF('②4.実施状況（販促）'!G37="実施済","報告済",IF('②4.実施状況（販促）'!B37="中止","中止",'②4.実施状況（販促）'!B37))</f>
        <v/>
      </c>
      <c r="C70" s="819" t="str">
        <f>IF(B70="","",IF(B70="報告済","",IF(B70="中止","",IF('⑦1.活動計画変更（販促）'!C71="変更","変更","申請時"))))</f>
        <v/>
      </c>
      <c r="D70" s="820" t="str">
        <f>IF(C70="","",'②4.実施状況（販促）'!C37)</f>
        <v/>
      </c>
      <c r="E70" s="821" t="str">
        <f>IF($C70="","",'②4.実施状況（販促）'!D37)</f>
        <v/>
      </c>
      <c r="F70" s="821" t="str">
        <f>IF($C70="","",'②4.実施状況（販促）'!E37)</f>
        <v/>
      </c>
      <c r="G70" s="822" t="str">
        <f>IF($C70="","",'②4.実施状況（販促）'!F37)</f>
        <v/>
      </c>
      <c r="H70" s="826" t="str">
        <f>IF($C70="","",IF('⑦1.活動計画変更（販促）'!$C71="変更",'⑦1.活動計画変更（販促）'!H71,'⑦1.活動計画変更（販促）'!H70))</f>
        <v/>
      </c>
      <c r="I70" s="823" t="str">
        <f>IF($C70="","",IF('⑦1.活動計画変更（販促）'!$C71="変更",'⑦1.活動計画変更（販促）'!I71,'⑦1.活動計画変更（販促）'!I70))</f>
        <v/>
      </c>
      <c r="J70" s="833" t="str">
        <f t="shared" si="2"/>
        <v/>
      </c>
      <c r="M70" s="603" t="str">
        <f>IF(C71="選択","",IF(C71="中止",-(H70),IF(C71="変更",(H71-H70),"")))</f>
        <v/>
      </c>
      <c r="N70" s="603" t="str">
        <f>IF(C71="選択","",IF(C71="中止",-(I70),IF(C71="変更",(I71-I70),"")))</f>
        <v/>
      </c>
      <c r="O70" s="717" t="str">
        <f t="shared" ref="O70" si="14">IF(B70="","",B70)</f>
        <v/>
      </c>
      <c r="P70" s="603" t="str">
        <f>IF(B70="","",IF(C71="変更",H71,IF(C71="中止",0,IF(B70="報告済",'⑦1.活動計画変更（販促）'!P70,H70))))</f>
        <v/>
      </c>
      <c r="Q70" s="603" t="str">
        <f>IF(B70="","",IF(C71="変更",I71,IF(C71="中止",0,IF(B70="報告済",'⑦1.活動計画変更（販促）'!Q70,I70))))</f>
        <v/>
      </c>
      <c r="R70" s="165">
        <f>IF(C71="変更",'⑧2.変更活動積算内訳（販促） '!N327,IF('⑧1.活動計画変更（販促）'!C71="中止",0,'⑧2.変更活動積算内訳（販促） '!G327))</f>
        <v>0</v>
      </c>
      <c r="S70" s="165">
        <f>IF(C71="変更",'⑧2.変更活動積算内訳（販促） '!O327,IF('⑧1.活動計画変更（販促）'!C71="中止",0,'⑧2.変更活動積算内訳（販促） '!H327))</f>
        <v>0</v>
      </c>
    </row>
    <row r="71" spans="2:19" ht="36" customHeight="1">
      <c r="B71" s="808"/>
      <c r="C71" s="685" t="s">
        <v>225</v>
      </c>
      <c r="D71" s="809"/>
      <c r="E71" s="810"/>
      <c r="F71" s="810"/>
      <c r="G71" s="811"/>
      <c r="H71" s="827" t="str">
        <f>IF('⑧2.変更活動積算内訳（販促） '!M327="","",'⑧2.変更活動積算内訳（販促） '!M327)</f>
        <v/>
      </c>
      <c r="I71" s="812"/>
      <c r="J71" s="835" t="str">
        <f t="shared" si="2"/>
        <v/>
      </c>
      <c r="M71" s="582"/>
      <c r="N71" s="582"/>
      <c r="O71" s="684"/>
      <c r="P71" s="582"/>
      <c r="Q71" s="582"/>
      <c r="R71" s="147"/>
      <c r="S71" s="147"/>
    </row>
    <row r="72" spans="2:19" ht="36" customHeight="1">
      <c r="B72" s="818" t="str">
        <f>IF('②4.実施状況（販促）'!G38="実施済","報告済",IF('②4.実施状況（販促）'!B38="中止","中止",'②4.実施状況（販促）'!B38))</f>
        <v/>
      </c>
      <c r="C72" s="819" t="str">
        <f>IF(B72="","",IF(B72="報告済","",IF(B72="中止","",IF('⑦1.活動計画変更（販促）'!C73="変更","変更","申請時"))))</f>
        <v/>
      </c>
      <c r="D72" s="820" t="str">
        <f>IF(C72="","",'②4.実施状況（販促）'!C38)</f>
        <v/>
      </c>
      <c r="E72" s="821" t="str">
        <f>IF($C72="","",'②4.実施状況（販促）'!D38)</f>
        <v/>
      </c>
      <c r="F72" s="821" t="str">
        <f>IF($C72="","",'②4.実施状況（販促）'!E38)</f>
        <v/>
      </c>
      <c r="G72" s="822" t="str">
        <f>IF($C72="","",'②4.実施状況（販促）'!F38)</f>
        <v/>
      </c>
      <c r="H72" s="826" t="str">
        <f>IF($C72="","",IF('⑦1.活動計画変更（販促）'!$C73="変更",'⑦1.活動計画変更（販促）'!H73,'⑦1.活動計画変更（販促）'!H72))</f>
        <v/>
      </c>
      <c r="I72" s="823" t="str">
        <f>IF($C72="","",IF('⑦1.活動計画変更（販促）'!$C73="変更",'⑦1.活動計画変更（販促）'!I73,'⑦1.活動計画変更（販促）'!I72))</f>
        <v/>
      </c>
      <c r="J72" s="833" t="str">
        <f t="shared" si="2"/>
        <v/>
      </c>
      <c r="M72" s="603" t="str">
        <f>IF(C73="選択","",IF(C73="中止",-(H72),IF(C73="変更",(H73-H72),"")))</f>
        <v/>
      </c>
      <c r="N72" s="603" t="str">
        <f>IF(C73="選択","",IF(C73="中止",-(I72),IF(C73="変更",(I73-I72),"")))</f>
        <v/>
      </c>
      <c r="O72" s="717" t="str">
        <f t="shared" ref="O72" si="15">IF(B72="","",B72)</f>
        <v/>
      </c>
      <c r="P72" s="603" t="str">
        <f>IF(B72="","",IF(C73="変更",H73,IF(C73="中止",0,IF(B72="報告済",'⑦1.活動計画変更（販促）'!P72,H72))))</f>
        <v/>
      </c>
      <c r="Q72" s="603" t="str">
        <f>IF(B72="","",IF(C73="変更",I73,IF(C73="中止",0,IF(B72="報告済",'⑦1.活動計画変更（販促）'!Q72,I72))))</f>
        <v/>
      </c>
      <c r="R72" s="165">
        <f>IF(C73="変更",'⑧2.変更活動積算内訳（販促） '!N337,IF('⑧1.活動計画変更（販促）'!C73="中止",0,'⑧2.変更活動積算内訳（販促） '!G337))</f>
        <v>0</v>
      </c>
      <c r="S72" s="165">
        <f>IF(C73="変更",'⑧2.変更活動積算内訳（販促） '!O337,IF('⑧1.活動計画変更（販促）'!C73="中止",0,'⑧2.変更活動積算内訳（販促） '!H337))</f>
        <v>0</v>
      </c>
    </row>
    <row r="73" spans="2:19" ht="36" customHeight="1">
      <c r="B73" s="808"/>
      <c r="C73" s="685" t="s">
        <v>225</v>
      </c>
      <c r="D73" s="809"/>
      <c r="E73" s="810"/>
      <c r="F73" s="810"/>
      <c r="G73" s="811"/>
      <c r="H73" s="827" t="str">
        <f>IF('⑧2.変更活動積算内訳（販促） '!M337="","",'⑧2.変更活動積算内訳（販促） '!M337)</f>
        <v/>
      </c>
      <c r="I73" s="812"/>
      <c r="J73" s="835" t="str">
        <f t="shared" si="2"/>
        <v/>
      </c>
      <c r="M73" s="582"/>
      <c r="N73" s="582"/>
      <c r="O73" s="684"/>
      <c r="P73" s="582"/>
      <c r="Q73" s="582"/>
      <c r="R73" s="147"/>
      <c r="S73" s="147"/>
    </row>
    <row r="74" spans="2:19" ht="36" customHeight="1">
      <c r="B74" s="818" t="str">
        <f>IF('②4.実施状況（販促）'!G39="実施済","報告済",IF('②4.実施状況（販促）'!B39="中止","中止",'②4.実施状況（販促）'!B39))</f>
        <v/>
      </c>
      <c r="C74" s="819" t="str">
        <f>IF(B74="","",IF(B74="報告済","",IF(B74="中止","",IF('⑦1.活動計画変更（販促）'!C75="変更","変更","申請時"))))</f>
        <v/>
      </c>
      <c r="D74" s="820" t="str">
        <f>IF(C74="","",'②4.実施状況（販促）'!C39)</f>
        <v/>
      </c>
      <c r="E74" s="821" t="str">
        <f>IF($C74="","",'②4.実施状況（販促）'!D39)</f>
        <v/>
      </c>
      <c r="F74" s="821" t="str">
        <f>IF($C74="","",'②4.実施状況（販促）'!E39)</f>
        <v/>
      </c>
      <c r="G74" s="822" t="str">
        <f>IF($C74="","",'②4.実施状況（販促）'!F39)</f>
        <v/>
      </c>
      <c r="H74" s="826" t="str">
        <f>IF($C74="","",IF('⑦1.活動計画変更（販促）'!$C75="変更",'⑦1.活動計画変更（販促）'!H75,'⑦1.活動計画変更（販促）'!H74))</f>
        <v/>
      </c>
      <c r="I74" s="823" t="str">
        <f>IF($C74="","",IF('⑦1.活動計画変更（販促）'!$C75="変更",'⑦1.活動計画変更（販促）'!I75,'⑦1.活動計画変更（販促）'!I74))</f>
        <v/>
      </c>
      <c r="J74" s="833" t="str">
        <f t="shared" si="2"/>
        <v/>
      </c>
      <c r="M74" s="603" t="str">
        <f>IF(C75="選択","",IF(C75="中止",-(H74),IF(C75="変更",(H75-H74),"")))</f>
        <v/>
      </c>
      <c r="N74" s="603" t="str">
        <f>IF(C75="選択","",IF(C75="中止",-(I74),IF(C75="変更",(I75-I74),"")))</f>
        <v/>
      </c>
      <c r="O74" s="717" t="str">
        <f t="shared" ref="O74" si="16">IF(B74="","",B74)</f>
        <v/>
      </c>
      <c r="P74" s="603" t="str">
        <f>IF(B74="","",IF(C75="変更",H75,IF(C75="中止",0,IF(B74="報告済",'⑦1.活動計画変更（販促）'!P74,H74))))</f>
        <v/>
      </c>
      <c r="Q74" s="603" t="str">
        <f>IF(B74="","",IF(C75="変更",I75,IF(C75="中止",0,IF(B74="報告済",'⑦1.活動計画変更（販促）'!Q74,I74))))</f>
        <v/>
      </c>
      <c r="R74" s="165">
        <f>IF(C75="変更",'⑧2.変更活動積算内訳（販促） '!N347,IF('⑧1.活動計画変更（販促）'!C75="中止",0,'⑧2.変更活動積算内訳（販促） '!G347))</f>
        <v>0</v>
      </c>
      <c r="S74" s="165">
        <f>IF(C75="変更",'⑧2.変更活動積算内訳（販促） '!O347,IF('⑧1.活動計画変更（販促）'!C75="中止",0,'⑧2.変更活動積算内訳（販促） '!H347))</f>
        <v>0</v>
      </c>
    </row>
    <row r="75" spans="2:19" ht="36" customHeight="1">
      <c r="B75" s="808"/>
      <c r="C75" s="685" t="s">
        <v>225</v>
      </c>
      <c r="D75" s="809"/>
      <c r="E75" s="810"/>
      <c r="F75" s="810"/>
      <c r="G75" s="811"/>
      <c r="H75" s="827" t="str">
        <f>IF('⑧2.変更活動積算内訳（販促） '!M347="","",'⑧2.変更活動積算内訳（販促） '!M347)</f>
        <v/>
      </c>
      <c r="I75" s="812"/>
      <c r="J75" s="835" t="str">
        <f t="shared" si="2"/>
        <v/>
      </c>
      <c r="M75" s="582"/>
      <c r="N75" s="582"/>
      <c r="O75" s="684"/>
      <c r="P75" s="582"/>
      <c r="Q75" s="582"/>
      <c r="R75" s="147"/>
      <c r="S75" s="147"/>
    </row>
    <row r="76" spans="2:19" ht="36" customHeight="1">
      <c r="B76" s="818" t="str">
        <f>IF('②4.実施状況（販促）'!G40="実施済","報告済",IF('②4.実施状況（販促）'!B40="中止","中止",'②4.実施状況（販促）'!B40))</f>
        <v/>
      </c>
      <c r="C76" s="819" t="str">
        <f>IF(B76="","",IF(B76="報告済","",IF(B76="中止","",IF('⑦1.活動計画変更（販促）'!C77="変更","変更","申請時"))))</f>
        <v/>
      </c>
      <c r="D76" s="820" t="str">
        <f>IF(C76="","",'②4.実施状況（販促）'!C40)</f>
        <v/>
      </c>
      <c r="E76" s="821" t="str">
        <f>IF($C76="","",'②4.実施状況（販促）'!D40)</f>
        <v/>
      </c>
      <c r="F76" s="821" t="str">
        <f>IF($C76="","",'②4.実施状況（販促）'!E40)</f>
        <v/>
      </c>
      <c r="G76" s="822" t="str">
        <f>IF($C76="","",'②4.実施状況（販促）'!F40)</f>
        <v/>
      </c>
      <c r="H76" s="826" t="str">
        <f>IF($C76="","",IF('⑦1.活動計画変更（販促）'!$C77="変更",'⑦1.活動計画変更（販促）'!H77,'⑦1.活動計画変更（販促）'!H76))</f>
        <v/>
      </c>
      <c r="I76" s="823" t="str">
        <f>IF($C76="","",IF('⑦1.活動計画変更（販促）'!$C77="変更",'⑦1.活動計画変更（販促）'!I77,'⑦1.活動計画変更（販促）'!I76))</f>
        <v/>
      </c>
      <c r="J76" s="833" t="str">
        <f t="shared" si="2"/>
        <v/>
      </c>
      <c r="M76" s="603" t="str">
        <f>IF(C77="選択","",IF(C77="中止",-(H76),IF(C77="変更",(H77-H76),"")))</f>
        <v/>
      </c>
      <c r="N76" s="603" t="str">
        <f>IF(C77="選択","",IF(C77="中止",-(I76),IF(C77="変更",(I77-I76),"")))</f>
        <v/>
      </c>
      <c r="O76" s="717" t="str">
        <f t="shared" ref="O76" si="17">IF(B76="","",B76)</f>
        <v/>
      </c>
      <c r="P76" s="603" t="str">
        <f>IF(B76="","",IF(C77="変更",H77,IF(C77="中止",0,IF(B76="報告済",'⑦1.活動計画変更（販促）'!P76,H76))))</f>
        <v/>
      </c>
      <c r="Q76" s="603" t="str">
        <f>IF(B76="","",IF(C77="変更",I77,IF(C77="中止",0,IF(B76="報告済",'⑦1.活動計画変更（販促）'!Q76,I76))))</f>
        <v/>
      </c>
      <c r="R76" s="165">
        <f>IF(C77="変更",'⑧2.変更活動積算内訳（販促） '!N357,IF('⑧1.活動計画変更（販促）'!C77="中止",0,'⑧2.変更活動積算内訳（販促） '!G357))</f>
        <v>0</v>
      </c>
      <c r="S76" s="165">
        <f>IF(C77="変更",'⑧2.変更活動積算内訳（販促） '!O357,IF('⑧1.活動計画変更（販促）'!C77="中止",0,'⑧2.変更活動積算内訳（販促） '!H357))</f>
        <v>0</v>
      </c>
    </row>
    <row r="77" spans="2:19" ht="36" customHeight="1">
      <c r="B77" s="808"/>
      <c r="C77" s="685" t="s">
        <v>225</v>
      </c>
      <c r="D77" s="809"/>
      <c r="E77" s="810"/>
      <c r="F77" s="810"/>
      <c r="G77" s="811"/>
      <c r="H77" s="827" t="str">
        <f>IF('⑧2.変更活動積算内訳（販促） '!M357="","",'⑧2.変更活動積算内訳（販促） '!M357)</f>
        <v/>
      </c>
      <c r="I77" s="812"/>
      <c r="J77" s="835" t="str">
        <f t="shared" si="2"/>
        <v/>
      </c>
      <c r="M77" s="582"/>
      <c r="N77" s="582"/>
      <c r="O77" s="684"/>
      <c r="P77" s="582"/>
      <c r="Q77" s="582"/>
      <c r="R77" s="147"/>
      <c r="S77" s="147"/>
    </row>
    <row r="78" spans="2:19" ht="36" customHeight="1">
      <c r="B78" s="818" t="str">
        <f>IF('②4.実施状況（販促）'!G41="実施済","報告済",IF('②4.実施状況（販促）'!B41="中止","中止",'②4.実施状況（販促）'!B41))</f>
        <v/>
      </c>
      <c r="C78" s="819" t="str">
        <f>IF(B78="","",IF(B78="報告済","",IF(B78="中止","",IF('⑦1.活動計画変更（販促）'!C79="変更","変更","申請時"))))</f>
        <v/>
      </c>
      <c r="D78" s="820" t="str">
        <f>IF(C78="","",'②4.実施状況（販促）'!C41)</f>
        <v/>
      </c>
      <c r="E78" s="821" t="str">
        <f>IF($C78="","",'②4.実施状況（販促）'!D41)</f>
        <v/>
      </c>
      <c r="F78" s="821" t="str">
        <f>IF($C78="","",'②4.実施状況（販促）'!E41)</f>
        <v/>
      </c>
      <c r="G78" s="822" t="str">
        <f>IF($C78="","",'②4.実施状況（販促）'!F41)</f>
        <v/>
      </c>
      <c r="H78" s="826" t="str">
        <f>IF($C78="","",IF('⑦1.活動計画変更（販促）'!$C79="変更",'⑦1.活動計画変更（販促）'!H79,'⑦1.活動計画変更（販促）'!H78))</f>
        <v/>
      </c>
      <c r="I78" s="823" t="str">
        <f>IF($C78="","",IF('⑦1.活動計画変更（販促）'!$C79="変更",'⑦1.活動計画変更（販促）'!I79,'⑦1.活動計画変更（販促）'!I78))</f>
        <v/>
      </c>
      <c r="J78" s="833" t="str">
        <f t="shared" si="2"/>
        <v/>
      </c>
      <c r="M78" s="603" t="str">
        <f>IF(C79="選択","",IF(C79="中止",-(H78),IF(C79="変更",(H79-H78),"")))</f>
        <v/>
      </c>
      <c r="N78" s="603" t="str">
        <f>IF(C79="選択","",IF(C79="中止",-(I78),IF(C79="変更",(I79-I78),"")))</f>
        <v/>
      </c>
      <c r="O78" s="717" t="str">
        <f t="shared" ref="O78" si="18">IF(B78="","",B78)</f>
        <v/>
      </c>
      <c r="P78" s="603" t="str">
        <f>IF(B78="","",IF(C79="変更",H79,IF(C79="中止",0,IF(B78="報告済",'⑦1.活動計画変更（販促）'!P78,H78))))</f>
        <v/>
      </c>
      <c r="Q78" s="603" t="str">
        <f>IF(B78="","",IF(C79="変更",I79,IF(C79="中止",0,IF(B78="報告済",'⑦1.活動計画変更（販促）'!Q78,I78))))</f>
        <v/>
      </c>
      <c r="R78" s="165">
        <f>IF(C79="変更",'⑧2.変更活動積算内訳（販促） '!N367,IF('⑧1.活動計画変更（販促）'!C79="中止",0,'⑧2.変更活動積算内訳（販促） '!G367))</f>
        <v>0</v>
      </c>
      <c r="S78" s="165">
        <f>IF(C79="変更",'⑧2.変更活動積算内訳（販促） '!O367,IF('⑧1.活動計画変更（販促）'!C79="中止",0,'⑧2.変更活動積算内訳（販促） '!H367))</f>
        <v>0</v>
      </c>
    </row>
    <row r="79" spans="2:19" ht="36" customHeight="1">
      <c r="B79" s="808"/>
      <c r="C79" s="685" t="s">
        <v>225</v>
      </c>
      <c r="D79" s="809"/>
      <c r="E79" s="810"/>
      <c r="F79" s="810"/>
      <c r="G79" s="811"/>
      <c r="H79" s="827" t="str">
        <f>IF('⑧2.変更活動積算内訳（販促） '!M367="","",'⑧2.変更活動積算内訳（販促） '!M367)</f>
        <v/>
      </c>
      <c r="I79" s="812"/>
      <c r="J79" s="835" t="str">
        <f t="shared" si="2"/>
        <v/>
      </c>
      <c r="M79" s="582"/>
      <c r="N79" s="582"/>
      <c r="O79" s="684"/>
      <c r="P79" s="582"/>
      <c r="Q79" s="582"/>
      <c r="R79" s="147"/>
      <c r="S79" s="147"/>
    </row>
    <row r="80" spans="2:19" ht="36" customHeight="1">
      <c r="B80" s="818" t="str">
        <f>IF('②4.実施状況（販促）'!G42="実施済","報告済",IF('②4.実施状況（販促）'!B42="中止","中止",'②4.実施状況（販促）'!B42))</f>
        <v/>
      </c>
      <c r="C80" s="819" t="str">
        <f>IF(B80="","",IF(B80="報告済","",IF(B80="中止","",IF('⑦1.活動計画変更（販促）'!C81="変更","変更","申請時"))))</f>
        <v/>
      </c>
      <c r="D80" s="820" t="str">
        <f>IF(C80="","",'②4.実施状況（販促）'!C42)</f>
        <v/>
      </c>
      <c r="E80" s="821" t="str">
        <f>IF($C80="","",'②4.実施状況（販促）'!D42)</f>
        <v/>
      </c>
      <c r="F80" s="821" t="str">
        <f>IF($C80="","",'②4.実施状況（販促）'!E42)</f>
        <v/>
      </c>
      <c r="G80" s="822" t="str">
        <f>IF($C80="","",'②4.実施状況（販促）'!F42)</f>
        <v/>
      </c>
      <c r="H80" s="826" t="str">
        <f>IF($C80="","",IF('⑦1.活動計画変更（販促）'!$C81="変更",'⑦1.活動計画変更（販促）'!H81,'⑦1.活動計画変更（販促）'!H80))</f>
        <v/>
      </c>
      <c r="I80" s="823" t="str">
        <f>IF($C80="","",IF('⑦1.活動計画変更（販促）'!$C81="変更",'⑦1.活動計画変更（販促）'!I81,'⑦1.活動計画変更（販促）'!I80))</f>
        <v/>
      </c>
      <c r="J80" s="833" t="str">
        <f t="shared" si="2"/>
        <v/>
      </c>
      <c r="M80" s="603" t="str">
        <f>IF(C81="選択","",IF(C81="中止",-(H80),IF(C81="変更",(H81-H80),"")))</f>
        <v/>
      </c>
      <c r="N80" s="603" t="str">
        <f>IF(C81="選択","",IF(C81="中止",-(I80),IF(C81="変更",(I81-I80),"")))</f>
        <v/>
      </c>
      <c r="O80" s="717" t="str">
        <f t="shared" ref="O80" si="19">IF(B80="","",B80)</f>
        <v/>
      </c>
      <c r="P80" s="603" t="str">
        <f>IF(B80="","",IF(C81="変更",H81,IF(C81="中止",0,IF(B80="報告済",'⑦1.活動計画変更（販促）'!P80,H80))))</f>
        <v/>
      </c>
      <c r="Q80" s="603" t="str">
        <f>IF(B80="","",IF(C81="変更",I81,IF(C81="中止",0,IF(B80="報告済",'⑦1.活動計画変更（販促）'!Q80,I80))))</f>
        <v/>
      </c>
      <c r="R80" s="165">
        <f>IF(C81="変更",'⑧2.変更活動積算内訳（販促） '!N377,IF('⑧1.活動計画変更（販促）'!C81="中止",0,'⑧2.変更活動積算内訳（販促） '!G377))</f>
        <v>0</v>
      </c>
      <c r="S80" s="165">
        <f>IF(C81="変更",'⑧2.変更活動積算内訳（販促） '!O377,IF('⑧1.活動計画変更（販促）'!C81="中止",0,'⑧2.変更活動積算内訳（販促） '!H377))</f>
        <v>0</v>
      </c>
    </row>
    <row r="81" spans="2:19" ht="36" customHeight="1">
      <c r="B81" s="808"/>
      <c r="C81" s="685" t="s">
        <v>225</v>
      </c>
      <c r="D81" s="809"/>
      <c r="E81" s="810"/>
      <c r="F81" s="810"/>
      <c r="G81" s="811"/>
      <c r="H81" s="827" t="str">
        <f>IF('⑧2.変更活動積算内訳（販促） '!M377="","",'⑧2.変更活動積算内訳（販促） '!M377)</f>
        <v/>
      </c>
      <c r="I81" s="812"/>
      <c r="J81" s="835" t="str">
        <f t="shared" si="2"/>
        <v/>
      </c>
      <c r="M81" s="582"/>
      <c r="N81" s="582"/>
      <c r="O81" s="684"/>
      <c r="P81" s="582"/>
      <c r="Q81" s="582"/>
      <c r="R81" s="147"/>
      <c r="S81" s="147"/>
    </row>
    <row r="82" spans="2:19" ht="36" customHeight="1">
      <c r="B82" s="818" t="str">
        <f>IF('②4.実施状況（販促）'!G43="実施済","報告済",IF('②4.実施状況（販促）'!B43="中止","中止",'②4.実施状況（販促）'!B43))</f>
        <v/>
      </c>
      <c r="C82" s="819" t="str">
        <f>IF(B82="","",IF(B82="報告済","",IF(B82="中止","",IF('⑦1.活動計画変更（販促）'!C83="変更","変更","申請時"))))</f>
        <v/>
      </c>
      <c r="D82" s="820" t="str">
        <f>IF(C82="","",'②4.実施状況（販促）'!C43)</f>
        <v/>
      </c>
      <c r="E82" s="821" t="str">
        <f>IF($C82="","",'②4.実施状況（販促）'!D43)</f>
        <v/>
      </c>
      <c r="F82" s="821" t="str">
        <f>IF($C82="","",'②4.実施状況（販促）'!E43)</f>
        <v/>
      </c>
      <c r="G82" s="822" t="str">
        <f>IF($C82="","",'②4.実施状況（販促）'!F43)</f>
        <v/>
      </c>
      <c r="H82" s="826" t="str">
        <f>IF($C82="","",IF('⑦1.活動計画変更（販促）'!$C83="変更",'⑦1.活動計画変更（販促）'!H83,'⑦1.活動計画変更（販促）'!H82))</f>
        <v/>
      </c>
      <c r="I82" s="823" t="str">
        <f>IF($C82="","",IF('⑦1.活動計画変更（販促）'!$C83="変更",'⑦1.活動計画変更（販促）'!I83,'⑦1.活動計画変更（販促）'!I82))</f>
        <v/>
      </c>
      <c r="J82" s="833" t="str">
        <f t="shared" si="2"/>
        <v/>
      </c>
      <c r="M82" s="603" t="str">
        <f>IF(C83="選択","",IF(C83="中止",-(H82),IF(C83="変更",(H83-H82),"")))</f>
        <v/>
      </c>
      <c r="N82" s="603" t="str">
        <f>IF(C83="選択","",IF(C83="中止",-(I82),IF(C83="変更",(I83-I82),"")))</f>
        <v/>
      </c>
      <c r="O82" s="717" t="str">
        <f t="shared" ref="O82" si="20">IF(B82="","",B82)</f>
        <v/>
      </c>
      <c r="P82" s="603" t="str">
        <f>IF(B82="","",IF(C83="変更",H83,IF(C83="中止",0,IF(B82="報告済",'⑦1.活動計画変更（販促）'!P82,H82))))</f>
        <v/>
      </c>
      <c r="Q82" s="603" t="str">
        <f>IF(B82="","",IF(C83="変更",I83,IF(C83="中止",0,IF(B82="報告済",'⑦1.活動計画変更（販促）'!Q82,I82))))</f>
        <v/>
      </c>
      <c r="R82" s="165">
        <f>IF(C83="変更",'⑧2.変更活動積算内訳（販促） '!N387,IF('⑧1.活動計画変更（販促）'!C83="中止",0,'⑧2.変更活動積算内訳（販促） '!G387))</f>
        <v>0</v>
      </c>
      <c r="S82" s="165">
        <f>IF(C83="変更",'⑧2.変更活動積算内訳（販促） '!O387,IF('⑧1.活動計画変更（販促）'!C83="中止",0,'⑧2.変更活動積算内訳（販促） '!H387))</f>
        <v>0</v>
      </c>
    </row>
    <row r="83" spans="2:19" ht="36" customHeight="1">
      <c r="B83" s="808"/>
      <c r="C83" s="685" t="s">
        <v>225</v>
      </c>
      <c r="D83" s="809"/>
      <c r="E83" s="810"/>
      <c r="F83" s="810"/>
      <c r="G83" s="811"/>
      <c r="H83" s="827" t="str">
        <f>IF('⑧2.変更活動積算内訳（販促） '!M387="","",'⑧2.変更活動積算内訳（販促） '!M387)</f>
        <v/>
      </c>
      <c r="I83" s="812"/>
      <c r="J83" s="835" t="str">
        <f t="shared" si="2"/>
        <v/>
      </c>
      <c r="M83" s="582"/>
      <c r="N83" s="582"/>
      <c r="O83" s="684"/>
      <c r="P83" s="582"/>
      <c r="Q83" s="582"/>
      <c r="R83" s="147"/>
      <c r="S83" s="147"/>
    </row>
    <row r="84" spans="2:19" ht="36" customHeight="1">
      <c r="B84" s="818" t="str">
        <f>IF('②4.実施状況（販促）'!G44="実施済","報告済",IF('②4.実施状況（販促）'!B44="中止","中止",'②4.実施状況（販促）'!B44))</f>
        <v/>
      </c>
      <c r="C84" s="819" t="str">
        <f>IF(B84="","",IF(B84="報告済","",IF(B84="中止","",IF('⑦1.活動計画変更（販促）'!C85="変更","変更","申請時"))))</f>
        <v/>
      </c>
      <c r="D84" s="820" t="str">
        <f>IF(C84="","",'②4.実施状況（販促）'!C44)</f>
        <v/>
      </c>
      <c r="E84" s="821" t="str">
        <f>IF($C84="","",'②4.実施状況（販促）'!D44)</f>
        <v/>
      </c>
      <c r="F84" s="821" t="str">
        <f>IF($C84="","",'②4.実施状況（販促）'!E44)</f>
        <v/>
      </c>
      <c r="G84" s="822" t="str">
        <f>IF($C84="","",'②4.実施状況（販促）'!F44)</f>
        <v/>
      </c>
      <c r="H84" s="826" t="str">
        <f>IF($C84="","",IF('⑦1.活動計画変更（販促）'!$C85="変更",'⑦1.活動計画変更（販促）'!H85,'⑦1.活動計画変更（販促）'!H84))</f>
        <v/>
      </c>
      <c r="I84" s="823" t="str">
        <f>IF($C84="","",IF('⑦1.活動計画変更（販促）'!$C85="変更",'⑦1.活動計画変更（販促）'!I85,'⑦1.活動計画変更（販促）'!I84))</f>
        <v/>
      </c>
      <c r="J84" s="833" t="str">
        <f t="shared" si="2"/>
        <v/>
      </c>
      <c r="M84" s="603" t="str">
        <f>IF(C85="選択","",IF(C85="中止",-(H84),IF(C85="変更",(H85-H84),"")))</f>
        <v/>
      </c>
      <c r="N84" s="603" t="str">
        <f>IF(C85="選択","",IF(C85="中止",-(I84),IF(C85="変更",(I85-I84),"")))</f>
        <v/>
      </c>
      <c r="O84" s="717" t="str">
        <f t="shared" ref="O84" si="21">IF(B84="","",B84)</f>
        <v/>
      </c>
      <c r="P84" s="603" t="str">
        <f>IF(B84="","",IF(C85="変更",H85,IF(C85="中止",0,IF(B84="報告済",'⑦1.活動計画変更（販促）'!P84,H84))))</f>
        <v/>
      </c>
      <c r="Q84" s="603" t="str">
        <f>IF(B84="","",IF(C85="変更",I85,IF(C85="中止",0,IF(B84="報告済",'⑦1.活動計画変更（販促）'!Q84,I84))))</f>
        <v/>
      </c>
      <c r="R84" s="165">
        <f>IF(C85="変更",'⑧2.変更活動積算内訳（販促） '!N397,IF('⑧1.活動計画変更（販促）'!C85="中止",0,'⑧2.変更活動積算内訳（販促） '!G397))</f>
        <v>0</v>
      </c>
      <c r="S84" s="165">
        <f>IF(C85="変更",'⑧2.変更活動積算内訳（販促） '!O397,IF('⑧1.活動計画変更（販促）'!C85="中止",0,'⑧2.変更活動積算内訳（販促） '!H397))</f>
        <v>0</v>
      </c>
    </row>
    <row r="85" spans="2:19" ht="36" customHeight="1" thickBot="1">
      <c r="B85" s="813"/>
      <c r="C85" s="696" t="s">
        <v>225</v>
      </c>
      <c r="D85" s="814"/>
      <c r="E85" s="815"/>
      <c r="F85" s="815"/>
      <c r="G85" s="816"/>
      <c r="H85" s="828" t="str">
        <f>IF('⑧2.変更活動積算内訳（販促） '!M397="","",'⑧2.変更活動積算内訳（販促） '!M397)</f>
        <v/>
      </c>
      <c r="I85" s="817"/>
      <c r="J85" s="834" t="str">
        <f t="shared" si="2"/>
        <v/>
      </c>
      <c r="M85" s="582"/>
      <c r="N85" s="582"/>
      <c r="O85" s="684"/>
      <c r="P85" s="582"/>
      <c r="Q85" s="582"/>
      <c r="R85" s="147"/>
      <c r="S85" s="147"/>
    </row>
    <row r="86" spans="2:19" ht="36" customHeight="1">
      <c r="B86" s="818" t="str">
        <f>IF('②4.実施状況（販促）'!G45="実施済","報告済",IF('②4.実施状況（販促）'!B45="中止","中止",'②4.実施状況（販促）'!B45))</f>
        <v/>
      </c>
      <c r="C86" s="819" t="str">
        <f>IF(B86="","",IF(B86="報告済","",IF(B86="中止","",IF('⑦1.活動計画変更（販促）'!C87="変更","変更","申請時"))))</f>
        <v/>
      </c>
      <c r="D86" s="820" t="str">
        <f>IF(C86="","",'②4.実施状況（販促）'!C45)</f>
        <v/>
      </c>
      <c r="E86" s="821" t="str">
        <f>IF($C86="","",'②4.実施状況（販促）'!D45)</f>
        <v/>
      </c>
      <c r="F86" s="821" t="str">
        <f>IF($C86="","",'②4.実施状況（販促）'!E45)</f>
        <v/>
      </c>
      <c r="G86" s="822" t="str">
        <f>IF($C86="","",'②4.実施状況（販促）'!F45)</f>
        <v/>
      </c>
      <c r="H86" s="826" t="str">
        <f>IF($C86="","",IF('⑦1.活動計画変更（販促）'!$C87="変更",'⑦1.活動計画変更（販促）'!H87,'⑦1.活動計画変更（販促）'!H86))</f>
        <v/>
      </c>
      <c r="I86" s="823" t="str">
        <f>IF($C86="","",IF('⑦1.活動計画変更（販促）'!$C87="変更",'⑦1.活動計画変更（販促）'!I87,'⑦1.活動計画変更（販促）'!I86))</f>
        <v/>
      </c>
      <c r="J86" s="829" t="str">
        <f>IF(I86="","",(I86/H86))</f>
        <v/>
      </c>
      <c r="L86" s="146"/>
      <c r="M86" s="716" t="str">
        <f>IF(C87="選択","",IF(C87="中止",-(H86),IF(C87="変更",(H87-H86),"")))</f>
        <v/>
      </c>
      <c r="N86" s="716" t="str">
        <f>IF(C87="選択","",IF(C87="中止",-(I86),IF(C87="変更",(I87-I86),"")))</f>
        <v/>
      </c>
      <c r="O86" s="717" t="str">
        <f>IF(B86="","",B86)</f>
        <v/>
      </c>
      <c r="P86" s="716" t="str">
        <f>IF(B86="","",IF(C87="変更",H87,IF(C87="中止",0,IF(B86="報告済",'⑦1.活動計画変更（販促）'!P86,H86))))</f>
        <v/>
      </c>
      <c r="Q86" s="716" t="str">
        <f>IF(B86="","",IF(C87="変更",I87,IF(C87="中止",0,IF(B86="報告済",'⑦1.活動計画変更（販促）'!Q86,I86))))</f>
        <v/>
      </c>
      <c r="R86" s="718">
        <f>IF(C87="変更",'⑧2.変更活動積算内訳（販促） '!N407,IF('⑧1.活動計画変更（販促）'!C87="中止",0,'⑧2.変更活動積算内訳（販促） '!G407))</f>
        <v>0</v>
      </c>
      <c r="S86" s="718">
        <f>IF(C87="変更",'⑧2.変更活動積算内訳（販促） '!O407,IF('⑧1.活動計画変更（販促）'!C87="中止",0,'⑧2.変更活動積算内訳（販促） '!H407))</f>
        <v>0</v>
      </c>
    </row>
    <row r="87" spans="2:19" ht="36" customHeight="1">
      <c r="B87" s="808"/>
      <c r="C87" s="685" t="s">
        <v>225</v>
      </c>
      <c r="D87" s="809"/>
      <c r="E87" s="810"/>
      <c r="F87" s="810"/>
      <c r="G87" s="811"/>
      <c r="H87" s="827" t="str">
        <f>IF('⑧2.変更活動積算内訳（販促） '!M407="","",'⑧2.変更活動積算内訳（販促） '!M407)</f>
        <v/>
      </c>
      <c r="I87" s="812"/>
      <c r="J87" s="830" t="str">
        <f t="shared" ref="J87:J125" si="22">IF(I87="","",(I87/H87))</f>
        <v/>
      </c>
      <c r="L87" s="151"/>
      <c r="M87" s="582"/>
      <c r="N87" s="582"/>
      <c r="O87" s="684"/>
      <c r="P87" s="582"/>
      <c r="Q87" s="582"/>
      <c r="R87" s="147"/>
      <c r="S87" s="147"/>
    </row>
    <row r="88" spans="2:19" ht="36" customHeight="1">
      <c r="B88" s="818" t="str">
        <f>IF('②4.実施状況（販促）'!G46="実施済","報告済",IF('②4.実施状況（販促）'!B46="中止","中止",'②4.実施状況（販促）'!B46))</f>
        <v/>
      </c>
      <c r="C88" s="819" t="str">
        <f>IF(B88="","",IF(B88="報告済","",IF(B88="中止","",IF('⑦1.活動計画変更（販促）'!C89="変更","変更","申請時"))))</f>
        <v/>
      </c>
      <c r="D88" s="820" t="str">
        <f>IF(C88="","",'②4.実施状況（販促）'!C46)</f>
        <v/>
      </c>
      <c r="E88" s="821" t="str">
        <f>IF($C88="","",'②4.実施状況（販促）'!D46)</f>
        <v/>
      </c>
      <c r="F88" s="821" t="str">
        <f>IF($C88="","",'②4.実施状況（販促）'!E46)</f>
        <v/>
      </c>
      <c r="G88" s="822" t="str">
        <f>IF($C88="","",'②4.実施状況（販促）'!F46)</f>
        <v/>
      </c>
      <c r="H88" s="826" t="str">
        <f>IF($C88="","",IF('⑦1.活動計画変更（販促）'!$C89="変更",'⑦1.活動計画変更（販促）'!H89,'⑦1.活動計画変更（販促）'!H88))</f>
        <v/>
      </c>
      <c r="I88" s="823" t="str">
        <f>IF($C88="","",IF('⑦1.活動計画変更（販促）'!$C89="変更",'⑦1.活動計画変更（販促）'!I89,'⑦1.活動計画変更（販促）'!I88))</f>
        <v/>
      </c>
      <c r="J88" s="831" t="str">
        <f t="shared" si="22"/>
        <v/>
      </c>
      <c r="L88" s="146"/>
      <c r="M88" s="603" t="str">
        <f>IF(C89="選択","",IF(C89="中止",H88,IF(C89="変更",(H89-H88),"")))</f>
        <v/>
      </c>
      <c r="N88" s="603" t="str">
        <f>IF(C89="選択","",IF(C89="中止",-(I88),IF(C89="変更",(I89-I88),"")))</f>
        <v/>
      </c>
      <c r="O88" s="717" t="str">
        <f t="shared" ref="O88" si="23">IF(B88="","",B88)</f>
        <v/>
      </c>
      <c r="P88" s="603" t="str">
        <f>IF(B88="","",IF(C89="変更",H89,IF(C89="中止",0,IF(B88="報告済",'⑦1.活動計画変更（販促）'!P88,H88))))</f>
        <v/>
      </c>
      <c r="Q88" s="603" t="str">
        <f>IF(B88="","",IF(C89="変更",I89,IF(C89="中止",0,IF(B88="報告済",'⑦1.活動計画変更（販促）'!Q88,I88))))</f>
        <v/>
      </c>
      <c r="R88" s="165">
        <f>IF(C89="変更",'⑧2.変更活動積算内訳（販促） '!N417,IF('⑧1.活動計画変更（販促）'!C89="中止",0,'⑧2.変更活動積算内訳（販促） '!G417))</f>
        <v>0</v>
      </c>
      <c r="S88" s="165">
        <f>IF(C89="変更",'⑧2.変更活動積算内訳（販促） '!O417,IF('⑧1.活動計画変更（販促）'!C89="中止",0,'⑧2.変更活動積算内訳（販促） '!H417))</f>
        <v>0</v>
      </c>
    </row>
    <row r="89" spans="2:19" ht="36" customHeight="1">
      <c r="B89" s="808"/>
      <c r="C89" s="685" t="s">
        <v>225</v>
      </c>
      <c r="D89" s="809"/>
      <c r="E89" s="810"/>
      <c r="F89" s="810"/>
      <c r="G89" s="811"/>
      <c r="H89" s="827" t="str">
        <f>IF('⑧2.変更活動積算内訳（販促） '!M417="","",'⑧2.変更活動積算内訳（販促） '!M417)</f>
        <v/>
      </c>
      <c r="I89" s="812"/>
      <c r="J89" s="832" t="str">
        <f t="shared" si="22"/>
        <v/>
      </c>
      <c r="L89" s="152"/>
      <c r="M89" s="582"/>
      <c r="N89" s="582"/>
      <c r="O89" s="684"/>
      <c r="P89" s="582"/>
      <c r="Q89" s="582"/>
      <c r="R89" s="147"/>
      <c r="S89" s="147"/>
    </row>
    <row r="90" spans="2:19" ht="36" customHeight="1">
      <c r="B90" s="818" t="str">
        <f>IF('②4.実施状況（販促）'!G47="実施済","報告済",IF('②4.実施状況（販促）'!B47="中止","中止",'②4.実施状況（販促）'!B47))</f>
        <v/>
      </c>
      <c r="C90" s="819" t="str">
        <f>IF(B90="","",IF(B90="報告済","",IF(B90="中止","",IF('⑦1.活動計画変更（販促）'!C91="変更","変更","申請時"))))</f>
        <v/>
      </c>
      <c r="D90" s="820" t="str">
        <f>IF(C90="","",'②4.実施状況（販促）'!C47)</f>
        <v/>
      </c>
      <c r="E90" s="821" t="str">
        <f>IF($C90="","",'②4.実施状況（販促）'!D47)</f>
        <v/>
      </c>
      <c r="F90" s="821" t="str">
        <f>IF($C90="","",'②4.実施状況（販促）'!E47)</f>
        <v/>
      </c>
      <c r="G90" s="822" t="str">
        <f>IF($C90="","",'②4.実施状況（販促）'!F47)</f>
        <v/>
      </c>
      <c r="H90" s="826" t="str">
        <f>IF($C90="","",IF('⑦1.活動計画変更（販促）'!$C91="変更",'⑦1.活動計画変更（販促）'!H91,'⑦1.活動計画変更（販促）'!H90))</f>
        <v/>
      </c>
      <c r="I90" s="823" t="str">
        <f>IF($C90="","",IF('⑦1.活動計画変更（販促）'!$C91="変更",'⑦1.活動計画変更（販促）'!I91,'⑦1.活動計画変更（販促）'!I90))</f>
        <v/>
      </c>
      <c r="J90" s="831" t="str">
        <f t="shared" si="22"/>
        <v/>
      </c>
      <c r="L90" s="668"/>
      <c r="M90" s="603" t="str">
        <f>IF(C91="選択","",IF(C91="中止",-(H90),IF(C91="変更",(H91-H90),"")))</f>
        <v/>
      </c>
      <c r="N90" s="603" t="str">
        <f>IF(C91="選択","",IF(C91="中止",-(I90),IF(C91="変更",(I91-I90),"")))</f>
        <v/>
      </c>
      <c r="O90" s="717" t="str">
        <f t="shared" ref="O90" si="24">IF(B90="","",B90)</f>
        <v/>
      </c>
      <c r="P90" s="603" t="str">
        <f>IF(B90="","",IF(C91="変更",H91,IF(C91="中止",0,IF(B90="報告済",'⑦1.活動計画変更（販促）'!P90,H90))))</f>
        <v/>
      </c>
      <c r="Q90" s="603" t="str">
        <f>IF(B90="","",IF(C91="変更",I91,IF(C91="中止",0,IF(B90="報告済",'⑦1.活動計画変更（販促）'!Q90,I90))))</f>
        <v/>
      </c>
      <c r="R90" s="165">
        <f>IF(C91="変更",'⑧2.変更活動積算内訳（販促） '!N427,IF('⑧1.活動計画変更（販促）'!C91="中止",0,'⑧2.変更活動積算内訳（販促） '!G427))</f>
        <v>0</v>
      </c>
      <c r="S90" s="165">
        <f>IF(C91="変更",'⑧2.変更活動積算内訳（販促） '!O427,IF('⑧1.活動計画変更（販促）'!C91="中止",0,'⑧2.変更活動積算内訳（販促） '!H427))</f>
        <v>0</v>
      </c>
    </row>
    <row r="91" spans="2:19" ht="36" customHeight="1">
      <c r="B91" s="808"/>
      <c r="C91" s="685" t="s">
        <v>225</v>
      </c>
      <c r="D91" s="809"/>
      <c r="E91" s="810"/>
      <c r="F91" s="810"/>
      <c r="G91" s="811"/>
      <c r="H91" s="827" t="str">
        <f>IF('⑧2.変更活動積算内訳（販促） '!M427="","",'⑧2.変更活動積算内訳（販促） '!M427)</f>
        <v/>
      </c>
      <c r="I91" s="812"/>
      <c r="J91" s="832" t="str">
        <f t="shared" si="22"/>
        <v/>
      </c>
      <c r="M91" s="582"/>
      <c r="N91" s="582"/>
      <c r="O91" s="684"/>
      <c r="P91" s="582"/>
      <c r="Q91" s="582"/>
      <c r="R91" s="147"/>
      <c r="S91" s="147"/>
    </row>
    <row r="92" spans="2:19" ht="36" customHeight="1">
      <c r="B92" s="818" t="str">
        <f>IF('②4.実施状況（販促）'!G48="実施済","報告済",IF('②4.実施状況（販促）'!B48="中止","中止",'②4.実施状況（販促）'!B48))</f>
        <v/>
      </c>
      <c r="C92" s="819" t="str">
        <f>IF(B92="","",IF(B92="報告済","",IF(B92="中止","",IF('⑦1.活動計画変更（販促）'!C93="変更","変更","申請時"))))</f>
        <v/>
      </c>
      <c r="D92" s="820" t="str">
        <f>IF(C92="","",'②4.実施状況（販促）'!C48)</f>
        <v/>
      </c>
      <c r="E92" s="821" t="str">
        <f>IF($C92="","",'②4.実施状況（販促）'!D48)</f>
        <v/>
      </c>
      <c r="F92" s="821" t="str">
        <f>IF($C92="","",'②4.実施状況（販促）'!E48)</f>
        <v/>
      </c>
      <c r="G92" s="822" t="str">
        <f>IF($C92="","",'②4.実施状況（販促）'!F48)</f>
        <v/>
      </c>
      <c r="H92" s="826" t="str">
        <f>IF($C92="","",IF('⑦1.活動計画変更（販促）'!$C93="変更",'⑦1.活動計画変更（販促）'!H93,'⑦1.活動計画変更（販促）'!H92))</f>
        <v/>
      </c>
      <c r="I92" s="823" t="str">
        <f>IF($C92="","",IF('⑦1.活動計画変更（販促）'!$C93="変更",'⑦1.活動計画変更（販促）'!I93,'⑦1.活動計画変更（販促）'!I92))</f>
        <v/>
      </c>
      <c r="J92" s="831" t="str">
        <f t="shared" si="22"/>
        <v/>
      </c>
      <c r="M92" s="603" t="str">
        <f>IF(C93="選択","",IF(C93="中止",-(H92),IF(C93="変更",(H93-H92),"")))</f>
        <v/>
      </c>
      <c r="N92" s="603" t="str">
        <f>IF(C93="選択","",IF(C93="中止",-(I92),IF(C93="変更",(I93-I92),"")))</f>
        <v/>
      </c>
      <c r="O92" s="717" t="str">
        <f t="shared" ref="O92" si="25">IF(B92="","",B92)</f>
        <v/>
      </c>
      <c r="P92" s="603" t="str">
        <f>IF(B92="","",IF(C93="変更",H93,IF(C93="中止",0,IF(B92="報告済",'⑦1.活動計画変更（販促）'!P92,H92))))</f>
        <v/>
      </c>
      <c r="Q92" s="603" t="str">
        <f>IF(B92="","",IF(C93="変更",I93,IF(C93="中止",0,IF(B92="報告済",'⑦1.活動計画変更（販促）'!Q92,I92))))</f>
        <v/>
      </c>
      <c r="R92" s="165">
        <f>IF(C93="変更",'⑧2.変更活動積算内訳（販促） '!N437,IF('⑧1.活動計画変更（販促）'!C93="中止",0,'⑧2.変更活動積算内訳（販促） '!G437))</f>
        <v>0</v>
      </c>
      <c r="S92" s="165">
        <f>IF(C93="変更",'⑧2.変更活動積算内訳（販促） '!O437,IF('⑧1.活動計画変更（販促）'!C93="中止",0,'⑧2.変更活動積算内訳（販促） '!H437))</f>
        <v>0</v>
      </c>
    </row>
    <row r="93" spans="2:19" ht="36" customHeight="1">
      <c r="B93" s="808"/>
      <c r="C93" s="685" t="s">
        <v>225</v>
      </c>
      <c r="D93" s="809"/>
      <c r="E93" s="810"/>
      <c r="F93" s="810"/>
      <c r="G93" s="811"/>
      <c r="H93" s="827" t="str">
        <f>IF('⑧2.変更活動積算内訳（販促） '!M437="","",'⑧2.変更活動積算内訳（販促） '!M437)</f>
        <v/>
      </c>
      <c r="I93" s="812"/>
      <c r="J93" s="832" t="str">
        <f t="shared" si="22"/>
        <v/>
      </c>
      <c r="M93" s="582"/>
      <c r="N93" s="582"/>
      <c r="O93" s="684"/>
      <c r="P93" s="582"/>
      <c r="Q93" s="582"/>
      <c r="R93" s="147"/>
      <c r="S93" s="147"/>
    </row>
    <row r="94" spans="2:19" ht="36" customHeight="1">
      <c r="B94" s="818" t="str">
        <f>IF('②4.実施状況（販促）'!G49="実施済","報告済",IF('②4.実施状況（販促）'!B49="中止","中止",'②4.実施状況（販促）'!B49))</f>
        <v/>
      </c>
      <c r="C94" s="819" t="str">
        <f>IF(B94="","",IF(B94="報告済","",IF(B94="中止","",IF('⑦1.活動計画変更（販促）'!C95="変更","変更","申請時"))))</f>
        <v/>
      </c>
      <c r="D94" s="820" t="str">
        <f>IF(C94="","",'②4.実施状況（販促）'!C49)</f>
        <v/>
      </c>
      <c r="E94" s="821" t="str">
        <f>IF($C94="","",'②4.実施状況（販促）'!D49)</f>
        <v/>
      </c>
      <c r="F94" s="821" t="str">
        <f>IF($C94="","",'②4.実施状況（販促）'!E49)</f>
        <v/>
      </c>
      <c r="G94" s="822" t="str">
        <f>IF($C94="","",'②4.実施状況（販促）'!F49)</f>
        <v/>
      </c>
      <c r="H94" s="826" t="str">
        <f>IF($C94="","",IF('⑦1.活動計画変更（販促）'!$C95="変更",'⑦1.活動計画変更（販促）'!H95,'⑦1.活動計画変更（販促）'!H94))</f>
        <v/>
      </c>
      <c r="I94" s="823" t="str">
        <f>IF($C94="","",IF('⑦1.活動計画変更（販促）'!$C95="変更",'⑦1.活動計画変更（販促）'!I95,'⑦1.活動計画変更（販促）'!I94))</f>
        <v/>
      </c>
      <c r="J94" s="831" t="str">
        <f t="shared" si="22"/>
        <v/>
      </c>
      <c r="M94" s="603" t="str">
        <f>IF(C95="選択","",IF(C95="中止",-(H94),IF(C95="変更",(H95-H94),"")))</f>
        <v/>
      </c>
      <c r="N94" s="603" t="str">
        <f>IF(C95="選択","",IF(C95="中止",-(I94),IF(C95="変更",(I95-I94),"")))</f>
        <v/>
      </c>
      <c r="O94" s="717" t="str">
        <f t="shared" ref="O94" si="26">IF(B94="","",B94)</f>
        <v/>
      </c>
      <c r="P94" s="603" t="str">
        <f>IF(B94="","",IF(C95="変更",H95,IF(C95="中止",0,IF(B94="報告済",'⑦1.活動計画変更（販促）'!P94,H94))))</f>
        <v/>
      </c>
      <c r="Q94" s="603" t="str">
        <f>IF(B94="","",IF(C95="変更",I95,IF(C95="中止",0,IF(B94="報告済",'⑦1.活動計画変更（販促）'!Q94,I94))))</f>
        <v/>
      </c>
      <c r="R94" s="165">
        <f>IF(C95="変更",'⑧2.変更活動積算内訳（販促） '!N447,IF('⑧1.活動計画変更（販促）'!C95="中止",0,'⑧2.変更活動積算内訳（販促） '!G447))</f>
        <v>0</v>
      </c>
      <c r="S94" s="165">
        <f>IF(C95="変更",'⑧2.変更活動積算内訳（販促） '!O447,IF('⑧1.活動計画変更（販促）'!C95="中止",0,'⑧2.変更活動積算内訳（販促） '!H447))</f>
        <v>0</v>
      </c>
    </row>
    <row r="95" spans="2:19" ht="36" customHeight="1">
      <c r="B95" s="808"/>
      <c r="C95" s="685" t="s">
        <v>225</v>
      </c>
      <c r="D95" s="809"/>
      <c r="E95" s="810"/>
      <c r="F95" s="810"/>
      <c r="G95" s="811"/>
      <c r="H95" s="827" t="str">
        <f>IF('⑧2.変更活動積算内訳（販促） '!M447="","",'⑧2.変更活動積算内訳（販促） '!M447)</f>
        <v/>
      </c>
      <c r="I95" s="812"/>
      <c r="J95" s="832" t="str">
        <f t="shared" si="22"/>
        <v/>
      </c>
      <c r="K95" s="836"/>
      <c r="M95" s="582"/>
      <c r="N95" s="582"/>
      <c r="O95" s="684"/>
      <c r="P95" s="582"/>
      <c r="Q95" s="582"/>
      <c r="R95" s="147"/>
      <c r="S95" s="147"/>
    </row>
    <row r="96" spans="2:19" ht="36" customHeight="1">
      <c r="B96" s="818" t="str">
        <f>IF('②4.実施状況（販促）'!G50="実施済","報告済",IF('②4.実施状況（販促）'!B50="中止","中止",'②4.実施状況（販促）'!B50))</f>
        <v/>
      </c>
      <c r="C96" s="819" t="str">
        <f>IF(B96="","",IF(B96="報告済","",IF(B96="中止","",IF('⑦1.活動計画変更（販促）'!C97="変更","変更","申請時"))))</f>
        <v/>
      </c>
      <c r="D96" s="820" t="str">
        <f>IF(C96="","",'②4.実施状況（販促）'!C50)</f>
        <v/>
      </c>
      <c r="E96" s="821" t="str">
        <f>IF($C96="","",'②4.実施状況（販促）'!D50)</f>
        <v/>
      </c>
      <c r="F96" s="821" t="str">
        <f>IF($C96="","",'②4.実施状況（販促）'!E50)</f>
        <v/>
      </c>
      <c r="G96" s="822" t="str">
        <f>IF($C96="","",'②4.実施状況（販促）'!F50)</f>
        <v/>
      </c>
      <c r="H96" s="826" t="str">
        <f>IF($C96="","",IF('⑦1.活動計画変更（販促）'!$C97="変更",'⑦1.活動計画変更（販促）'!H97,'⑦1.活動計画変更（販促）'!H96))</f>
        <v/>
      </c>
      <c r="I96" s="823" t="str">
        <f>IF($C96="","",IF('⑦1.活動計画変更（販促）'!$C97="変更",'⑦1.活動計画変更（販促）'!I97,'⑦1.活動計画変更（販促）'!I96))</f>
        <v/>
      </c>
      <c r="J96" s="833" t="str">
        <f t="shared" si="22"/>
        <v/>
      </c>
      <c r="M96" s="603" t="str">
        <f>IF(C97="選択","",IF(C97="中止",-(H96),IF(C97="変更",(H97-H96),"")))</f>
        <v/>
      </c>
      <c r="N96" s="603" t="str">
        <f>IF(C97="選択","",IF(C97="中止",-(I96),IF(C97="変更",(I97-I96),"")))</f>
        <v/>
      </c>
      <c r="O96" s="717" t="str">
        <f t="shared" ref="O96" si="27">IF(B96="","",B96)</f>
        <v/>
      </c>
      <c r="P96" s="603" t="str">
        <f>IF(B96="","",IF(C97="変更",H97,IF(C97="中止",0,IF(B96="報告済",'⑦1.活動計画変更（販促）'!P96,H96))))</f>
        <v/>
      </c>
      <c r="Q96" s="603" t="str">
        <f>IF(B96="","",IF(C97="変更",I97,IF(C97="中止",0,IF(B96="報告済",'⑦1.活動計画変更（販促）'!Q96,I96))))</f>
        <v/>
      </c>
      <c r="R96" s="165">
        <f>IF(C97="変更",'⑧2.変更活動積算内訳（販促） '!N457,IF('⑧1.活動計画変更（販促）'!C97="中止",0,'⑧2.変更活動積算内訳（販促） '!G457))</f>
        <v>0</v>
      </c>
      <c r="S96" s="165">
        <f>IF(C97="変更",'⑧2.変更活動積算内訳（販促） '!O457,IF('⑧1.活動計画変更（販促）'!C97="中止",0,'⑧2.変更活動積算内訳（販促） '!H457))</f>
        <v>0</v>
      </c>
    </row>
    <row r="97" spans="2:19" ht="36" customHeight="1" thickBot="1">
      <c r="B97" s="813"/>
      <c r="C97" s="696" t="s">
        <v>225</v>
      </c>
      <c r="D97" s="814"/>
      <c r="E97" s="815"/>
      <c r="F97" s="815"/>
      <c r="G97" s="816"/>
      <c r="H97" s="828" t="str">
        <f>IF('⑧2.変更活動積算内訳（販促） '!M457="","",'⑧2.変更活動積算内訳（販促） '!M457)</f>
        <v/>
      </c>
      <c r="I97" s="817"/>
      <c r="J97" s="834" t="str">
        <f t="shared" si="22"/>
        <v/>
      </c>
      <c r="M97" s="582"/>
      <c r="N97" s="582"/>
      <c r="O97" s="684"/>
      <c r="P97" s="582"/>
      <c r="Q97" s="582"/>
      <c r="R97" s="147"/>
      <c r="S97" s="147"/>
    </row>
    <row r="98" spans="2:19" ht="36" customHeight="1">
      <c r="B98" s="818" t="str">
        <f>IF('②4.実施状況（販促）'!G51="実施済","報告済",IF('②4.実施状況（販促）'!B51="中止","中止",'②4.実施状況（販促）'!B51))</f>
        <v/>
      </c>
      <c r="C98" s="824" t="str">
        <f>IF(B98="","",IF(B98="報告済","",IF(B98="中止","",IF('⑦1.活動計画変更（販促）'!C99="変更","変更","申請時"))))</f>
        <v/>
      </c>
      <c r="D98" s="820" t="str">
        <f>IF(C98="","",'②4.実施状況（販促）'!C51)</f>
        <v/>
      </c>
      <c r="E98" s="821" t="str">
        <f>IF($C98="","",'②4.実施状況（販促）'!D51)</f>
        <v/>
      </c>
      <c r="F98" s="821" t="str">
        <f>IF($C98="","",'②4.実施状況（販促）'!E51)</f>
        <v/>
      </c>
      <c r="G98" s="822" t="str">
        <f>IF($C98="","",'②4.実施状況（販促）'!F51)</f>
        <v/>
      </c>
      <c r="H98" s="826" t="str">
        <f>IF($C98="","",IF('⑦1.活動計画変更（販促）'!$C99="変更",'⑦1.活動計画変更（販促）'!H99,'⑦1.活動計画変更（販促）'!H98))</f>
        <v/>
      </c>
      <c r="I98" s="823" t="str">
        <f>IF($C98="","",IF('⑦1.活動計画変更（販促）'!$C99="変更",'⑦1.活動計画変更（販促）'!I99,'⑦1.活動計画変更（販促）'!I98))</f>
        <v/>
      </c>
      <c r="J98" s="833" t="str">
        <f t="shared" si="22"/>
        <v/>
      </c>
      <c r="M98" s="603" t="str">
        <f>IF(C99="選択","",IF(C99="中止",-(H98),IF(C99="変更",(H99-H98),"")))</f>
        <v/>
      </c>
      <c r="N98" s="603" t="str">
        <f>IF(C99="選択","",IF(C99="中止",-(I98),IF(C99="変更",(I99-I98),"")))</f>
        <v/>
      </c>
      <c r="O98" s="717" t="str">
        <f t="shared" ref="O98" si="28">IF(B98="","",B98)</f>
        <v/>
      </c>
      <c r="P98" s="603" t="str">
        <f>IF(B98="","",IF(C99="変更",H99,IF(C99="中止",0,IF(B98="報告済",'⑦1.活動計画変更（販促）'!P98,H98))))</f>
        <v/>
      </c>
      <c r="Q98" s="603" t="str">
        <f>IF(B98="","",IF(C99="変更",I99,IF(C99="中止",0,IF(B98="報告済",'⑦1.活動計画変更（販促）'!Q98,I98))))</f>
        <v/>
      </c>
      <c r="R98" s="165">
        <f>IF(C99="変更",'⑧2.変更活動積算内訳（販促） '!N467,IF('⑧1.活動計画変更（販促）'!C99="中止",0,'⑧2.変更活動積算内訳（販促） '!G467))</f>
        <v>0</v>
      </c>
      <c r="S98" s="165">
        <f>IF(C99="変更",'⑧2.変更活動積算内訳（販促） '!O467,IF('⑧1.活動計画変更（販促）'!C99="中止",0,'⑧2.変更活動積算内訳（販促） '!H467))</f>
        <v>0</v>
      </c>
    </row>
    <row r="99" spans="2:19" ht="36" customHeight="1">
      <c r="B99" s="808"/>
      <c r="C99" s="685" t="s">
        <v>225</v>
      </c>
      <c r="D99" s="809"/>
      <c r="E99" s="810"/>
      <c r="F99" s="810"/>
      <c r="G99" s="811"/>
      <c r="H99" s="827" t="str">
        <f>IF('⑧2.変更活動積算内訳（販促） '!M467="","",'⑧2.変更活動積算内訳（販促） '!M467)</f>
        <v/>
      </c>
      <c r="I99" s="812"/>
      <c r="J99" s="835" t="str">
        <f t="shared" si="22"/>
        <v/>
      </c>
      <c r="M99" s="582"/>
      <c r="N99" s="582"/>
      <c r="O99" s="684"/>
      <c r="P99" s="582"/>
      <c r="Q99" s="582"/>
      <c r="R99" s="147"/>
      <c r="S99" s="147"/>
    </row>
    <row r="100" spans="2:19" ht="36" customHeight="1">
      <c r="B100" s="818" t="str">
        <f>IF('②4.実施状況（販促）'!G52="実施済","報告済",IF('②4.実施状況（販促）'!B52="中止","中止",'②4.実施状況（販促）'!B52))</f>
        <v/>
      </c>
      <c r="C100" s="819" t="str">
        <f>IF(B100="","",IF(B100="報告済","",IF(B100="中止","",IF('⑦1.活動計画変更（販促）'!C101="変更","変更","申請時"))))</f>
        <v/>
      </c>
      <c r="D100" s="820" t="str">
        <f>IF(C100="","",'②4.実施状況（販促）'!C52)</f>
        <v/>
      </c>
      <c r="E100" s="821" t="str">
        <f>IF($C100="","",'②4.実施状況（販促）'!D52)</f>
        <v/>
      </c>
      <c r="F100" s="821" t="str">
        <f>IF($C100="","",'②4.実施状況（販促）'!E52)</f>
        <v/>
      </c>
      <c r="G100" s="822" t="str">
        <f>IF($C100="","",'②4.実施状況（販促）'!F52)</f>
        <v/>
      </c>
      <c r="H100" s="826" t="str">
        <f>IF($C100="","",IF('⑦1.活動計画変更（販促）'!$C101="変更",'⑦1.活動計画変更（販促）'!H101,'⑦1.活動計画変更（販促）'!H100))</f>
        <v/>
      </c>
      <c r="I100" s="823" t="str">
        <f>IF($C100="","",IF('⑦1.活動計画変更（販促）'!$C101="変更",'⑦1.活動計画変更（販促）'!I101,'⑦1.活動計画変更（販促）'!I100))</f>
        <v/>
      </c>
      <c r="J100" s="833" t="str">
        <f t="shared" si="22"/>
        <v/>
      </c>
      <c r="M100" s="603" t="str">
        <f>IF(C101="選択","",IF(C101="中止",-(H100),IF(C101="変更",(H101-H100),"")))</f>
        <v/>
      </c>
      <c r="N100" s="603" t="str">
        <f>IF(C101="選択","",IF(C101="中止",-(I100),IF(C101="変更",(I101-I100),"")))</f>
        <v/>
      </c>
      <c r="O100" s="717" t="str">
        <f t="shared" ref="O100" si="29">IF(B100="","",B100)</f>
        <v/>
      </c>
      <c r="P100" s="603" t="str">
        <f>IF(B100="","",IF(C101="変更",H101,IF(C101="中止",0,IF(B100="報告済",'⑦1.活動計画変更（販促）'!P100,H100))))</f>
        <v/>
      </c>
      <c r="Q100" s="603" t="str">
        <f>IF(B100="","",IF(C101="変更",I101,IF(C101="中止",0,IF(B100="報告済",'⑦1.活動計画変更（販促）'!Q100,I100))))</f>
        <v/>
      </c>
      <c r="R100" s="165">
        <f>IF(C101="変更",'⑧2.変更活動積算内訳（販促） '!N477,IF('⑧1.活動計画変更（販促）'!C101="中止",0,'⑧2.変更活動積算内訳（販促） '!G477))</f>
        <v>0</v>
      </c>
      <c r="S100" s="165">
        <f>IF(C101="変更",'⑧2.変更活動積算内訳（販促） '!O477,IF('⑧1.活動計画変更（販促）'!C101="中止",0,'⑧2.変更活動積算内訳（販促） '!H477))</f>
        <v>0</v>
      </c>
    </row>
    <row r="101" spans="2:19" ht="36" customHeight="1">
      <c r="B101" s="808"/>
      <c r="C101" s="685" t="s">
        <v>225</v>
      </c>
      <c r="D101" s="809"/>
      <c r="E101" s="810"/>
      <c r="F101" s="810"/>
      <c r="G101" s="811"/>
      <c r="H101" s="827" t="str">
        <f>IF('⑧2.変更活動積算内訳（販促） '!M477="","",'⑧2.変更活動積算内訳（販促） '!M477)</f>
        <v/>
      </c>
      <c r="I101" s="812"/>
      <c r="J101" s="835" t="str">
        <f t="shared" si="22"/>
        <v/>
      </c>
      <c r="M101" s="582"/>
      <c r="N101" s="582"/>
      <c r="O101" s="684"/>
      <c r="P101" s="582"/>
      <c r="Q101" s="582"/>
      <c r="R101" s="147"/>
      <c r="S101" s="147"/>
    </row>
    <row r="102" spans="2:19" ht="36" customHeight="1">
      <c r="B102" s="818" t="str">
        <f>IF('②4.実施状況（販促）'!G53="実施済","報告済",IF('②4.実施状況（販促）'!B53="中止","中止",'②4.実施状況（販促）'!B53))</f>
        <v/>
      </c>
      <c r="C102" s="819" t="str">
        <f>IF(B102="","",IF(B102="報告済","",IF(B102="中止","",IF('⑦1.活動計画変更（販促）'!C103="変更","変更","申請時"))))</f>
        <v/>
      </c>
      <c r="D102" s="820" t="str">
        <f>IF(C102="","",'②4.実施状況（販促）'!C53)</f>
        <v/>
      </c>
      <c r="E102" s="821" t="str">
        <f>IF($C102="","",'②4.実施状況（販促）'!D53)</f>
        <v/>
      </c>
      <c r="F102" s="821" t="str">
        <f>IF($C102="","",'②4.実施状況（販促）'!E53)</f>
        <v/>
      </c>
      <c r="G102" s="822" t="str">
        <f>IF($C102="","",'②4.実施状況（販促）'!F53)</f>
        <v/>
      </c>
      <c r="H102" s="826" t="str">
        <f>IF($C102="","",IF('⑦1.活動計画変更（販促）'!$C103="変更",'⑦1.活動計画変更（販促）'!H103,'⑦1.活動計画変更（販促）'!H102))</f>
        <v/>
      </c>
      <c r="I102" s="823" t="str">
        <f>IF($C102="","",IF('⑦1.活動計画変更（販促）'!$C103="変更",'⑦1.活動計画変更（販促）'!I103,'⑦1.活動計画変更（販促）'!I102))</f>
        <v/>
      </c>
      <c r="J102" s="833" t="str">
        <f t="shared" si="22"/>
        <v/>
      </c>
      <c r="M102" s="603" t="str">
        <f>IF(C103="選択","",IF(C103="中止",-(H102),IF(C103="変更",(H103-H102),"")))</f>
        <v/>
      </c>
      <c r="N102" s="603" t="str">
        <f>IF(C103="選択","",IF(C103="中止",-(I102),IF(C103="変更",(I103-I102),"")))</f>
        <v/>
      </c>
      <c r="O102" s="717" t="str">
        <f t="shared" ref="O102" si="30">IF(B102="","",B102)</f>
        <v/>
      </c>
      <c r="P102" s="603" t="str">
        <f>IF(B102="","",IF(C103="変更",H103,IF(C103="中止",0,IF(B102="報告済",'⑦1.活動計画変更（販促）'!P102,H102))))</f>
        <v/>
      </c>
      <c r="Q102" s="603" t="str">
        <f>IF(B102="","",IF(C103="変更",I103,IF(C103="中止",0,IF(B102="報告済",'⑦1.活動計画変更（販促）'!Q102,I102))))</f>
        <v/>
      </c>
      <c r="R102" s="165">
        <f>IF(C103="変更",'⑧2.変更活動積算内訳（販促） '!N487,IF('⑧1.活動計画変更（販促）'!C103="中止",0,'⑧2.変更活動積算内訳（販促） '!G487))</f>
        <v>0</v>
      </c>
      <c r="S102" s="165">
        <f>IF(C103="変更",'⑧2.変更活動積算内訳（販促） '!O487,IF('⑧1.活動計画変更（販促）'!C103="中止",0,'⑧2.変更活動積算内訳（販促） '!H487))</f>
        <v>0</v>
      </c>
    </row>
    <row r="103" spans="2:19" ht="36" customHeight="1">
      <c r="B103" s="808"/>
      <c r="C103" s="685" t="s">
        <v>225</v>
      </c>
      <c r="D103" s="809"/>
      <c r="E103" s="810"/>
      <c r="F103" s="810"/>
      <c r="G103" s="811"/>
      <c r="H103" s="827" t="str">
        <f>IF('⑧2.変更活動積算内訳（販促） '!M487="","",'⑧2.変更活動積算内訳（販促） '!M487)</f>
        <v/>
      </c>
      <c r="I103" s="812"/>
      <c r="J103" s="835" t="str">
        <f t="shared" si="22"/>
        <v/>
      </c>
      <c r="M103" s="582"/>
      <c r="N103" s="582"/>
      <c r="O103" s="684"/>
      <c r="P103" s="582"/>
      <c r="Q103" s="582"/>
      <c r="R103" s="147"/>
      <c r="S103" s="147"/>
    </row>
    <row r="104" spans="2:19" ht="36" customHeight="1">
      <c r="B104" s="818" t="str">
        <f>IF('②4.実施状況（販促）'!G54="実施済","報告済",IF('②4.実施状況（販促）'!B54="中止","中止",'②4.実施状況（販促）'!B54))</f>
        <v/>
      </c>
      <c r="C104" s="819" t="str">
        <f>IF(B104="","",IF(B104="報告済","",IF(B104="中止","",IF('⑦1.活動計画変更（販促）'!C105="変更","変更","申請時"))))</f>
        <v/>
      </c>
      <c r="D104" s="820" t="str">
        <f>IF(C104="","",'②4.実施状況（販促）'!C54)</f>
        <v/>
      </c>
      <c r="E104" s="821" t="str">
        <f>IF($C104="","",'②4.実施状況（販促）'!D54)</f>
        <v/>
      </c>
      <c r="F104" s="821" t="str">
        <f>IF($C104="","",'②4.実施状況（販促）'!E54)</f>
        <v/>
      </c>
      <c r="G104" s="822" t="str">
        <f>IF($C104="","",'②4.実施状況（販促）'!F54)</f>
        <v/>
      </c>
      <c r="H104" s="826" t="str">
        <f>IF($C104="","",IF('⑦1.活動計画変更（販促）'!$C105="変更",'⑦1.活動計画変更（販促）'!H105,'⑦1.活動計画変更（販促）'!H104))</f>
        <v/>
      </c>
      <c r="I104" s="823" t="str">
        <f>IF($C104="","",IF('⑦1.活動計画変更（販促）'!$C105="変更",'⑦1.活動計画変更（販促）'!I105,'⑦1.活動計画変更（販促）'!I104))</f>
        <v/>
      </c>
      <c r="J104" s="833" t="str">
        <f t="shared" si="22"/>
        <v/>
      </c>
      <c r="M104" s="603" t="str">
        <f>IF(C105="選択","",IF(C105="中止",-(H104),IF(C105="変更",(H105-H104),"")))</f>
        <v/>
      </c>
      <c r="N104" s="603" t="str">
        <f>IF(C105="選択","",IF(C105="中止",-(I104),IF(C105="変更",(I105-I104),"")))</f>
        <v/>
      </c>
      <c r="O104" s="717" t="str">
        <f t="shared" ref="O104" si="31">IF(B104="","",B104)</f>
        <v/>
      </c>
      <c r="P104" s="603" t="str">
        <f>IF(B104="","",IF(C105="変更",H105,IF(C105="中止",0,IF(B104="報告済",'⑦1.活動計画変更（販促）'!P104,H104))))</f>
        <v/>
      </c>
      <c r="Q104" s="603" t="str">
        <f>IF(B104="","",IF(C105="変更",I105,IF(C105="中止",0,IF(B104="報告済",'⑦1.活動計画変更（販促）'!Q104,I104))))</f>
        <v/>
      </c>
      <c r="R104" s="165">
        <f>IF(C105="変更",'⑧2.変更活動積算内訳（販促） '!N497,IF('⑧1.活動計画変更（販促）'!C105="中止",0,'⑧2.変更活動積算内訳（販促） '!G497))</f>
        <v>0</v>
      </c>
      <c r="S104" s="165">
        <f>IF(C105="変更",'⑧2.変更活動積算内訳（販促） '!O497,IF('⑧1.活動計画変更（販促）'!C105="中止",0,'⑧2.変更活動積算内訳（販促） '!H497))</f>
        <v>0</v>
      </c>
    </row>
    <row r="105" spans="2:19" ht="36" customHeight="1" thickBot="1">
      <c r="B105" s="813"/>
      <c r="C105" s="696" t="s">
        <v>225</v>
      </c>
      <c r="D105" s="814"/>
      <c r="E105" s="815"/>
      <c r="F105" s="815"/>
      <c r="G105" s="816"/>
      <c r="H105" s="828" t="str">
        <f>IF('⑧2.変更活動積算内訳（販促） '!M497="","",'⑧2.変更活動積算内訳（販促） '!M497)</f>
        <v/>
      </c>
      <c r="I105" s="817"/>
      <c r="J105" s="834" t="str">
        <f t="shared" si="22"/>
        <v/>
      </c>
      <c r="M105" s="582"/>
      <c r="N105" s="582"/>
      <c r="O105" s="684"/>
      <c r="P105" s="582"/>
      <c r="Q105" s="582"/>
      <c r="R105" s="147"/>
      <c r="S105" s="147"/>
    </row>
    <row r="106" spans="2:19" ht="36" customHeight="1">
      <c r="B106" s="818" t="str">
        <f>IF('②4.実施状況（販促）'!G55="実施済","報告済",IF('②4.実施状況（販促）'!B55="中止","中止",'②4.実施状況（販促）'!B55))</f>
        <v/>
      </c>
      <c r="C106" s="824" t="str">
        <f>IF(B106="","",IF(B106="報告済","",IF(B106="中止","",IF('⑦1.活動計画変更（販促）'!C107="変更","変更","申請時"))))</f>
        <v/>
      </c>
      <c r="D106" s="820" t="str">
        <f>IF(C106="","",'②4.実施状況（販促）'!C55)</f>
        <v/>
      </c>
      <c r="E106" s="821" t="str">
        <f>IF($C106="","",'②4.実施状況（販促）'!D55)</f>
        <v/>
      </c>
      <c r="F106" s="821" t="str">
        <f>IF($C106="","",'②4.実施状況（販促）'!E55)</f>
        <v/>
      </c>
      <c r="G106" s="822" t="str">
        <f>IF($C106="","",'②4.実施状況（販促）'!F55)</f>
        <v/>
      </c>
      <c r="H106" s="826" t="str">
        <f>IF($C106="","",IF('⑦1.活動計画変更（販促）'!$C107="変更",'⑦1.活動計画変更（販促）'!H107,'⑦1.活動計画変更（販促）'!H106))</f>
        <v/>
      </c>
      <c r="I106" s="823" t="str">
        <f>IF($C106="","",IF('⑦1.活動計画変更（販促）'!$C107="変更",'⑦1.活動計画変更（販促）'!I107,'⑦1.活動計画変更（販促）'!I106))</f>
        <v/>
      </c>
      <c r="J106" s="833" t="str">
        <f t="shared" si="22"/>
        <v/>
      </c>
      <c r="M106" s="603" t="str">
        <f>IF(C107="選択","",IF(C107="中止",-(H106),IF(C107="変更",(H107-H106),"")))</f>
        <v/>
      </c>
      <c r="N106" s="603" t="str">
        <f>IF(C107="選択","",IF(C107="中止",-(I106),IF(C107="変更",(I107-I106),"")))</f>
        <v/>
      </c>
      <c r="O106" s="717" t="str">
        <f t="shared" ref="O106" si="32">IF(B106="","",B106)</f>
        <v/>
      </c>
      <c r="P106" s="603" t="str">
        <f>IF(B106="","",IF(C107="変更",H107,IF(C107="中止",0,IF(B106="報告済",'⑦1.活動計画変更（販促）'!P106,H106))))</f>
        <v/>
      </c>
      <c r="Q106" s="603" t="str">
        <f>IF(B106="","",IF(C107="変更",I107,IF(C107="中止",0,IF(B106="報告済",'⑦1.活動計画変更（販促）'!Q106,I106))))</f>
        <v/>
      </c>
      <c r="R106" s="165">
        <f>IF(C107="変更",'⑧2.変更活動積算内訳（販促） '!N507,IF('⑧1.活動計画変更（販促）'!C107="中止",0,'⑧2.変更活動積算内訳（販促） '!G507))</f>
        <v>0</v>
      </c>
      <c r="S106" s="165">
        <f>IF(C107="変更",'⑧2.変更活動積算内訳（販促） '!O507,IF('⑧1.活動計画変更（販促）'!C107="中止",0,'⑧2.変更活動積算内訳（販促） '!H507))</f>
        <v>0</v>
      </c>
    </row>
    <row r="107" spans="2:19" ht="36" customHeight="1">
      <c r="B107" s="808"/>
      <c r="C107" s="685" t="s">
        <v>225</v>
      </c>
      <c r="D107" s="809"/>
      <c r="E107" s="810"/>
      <c r="F107" s="810"/>
      <c r="G107" s="811"/>
      <c r="H107" s="827" t="str">
        <f>IF('⑧2.変更活動積算内訳（販促） '!M507="","",'⑧2.変更活動積算内訳（販促） '!M507)</f>
        <v/>
      </c>
      <c r="I107" s="812"/>
      <c r="J107" s="835" t="str">
        <f t="shared" si="22"/>
        <v/>
      </c>
      <c r="M107" s="582"/>
      <c r="N107" s="582"/>
      <c r="O107" s="684"/>
      <c r="P107" s="582"/>
      <c r="Q107" s="582"/>
      <c r="R107" s="147"/>
      <c r="S107" s="147"/>
    </row>
    <row r="108" spans="2:19" ht="36" customHeight="1">
      <c r="B108" s="818" t="str">
        <f>IF('②4.実施状況（販促）'!G56="実施済","報告済",IF('②4.実施状況（販促）'!B56="中止","中止",'②4.実施状況（販促）'!B56))</f>
        <v/>
      </c>
      <c r="C108" s="819" t="str">
        <f>IF(B108="","",IF(B108="報告済","",IF(B108="中止","",IF('⑦1.活動計画変更（販促）'!C109="変更","変更","申請時"))))</f>
        <v/>
      </c>
      <c r="D108" s="820" t="str">
        <f>IF(C108="","",'②4.実施状況（販促）'!C56)</f>
        <v/>
      </c>
      <c r="E108" s="821" t="str">
        <f>IF($C108="","",'②4.実施状況（販促）'!D56)</f>
        <v/>
      </c>
      <c r="F108" s="821" t="str">
        <f>IF($C108="","",'②4.実施状況（販促）'!E56)</f>
        <v/>
      </c>
      <c r="G108" s="822" t="str">
        <f>IF($C108="","",'②4.実施状況（販促）'!F56)</f>
        <v/>
      </c>
      <c r="H108" s="826" t="str">
        <f>IF($C108="","",IF('⑦1.活動計画変更（販促）'!$C109="変更",'⑦1.活動計画変更（販促）'!H109,'⑦1.活動計画変更（販促）'!H108))</f>
        <v/>
      </c>
      <c r="I108" s="823" t="str">
        <f>IF($C108="","",IF('⑦1.活動計画変更（販促）'!$C109="変更",'⑦1.活動計画変更（販促）'!I109,'⑦1.活動計画変更（販促）'!I108))</f>
        <v/>
      </c>
      <c r="J108" s="833" t="str">
        <f t="shared" si="22"/>
        <v/>
      </c>
      <c r="M108" s="603" t="str">
        <f>IF(C109="選択","",IF(C109="中止",-(H108),IF(C109="変更",(H109-H108),"")))</f>
        <v/>
      </c>
      <c r="N108" s="603" t="str">
        <f>IF(C109="選択","",IF(C109="中止",-(I108),IF(C109="変更",(I109-I108),"")))</f>
        <v/>
      </c>
      <c r="O108" s="717" t="str">
        <f t="shared" ref="O108" si="33">IF(B108="","",B108)</f>
        <v/>
      </c>
      <c r="P108" s="603" t="str">
        <f>IF(B108="","",IF(C109="変更",H109,IF(C109="中止",0,IF(B108="報告済",'⑦1.活動計画変更（販促）'!P108,H108))))</f>
        <v/>
      </c>
      <c r="Q108" s="603" t="str">
        <f>IF(B108="","",IF(C109="変更",I109,IF(C109="中止",0,IF(B108="報告済",'⑦1.活動計画変更（販促）'!Q108,I108))))</f>
        <v/>
      </c>
      <c r="R108" s="165">
        <f>IF(C109="変更",'⑧2.変更活動積算内訳（販促） '!N517,IF('⑧1.活動計画変更（販促）'!C109="中止",0,'⑧2.変更活動積算内訳（販促） '!G517))</f>
        <v>0</v>
      </c>
      <c r="S108" s="165">
        <f>IF(C109="変更",'⑧2.変更活動積算内訳（販促） '!O517,IF('⑧1.活動計画変更（販促）'!C109="中止",0,'⑧2.変更活動積算内訳（販促） '!H517))</f>
        <v>0</v>
      </c>
    </row>
    <row r="109" spans="2:19" ht="36" customHeight="1">
      <c r="B109" s="808"/>
      <c r="C109" s="685" t="s">
        <v>225</v>
      </c>
      <c r="D109" s="809"/>
      <c r="E109" s="810"/>
      <c r="F109" s="810"/>
      <c r="G109" s="811"/>
      <c r="H109" s="827" t="str">
        <f>IF('⑧2.変更活動積算内訳（販促） '!M517="","",'⑧2.変更活動積算内訳（販促） '!M517)</f>
        <v/>
      </c>
      <c r="I109" s="812"/>
      <c r="J109" s="835" t="str">
        <f t="shared" si="22"/>
        <v/>
      </c>
      <c r="M109" s="582"/>
      <c r="N109" s="582"/>
      <c r="O109" s="684"/>
      <c r="P109" s="582"/>
      <c r="Q109" s="582"/>
      <c r="R109" s="147"/>
      <c r="S109" s="147"/>
    </row>
    <row r="110" spans="2:19" ht="36" customHeight="1">
      <c r="B110" s="818" t="str">
        <f>IF('②4.実施状況（販促）'!G57="実施済","報告済",IF('②4.実施状況（販促）'!B57="中止","中止",'②4.実施状況（販促）'!B57))</f>
        <v/>
      </c>
      <c r="C110" s="819" t="str">
        <f>IF(B110="","",IF(B110="報告済","",IF(B110="中止","",IF('⑦1.活動計画変更（販促）'!C111="変更","変更","申請時"))))</f>
        <v/>
      </c>
      <c r="D110" s="820" t="str">
        <f>IF(C110="","",'②4.実施状況（販促）'!C57)</f>
        <v/>
      </c>
      <c r="E110" s="821" t="str">
        <f>IF($C110="","",'②4.実施状況（販促）'!D57)</f>
        <v/>
      </c>
      <c r="F110" s="821" t="str">
        <f>IF($C110="","",'②4.実施状況（販促）'!E57)</f>
        <v/>
      </c>
      <c r="G110" s="822" t="str">
        <f>IF($C110="","",'②4.実施状況（販促）'!F57)</f>
        <v/>
      </c>
      <c r="H110" s="826" t="str">
        <f>IF($C110="","",IF('⑦1.活動計画変更（販促）'!$C111="変更",'⑦1.活動計画変更（販促）'!H111,'⑦1.活動計画変更（販促）'!H110))</f>
        <v/>
      </c>
      <c r="I110" s="823" t="str">
        <f>IF($C110="","",IF('⑦1.活動計画変更（販促）'!$C111="変更",'⑦1.活動計画変更（販促）'!I111,'⑦1.活動計画変更（販促）'!I110))</f>
        <v/>
      </c>
      <c r="J110" s="833" t="str">
        <f t="shared" si="22"/>
        <v/>
      </c>
      <c r="M110" s="603" t="str">
        <f>IF(C111="選択","",IF(C111="中止",-(H110),IF(C111="変更",(H111-H110),"")))</f>
        <v/>
      </c>
      <c r="N110" s="603" t="str">
        <f>IF(C111="選択","",IF(C111="中止",-(I110),IF(C111="変更",(I111-I110),"")))</f>
        <v/>
      </c>
      <c r="O110" s="717" t="str">
        <f t="shared" ref="O110" si="34">IF(B110="","",B110)</f>
        <v/>
      </c>
      <c r="P110" s="603" t="str">
        <f>IF(B110="","",IF(C111="変更",H111,IF(C111="中止",0,IF(B110="報告済",'⑦1.活動計画変更（販促）'!P110,H110))))</f>
        <v/>
      </c>
      <c r="Q110" s="603" t="str">
        <f>IF(B110="","",IF(C111="変更",I111,IF(C111="中止",0,IF(B110="報告済",'⑦1.活動計画変更（販促）'!Q110,I110))))</f>
        <v/>
      </c>
      <c r="R110" s="165">
        <f>IF(C111="変更",'⑧2.変更活動積算内訳（販促） '!N527,IF('⑧1.活動計画変更（販促）'!C111="中止",0,'⑧2.変更活動積算内訳（販促） '!G527))</f>
        <v>0</v>
      </c>
      <c r="S110" s="165">
        <f>IF(C111="変更",'⑧2.変更活動積算内訳（販促） '!O527,IF('⑧1.活動計画変更（販促）'!C111="中止",0,'⑧2.変更活動積算内訳（販促） '!H527))</f>
        <v>0</v>
      </c>
    </row>
    <row r="111" spans="2:19" ht="36" customHeight="1">
      <c r="B111" s="808"/>
      <c r="C111" s="685" t="s">
        <v>225</v>
      </c>
      <c r="D111" s="809"/>
      <c r="E111" s="810"/>
      <c r="F111" s="810"/>
      <c r="G111" s="811"/>
      <c r="H111" s="827" t="str">
        <f>IF('⑧2.変更活動積算内訳（販促） '!M527="","",'⑧2.変更活動積算内訳（販促） '!M527)</f>
        <v/>
      </c>
      <c r="I111" s="812"/>
      <c r="J111" s="835" t="str">
        <f t="shared" si="22"/>
        <v/>
      </c>
      <c r="M111" s="582"/>
      <c r="N111" s="582"/>
      <c r="O111" s="684"/>
      <c r="P111" s="582"/>
      <c r="Q111" s="582"/>
      <c r="R111" s="147"/>
      <c r="S111" s="147"/>
    </row>
    <row r="112" spans="2:19" ht="36" customHeight="1">
      <c r="B112" s="818" t="str">
        <f>IF('②4.実施状況（販促）'!G58="実施済","報告済",IF('②4.実施状況（販促）'!B58="中止","中止",'②4.実施状況（販促）'!B58))</f>
        <v/>
      </c>
      <c r="C112" s="819" t="str">
        <f>IF(B112="","",IF(B112="報告済","",IF(B112="中止","",IF('⑦1.活動計画変更（販促）'!C113="変更","変更","申請時"))))</f>
        <v/>
      </c>
      <c r="D112" s="820" t="str">
        <f>IF(C112="","",'②4.実施状況（販促）'!C58)</f>
        <v/>
      </c>
      <c r="E112" s="821" t="str">
        <f>IF($C112="","",'②4.実施状況（販促）'!D58)</f>
        <v/>
      </c>
      <c r="F112" s="821" t="str">
        <f>IF($C112="","",'②4.実施状況（販促）'!E58)</f>
        <v/>
      </c>
      <c r="G112" s="822" t="str">
        <f>IF($C112="","",'②4.実施状況（販促）'!F58)</f>
        <v/>
      </c>
      <c r="H112" s="826" t="str">
        <f>IF($C112="","",IF('⑦1.活動計画変更（販促）'!$C113="変更",'⑦1.活動計画変更（販促）'!H113,'⑦1.活動計画変更（販促）'!H112))</f>
        <v/>
      </c>
      <c r="I112" s="823" t="str">
        <f>IF($C112="","",IF('⑦1.活動計画変更（販促）'!$C113="変更",'⑦1.活動計画変更（販促）'!I113,'⑦1.活動計画変更（販促）'!I112))</f>
        <v/>
      </c>
      <c r="J112" s="833" t="str">
        <f t="shared" si="22"/>
        <v/>
      </c>
      <c r="M112" s="603" t="str">
        <f>IF(C113="選択","",IF(C113="中止",-(H112),IF(C113="変更",(H113-H112),"")))</f>
        <v/>
      </c>
      <c r="N112" s="603" t="str">
        <f>IF(C113="選択","",IF(C113="中止",-(I112),IF(C113="変更",(I113-I112),"")))</f>
        <v/>
      </c>
      <c r="O112" s="717" t="str">
        <f t="shared" ref="O112" si="35">IF(B112="","",B112)</f>
        <v/>
      </c>
      <c r="P112" s="603" t="str">
        <f>IF(B112="","",IF(C113="変更",H113,IF(C113="中止",0,IF(B112="報告済",'⑦1.活動計画変更（販促）'!P112,H112))))</f>
        <v/>
      </c>
      <c r="Q112" s="603" t="str">
        <f>IF(B112="","",IF(C113="変更",I113,IF(C113="中止",0,IF(B112="報告済",'⑦1.活動計画変更（販促）'!Q112,I112))))</f>
        <v/>
      </c>
      <c r="R112" s="165">
        <f>IF(C113="変更",'⑧2.変更活動積算内訳（販促） '!N537,IF('⑧1.活動計画変更（販促）'!C113="中止",0,'⑧2.変更活動積算内訳（販促） '!G537))</f>
        <v>0</v>
      </c>
      <c r="S112" s="165">
        <f>IF(C113="変更",'⑧2.変更活動積算内訳（販促） '!O537,IF('⑧1.活動計画変更（販促）'!C113="中止",0,'⑧2.変更活動積算内訳（販促） '!H537))</f>
        <v>0</v>
      </c>
    </row>
    <row r="113" spans="2:19" ht="36" customHeight="1">
      <c r="B113" s="808"/>
      <c r="C113" s="685" t="s">
        <v>225</v>
      </c>
      <c r="D113" s="809"/>
      <c r="E113" s="810"/>
      <c r="F113" s="810"/>
      <c r="G113" s="811"/>
      <c r="H113" s="827" t="str">
        <f>IF('⑧2.変更活動積算内訳（販促） '!M537="","",'⑧2.変更活動積算内訳（販促） '!M537)</f>
        <v/>
      </c>
      <c r="I113" s="812"/>
      <c r="J113" s="835" t="str">
        <f t="shared" si="22"/>
        <v/>
      </c>
      <c r="M113" s="582"/>
      <c r="N113" s="582"/>
      <c r="O113" s="684"/>
      <c r="P113" s="582"/>
      <c r="Q113" s="582"/>
      <c r="R113" s="147"/>
      <c r="S113" s="147"/>
    </row>
    <row r="114" spans="2:19" ht="36" customHeight="1">
      <c r="B114" s="818" t="str">
        <f>IF('②4.実施状況（販促）'!G59="実施済","報告済",IF('②4.実施状況（販促）'!B59="中止","中止",'②4.実施状況（販促）'!B59))</f>
        <v/>
      </c>
      <c r="C114" s="819" t="str">
        <f>IF(B114="","",IF(B114="報告済","",IF(B114="中止","",IF('⑦1.活動計画変更（販促）'!C115="変更","変更","申請時"))))</f>
        <v/>
      </c>
      <c r="D114" s="820" t="str">
        <f>IF(C114="","",'②4.実施状況（販促）'!C59)</f>
        <v/>
      </c>
      <c r="E114" s="821" t="str">
        <f>IF($C114="","",'②4.実施状況（販促）'!D59)</f>
        <v/>
      </c>
      <c r="F114" s="821" t="str">
        <f>IF($C114="","",'②4.実施状況（販促）'!E59)</f>
        <v/>
      </c>
      <c r="G114" s="822" t="str">
        <f>IF($C114="","",'②4.実施状況（販促）'!F59)</f>
        <v/>
      </c>
      <c r="H114" s="826" t="str">
        <f>IF($C114="","",IF('⑦1.活動計画変更（販促）'!$C115="変更",'⑦1.活動計画変更（販促）'!H115,'⑦1.活動計画変更（販促）'!H114))</f>
        <v/>
      </c>
      <c r="I114" s="823" t="str">
        <f>IF($C114="","",IF('⑦1.活動計画変更（販促）'!$C115="変更",'⑦1.活動計画変更（販促）'!I115,'⑦1.活動計画変更（販促）'!I114))</f>
        <v/>
      </c>
      <c r="J114" s="833" t="str">
        <f t="shared" si="22"/>
        <v/>
      </c>
      <c r="M114" s="603" t="str">
        <f>IF(C115="選択","",IF(C115="中止",-(H114),IF(C115="変更",(H115-H114),"")))</f>
        <v/>
      </c>
      <c r="N114" s="603" t="str">
        <f>IF(C115="選択","",IF(C115="中止",-(I114),IF(C115="変更",(I115-I114),"")))</f>
        <v/>
      </c>
      <c r="O114" s="717" t="str">
        <f t="shared" ref="O114" si="36">IF(B114="","",B114)</f>
        <v/>
      </c>
      <c r="P114" s="603" t="str">
        <f>IF(B114="","",IF(C115="変更",H115,IF(C115="中止",0,IF(B114="報告済",'⑦1.活動計画変更（販促）'!P114,H114))))</f>
        <v/>
      </c>
      <c r="Q114" s="603" t="str">
        <f>IF(B114="","",IF(C115="変更",I115,IF(C115="中止",0,IF(B114="報告済",'⑦1.活動計画変更（販促）'!Q114,I114))))</f>
        <v/>
      </c>
      <c r="R114" s="165">
        <f>IF(C115="変更",'⑧2.変更活動積算内訳（販促） '!N547,IF('⑧1.活動計画変更（販促）'!C115="中止",0,'⑧2.変更活動積算内訳（販促） '!G547))</f>
        <v>0</v>
      </c>
      <c r="S114" s="165">
        <f>IF(C115="変更",'⑧2.変更活動積算内訳（販促） '!O547,IF('⑧1.活動計画変更（販促）'!C115="中止",0,'⑧2.変更活動積算内訳（販促） '!H547))</f>
        <v>0</v>
      </c>
    </row>
    <row r="115" spans="2:19" ht="36" customHeight="1">
      <c r="B115" s="808"/>
      <c r="C115" s="685" t="s">
        <v>225</v>
      </c>
      <c r="D115" s="809"/>
      <c r="E115" s="810"/>
      <c r="F115" s="810"/>
      <c r="G115" s="811"/>
      <c r="H115" s="827" t="str">
        <f>IF('⑧2.変更活動積算内訳（販促） '!M547="","",'⑧2.変更活動積算内訳（販促） '!M547)</f>
        <v/>
      </c>
      <c r="I115" s="812"/>
      <c r="J115" s="835" t="str">
        <f t="shared" si="22"/>
        <v/>
      </c>
      <c r="M115" s="582"/>
      <c r="N115" s="582"/>
      <c r="O115" s="684"/>
      <c r="P115" s="582"/>
      <c r="Q115" s="582"/>
      <c r="R115" s="147"/>
      <c r="S115" s="147"/>
    </row>
    <row r="116" spans="2:19" ht="36" customHeight="1">
      <c r="B116" s="818" t="str">
        <f>IF('②4.実施状況（販促）'!G60="実施済","報告済",IF('②4.実施状況（販促）'!B60="中止","中止",'②4.実施状況（販促）'!B60))</f>
        <v/>
      </c>
      <c r="C116" s="819" t="str">
        <f>IF(B116="","",IF(B116="報告済","",IF(B116="中止","",IF('⑦1.活動計画変更（販促）'!C117="変更","変更","申請時"))))</f>
        <v/>
      </c>
      <c r="D116" s="820" t="str">
        <f>IF(C116="","",'②4.実施状況（販促）'!C60)</f>
        <v/>
      </c>
      <c r="E116" s="821" t="str">
        <f>IF($C116="","",'②4.実施状況（販促）'!D60)</f>
        <v/>
      </c>
      <c r="F116" s="821" t="str">
        <f>IF($C116="","",'②4.実施状況（販促）'!E60)</f>
        <v/>
      </c>
      <c r="G116" s="822" t="str">
        <f>IF($C116="","",'②4.実施状況（販促）'!F60)</f>
        <v/>
      </c>
      <c r="H116" s="826" t="str">
        <f>IF($C116="","",IF('⑦1.活動計画変更（販促）'!$C117="変更",'⑦1.活動計画変更（販促）'!H117,'⑦1.活動計画変更（販促）'!H116))</f>
        <v/>
      </c>
      <c r="I116" s="823" t="str">
        <f>IF($C116="","",IF('⑦1.活動計画変更（販促）'!$C117="変更",'⑦1.活動計画変更（販促）'!I117,'⑦1.活動計画変更（販促）'!I116))</f>
        <v/>
      </c>
      <c r="J116" s="833" t="str">
        <f t="shared" si="22"/>
        <v/>
      </c>
      <c r="M116" s="603" t="str">
        <f>IF(C117="選択","",IF(C117="中止",-(H116),IF(C117="変更",(H117-H116),"")))</f>
        <v/>
      </c>
      <c r="N116" s="603" t="str">
        <f>IF(C117="選択","",IF(C117="中止",-(I116),IF(C117="変更",(I117-I116),"")))</f>
        <v/>
      </c>
      <c r="O116" s="717" t="str">
        <f t="shared" ref="O116" si="37">IF(B116="","",B116)</f>
        <v/>
      </c>
      <c r="P116" s="603" t="str">
        <f>IF(B116="","",IF(C117="変更",H117,IF(C117="中止",0,IF(B116="報告済",'⑦1.活動計画変更（販促）'!P116,H116))))</f>
        <v/>
      </c>
      <c r="Q116" s="603" t="str">
        <f>IF(B116="","",IF(C117="変更",I117,IF(C117="中止",0,IF(B116="報告済",'⑦1.活動計画変更（販促）'!Q116,I116))))</f>
        <v/>
      </c>
      <c r="R116" s="165">
        <f>IF(C117="変更",'⑧2.変更活動積算内訳（販促） '!N557,IF('⑧1.活動計画変更（販促）'!C117="中止",0,'⑧2.変更活動積算内訳（販促） '!G557))</f>
        <v>0</v>
      </c>
      <c r="S116" s="165">
        <f>IF(C117="変更",'⑧2.変更活動積算内訳（販促） '!O557,IF('⑧1.活動計画変更（販促）'!C117="中止",0,'⑧2.変更活動積算内訳（販促） '!H557))</f>
        <v>0</v>
      </c>
    </row>
    <row r="117" spans="2:19" ht="36" customHeight="1">
      <c r="B117" s="808"/>
      <c r="C117" s="685" t="s">
        <v>225</v>
      </c>
      <c r="D117" s="809"/>
      <c r="E117" s="810"/>
      <c r="F117" s="810"/>
      <c r="G117" s="811"/>
      <c r="H117" s="827" t="str">
        <f>IF('⑧2.変更活動積算内訳（販促） '!M557="","",'⑧2.変更活動積算内訳（販促） '!M557)</f>
        <v/>
      </c>
      <c r="I117" s="812"/>
      <c r="J117" s="835" t="str">
        <f t="shared" si="22"/>
        <v/>
      </c>
      <c r="M117" s="582"/>
      <c r="N117" s="582"/>
      <c r="O117" s="684"/>
      <c r="P117" s="582"/>
      <c r="Q117" s="582"/>
      <c r="R117" s="147"/>
      <c r="S117" s="147"/>
    </row>
    <row r="118" spans="2:19" ht="36" customHeight="1">
      <c r="B118" s="818" t="str">
        <f>IF('②4.実施状況（販促）'!G61="実施済","報告済",IF('②4.実施状況（販促）'!B61="中止","中止",'②4.実施状況（販促）'!B61))</f>
        <v/>
      </c>
      <c r="C118" s="819" t="str">
        <f>IF(B118="","",IF(B118="報告済","",IF(B118="中止","",IF('⑦1.活動計画変更（販促）'!C119="変更","変更","申請時"))))</f>
        <v/>
      </c>
      <c r="D118" s="820" t="str">
        <f>IF(C118="","",'②4.実施状況（販促）'!C61)</f>
        <v/>
      </c>
      <c r="E118" s="821" t="str">
        <f>IF($C118="","",'②4.実施状況（販促）'!D61)</f>
        <v/>
      </c>
      <c r="F118" s="821" t="str">
        <f>IF($C118="","",'②4.実施状況（販促）'!E61)</f>
        <v/>
      </c>
      <c r="G118" s="822" t="str">
        <f>IF($C118="","",'②4.実施状況（販促）'!F61)</f>
        <v/>
      </c>
      <c r="H118" s="826" t="str">
        <f>IF($C118="","",IF('⑦1.活動計画変更（販促）'!$C119="変更",'⑦1.活動計画変更（販促）'!H119,'⑦1.活動計画変更（販促）'!H118))</f>
        <v/>
      </c>
      <c r="I118" s="823" t="str">
        <f>IF($C118="","",IF('⑦1.活動計画変更（販促）'!$C119="変更",'⑦1.活動計画変更（販促）'!I119,'⑦1.活動計画変更（販促）'!I118))</f>
        <v/>
      </c>
      <c r="J118" s="833" t="str">
        <f t="shared" si="22"/>
        <v/>
      </c>
      <c r="M118" s="603" t="str">
        <f>IF(C119="選択","",IF(C119="中止",-(H118),IF(C119="変更",(H119-H118),"")))</f>
        <v/>
      </c>
      <c r="N118" s="603" t="str">
        <f>IF(C119="選択","",IF(C119="中止",-(I118),IF(C119="変更",(I119-I118),"")))</f>
        <v/>
      </c>
      <c r="O118" s="717" t="str">
        <f t="shared" ref="O118" si="38">IF(B118="","",B118)</f>
        <v/>
      </c>
      <c r="P118" s="603" t="str">
        <f>IF(B118="","",IF(C119="変更",H119,IF(C119="中止",0,IF(B118="報告済",'⑦1.活動計画変更（販促）'!P118,H118))))</f>
        <v/>
      </c>
      <c r="Q118" s="603" t="str">
        <f>IF(B118="","",IF(C119="変更",I119,IF(C119="中止",0,IF(B118="報告済",'⑦1.活動計画変更（販促）'!Q118,I118))))</f>
        <v/>
      </c>
      <c r="R118" s="165">
        <f>IF(C119="変更",'⑧2.変更活動積算内訳（販促） '!N567,IF('⑧1.活動計画変更（販促）'!C119="中止",0,'⑧2.変更活動積算内訳（販促） '!G567))</f>
        <v>0</v>
      </c>
      <c r="S118" s="165">
        <f>IF(C119="変更",'⑧2.変更活動積算内訳（販促） '!O567,IF('⑧1.活動計画変更（販促）'!C119="中止",0,'⑧2.変更活動積算内訳（販促） '!H567))</f>
        <v>0</v>
      </c>
    </row>
    <row r="119" spans="2:19" ht="36" customHeight="1">
      <c r="B119" s="808"/>
      <c r="C119" s="685" t="s">
        <v>225</v>
      </c>
      <c r="D119" s="809"/>
      <c r="E119" s="810"/>
      <c r="F119" s="810"/>
      <c r="G119" s="811"/>
      <c r="H119" s="827" t="str">
        <f>IF('⑧2.変更活動積算内訳（販促） '!M567="","",'⑧2.変更活動積算内訳（販促） '!M567)</f>
        <v/>
      </c>
      <c r="I119" s="812"/>
      <c r="J119" s="835" t="str">
        <f t="shared" si="22"/>
        <v/>
      </c>
      <c r="M119" s="582"/>
      <c r="N119" s="582"/>
      <c r="O119" s="684"/>
      <c r="P119" s="582"/>
      <c r="Q119" s="582"/>
      <c r="R119" s="147"/>
      <c r="S119" s="147"/>
    </row>
    <row r="120" spans="2:19" ht="36" customHeight="1">
      <c r="B120" s="818" t="str">
        <f>IF('②4.実施状況（販促）'!G62="実施済","報告済",IF('②4.実施状況（販促）'!B62="中止","中止",'②4.実施状況（販促）'!B62))</f>
        <v/>
      </c>
      <c r="C120" s="819" t="str">
        <f>IF(B120="","",IF(B120="報告済","",IF(B120="中止","",IF('⑦1.活動計画変更（販促）'!C121="変更","変更","申請時"))))</f>
        <v/>
      </c>
      <c r="D120" s="820" t="str">
        <f>IF(C120="","",'②4.実施状況（販促）'!C62)</f>
        <v/>
      </c>
      <c r="E120" s="821" t="str">
        <f>IF($C120="","",'②4.実施状況（販促）'!D62)</f>
        <v/>
      </c>
      <c r="F120" s="821" t="str">
        <f>IF($C120="","",'②4.実施状況（販促）'!E62)</f>
        <v/>
      </c>
      <c r="G120" s="822" t="str">
        <f>IF($C120="","",'②4.実施状況（販促）'!F62)</f>
        <v/>
      </c>
      <c r="H120" s="826" t="str">
        <f>IF($C120="","",IF('⑦1.活動計画変更（販促）'!$C121="変更",'⑦1.活動計画変更（販促）'!H121,'⑦1.活動計画変更（販促）'!H120))</f>
        <v/>
      </c>
      <c r="I120" s="823" t="str">
        <f>IF($C120="","",IF('⑦1.活動計画変更（販促）'!$C121="変更",'⑦1.活動計画変更（販促）'!I121,'⑦1.活動計画変更（販促）'!I120))</f>
        <v/>
      </c>
      <c r="J120" s="833" t="str">
        <f t="shared" si="22"/>
        <v/>
      </c>
      <c r="M120" s="603" t="str">
        <f>IF(C121="選択","",IF(C121="中止",-(H120),IF(C121="変更",(H121-H120),"")))</f>
        <v/>
      </c>
      <c r="N120" s="603" t="str">
        <f>IF(C121="選択","",IF(C121="中止",-(I120),IF(C121="変更",(I121-I120),"")))</f>
        <v/>
      </c>
      <c r="O120" s="717" t="str">
        <f t="shared" ref="O120" si="39">IF(B120="","",B120)</f>
        <v/>
      </c>
      <c r="P120" s="603" t="str">
        <f>IF(B120="","",IF(C121="変更",H121,IF(C121="中止",0,IF(B120="報告済",'⑦1.活動計画変更（販促）'!P120,H120))))</f>
        <v/>
      </c>
      <c r="Q120" s="603" t="str">
        <f>IF(B120="","",IF(C121="変更",I121,IF(C121="中止",0,IF(B120="報告済",'⑦1.活動計画変更（販促）'!Q120,I120))))</f>
        <v/>
      </c>
      <c r="R120" s="165">
        <f>IF(C121="変更",'⑧2.変更活動積算内訳（販促） '!N577,IF('⑧1.活動計画変更（販促）'!C121="中止",0,'⑧2.変更活動積算内訳（販促） '!G577))</f>
        <v>0</v>
      </c>
      <c r="S120" s="165">
        <f>IF(C121="変更",'⑧2.変更活動積算内訳（販促） '!O577,IF('⑧1.活動計画変更（販促）'!C121="中止",0,'⑧2.変更活動積算内訳（販促） '!H577))</f>
        <v>0</v>
      </c>
    </row>
    <row r="121" spans="2:19" ht="36" customHeight="1">
      <c r="B121" s="808"/>
      <c r="C121" s="685" t="s">
        <v>225</v>
      </c>
      <c r="D121" s="809"/>
      <c r="E121" s="810"/>
      <c r="F121" s="810"/>
      <c r="G121" s="811"/>
      <c r="H121" s="827" t="str">
        <f>IF('⑧2.変更活動積算内訳（販促） '!M577="","",'⑧2.変更活動積算内訳（販促） '!M577)</f>
        <v/>
      </c>
      <c r="I121" s="812"/>
      <c r="J121" s="835" t="str">
        <f t="shared" si="22"/>
        <v/>
      </c>
      <c r="M121" s="582"/>
      <c r="N121" s="582"/>
      <c r="O121" s="684"/>
      <c r="P121" s="582"/>
      <c r="Q121" s="582"/>
      <c r="R121" s="147"/>
      <c r="S121" s="147"/>
    </row>
    <row r="122" spans="2:19" ht="36" customHeight="1">
      <c r="B122" s="818" t="str">
        <f>IF('②4.実施状況（販促）'!G63="実施済","報告済",IF('②4.実施状況（販促）'!B63="中止","中止",'②4.実施状況（販促）'!B63))</f>
        <v/>
      </c>
      <c r="C122" s="819" t="str">
        <f>IF(B122="","",IF(B122="報告済","",IF(B122="中止","",IF('⑦1.活動計画変更（販促）'!C123="変更","変更","申請時"))))</f>
        <v/>
      </c>
      <c r="D122" s="820" t="str">
        <f>IF(C122="","",'②4.実施状況（販促）'!C63)</f>
        <v/>
      </c>
      <c r="E122" s="821" t="str">
        <f>IF($C122="","",'②4.実施状況（販促）'!D63)</f>
        <v/>
      </c>
      <c r="F122" s="821" t="str">
        <f>IF($C122="","",'②4.実施状況（販促）'!E63)</f>
        <v/>
      </c>
      <c r="G122" s="822" t="str">
        <f>IF($C122="","",'②4.実施状況（販促）'!F63)</f>
        <v/>
      </c>
      <c r="H122" s="826" t="str">
        <f>IF($C122="","",IF('⑦1.活動計画変更（販促）'!$C123="変更",'⑦1.活動計画変更（販促）'!H123,'⑦1.活動計画変更（販促）'!H122))</f>
        <v/>
      </c>
      <c r="I122" s="823" t="str">
        <f>IF($C122="","",IF('⑦1.活動計画変更（販促）'!$C123="変更",'⑦1.活動計画変更（販促）'!I123,'⑦1.活動計画変更（販促）'!I122))</f>
        <v/>
      </c>
      <c r="J122" s="833" t="str">
        <f t="shared" si="22"/>
        <v/>
      </c>
      <c r="M122" s="603" t="str">
        <f>IF(C123="選択","",IF(C123="中止",-(H122),IF(C123="変更",(H123-H122),"")))</f>
        <v/>
      </c>
      <c r="N122" s="603" t="str">
        <f>IF(C123="選択","",IF(C123="中止",-(I122),IF(C123="変更",(I123-I122),"")))</f>
        <v/>
      </c>
      <c r="O122" s="717" t="str">
        <f t="shared" ref="O122" si="40">IF(B122="","",B122)</f>
        <v/>
      </c>
      <c r="P122" s="603" t="str">
        <f>IF(B122="","",IF(C123="変更",H123,IF(C123="中止",0,IF(B122="報告済",'⑦1.活動計画変更（販促）'!P122,H122))))</f>
        <v/>
      </c>
      <c r="Q122" s="603" t="str">
        <f>IF(B122="","",IF(C123="変更",I123,IF(C123="中止",0,IF(B122="報告済",'⑦1.活動計画変更（販促）'!Q122,I122))))</f>
        <v/>
      </c>
      <c r="R122" s="165">
        <f>IF(C123="変更",'⑧2.変更活動積算内訳（販促） '!N587,IF('⑧1.活動計画変更（販促）'!C123="中止",0,'⑧2.変更活動積算内訳（販促） '!G587))</f>
        <v>0</v>
      </c>
      <c r="S122" s="165">
        <f>IF(C123="変更",'⑧2.変更活動積算内訳（販促） '!O587,IF('⑧1.活動計画変更（販促）'!C123="中止",0,'⑧2.変更活動積算内訳（販促） '!H587))</f>
        <v>0</v>
      </c>
    </row>
    <row r="123" spans="2:19" ht="36" customHeight="1">
      <c r="B123" s="808"/>
      <c r="C123" s="685" t="s">
        <v>225</v>
      </c>
      <c r="D123" s="809"/>
      <c r="E123" s="810"/>
      <c r="F123" s="810"/>
      <c r="G123" s="811"/>
      <c r="H123" s="827" t="str">
        <f>IF('⑧2.変更活動積算内訳（販促） '!M587="","",'⑧2.変更活動積算内訳（販促） '!M587)</f>
        <v/>
      </c>
      <c r="I123" s="812"/>
      <c r="J123" s="835" t="str">
        <f t="shared" si="22"/>
        <v/>
      </c>
      <c r="M123" s="582"/>
      <c r="N123" s="582"/>
      <c r="O123" s="684"/>
      <c r="P123" s="582"/>
      <c r="Q123" s="582"/>
      <c r="R123" s="147"/>
      <c r="S123" s="147"/>
    </row>
    <row r="124" spans="2:19" ht="36" customHeight="1">
      <c r="B124" s="818" t="str">
        <f>IF('②4.実施状況（販促）'!G64="実施済","報告済",IF('②4.実施状況（販促）'!B64="中止","中止",'②4.実施状況（販促）'!B64))</f>
        <v/>
      </c>
      <c r="C124" s="819" t="str">
        <f>IF(B124="","",IF(B124="報告済","",IF(B124="中止","",IF('⑦1.活動計画変更（販促）'!C125="変更","変更","申請時"))))</f>
        <v/>
      </c>
      <c r="D124" s="820" t="str">
        <f>IF(C124="","",'②4.実施状況（販促）'!C64)</f>
        <v/>
      </c>
      <c r="E124" s="821" t="str">
        <f>IF($C124="","",'②4.実施状況（販促）'!D64)</f>
        <v/>
      </c>
      <c r="F124" s="821" t="str">
        <f>IF($C124="","",'②4.実施状況（販促）'!E64)</f>
        <v/>
      </c>
      <c r="G124" s="822" t="str">
        <f>IF($C124="","",'②4.実施状況（販促）'!F64)</f>
        <v/>
      </c>
      <c r="H124" s="826" t="str">
        <f>IF($C124="","",IF('⑦1.活動計画変更（販促）'!$C125="変更",'⑦1.活動計画変更（販促）'!H125,'⑦1.活動計画変更（販促）'!H124))</f>
        <v/>
      </c>
      <c r="I124" s="823" t="str">
        <f>IF($C124="","",IF('⑦1.活動計画変更（販促）'!$C125="変更",'⑦1.活動計画変更（販促）'!I125,'⑦1.活動計画変更（販促）'!I124))</f>
        <v/>
      </c>
      <c r="J124" s="833" t="str">
        <f t="shared" si="22"/>
        <v/>
      </c>
      <c r="M124" s="603" t="str">
        <f>IF(C125="選択","",IF(C125="中止",-(H124),IF(C125="変更",(H125-H124),"")))</f>
        <v/>
      </c>
      <c r="N124" s="603" t="str">
        <f>IF(C125="選択","",IF(C125="中止",-(I124),IF(C125="変更",(I125-I124),"")))</f>
        <v/>
      </c>
      <c r="O124" s="717" t="str">
        <f t="shared" ref="O124" si="41">IF(B124="","",B124)</f>
        <v/>
      </c>
      <c r="P124" s="603" t="str">
        <f>IF(B124="","",IF(C125="変更",H125,IF(C125="中止",0,IF(B124="報告済",'⑦1.活動計画変更（販促）'!P124,H124))))</f>
        <v/>
      </c>
      <c r="Q124" s="603" t="str">
        <f>IF(B124="","",IF(C125="変更",I125,IF(C125="中止",0,IF(B124="報告済",'⑦1.活動計画変更（販促）'!Q124,I124))))</f>
        <v/>
      </c>
      <c r="R124" s="165">
        <f>IF(C125="変更",'⑧2.変更活動積算内訳（販促） '!N597,IF('⑧1.活動計画変更（販促）'!C125="中止",0,'⑧2.変更活動積算内訳（販促） '!G597))</f>
        <v>0</v>
      </c>
      <c r="S124" s="165">
        <f>IF(C125="変更",'⑧2.変更活動積算内訳（販促） '!O597,IF('⑧1.活動計画変更（販促）'!C125="中止",0,'⑧2.変更活動積算内訳（販促） '!H597))</f>
        <v>0</v>
      </c>
    </row>
    <row r="125" spans="2:19" ht="36" customHeight="1" thickBot="1">
      <c r="B125" s="813"/>
      <c r="C125" s="696" t="s">
        <v>225</v>
      </c>
      <c r="D125" s="814"/>
      <c r="E125" s="815"/>
      <c r="F125" s="815"/>
      <c r="G125" s="816"/>
      <c r="H125" s="828" t="str">
        <f>IF('⑧2.変更活動積算内訳（販促） '!M597="","",'⑧2.変更活動積算内訳（販促） '!M597)</f>
        <v/>
      </c>
      <c r="I125" s="817"/>
      <c r="J125" s="834" t="str">
        <f t="shared" si="22"/>
        <v/>
      </c>
      <c r="M125" s="582"/>
      <c r="N125" s="582"/>
      <c r="O125" s="684"/>
      <c r="P125" s="582"/>
      <c r="Q125" s="582"/>
      <c r="R125" s="147"/>
      <c r="S125" s="147"/>
    </row>
    <row r="126" spans="2:19" ht="36" customHeight="1">
      <c r="B126" s="818" t="str">
        <f>IF('②4.実施状況（販促）'!G65="実施済","報告済",IF('②4.実施状況（販促）'!B65="中止","中止",'②4.実施状況（販促）'!B65))</f>
        <v/>
      </c>
      <c r="C126" s="819" t="str">
        <f>IF(B126="","",IF(B126="報告済","",IF(B126="中止","",IF('⑦1.活動計画変更（販促）'!C127="変更","変更","申請時"))))</f>
        <v/>
      </c>
      <c r="D126" s="820" t="str">
        <f>IF(C126="","",'②4.実施状況（販促）'!C65)</f>
        <v/>
      </c>
      <c r="E126" s="821" t="str">
        <f>IF($C126="","",'②4.実施状況（販促）'!D65)</f>
        <v/>
      </c>
      <c r="F126" s="821" t="str">
        <f>IF($C126="","",'②4.実施状況（販促）'!E65)</f>
        <v/>
      </c>
      <c r="G126" s="822" t="str">
        <f>IF($C126="","",'②4.実施状況（販促）'!F65)</f>
        <v/>
      </c>
      <c r="H126" s="826" t="str">
        <f>IF($C126="","",IF('⑦1.活動計画変更（販促）'!$C127="変更",'⑦1.活動計画変更（販促）'!H127,'⑦1.活動計画変更（販促）'!H126))</f>
        <v/>
      </c>
      <c r="I126" s="823" t="str">
        <f>IF($C126="","",IF('⑦1.活動計画変更（販促）'!$C127="変更",'⑦1.活動計画変更（販促）'!I127,'⑦1.活動計画変更（販促）'!I126))</f>
        <v/>
      </c>
      <c r="J126" s="829" t="str">
        <f>IF(I126="","",(I126/H126))</f>
        <v/>
      </c>
      <c r="L126" s="146"/>
      <c r="M126" s="716" t="str">
        <f>IF(C127="選択","",IF(C127="中止",-(H126),IF(C127="変更",(H127-H126),"")))</f>
        <v/>
      </c>
      <c r="N126" s="716" t="str">
        <f>IF(C127="選択","",IF(C127="中止",-(I126),IF(C127="変更",(I127-I126),"")))</f>
        <v/>
      </c>
      <c r="O126" s="717" t="str">
        <f>IF(B126="","",B126)</f>
        <v/>
      </c>
      <c r="P126" s="716" t="str">
        <f>IF(B126="","",IF(C127="変更",H127,IF(C127="中止",0,IF(B126="報告済",'⑦1.活動計画変更（販促）'!P126,H126))))</f>
        <v/>
      </c>
      <c r="Q126" s="716" t="str">
        <f>IF(B126="","",IF(C127="変更",I127,IF(C127="中止",0,IF(B126="報告済",'⑦1.活動計画変更（販促）'!Q126,I126))))</f>
        <v/>
      </c>
      <c r="R126" s="718">
        <f>IF(C127="変更",'⑧2.変更活動積算内訳（販促） '!N607,IF('⑧1.活動計画変更（販促）'!C127="中止",0,'⑧2.変更活動積算内訳（販促） '!G607))</f>
        <v>0</v>
      </c>
      <c r="S126" s="718">
        <f>IF(C127="変更",'⑧2.変更活動積算内訳（販促） '!O607,IF('⑧1.活動計画変更（販促）'!C127="中止",0,'⑧2.変更活動積算内訳（販促） '!H607))</f>
        <v>0</v>
      </c>
    </row>
    <row r="127" spans="2:19" ht="36" customHeight="1">
      <c r="B127" s="808"/>
      <c r="C127" s="685" t="s">
        <v>225</v>
      </c>
      <c r="D127" s="809"/>
      <c r="E127" s="810"/>
      <c r="F127" s="810"/>
      <c r="G127" s="811"/>
      <c r="H127" s="827" t="str">
        <f>IF('⑧2.変更活動積算内訳（販促） '!M607="","",'⑧2.変更活動積算内訳（販促） '!M607)</f>
        <v/>
      </c>
      <c r="I127" s="812"/>
      <c r="J127" s="830" t="str">
        <f t="shared" ref="J127:J165" si="42">IF(I127="","",(I127/H127))</f>
        <v/>
      </c>
      <c r="L127" s="151"/>
      <c r="M127" s="582"/>
      <c r="N127" s="582"/>
      <c r="O127" s="684"/>
      <c r="P127" s="582"/>
      <c r="Q127" s="582"/>
      <c r="R127" s="147"/>
      <c r="S127" s="147"/>
    </row>
    <row r="128" spans="2:19" ht="36" customHeight="1">
      <c r="B128" s="818" t="str">
        <f>IF('②4.実施状況（販促）'!G66="実施済","報告済",IF('②4.実施状況（販促）'!B66="中止","中止",'②4.実施状況（販促）'!B66))</f>
        <v/>
      </c>
      <c r="C128" s="819" t="str">
        <f>IF(B128="","",IF(B128="報告済","",IF(B128="中止","",IF('⑦1.活動計画変更（販促）'!C129="変更","変更","申請時"))))</f>
        <v/>
      </c>
      <c r="D128" s="820" t="str">
        <f>IF(C128="","",'②4.実施状況（販促）'!C66)</f>
        <v/>
      </c>
      <c r="E128" s="821" t="str">
        <f>IF($C128="","",'②4.実施状況（販促）'!D66)</f>
        <v/>
      </c>
      <c r="F128" s="821" t="str">
        <f>IF($C128="","",'②4.実施状況（販促）'!E66)</f>
        <v/>
      </c>
      <c r="G128" s="822" t="str">
        <f>IF($C128="","",'②4.実施状況（販促）'!F66)</f>
        <v/>
      </c>
      <c r="H128" s="826" t="str">
        <f>IF($C128="","",IF('⑦1.活動計画変更（販促）'!$C129="変更",'⑦1.活動計画変更（販促）'!H129,'⑦1.活動計画変更（販促）'!H128))</f>
        <v/>
      </c>
      <c r="I128" s="823" t="str">
        <f>IF($C128="","",IF('⑦1.活動計画変更（販促）'!$C129="変更",'⑦1.活動計画変更（販促）'!I129,'⑦1.活動計画変更（販促）'!I128))</f>
        <v/>
      </c>
      <c r="J128" s="831" t="str">
        <f t="shared" si="42"/>
        <v/>
      </c>
      <c r="L128" s="146"/>
      <c r="M128" s="603" t="str">
        <f>IF(C129="選択","",IF(C129="中止",H128,IF(C129="変更",(H129-H128),"")))</f>
        <v/>
      </c>
      <c r="N128" s="603" t="str">
        <f>IF(C129="選択","",IF(C129="中止",-(I128),IF(C129="変更",(I129-I128),"")))</f>
        <v/>
      </c>
      <c r="O128" s="717" t="str">
        <f t="shared" ref="O128" si="43">IF(B128="","",B128)</f>
        <v/>
      </c>
      <c r="P128" s="603" t="str">
        <f>IF(B128="","",IF(C129="変更",H129,IF(C129="中止",0,IF(B128="報告済",'⑦1.活動計画変更（販促）'!P128,H128))))</f>
        <v/>
      </c>
      <c r="Q128" s="603" t="str">
        <f>IF(B128="","",IF(C129="変更",I129,IF(C129="中止",0,IF(B128="報告済",'⑦1.活動計画変更（販促）'!Q128,I128))))</f>
        <v/>
      </c>
      <c r="R128" s="165">
        <f>IF(C129="変更",'⑧2.変更活動積算内訳（販促） '!N617,IF('⑧1.活動計画変更（販促）'!C129="中止",0,'⑧2.変更活動積算内訳（販促） '!G617))</f>
        <v>0</v>
      </c>
      <c r="S128" s="165">
        <f>IF(C129="変更",'⑧2.変更活動積算内訳（販促） '!O617,IF('⑧1.活動計画変更（販促）'!C129="中止",0,'⑧2.変更活動積算内訳（販促） '!H617))</f>
        <v>0</v>
      </c>
    </row>
    <row r="129" spans="2:19" ht="36" customHeight="1">
      <c r="B129" s="808"/>
      <c r="C129" s="685" t="s">
        <v>225</v>
      </c>
      <c r="D129" s="809"/>
      <c r="E129" s="810"/>
      <c r="F129" s="810"/>
      <c r="G129" s="811"/>
      <c r="H129" s="827" t="str">
        <f>IF('⑧2.変更活動積算内訳（販促） '!M617="","",'⑧2.変更活動積算内訳（販促） '!M617)</f>
        <v/>
      </c>
      <c r="I129" s="812"/>
      <c r="J129" s="832" t="str">
        <f t="shared" si="42"/>
        <v/>
      </c>
      <c r="L129" s="152"/>
      <c r="M129" s="582"/>
      <c r="N129" s="582"/>
      <c r="O129" s="684"/>
      <c r="P129" s="582"/>
      <c r="Q129" s="582"/>
      <c r="R129" s="147"/>
      <c r="S129" s="147"/>
    </row>
    <row r="130" spans="2:19" ht="36" customHeight="1">
      <c r="B130" s="818" t="str">
        <f>IF('②4.実施状況（販促）'!G67="実施済","報告済",IF('②4.実施状況（販促）'!B67="中止","中止",'②4.実施状況（販促）'!B67))</f>
        <v/>
      </c>
      <c r="C130" s="819" t="str">
        <f>IF(B130="","",IF(B130="報告済","",IF(B130="中止","",IF('⑦1.活動計画変更（販促）'!C131="変更","変更","申請時"))))</f>
        <v/>
      </c>
      <c r="D130" s="820" t="str">
        <f>IF(C130="","",'②4.実施状況（販促）'!C67)</f>
        <v/>
      </c>
      <c r="E130" s="821" t="str">
        <f>IF($C130="","",'②4.実施状況（販促）'!D67)</f>
        <v/>
      </c>
      <c r="F130" s="821" t="str">
        <f>IF($C130="","",'②4.実施状況（販促）'!E67)</f>
        <v/>
      </c>
      <c r="G130" s="822" t="str">
        <f>IF($C130="","",'②4.実施状況（販促）'!F67)</f>
        <v/>
      </c>
      <c r="H130" s="826" t="str">
        <f>IF($C130="","",IF('⑦1.活動計画変更（販促）'!$C131="変更",'⑦1.活動計画変更（販促）'!H131,'⑦1.活動計画変更（販促）'!H130))</f>
        <v/>
      </c>
      <c r="I130" s="823" t="str">
        <f>IF($C130="","",IF('⑦1.活動計画変更（販促）'!$C131="変更",'⑦1.活動計画変更（販促）'!I131,'⑦1.活動計画変更（販促）'!I130))</f>
        <v/>
      </c>
      <c r="J130" s="831" t="str">
        <f t="shared" si="42"/>
        <v/>
      </c>
      <c r="L130" s="668"/>
      <c r="M130" s="603" t="str">
        <f>IF(C131="選択","",IF(C131="中止",-(H130),IF(C131="変更",(H131-H130),"")))</f>
        <v/>
      </c>
      <c r="N130" s="603" t="str">
        <f>IF(C131="選択","",IF(C131="中止",-(I130),IF(C131="変更",(I131-I130),"")))</f>
        <v/>
      </c>
      <c r="O130" s="717" t="str">
        <f t="shared" ref="O130" si="44">IF(B130="","",B130)</f>
        <v/>
      </c>
      <c r="P130" s="603" t="str">
        <f>IF(B130="","",IF(C131="変更",H131,IF(C131="中止",0,IF(B130="報告済",'⑦1.活動計画変更（販促）'!P130,H130))))</f>
        <v/>
      </c>
      <c r="Q130" s="603" t="str">
        <f>IF(B130="","",IF(C131="変更",I131,IF(C131="中止",0,IF(B130="報告済",'⑦1.活動計画変更（販促）'!Q130,I130))))</f>
        <v/>
      </c>
      <c r="R130" s="165">
        <f>IF(C131="変更",'⑧2.変更活動積算内訳（販促） '!N627,IF('⑧1.活動計画変更（販促）'!C131="中止",0,'⑧2.変更活動積算内訳（販促） '!G627))</f>
        <v>0</v>
      </c>
      <c r="S130" s="165">
        <f>IF(C131="変更",'⑧2.変更活動積算内訳（販促） '!O627,IF('⑧1.活動計画変更（販促）'!C131="中止",0,'⑧2.変更活動積算内訳（販促） '!H627))</f>
        <v>0</v>
      </c>
    </row>
    <row r="131" spans="2:19" ht="36" customHeight="1">
      <c r="B131" s="808"/>
      <c r="C131" s="685" t="s">
        <v>225</v>
      </c>
      <c r="D131" s="809"/>
      <c r="E131" s="810"/>
      <c r="F131" s="810"/>
      <c r="G131" s="811"/>
      <c r="H131" s="827" t="str">
        <f>IF('⑧2.変更活動積算内訳（販促） '!M627="","",'⑧2.変更活動積算内訳（販促） '!M627)</f>
        <v/>
      </c>
      <c r="I131" s="812"/>
      <c r="J131" s="832" t="str">
        <f t="shared" si="42"/>
        <v/>
      </c>
      <c r="M131" s="582"/>
      <c r="N131" s="582"/>
      <c r="O131" s="684"/>
      <c r="P131" s="582"/>
      <c r="Q131" s="582"/>
      <c r="R131" s="147"/>
      <c r="S131" s="147"/>
    </row>
    <row r="132" spans="2:19" ht="36" customHeight="1">
      <c r="B132" s="818" t="str">
        <f>IF('②4.実施状況（販促）'!G68="実施済","報告済",IF('②4.実施状況（販促）'!B68="中止","中止",'②4.実施状況（販促）'!B68))</f>
        <v/>
      </c>
      <c r="C132" s="819" t="str">
        <f>IF(B132="","",IF(B132="報告済","",IF(B132="中止","",IF('⑦1.活動計画変更（販促）'!C133="変更","変更","申請時"))))</f>
        <v/>
      </c>
      <c r="D132" s="820" t="str">
        <f>IF(C132="","",'②4.実施状況（販促）'!C68)</f>
        <v/>
      </c>
      <c r="E132" s="821" t="str">
        <f>IF($C132="","",'②4.実施状況（販促）'!D68)</f>
        <v/>
      </c>
      <c r="F132" s="821" t="str">
        <f>IF($C132="","",'②4.実施状況（販促）'!E68)</f>
        <v/>
      </c>
      <c r="G132" s="822" t="str">
        <f>IF($C132="","",'②4.実施状況（販促）'!F68)</f>
        <v/>
      </c>
      <c r="H132" s="826" t="str">
        <f>IF($C132="","",IF('⑦1.活動計画変更（販促）'!$C133="変更",'⑦1.活動計画変更（販促）'!H133,'⑦1.活動計画変更（販促）'!H132))</f>
        <v/>
      </c>
      <c r="I132" s="823" t="str">
        <f>IF($C132="","",IF('⑦1.活動計画変更（販促）'!$C133="変更",'⑦1.活動計画変更（販促）'!I133,'⑦1.活動計画変更（販促）'!I132))</f>
        <v/>
      </c>
      <c r="J132" s="831" t="str">
        <f t="shared" si="42"/>
        <v/>
      </c>
      <c r="M132" s="603" t="str">
        <f>IF(C133="選択","",IF(C133="中止",-(H132),IF(C133="変更",(H133-H132),"")))</f>
        <v/>
      </c>
      <c r="N132" s="603" t="str">
        <f>IF(C133="選択","",IF(C133="中止",-(I132),IF(C133="変更",(I133-I132),"")))</f>
        <v/>
      </c>
      <c r="O132" s="717" t="str">
        <f t="shared" ref="O132" si="45">IF(B132="","",B132)</f>
        <v/>
      </c>
      <c r="P132" s="603" t="str">
        <f>IF(B132="","",IF(C133="変更",H133,IF(C133="中止",0,IF(B132="報告済",'⑦1.活動計画変更（販促）'!P132,H132))))</f>
        <v/>
      </c>
      <c r="Q132" s="603" t="str">
        <f>IF(B132="","",IF(C133="変更",I133,IF(C133="中止",0,IF(B132="報告済",'⑦1.活動計画変更（販促）'!Q132,I132))))</f>
        <v/>
      </c>
      <c r="R132" s="165">
        <f>IF(C133="変更",'⑧2.変更活動積算内訳（販促） '!N637,IF('⑧1.活動計画変更（販促）'!C133="中止",0,'⑧2.変更活動積算内訳（販促） '!G637))</f>
        <v>0</v>
      </c>
      <c r="S132" s="165">
        <f>IF(C133="変更",'⑧2.変更活動積算内訳（販促） '!O637,IF('⑧1.活動計画変更（販促）'!C133="中止",0,'⑧2.変更活動積算内訳（販促） '!H637))</f>
        <v>0</v>
      </c>
    </row>
    <row r="133" spans="2:19" ht="36" customHeight="1">
      <c r="B133" s="808"/>
      <c r="C133" s="685" t="s">
        <v>225</v>
      </c>
      <c r="D133" s="809"/>
      <c r="E133" s="810"/>
      <c r="F133" s="810"/>
      <c r="G133" s="811"/>
      <c r="H133" s="827" t="str">
        <f>IF('⑧2.変更活動積算内訳（販促） '!M637="","",'⑧2.変更活動積算内訳（販促） '!M637)</f>
        <v/>
      </c>
      <c r="I133" s="812"/>
      <c r="J133" s="832" t="str">
        <f t="shared" si="42"/>
        <v/>
      </c>
      <c r="M133" s="582"/>
      <c r="N133" s="582"/>
      <c r="O133" s="684"/>
      <c r="P133" s="582"/>
      <c r="Q133" s="582"/>
      <c r="R133" s="147"/>
      <c r="S133" s="147"/>
    </row>
    <row r="134" spans="2:19" ht="36" customHeight="1">
      <c r="B134" s="818" t="str">
        <f>IF('②4.実施状況（販促）'!G69="実施済","報告済",IF('②4.実施状況（販促）'!B69="中止","中止",'②4.実施状況（販促）'!B69))</f>
        <v/>
      </c>
      <c r="C134" s="819" t="str">
        <f>IF(B134="","",IF(B134="報告済","",IF(B134="中止","",IF('⑦1.活動計画変更（販促）'!C135="変更","変更","申請時"))))</f>
        <v/>
      </c>
      <c r="D134" s="820" t="str">
        <f>IF(C134="","",'②4.実施状況（販促）'!C69)</f>
        <v/>
      </c>
      <c r="E134" s="821" t="str">
        <f>IF($C134="","",'②4.実施状況（販促）'!D69)</f>
        <v/>
      </c>
      <c r="F134" s="821" t="str">
        <f>IF($C134="","",'②4.実施状況（販促）'!E69)</f>
        <v/>
      </c>
      <c r="G134" s="822" t="str">
        <f>IF($C134="","",'②4.実施状況（販促）'!F69)</f>
        <v/>
      </c>
      <c r="H134" s="826" t="str">
        <f>IF($C134="","",IF('⑦1.活動計画変更（販促）'!$C135="変更",'⑦1.活動計画変更（販促）'!H135,'⑦1.活動計画変更（販促）'!H134))</f>
        <v/>
      </c>
      <c r="I134" s="823" t="str">
        <f>IF($C134="","",IF('⑦1.活動計画変更（販促）'!$C135="変更",'⑦1.活動計画変更（販促）'!I135,'⑦1.活動計画変更（販促）'!I134))</f>
        <v/>
      </c>
      <c r="J134" s="831" t="str">
        <f t="shared" si="42"/>
        <v/>
      </c>
      <c r="M134" s="603" t="str">
        <f>IF(C135="選択","",IF(C135="中止",-(H134),IF(C135="変更",(H135-H134),"")))</f>
        <v/>
      </c>
      <c r="N134" s="603" t="str">
        <f>IF(C135="選択","",IF(C135="中止",-(I134),IF(C135="変更",(I135-I134),"")))</f>
        <v/>
      </c>
      <c r="O134" s="717" t="str">
        <f t="shared" ref="O134" si="46">IF(B134="","",B134)</f>
        <v/>
      </c>
      <c r="P134" s="603" t="str">
        <f>IF(B134="","",IF(C135="変更",H135,IF(C135="中止",0,IF(B134="報告済",'⑦1.活動計画変更（販促）'!P134,H134))))</f>
        <v/>
      </c>
      <c r="Q134" s="603" t="str">
        <f>IF(B134="","",IF(C135="変更",I135,IF(C135="中止",0,IF(B134="報告済",'⑦1.活動計画変更（販促）'!Q134,I134))))</f>
        <v/>
      </c>
      <c r="R134" s="165">
        <f>IF(C135="変更",'⑧2.変更活動積算内訳（販促） '!N647,IF('⑧1.活動計画変更（販促）'!C135="中止",0,'⑧2.変更活動積算内訳（販促） '!G647))</f>
        <v>0</v>
      </c>
      <c r="S134" s="165">
        <f>IF(C135="変更",'⑧2.変更活動積算内訳（販促） '!O647,IF('⑧1.活動計画変更（販促）'!C135="中止",0,'⑧2.変更活動積算内訳（販促） '!H647))</f>
        <v>0</v>
      </c>
    </row>
    <row r="135" spans="2:19" ht="36" customHeight="1">
      <c r="B135" s="808"/>
      <c r="C135" s="685" t="s">
        <v>225</v>
      </c>
      <c r="D135" s="809"/>
      <c r="E135" s="810"/>
      <c r="F135" s="810"/>
      <c r="G135" s="811"/>
      <c r="H135" s="827" t="str">
        <f>IF('⑧2.変更活動積算内訳（販促） '!M647="","",'⑧2.変更活動積算内訳（販促） '!M647)</f>
        <v/>
      </c>
      <c r="I135" s="812"/>
      <c r="J135" s="832" t="str">
        <f t="shared" si="42"/>
        <v/>
      </c>
      <c r="K135" s="836"/>
      <c r="M135" s="582"/>
      <c r="N135" s="582"/>
      <c r="O135" s="684"/>
      <c r="P135" s="582"/>
      <c r="Q135" s="582"/>
      <c r="R135" s="147"/>
      <c r="S135" s="147"/>
    </row>
    <row r="136" spans="2:19" ht="36" customHeight="1">
      <c r="B136" s="818" t="str">
        <f>IF('②4.実施状況（販促）'!G70="実施済","報告済",IF('②4.実施状況（販促）'!B70="中止","中止",'②4.実施状況（販促）'!B70))</f>
        <v/>
      </c>
      <c r="C136" s="819" t="str">
        <f>IF(B136="","",IF(B136="報告済","",IF(B136="中止","",IF('⑦1.活動計画変更（販促）'!C137="変更","変更","申請時"))))</f>
        <v/>
      </c>
      <c r="D136" s="820" t="str">
        <f>IF(C136="","",'②4.実施状況（販促）'!C60)</f>
        <v/>
      </c>
      <c r="E136" s="821" t="str">
        <f>IF($C136="","",'②4.実施状況（販促）'!D70)</f>
        <v/>
      </c>
      <c r="F136" s="821" t="str">
        <f>IF($C136="","",'②4.実施状況（販促）'!E70)</f>
        <v/>
      </c>
      <c r="G136" s="822" t="str">
        <f>IF($C136="","",'②4.実施状況（販促）'!F70)</f>
        <v/>
      </c>
      <c r="H136" s="826" t="str">
        <f>IF($C136="","",IF('⑦1.活動計画変更（販促）'!$C137="変更",'⑦1.活動計画変更（販促）'!H137,'⑦1.活動計画変更（販促）'!H136))</f>
        <v/>
      </c>
      <c r="I136" s="823" t="str">
        <f>IF($C136="","",IF('⑦1.活動計画変更（販促）'!$C137="変更",'⑦1.活動計画変更（販促）'!I137,'⑦1.活動計画変更（販促）'!I136))</f>
        <v/>
      </c>
      <c r="J136" s="833" t="str">
        <f t="shared" si="42"/>
        <v/>
      </c>
      <c r="M136" s="603" t="str">
        <f>IF(C137="選択","",IF(C137="中止",-(H136),IF(C137="変更",(H137-H136),"")))</f>
        <v/>
      </c>
      <c r="N136" s="603" t="str">
        <f>IF(C137="選択","",IF(C137="中止",-(I136),IF(C137="変更",(I137-I136),"")))</f>
        <v/>
      </c>
      <c r="O136" s="717" t="str">
        <f t="shared" ref="O136" si="47">IF(B136="","",B136)</f>
        <v/>
      </c>
      <c r="P136" s="603" t="str">
        <f>IF(B136="","",IF(C137="変更",H137,IF(C137="中止",0,IF(B136="報告済",'⑦1.活動計画変更（販促）'!P136,H136))))</f>
        <v/>
      </c>
      <c r="Q136" s="603" t="str">
        <f>IF(B136="","",IF(C137="変更",I137,IF(C137="中止",0,IF(B136="報告済",'⑦1.活動計画変更（販促）'!Q136,I136))))</f>
        <v/>
      </c>
      <c r="R136" s="165">
        <f>IF(C137="変更",'⑧2.変更活動積算内訳（販促） '!N657,IF('⑧1.活動計画変更（販促）'!C137="中止",0,'⑧2.変更活動積算内訳（販促） '!G657))</f>
        <v>0</v>
      </c>
      <c r="S136" s="165">
        <f>IF(C137="変更",'⑧2.変更活動積算内訳（販促） '!O657,IF('⑧1.活動計画変更（販促）'!C137="中止",0,'⑧2.変更活動積算内訳（販促） '!H657))</f>
        <v>0</v>
      </c>
    </row>
    <row r="137" spans="2:19" ht="36" customHeight="1" thickBot="1">
      <c r="B137" s="813"/>
      <c r="C137" s="696" t="s">
        <v>225</v>
      </c>
      <c r="D137" s="814"/>
      <c r="E137" s="815"/>
      <c r="F137" s="815"/>
      <c r="G137" s="816"/>
      <c r="H137" s="828" t="str">
        <f>IF('⑧2.変更活動積算内訳（販促） '!M657="","",'⑧2.変更活動積算内訳（販促） '!M657)</f>
        <v/>
      </c>
      <c r="I137" s="817"/>
      <c r="J137" s="834" t="str">
        <f t="shared" si="42"/>
        <v/>
      </c>
      <c r="M137" s="582"/>
      <c r="N137" s="582"/>
      <c r="O137" s="684"/>
      <c r="P137" s="582"/>
      <c r="Q137" s="582"/>
      <c r="R137" s="147"/>
      <c r="S137" s="147"/>
    </row>
    <row r="138" spans="2:19" ht="36" customHeight="1">
      <c r="B138" s="818" t="str">
        <f>IF('②4.実施状況（販促）'!G71="実施済","報告済",IF('②4.実施状況（販促）'!B71="中止","中止",'②4.実施状況（販促）'!B71))</f>
        <v/>
      </c>
      <c r="C138" s="824" t="str">
        <f>IF(B138="","",IF(B138="報告済","",IF(B138="中止","",IF('⑦1.活動計画変更（販促）'!C139="変更","変更","申請時"))))</f>
        <v/>
      </c>
      <c r="D138" s="820" t="str">
        <f>IF(C138="","",'②4.実施状況（販促）'!C71)</f>
        <v/>
      </c>
      <c r="E138" s="821" t="str">
        <f>IF($C138="","",'②4.実施状況（販促）'!D71)</f>
        <v/>
      </c>
      <c r="F138" s="821" t="str">
        <f>IF($C138="","",'②4.実施状況（販促）'!E71)</f>
        <v/>
      </c>
      <c r="G138" s="822" t="str">
        <f>IF($C138="","",'②4.実施状況（販促）'!F71)</f>
        <v/>
      </c>
      <c r="H138" s="826" t="str">
        <f>IF($C138="","",IF('⑦1.活動計画変更（販促）'!$C139="変更",'⑦1.活動計画変更（販促）'!H139,'⑦1.活動計画変更（販促）'!H138))</f>
        <v/>
      </c>
      <c r="I138" s="823" t="str">
        <f>IF($C138="","",IF('⑦1.活動計画変更（販促）'!$C139="変更",'⑦1.活動計画変更（販促）'!I139,'⑦1.活動計画変更（販促）'!I138))</f>
        <v/>
      </c>
      <c r="J138" s="833" t="str">
        <f t="shared" si="42"/>
        <v/>
      </c>
      <c r="M138" s="603" t="str">
        <f>IF(C139="選択","",IF(C139="中止",-(H138),IF(C139="変更",(H139-H138),"")))</f>
        <v/>
      </c>
      <c r="N138" s="603" t="str">
        <f>IF(C139="選択","",IF(C139="中止",-(I138),IF(C139="変更",(I139-I138),"")))</f>
        <v/>
      </c>
      <c r="O138" s="717" t="str">
        <f t="shared" ref="O138" si="48">IF(B138="","",B138)</f>
        <v/>
      </c>
      <c r="P138" s="603" t="str">
        <f>IF(B138="","",IF(C139="変更",H139,IF(C139="中止",0,IF(B138="報告済",'⑦1.活動計画変更（販促）'!P138,H138))))</f>
        <v/>
      </c>
      <c r="Q138" s="603" t="str">
        <f>IF(B138="","",IF(C139="変更",I139,IF(C139="中止",0,IF(B138="報告済",'⑦1.活動計画変更（販促）'!Q138,I138))))</f>
        <v/>
      </c>
      <c r="R138" s="165">
        <f>IF(C139="変更",'⑧2.変更活動積算内訳（販促） '!N667,IF('⑧1.活動計画変更（販促）'!C139="中止",0,'⑧2.変更活動積算内訳（販促） '!G667))</f>
        <v>0</v>
      </c>
      <c r="S138" s="165">
        <f>IF(C139="変更",'⑧2.変更活動積算内訳（販促） '!O667,IF('⑧1.活動計画変更（販促）'!C139="中止",0,'⑧2.変更活動積算内訳（販促） '!H667))</f>
        <v>0</v>
      </c>
    </row>
    <row r="139" spans="2:19" ht="36" customHeight="1">
      <c r="B139" s="808"/>
      <c r="C139" s="685" t="s">
        <v>225</v>
      </c>
      <c r="D139" s="809"/>
      <c r="E139" s="810"/>
      <c r="F139" s="810"/>
      <c r="G139" s="811"/>
      <c r="H139" s="827" t="str">
        <f>IF('⑧2.変更活動積算内訳（販促） '!M667="","",'⑧2.変更活動積算内訳（販促） '!M667)</f>
        <v/>
      </c>
      <c r="I139" s="812"/>
      <c r="J139" s="835" t="str">
        <f t="shared" si="42"/>
        <v/>
      </c>
      <c r="M139" s="582"/>
      <c r="N139" s="582"/>
      <c r="O139" s="684"/>
      <c r="P139" s="582"/>
      <c r="Q139" s="582"/>
      <c r="R139" s="147"/>
      <c r="S139" s="147"/>
    </row>
    <row r="140" spans="2:19" ht="36" customHeight="1">
      <c r="B140" s="818" t="str">
        <f>IF('②4.実施状況（販促）'!G72="実施済","報告済",IF('②4.実施状況（販促）'!B72="中止","中止",'②4.実施状況（販促）'!B72))</f>
        <v/>
      </c>
      <c r="C140" s="819" t="str">
        <f>IF(B140="","",IF(B140="報告済","",IF(B140="中止","",IF('⑦1.活動計画変更（販促）'!C141="変更","変更","申請時"))))</f>
        <v/>
      </c>
      <c r="D140" s="820" t="str">
        <f>IF(C140="","",'②4.実施状況（販促）'!C72)</f>
        <v/>
      </c>
      <c r="E140" s="821" t="str">
        <f>IF($C140="","",'②4.実施状況（販促）'!D72)</f>
        <v/>
      </c>
      <c r="F140" s="821" t="str">
        <f>IF($C140="","",'②4.実施状況（販促）'!E72)</f>
        <v/>
      </c>
      <c r="G140" s="822" t="str">
        <f>IF($C140="","",'②4.実施状況（販促）'!F72)</f>
        <v/>
      </c>
      <c r="H140" s="826" t="str">
        <f>IF($C140="","",IF('⑦1.活動計画変更（販促）'!$C141="変更",'⑦1.活動計画変更（販促）'!H141,'⑦1.活動計画変更（販促）'!H140))</f>
        <v/>
      </c>
      <c r="I140" s="823" t="str">
        <f>IF($C140="","",IF('⑦1.活動計画変更（販促）'!$C141="変更",'⑦1.活動計画変更（販促）'!I141,'⑦1.活動計画変更（販促）'!I140))</f>
        <v/>
      </c>
      <c r="J140" s="833" t="str">
        <f t="shared" si="42"/>
        <v/>
      </c>
      <c r="M140" s="603" t="str">
        <f>IF(C141="選択","",IF(C141="中止",-(H140),IF(C141="変更",(H141-H140),"")))</f>
        <v/>
      </c>
      <c r="N140" s="603" t="str">
        <f>IF(C141="選択","",IF(C141="中止",-(I140),IF(C141="変更",(I141-I140),"")))</f>
        <v/>
      </c>
      <c r="O140" s="717" t="str">
        <f t="shared" ref="O140" si="49">IF(B140="","",B140)</f>
        <v/>
      </c>
      <c r="P140" s="603" t="str">
        <f>IF(B140="","",IF(C141="変更",H141,IF(C141="中止",0,IF(B140="報告済",'⑦1.活動計画変更（販促）'!P140,H140))))</f>
        <v/>
      </c>
      <c r="Q140" s="603" t="str">
        <f>IF(B140="","",IF(C141="変更",I141,IF(C141="中止",0,IF(B140="報告済",'⑦1.活動計画変更（販促）'!Q140,I140))))</f>
        <v/>
      </c>
      <c r="R140" s="165">
        <f>IF(C141="変更",'⑧2.変更活動積算内訳（販促） '!N677,IF('⑧1.活動計画変更（販促）'!C141="中止",0,'⑧2.変更活動積算内訳（販促） '!G677))</f>
        <v>0</v>
      </c>
      <c r="S140" s="165">
        <f>IF(C141="変更",'⑧2.変更活動積算内訳（販促） '!O677,IF('⑧1.活動計画変更（販促）'!C141="中止",0,'⑧2.変更活動積算内訳（販促） '!H677))</f>
        <v>0</v>
      </c>
    </row>
    <row r="141" spans="2:19" ht="36" customHeight="1">
      <c r="B141" s="808"/>
      <c r="C141" s="685" t="s">
        <v>225</v>
      </c>
      <c r="D141" s="809"/>
      <c r="E141" s="810"/>
      <c r="F141" s="810"/>
      <c r="G141" s="811"/>
      <c r="H141" s="827" t="str">
        <f>IF('⑧2.変更活動積算内訳（販促） '!M677="","",'⑧2.変更活動積算内訳（販促） '!M677)</f>
        <v/>
      </c>
      <c r="I141" s="812"/>
      <c r="J141" s="835" t="str">
        <f t="shared" si="42"/>
        <v/>
      </c>
      <c r="M141" s="582"/>
      <c r="N141" s="582"/>
      <c r="O141" s="684"/>
      <c r="P141" s="582"/>
      <c r="Q141" s="582"/>
      <c r="R141" s="147"/>
      <c r="S141" s="147"/>
    </row>
    <row r="142" spans="2:19" ht="36" customHeight="1">
      <c r="B142" s="818" t="str">
        <f>IF('②4.実施状況（販促）'!G73="実施済","報告済",IF('②4.実施状況（販促）'!B73="中止","中止",'②4.実施状況（販促）'!B73))</f>
        <v/>
      </c>
      <c r="C142" s="819" t="str">
        <f>IF(B142="","",IF(B142="報告済","",IF(B142="中止","",IF('⑦1.活動計画変更（販促）'!C143="変更","変更","申請時"))))</f>
        <v/>
      </c>
      <c r="D142" s="820" t="str">
        <f>IF(C142="","",'②4.実施状況（販促）'!C73)</f>
        <v/>
      </c>
      <c r="E142" s="821" t="str">
        <f>IF($C142="","",'②4.実施状況（販促）'!D73)</f>
        <v/>
      </c>
      <c r="F142" s="821" t="str">
        <f>IF($C142="","",'②4.実施状況（販促）'!E73)</f>
        <v/>
      </c>
      <c r="G142" s="822" t="str">
        <f>IF($C142="","",'②4.実施状況（販促）'!F73)</f>
        <v/>
      </c>
      <c r="H142" s="826" t="str">
        <f>IF($C142="","",IF('⑦1.活動計画変更（販促）'!$C143="変更",'⑦1.活動計画変更（販促）'!H143,'⑦1.活動計画変更（販促）'!H142))</f>
        <v/>
      </c>
      <c r="I142" s="823" t="str">
        <f>IF($C142="","",IF('⑦1.活動計画変更（販促）'!$C143="変更",'⑦1.活動計画変更（販促）'!I143,'⑦1.活動計画変更（販促）'!I142))</f>
        <v/>
      </c>
      <c r="J142" s="833" t="str">
        <f t="shared" si="42"/>
        <v/>
      </c>
      <c r="M142" s="603" t="str">
        <f>IF(C143="選択","",IF(C143="中止",-(H142),IF(C143="変更",(H143-H142),"")))</f>
        <v/>
      </c>
      <c r="N142" s="603" t="str">
        <f>IF(C143="選択","",IF(C143="中止",-(I142),IF(C143="変更",(I143-I142),"")))</f>
        <v/>
      </c>
      <c r="O142" s="717" t="str">
        <f t="shared" ref="O142" si="50">IF(B142="","",B142)</f>
        <v/>
      </c>
      <c r="P142" s="603" t="str">
        <f>IF(B142="","",IF(C143="変更",H143,IF(C143="中止",0,IF(B142="報告済",'⑦1.活動計画変更（販促）'!P142,H142))))</f>
        <v/>
      </c>
      <c r="Q142" s="603" t="str">
        <f>IF(B142="","",IF(C143="変更",I143,IF(C143="中止",0,IF(B142="報告済",'⑦1.活動計画変更（販促）'!Q142,I142))))</f>
        <v/>
      </c>
      <c r="R142" s="165">
        <f>IF(C143="変更",'⑧2.変更活動積算内訳（販促） '!N687,IF('⑧1.活動計画変更（販促）'!C143="中止",0,'⑧2.変更活動積算内訳（販促） '!G687))</f>
        <v>0</v>
      </c>
      <c r="S142" s="165">
        <f>IF(C143="変更",'⑧2.変更活動積算内訳（販促） '!O687,IF('⑧1.活動計画変更（販促）'!C143="中止",0,'⑧2.変更活動積算内訳（販促） '!H687))</f>
        <v>0</v>
      </c>
    </row>
    <row r="143" spans="2:19" ht="36" customHeight="1">
      <c r="B143" s="808"/>
      <c r="C143" s="685" t="s">
        <v>225</v>
      </c>
      <c r="D143" s="809"/>
      <c r="E143" s="810"/>
      <c r="F143" s="810"/>
      <c r="G143" s="811"/>
      <c r="H143" s="827" t="str">
        <f>IF('⑧2.変更活動積算内訳（販促） '!M687="","",'⑧2.変更活動積算内訳（販促） '!M687)</f>
        <v/>
      </c>
      <c r="I143" s="812"/>
      <c r="J143" s="835" t="str">
        <f t="shared" si="42"/>
        <v/>
      </c>
      <c r="M143" s="582"/>
      <c r="N143" s="582"/>
      <c r="O143" s="684"/>
      <c r="P143" s="582"/>
      <c r="Q143" s="582"/>
      <c r="R143" s="147"/>
      <c r="S143" s="147"/>
    </row>
    <row r="144" spans="2:19" ht="36" customHeight="1">
      <c r="B144" s="818" t="str">
        <f>IF('②4.実施状況（販促）'!G74="実施済","報告済",IF('②4.実施状況（販促）'!B74="中止","中止",'②4.実施状況（販促）'!B74))</f>
        <v/>
      </c>
      <c r="C144" s="819" t="str">
        <f>IF(B144="","",IF(B144="報告済","",IF(B144="中止","",IF('⑦1.活動計画変更（販促）'!C145="変更","変更","申請時"))))</f>
        <v/>
      </c>
      <c r="D144" s="820" t="str">
        <f>IF(C144="","",'②4.実施状況（販促）'!C74)</f>
        <v/>
      </c>
      <c r="E144" s="821" t="str">
        <f>IF($C144="","",'②4.実施状況（販促）'!D74)</f>
        <v/>
      </c>
      <c r="F144" s="821" t="str">
        <f>IF($C144="","",'②4.実施状況（販促）'!E74)</f>
        <v/>
      </c>
      <c r="G144" s="822" t="str">
        <f>IF($C144="","",'②4.実施状況（販促）'!F74)</f>
        <v/>
      </c>
      <c r="H144" s="826" t="str">
        <f>IF($C144="","",IF('⑦1.活動計画変更（販促）'!$C145="変更",'⑦1.活動計画変更（販促）'!H145,'⑦1.活動計画変更（販促）'!H144))</f>
        <v/>
      </c>
      <c r="I144" s="823" t="str">
        <f>IF($C144="","",IF('⑦1.活動計画変更（販促）'!$C145="変更",'⑦1.活動計画変更（販促）'!I145,'⑦1.活動計画変更（販促）'!I144))</f>
        <v/>
      </c>
      <c r="J144" s="833" t="str">
        <f t="shared" si="42"/>
        <v/>
      </c>
      <c r="M144" s="603" t="str">
        <f>IF(C145="選択","",IF(C145="中止",-(H144),IF(C145="変更",(H145-H144),"")))</f>
        <v/>
      </c>
      <c r="N144" s="603" t="str">
        <f>IF(C145="選択","",IF(C145="中止",-(I144),IF(C145="変更",(I145-I144),"")))</f>
        <v/>
      </c>
      <c r="O144" s="717" t="str">
        <f t="shared" ref="O144" si="51">IF(B144="","",B144)</f>
        <v/>
      </c>
      <c r="P144" s="603" t="str">
        <f>IF(B144="","",IF(C145="変更",H145,IF(C145="中止",0,IF(B144="報告済",'⑦1.活動計画変更（販促）'!P144,H144))))</f>
        <v/>
      </c>
      <c r="Q144" s="603" t="str">
        <f>IF(B144="","",IF(C145="変更",I145,IF(C145="中止",0,IF(B144="報告済",'⑦1.活動計画変更（販促）'!Q144,I144))))</f>
        <v/>
      </c>
      <c r="R144" s="165">
        <f>IF(C145="変更",'⑧2.変更活動積算内訳（販促） '!N697,IF('⑧1.活動計画変更（販促）'!C145="中止",0,'⑧2.変更活動積算内訳（販促） '!G697))</f>
        <v>0</v>
      </c>
      <c r="S144" s="165">
        <f>IF(C145="変更",'⑧2.変更活動積算内訳（販促） '!O697,IF('⑧1.活動計画変更（販促）'!C145="中止",0,'⑧2.変更活動積算内訳（販促） '!H697))</f>
        <v>0</v>
      </c>
    </row>
    <row r="145" spans="2:19" ht="36" customHeight="1" thickBot="1">
      <c r="B145" s="813"/>
      <c r="C145" s="696" t="s">
        <v>225</v>
      </c>
      <c r="D145" s="814"/>
      <c r="E145" s="815"/>
      <c r="F145" s="815"/>
      <c r="G145" s="816"/>
      <c r="H145" s="828" t="str">
        <f>IF('⑧2.変更活動積算内訳（販促） '!M697="","",'⑧2.変更活動積算内訳（販促） '!M697)</f>
        <v/>
      </c>
      <c r="I145" s="817"/>
      <c r="J145" s="834" t="str">
        <f t="shared" si="42"/>
        <v/>
      </c>
      <c r="M145" s="582"/>
      <c r="N145" s="582"/>
      <c r="O145" s="684"/>
      <c r="P145" s="582"/>
      <c r="Q145" s="582"/>
      <c r="R145" s="147"/>
      <c r="S145" s="147"/>
    </row>
    <row r="146" spans="2:19" ht="36" customHeight="1">
      <c r="B146" s="818" t="str">
        <f>IF('②4.実施状況（販促）'!G75="実施済","報告済",IF('②4.実施状況（販促）'!B75="中止","中止",'②4.実施状況（販促）'!B75))</f>
        <v/>
      </c>
      <c r="C146" s="824" t="str">
        <f>IF(B146="","",IF(B146="報告済","",IF(B146="中止","",IF('⑦1.活動計画変更（販促）'!C147="変更","変更","申請時"))))</f>
        <v/>
      </c>
      <c r="D146" s="820" t="str">
        <f>IF(C146="","",'②4.実施状況（販促）'!C75)</f>
        <v/>
      </c>
      <c r="E146" s="821" t="str">
        <f>IF($C146="","",'②4.実施状況（販促）'!D75)</f>
        <v/>
      </c>
      <c r="F146" s="821" t="str">
        <f>IF($C146="","",'②4.実施状況（販促）'!E75)</f>
        <v/>
      </c>
      <c r="G146" s="822" t="str">
        <f>IF($C146="","",'②4.実施状況（販促）'!F75)</f>
        <v/>
      </c>
      <c r="H146" s="826" t="str">
        <f>IF($C146="","",IF('⑦1.活動計画変更（販促）'!$C147="変更",'⑦1.活動計画変更（販促）'!H147,'⑦1.活動計画変更（販促）'!H146))</f>
        <v/>
      </c>
      <c r="I146" s="823" t="str">
        <f>IF($C146="","",IF('⑦1.活動計画変更（販促）'!$C147="変更",'⑦1.活動計画変更（販促）'!I147,'⑦1.活動計画変更（販促）'!I146))</f>
        <v/>
      </c>
      <c r="J146" s="833" t="str">
        <f t="shared" si="42"/>
        <v/>
      </c>
      <c r="M146" s="603" t="str">
        <f>IF(C147="選択","",IF(C147="中止",-(H146),IF(C147="変更",(H147-H146),"")))</f>
        <v/>
      </c>
      <c r="N146" s="603" t="str">
        <f>IF(C147="選択","",IF(C147="中止",-(I146),IF(C147="変更",(I147-I146),"")))</f>
        <v/>
      </c>
      <c r="O146" s="717" t="str">
        <f t="shared" ref="O146" si="52">IF(B146="","",B146)</f>
        <v/>
      </c>
      <c r="P146" s="603" t="str">
        <f>IF(B146="","",IF(C147="変更",H147,IF(C147="中止",0,IF(B146="報告済",'⑦1.活動計画変更（販促）'!P146,H146))))</f>
        <v/>
      </c>
      <c r="Q146" s="603" t="str">
        <f>IF(B146="","",IF(C147="変更",I147,IF(C147="中止",0,IF(B146="報告済",'⑦1.活動計画変更（販促）'!Q146,I146))))</f>
        <v/>
      </c>
      <c r="R146" s="165">
        <f>IF(C147="変更",'⑧2.変更活動積算内訳（販促） '!N707,IF('⑧1.活動計画変更（販促）'!C147="中止",0,'⑧2.変更活動積算内訳（販促） '!G707))</f>
        <v>0</v>
      </c>
      <c r="S146" s="165">
        <f>IF(C147="変更",'⑧2.変更活動積算内訳（販促） '!O707,IF('⑧1.活動計画変更（販促）'!C147="中止",0,'⑧2.変更活動積算内訳（販促） '!H707))</f>
        <v>0</v>
      </c>
    </row>
    <row r="147" spans="2:19" ht="36" customHeight="1">
      <c r="B147" s="808"/>
      <c r="C147" s="685" t="s">
        <v>225</v>
      </c>
      <c r="D147" s="809"/>
      <c r="E147" s="810"/>
      <c r="F147" s="810"/>
      <c r="G147" s="811"/>
      <c r="H147" s="827" t="str">
        <f>IF('⑧2.変更活動積算内訳（販促） '!M707="","",'⑧2.変更活動積算内訳（販促） '!M707)</f>
        <v/>
      </c>
      <c r="I147" s="812"/>
      <c r="J147" s="835" t="str">
        <f t="shared" si="42"/>
        <v/>
      </c>
      <c r="M147" s="582"/>
      <c r="N147" s="582"/>
      <c r="O147" s="684"/>
      <c r="P147" s="582"/>
      <c r="Q147" s="582"/>
      <c r="R147" s="147"/>
      <c r="S147" s="147"/>
    </row>
    <row r="148" spans="2:19" ht="36" customHeight="1">
      <c r="B148" s="818" t="str">
        <f>IF('②4.実施状況（販促）'!G76="実施済","報告済",IF('②4.実施状況（販促）'!B76="中止","中止",'②4.実施状況（販促）'!B76))</f>
        <v/>
      </c>
      <c r="C148" s="819" t="str">
        <f>IF(B148="","",IF(B148="報告済","",IF(B148="中止","",IF('⑦1.活動計画変更（販促）'!C149="変更","変更","申請時"))))</f>
        <v/>
      </c>
      <c r="D148" s="820" t="str">
        <f>IF(C148="","",'②4.実施状況（販促）'!C76)</f>
        <v/>
      </c>
      <c r="E148" s="821" t="str">
        <f>IF($C148="","",'②4.実施状況（販促）'!D76)</f>
        <v/>
      </c>
      <c r="F148" s="821" t="str">
        <f>IF($C148="","",'②4.実施状況（販促）'!E76)</f>
        <v/>
      </c>
      <c r="G148" s="822" t="str">
        <f>IF($C148="","",'②4.実施状況（販促）'!F76)</f>
        <v/>
      </c>
      <c r="H148" s="826" t="str">
        <f>IF($C148="","",IF('⑦1.活動計画変更（販促）'!$C149="変更",'⑦1.活動計画変更（販促）'!H149,'⑦1.活動計画変更（販促）'!H148))</f>
        <v/>
      </c>
      <c r="I148" s="823" t="str">
        <f>IF($C148="","",IF('⑦1.活動計画変更（販促）'!$C149="変更",'⑦1.活動計画変更（販促）'!I149,'⑦1.活動計画変更（販促）'!I148))</f>
        <v/>
      </c>
      <c r="J148" s="833" t="str">
        <f t="shared" si="42"/>
        <v/>
      </c>
      <c r="M148" s="603" t="str">
        <f>IF(C149="選択","",IF(C149="中止",-(H148),IF(C149="変更",(H149-H148),"")))</f>
        <v/>
      </c>
      <c r="N148" s="603" t="str">
        <f>IF(C149="選択","",IF(C149="中止",-(I148),IF(C149="変更",(I149-I148),"")))</f>
        <v/>
      </c>
      <c r="O148" s="717" t="str">
        <f t="shared" ref="O148" si="53">IF(B148="","",B148)</f>
        <v/>
      </c>
      <c r="P148" s="603" t="str">
        <f>IF(B148="","",IF(C149="変更",H149,IF(C149="中止",0,IF(B148="報告済",'⑦1.活動計画変更（販促）'!P148,H148))))</f>
        <v/>
      </c>
      <c r="Q148" s="603" t="str">
        <f>IF(B148="","",IF(C149="変更",I149,IF(C149="中止",0,IF(B148="報告済",'⑦1.活動計画変更（販促）'!Q148,I148))))</f>
        <v/>
      </c>
      <c r="R148" s="165">
        <f>IF(C149="変更",'⑧2.変更活動積算内訳（販促） '!N717,IF('⑧1.活動計画変更（販促）'!C149="中止",0,'⑧2.変更活動積算内訳（販促） '!G717))</f>
        <v>0</v>
      </c>
      <c r="S148" s="165">
        <f>IF(C149="変更",'⑧2.変更活動積算内訳（販促） '!O717,IF('⑧1.活動計画変更（販促）'!C149="中止",0,'⑧2.変更活動積算内訳（販促） '!H717))</f>
        <v>0</v>
      </c>
    </row>
    <row r="149" spans="2:19" ht="36" customHeight="1">
      <c r="B149" s="808"/>
      <c r="C149" s="685" t="s">
        <v>225</v>
      </c>
      <c r="D149" s="809"/>
      <c r="E149" s="810"/>
      <c r="F149" s="810"/>
      <c r="G149" s="811"/>
      <c r="H149" s="827" t="str">
        <f>IF('⑧2.変更活動積算内訳（販促） '!M717="","",'⑧2.変更活動積算内訳（販促） '!M717)</f>
        <v/>
      </c>
      <c r="I149" s="812"/>
      <c r="J149" s="835" t="str">
        <f t="shared" si="42"/>
        <v/>
      </c>
      <c r="M149" s="582"/>
      <c r="N149" s="582"/>
      <c r="O149" s="684"/>
      <c r="P149" s="582"/>
      <c r="Q149" s="582"/>
      <c r="R149" s="147"/>
      <c r="S149" s="147"/>
    </row>
    <row r="150" spans="2:19" ht="36" customHeight="1">
      <c r="B150" s="818" t="str">
        <f>IF('②4.実施状況（販促）'!G77="実施済","報告済",IF('②4.実施状況（販促）'!B77="中止","中止",'②4.実施状況（販促）'!B77))</f>
        <v/>
      </c>
      <c r="C150" s="819" t="str">
        <f>IF(B150="","",IF(B150="報告済","",IF(B150="中止","",IF('⑦1.活動計画変更（販促）'!C151="変更","変更","申請時"))))</f>
        <v/>
      </c>
      <c r="D150" s="820" t="str">
        <f>IF(C150="","",'②4.実施状況（販促）'!C77)</f>
        <v/>
      </c>
      <c r="E150" s="821" t="str">
        <f>IF($C150="","",'②4.実施状況（販促）'!D77)</f>
        <v/>
      </c>
      <c r="F150" s="821" t="str">
        <f>IF($C150="","",'②4.実施状況（販促）'!E77)</f>
        <v/>
      </c>
      <c r="G150" s="822" t="str">
        <f>IF($C150="","",'②4.実施状況（販促）'!F77)</f>
        <v/>
      </c>
      <c r="H150" s="826" t="str">
        <f>IF($C150="","",IF('⑦1.活動計画変更（販促）'!$C151="変更",'⑦1.活動計画変更（販促）'!H151,'⑦1.活動計画変更（販促）'!H150))</f>
        <v/>
      </c>
      <c r="I150" s="823" t="str">
        <f>IF($C150="","",IF('⑦1.活動計画変更（販促）'!$C151="変更",'⑦1.活動計画変更（販促）'!I151,'⑦1.活動計画変更（販促）'!I150))</f>
        <v/>
      </c>
      <c r="J150" s="833" t="str">
        <f t="shared" si="42"/>
        <v/>
      </c>
      <c r="M150" s="603" t="str">
        <f>IF(C151="選択","",IF(C151="中止",-(H150),IF(C151="変更",(H151-H150),"")))</f>
        <v/>
      </c>
      <c r="N150" s="603" t="str">
        <f>IF(C151="選択","",IF(C151="中止",-(I150),IF(C151="変更",(I151-I150),"")))</f>
        <v/>
      </c>
      <c r="O150" s="717" t="str">
        <f t="shared" ref="O150" si="54">IF(B150="","",B150)</f>
        <v/>
      </c>
      <c r="P150" s="603" t="str">
        <f>IF(B150="","",IF(C151="変更",H151,IF(C151="中止",0,IF(B150="報告済",'⑦1.活動計画変更（販促）'!P150,H150))))</f>
        <v/>
      </c>
      <c r="Q150" s="603" t="str">
        <f>IF(B150="","",IF(C151="変更",I151,IF(C151="中止",0,IF(B150="報告済",'⑦1.活動計画変更（販促）'!Q150,I150))))</f>
        <v/>
      </c>
      <c r="R150" s="165">
        <f>IF(C151="変更",'⑧2.変更活動積算内訳（販促） '!N727,IF('⑧1.活動計画変更（販促）'!C151="中止",0,'⑧2.変更活動積算内訳（販促） '!G727))</f>
        <v>0</v>
      </c>
      <c r="S150" s="165">
        <f>IF(C151="変更",'⑧2.変更活動積算内訳（販促） '!O727,IF('⑧1.活動計画変更（販促）'!C151="中止",0,'⑧2.変更活動積算内訳（販促） '!H727))</f>
        <v>0</v>
      </c>
    </row>
    <row r="151" spans="2:19" ht="36" customHeight="1">
      <c r="B151" s="808"/>
      <c r="C151" s="685" t="s">
        <v>225</v>
      </c>
      <c r="D151" s="809"/>
      <c r="E151" s="810"/>
      <c r="F151" s="810"/>
      <c r="G151" s="811"/>
      <c r="H151" s="827" t="str">
        <f>IF('⑧2.変更活動積算内訳（販促） '!M727="","",'⑧2.変更活動積算内訳（販促） '!M727)</f>
        <v/>
      </c>
      <c r="I151" s="812"/>
      <c r="J151" s="835" t="str">
        <f t="shared" si="42"/>
        <v/>
      </c>
      <c r="M151" s="582"/>
      <c r="N151" s="582"/>
      <c r="O151" s="684"/>
      <c r="P151" s="582"/>
      <c r="Q151" s="582"/>
      <c r="R151" s="147"/>
      <c r="S151" s="147"/>
    </row>
    <row r="152" spans="2:19" ht="36" customHeight="1">
      <c r="B152" s="818" t="str">
        <f>IF('②4.実施状況（販促）'!G78="実施済","報告済",IF('②4.実施状況（販促）'!B78="中止","中止",'②4.実施状況（販促）'!B78))</f>
        <v/>
      </c>
      <c r="C152" s="819" t="str">
        <f>IF(B152="","",IF(B152="報告済","",IF(B152="中止","",IF('⑦1.活動計画変更（販促）'!C153="変更","変更","申請時"))))</f>
        <v/>
      </c>
      <c r="D152" s="820" t="str">
        <f>IF(C152="","",'②4.実施状況（販促）'!C78)</f>
        <v/>
      </c>
      <c r="E152" s="821" t="str">
        <f>IF($C152="","",'②4.実施状況（販促）'!D78)</f>
        <v/>
      </c>
      <c r="F152" s="821" t="str">
        <f>IF($C152="","",'②4.実施状況（販促）'!E78)</f>
        <v/>
      </c>
      <c r="G152" s="822" t="str">
        <f>IF($C152="","",'②4.実施状況（販促）'!F78)</f>
        <v/>
      </c>
      <c r="H152" s="826" t="str">
        <f>IF($C152="","",IF('⑦1.活動計画変更（販促）'!$C153="変更",'⑦1.活動計画変更（販促）'!H153,'⑦1.活動計画変更（販促）'!H152))</f>
        <v/>
      </c>
      <c r="I152" s="823" t="str">
        <f>IF($C152="","",IF('⑦1.活動計画変更（販促）'!$C153="変更",'⑦1.活動計画変更（販促）'!I153,'⑦1.活動計画変更（販促）'!I152))</f>
        <v/>
      </c>
      <c r="J152" s="833" t="str">
        <f t="shared" si="42"/>
        <v/>
      </c>
      <c r="M152" s="603" t="str">
        <f>IF(C153="選択","",IF(C153="中止",-(H152),IF(C153="変更",(H153-H152),"")))</f>
        <v/>
      </c>
      <c r="N152" s="603" t="str">
        <f>IF(C153="選択","",IF(C153="中止",-(I152),IF(C153="変更",(I153-I152),"")))</f>
        <v/>
      </c>
      <c r="O152" s="717" t="str">
        <f t="shared" ref="O152" si="55">IF(B152="","",B152)</f>
        <v/>
      </c>
      <c r="P152" s="603" t="str">
        <f>IF(B152="","",IF(C153="変更",H153,IF(C153="中止",0,IF(B152="報告済",'⑦1.活動計画変更（販促）'!P152,H152))))</f>
        <v/>
      </c>
      <c r="Q152" s="603" t="str">
        <f>IF(B152="","",IF(C153="変更",I153,IF(C153="中止",0,IF(B152="報告済",'⑦1.活動計画変更（販促）'!Q152,I152))))</f>
        <v/>
      </c>
      <c r="R152" s="165">
        <f>IF(C153="変更",'⑧2.変更活動積算内訳（販促） '!N737,IF('⑧1.活動計画変更（販促）'!C153="中止",0,'⑧2.変更活動積算内訳（販促） '!G737))</f>
        <v>0</v>
      </c>
      <c r="S152" s="165">
        <f>IF(C153="変更",'⑧2.変更活動積算内訳（販促） '!O737,IF('⑧1.活動計画変更（販促）'!C153="中止",0,'⑧2.変更活動積算内訳（販促） '!H737))</f>
        <v>0</v>
      </c>
    </row>
    <row r="153" spans="2:19" ht="36" customHeight="1">
      <c r="B153" s="808"/>
      <c r="C153" s="685" t="s">
        <v>225</v>
      </c>
      <c r="D153" s="809"/>
      <c r="E153" s="810"/>
      <c r="F153" s="810"/>
      <c r="G153" s="811"/>
      <c r="H153" s="827" t="str">
        <f>IF('⑧2.変更活動積算内訳（販促） '!M737="","",'⑧2.変更活動積算内訳（販促） '!M737)</f>
        <v/>
      </c>
      <c r="I153" s="812"/>
      <c r="J153" s="835" t="str">
        <f t="shared" si="42"/>
        <v/>
      </c>
      <c r="M153" s="582"/>
      <c r="N153" s="582"/>
      <c r="O153" s="684"/>
      <c r="P153" s="582"/>
      <c r="Q153" s="582"/>
      <c r="R153" s="147"/>
      <c r="S153" s="147"/>
    </row>
    <row r="154" spans="2:19" ht="36" customHeight="1">
      <c r="B154" s="818" t="str">
        <f>IF('②4.実施状況（販促）'!G79="実施済","報告済",IF('②4.実施状況（販促）'!B79="中止","中止",'②4.実施状況（販促）'!B79))</f>
        <v/>
      </c>
      <c r="C154" s="819" t="str">
        <f>IF(B154="","",IF(B154="報告済","",IF(B154="中止","",IF('⑦1.活動計画変更（販促）'!C155="変更","変更","申請時"))))</f>
        <v/>
      </c>
      <c r="D154" s="820" t="str">
        <f>IF(C154="","",'②4.実施状況（販促）'!C79)</f>
        <v/>
      </c>
      <c r="E154" s="821" t="str">
        <f>IF($C154="","",'②4.実施状況（販促）'!D79)</f>
        <v/>
      </c>
      <c r="F154" s="821" t="str">
        <f>IF($C154="","",'②4.実施状況（販促）'!E79)</f>
        <v/>
      </c>
      <c r="G154" s="822" t="str">
        <f>IF($C154="","",'②4.実施状況（販促）'!F79)</f>
        <v/>
      </c>
      <c r="H154" s="826" t="str">
        <f>IF($C154="","",IF('⑦1.活動計画変更（販促）'!$C155="変更",'⑦1.活動計画変更（販促）'!H155,'⑦1.活動計画変更（販促）'!H154))</f>
        <v/>
      </c>
      <c r="I154" s="823" t="str">
        <f>IF($C154="","",IF('⑦1.活動計画変更（販促）'!$C155="変更",'⑦1.活動計画変更（販促）'!I155,'⑦1.活動計画変更（販促）'!I154))</f>
        <v/>
      </c>
      <c r="J154" s="833" t="str">
        <f t="shared" si="42"/>
        <v/>
      </c>
      <c r="M154" s="603" t="str">
        <f>IF(C155="選択","",IF(C155="中止",-(H154),IF(C155="変更",(H155-H154),"")))</f>
        <v/>
      </c>
      <c r="N154" s="603" t="str">
        <f>IF(C155="選択","",IF(C155="中止",-(I154),IF(C155="変更",(I155-I154),"")))</f>
        <v/>
      </c>
      <c r="O154" s="717" t="str">
        <f t="shared" ref="O154" si="56">IF(B154="","",B154)</f>
        <v/>
      </c>
      <c r="P154" s="603" t="str">
        <f>IF(B154="","",IF(C155="変更",H155,IF(C155="中止",0,IF(B154="報告済",'⑦1.活動計画変更（販促）'!P154,H154))))</f>
        <v/>
      </c>
      <c r="Q154" s="603" t="str">
        <f>IF(B154="","",IF(C155="変更",I155,IF(C155="中止",0,IF(B154="報告済",'⑦1.活動計画変更（販促）'!Q154,I154))))</f>
        <v/>
      </c>
      <c r="R154" s="165">
        <f>IF(C155="変更",'⑧2.変更活動積算内訳（販促） '!N747,IF('⑧1.活動計画変更（販促）'!C155="中止",0,'⑧2.変更活動積算内訳（販促） '!G747))</f>
        <v>0</v>
      </c>
      <c r="S154" s="165">
        <f>IF(C155="変更",'⑧2.変更活動積算内訳（販促） '!O747,IF('⑧1.活動計画変更（販促）'!C155="中止",0,'⑧2.変更活動積算内訳（販促） '!H747))</f>
        <v>0</v>
      </c>
    </row>
    <row r="155" spans="2:19" ht="36" customHeight="1">
      <c r="B155" s="808"/>
      <c r="C155" s="685" t="s">
        <v>225</v>
      </c>
      <c r="D155" s="809"/>
      <c r="E155" s="810"/>
      <c r="F155" s="810"/>
      <c r="G155" s="811"/>
      <c r="H155" s="827" t="str">
        <f>IF('⑧2.変更活動積算内訳（販促） '!M747="","",'⑧2.変更活動積算内訳（販促） '!M747)</f>
        <v/>
      </c>
      <c r="I155" s="812"/>
      <c r="J155" s="835" t="str">
        <f t="shared" si="42"/>
        <v/>
      </c>
      <c r="M155" s="582"/>
      <c r="N155" s="582"/>
      <c r="O155" s="684"/>
      <c r="P155" s="582"/>
      <c r="Q155" s="582"/>
      <c r="R155" s="147"/>
      <c r="S155" s="147"/>
    </row>
    <row r="156" spans="2:19" ht="36" customHeight="1">
      <c r="B156" s="818" t="str">
        <f>IF('②4.実施状況（販促）'!G80="実施済","報告済",IF('②4.実施状況（販促）'!B80="中止","中止",'②4.実施状況（販促）'!B80))</f>
        <v/>
      </c>
      <c r="C156" s="819" t="str">
        <f>IF(B156="","",IF(B156="報告済","",IF(B156="中止","",IF('⑦1.活動計画変更（販促）'!C157="変更","変更","申請時"))))</f>
        <v/>
      </c>
      <c r="D156" s="820" t="str">
        <f>IF(C156="","",'②4.実施状況（販促）'!C80)</f>
        <v/>
      </c>
      <c r="E156" s="821" t="str">
        <f>IF($C156="","",'②4.実施状況（販促）'!D80)</f>
        <v/>
      </c>
      <c r="F156" s="821" t="str">
        <f>IF($C156="","",'②4.実施状況（販促）'!E80)</f>
        <v/>
      </c>
      <c r="G156" s="822" t="str">
        <f>IF($C156="","",'②4.実施状況（販促）'!F80)</f>
        <v/>
      </c>
      <c r="H156" s="826" t="str">
        <f>IF($C156="","",IF('⑦1.活動計画変更（販促）'!$C157="変更",'⑦1.活動計画変更（販促）'!H157,'⑦1.活動計画変更（販促）'!H156))</f>
        <v/>
      </c>
      <c r="I156" s="823" t="str">
        <f>IF($C156="","",IF('⑦1.活動計画変更（販促）'!$C157="変更",'⑦1.活動計画変更（販促）'!I157,'⑦1.活動計画変更（販促）'!I156))</f>
        <v/>
      </c>
      <c r="J156" s="833" t="str">
        <f t="shared" si="42"/>
        <v/>
      </c>
      <c r="M156" s="603" t="str">
        <f>IF(C157="選択","",IF(C157="中止",-(H156),IF(C157="変更",(H157-H156),"")))</f>
        <v/>
      </c>
      <c r="N156" s="603" t="str">
        <f>IF(C157="選択","",IF(C157="中止",-(I156),IF(C157="変更",(I157-I156),"")))</f>
        <v/>
      </c>
      <c r="O156" s="717" t="str">
        <f t="shared" ref="O156" si="57">IF(B156="","",B156)</f>
        <v/>
      </c>
      <c r="P156" s="603" t="str">
        <f>IF(B156="","",IF(C157="変更",H157,IF(C157="中止",0,IF(B156="報告済",'⑦1.活動計画変更（販促）'!P156,H156))))</f>
        <v/>
      </c>
      <c r="Q156" s="603" t="str">
        <f>IF(B156="","",IF(C157="変更",I157,IF(C157="中止",0,IF(B156="報告済",'⑦1.活動計画変更（販促）'!Q156,I156))))</f>
        <v/>
      </c>
      <c r="R156" s="165">
        <f>IF(C157="変更",'⑧2.変更活動積算内訳（販促） '!N757,IF('⑧1.活動計画変更（販促）'!C157="中止",0,'⑧2.変更活動積算内訳（販促） '!G757))</f>
        <v>0</v>
      </c>
      <c r="S156" s="165">
        <f>IF(C157="変更",'⑧2.変更活動積算内訳（販促） '!O757,IF('⑧1.活動計画変更（販促）'!C157="中止",0,'⑧2.変更活動積算内訳（販促） '!H757))</f>
        <v>0</v>
      </c>
    </row>
    <row r="157" spans="2:19" ht="36" customHeight="1">
      <c r="B157" s="808"/>
      <c r="C157" s="685" t="s">
        <v>225</v>
      </c>
      <c r="D157" s="809"/>
      <c r="E157" s="810"/>
      <c r="F157" s="810"/>
      <c r="G157" s="811"/>
      <c r="H157" s="827" t="str">
        <f>IF('⑧2.変更活動積算内訳（販促） '!M757="","",'⑧2.変更活動積算内訳（販促） '!M757)</f>
        <v/>
      </c>
      <c r="I157" s="812"/>
      <c r="J157" s="835" t="str">
        <f t="shared" si="42"/>
        <v/>
      </c>
      <c r="M157" s="582"/>
      <c r="N157" s="582"/>
      <c r="O157" s="684"/>
      <c r="P157" s="582"/>
      <c r="Q157" s="582"/>
      <c r="R157" s="147"/>
      <c r="S157" s="147"/>
    </row>
    <row r="158" spans="2:19" ht="36" customHeight="1">
      <c r="B158" s="818" t="str">
        <f>IF('②4.実施状況（販促）'!G81="実施済","報告済",IF('②4.実施状況（販促）'!B81="中止","中止",'②4.実施状況（販促）'!B81))</f>
        <v/>
      </c>
      <c r="C158" s="819" t="str">
        <f>IF(B158="","",IF(B158="報告済","",IF(B158="中止","",IF('⑦1.活動計画変更（販促）'!C159="変更","変更","申請時"))))</f>
        <v/>
      </c>
      <c r="D158" s="820" t="str">
        <f>IF(C158="","",'②4.実施状況（販促）'!C81)</f>
        <v/>
      </c>
      <c r="E158" s="821" t="str">
        <f>IF($C158="","",'②4.実施状況（販促）'!D81)</f>
        <v/>
      </c>
      <c r="F158" s="821" t="str">
        <f>IF($C158="","",'②4.実施状況（販促）'!E81)</f>
        <v/>
      </c>
      <c r="G158" s="822" t="str">
        <f>IF($C158="","",'②4.実施状況（販促）'!F81)</f>
        <v/>
      </c>
      <c r="H158" s="826" t="str">
        <f>IF($C158="","",IF('⑦1.活動計画変更（販促）'!$C159="変更",'⑦1.活動計画変更（販促）'!H159,'⑦1.活動計画変更（販促）'!H158))</f>
        <v/>
      </c>
      <c r="I158" s="823" t="str">
        <f>IF($C158="","",IF('⑦1.活動計画変更（販促）'!$C159="変更",'⑦1.活動計画変更（販促）'!I159,'⑦1.活動計画変更（販促）'!I158))</f>
        <v/>
      </c>
      <c r="J158" s="833" t="str">
        <f t="shared" si="42"/>
        <v/>
      </c>
      <c r="M158" s="603" t="str">
        <f>IF(C159="選択","",IF(C159="中止",-(H158),IF(C159="変更",(H159-H158),"")))</f>
        <v/>
      </c>
      <c r="N158" s="603" t="str">
        <f>IF(C159="選択","",IF(C159="中止",-(I158),IF(C159="変更",(I159-I158),"")))</f>
        <v/>
      </c>
      <c r="O158" s="717" t="str">
        <f t="shared" ref="O158" si="58">IF(B158="","",B158)</f>
        <v/>
      </c>
      <c r="P158" s="603" t="str">
        <f>IF(B158="","",IF(C159="変更",H159,IF(C159="中止",0,IF(B158="報告済",'⑦1.活動計画変更（販促）'!P158,H158))))</f>
        <v/>
      </c>
      <c r="Q158" s="603" t="str">
        <f>IF(B158="","",IF(C159="変更",I159,IF(C159="中止",0,IF(B158="報告済",'⑦1.活動計画変更（販促）'!Q158,I158))))</f>
        <v/>
      </c>
      <c r="R158" s="165">
        <f>IF(C159="変更",'⑧2.変更活動積算内訳（販促） '!N767,IF('⑧1.活動計画変更（販促）'!C159="中止",0,'⑧2.変更活動積算内訳（販促） '!G767))</f>
        <v>0</v>
      </c>
      <c r="S158" s="165">
        <f>IF(C159="変更",'⑧2.変更活動積算内訳（販促） '!O767,IF('⑧1.活動計画変更（販促）'!C159="中止",0,'⑧2.変更活動積算内訳（販促） '!H767))</f>
        <v>0</v>
      </c>
    </row>
    <row r="159" spans="2:19" ht="36" customHeight="1">
      <c r="B159" s="808"/>
      <c r="C159" s="685" t="s">
        <v>225</v>
      </c>
      <c r="D159" s="809"/>
      <c r="E159" s="810"/>
      <c r="F159" s="810"/>
      <c r="G159" s="811"/>
      <c r="H159" s="827" t="str">
        <f>IF('⑧2.変更活動積算内訳（販促） '!M767="","",'⑧2.変更活動積算内訳（販促） '!M767)</f>
        <v/>
      </c>
      <c r="I159" s="812"/>
      <c r="J159" s="835" t="str">
        <f t="shared" si="42"/>
        <v/>
      </c>
      <c r="M159" s="582"/>
      <c r="N159" s="582"/>
      <c r="O159" s="684"/>
      <c r="P159" s="582"/>
      <c r="Q159" s="582"/>
      <c r="R159" s="147"/>
      <c r="S159" s="147"/>
    </row>
    <row r="160" spans="2:19" ht="36" customHeight="1">
      <c r="B160" s="818" t="str">
        <f>IF('②4.実施状況（販促）'!G82="実施済","報告済",IF('②4.実施状況（販促）'!B82="中止","中止",'②4.実施状況（販促）'!B82))</f>
        <v/>
      </c>
      <c r="C160" s="819" t="str">
        <f>IF(B160="","",IF(B160="報告済","",IF(B160="中止","",IF('⑦1.活動計画変更（販促）'!C161="変更","変更","申請時"))))</f>
        <v/>
      </c>
      <c r="D160" s="820" t="str">
        <f>IF(C160="","",'②4.実施状況（販促）'!C82)</f>
        <v/>
      </c>
      <c r="E160" s="821" t="str">
        <f>IF($C160="","",'②4.実施状況（販促）'!D82)</f>
        <v/>
      </c>
      <c r="F160" s="821" t="str">
        <f>IF($C160="","",'②4.実施状況（販促）'!E82)</f>
        <v/>
      </c>
      <c r="G160" s="822" t="str">
        <f>IF($C160="","",'②4.実施状況（販促）'!F82)</f>
        <v/>
      </c>
      <c r="H160" s="826" t="str">
        <f>IF($C160="","",IF('⑦1.活動計画変更（販促）'!$C161="変更",'⑦1.活動計画変更（販促）'!H161,'⑦1.活動計画変更（販促）'!H160))</f>
        <v/>
      </c>
      <c r="I160" s="823" t="str">
        <f>IF($C160="","",IF('⑦1.活動計画変更（販促）'!$C161="変更",'⑦1.活動計画変更（販促）'!I161,'⑦1.活動計画変更（販促）'!I160))</f>
        <v/>
      </c>
      <c r="J160" s="833" t="str">
        <f t="shared" si="42"/>
        <v/>
      </c>
      <c r="M160" s="603" t="str">
        <f>IF(C161="選択","",IF(C161="中止",-(H160),IF(C161="変更",(H161-H160),"")))</f>
        <v/>
      </c>
      <c r="N160" s="603" t="str">
        <f>IF(C161="選択","",IF(C161="中止",-(I160),IF(C161="変更",(I161-I160),"")))</f>
        <v/>
      </c>
      <c r="O160" s="717" t="str">
        <f t="shared" ref="O160" si="59">IF(B160="","",B160)</f>
        <v/>
      </c>
      <c r="P160" s="603" t="str">
        <f>IF(B160="","",IF(C161="変更",H161,IF(C161="中止",0,IF(B160="報告済",'⑦1.活動計画変更（販促）'!P160,H160))))</f>
        <v/>
      </c>
      <c r="Q160" s="603" t="str">
        <f>IF(B160="","",IF(C161="変更",I161,IF(C161="中止",0,IF(B160="報告済",'⑦1.活動計画変更（販促）'!Q160,I160))))</f>
        <v/>
      </c>
      <c r="R160" s="165">
        <f>IF(C161="変更",'⑧2.変更活動積算内訳（販促） '!N777,IF('⑧1.活動計画変更（販促）'!C161="中止",0,'⑧2.変更活動積算内訳（販促） '!G777))</f>
        <v>0</v>
      </c>
      <c r="S160" s="165">
        <f>IF(C161="変更",'⑧2.変更活動積算内訳（販促） '!O777,IF('⑧1.活動計画変更（販促）'!C161="中止",0,'⑧2.変更活動積算内訳（販促） '!H777))</f>
        <v>0</v>
      </c>
    </row>
    <row r="161" spans="2:19" ht="36" customHeight="1">
      <c r="B161" s="808"/>
      <c r="C161" s="685" t="s">
        <v>225</v>
      </c>
      <c r="D161" s="809"/>
      <c r="E161" s="810"/>
      <c r="F161" s="810"/>
      <c r="G161" s="811"/>
      <c r="H161" s="827" t="str">
        <f>IF('⑧2.変更活動積算内訳（販促） '!M777="","",'⑧2.変更活動積算内訳（販促） '!M777)</f>
        <v/>
      </c>
      <c r="I161" s="812"/>
      <c r="J161" s="835" t="str">
        <f t="shared" si="42"/>
        <v/>
      </c>
      <c r="M161" s="582"/>
      <c r="N161" s="582"/>
      <c r="O161" s="684"/>
      <c r="P161" s="582"/>
      <c r="Q161" s="582"/>
      <c r="R161" s="147"/>
      <c r="S161" s="147"/>
    </row>
    <row r="162" spans="2:19" ht="36" customHeight="1">
      <c r="B162" s="818" t="str">
        <f>IF('②4.実施状況（販促）'!G83="実施済","報告済",IF('②4.実施状況（販促）'!B83="中止","中止",'②4.実施状況（販促）'!B83))</f>
        <v/>
      </c>
      <c r="C162" s="819" t="str">
        <f>IF(B162="","",IF(B162="報告済","",IF(B162="中止","",IF('⑦1.活動計画変更（販促）'!C163="変更","変更","申請時"))))</f>
        <v/>
      </c>
      <c r="D162" s="820" t="str">
        <f>IF(C162="","",'②4.実施状況（販促）'!C83)</f>
        <v/>
      </c>
      <c r="E162" s="821" t="str">
        <f>IF($C162="","",'②4.実施状況（販促）'!D83)</f>
        <v/>
      </c>
      <c r="F162" s="821" t="str">
        <f>IF($C162="","",'②4.実施状況（販促）'!E83)</f>
        <v/>
      </c>
      <c r="G162" s="822" t="str">
        <f>IF($C162="","",'②4.実施状況（販促）'!F83)</f>
        <v/>
      </c>
      <c r="H162" s="826" t="str">
        <f>IF($C162="","",IF('⑦1.活動計画変更（販促）'!$C163="変更",'⑦1.活動計画変更（販促）'!H163,'⑦1.活動計画変更（販促）'!H162))</f>
        <v/>
      </c>
      <c r="I162" s="823" t="str">
        <f>IF($C162="","",IF('⑦1.活動計画変更（販促）'!$C163="変更",'⑦1.活動計画変更（販促）'!I163,'⑦1.活動計画変更（販促）'!I162))</f>
        <v/>
      </c>
      <c r="J162" s="833" t="str">
        <f t="shared" si="42"/>
        <v/>
      </c>
      <c r="M162" s="603" t="str">
        <f>IF(C163="選択","",IF(C163="中止",-(H162),IF(C163="変更",(H163-H162),"")))</f>
        <v/>
      </c>
      <c r="N162" s="603" t="str">
        <f>IF(C163="選択","",IF(C163="中止",-(I162),IF(C163="変更",(I163-I162),"")))</f>
        <v/>
      </c>
      <c r="O162" s="717" t="str">
        <f t="shared" ref="O162" si="60">IF(B162="","",B162)</f>
        <v/>
      </c>
      <c r="P162" s="603" t="str">
        <f>IF(B162="","",IF(C163="変更",H163,IF(C163="中止",0,IF(B162="報告済",'⑦1.活動計画変更（販促）'!P162,H162))))</f>
        <v/>
      </c>
      <c r="Q162" s="603" t="str">
        <f>IF(B162="","",IF(C163="変更",I163,IF(C163="中止",0,IF(B162="報告済",'⑦1.活動計画変更（販促）'!Q162,I162))))</f>
        <v/>
      </c>
      <c r="R162" s="165">
        <f>IF(C163="変更",'⑧2.変更活動積算内訳（販促） '!N787,IF('⑧1.活動計画変更（販促）'!C163="中止",0,'⑧2.変更活動積算内訳（販促） '!G787))</f>
        <v>0</v>
      </c>
      <c r="S162" s="165">
        <f>IF(C163="変更",'⑧2.変更活動積算内訳（販促） '!O787,IF('⑧1.活動計画変更（販促）'!C163="中止",0,'⑧2.変更活動積算内訳（販促） '!H787))</f>
        <v>0</v>
      </c>
    </row>
    <row r="163" spans="2:19" ht="36" customHeight="1">
      <c r="B163" s="808"/>
      <c r="C163" s="685" t="s">
        <v>225</v>
      </c>
      <c r="D163" s="809"/>
      <c r="E163" s="810"/>
      <c r="F163" s="810"/>
      <c r="G163" s="811"/>
      <c r="H163" s="827" t="str">
        <f>IF('⑧2.変更活動積算内訳（販促） '!M787="","",'⑧2.変更活動積算内訳（販促） '!M787)</f>
        <v/>
      </c>
      <c r="I163" s="812"/>
      <c r="J163" s="835" t="str">
        <f t="shared" si="42"/>
        <v/>
      </c>
      <c r="M163" s="582"/>
      <c r="N163" s="582"/>
      <c r="O163" s="684"/>
      <c r="P163" s="582"/>
      <c r="Q163" s="582"/>
      <c r="R163" s="147"/>
      <c r="S163" s="147"/>
    </row>
    <row r="164" spans="2:19" ht="36" customHeight="1">
      <c r="B164" s="818" t="str">
        <f>IF('②4.実施状況（販促）'!G84="実施済","報告済",IF('②4.実施状況（販促）'!B84="中止","中止",'②4.実施状況（販促）'!B84))</f>
        <v/>
      </c>
      <c r="C164" s="819" t="str">
        <f>IF(B164="","",IF(B164="報告済","",IF(B164="中止","",IF('⑦1.活動計画変更（販促）'!C165="変更","変更","申請時"))))</f>
        <v/>
      </c>
      <c r="D164" s="820" t="str">
        <f>IF(C164="","",'②4.実施状況（販促）'!C84)</f>
        <v/>
      </c>
      <c r="E164" s="821" t="str">
        <f>IF($C164="","",'②4.実施状況（販促）'!D84)</f>
        <v/>
      </c>
      <c r="F164" s="821" t="str">
        <f>IF($C164="","",'②4.実施状況（販促）'!E84)</f>
        <v/>
      </c>
      <c r="G164" s="822" t="str">
        <f>IF($C164="","",'②4.実施状況（販促）'!F84)</f>
        <v/>
      </c>
      <c r="H164" s="826" t="str">
        <f>IF($C164="","",IF('⑦1.活動計画変更（販促）'!$C165="変更",'⑦1.活動計画変更（販促）'!H165,'⑦1.活動計画変更（販促）'!H164))</f>
        <v/>
      </c>
      <c r="I164" s="823" t="str">
        <f>IF($C164="","",IF('⑦1.活動計画変更（販促）'!$C165="変更",'⑦1.活動計画変更（販促）'!I165,'⑦1.活動計画変更（販促）'!I164))</f>
        <v/>
      </c>
      <c r="J164" s="833" t="str">
        <f t="shared" si="42"/>
        <v/>
      </c>
      <c r="M164" s="603" t="str">
        <f>IF(C165="選択","",IF(C165="中止",-(H164),IF(C165="変更",(H165-H164),"")))</f>
        <v/>
      </c>
      <c r="N164" s="603" t="str">
        <f>IF(C165="選択","",IF(C165="中止",-(I164),IF(C165="変更",(I165-I164),"")))</f>
        <v/>
      </c>
      <c r="O164" s="717" t="str">
        <f t="shared" ref="O164" si="61">IF(B164="","",B164)</f>
        <v/>
      </c>
      <c r="P164" s="603" t="str">
        <f>IF(B164="","",IF(C165="変更",H165,IF(C165="中止",0,IF(B164="報告済",'⑦1.活動計画変更（販促）'!P164,H164))))</f>
        <v/>
      </c>
      <c r="Q164" s="603" t="str">
        <f>IF(B164="","",IF(C165="変更",I165,IF(C165="中止",0,IF(B164="報告済",'⑦1.活動計画変更（販促）'!Q164,I164))))</f>
        <v/>
      </c>
      <c r="R164" s="165">
        <f>IF(C165="変更",'⑧2.変更活動積算内訳（販促） '!N797,IF('⑧1.活動計画変更（販促）'!C165="中止",0,'⑧2.変更活動積算内訳（販促） '!G797))</f>
        <v>0</v>
      </c>
      <c r="S164" s="165">
        <f>IF(C165="変更",'⑧2.変更活動積算内訳（販促） '!O797,IF('⑧1.活動計画変更（販促）'!C165="中止",0,'⑧2.変更活動積算内訳（販促） '!H797))</f>
        <v>0</v>
      </c>
    </row>
    <row r="165" spans="2:19" ht="36" customHeight="1" thickBot="1">
      <c r="B165" s="813"/>
      <c r="C165" s="696" t="s">
        <v>225</v>
      </c>
      <c r="D165" s="814"/>
      <c r="E165" s="815"/>
      <c r="F165" s="815"/>
      <c r="G165" s="816"/>
      <c r="H165" s="828" t="str">
        <f>IF('⑧2.変更活動積算内訳（販促） '!M797="","",'⑧2.変更活動積算内訳（販促） '!M797)</f>
        <v/>
      </c>
      <c r="I165" s="817"/>
      <c r="J165" s="834" t="str">
        <f t="shared" si="42"/>
        <v/>
      </c>
      <c r="M165" s="582"/>
      <c r="N165" s="582"/>
      <c r="O165" s="684"/>
      <c r="P165" s="582"/>
      <c r="Q165" s="582"/>
      <c r="R165" s="147"/>
      <c r="S165" s="147"/>
    </row>
    <row r="166" spans="2:19">
      <c r="R166" s="707"/>
      <c r="S166" s="707"/>
    </row>
  </sheetData>
  <sheetProtection algorithmName="SHA-512" hashValue="bjBdEDQPnoFgLsZ1AVmaNNjpxKNqB5TJ2pFmOl+Y/SqSSXfJJNfOSWzA2r+fvdaib5Xh/cI2reN9MzqFG2thMg==" saltValue="2Vx4nAV96UHhw4GR2Doo2w==" spinCount="100000" sheet="1" scenarios="1" formatCells="0" formatColumns="0" formatRows="0"/>
  <mergeCells count="6">
    <mergeCell ref="P3:S3"/>
    <mergeCell ref="B3:B4"/>
    <mergeCell ref="C3:C4"/>
    <mergeCell ref="D3:G3"/>
    <mergeCell ref="H3:I3"/>
    <mergeCell ref="J3:J4"/>
  </mergeCells>
  <phoneticPr fontId="1"/>
  <conditionalFormatting sqref="C7">
    <cfRule type="containsText" dxfId="1601" priority="1115" operator="containsText" text="選択">
      <formula>NOT(ISERROR(SEARCH("選択",C7)))</formula>
    </cfRule>
    <cfRule type="beginsWith" dxfId="1600" priority="1116" operator="beginsWith" text="中止">
      <formula>LEFT(C7,LEN("中止"))="中止"</formula>
    </cfRule>
    <cfRule type="beginsWith" dxfId="1599" priority="1117" operator="beginsWith" text="変更">
      <formula>LEFT(C7,LEN("変更"))="変更"</formula>
    </cfRule>
  </conditionalFormatting>
  <conditionalFormatting sqref="C9">
    <cfRule type="containsText" dxfId="1598" priority="1112" operator="containsText" text="選択">
      <formula>NOT(ISERROR(SEARCH("選択",C9)))</formula>
    </cfRule>
    <cfRule type="beginsWith" dxfId="1597" priority="1113" operator="beginsWith" text="中止">
      <formula>LEFT(C9,LEN("中止"))="中止"</formula>
    </cfRule>
    <cfRule type="beginsWith" dxfId="1596" priority="1114" operator="beginsWith" text="変更">
      <formula>LEFT(C9,LEN("変更"))="変更"</formula>
    </cfRule>
  </conditionalFormatting>
  <conditionalFormatting sqref="C11">
    <cfRule type="containsText" dxfId="1595" priority="1109" operator="containsText" text="選択">
      <formula>NOT(ISERROR(SEARCH("選択",C11)))</formula>
    </cfRule>
    <cfRule type="beginsWith" dxfId="1594" priority="1110" operator="beginsWith" text="中止">
      <formula>LEFT(C11,LEN("中止"))="中止"</formula>
    </cfRule>
    <cfRule type="beginsWith" dxfId="1593" priority="1111" operator="beginsWith" text="変更">
      <formula>LEFT(C11,LEN("変更"))="変更"</formula>
    </cfRule>
  </conditionalFormatting>
  <conditionalFormatting sqref="C13">
    <cfRule type="containsText" dxfId="1592" priority="1106" operator="containsText" text="選択">
      <formula>NOT(ISERROR(SEARCH("選択",C13)))</formula>
    </cfRule>
    <cfRule type="beginsWith" dxfId="1591" priority="1107" operator="beginsWith" text="中止">
      <formula>LEFT(C13,LEN("中止"))="中止"</formula>
    </cfRule>
    <cfRule type="beginsWith" dxfId="1590" priority="1108" operator="beginsWith" text="変更">
      <formula>LEFT(C13,LEN("変更"))="変更"</formula>
    </cfRule>
  </conditionalFormatting>
  <conditionalFormatting sqref="C15">
    <cfRule type="containsText" dxfId="1589" priority="1103" operator="containsText" text="選択">
      <formula>NOT(ISERROR(SEARCH("選択",C15)))</formula>
    </cfRule>
    <cfRule type="beginsWith" dxfId="1588" priority="1104" operator="beginsWith" text="中止">
      <formula>LEFT(C15,LEN("中止"))="中止"</formula>
    </cfRule>
    <cfRule type="beginsWith" dxfId="1587" priority="1105" operator="beginsWith" text="変更">
      <formula>LEFT(C15,LEN("変更"))="変更"</formula>
    </cfRule>
  </conditionalFormatting>
  <conditionalFormatting sqref="C17">
    <cfRule type="containsText" dxfId="1586" priority="1100" operator="containsText" text="選択">
      <formula>NOT(ISERROR(SEARCH("選択",C17)))</formula>
    </cfRule>
    <cfRule type="beginsWith" dxfId="1585" priority="1101" operator="beginsWith" text="中止">
      <formula>LEFT(C17,LEN("中止"))="中止"</formula>
    </cfRule>
    <cfRule type="beginsWith" dxfId="1584" priority="1102" operator="beginsWith" text="変更">
      <formula>LEFT(C17,LEN("変更"))="変更"</formula>
    </cfRule>
  </conditionalFormatting>
  <conditionalFormatting sqref="C27 C25 C23 C21 C19">
    <cfRule type="containsText" dxfId="1583" priority="1097" operator="containsText" text="選択">
      <formula>NOT(ISERROR(SEARCH("選択",C19)))</formula>
    </cfRule>
    <cfRule type="beginsWith" dxfId="1582" priority="1098" operator="beginsWith" text="中止">
      <formula>LEFT(C19,LEN("中止"))="中止"</formula>
    </cfRule>
    <cfRule type="beginsWith" dxfId="1581" priority="1099" operator="beginsWith" text="変更">
      <formula>LEFT(C19,LEN("変更"))="変更"</formula>
    </cfRule>
  </conditionalFormatting>
  <conditionalFormatting sqref="C37 C35 C33 C31 C29">
    <cfRule type="containsText" dxfId="1580" priority="1094" operator="containsText" text="選択">
      <formula>NOT(ISERROR(SEARCH("選択",C29)))</formula>
    </cfRule>
    <cfRule type="beginsWith" dxfId="1579" priority="1095" operator="beginsWith" text="中止">
      <formula>LEFT(C29,LEN("中止"))="中止"</formula>
    </cfRule>
    <cfRule type="beginsWith" dxfId="1578" priority="1096" operator="beginsWith" text="変更">
      <formula>LEFT(C29,LEN("変更"))="変更"</formula>
    </cfRule>
  </conditionalFormatting>
  <conditionalFormatting sqref="C45 C43 C41 C39">
    <cfRule type="containsText" dxfId="1577" priority="1091" operator="containsText" text="選択">
      <formula>NOT(ISERROR(SEARCH("選択",C39)))</formula>
    </cfRule>
    <cfRule type="beginsWith" dxfId="1576" priority="1092" operator="beginsWith" text="中止">
      <formula>LEFT(C39,LEN("中止"))="中止"</formula>
    </cfRule>
    <cfRule type="beginsWith" dxfId="1575" priority="1093" operator="beginsWith" text="変更">
      <formula>LEFT(C39,LEN("変更"))="変更"</formula>
    </cfRule>
  </conditionalFormatting>
  <conditionalFormatting sqref="D7">
    <cfRule type="notContainsBlanks" dxfId="1574" priority="1080">
      <formula>LEN(TRIM(D7))&gt;0</formula>
    </cfRule>
    <cfRule type="expression" dxfId="1573" priority="1081">
      <formula>$C7="変更"</formula>
    </cfRule>
  </conditionalFormatting>
  <conditionalFormatting sqref="E7">
    <cfRule type="notContainsBlanks" dxfId="1572" priority="1078">
      <formula>LEN(TRIM(E7))&gt;0</formula>
    </cfRule>
    <cfRule type="expression" dxfId="1571" priority="1079">
      <formula>$C7="変更"</formula>
    </cfRule>
  </conditionalFormatting>
  <conditionalFormatting sqref="F7">
    <cfRule type="notContainsBlanks" dxfId="1570" priority="1076">
      <formula>LEN(TRIM(F7))&gt;0</formula>
    </cfRule>
    <cfRule type="expression" dxfId="1569" priority="1077">
      <formula>$C7="変更"</formula>
    </cfRule>
  </conditionalFormatting>
  <conditionalFormatting sqref="G7">
    <cfRule type="notContainsBlanks" dxfId="1568" priority="1074">
      <formula>LEN(TRIM(G7))&gt;0</formula>
    </cfRule>
    <cfRule type="expression" dxfId="1567" priority="1075">
      <formula>$C7="変更"</formula>
    </cfRule>
  </conditionalFormatting>
  <conditionalFormatting sqref="I7">
    <cfRule type="notContainsBlanks" dxfId="1566" priority="1072">
      <formula>LEN(TRIM(I7))&gt;0</formula>
    </cfRule>
    <cfRule type="expression" dxfId="1565" priority="1073">
      <formula>$C7="変更"</formula>
    </cfRule>
  </conditionalFormatting>
  <conditionalFormatting sqref="D9">
    <cfRule type="notContainsBlanks" dxfId="1564" priority="1070">
      <formula>LEN(TRIM(D9))&gt;0</formula>
    </cfRule>
    <cfRule type="expression" dxfId="1563" priority="1071">
      <formula>$C9="変更"</formula>
    </cfRule>
  </conditionalFormatting>
  <conditionalFormatting sqref="E9">
    <cfRule type="notContainsBlanks" dxfId="1562" priority="1068">
      <formula>LEN(TRIM(E9))&gt;0</formula>
    </cfRule>
    <cfRule type="expression" dxfId="1561" priority="1069">
      <formula>$C9="変更"</formula>
    </cfRule>
  </conditionalFormatting>
  <conditionalFormatting sqref="F9">
    <cfRule type="notContainsBlanks" dxfId="1560" priority="1066">
      <formula>LEN(TRIM(F9))&gt;0</formula>
    </cfRule>
    <cfRule type="expression" dxfId="1559" priority="1067">
      <formula>$C9="変更"</formula>
    </cfRule>
  </conditionalFormatting>
  <conditionalFormatting sqref="G9">
    <cfRule type="notContainsBlanks" dxfId="1558" priority="1064">
      <formula>LEN(TRIM(G9))&gt;0</formula>
    </cfRule>
    <cfRule type="expression" dxfId="1557" priority="1065">
      <formula>$C9="変更"</formula>
    </cfRule>
  </conditionalFormatting>
  <conditionalFormatting sqref="D11">
    <cfRule type="notContainsBlanks" dxfId="1556" priority="1062">
      <formula>LEN(TRIM(D11))&gt;0</formula>
    </cfRule>
    <cfRule type="expression" dxfId="1555" priority="1063">
      <formula>$C11="変更"</formula>
    </cfRule>
  </conditionalFormatting>
  <conditionalFormatting sqref="E11">
    <cfRule type="notContainsBlanks" dxfId="1554" priority="1060">
      <formula>LEN(TRIM(E11))&gt;0</formula>
    </cfRule>
    <cfRule type="expression" dxfId="1553" priority="1061">
      <formula>$C11="変更"</formula>
    </cfRule>
  </conditionalFormatting>
  <conditionalFormatting sqref="F11">
    <cfRule type="notContainsBlanks" dxfId="1552" priority="1058">
      <formula>LEN(TRIM(F11))&gt;0</formula>
    </cfRule>
    <cfRule type="expression" dxfId="1551" priority="1059">
      <formula>$C11="変更"</formula>
    </cfRule>
  </conditionalFormatting>
  <conditionalFormatting sqref="G11">
    <cfRule type="notContainsBlanks" dxfId="1550" priority="1056">
      <formula>LEN(TRIM(G11))&gt;0</formula>
    </cfRule>
    <cfRule type="expression" dxfId="1549" priority="1057">
      <formula>$C11="変更"</formula>
    </cfRule>
  </conditionalFormatting>
  <conditionalFormatting sqref="D13">
    <cfRule type="notContainsBlanks" dxfId="1548" priority="1054">
      <formula>LEN(TRIM(D13))&gt;0</formula>
    </cfRule>
    <cfRule type="expression" dxfId="1547" priority="1055">
      <formula>$C13="変更"</formula>
    </cfRule>
  </conditionalFormatting>
  <conditionalFormatting sqref="E13">
    <cfRule type="notContainsBlanks" dxfId="1546" priority="1052">
      <formula>LEN(TRIM(E13))&gt;0</formula>
    </cfRule>
    <cfRule type="expression" dxfId="1545" priority="1053">
      <formula>$C13="変更"</formula>
    </cfRule>
  </conditionalFormatting>
  <conditionalFormatting sqref="F13">
    <cfRule type="notContainsBlanks" dxfId="1544" priority="1050">
      <formula>LEN(TRIM(F13))&gt;0</formula>
    </cfRule>
    <cfRule type="expression" dxfId="1543" priority="1051">
      <formula>$C13="変更"</formula>
    </cfRule>
  </conditionalFormatting>
  <conditionalFormatting sqref="G13">
    <cfRule type="notContainsBlanks" dxfId="1542" priority="1048">
      <formula>LEN(TRIM(G13))&gt;0</formula>
    </cfRule>
    <cfRule type="expression" dxfId="1541" priority="1049">
      <formula>$C13="変更"</formula>
    </cfRule>
  </conditionalFormatting>
  <conditionalFormatting sqref="D15">
    <cfRule type="notContainsBlanks" dxfId="1540" priority="1046">
      <formula>LEN(TRIM(D15))&gt;0</formula>
    </cfRule>
    <cfRule type="expression" dxfId="1539" priority="1047">
      <formula>$C15="変更"</formula>
    </cfRule>
  </conditionalFormatting>
  <conditionalFormatting sqref="E15">
    <cfRule type="notContainsBlanks" dxfId="1538" priority="1044">
      <formula>LEN(TRIM(E15))&gt;0</formula>
    </cfRule>
    <cfRule type="expression" dxfId="1537" priority="1045">
      <formula>$C15="変更"</formula>
    </cfRule>
  </conditionalFormatting>
  <conditionalFormatting sqref="F15">
    <cfRule type="notContainsBlanks" dxfId="1536" priority="1042">
      <formula>LEN(TRIM(F15))&gt;0</formula>
    </cfRule>
    <cfRule type="expression" dxfId="1535" priority="1043">
      <formula>$C15="変更"</formula>
    </cfRule>
  </conditionalFormatting>
  <conditionalFormatting sqref="G15">
    <cfRule type="notContainsBlanks" dxfId="1534" priority="1040">
      <formula>LEN(TRIM(G15))&gt;0</formula>
    </cfRule>
    <cfRule type="expression" dxfId="1533" priority="1041">
      <formula>$C15="変更"</formula>
    </cfRule>
  </conditionalFormatting>
  <conditionalFormatting sqref="D17">
    <cfRule type="notContainsBlanks" dxfId="1532" priority="1038">
      <formula>LEN(TRIM(D17))&gt;0</formula>
    </cfRule>
    <cfRule type="expression" dxfId="1531" priority="1039">
      <formula>$C17="変更"</formula>
    </cfRule>
  </conditionalFormatting>
  <conditionalFormatting sqref="E17">
    <cfRule type="notContainsBlanks" dxfId="1530" priority="1036">
      <formula>LEN(TRIM(E17))&gt;0</formula>
    </cfRule>
    <cfRule type="expression" dxfId="1529" priority="1037">
      <formula>$C17="変更"</formula>
    </cfRule>
  </conditionalFormatting>
  <conditionalFormatting sqref="F17">
    <cfRule type="notContainsBlanks" dxfId="1528" priority="1034">
      <formula>LEN(TRIM(F17))&gt;0</formula>
    </cfRule>
    <cfRule type="expression" dxfId="1527" priority="1035">
      <formula>$C17="変更"</formula>
    </cfRule>
  </conditionalFormatting>
  <conditionalFormatting sqref="G17">
    <cfRule type="notContainsBlanks" dxfId="1526" priority="1032">
      <formula>LEN(TRIM(G17))&gt;0</formula>
    </cfRule>
    <cfRule type="expression" dxfId="1525" priority="1033">
      <formula>$C17="変更"</formula>
    </cfRule>
  </conditionalFormatting>
  <conditionalFormatting sqref="D19">
    <cfRule type="notContainsBlanks" dxfId="1524" priority="1030">
      <formula>LEN(TRIM(D19))&gt;0</formula>
    </cfRule>
    <cfRule type="expression" dxfId="1523" priority="1031">
      <formula>$C19="変更"</formula>
    </cfRule>
  </conditionalFormatting>
  <conditionalFormatting sqref="E19">
    <cfRule type="notContainsBlanks" dxfId="1522" priority="1028">
      <formula>LEN(TRIM(E19))&gt;0</formula>
    </cfRule>
    <cfRule type="expression" dxfId="1521" priority="1029">
      <formula>$C19="変更"</formula>
    </cfRule>
  </conditionalFormatting>
  <conditionalFormatting sqref="F19">
    <cfRule type="notContainsBlanks" dxfId="1520" priority="1026">
      <formula>LEN(TRIM(F19))&gt;0</formula>
    </cfRule>
    <cfRule type="expression" dxfId="1519" priority="1027">
      <formula>$C19="変更"</formula>
    </cfRule>
  </conditionalFormatting>
  <conditionalFormatting sqref="G19">
    <cfRule type="notContainsBlanks" dxfId="1518" priority="1024">
      <formula>LEN(TRIM(G19))&gt;0</formula>
    </cfRule>
    <cfRule type="expression" dxfId="1517" priority="1025">
      <formula>$C19="変更"</formula>
    </cfRule>
  </conditionalFormatting>
  <conditionalFormatting sqref="D21">
    <cfRule type="notContainsBlanks" dxfId="1516" priority="1022">
      <formula>LEN(TRIM(D21))&gt;0</formula>
    </cfRule>
    <cfRule type="expression" dxfId="1515" priority="1023">
      <formula>$C21="変更"</formula>
    </cfRule>
  </conditionalFormatting>
  <conditionalFormatting sqref="E21">
    <cfRule type="notContainsBlanks" dxfId="1514" priority="1020">
      <formula>LEN(TRIM(E21))&gt;0</formula>
    </cfRule>
    <cfRule type="expression" dxfId="1513" priority="1021">
      <formula>$C21="変更"</formula>
    </cfRule>
  </conditionalFormatting>
  <conditionalFormatting sqref="F21">
    <cfRule type="notContainsBlanks" dxfId="1512" priority="1018">
      <formula>LEN(TRIM(F21))&gt;0</formula>
    </cfRule>
    <cfRule type="expression" dxfId="1511" priority="1019">
      <formula>$C21="変更"</formula>
    </cfRule>
  </conditionalFormatting>
  <conditionalFormatting sqref="G21">
    <cfRule type="notContainsBlanks" dxfId="1510" priority="1016">
      <formula>LEN(TRIM(G21))&gt;0</formula>
    </cfRule>
    <cfRule type="expression" dxfId="1509" priority="1017">
      <formula>$C21="変更"</formula>
    </cfRule>
  </conditionalFormatting>
  <conditionalFormatting sqref="D23">
    <cfRule type="notContainsBlanks" dxfId="1508" priority="1014">
      <formula>LEN(TRIM(D23))&gt;0</formula>
    </cfRule>
    <cfRule type="expression" dxfId="1507" priority="1015">
      <formula>$C23="変更"</formula>
    </cfRule>
  </conditionalFormatting>
  <conditionalFormatting sqref="E23">
    <cfRule type="notContainsBlanks" dxfId="1506" priority="1012">
      <formula>LEN(TRIM(E23))&gt;0</formula>
    </cfRule>
    <cfRule type="expression" dxfId="1505" priority="1013">
      <formula>$C23="変更"</formula>
    </cfRule>
  </conditionalFormatting>
  <conditionalFormatting sqref="F23">
    <cfRule type="notContainsBlanks" dxfId="1504" priority="1010">
      <formula>LEN(TRIM(F23))&gt;0</formula>
    </cfRule>
    <cfRule type="expression" dxfId="1503" priority="1011">
      <formula>$C23="変更"</formula>
    </cfRule>
  </conditionalFormatting>
  <conditionalFormatting sqref="G23">
    <cfRule type="notContainsBlanks" dxfId="1502" priority="1008">
      <formula>LEN(TRIM(G23))&gt;0</formula>
    </cfRule>
    <cfRule type="expression" dxfId="1501" priority="1009">
      <formula>$C23="変更"</formula>
    </cfRule>
  </conditionalFormatting>
  <conditionalFormatting sqref="D25">
    <cfRule type="notContainsBlanks" dxfId="1500" priority="1006">
      <formula>LEN(TRIM(D25))&gt;0</formula>
    </cfRule>
    <cfRule type="expression" dxfId="1499" priority="1007">
      <formula>$C25="変更"</formula>
    </cfRule>
  </conditionalFormatting>
  <conditionalFormatting sqref="E25">
    <cfRule type="notContainsBlanks" dxfId="1498" priority="1004">
      <formula>LEN(TRIM(E25))&gt;0</formula>
    </cfRule>
    <cfRule type="expression" dxfId="1497" priority="1005">
      <formula>$C25="変更"</formula>
    </cfRule>
  </conditionalFormatting>
  <conditionalFormatting sqref="F25">
    <cfRule type="notContainsBlanks" dxfId="1496" priority="1002">
      <formula>LEN(TRIM(F25))&gt;0</formula>
    </cfRule>
    <cfRule type="expression" dxfId="1495" priority="1003">
      <formula>$C25="変更"</formula>
    </cfRule>
  </conditionalFormatting>
  <conditionalFormatting sqref="G25">
    <cfRule type="notContainsBlanks" dxfId="1494" priority="1000">
      <formula>LEN(TRIM(G25))&gt;0</formula>
    </cfRule>
    <cfRule type="expression" dxfId="1493" priority="1001">
      <formula>$C25="変更"</formula>
    </cfRule>
  </conditionalFormatting>
  <conditionalFormatting sqref="D27">
    <cfRule type="notContainsBlanks" dxfId="1492" priority="998">
      <formula>LEN(TRIM(D27))&gt;0</formula>
    </cfRule>
    <cfRule type="expression" dxfId="1491" priority="999">
      <formula>$C27="変更"</formula>
    </cfRule>
  </conditionalFormatting>
  <conditionalFormatting sqref="E27">
    <cfRule type="notContainsBlanks" dxfId="1490" priority="996">
      <formula>LEN(TRIM(E27))&gt;0</formula>
    </cfRule>
    <cfRule type="expression" dxfId="1489" priority="997">
      <formula>$C27="変更"</formula>
    </cfRule>
  </conditionalFormatting>
  <conditionalFormatting sqref="F27">
    <cfRule type="notContainsBlanks" dxfId="1488" priority="994">
      <formula>LEN(TRIM(F27))&gt;0</formula>
    </cfRule>
    <cfRule type="expression" dxfId="1487" priority="995">
      <formula>$C27="変更"</formula>
    </cfRule>
  </conditionalFormatting>
  <conditionalFormatting sqref="G27">
    <cfRule type="notContainsBlanks" dxfId="1486" priority="992">
      <formula>LEN(TRIM(G27))&gt;0</formula>
    </cfRule>
    <cfRule type="expression" dxfId="1485" priority="993">
      <formula>$C27="変更"</formula>
    </cfRule>
  </conditionalFormatting>
  <conditionalFormatting sqref="D29">
    <cfRule type="notContainsBlanks" dxfId="1484" priority="990">
      <formula>LEN(TRIM(D29))&gt;0</formula>
    </cfRule>
    <cfRule type="expression" dxfId="1483" priority="991">
      <formula>$C29="変更"</formula>
    </cfRule>
  </conditionalFormatting>
  <conditionalFormatting sqref="E29">
    <cfRule type="notContainsBlanks" dxfId="1482" priority="988">
      <formula>LEN(TRIM(E29))&gt;0</formula>
    </cfRule>
    <cfRule type="expression" dxfId="1481" priority="989">
      <formula>$C29="変更"</formula>
    </cfRule>
  </conditionalFormatting>
  <conditionalFormatting sqref="F29">
    <cfRule type="notContainsBlanks" dxfId="1480" priority="986">
      <formula>LEN(TRIM(F29))&gt;0</formula>
    </cfRule>
    <cfRule type="expression" dxfId="1479" priority="987">
      <formula>$C29="変更"</formula>
    </cfRule>
  </conditionalFormatting>
  <conditionalFormatting sqref="G29">
    <cfRule type="notContainsBlanks" dxfId="1478" priority="984">
      <formula>LEN(TRIM(G29))&gt;0</formula>
    </cfRule>
    <cfRule type="expression" dxfId="1477" priority="985">
      <formula>$C29="変更"</formula>
    </cfRule>
  </conditionalFormatting>
  <conditionalFormatting sqref="D31">
    <cfRule type="notContainsBlanks" dxfId="1476" priority="982">
      <formula>LEN(TRIM(D31))&gt;0</formula>
    </cfRule>
    <cfRule type="expression" dxfId="1475" priority="983">
      <formula>$C31="変更"</formula>
    </cfRule>
  </conditionalFormatting>
  <conditionalFormatting sqref="E31">
    <cfRule type="notContainsBlanks" dxfId="1474" priority="980">
      <formula>LEN(TRIM(E31))&gt;0</formula>
    </cfRule>
    <cfRule type="expression" dxfId="1473" priority="981">
      <formula>$C31="変更"</formula>
    </cfRule>
  </conditionalFormatting>
  <conditionalFormatting sqref="F31">
    <cfRule type="notContainsBlanks" dxfId="1472" priority="978">
      <formula>LEN(TRIM(F31))&gt;0</formula>
    </cfRule>
    <cfRule type="expression" dxfId="1471" priority="979">
      <formula>$C31="変更"</formula>
    </cfRule>
  </conditionalFormatting>
  <conditionalFormatting sqref="G31">
    <cfRule type="notContainsBlanks" dxfId="1470" priority="976">
      <formula>LEN(TRIM(G31))&gt;0</formula>
    </cfRule>
    <cfRule type="expression" dxfId="1469" priority="977">
      <formula>$C31="変更"</formula>
    </cfRule>
  </conditionalFormatting>
  <conditionalFormatting sqref="D33">
    <cfRule type="notContainsBlanks" dxfId="1468" priority="974">
      <formula>LEN(TRIM(D33))&gt;0</formula>
    </cfRule>
    <cfRule type="expression" dxfId="1467" priority="975">
      <formula>$C33="変更"</formula>
    </cfRule>
  </conditionalFormatting>
  <conditionalFormatting sqref="E33">
    <cfRule type="notContainsBlanks" dxfId="1466" priority="972">
      <formula>LEN(TRIM(E33))&gt;0</formula>
    </cfRule>
    <cfRule type="expression" dxfId="1465" priority="973">
      <formula>$C33="変更"</formula>
    </cfRule>
  </conditionalFormatting>
  <conditionalFormatting sqref="F33">
    <cfRule type="notContainsBlanks" dxfId="1464" priority="970">
      <formula>LEN(TRIM(F33))&gt;0</formula>
    </cfRule>
    <cfRule type="expression" dxfId="1463" priority="971">
      <formula>$C33="変更"</formula>
    </cfRule>
  </conditionalFormatting>
  <conditionalFormatting sqref="G33">
    <cfRule type="notContainsBlanks" dxfId="1462" priority="968">
      <formula>LEN(TRIM(G33))&gt;0</formula>
    </cfRule>
    <cfRule type="expression" dxfId="1461" priority="969">
      <formula>$C33="変更"</formula>
    </cfRule>
  </conditionalFormatting>
  <conditionalFormatting sqref="D35">
    <cfRule type="notContainsBlanks" dxfId="1460" priority="966">
      <formula>LEN(TRIM(D35))&gt;0</formula>
    </cfRule>
    <cfRule type="expression" dxfId="1459" priority="967">
      <formula>$C35="変更"</formula>
    </cfRule>
  </conditionalFormatting>
  <conditionalFormatting sqref="E35">
    <cfRule type="notContainsBlanks" dxfId="1458" priority="964">
      <formula>LEN(TRIM(E35))&gt;0</formula>
    </cfRule>
    <cfRule type="expression" dxfId="1457" priority="965">
      <formula>$C35="変更"</formula>
    </cfRule>
  </conditionalFormatting>
  <conditionalFormatting sqref="F35">
    <cfRule type="notContainsBlanks" dxfId="1456" priority="962">
      <formula>LEN(TRIM(F35))&gt;0</formula>
    </cfRule>
    <cfRule type="expression" dxfId="1455" priority="963">
      <formula>$C35="変更"</formula>
    </cfRule>
  </conditionalFormatting>
  <conditionalFormatting sqref="G35">
    <cfRule type="notContainsBlanks" dxfId="1454" priority="960">
      <formula>LEN(TRIM(G35))&gt;0</formula>
    </cfRule>
    <cfRule type="expression" dxfId="1453" priority="961">
      <formula>$C35="変更"</formula>
    </cfRule>
  </conditionalFormatting>
  <conditionalFormatting sqref="D37">
    <cfRule type="notContainsBlanks" dxfId="1452" priority="958">
      <formula>LEN(TRIM(D37))&gt;0</formula>
    </cfRule>
    <cfRule type="expression" dxfId="1451" priority="959">
      <formula>$C37="変更"</formula>
    </cfRule>
  </conditionalFormatting>
  <conditionalFormatting sqref="E37">
    <cfRule type="notContainsBlanks" dxfId="1450" priority="956">
      <formula>LEN(TRIM(E37))&gt;0</formula>
    </cfRule>
    <cfRule type="expression" dxfId="1449" priority="957">
      <formula>$C37="変更"</formula>
    </cfRule>
  </conditionalFormatting>
  <conditionalFormatting sqref="F37">
    <cfRule type="notContainsBlanks" dxfId="1448" priority="954">
      <formula>LEN(TRIM(F37))&gt;0</formula>
    </cfRule>
    <cfRule type="expression" dxfId="1447" priority="955">
      <formula>$C37="変更"</formula>
    </cfRule>
  </conditionalFormatting>
  <conditionalFormatting sqref="G37">
    <cfRule type="notContainsBlanks" dxfId="1446" priority="952">
      <formula>LEN(TRIM(G37))&gt;0</formula>
    </cfRule>
    <cfRule type="expression" dxfId="1445" priority="953">
      <formula>$C37="変更"</formula>
    </cfRule>
  </conditionalFormatting>
  <conditionalFormatting sqref="D39">
    <cfRule type="notContainsBlanks" dxfId="1444" priority="950">
      <formula>LEN(TRIM(D39))&gt;0</formula>
    </cfRule>
    <cfRule type="expression" dxfId="1443" priority="951">
      <formula>$C39="変更"</formula>
    </cfRule>
  </conditionalFormatting>
  <conditionalFormatting sqref="E39">
    <cfRule type="notContainsBlanks" dxfId="1442" priority="948">
      <formula>LEN(TRIM(E39))&gt;0</formula>
    </cfRule>
    <cfRule type="expression" dxfId="1441" priority="949">
      <formula>$C39="変更"</formula>
    </cfRule>
  </conditionalFormatting>
  <conditionalFormatting sqref="F39">
    <cfRule type="notContainsBlanks" dxfId="1440" priority="946">
      <formula>LEN(TRIM(F39))&gt;0</formula>
    </cfRule>
    <cfRule type="expression" dxfId="1439" priority="947">
      <formula>$C39="変更"</formula>
    </cfRule>
  </conditionalFormatting>
  <conditionalFormatting sqref="G39">
    <cfRule type="notContainsBlanks" dxfId="1438" priority="944">
      <formula>LEN(TRIM(G39))&gt;0</formula>
    </cfRule>
    <cfRule type="expression" dxfId="1437" priority="945">
      <formula>$C39="変更"</formula>
    </cfRule>
  </conditionalFormatting>
  <conditionalFormatting sqref="D41">
    <cfRule type="notContainsBlanks" dxfId="1436" priority="942">
      <formula>LEN(TRIM(D41))&gt;0</formula>
    </cfRule>
    <cfRule type="expression" dxfId="1435" priority="943">
      <formula>$C41="変更"</formula>
    </cfRule>
  </conditionalFormatting>
  <conditionalFormatting sqref="E41">
    <cfRule type="notContainsBlanks" dxfId="1434" priority="940">
      <formula>LEN(TRIM(E41))&gt;0</formula>
    </cfRule>
    <cfRule type="expression" dxfId="1433" priority="941">
      <formula>$C41="変更"</formula>
    </cfRule>
  </conditionalFormatting>
  <conditionalFormatting sqref="F41">
    <cfRule type="notContainsBlanks" dxfId="1432" priority="938">
      <formula>LEN(TRIM(F41))&gt;0</formula>
    </cfRule>
    <cfRule type="expression" dxfId="1431" priority="939">
      <formula>$C41="変更"</formula>
    </cfRule>
  </conditionalFormatting>
  <conditionalFormatting sqref="G41">
    <cfRule type="notContainsBlanks" dxfId="1430" priority="936">
      <formula>LEN(TRIM(G41))&gt;0</formula>
    </cfRule>
    <cfRule type="expression" dxfId="1429" priority="937">
      <formula>$C41="変更"</formula>
    </cfRule>
  </conditionalFormatting>
  <conditionalFormatting sqref="D43">
    <cfRule type="notContainsBlanks" dxfId="1428" priority="934">
      <formula>LEN(TRIM(D43))&gt;0</formula>
    </cfRule>
    <cfRule type="expression" dxfId="1427" priority="935">
      <formula>$C43="変更"</formula>
    </cfRule>
  </conditionalFormatting>
  <conditionalFormatting sqref="E43">
    <cfRule type="notContainsBlanks" dxfId="1426" priority="932">
      <formula>LEN(TRIM(E43))&gt;0</formula>
    </cfRule>
    <cfRule type="expression" dxfId="1425" priority="933">
      <formula>$C43="変更"</formula>
    </cfRule>
  </conditionalFormatting>
  <conditionalFormatting sqref="F43">
    <cfRule type="notContainsBlanks" dxfId="1424" priority="930">
      <formula>LEN(TRIM(F43))&gt;0</formula>
    </cfRule>
    <cfRule type="expression" dxfId="1423" priority="931">
      <formula>$C43="変更"</formula>
    </cfRule>
  </conditionalFormatting>
  <conditionalFormatting sqref="G43">
    <cfRule type="notContainsBlanks" dxfId="1422" priority="928">
      <formula>LEN(TRIM(G43))&gt;0</formula>
    </cfRule>
    <cfRule type="expression" dxfId="1421" priority="929">
      <formula>$C43="変更"</formula>
    </cfRule>
  </conditionalFormatting>
  <conditionalFormatting sqref="D45">
    <cfRule type="notContainsBlanks" dxfId="1420" priority="926">
      <formula>LEN(TRIM(D45))&gt;0</formula>
    </cfRule>
    <cfRule type="expression" dxfId="1419" priority="927">
      <formula>$C45="変更"</formula>
    </cfRule>
  </conditionalFormatting>
  <conditionalFormatting sqref="E45">
    <cfRule type="notContainsBlanks" dxfId="1418" priority="924">
      <formula>LEN(TRIM(E45))&gt;0</formula>
    </cfRule>
    <cfRule type="expression" dxfId="1417" priority="925">
      <formula>$C45="変更"</formula>
    </cfRule>
  </conditionalFormatting>
  <conditionalFormatting sqref="F45">
    <cfRule type="notContainsBlanks" dxfId="1416" priority="922">
      <formula>LEN(TRIM(F45))&gt;0</formula>
    </cfRule>
    <cfRule type="expression" dxfId="1415" priority="923">
      <formula>$C45="変更"</formula>
    </cfRule>
  </conditionalFormatting>
  <conditionalFormatting sqref="G45">
    <cfRule type="notContainsBlanks" dxfId="1414" priority="920">
      <formula>LEN(TRIM(G45))&gt;0</formula>
    </cfRule>
    <cfRule type="expression" dxfId="1413" priority="921">
      <formula>$C45="変更"</formula>
    </cfRule>
  </conditionalFormatting>
  <conditionalFormatting sqref="I9">
    <cfRule type="notContainsBlanks" dxfId="1412" priority="758">
      <formula>LEN(TRIM(I9))&gt;0</formula>
    </cfRule>
    <cfRule type="expression" dxfId="1411" priority="759">
      <formula>$C9="変更"</formula>
    </cfRule>
  </conditionalFormatting>
  <conditionalFormatting sqref="I11">
    <cfRule type="notContainsBlanks" dxfId="1410" priority="756">
      <formula>LEN(TRIM(I11))&gt;0</formula>
    </cfRule>
    <cfRule type="expression" dxfId="1409" priority="757">
      <formula>$C11="変更"</formula>
    </cfRule>
  </conditionalFormatting>
  <conditionalFormatting sqref="I13">
    <cfRule type="notContainsBlanks" dxfId="1408" priority="754">
      <formula>LEN(TRIM(I13))&gt;0</formula>
    </cfRule>
    <cfRule type="expression" dxfId="1407" priority="755">
      <formula>$C13="変更"</formula>
    </cfRule>
  </conditionalFormatting>
  <conditionalFormatting sqref="I15">
    <cfRule type="notContainsBlanks" dxfId="1406" priority="752">
      <formula>LEN(TRIM(I15))&gt;0</formula>
    </cfRule>
    <cfRule type="expression" dxfId="1405" priority="753">
      <formula>$C15="変更"</formula>
    </cfRule>
  </conditionalFormatting>
  <conditionalFormatting sqref="I17">
    <cfRule type="notContainsBlanks" dxfId="1404" priority="750">
      <formula>LEN(TRIM(I17))&gt;0</formula>
    </cfRule>
    <cfRule type="expression" dxfId="1403" priority="751">
      <formula>$C17="変更"</formula>
    </cfRule>
  </conditionalFormatting>
  <conditionalFormatting sqref="I19">
    <cfRule type="notContainsBlanks" dxfId="1402" priority="748">
      <formula>LEN(TRIM(I19))&gt;0</formula>
    </cfRule>
    <cfRule type="expression" dxfId="1401" priority="749">
      <formula>$C19="変更"</formula>
    </cfRule>
  </conditionalFormatting>
  <conditionalFormatting sqref="I21">
    <cfRule type="notContainsBlanks" dxfId="1400" priority="746">
      <formula>LEN(TRIM(I21))&gt;0</formula>
    </cfRule>
    <cfRule type="expression" dxfId="1399" priority="747">
      <formula>$C21="変更"</formula>
    </cfRule>
  </conditionalFormatting>
  <conditionalFormatting sqref="I23">
    <cfRule type="notContainsBlanks" dxfId="1398" priority="744">
      <formula>LEN(TRIM(I23))&gt;0</formula>
    </cfRule>
    <cfRule type="expression" dxfId="1397" priority="745">
      <formula>$C23="変更"</formula>
    </cfRule>
  </conditionalFormatting>
  <conditionalFormatting sqref="I25">
    <cfRule type="notContainsBlanks" dxfId="1396" priority="742">
      <formula>LEN(TRIM(I25))&gt;0</formula>
    </cfRule>
    <cfRule type="expression" dxfId="1395" priority="743">
      <formula>$C25="変更"</formula>
    </cfRule>
  </conditionalFormatting>
  <conditionalFormatting sqref="I27">
    <cfRule type="notContainsBlanks" dxfId="1394" priority="740">
      <formula>LEN(TRIM(I27))&gt;0</formula>
    </cfRule>
    <cfRule type="expression" dxfId="1393" priority="741">
      <formula>$C27="変更"</formula>
    </cfRule>
  </conditionalFormatting>
  <conditionalFormatting sqref="I29">
    <cfRule type="notContainsBlanks" dxfId="1392" priority="738">
      <formula>LEN(TRIM(I29))&gt;0</formula>
    </cfRule>
    <cfRule type="expression" dxfId="1391" priority="739">
      <formula>$C29="変更"</formula>
    </cfRule>
  </conditionalFormatting>
  <conditionalFormatting sqref="I31">
    <cfRule type="notContainsBlanks" dxfId="1390" priority="736">
      <formula>LEN(TRIM(I31))&gt;0</formula>
    </cfRule>
    <cfRule type="expression" dxfId="1389" priority="737">
      <formula>$C31="変更"</formula>
    </cfRule>
  </conditionalFormatting>
  <conditionalFormatting sqref="I33">
    <cfRule type="notContainsBlanks" dxfId="1388" priority="734">
      <formula>LEN(TRIM(I33))&gt;0</formula>
    </cfRule>
    <cfRule type="expression" dxfId="1387" priority="735">
      <formula>$C33="変更"</formula>
    </cfRule>
  </conditionalFormatting>
  <conditionalFormatting sqref="I35">
    <cfRule type="notContainsBlanks" dxfId="1386" priority="732">
      <formula>LEN(TRIM(I35))&gt;0</formula>
    </cfRule>
    <cfRule type="expression" dxfId="1385" priority="733">
      <formula>$C35="変更"</formula>
    </cfRule>
  </conditionalFormatting>
  <conditionalFormatting sqref="I37">
    <cfRule type="notContainsBlanks" dxfId="1384" priority="730">
      <formula>LEN(TRIM(I37))&gt;0</formula>
    </cfRule>
    <cfRule type="expression" dxfId="1383" priority="731">
      <formula>$C37="変更"</formula>
    </cfRule>
  </conditionalFormatting>
  <conditionalFormatting sqref="I39">
    <cfRule type="notContainsBlanks" dxfId="1382" priority="728">
      <formula>LEN(TRIM(I39))&gt;0</formula>
    </cfRule>
    <cfRule type="expression" dxfId="1381" priority="729">
      <formula>$C39="変更"</formula>
    </cfRule>
  </conditionalFormatting>
  <conditionalFormatting sqref="I41">
    <cfRule type="notContainsBlanks" dxfId="1380" priority="726">
      <formula>LEN(TRIM(I41))&gt;0</formula>
    </cfRule>
    <cfRule type="expression" dxfId="1379" priority="727">
      <formula>$C41="変更"</formula>
    </cfRule>
  </conditionalFormatting>
  <conditionalFormatting sqref="I43">
    <cfRule type="notContainsBlanks" dxfId="1378" priority="724">
      <formula>LEN(TRIM(I43))&gt;0</formula>
    </cfRule>
    <cfRule type="expression" dxfId="1377" priority="725">
      <formula>$C43="変更"</formula>
    </cfRule>
  </conditionalFormatting>
  <conditionalFormatting sqref="I45">
    <cfRule type="notContainsBlanks" dxfId="1376" priority="722">
      <formula>LEN(TRIM(I45))&gt;0</formula>
    </cfRule>
    <cfRule type="expression" dxfId="1375" priority="723">
      <formula>$C45="変更"</formula>
    </cfRule>
  </conditionalFormatting>
  <conditionalFormatting sqref="C47">
    <cfRule type="containsText" dxfId="1374" priority="679" operator="containsText" text="選択">
      <formula>NOT(ISERROR(SEARCH("選択",C47)))</formula>
    </cfRule>
    <cfRule type="beginsWith" dxfId="1373" priority="680" operator="beginsWith" text="中止">
      <formula>LEFT(C47,LEN("中止"))="中止"</formula>
    </cfRule>
    <cfRule type="beginsWith" dxfId="1372" priority="681" operator="beginsWith" text="変更">
      <formula>LEFT(C47,LEN("変更"))="変更"</formula>
    </cfRule>
  </conditionalFormatting>
  <conditionalFormatting sqref="C49">
    <cfRule type="containsText" dxfId="1371" priority="676" operator="containsText" text="選択">
      <formula>NOT(ISERROR(SEARCH("選択",C49)))</formula>
    </cfRule>
    <cfRule type="beginsWith" dxfId="1370" priority="677" operator="beginsWith" text="中止">
      <formula>LEFT(C49,LEN("中止"))="中止"</formula>
    </cfRule>
    <cfRule type="beginsWith" dxfId="1369" priority="678" operator="beginsWith" text="変更">
      <formula>LEFT(C49,LEN("変更"))="変更"</formula>
    </cfRule>
  </conditionalFormatting>
  <conditionalFormatting sqref="C51">
    <cfRule type="containsText" dxfId="1368" priority="673" operator="containsText" text="選択">
      <formula>NOT(ISERROR(SEARCH("選択",C51)))</formula>
    </cfRule>
    <cfRule type="beginsWith" dxfId="1367" priority="674" operator="beginsWith" text="中止">
      <formula>LEFT(C51,LEN("中止"))="中止"</formula>
    </cfRule>
    <cfRule type="beginsWith" dxfId="1366" priority="675" operator="beginsWith" text="変更">
      <formula>LEFT(C51,LEN("変更"))="変更"</formula>
    </cfRule>
  </conditionalFormatting>
  <conditionalFormatting sqref="C53">
    <cfRule type="containsText" dxfId="1365" priority="670" operator="containsText" text="選択">
      <formula>NOT(ISERROR(SEARCH("選択",C53)))</formula>
    </cfRule>
    <cfRule type="beginsWith" dxfId="1364" priority="671" operator="beginsWith" text="中止">
      <formula>LEFT(C53,LEN("中止"))="中止"</formula>
    </cfRule>
    <cfRule type="beginsWith" dxfId="1363" priority="672" operator="beginsWith" text="変更">
      <formula>LEFT(C53,LEN("変更"))="変更"</formula>
    </cfRule>
  </conditionalFormatting>
  <conditionalFormatting sqref="C55">
    <cfRule type="containsText" dxfId="1362" priority="667" operator="containsText" text="選択">
      <formula>NOT(ISERROR(SEARCH("選択",C55)))</formula>
    </cfRule>
    <cfRule type="beginsWith" dxfId="1361" priority="668" operator="beginsWith" text="中止">
      <formula>LEFT(C55,LEN("中止"))="中止"</formula>
    </cfRule>
    <cfRule type="beginsWith" dxfId="1360" priority="669" operator="beginsWith" text="変更">
      <formula>LEFT(C55,LEN("変更"))="変更"</formula>
    </cfRule>
  </conditionalFormatting>
  <conditionalFormatting sqref="C57">
    <cfRule type="containsText" dxfId="1359" priority="664" operator="containsText" text="選択">
      <formula>NOT(ISERROR(SEARCH("選択",C57)))</formula>
    </cfRule>
    <cfRule type="beginsWith" dxfId="1358" priority="665" operator="beginsWith" text="中止">
      <formula>LEFT(C57,LEN("中止"))="中止"</formula>
    </cfRule>
    <cfRule type="beginsWith" dxfId="1357" priority="666" operator="beginsWith" text="変更">
      <formula>LEFT(C57,LEN("変更"))="変更"</formula>
    </cfRule>
  </conditionalFormatting>
  <conditionalFormatting sqref="C67 C65 C63 C61 C59">
    <cfRule type="containsText" dxfId="1356" priority="661" operator="containsText" text="選択">
      <formula>NOT(ISERROR(SEARCH("選択",C59)))</formula>
    </cfRule>
    <cfRule type="beginsWith" dxfId="1355" priority="662" operator="beginsWith" text="中止">
      <formula>LEFT(C59,LEN("中止"))="中止"</formula>
    </cfRule>
    <cfRule type="beginsWith" dxfId="1354" priority="663" operator="beginsWith" text="変更">
      <formula>LEFT(C59,LEN("変更"))="変更"</formula>
    </cfRule>
  </conditionalFormatting>
  <conditionalFormatting sqref="C77 C75 C73 C71 C69">
    <cfRule type="containsText" dxfId="1353" priority="658" operator="containsText" text="選択">
      <formula>NOT(ISERROR(SEARCH("選択",C69)))</formula>
    </cfRule>
    <cfRule type="beginsWith" dxfId="1352" priority="659" operator="beginsWith" text="中止">
      <formula>LEFT(C69,LEN("中止"))="中止"</formula>
    </cfRule>
    <cfRule type="beginsWith" dxfId="1351" priority="660" operator="beginsWith" text="変更">
      <formula>LEFT(C69,LEN("変更"))="変更"</formula>
    </cfRule>
  </conditionalFormatting>
  <conditionalFormatting sqref="C85 C83 C81 C79">
    <cfRule type="containsText" dxfId="1350" priority="655" operator="containsText" text="選択">
      <formula>NOT(ISERROR(SEARCH("選択",C79)))</formula>
    </cfRule>
    <cfRule type="beginsWith" dxfId="1349" priority="656" operator="beginsWith" text="中止">
      <formula>LEFT(C79,LEN("中止"))="中止"</formula>
    </cfRule>
    <cfRule type="beginsWith" dxfId="1348" priority="657" operator="beginsWith" text="変更">
      <formula>LEFT(C79,LEN("変更"))="変更"</formula>
    </cfRule>
  </conditionalFormatting>
  <conditionalFormatting sqref="D47">
    <cfRule type="notContainsBlanks" dxfId="1347" priority="653">
      <formula>LEN(TRIM(D47))&gt;0</formula>
    </cfRule>
    <cfRule type="expression" dxfId="1346" priority="654">
      <formula>$C47="変更"</formula>
    </cfRule>
  </conditionalFormatting>
  <conditionalFormatting sqref="E47">
    <cfRule type="notContainsBlanks" dxfId="1345" priority="651">
      <formula>LEN(TRIM(E47))&gt;0</formula>
    </cfRule>
    <cfRule type="expression" dxfId="1344" priority="652">
      <formula>$C47="変更"</formula>
    </cfRule>
  </conditionalFormatting>
  <conditionalFormatting sqref="F47">
    <cfRule type="notContainsBlanks" dxfId="1343" priority="649">
      <formula>LEN(TRIM(F47))&gt;0</formula>
    </cfRule>
    <cfRule type="expression" dxfId="1342" priority="650">
      <formula>$C47="変更"</formula>
    </cfRule>
  </conditionalFormatting>
  <conditionalFormatting sqref="G47">
    <cfRule type="notContainsBlanks" dxfId="1341" priority="647">
      <formula>LEN(TRIM(G47))&gt;0</formula>
    </cfRule>
    <cfRule type="expression" dxfId="1340" priority="648">
      <formula>$C47="変更"</formula>
    </cfRule>
  </conditionalFormatting>
  <conditionalFormatting sqref="I47">
    <cfRule type="notContainsBlanks" dxfId="1339" priority="645">
      <formula>LEN(TRIM(I47))&gt;0</formula>
    </cfRule>
    <cfRule type="expression" dxfId="1338" priority="646">
      <formula>$C47="変更"</formula>
    </cfRule>
  </conditionalFormatting>
  <conditionalFormatting sqref="D49">
    <cfRule type="notContainsBlanks" dxfId="1337" priority="643">
      <formula>LEN(TRIM(D49))&gt;0</formula>
    </cfRule>
    <cfRule type="expression" dxfId="1336" priority="644">
      <formula>$C49="変更"</formula>
    </cfRule>
  </conditionalFormatting>
  <conditionalFormatting sqref="E49">
    <cfRule type="notContainsBlanks" dxfId="1335" priority="641">
      <formula>LEN(TRIM(E49))&gt;0</formula>
    </cfRule>
    <cfRule type="expression" dxfId="1334" priority="642">
      <formula>$C49="変更"</formula>
    </cfRule>
  </conditionalFormatting>
  <conditionalFormatting sqref="F49">
    <cfRule type="notContainsBlanks" dxfId="1333" priority="639">
      <formula>LEN(TRIM(F49))&gt;0</formula>
    </cfRule>
    <cfRule type="expression" dxfId="1332" priority="640">
      <formula>$C49="変更"</formula>
    </cfRule>
  </conditionalFormatting>
  <conditionalFormatting sqref="G49">
    <cfRule type="notContainsBlanks" dxfId="1331" priority="637">
      <formula>LEN(TRIM(G49))&gt;0</formula>
    </cfRule>
    <cfRule type="expression" dxfId="1330" priority="638">
      <formula>$C49="変更"</formula>
    </cfRule>
  </conditionalFormatting>
  <conditionalFormatting sqref="D51">
    <cfRule type="notContainsBlanks" dxfId="1329" priority="635">
      <formula>LEN(TRIM(D51))&gt;0</formula>
    </cfRule>
    <cfRule type="expression" dxfId="1328" priority="636">
      <formula>$C51="変更"</formula>
    </cfRule>
  </conditionalFormatting>
  <conditionalFormatting sqref="E51">
    <cfRule type="notContainsBlanks" dxfId="1327" priority="633">
      <formula>LEN(TRIM(E51))&gt;0</formula>
    </cfRule>
    <cfRule type="expression" dxfId="1326" priority="634">
      <formula>$C51="変更"</formula>
    </cfRule>
  </conditionalFormatting>
  <conditionalFormatting sqref="F51">
    <cfRule type="notContainsBlanks" dxfId="1325" priority="631">
      <formula>LEN(TRIM(F51))&gt;0</formula>
    </cfRule>
    <cfRule type="expression" dxfId="1324" priority="632">
      <formula>$C51="変更"</formula>
    </cfRule>
  </conditionalFormatting>
  <conditionalFormatting sqref="G51">
    <cfRule type="notContainsBlanks" dxfId="1323" priority="629">
      <formula>LEN(TRIM(G51))&gt;0</formula>
    </cfRule>
    <cfRule type="expression" dxfId="1322" priority="630">
      <formula>$C51="変更"</formula>
    </cfRule>
  </conditionalFormatting>
  <conditionalFormatting sqref="D53">
    <cfRule type="notContainsBlanks" dxfId="1321" priority="627">
      <formula>LEN(TRIM(D53))&gt;0</formula>
    </cfRule>
    <cfRule type="expression" dxfId="1320" priority="628">
      <formula>$C53="変更"</formula>
    </cfRule>
  </conditionalFormatting>
  <conditionalFormatting sqref="E53">
    <cfRule type="notContainsBlanks" dxfId="1319" priority="625">
      <formula>LEN(TRIM(E53))&gt;0</formula>
    </cfRule>
    <cfRule type="expression" dxfId="1318" priority="626">
      <formula>$C53="変更"</formula>
    </cfRule>
  </conditionalFormatting>
  <conditionalFormatting sqref="F53">
    <cfRule type="notContainsBlanks" dxfId="1317" priority="623">
      <formula>LEN(TRIM(F53))&gt;0</formula>
    </cfRule>
    <cfRule type="expression" dxfId="1316" priority="624">
      <formula>$C53="変更"</formula>
    </cfRule>
  </conditionalFormatting>
  <conditionalFormatting sqref="G53">
    <cfRule type="notContainsBlanks" dxfId="1315" priority="621">
      <formula>LEN(TRIM(G53))&gt;0</formula>
    </cfRule>
    <cfRule type="expression" dxfId="1314" priority="622">
      <formula>$C53="変更"</formula>
    </cfRule>
  </conditionalFormatting>
  <conditionalFormatting sqref="D55">
    <cfRule type="notContainsBlanks" dxfId="1313" priority="619">
      <formula>LEN(TRIM(D55))&gt;0</formula>
    </cfRule>
    <cfRule type="expression" dxfId="1312" priority="620">
      <formula>$C55="変更"</formula>
    </cfRule>
  </conditionalFormatting>
  <conditionalFormatting sqref="E55">
    <cfRule type="notContainsBlanks" dxfId="1311" priority="617">
      <formula>LEN(TRIM(E55))&gt;0</formula>
    </cfRule>
    <cfRule type="expression" dxfId="1310" priority="618">
      <formula>$C55="変更"</formula>
    </cfRule>
  </conditionalFormatting>
  <conditionalFormatting sqref="F55">
    <cfRule type="notContainsBlanks" dxfId="1309" priority="615">
      <formula>LEN(TRIM(F55))&gt;0</formula>
    </cfRule>
    <cfRule type="expression" dxfId="1308" priority="616">
      <formula>$C55="変更"</formula>
    </cfRule>
  </conditionalFormatting>
  <conditionalFormatting sqref="G55">
    <cfRule type="notContainsBlanks" dxfId="1307" priority="613">
      <formula>LEN(TRIM(G55))&gt;0</formula>
    </cfRule>
    <cfRule type="expression" dxfId="1306" priority="614">
      <formula>$C55="変更"</formula>
    </cfRule>
  </conditionalFormatting>
  <conditionalFormatting sqref="D57">
    <cfRule type="notContainsBlanks" dxfId="1305" priority="611">
      <formula>LEN(TRIM(D57))&gt;0</formula>
    </cfRule>
    <cfRule type="expression" dxfId="1304" priority="612">
      <formula>$C57="変更"</formula>
    </cfRule>
  </conditionalFormatting>
  <conditionalFormatting sqref="E57">
    <cfRule type="notContainsBlanks" dxfId="1303" priority="609">
      <formula>LEN(TRIM(E57))&gt;0</formula>
    </cfRule>
    <cfRule type="expression" dxfId="1302" priority="610">
      <formula>$C57="変更"</formula>
    </cfRule>
  </conditionalFormatting>
  <conditionalFormatting sqref="F57">
    <cfRule type="notContainsBlanks" dxfId="1301" priority="607">
      <formula>LEN(TRIM(F57))&gt;0</formula>
    </cfRule>
    <cfRule type="expression" dxfId="1300" priority="608">
      <formula>$C57="変更"</formula>
    </cfRule>
  </conditionalFormatting>
  <conditionalFormatting sqref="G57">
    <cfRule type="notContainsBlanks" dxfId="1299" priority="605">
      <formula>LEN(TRIM(G57))&gt;0</formula>
    </cfRule>
    <cfRule type="expression" dxfId="1298" priority="606">
      <formula>$C57="変更"</formula>
    </cfRule>
  </conditionalFormatting>
  <conditionalFormatting sqref="D59">
    <cfRule type="notContainsBlanks" dxfId="1297" priority="603">
      <formula>LEN(TRIM(D59))&gt;0</formula>
    </cfRule>
    <cfRule type="expression" dxfId="1296" priority="604">
      <formula>$C59="変更"</formula>
    </cfRule>
  </conditionalFormatting>
  <conditionalFormatting sqref="E59">
    <cfRule type="notContainsBlanks" dxfId="1295" priority="601">
      <formula>LEN(TRIM(E59))&gt;0</formula>
    </cfRule>
    <cfRule type="expression" dxfId="1294" priority="602">
      <formula>$C59="変更"</formula>
    </cfRule>
  </conditionalFormatting>
  <conditionalFormatting sqref="F59">
    <cfRule type="notContainsBlanks" dxfId="1293" priority="599">
      <formula>LEN(TRIM(F59))&gt;0</formula>
    </cfRule>
    <cfRule type="expression" dxfId="1292" priority="600">
      <formula>$C59="変更"</formula>
    </cfRule>
  </conditionalFormatting>
  <conditionalFormatting sqref="G59">
    <cfRule type="notContainsBlanks" dxfId="1291" priority="597">
      <formula>LEN(TRIM(G59))&gt;0</formula>
    </cfRule>
    <cfRule type="expression" dxfId="1290" priority="598">
      <formula>$C59="変更"</formula>
    </cfRule>
  </conditionalFormatting>
  <conditionalFormatting sqref="D61">
    <cfRule type="notContainsBlanks" dxfId="1289" priority="595">
      <formula>LEN(TRIM(D61))&gt;0</formula>
    </cfRule>
    <cfRule type="expression" dxfId="1288" priority="596">
      <formula>$C61="変更"</formula>
    </cfRule>
  </conditionalFormatting>
  <conditionalFormatting sqref="E61">
    <cfRule type="notContainsBlanks" dxfId="1287" priority="593">
      <formula>LEN(TRIM(E61))&gt;0</formula>
    </cfRule>
    <cfRule type="expression" dxfId="1286" priority="594">
      <formula>$C61="変更"</formula>
    </cfRule>
  </conditionalFormatting>
  <conditionalFormatting sqref="F61">
    <cfRule type="notContainsBlanks" dxfId="1285" priority="591">
      <formula>LEN(TRIM(F61))&gt;0</formula>
    </cfRule>
    <cfRule type="expression" dxfId="1284" priority="592">
      <formula>$C61="変更"</formula>
    </cfRule>
  </conditionalFormatting>
  <conditionalFormatting sqref="G61">
    <cfRule type="notContainsBlanks" dxfId="1283" priority="589">
      <formula>LEN(TRIM(G61))&gt;0</formula>
    </cfRule>
    <cfRule type="expression" dxfId="1282" priority="590">
      <formula>$C61="変更"</formula>
    </cfRule>
  </conditionalFormatting>
  <conditionalFormatting sqref="D63">
    <cfRule type="notContainsBlanks" dxfId="1281" priority="587">
      <formula>LEN(TRIM(D63))&gt;0</formula>
    </cfRule>
    <cfRule type="expression" dxfId="1280" priority="588">
      <formula>$C63="変更"</formula>
    </cfRule>
  </conditionalFormatting>
  <conditionalFormatting sqref="E63">
    <cfRule type="notContainsBlanks" dxfId="1279" priority="585">
      <formula>LEN(TRIM(E63))&gt;0</formula>
    </cfRule>
    <cfRule type="expression" dxfId="1278" priority="586">
      <formula>$C63="変更"</formula>
    </cfRule>
  </conditionalFormatting>
  <conditionalFormatting sqref="F63">
    <cfRule type="notContainsBlanks" dxfId="1277" priority="583">
      <formula>LEN(TRIM(F63))&gt;0</formula>
    </cfRule>
    <cfRule type="expression" dxfId="1276" priority="584">
      <formula>$C63="変更"</formula>
    </cfRule>
  </conditionalFormatting>
  <conditionalFormatting sqref="G63">
    <cfRule type="notContainsBlanks" dxfId="1275" priority="581">
      <formula>LEN(TRIM(G63))&gt;0</formula>
    </cfRule>
    <cfRule type="expression" dxfId="1274" priority="582">
      <formula>$C63="変更"</formula>
    </cfRule>
  </conditionalFormatting>
  <conditionalFormatting sqref="D65">
    <cfRule type="notContainsBlanks" dxfId="1273" priority="579">
      <formula>LEN(TRIM(D65))&gt;0</formula>
    </cfRule>
    <cfRule type="expression" dxfId="1272" priority="580">
      <formula>$C65="変更"</formula>
    </cfRule>
  </conditionalFormatting>
  <conditionalFormatting sqref="E65">
    <cfRule type="notContainsBlanks" dxfId="1271" priority="577">
      <formula>LEN(TRIM(E65))&gt;0</formula>
    </cfRule>
    <cfRule type="expression" dxfId="1270" priority="578">
      <formula>$C65="変更"</formula>
    </cfRule>
  </conditionalFormatting>
  <conditionalFormatting sqref="F65">
    <cfRule type="notContainsBlanks" dxfId="1269" priority="575">
      <formula>LEN(TRIM(F65))&gt;0</formula>
    </cfRule>
    <cfRule type="expression" dxfId="1268" priority="576">
      <formula>$C65="変更"</formula>
    </cfRule>
  </conditionalFormatting>
  <conditionalFormatting sqref="G65">
    <cfRule type="notContainsBlanks" dxfId="1267" priority="573">
      <formula>LEN(TRIM(G65))&gt;0</formula>
    </cfRule>
    <cfRule type="expression" dxfId="1266" priority="574">
      <formula>$C65="変更"</formula>
    </cfRule>
  </conditionalFormatting>
  <conditionalFormatting sqref="D67">
    <cfRule type="notContainsBlanks" dxfId="1265" priority="571">
      <formula>LEN(TRIM(D67))&gt;0</formula>
    </cfRule>
    <cfRule type="expression" dxfId="1264" priority="572">
      <formula>$C67="変更"</formula>
    </cfRule>
  </conditionalFormatting>
  <conditionalFormatting sqref="E67">
    <cfRule type="notContainsBlanks" dxfId="1263" priority="569">
      <formula>LEN(TRIM(E67))&gt;0</formula>
    </cfRule>
    <cfRule type="expression" dxfId="1262" priority="570">
      <formula>$C67="変更"</formula>
    </cfRule>
  </conditionalFormatting>
  <conditionalFormatting sqref="F67">
    <cfRule type="notContainsBlanks" dxfId="1261" priority="567">
      <formula>LEN(TRIM(F67))&gt;0</formula>
    </cfRule>
    <cfRule type="expression" dxfId="1260" priority="568">
      <formula>$C67="変更"</formula>
    </cfRule>
  </conditionalFormatting>
  <conditionalFormatting sqref="G67">
    <cfRule type="notContainsBlanks" dxfId="1259" priority="565">
      <formula>LEN(TRIM(G67))&gt;0</formula>
    </cfRule>
    <cfRule type="expression" dxfId="1258" priority="566">
      <formula>$C67="変更"</formula>
    </cfRule>
  </conditionalFormatting>
  <conditionalFormatting sqref="D69">
    <cfRule type="notContainsBlanks" dxfId="1257" priority="563">
      <formula>LEN(TRIM(D69))&gt;0</formula>
    </cfRule>
    <cfRule type="expression" dxfId="1256" priority="564">
      <formula>$C69="変更"</formula>
    </cfRule>
  </conditionalFormatting>
  <conditionalFormatting sqref="E69">
    <cfRule type="notContainsBlanks" dxfId="1255" priority="561">
      <formula>LEN(TRIM(E69))&gt;0</formula>
    </cfRule>
    <cfRule type="expression" dxfId="1254" priority="562">
      <formula>$C69="変更"</formula>
    </cfRule>
  </conditionalFormatting>
  <conditionalFormatting sqref="F69">
    <cfRule type="notContainsBlanks" dxfId="1253" priority="559">
      <formula>LEN(TRIM(F69))&gt;0</formula>
    </cfRule>
    <cfRule type="expression" dxfId="1252" priority="560">
      <formula>$C69="変更"</formula>
    </cfRule>
  </conditionalFormatting>
  <conditionalFormatting sqref="G69">
    <cfRule type="notContainsBlanks" dxfId="1251" priority="557">
      <formula>LEN(TRIM(G69))&gt;0</formula>
    </cfRule>
    <cfRule type="expression" dxfId="1250" priority="558">
      <formula>$C69="変更"</formula>
    </cfRule>
  </conditionalFormatting>
  <conditionalFormatting sqref="D71">
    <cfRule type="notContainsBlanks" dxfId="1249" priority="555">
      <formula>LEN(TRIM(D71))&gt;0</formula>
    </cfRule>
    <cfRule type="expression" dxfId="1248" priority="556">
      <formula>$C71="変更"</formula>
    </cfRule>
  </conditionalFormatting>
  <conditionalFormatting sqref="E71">
    <cfRule type="notContainsBlanks" dxfId="1247" priority="553">
      <formula>LEN(TRIM(E71))&gt;0</formula>
    </cfRule>
    <cfRule type="expression" dxfId="1246" priority="554">
      <formula>$C71="変更"</formula>
    </cfRule>
  </conditionalFormatting>
  <conditionalFormatting sqref="F71">
    <cfRule type="notContainsBlanks" dxfId="1245" priority="551">
      <formula>LEN(TRIM(F71))&gt;0</formula>
    </cfRule>
    <cfRule type="expression" dxfId="1244" priority="552">
      <formula>$C71="変更"</formula>
    </cfRule>
  </conditionalFormatting>
  <conditionalFormatting sqref="G71">
    <cfRule type="notContainsBlanks" dxfId="1243" priority="549">
      <formula>LEN(TRIM(G71))&gt;0</formula>
    </cfRule>
    <cfRule type="expression" dxfId="1242" priority="550">
      <formula>$C71="変更"</formula>
    </cfRule>
  </conditionalFormatting>
  <conditionalFormatting sqref="D73">
    <cfRule type="notContainsBlanks" dxfId="1241" priority="547">
      <formula>LEN(TRIM(D73))&gt;0</formula>
    </cfRule>
    <cfRule type="expression" dxfId="1240" priority="548">
      <formula>$C73="変更"</formula>
    </cfRule>
  </conditionalFormatting>
  <conditionalFormatting sqref="E73">
    <cfRule type="notContainsBlanks" dxfId="1239" priority="545">
      <formula>LEN(TRIM(E73))&gt;0</formula>
    </cfRule>
    <cfRule type="expression" dxfId="1238" priority="546">
      <formula>$C73="変更"</formula>
    </cfRule>
  </conditionalFormatting>
  <conditionalFormatting sqref="F73">
    <cfRule type="notContainsBlanks" dxfId="1237" priority="543">
      <formula>LEN(TRIM(F73))&gt;0</formula>
    </cfRule>
    <cfRule type="expression" dxfId="1236" priority="544">
      <formula>$C73="変更"</formula>
    </cfRule>
  </conditionalFormatting>
  <conditionalFormatting sqref="G73">
    <cfRule type="notContainsBlanks" dxfId="1235" priority="541">
      <formula>LEN(TRIM(G73))&gt;0</formula>
    </cfRule>
    <cfRule type="expression" dxfId="1234" priority="542">
      <formula>$C73="変更"</formula>
    </cfRule>
  </conditionalFormatting>
  <conditionalFormatting sqref="D75">
    <cfRule type="notContainsBlanks" dxfId="1233" priority="539">
      <formula>LEN(TRIM(D75))&gt;0</formula>
    </cfRule>
    <cfRule type="expression" dxfId="1232" priority="540">
      <formula>$C75="変更"</formula>
    </cfRule>
  </conditionalFormatting>
  <conditionalFormatting sqref="E75">
    <cfRule type="notContainsBlanks" dxfId="1231" priority="537">
      <formula>LEN(TRIM(E75))&gt;0</formula>
    </cfRule>
    <cfRule type="expression" dxfId="1230" priority="538">
      <formula>$C75="変更"</formula>
    </cfRule>
  </conditionalFormatting>
  <conditionalFormatting sqref="F75">
    <cfRule type="notContainsBlanks" dxfId="1229" priority="535">
      <formula>LEN(TRIM(F75))&gt;0</formula>
    </cfRule>
    <cfRule type="expression" dxfId="1228" priority="536">
      <formula>$C75="変更"</formula>
    </cfRule>
  </conditionalFormatting>
  <conditionalFormatting sqref="G75">
    <cfRule type="notContainsBlanks" dxfId="1227" priority="533">
      <formula>LEN(TRIM(G75))&gt;0</formula>
    </cfRule>
    <cfRule type="expression" dxfId="1226" priority="534">
      <formula>$C75="変更"</formula>
    </cfRule>
  </conditionalFormatting>
  <conditionalFormatting sqref="D77">
    <cfRule type="notContainsBlanks" dxfId="1225" priority="531">
      <formula>LEN(TRIM(D77))&gt;0</formula>
    </cfRule>
    <cfRule type="expression" dxfId="1224" priority="532">
      <formula>$C77="変更"</formula>
    </cfRule>
  </conditionalFormatting>
  <conditionalFormatting sqref="E77">
    <cfRule type="notContainsBlanks" dxfId="1223" priority="529">
      <formula>LEN(TRIM(E77))&gt;0</formula>
    </cfRule>
    <cfRule type="expression" dxfId="1222" priority="530">
      <formula>$C77="変更"</formula>
    </cfRule>
  </conditionalFormatting>
  <conditionalFormatting sqref="F77">
    <cfRule type="notContainsBlanks" dxfId="1221" priority="527">
      <formula>LEN(TRIM(F77))&gt;0</formula>
    </cfRule>
    <cfRule type="expression" dxfId="1220" priority="528">
      <formula>$C77="変更"</formula>
    </cfRule>
  </conditionalFormatting>
  <conditionalFormatting sqref="G77">
    <cfRule type="notContainsBlanks" dxfId="1219" priority="525">
      <formula>LEN(TRIM(G77))&gt;0</formula>
    </cfRule>
    <cfRule type="expression" dxfId="1218" priority="526">
      <formula>$C77="変更"</formula>
    </cfRule>
  </conditionalFormatting>
  <conditionalFormatting sqref="D79">
    <cfRule type="notContainsBlanks" dxfId="1217" priority="523">
      <formula>LEN(TRIM(D79))&gt;0</formula>
    </cfRule>
    <cfRule type="expression" dxfId="1216" priority="524">
      <formula>$C79="変更"</formula>
    </cfRule>
  </conditionalFormatting>
  <conditionalFormatting sqref="E79">
    <cfRule type="notContainsBlanks" dxfId="1215" priority="521">
      <formula>LEN(TRIM(E79))&gt;0</formula>
    </cfRule>
    <cfRule type="expression" dxfId="1214" priority="522">
      <formula>$C79="変更"</formula>
    </cfRule>
  </conditionalFormatting>
  <conditionalFormatting sqref="F79">
    <cfRule type="notContainsBlanks" dxfId="1213" priority="519">
      <formula>LEN(TRIM(F79))&gt;0</formula>
    </cfRule>
    <cfRule type="expression" dxfId="1212" priority="520">
      <formula>$C79="変更"</formula>
    </cfRule>
  </conditionalFormatting>
  <conditionalFormatting sqref="G79">
    <cfRule type="notContainsBlanks" dxfId="1211" priority="517">
      <formula>LEN(TRIM(G79))&gt;0</formula>
    </cfRule>
    <cfRule type="expression" dxfId="1210" priority="518">
      <formula>$C79="変更"</formula>
    </cfRule>
  </conditionalFormatting>
  <conditionalFormatting sqref="D81">
    <cfRule type="notContainsBlanks" dxfId="1209" priority="515">
      <formula>LEN(TRIM(D81))&gt;0</formula>
    </cfRule>
    <cfRule type="expression" dxfId="1208" priority="516">
      <formula>$C81="変更"</formula>
    </cfRule>
  </conditionalFormatting>
  <conditionalFormatting sqref="E81">
    <cfRule type="notContainsBlanks" dxfId="1207" priority="513">
      <formula>LEN(TRIM(E81))&gt;0</formula>
    </cfRule>
    <cfRule type="expression" dxfId="1206" priority="514">
      <formula>$C81="変更"</formula>
    </cfRule>
  </conditionalFormatting>
  <conditionalFormatting sqref="F81">
    <cfRule type="notContainsBlanks" dxfId="1205" priority="511">
      <formula>LEN(TRIM(F81))&gt;0</formula>
    </cfRule>
    <cfRule type="expression" dxfId="1204" priority="512">
      <formula>$C81="変更"</formula>
    </cfRule>
  </conditionalFormatting>
  <conditionalFormatting sqref="G81">
    <cfRule type="notContainsBlanks" dxfId="1203" priority="509">
      <formula>LEN(TRIM(G81))&gt;0</formula>
    </cfRule>
    <cfRule type="expression" dxfId="1202" priority="510">
      <formula>$C81="変更"</formula>
    </cfRule>
  </conditionalFormatting>
  <conditionalFormatting sqref="D83">
    <cfRule type="notContainsBlanks" dxfId="1201" priority="507">
      <formula>LEN(TRIM(D83))&gt;0</formula>
    </cfRule>
    <cfRule type="expression" dxfId="1200" priority="508">
      <formula>$C83="変更"</formula>
    </cfRule>
  </conditionalFormatting>
  <conditionalFormatting sqref="E83">
    <cfRule type="notContainsBlanks" dxfId="1199" priority="505">
      <formula>LEN(TRIM(E83))&gt;0</formula>
    </cfRule>
    <cfRule type="expression" dxfId="1198" priority="506">
      <formula>$C83="変更"</formula>
    </cfRule>
  </conditionalFormatting>
  <conditionalFormatting sqref="F83">
    <cfRule type="notContainsBlanks" dxfId="1197" priority="503">
      <formula>LEN(TRIM(F83))&gt;0</formula>
    </cfRule>
    <cfRule type="expression" dxfId="1196" priority="504">
      <formula>$C83="変更"</formula>
    </cfRule>
  </conditionalFormatting>
  <conditionalFormatting sqref="G83">
    <cfRule type="notContainsBlanks" dxfId="1195" priority="501">
      <formula>LEN(TRIM(G83))&gt;0</formula>
    </cfRule>
    <cfRule type="expression" dxfId="1194" priority="502">
      <formula>$C83="変更"</formula>
    </cfRule>
  </conditionalFormatting>
  <conditionalFormatting sqref="D85">
    <cfRule type="notContainsBlanks" dxfId="1193" priority="499">
      <formula>LEN(TRIM(D85))&gt;0</formula>
    </cfRule>
    <cfRule type="expression" dxfId="1192" priority="500">
      <formula>$C85="変更"</formula>
    </cfRule>
  </conditionalFormatting>
  <conditionalFormatting sqref="E85">
    <cfRule type="notContainsBlanks" dxfId="1191" priority="497">
      <formula>LEN(TRIM(E85))&gt;0</formula>
    </cfRule>
    <cfRule type="expression" dxfId="1190" priority="498">
      <formula>$C85="変更"</formula>
    </cfRule>
  </conditionalFormatting>
  <conditionalFormatting sqref="F85">
    <cfRule type="notContainsBlanks" dxfId="1189" priority="495">
      <formula>LEN(TRIM(F85))&gt;0</formula>
    </cfRule>
    <cfRule type="expression" dxfId="1188" priority="496">
      <formula>$C85="変更"</formula>
    </cfRule>
  </conditionalFormatting>
  <conditionalFormatting sqref="G85">
    <cfRule type="notContainsBlanks" dxfId="1187" priority="493">
      <formula>LEN(TRIM(G85))&gt;0</formula>
    </cfRule>
    <cfRule type="expression" dxfId="1186" priority="494">
      <formula>$C85="変更"</formula>
    </cfRule>
  </conditionalFormatting>
  <conditionalFormatting sqref="I49">
    <cfRule type="notContainsBlanks" dxfId="1185" priority="491">
      <formula>LEN(TRIM(I49))&gt;0</formula>
    </cfRule>
    <cfRule type="expression" dxfId="1184" priority="492">
      <formula>$C49="変更"</formula>
    </cfRule>
  </conditionalFormatting>
  <conditionalFormatting sqref="I51">
    <cfRule type="notContainsBlanks" dxfId="1183" priority="489">
      <formula>LEN(TRIM(I51))&gt;0</formula>
    </cfRule>
    <cfRule type="expression" dxfId="1182" priority="490">
      <formula>$C51="変更"</formula>
    </cfRule>
  </conditionalFormatting>
  <conditionalFormatting sqref="I53">
    <cfRule type="notContainsBlanks" dxfId="1181" priority="487">
      <formula>LEN(TRIM(I53))&gt;0</formula>
    </cfRule>
    <cfRule type="expression" dxfId="1180" priority="488">
      <formula>$C53="変更"</formula>
    </cfRule>
  </conditionalFormatting>
  <conditionalFormatting sqref="I55">
    <cfRule type="notContainsBlanks" dxfId="1179" priority="485">
      <formula>LEN(TRIM(I55))&gt;0</formula>
    </cfRule>
    <cfRule type="expression" dxfId="1178" priority="486">
      <formula>$C55="変更"</formula>
    </cfRule>
  </conditionalFormatting>
  <conditionalFormatting sqref="I57">
    <cfRule type="notContainsBlanks" dxfId="1177" priority="483">
      <formula>LEN(TRIM(I57))&gt;0</formula>
    </cfRule>
    <cfRule type="expression" dxfId="1176" priority="484">
      <formula>$C57="変更"</formula>
    </cfRule>
  </conditionalFormatting>
  <conditionalFormatting sqref="I59">
    <cfRule type="notContainsBlanks" dxfId="1175" priority="481">
      <formula>LEN(TRIM(I59))&gt;0</formula>
    </cfRule>
    <cfRule type="expression" dxfId="1174" priority="482">
      <formula>$C59="変更"</formula>
    </cfRule>
  </conditionalFormatting>
  <conditionalFormatting sqref="I61">
    <cfRule type="notContainsBlanks" dxfId="1173" priority="479">
      <formula>LEN(TRIM(I61))&gt;0</formula>
    </cfRule>
    <cfRule type="expression" dxfId="1172" priority="480">
      <formula>$C61="変更"</formula>
    </cfRule>
  </conditionalFormatting>
  <conditionalFormatting sqref="I63">
    <cfRule type="notContainsBlanks" dxfId="1171" priority="477">
      <formula>LEN(TRIM(I63))&gt;0</formula>
    </cfRule>
    <cfRule type="expression" dxfId="1170" priority="478">
      <formula>$C63="変更"</formula>
    </cfRule>
  </conditionalFormatting>
  <conditionalFormatting sqref="I65">
    <cfRule type="notContainsBlanks" dxfId="1169" priority="475">
      <formula>LEN(TRIM(I65))&gt;0</formula>
    </cfRule>
    <cfRule type="expression" dxfId="1168" priority="476">
      <formula>$C65="変更"</formula>
    </cfRule>
  </conditionalFormatting>
  <conditionalFormatting sqref="I67">
    <cfRule type="notContainsBlanks" dxfId="1167" priority="473">
      <formula>LEN(TRIM(I67))&gt;0</formula>
    </cfRule>
    <cfRule type="expression" dxfId="1166" priority="474">
      <formula>$C67="変更"</formula>
    </cfRule>
  </conditionalFormatting>
  <conditionalFormatting sqref="I69">
    <cfRule type="notContainsBlanks" dxfId="1165" priority="471">
      <formula>LEN(TRIM(I69))&gt;0</formula>
    </cfRule>
    <cfRule type="expression" dxfId="1164" priority="472">
      <formula>$C69="変更"</formula>
    </cfRule>
  </conditionalFormatting>
  <conditionalFormatting sqref="I71">
    <cfRule type="notContainsBlanks" dxfId="1163" priority="469">
      <formula>LEN(TRIM(I71))&gt;0</formula>
    </cfRule>
    <cfRule type="expression" dxfId="1162" priority="470">
      <formula>$C71="変更"</formula>
    </cfRule>
  </conditionalFormatting>
  <conditionalFormatting sqref="I73">
    <cfRule type="notContainsBlanks" dxfId="1161" priority="467">
      <formula>LEN(TRIM(I73))&gt;0</formula>
    </cfRule>
    <cfRule type="expression" dxfId="1160" priority="468">
      <formula>$C73="変更"</formula>
    </cfRule>
  </conditionalFormatting>
  <conditionalFormatting sqref="I75">
    <cfRule type="notContainsBlanks" dxfId="1159" priority="465">
      <formula>LEN(TRIM(I75))&gt;0</formula>
    </cfRule>
    <cfRule type="expression" dxfId="1158" priority="466">
      <formula>$C75="変更"</formula>
    </cfRule>
  </conditionalFormatting>
  <conditionalFormatting sqref="I77">
    <cfRule type="notContainsBlanks" dxfId="1157" priority="463">
      <formula>LEN(TRIM(I77))&gt;0</formula>
    </cfRule>
    <cfRule type="expression" dxfId="1156" priority="464">
      <formula>$C77="変更"</formula>
    </cfRule>
  </conditionalFormatting>
  <conditionalFormatting sqref="I79">
    <cfRule type="notContainsBlanks" dxfId="1155" priority="461">
      <formula>LEN(TRIM(I79))&gt;0</formula>
    </cfRule>
    <cfRule type="expression" dxfId="1154" priority="462">
      <formula>$C79="変更"</formula>
    </cfRule>
  </conditionalFormatting>
  <conditionalFormatting sqref="I81">
    <cfRule type="notContainsBlanks" dxfId="1153" priority="459">
      <formula>LEN(TRIM(I81))&gt;0</formula>
    </cfRule>
    <cfRule type="expression" dxfId="1152" priority="460">
      <formula>$C81="変更"</formula>
    </cfRule>
  </conditionalFormatting>
  <conditionalFormatting sqref="I83">
    <cfRule type="notContainsBlanks" dxfId="1151" priority="457">
      <formula>LEN(TRIM(I83))&gt;0</formula>
    </cfRule>
    <cfRule type="expression" dxfId="1150" priority="458">
      <formula>$C83="変更"</formula>
    </cfRule>
  </conditionalFormatting>
  <conditionalFormatting sqref="I85">
    <cfRule type="notContainsBlanks" dxfId="1149" priority="455">
      <formula>LEN(TRIM(I85))&gt;0</formula>
    </cfRule>
    <cfRule type="expression" dxfId="1148" priority="456">
      <formula>$C85="変更"</formula>
    </cfRule>
  </conditionalFormatting>
  <conditionalFormatting sqref="C87">
    <cfRule type="containsText" dxfId="1147" priority="452" operator="containsText" text="選択">
      <formula>NOT(ISERROR(SEARCH("選択",C87)))</formula>
    </cfRule>
    <cfRule type="beginsWith" dxfId="1146" priority="453" operator="beginsWith" text="中止">
      <formula>LEFT(C87,LEN("中止"))="中止"</formula>
    </cfRule>
    <cfRule type="beginsWith" dxfId="1145" priority="454" operator="beginsWith" text="変更">
      <formula>LEFT(C87,LEN("変更"))="変更"</formula>
    </cfRule>
  </conditionalFormatting>
  <conditionalFormatting sqref="C89">
    <cfRule type="containsText" dxfId="1144" priority="449" operator="containsText" text="選択">
      <formula>NOT(ISERROR(SEARCH("選択",C89)))</formula>
    </cfRule>
    <cfRule type="beginsWith" dxfId="1143" priority="450" operator="beginsWith" text="中止">
      <formula>LEFT(C89,LEN("中止"))="中止"</formula>
    </cfRule>
    <cfRule type="beginsWith" dxfId="1142" priority="451" operator="beginsWith" text="変更">
      <formula>LEFT(C89,LEN("変更"))="変更"</formula>
    </cfRule>
  </conditionalFormatting>
  <conditionalFormatting sqref="C91">
    <cfRule type="containsText" dxfId="1141" priority="446" operator="containsText" text="選択">
      <formula>NOT(ISERROR(SEARCH("選択",C91)))</formula>
    </cfRule>
    <cfRule type="beginsWith" dxfId="1140" priority="447" operator="beginsWith" text="中止">
      <formula>LEFT(C91,LEN("中止"))="中止"</formula>
    </cfRule>
    <cfRule type="beginsWith" dxfId="1139" priority="448" operator="beginsWith" text="変更">
      <formula>LEFT(C91,LEN("変更"))="変更"</formula>
    </cfRule>
  </conditionalFormatting>
  <conditionalFormatting sqref="C93">
    <cfRule type="containsText" dxfId="1138" priority="443" operator="containsText" text="選択">
      <formula>NOT(ISERROR(SEARCH("選択",C93)))</formula>
    </cfRule>
    <cfRule type="beginsWith" dxfId="1137" priority="444" operator="beginsWith" text="中止">
      <formula>LEFT(C93,LEN("中止"))="中止"</formula>
    </cfRule>
    <cfRule type="beginsWith" dxfId="1136" priority="445" operator="beginsWith" text="変更">
      <formula>LEFT(C93,LEN("変更"))="変更"</formula>
    </cfRule>
  </conditionalFormatting>
  <conditionalFormatting sqref="C95">
    <cfRule type="containsText" dxfId="1135" priority="440" operator="containsText" text="選択">
      <formula>NOT(ISERROR(SEARCH("選択",C95)))</formula>
    </cfRule>
    <cfRule type="beginsWith" dxfId="1134" priority="441" operator="beginsWith" text="中止">
      <formula>LEFT(C95,LEN("中止"))="中止"</formula>
    </cfRule>
    <cfRule type="beginsWith" dxfId="1133" priority="442" operator="beginsWith" text="変更">
      <formula>LEFT(C95,LEN("変更"))="変更"</formula>
    </cfRule>
  </conditionalFormatting>
  <conditionalFormatting sqref="C97">
    <cfRule type="containsText" dxfId="1132" priority="437" operator="containsText" text="選択">
      <formula>NOT(ISERROR(SEARCH("選択",C97)))</formula>
    </cfRule>
    <cfRule type="beginsWith" dxfId="1131" priority="438" operator="beginsWith" text="中止">
      <formula>LEFT(C97,LEN("中止"))="中止"</formula>
    </cfRule>
    <cfRule type="beginsWith" dxfId="1130" priority="439" operator="beginsWith" text="変更">
      <formula>LEFT(C97,LEN("変更"))="変更"</formula>
    </cfRule>
  </conditionalFormatting>
  <conditionalFormatting sqref="C107 C105 C103 C101 C99">
    <cfRule type="containsText" dxfId="1129" priority="434" operator="containsText" text="選択">
      <formula>NOT(ISERROR(SEARCH("選択",C99)))</formula>
    </cfRule>
    <cfRule type="beginsWith" dxfId="1128" priority="435" operator="beginsWith" text="中止">
      <formula>LEFT(C99,LEN("中止"))="中止"</formula>
    </cfRule>
    <cfRule type="beginsWith" dxfId="1127" priority="436" operator="beginsWith" text="変更">
      <formula>LEFT(C99,LEN("変更"))="変更"</formula>
    </cfRule>
  </conditionalFormatting>
  <conditionalFormatting sqref="C117 C115 C113 C111 C109">
    <cfRule type="containsText" dxfId="1126" priority="431" operator="containsText" text="選択">
      <formula>NOT(ISERROR(SEARCH("選択",C109)))</formula>
    </cfRule>
    <cfRule type="beginsWith" dxfId="1125" priority="432" operator="beginsWith" text="中止">
      <formula>LEFT(C109,LEN("中止"))="中止"</formula>
    </cfRule>
    <cfRule type="beginsWith" dxfId="1124" priority="433" operator="beginsWith" text="変更">
      <formula>LEFT(C109,LEN("変更"))="変更"</formula>
    </cfRule>
  </conditionalFormatting>
  <conditionalFormatting sqref="C125 C123 C121 C119">
    <cfRule type="containsText" dxfId="1123" priority="428" operator="containsText" text="選択">
      <formula>NOT(ISERROR(SEARCH("選択",C119)))</formula>
    </cfRule>
    <cfRule type="beginsWith" dxfId="1122" priority="429" operator="beginsWith" text="中止">
      <formula>LEFT(C119,LEN("中止"))="中止"</formula>
    </cfRule>
    <cfRule type="beginsWith" dxfId="1121" priority="430" operator="beginsWith" text="変更">
      <formula>LEFT(C119,LEN("変更"))="変更"</formula>
    </cfRule>
  </conditionalFormatting>
  <conditionalFormatting sqref="D87">
    <cfRule type="notContainsBlanks" dxfId="1120" priority="426">
      <formula>LEN(TRIM(D87))&gt;0</formula>
    </cfRule>
    <cfRule type="expression" dxfId="1119" priority="427">
      <formula>$C87="変更"</formula>
    </cfRule>
  </conditionalFormatting>
  <conditionalFormatting sqref="E87">
    <cfRule type="notContainsBlanks" dxfId="1118" priority="424">
      <formula>LEN(TRIM(E87))&gt;0</formula>
    </cfRule>
    <cfRule type="expression" dxfId="1117" priority="425">
      <formula>$C87="変更"</formula>
    </cfRule>
  </conditionalFormatting>
  <conditionalFormatting sqref="F87">
    <cfRule type="notContainsBlanks" dxfId="1116" priority="422">
      <formula>LEN(TRIM(F87))&gt;0</formula>
    </cfRule>
    <cfRule type="expression" dxfId="1115" priority="423">
      <formula>$C87="変更"</formula>
    </cfRule>
  </conditionalFormatting>
  <conditionalFormatting sqref="G87">
    <cfRule type="notContainsBlanks" dxfId="1114" priority="420">
      <formula>LEN(TRIM(G87))&gt;0</formula>
    </cfRule>
    <cfRule type="expression" dxfId="1113" priority="421">
      <formula>$C87="変更"</formula>
    </cfRule>
  </conditionalFormatting>
  <conditionalFormatting sqref="I87">
    <cfRule type="notContainsBlanks" dxfId="1112" priority="418">
      <formula>LEN(TRIM(I87))&gt;0</formula>
    </cfRule>
    <cfRule type="expression" dxfId="1111" priority="419">
      <formula>$C87="変更"</formula>
    </cfRule>
  </conditionalFormatting>
  <conditionalFormatting sqref="D89">
    <cfRule type="notContainsBlanks" dxfId="1110" priority="416">
      <formula>LEN(TRIM(D89))&gt;0</formula>
    </cfRule>
    <cfRule type="expression" dxfId="1109" priority="417">
      <formula>$C89="変更"</formula>
    </cfRule>
  </conditionalFormatting>
  <conditionalFormatting sqref="E89">
    <cfRule type="notContainsBlanks" dxfId="1108" priority="414">
      <formula>LEN(TRIM(E89))&gt;0</formula>
    </cfRule>
    <cfRule type="expression" dxfId="1107" priority="415">
      <formula>$C89="変更"</formula>
    </cfRule>
  </conditionalFormatting>
  <conditionalFormatting sqref="F89">
    <cfRule type="notContainsBlanks" dxfId="1106" priority="412">
      <formula>LEN(TRIM(F89))&gt;0</formula>
    </cfRule>
    <cfRule type="expression" dxfId="1105" priority="413">
      <formula>$C89="変更"</formula>
    </cfRule>
  </conditionalFormatting>
  <conditionalFormatting sqref="G89">
    <cfRule type="notContainsBlanks" dxfId="1104" priority="410">
      <formula>LEN(TRIM(G89))&gt;0</formula>
    </cfRule>
    <cfRule type="expression" dxfId="1103" priority="411">
      <formula>$C89="変更"</formula>
    </cfRule>
  </conditionalFormatting>
  <conditionalFormatting sqref="D91">
    <cfRule type="notContainsBlanks" dxfId="1102" priority="408">
      <formula>LEN(TRIM(D91))&gt;0</formula>
    </cfRule>
    <cfRule type="expression" dxfId="1101" priority="409">
      <formula>$C91="変更"</formula>
    </cfRule>
  </conditionalFormatting>
  <conditionalFormatting sqref="E91">
    <cfRule type="notContainsBlanks" dxfId="1100" priority="406">
      <formula>LEN(TRIM(E91))&gt;0</formula>
    </cfRule>
    <cfRule type="expression" dxfId="1099" priority="407">
      <formula>$C91="変更"</formula>
    </cfRule>
  </conditionalFormatting>
  <conditionalFormatting sqref="F91">
    <cfRule type="notContainsBlanks" dxfId="1098" priority="404">
      <formula>LEN(TRIM(F91))&gt;0</formula>
    </cfRule>
    <cfRule type="expression" dxfId="1097" priority="405">
      <formula>$C91="変更"</formula>
    </cfRule>
  </conditionalFormatting>
  <conditionalFormatting sqref="G91">
    <cfRule type="notContainsBlanks" dxfId="1096" priority="402">
      <formula>LEN(TRIM(G91))&gt;0</formula>
    </cfRule>
    <cfRule type="expression" dxfId="1095" priority="403">
      <formula>$C91="変更"</formula>
    </cfRule>
  </conditionalFormatting>
  <conditionalFormatting sqref="D93">
    <cfRule type="notContainsBlanks" dxfId="1094" priority="400">
      <formula>LEN(TRIM(D93))&gt;0</formula>
    </cfRule>
    <cfRule type="expression" dxfId="1093" priority="401">
      <formula>$C93="変更"</formula>
    </cfRule>
  </conditionalFormatting>
  <conditionalFormatting sqref="E93">
    <cfRule type="notContainsBlanks" dxfId="1092" priority="398">
      <formula>LEN(TRIM(E93))&gt;0</formula>
    </cfRule>
    <cfRule type="expression" dxfId="1091" priority="399">
      <formula>$C93="変更"</formula>
    </cfRule>
  </conditionalFormatting>
  <conditionalFormatting sqref="F93">
    <cfRule type="notContainsBlanks" dxfId="1090" priority="396">
      <formula>LEN(TRIM(F93))&gt;0</formula>
    </cfRule>
    <cfRule type="expression" dxfId="1089" priority="397">
      <formula>$C93="変更"</formula>
    </cfRule>
  </conditionalFormatting>
  <conditionalFormatting sqref="G93">
    <cfRule type="notContainsBlanks" dxfId="1088" priority="394">
      <formula>LEN(TRIM(G93))&gt;0</formula>
    </cfRule>
    <cfRule type="expression" dxfId="1087" priority="395">
      <formula>$C93="変更"</formula>
    </cfRule>
  </conditionalFormatting>
  <conditionalFormatting sqref="D95">
    <cfRule type="notContainsBlanks" dxfId="1086" priority="392">
      <formula>LEN(TRIM(D95))&gt;0</formula>
    </cfRule>
    <cfRule type="expression" dxfId="1085" priority="393">
      <formula>$C95="変更"</formula>
    </cfRule>
  </conditionalFormatting>
  <conditionalFormatting sqref="E95">
    <cfRule type="notContainsBlanks" dxfId="1084" priority="390">
      <formula>LEN(TRIM(E95))&gt;0</formula>
    </cfRule>
    <cfRule type="expression" dxfId="1083" priority="391">
      <formula>$C95="変更"</formula>
    </cfRule>
  </conditionalFormatting>
  <conditionalFormatting sqref="F95">
    <cfRule type="notContainsBlanks" dxfId="1082" priority="388">
      <formula>LEN(TRIM(F95))&gt;0</formula>
    </cfRule>
    <cfRule type="expression" dxfId="1081" priority="389">
      <formula>$C95="変更"</formula>
    </cfRule>
  </conditionalFormatting>
  <conditionalFormatting sqref="G95">
    <cfRule type="notContainsBlanks" dxfId="1080" priority="386">
      <formula>LEN(TRIM(G95))&gt;0</formula>
    </cfRule>
    <cfRule type="expression" dxfId="1079" priority="387">
      <formula>$C95="変更"</formula>
    </cfRule>
  </conditionalFormatting>
  <conditionalFormatting sqref="D97">
    <cfRule type="notContainsBlanks" dxfId="1078" priority="384">
      <formula>LEN(TRIM(D97))&gt;0</formula>
    </cfRule>
    <cfRule type="expression" dxfId="1077" priority="385">
      <formula>$C97="変更"</formula>
    </cfRule>
  </conditionalFormatting>
  <conditionalFormatting sqref="E97">
    <cfRule type="notContainsBlanks" dxfId="1076" priority="382">
      <formula>LEN(TRIM(E97))&gt;0</formula>
    </cfRule>
    <cfRule type="expression" dxfId="1075" priority="383">
      <formula>$C97="変更"</formula>
    </cfRule>
  </conditionalFormatting>
  <conditionalFormatting sqref="F97">
    <cfRule type="notContainsBlanks" dxfId="1074" priority="380">
      <formula>LEN(TRIM(F97))&gt;0</formula>
    </cfRule>
    <cfRule type="expression" dxfId="1073" priority="381">
      <formula>$C97="変更"</formula>
    </cfRule>
  </conditionalFormatting>
  <conditionalFormatting sqref="G97">
    <cfRule type="notContainsBlanks" dxfId="1072" priority="378">
      <formula>LEN(TRIM(G97))&gt;0</formula>
    </cfRule>
    <cfRule type="expression" dxfId="1071" priority="379">
      <formula>$C97="変更"</formula>
    </cfRule>
  </conditionalFormatting>
  <conditionalFormatting sqref="D99">
    <cfRule type="notContainsBlanks" dxfId="1070" priority="376">
      <formula>LEN(TRIM(D99))&gt;0</formula>
    </cfRule>
    <cfRule type="expression" dxfId="1069" priority="377">
      <formula>$C99="変更"</formula>
    </cfRule>
  </conditionalFormatting>
  <conditionalFormatting sqref="E99">
    <cfRule type="notContainsBlanks" dxfId="1068" priority="374">
      <formula>LEN(TRIM(E99))&gt;0</formula>
    </cfRule>
    <cfRule type="expression" dxfId="1067" priority="375">
      <formula>$C99="変更"</formula>
    </cfRule>
  </conditionalFormatting>
  <conditionalFormatting sqref="F99">
    <cfRule type="notContainsBlanks" dxfId="1066" priority="372">
      <formula>LEN(TRIM(F99))&gt;0</formula>
    </cfRule>
    <cfRule type="expression" dxfId="1065" priority="373">
      <formula>$C99="変更"</formula>
    </cfRule>
  </conditionalFormatting>
  <conditionalFormatting sqref="G99">
    <cfRule type="notContainsBlanks" dxfId="1064" priority="370">
      <formula>LEN(TRIM(G99))&gt;0</formula>
    </cfRule>
    <cfRule type="expression" dxfId="1063" priority="371">
      <formula>$C99="変更"</formula>
    </cfRule>
  </conditionalFormatting>
  <conditionalFormatting sqref="D101">
    <cfRule type="notContainsBlanks" dxfId="1062" priority="368">
      <formula>LEN(TRIM(D101))&gt;0</formula>
    </cfRule>
    <cfRule type="expression" dxfId="1061" priority="369">
      <formula>$C101="変更"</formula>
    </cfRule>
  </conditionalFormatting>
  <conditionalFormatting sqref="E101">
    <cfRule type="notContainsBlanks" dxfId="1060" priority="366">
      <formula>LEN(TRIM(E101))&gt;0</formula>
    </cfRule>
    <cfRule type="expression" dxfId="1059" priority="367">
      <formula>$C101="変更"</formula>
    </cfRule>
  </conditionalFormatting>
  <conditionalFormatting sqref="F101">
    <cfRule type="notContainsBlanks" dxfId="1058" priority="364">
      <formula>LEN(TRIM(F101))&gt;0</formula>
    </cfRule>
    <cfRule type="expression" dxfId="1057" priority="365">
      <formula>$C101="変更"</formula>
    </cfRule>
  </conditionalFormatting>
  <conditionalFormatting sqref="G101">
    <cfRule type="notContainsBlanks" dxfId="1056" priority="362">
      <formula>LEN(TRIM(G101))&gt;0</formula>
    </cfRule>
    <cfRule type="expression" dxfId="1055" priority="363">
      <formula>$C101="変更"</formula>
    </cfRule>
  </conditionalFormatting>
  <conditionalFormatting sqref="D103">
    <cfRule type="notContainsBlanks" dxfId="1054" priority="360">
      <formula>LEN(TRIM(D103))&gt;0</formula>
    </cfRule>
    <cfRule type="expression" dxfId="1053" priority="361">
      <formula>$C103="変更"</formula>
    </cfRule>
  </conditionalFormatting>
  <conditionalFormatting sqref="E103">
    <cfRule type="notContainsBlanks" dxfId="1052" priority="358">
      <formula>LEN(TRIM(E103))&gt;0</formula>
    </cfRule>
    <cfRule type="expression" dxfId="1051" priority="359">
      <formula>$C103="変更"</formula>
    </cfRule>
  </conditionalFormatting>
  <conditionalFormatting sqref="F103">
    <cfRule type="notContainsBlanks" dxfId="1050" priority="356">
      <formula>LEN(TRIM(F103))&gt;0</formula>
    </cfRule>
    <cfRule type="expression" dxfId="1049" priority="357">
      <formula>$C103="変更"</formula>
    </cfRule>
  </conditionalFormatting>
  <conditionalFormatting sqref="G103">
    <cfRule type="notContainsBlanks" dxfId="1048" priority="354">
      <formula>LEN(TRIM(G103))&gt;0</formula>
    </cfRule>
    <cfRule type="expression" dxfId="1047" priority="355">
      <formula>$C103="変更"</formula>
    </cfRule>
  </conditionalFormatting>
  <conditionalFormatting sqref="D105">
    <cfRule type="notContainsBlanks" dxfId="1046" priority="352">
      <formula>LEN(TRIM(D105))&gt;0</formula>
    </cfRule>
    <cfRule type="expression" dxfId="1045" priority="353">
      <formula>$C105="変更"</formula>
    </cfRule>
  </conditionalFormatting>
  <conditionalFormatting sqref="E105">
    <cfRule type="notContainsBlanks" dxfId="1044" priority="350">
      <formula>LEN(TRIM(E105))&gt;0</formula>
    </cfRule>
    <cfRule type="expression" dxfId="1043" priority="351">
      <formula>$C105="変更"</formula>
    </cfRule>
  </conditionalFormatting>
  <conditionalFormatting sqref="F105">
    <cfRule type="notContainsBlanks" dxfId="1042" priority="348">
      <formula>LEN(TRIM(F105))&gt;0</formula>
    </cfRule>
    <cfRule type="expression" dxfId="1041" priority="349">
      <formula>$C105="変更"</formula>
    </cfRule>
  </conditionalFormatting>
  <conditionalFormatting sqref="G105">
    <cfRule type="notContainsBlanks" dxfId="1040" priority="346">
      <formula>LEN(TRIM(G105))&gt;0</formula>
    </cfRule>
    <cfRule type="expression" dxfId="1039" priority="347">
      <formula>$C105="変更"</formula>
    </cfRule>
  </conditionalFormatting>
  <conditionalFormatting sqref="D107">
    <cfRule type="notContainsBlanks" dxfId="1038" priority="344">
      <formula>LEN(TRIM(D107))&gt;0</formula>
    </cfRule>
    <cfRule type="expression" dxfId="1037" priority="345">
      <formula>$C107="変更"</formula>
    </cfRule>
  </conditionalFormatting>
  <conditionalFormatting sqref="E107">
    <cfRule type="notContainsBlanks" dxfId="1036" priority="342">
      <formula>LEN(TRIM(E107))&gt;0</formula>
    </cfRule>
    <cfRule type="expression" dxfId="1035" priority="343">
      <formula>$C107="変更"</formula>
    </cfRule>
  </conditionalFormatting>
  <conditionalFormatting sqref="F107">
    <cfRule type="notContainsBlanks" dxfId="1034" priority="340">
      <formula>LEN(TRIM(F107))&gt;0</formula>
    </cfRule>
    <cfRule type="expression" dxfId="1033" priority="341">
      <formula>$C107="変更"</formula>
    </cfRule>
  </conditionalFormatting>
  <conditionalFormatting sqref="G107">
    <cfRule type="notContainsBlanks" dxfId="1032" priority="338">
      <formula>LEN(TRIM(G107))&gt;0</formula>
    </cfRule>
    <cfRule type="expression" dxfId="1031" priority="339">
      <formula>$C107="変更"</formula>
    </cfRule>
  </conditionalFormatting>
  <conditionalFormatting sqref="D109">
    <cfRule type="notContainsBlanks" dxfId="1030" priority="336">
      <formula>LEN(TRIM(D109))&gt;0</formula>
    </cfRule>
    <cfRule type="expression" dxfId="1029" priority="337">
      <formula>$C109="変更"</formula>
    </cfRule>
  </conditionalFormatting>
  <conditionalFormatting sqref="E109">
    <cfRule type="notContainsBlanks" dxfId="1028" priority="334">
      <formula>LEN(TRIM(E109))&gt;0</formula>
    </cfRule>
    <cfRule type="expression" dxfId="1027" priority="335">
      <formula>$C109="変更"</formula>
    </cfRule>
  </conditionalFormatting>
  <conditionalFormatting sqref="F109">
    <cfRule type="notContainsBlanks" dxfId="1026" priority="332">
      <formula>LEN(TRIM(F109))&gt;0</formula>
    </cfRule>
    <cfRule type="expression" dxfId="1025" priority="333">
      <formula>$C109="変更"</formula>
    </cfRule>
  </conditionalFormatting>
  <conditionalFormatting sqref="G109">
    <cfRule type="notContainsBlanks" dxfId="1024" priority="330">
      <formula>LEN(TRIM(G109))&gt;0</formula>
    </cfRule>
    <cfRule type="expression" dxfId="1023" priority="331">
      <formula>$C109="変更"</formula>
    </cfRule>
  </conditionalFormatting>
  <conditionalFormatting sqref="D111">
    <cfRule type="notContainsBlanks" dxfId="1022" priority="328">
      <formula>LEN(TRIM(D111))&gt;0</formula>
    </cfRule>
    <cfRule type="expression" dxfId="1021" priority="329">
      <formula>$C111="変更"</formula>
    </cfRule>
  </conditionalFormatting>
  <conditionalFormatting sqref="E111">
    <cfRule type="notContainsBlanks" dxfId="1020" priority="326">
      <formula>LEN(TRIM(E111))&gt;0</formula>
    </cfRule>
    <cfRule type="expression" dxfId="1019" priority="327">
      <formula>$C111="変更"</formula>
    </cfRule>
  </conditionalFormatting>
  <conditionalFormatting sqref="F111">
    <cfRule type="notContainsBlanks" dxfId="1018" priority="324">
      <formula>LEN(TRIM(F111))&gt;0</formula>
    </cfRule>
    <cfRule type="expression" dxfId="1017" priority="325">
      <formula>$C111="変更"</formula>
    </cfRule>
  </conditionalFormatting>
  <conditionalFormatting sqref="G111">
    <cfRule type="notContainsBlanks" dxfId="1016" priority="322">
      <formula>LEN(TRIM(G111))&gt;0</formula>
    </cfRule>
    <cfRule type="expression" dxfId="1015" priority="323">
      <formula>$C111="変更"</formula>
    </cfRule>
  </conditionalFormatting>
  <conditionalFormatting sqref="D113">
    <cfRule type="notContainsBlanks" dxfId="1014" priority="320">
      <formula>LEN(TRIM(D113))&gt;0</formula>
    </cfRule>
    <cfRule type="expression" dxfId="1013" priority="321">
      <formula>$C113="変更"</formula>
    </cfRule>
  </conditionalFormatting>
  <conditionalFormatting sqref="E113">
    <cfRule type="notContainsBlanks" dxfId="1012" priority="318">
      <formula>LEN(TRIM(E113))&gt;0</formula>
    </cfRule>
    <cfRule type="expression" dxfId="1011" priority="319">
      <formula>$C113="変更"</formula>
    </cfRule>
  </conditionalFormatting>
  <conditionalFormatting sqref="F113">
    <cfRule type="notContainsBlanks" dxfId="1010" priority="316">
      <formula>LEN(TRIM(F113))&gt;0</formula>
    </cfRule>
    <cfRule type="expression" dxfId="1009" priority="317">
      <formula>$C113="変更"</formula>
    </cfRule>
  </conditionalFormatting>
  <conditionalFormatting sqref="G113">
    <cfRule type="notContainsBlanks" dxfId="1008" priority="314">
      <formula>LEN(TRIM(G113))&gt;0</formula>
    </cfRule>
    <cfRule type="expression" dxfId="1007" priority="315">
      <formula>$C113="変更"</formula>
    </cfRule>
  </conditionalFormatting>
  <conditionalFormatting sqref="D115">
    <cfRule type="notContainsBlanks" dxfId="1006" priority="312">
      <formula>LEN(TRIM(D115))&gt;0</formula>
    </cfRule>
    <cfRule type="expression" dxfId="1005" priority="313">
      <formula>$C115="変更"</formula>
    </cfRule>
  </conditionalFormatting>
  <conditionalFormatting sqref="E115">
    <cfRule type="notContainsBlanks" dxfId="1004" priority="310">
      <formula>LEN(TRIM(E115))&gt;0</formula>
    </cfRule>
    <cfRule type="expression" dxfId="1003" priority="311">
      <formula>$C115="変更"</formula>
    </cfRule>
  </conditionalFormatting>
  <conditionalFormatting sqref="F115">
    <cfRule type="notContainsBlanks" dxfId="1002" priority="308">
      <formula>LEN(TRIM(F115))&gt;0</formula>
    </cfRule>
    <cfRule type="expression" dxfId="1001" priority="309">
      <formula>$C115="変更"</formula>
    </cfRule>
  </conditionalFormatting>
  <conditionalFormatting sqref="G115">
    <cfRule type="notContainsBlanks" dxfId="1000" priority="306">
      <formula>LEN(TRIM(G115))&gt;0</formula>
    </cfRule>
    <cfRule type="expression" dxfId="999" priority="307">
      <formula>$C115="変更"</formula>
    </cfRule>
  </conditionalFormatting>
  <conditionalFormatting sqref="D117">
    <cfRule type="notContainsBlanks" dxfId="998" priority="304">
      <formula>LEN(TRIM(D117))&gt;0</formula>
    </cfRule>
    <cfRule type="expression" dxfId="997" priority="305">
      <formula>$C117="変更"</formula>
    </cfRule>
  </conditionalFormatting>
  <conditionalFormatting sqref="E117">
    <cfRule type="notContainsBlanks" dxfId="996" priority="302">
      <formula>LEN(TRIM(E117))&gt;0</formula>
    </cfRule>
    <cfRule type="expression" dxfId="995" priority="303">
      <formula>$C117="変更"</formula>
    </cfRule>
  </conditionalFormatting>
  <conditionalFormatting sqref="F117">
    <cfRule type="notContainsBlanks" dxfId="994" priority="300">
      <formula>LEN(TRIM(F117))&gt;0</formula>
    </cfRule>
    <cfRule type="expression" dxfId="993" priority="301">
      <formula>$C117="変更"</formula>
    </cfRule>
  </conditionalFormatting>
  <conditionalFormatting sqref="G117">
    <cfRule type="notContainsBlanks" dxfId="992" priority="298">
      <formula>LEN(TRIM(G117))&gt;0</formula>
    </cfRule>
    <cfRule type="expression" dxfId="991" priority="299">
      <formula>$C117="変更"</formula>
    </cfRule>
  </conditionalFormatting>
  <conditionalFormatting sqref="D119">
    <cfRule type="notContainsBlanks" dxfId="990" priority="296">
      <formula>LEN(TRIM(D119))&gt;0</formula>
    </cfRule>
    <cfRule type="expression" dxfId="989" priority="297">
      <formula>$C119="変更"</formula>
    </cfRule>
  </conditionalFormatting>
  <conditionalFormatting sqref="E119">
    <cfRule type="notContainsBlanks" dxfId="988" priority="294">
      <formula>LEN(TRIM(E119))&gt;0</formula>
    </cfRule>
    <cfRule type="expression" dxfId="987" priority="295">
      <formula>$C119="変更"</formula>
    </cfRule>
  </conditionalFormatting>
  <conditionalFormatting sqref="F119">
    <cfRule type="notContainsBlanks" dxfId="986" priority="292">
      <formula>LEN(TRIM(F119))&gt;0</formula>
    </cfRule>
    <cfRule type="expression" dxfId="985" priority="293">
      <formula>$C119="変更"</formula>
    </cfRule>
  </conditionalFormatting>
  <conditionalFormatting sqref="G119">
    <cfRule type="notContainsBlanks" dxfId="984" priority="290">
      <formula>LEN(TRIM(G119))&gt;0</formula>
    </cfRule>
    <cfRule type="expression" dxfId="983" priority="291">
      <formula>$C119="変更"</formula>
    </cfRule>
  </conditionalFormatting>
  <conditionalFormatting sqref="D121">
    <cfRule type="notContainsBlanks" dxfId="982" priority="288">
      <formula>LEN(TRIM(D121))&gt;0</formula>
    </cfRule>
    <cfRule type="expression" dxfId="981" priority="289">
      <formula>$C121="変更"</formula>
    </cfRule>
  </conditionalFormatting>
  <conditionalFormatting sqref="E121">
    <cfRule type="notContainsBlanks" dxfId="980" priority="286">
      <formula>LEN(TRIM(E121))&gt;0</formula>
    </cfRule>
    <cfRule type="expression" dxfId="979" priority="287">
      <formula>$C121="変更"</formula>
    </cfRule>
  </conditionalFormatting>
  <conditionalFormatting sqref="F121">
    <cfRule type="notContainsBlanks" dxfId="978" priority="284">
      <formula>LEN(TRIM(F121))&gt;0</formula>
    </cfRule>
    <cfRule type="expression" dxfId="977" priority="285">
      <formula>$C121="変更"</formula>
    </cfRule>
  </conditionalFormatting>
  <conditionalFormatting sqref="G121">
    <cfRule type="notContainsBlanks" dxfId="976" priority="282">
      <formula>LEN(TRIM(G121))&gt;0</formula>
    </cfRule>
    <cfRule type="expression" dxfId="975" priority="283">
      <formula>$C121="変更"</formula>
    </cfRule>
  </conditionalFormatting>
  <conditionalFormatting sqref="D123">
    <cfRule type="notContainsBlanks" dxfId="974" priority="280">
      <formula>LEN(TRIM(D123))&gt;0</formula>
    </cfRule>
    <cfRule type="expression" dxfId="973" priority="281">
      <formula>$C123="変更"</formula>
    </cfRule>
  </conditionalFormatting>
  <conditionalFormatting sqref="E123">
    <cfRule type="notContainsBlanks" dxfId="972" priority="278">
      <formula>LEN(TRIM(E123))&gt;0</formula>
    </cfRule>
    <cfRule type="expression" dxfId="971" priority="279">
      <formula>$C123="変更"</formula>
    </cfRule>
  </conditionalFormatting>
  <conditionalFormatting sqref="F123">
    <cfRule type="notContainsBlanks" dxfId="970" priority="276">
      <formula>LEN(TRIM(F123))&gt;0</formula>
    </cfRule>
    <cfRule type="expression" dxfId="969" priority="277">
      <formula>$C123="変更"</formula>
    </cfRule>
  </conditionalFormatting>
  <conditionalFormatting sqref="G123">
    <cfRule type="notContainsBlanks" dxfId="968" priority="274">
      <formula>LEN(TRIM(G123))&gt;0</formula>
    </cfRule>
    <cfRule type="expression" dxfId="967" priority="275">
      <formula>$C123="変更"</formula>
    </cfRule>
  </conditionalFormatting>
  <conditionalFormatting sqref="D125">
    <cfRule type="notContainsBlanks" dxfId="966" priority="272">
      <formula>LEN(TRIM(D125))&gt;0</formula>
    </cfRule>
    <cfRule type="expression" dxfId="965" priority="273">
      <formula>$C125="変更"</formula>
    </cfRule>
  </conditionalFormatting>
  <conditionalFormatting sqref="E125">
    <cfRule type="notContainsBlanks" dxfId="964" priority="270">
      <formula>LEN(TRIM(E125))&gt;0</formula>
    </cfRule>
    <cfRule type="expression" dxfId="963" priority="271">
      <formula>$C125="変更"</formula>
    </cfRule>
  </conditionalFormatting>
  <conditionalFormatting sqref="F125">
    <cfRule type="notContainsBlanks" dxfId="962" priority="268">
      <formula>LEN(TRIM(F125))&gt;0</formula>
    </cfRule>
    <cfRule type="expression" dxfId="961" priority="269">
      <formula>$C125="変更"</formula>
    </cfRule>
  </conditionalFormatting>
  <conditionalFormatting sqref="G125">
    <cfRule type="notContainsBlanks" dxfId="960" priority="266">
      <formula>LEN(TRIM(G125))&gt;0</formula>
    </cfRule>
    <cfRule type="expression" dxfId="959" priority="267">
      <formula>$C125="変更"</formula>
    </cfRule>
  </conditionalFormatting>
  <conditionalFormatting sqref="I89">
    <cfRule type="notContainsBlanks" dxfId="958" priority="264">
      <formula>LEN(TRIM(I89))&gt;0</formula>
    </cfRule>
    <cfRule type="expression" dxfId="957" priority="265">
      <formula>$C89="変更"</formula>
    </cfRule>
  </conditionalFormatting>
  <conditionalFormatting sqref="I91">
    <cfRule type="notContainsBlanks" dxfId="956" priority="262">
      <formula>LEN(TRIM(I91))&gt;0</formula>
    </cfRule>
    <cfRule type="expression" dxfId="955" priority="263">
      <formula>$C91="変更"</formula>
    </cfRule>
  </conditionalFormatting>
  <conditionalFormatting sqref="I93">
    <cfRule type="notContainsBlanks" dxfId="954" priority="260">
      <formula>LEN(TRIM(I93))&gt;0</formula>
    </cfRule>
    <cfRule type="expression" dxfId="953" priority="261">
      <formula>$C93="変更"</formula>
    </cfRule>
  </conditionalFormatting>
  <conditionalFormatting sqref="I95">
    <cfRule type="notContainsBlanks" dxfId="952" priority="258">
      <formula>LEN(TRIM(I95))&gt;0</formula>
    </cfRule>
    <cfRule type="expression" dxfId="951" priority="259">
      <formula>$C95="変更"</formula>
    </cfRule>
  </conditionalFormatting>
  <conditionalFormatting sqref="I97">
    <cfRule type="notContainsBlanks" dxfId="950" priority="256">
      <formula>LEN(TRIM(I97))&gt;0</formula>
    </cfRule>
    <cfRule type="expression" dxfId="949" priority="257">
      <formula>$C97="変更"</formula>
    </cfRule>
  </conditionalFormatting>
  <conditionalFormatting sqref="I99">
    <cfRule type="notContainsBlanks" dxfId="948" priority="254">
      <formula>LEN(TRIM(I99))&gt;0</formula>
    </cfRule>
    <cfRule type="expression" dxfId="947" priority="255">
      <formula>$C99="変更"</formula>
    </cfRule>
  </conditionalFormatting>
  <conditionalFormatting sqref="I101">
    <cfRule type="notContainsBlanks" dxfId="946" priority="252">
      <formula>LEN(TRIM(I101))&gt;0</formula>
    </cfRule>
    <cfRule type="expression" dxfId="945" priority="253">
      <formula>$C101="変更"</formula>
    </cfRule>
  </conditionalFormatting>
  <conditionalFormatting sqref="I103">
    <cfRule type="notContainsBlanks" dxfId="944" priority="250">
      <formula>LEN(TRIM(I103))&gt;0</formula>
    </cfRule>
    <cfRule type="expression" dxfId="943" priority="251">
      <formula>$C103="変更"</formula>
    </cfRule>
  </conditionalFormatting>
  <conditionalFormatting sqref="I105">
    <cfRule type="notContainsBlanks" dxfId="942" priority="248">
      <formula>LEN(TRIM(I105))&gt;0</formula>
    </cfRule>
    <cfRule type="expression" dxfId="941" priority="249">
      <formula>$C105="変更"</formula>
    </cfRule>
  </conditionalFormatting>
  <conditionalFormatting sqref="I107">
    <cfRule type="notContainsBlanks" dxfId="940" priority="246">
      <formula>LEN(TRIM(I107))&gt;0</formula>
    </cfRule>
    <cfRule type="expression" dxfId="939" priority="247">
      <formula>$C107="変更"</formula>
    </cfRule>
  </conditionalFormatting>
  <conditionalFormatting sqref="I109">
    <cfRule type="notContainsBlanks" dxfId="938" priority="244">
      <formula>LEN(TRIM(I109))&gt;0</formula>
    </cfRule>
    <cfRule type="expression" dxfId="937" priority="245">
      <formula>$C109="変更"</formula>
    </cfRule>
  </conditionalFormatting>
  <conditionalFormatting sqref="I111">
    <cfRule type="notContainsBlanks" dxfId="936" priority="242">
      <formula>LEN(TRIM(I111))&gt;0</formula>
    </cfRule>
    <cfRule type="expression" dxfId="935" priority="243">
      <formula>$C111="変更"</formula>
    </cfRule>
  </conditionalFormatting>
  <conditionalFormatting sqref="I113">
    <cfRule type="notContainsBlanks" dxfId="934" priority="240">
      <formula>LEN(TRIM(I113))&gt;0</formula>
    </cfRule>
    <cfRule type="expression" dxfId="933" priority="241">
      <formula>$C113="変更"</formula>
    </cfRule>
  </conditionalFormatting>
  <conditionalFormatting sqref="I115">
    <cfRule type="notContainsBlanks" dxfId="932" priority="238">
      <formula>LEN(TRIM(I115))&gt;0</formula>
    </cfRule>
    <cfRule type="expression" dxfId="931" priority="239">
      <formula>$C115="変更"</formula>
    </cfRule>
  </conditionalFormatting>
  <conditionalFormatting sqref="I117">
    <cfRule type="notContainsBlanks" dxfId="930" priority="236">
      <formula>LEN(TRIM(I117))&gt;0</formula>
    </cfRule>
    <cfRule type="expression" dxfId="929" priority="237">
      <formula>$C117="変更"</formula>
    </cfRule>
  </conditionalFormatting>
  <conditionalFormatting sqref="I119">
    <cfRule type="notContainsBlanks" dxfId="928" priority="234">
      <formula>LEN(TRIM(I119))&gt;0</formula>
    </cfRule>
    <cfRule type="expression" dxfId="927" priority="235">
      <formula>$C119="変更"</formula>
    </cfRule>
  </conditionalFormatting>
  <conditionalFormatting sqref="I121">
    <cfRule type="notContainsBlanks" dxfId="926" priority="232">
      <formula>LEN(TRIM(I121))&gt;0</formula>
    </cfRule>
    <cfRule type="expression" dxfId="925" priority="233">
      <formula>$C121="変更"</formula>
    </cfRule>
  </conditionalFormatting>
  <conditionalFormatting sqref="I123">
    <cfRule type="notContainsBlanks" dxfId="924" priority="230">
      <formula>LEN(TRIM(I123))&gt;0</formula>
    </cfRule>
    <cfRule type="expression" dxfId="923" priority="231">
      <formula>$C123="変更"</formula>
    </cfRule>
  </conditionalFormatting>
  <conditionalFormatting sqref="I125">
    <cfRule type="notContainsBlanks" dxfId="922" priority="228">
      <formula>LEN(TRIM(I125))&gt;0</formula>
    </cfRule>
    <cfRule type="expression" dxfId="921" priority="229">
      <formula>$C125="変更"</formula>
    </cfRule>
  </conditionalFormatting>
  <conditionalFormatting sqref="C127">
    <cfRule type="containsText" dxfId="920" priority="225" operator="containsText" text="選択">
      <formula>NOT(ISERROR(SEARCH("選択",C127)))</formula>
    </cfRule>
    <cfRule type="beginsWith" dxfId="919" priority="226" operator="beginsWith" text="中止">
      <formula>LEFT(C127,LEN("中止"))="中止"</formula>
    </cfRule>
    <cfRule type="beginsWith" dxfId="918" priority="227" operator="beginsWith" text="変更">
      <formula>LEFT(C127,LEN("変更"))="変更"</formula>
    </cfRule>
  </conditionalFormatting>
  <conditionalFormatting sqref="C129">
    <cfRule type="containsText" dxfId="917" priority="222" operator="containsText" text="選択">
      <formula>NOT(ISERROR(SEARCH("選択",C129)))</formula>
    </cfRule>
    <cfRule type="beginsWith" dxfId="916" priority="223" operator="beginsWith" text="中止">
      <formula>LEFT(C129,LEN("中止"))="中止"</formula>
    </cfRule>
    <cfRule type="beginsWith" dxfId="915" priority="224" operator="beginsWith" text="変更">
      <formula>LEFT(C129,LEN("変更"))="変更"</formula>
    </cfRule>
  </conditionalFormatting>
  <conditionalFormatting sqref="C131">
    <cfRule type="containsText" dxfId="914" priority="219" operator="containsText" text="選択">
      <formula>NOT(ISERROR(SEARCH("選択",C131)))</formula>
    </cfRule>
    <cfRule type="beginsWith" dxfId="913" priority="220" operator="beginsWith" text="中止">
      <formula>LEFT(C131,LEN("中止"))="中止"</formula>
    </cfRule>
    <cfRule type="beginsWith" dxfId="912" priority="221" operator="beginsWith" text="変更">
      <formula>LEFT(C131,LEN("変更"))="変更"</formula>
    </cfRule>
  </conditionalFormatting>
  <conditionalFormatting sqref="C133">
    <cfRule type="containsText" dxfId="911" priority="216" operator="containsText" text="選択">
      <formula>NOT(ISERROR(SEARCH("選択",C133)))</formula>
    </cfRule>
    <cfRule type="beginsWith" dxfId="910" priority="217" operator="beginsWith" text="中止">
      <formula>LEFT(C133,LEN("中止"))="中止"</formula>
    </cfRule>
    <cfRule type="beginsWith" dxfId="909" priority="218" operator="beginsWith" text="変更">
      <formula>LEFT(C133,LEN("変更"))="変更"</formula>
    </cfRule>
  </conditionalFormatting>
  <conditionalFormatting sqref="C135">
    <cfRule type="containsText" dxfId="908" priority="213" operator="containsText" text="選択">
      <formula>NOT(ISERROR(SEARCH("選択",C135)))</formula>
    </cfRule>
    <cfRule type="beginsWith" dxfId="907" priority="214" operator="beginsWith" text="中止">
      <formula>LEFT(C135,LEN("中止"))="中止"</formula>
    </cfRule>
    <cfRule type="beginsWith" dxfId="906" priority="215" operator="beginsWith" text="変更">
      <formula>LEFT(C135,LEN("変更"))="変更"</formula>
    </cfRule>
  </conditionalFormatting>
  <conditionalFormatting sqref="C137">
    <cfRule type="containsText" dxfId="905" priority="210" operator="containsText" text="選択">
      <formula>NOT(ISERROR(SEARCH("選択",C137)))</formula>
    </cfRule>
    <cfRule type="beginsWith" dxfId="904" priority="211" operator="beginsWith" text="中止">
      <formula>LEFT(C137,LEN("中止"))="中止"</formula>
    </cfRule>
    <cfRule type="beginsWith" dxfId="903" priority="212" operator="beginsWith" text="変更">
      <formula>LEFT(C137,LEN("変更"))="変更"</formula>
    </cfRule>
  </conditionalFormatting>
  <conditionalFormatting sqref="C147 C145 C143 C141 C139">
    <cfRule type="containsText" dxfId="902" priority="207" operator="containsText" text="選択">
      <formula>NOT(ISERROR(SEARCH("選択",C139)))</formula>
    </cfRule>
    <cfRule type="beginsWith" dxfId="901" priority="208" operator="beginsWith" text="中止">
      <formula>LEFT(C139,LEN("中止"))="中止"</formula>
    </cfRule>
    <cfRule type="beginsWith" dxfId="900" priority="209" operator="beginsWith" text="変更">
      <formula>LEFT(C139,LEN("変更"))="変更"</formula>
    </cfRule>
  </conditionalFormatting>
  <conditionalFormatting sqref="C157 C155 C153 C151 C149">
    <cfRule type="containsText" dxfId="899" priority="204" operator="containsText" text="選択">
      <formula>NOT(ISERROR(SEARCH("選択",C149)))</formula>
    </cfRule>
    <cfRule type="beginsWith" dxfId="898" priority="205" operator="beginsWith" text="中止">
      <formula>LEFT(C149,LEN("中止"))="中止"</formula>
    </cfRule>
    <cfRule type="beginsWith" dxfId="897" priority="206" operator="beginsWith" text="変更">
      <formula>LEFT(C149,LEN("変更"))="変更"</formula>
    </cfRule>
  </conditionalFormatting>
  <conditionalFormatting sqref="C165 C163 C161 C159">
    <cfRule type="containsText" dxfId="896" priority="201" operator="containsText" text="選択">
      <formula>NOT(ISERROR(SEARCH("選択",C159)))</formula>
    </cfRule>
    <cfRule type="beginsWith" dxfId="895" priority="202" operator="beginsWith" text="中止">
      <formula>LEFT(C159,LEN("中止"))="中止"</formula>
    </cfRule>
    <cfRule type="beginsWith" dxfId="894" priority="203" operator="beginsWith" text="変更">
      <formula>LEFT(C159,LEN("変更"))="変更"</formula>
    </cfRule>
  </conditionalFormatting>
  <conditionalFormatting sqref="D127">
    <cfRule type="notContainsBlanks" dxfId="893" priority="199">
      <formula>LEN(TRIM(D127))&gt;0</formula>
    </cfRule>
    <cfRule type="expression" dxfId="892" priority="200">
      <formula>$C127="変更"</formula>
    </cfRule>
  </conditionalFormatting>
  <conditionalFormatting sqref="E127">
    <cfRule type="notContainsBlanks" dxfId="891" priority="197">
      <formula>LEN(TRIM(E127))&gt;0</formula>
    </cfRule>
    <cfRule type="expression" dxfId="890" priority="198">
      <formula>$C127="変更"</formula>
    </cfRule>
  </conditionalFormatting>
  <conditionalFormatting sqref="F127">
    <cfRule type="notContainsBlanks" dxfId="889" priority="195">
      <formula>LEN(TRIM(F127))&gt;0</formula>
    </cfRule>
    <cfRule type="expression" dxfId="888" priority="196">
      <formula>$C127="変更"</formula>
    </cfRule>
  </conditionalFormatting>
  <conditionalFormatting sqref="G127">
    <cfRule type="notContainsBlanks" dxfId="887" priority="193">
      <formula>LEN(TRIM(G127))&gt;0</formula>
    </cfRule>
    <cfRule type="expression" dxfId="886" priority="194">
      <formula>$C127="変更"</formula>
    </cfRule>
  </conditionalFormatting>
  <conditionalFormatting sqref="I127">
    <cfRule type="notContainsBlanks" dxfId="885" priority="191">
      <formula>LEN(TRIM(I127))&gt;0</formula>
    </cfRule>
    <cfRule type="expression" dxfId="884" priority="192">
      <formula>$C127="変更"</formula>
    </cfRule>
  </conditionalFormatting>
  <conditionalFormatting sqref="D129">
    <cfRule type="notContainsBlanks" dxfId="883" priority="189">
      <formula>LEN(TRIM(D129))&gt;0</formula>
    </cfRule>
    <cfRule type="expression" dxfId="882" priority="190">
      <formula>$C129="変更"</formula>
    </cfRule>
  </conditionalFormatting>
  <conditionalFormatting sqref="E129">
    <cfRule type="notContainsBlanks" dxfId="881" priority="187">
      <formula>LEN(TRIM(E129))&gt;0</formula>
    </cfRule>
    <cfRule type="expression" dxfId="880" priority="188">
      <formula>$C129="変更"</formula>
    </cfRule>
  </conditionalFormatting>
  <conditionalFormatting sqref="F129">
    <cfRule type="notContainsBlanks" dxfId="879" priority="185">
      <formula>LEN(TRIM(F129))&gt;0</formula>
    </cfRule>
    <cfRule type="expression" dxfId="878" priority="186">
      <formula>$C129="変更"</formula>
    </cfRule>
  </conditionalFormatting>
  <conditionalFormatting sqref="G129">
    <cfRule type="notContainsBlanks" dxfId="877" priority="183">
      <formula>LEN(TRIM(G129))&gt;0</formula>
    </cfRule>
    <cfRule type="expression" dxfId="876" priority="184">
      <formula>$C129="変更"</formula>
    </cfRule>
  </conditionalFormatting>
  <conditionalFormatting sqref="D131">
    <cfRule type="notContainsBlanks" dxfId="875" priority="181">
      <formula>LEN(TRIM(D131))&gt;0</formula>
    </cfRule>
    <cfRule type="expression" dxfId="874" priority="182">
      <formula>$C131="変更"</formula>
    </cfRule>
  </conditionalFormatting>
  <conditionalFormatting sqref="E131">
    <cfRule type="notContainsBlanks" dxfId="873" priority="179">
      <formula>LEN(TRIM(E131))&gt;0</formula>
    </cfRule>
    <cfRule type="expression" dxfId="872" priority="180">
      <formula>$C131="変更"</formula>
    </cfRule>
  </conditionalFormatting>
  <conditionalFormatting sqref="F131">
    <cfRule type="notContainsBlanks" dxfId="871" priority="177">
      <formula>LEN(TRIM(F131))&gt;0</formula>
    </cfRule>
    <cfRule type="expression" dxfId="870" priority="178">
      <formula>$C131="変更"</formula>
    </cfRule>
  </conditionalFormatting>
  <conditionalFormatting sqref="G131">
    <cfRule type="notContainsBlanks" dxfId="869" priority="175">
      <formula>LEN(TRIM(G131))&gt;0</formula>
    </cfRule>
    <cfRule type="expression" dxfId="868" priority="176">
      <formula>$C131="変更"</formula>
    </cfRule>
  </conditionalFormatting>
  <conditionalFormatting sqref="D133">
    <cfRule type="notContainsBlanks" dxfId="867" priority="173">
      <formula>LEN(TRIM(D133))&gt;0</formula>
    </cfRule>
    <cfRule type="expression" dxfId="866" priority="174">
      <formula>$C133="変更"</formula>
    </cfRule>
  </conditionalFormatting>
  <conditionalFormatting sqref="E133">
    <cfRule type="notContainsBlanks" dxfId="865" priority="171">
      <formula>LEN(TRIM(E133))&gt;0</formula>
    </cfRule>
    <cfRule type="expression" dxfId="864" priority="172">
      <formula>$C133="変更"</formula>
    </cfRule>
  </conditionalFormatting>
  <conditionalFormatting sqref="F133">
    <cfRule type="notContainsBlanks" dxfId="863" priority="169">
      <formula>LEN(TRIM(F133))&gt;0</formula>
    </cfRule>
    <cfRule type="expression" dxfId="862" priority="170">
      <formula>$C133="変更"</formula>
    </cfRule>
  </conditionalFormatting>
  <conditionalFormatting sqref="G133">
    <cfRule type="notContainsBlanks" dxfId="861" priority="167">
      <formula>LEN(TRIM(G133))&gt;0</formula>
    </cfRule>
    <cfRule type="expression" dxfId="860" priority="168">
      <formula>$C133="変更"</formula>
    </cfRule>
  </conditionalFormatting>
  <conditionalFormatting sqref="D135">
    <cfRule type="notContainsBlanks" dxfId="859" priority="165">
      <formula>LEN(TRIM(D135))&gt;0</formula>
    </cfRule>
    <cfRule type="expression" dxfId="858" priority="166">
      <formula>$C135="変更"</formula>
    </cfRule>
  </conditionalFormatting>
  <conditionalFormatting sqref="E135">
    <cfRule type="notContainsBlanks" dxfId="857" priority="163">
      <formula>LEN(TRIM(E135))&gt;0</formula>
    </cfRule>
    <cfRule type="expression" dxfId="856" priority="164">
      <formula>$C135="変更"</formula>
    </cfRule>
  </conditionalFormatting>
  <conditionalFormatting sqref="F135">
    <cfRule type="notContainsBlanks" dxfId="855" priority="161">
      <formula>LEN(TRIM(F135))&gt;0</formula>
    </cfRule>
    <cfRule type="expression" dxfId="854" priority="162">
      <formula>$C135="変更"</formula>
    </cfRule>
  </conditionalFormatting>
  <conditionalFormatting sqref="G135">
    <cfRule type="notContainsBlanks" dxfId="853" priority="159">
      <formula>LEN(TRIM(G135))&gt;0</formula>
    </cfRule>
    <cfRule type="expression" dxfId="852" priority="160">
      <formula>$C135="変更"</formula>
    </cfRule>
  </conditionalFormatting>
  <conditionalFormatting sqref="D137">
    <cfRule type="notContainsBlanks" dxfId="851" priority="157">
      <formula>LEN(TRIM(D137))&gt;0</formula>
    </cfRule>
    <cfRule type="expression" dxfId="850" priority="158">
      <formula>$C137="変更"</formula>
    </cfRule>
  </conditionalFormatting>
  <conditionalFormatting sqref="E137">
    <cfRule type="notContainsBlanks" dxfId="849" priority="155">
      <formula>LEN(TRIM(E137))&gt;0</formula>
    </cfRule>
    <cfRule type="expression" dxfId="848" priority="156">
      <formula>$C137="変更"</formula>
    </cfRule>
  </conditionalFormatting>
  <conditionalFormatting sqref="F137">
    <cfRule type="notContainsBlanks" dxfId="847" priority="153">
      <formula>LEN(TRIM(F137))&gt;0</formula>
    </cfRule>
    <cfRule type="expression" dxfId="846" priority="154">
      <formula>$C137="変更"</formula>
    </cfRule>
  </conditionalFormatting>
  <conditionalFormatting sqref="G137">
    <cfRule type="notContainsBlanks" dxfId="845" priority="151">
      <formula>LEN(TRIM(G137))&gt;0</formula>
    </cfRule>
    <cfRule type="expression" dxfId="844" priority="152">
      <formula>$C137="変更"</formula>
    </cfRule>
  </conditionalFormatting>
  <conditionalFormatting sqref="D139">
    <cfRule type="notContainsBlanks" dxfId="843" priority="149">
      <formula>LEN(TRIM(D139))&gt;0</formula>
    </cfRule>
    <cfRule type="expression" dxfId="842" priority="150">
      <formula>$C139="変更"</formula>
    </cfRule>
  </conditionalFormatting>
  <conditionalFormatting sqref="E139">
    <cfRule type="notContainsBlanks" dxfId="841" priority="147">
      <formula>LEN(TRIM(E139))&gt;0</formula>
    </cfRule>
    <cfRule type="expression" dxfId="840" priority="148">
      <formula>$C139="変更"</formula>
    </cfRule>
  </conditionalFormatting>
  <conditionalFormatting sqref="F139">
    <cfRule type="notContainsBlanks" dxfId="839" priority="145">
      <formula>LEN(TRIM(F139))&gt;0</formula>
    </cfRule>
    <cfRule type="expression" dxfId="838" priority="146">
      <formula>$C139="変更"</formula>
    </cfRule>
  </conditionalFormatting>
  <conditionalFormatting sqref="G139">
    <cfRule type="notContainsBlanks" dxfId="837" priority="143">
      <formula>LEN(TRIM(G139))&gt;0</formula>
    </cfRule>
    <cfRule type="expression" dxfId="836" priority="144">
      <formula>$C139="変更"</formula>
    </cfRule>
  </conditionalFormatting>
  <conditionalFormatting sqref="D141">
    <cfRule type="notContainsBlanks" dxfId="835" priority="141">
      <formula>LEN(TRIM(D141))&gt;0</formula>
    </cfRule>
    <cfRule type="expression" dxfId="834" priority="142">
      <formula>$C141="変更"</formula>
    </cfRule>
  </conditionalFormatting>
  <conditionalFormatting sqref="E141">
    <cfRule type="notContainsBlanks" dxfId="833" priority="139">
      <formula>LEN(TRIM(E141))&gt;0</formula>
    </cfRule>
    <cfRule type="expression" dxfId="832" priority="140">
      <formula>$C141="変更"</formula>
    </cfRule>
  </conditionalFormatting>
  <conditionalFormatting sqref="F141">
    <cfRule type="notContainsBlanks" dxfId="831" priority="137">
      <formula>LEN(TRIM(F141))&gt;0</formula>
    </cfRule>
    <cfRule type="expression" dxfId="830" priority="138">
      <formula>$C141="変更"</formula>
    </cfRule>
  </conditionalFormatting>
  <conditionalFormatting sqref="G141">
    <cfRule type="notContainsBlanks" dxfId="829" priority="135">
      <formula>LEN(TRIM(G141))&gt;0</formula>
    </cfRule>
    <cfRule type="expression" dxfId="828" priority="136">
      <formula>$C141="変更"</formula>
    </cfRule>
  </conditionalFormatting>
  <conditionalFormatting sqref="D143">
    <cfRule type="notContainsBlanks" dxfId="827" priority="133">
      <formula>LEN(TRIM(D143))&gt;0</formula>
    </cfRule>
    <cfRule type="expression" dxfId="826" priority="134">
      <formula>$C143="変更"</formula>
    </cfRule>
  </conditionalFormatting>
  <conditionalFormatting sqref="E143">
    <cfRule type="notContainsBlanks" dxfId="825" priority="131">
      <formula>LEN(TRIM(E143))&gt;0</formula>
    </cfRule>
    <cfRule type="expression" dxfId="824" priority="132">
      <formula>$C143="変更"</formula>
    </cfRule>
  </conditionalFormatting>
  <conditionalFormatting sqref="F143">
    <cfRule type="notContainsBlanks" dxfId="823" priority="129">
      <formula>LEN(TRIM(F143))&gt;0</formula>
    </cfRule>
    <cfRule type="expression" dxfId="822" priority="130">
      <formula>$C143="変更"</formula>
    </cfRule>
  </conditionalFormatting>
  <conditionalFormatting sqref="G143">
    <cfRule type="notContainsBlanks" dxfId="821" priority="127">
      <formula>LEN(TRIM(G143))&gt;0</formula>
    </cfRule>
    <cfRule type="expression" dxfId="820" priority="128">
      <formula>$C143="変更"</formula>
    </cfRule>
  </conditionalFormatting>
  <conditionalFormatting sqref="D145">
    <cfRule type="notContainsBlanks" dxfId="819" priority="125">
      <formula>LEN(TRIM(D145))&gt;0</formula>
    </cfRule>
    <cfRule type="expression" dxfId="818" priority="126">
      <formula>$C145="変更"</formula>
    </cfRule>
  </conditionalFormatting>
  <conditionalFormatting sqref="E145">
    <cfRule type="notContainsBlanks" dxfId="817" priority="123">
      <formula>LEN(TRIM(E145))&gt;0</formula>
    </cfRule>
    <cfRule type="expression" dxfId="816" priority="124">
      <formula>$C145="変更"</formula>
    </cfRule>
  </conditionalFormatting>
  <conditionalFormatting sqref="F145">
    <cfRule type="notContainsBlanks" dxfId="815" priority="121">
      <formula>LEN(TRIM(F145))&gt;0</formula>
    </cfRule>
    <cfRule type="expression" dxfId="814" priority="122">
      <formula>$C145="変更"</formula>
    </cfRule>
  </conditionalFormatting>
  <conditionalFormatting sqref="G145">
    <cfRule type="notContainsBlanks" dxfId="813" priority="119">
      <formula>LEN(TRIM(G145))&gt;0</formula>
    </cfRule>
    <cfRule type="expression" dxfId="812" priority="120">
      <formula>$C145="変更"</formula>
    </cfRule>
  </conditionalFormatting>
  <conditionalFormatting sqref="D147">
    <cfRule type="notContainsBlanks" dxfId="811" priority="117">
      <formula>LEN(TRIM(D147))&gt;0</formula>
    </cfRule>
    <cfRule type="expression" dxfId="810" priority="118">
      <formula>$C147="変更"</formula>
    </cfRule>
  </conditionalFormatting>
  <conditionalFormatting sqref="E147">
    <cfRule type="notContainsBlanks" dxfId="809" priority="115">
      <formula>LEN(TRIM(E147))&gt;0</formula>
    </cfRule>
    <cfRule type="expression" dxfId="808" priority="116">
      <formula>$C147="変更"</formula>
    </cfRule>
  </conditionalFormatting>
  <conditionalFormatting sqref="F147">
    <cfRule type="notContainsBlanks" dxfId="807" priority="113">
      <formula>LEN(TRIM(F147))&gt;0</formula>
    </cfRule>
    <cfRule type="expression" dxfId="806" priority="114">
      <formula>$C147="変更"</formula>
    </cfRule>
  </conditionalFormatting>
  <conditionalFormatting sqref="G147">
    <cfRule type="notContainsBlanks" dxfId="805" priority="111">
      <formula>LEN(TRIM(G147))&gt;0</formula>
    </cfRule>
    <cfRule type="expression" dxfId="804" priority="112">
      <formula>$C147="変更"</formula>
    </cfRule>
  </conditionalFormatting>
  <conditionalFormatting sqref="D149">
    <cfRule type="notContainsBlanks" dxfId="803" priority="109">
      <formula>LEN(TRIM(D149))&gt;0</formula>
    </cfRule>
    <cfRule type="expression" dxfId="802" priority="110">
      <formula>$C149="変更"</formula>
    </cfRule>
  </conditionalFormatting>
  <conditionalFormatting sqref="E149">
    <cfRule type="notContainsBlanks" dxfId="801" priority="107">
      <formula>LEN(TRIM(E149))&gt;0</formula>
    </cfRule>
    <cfRule type="expression" dxfId="800" priority="108">
      <formula>$C149="変更"</formula>
    </cfRule>
  </conditionalFormatting>
  <conditionalFormatting sqref="F149">
    <cfRule type="notContainsBlanks" dxfId="799" priority="105">
      <formula>LEN(TRIM(F149))&gt;0</formula>
    </cfRule>
    <cfRule type="expression" dxfId="798" priority="106">
      <formula>$C149="変更"</formula>
    </cfRule>
  </conditionalFormatting>
  <conditionalFormatting sqref="G149">
    <cfRule type="notContainsBlanks" dxfId="797" priority="103">
      <formula>LEN(TRIM(G149))&gt;0</formula>
    </cfRule>
    <cfRule type="expression" dxfId="796" priority="104">
      <formula>$C149="変更"</formula>
    </cfRule>
  </conditionalFormatting>
  <conditionalFormatting sqref="D151">
    <cfRule type="notContainsBlanks" dxfId="795" priority="101">
      <formula>LEN(TRIM(D151))&gt;0</formula>
    </cfRule>
    <cfRule type="expression" dxfId="794" priority="102">
      <formula>$C151="変更"</formula>
    </cfRule>
  </conditionalFormatting>
  <conditionalFormatting sqref="E151">
    <cfRule type="notContainsBlanks" dxfId="793" priority="99">
      <formula>LEN(TRIM(E151))&gt;0</formula>
    </cfRule>
    <cfRule type="expression" dxfId="792" priority="100">
      <formula>$C151="変更"</formula>
    </cfRule>
  </conditionalFormatting>
  <conditionalFormatting sqref="F151">
    <cfRule type="notContainsBlanks" dxfId="791" priority="97">
      <formula>LEN(TRIM(F151))&gt;0</formula>
    </cfRule>
    <cfRule type="expression" dxfId="790" priority="98">
      <formula>$C151="変更"</formula>
    </cfRule>
  </conditionalFormatting>
  <conditionalFormatting sqref="G151">
    <cfRule type="notContainsBlanks" dxfId="789" priority="95">
      <formula>LEN(TRIM(G151))&gt;0</formula>
    </cfRule>
    <cfRule type="expression" dxfId="788" priority="96">
      <formula>$C151="変更"</formula>
    </cfRule>
  </conditionalFormatting>
  <conditionalFormatting sqref="D153">
    <cfRule type="notContainsBlanks" dxfId="787" priority="93">
      <formula>LEN(TRIM(D153))&gt;0</formula>
    </cfRule>
    <cfRule type="expression" dxfId="786" priority="94">
      <formula>$C153="変更"</formula>
    </cfRule>
  </conditionalFormatting>
  <conditionalFormatting sqref="E153">
    <cfRule type="notContainsBlanks" dxfId="785" priority="91">
      <formula>LEN(TRIM(E153))&gt;0</formula>
    </cfRule>
    <cfRule type="expression" dxfId="784" priority="92">
      <formula>$C153="変更"</formula>
    </cfRule>
  </conditionalFormatting>
  <conditionalFormatting sqref="F153">
    <cfRule type="notContainsBlanks" dxfId="783" priority="89">
      <formula>LEN(TRIM(F153))&gt;0</formula>
    </cfRule>
    <cfRule type="expression" dxfId="782" priority="90">
      <formula>$C153="変更"</formula>
    </cfRule>
  </conditionalFormatting>
  <conditionalFormatting sqref="G153">
    <cfRule type="notContainsBlanks" dxfId="781" priority="87">
      <formula>LEN(TRIM(G153))&gt;0</formula>
    </cfRule>
    <cfRule type="expression" dxfId="780" priority="88">
      <formula>$C153="変更"</formula>
    </cfRule>
  </conditionalFormatting>
  <conditionalFormatting sqref="D155">
    <cfRule type="notContainsBlanks" dxfId="779" priority="85">
      <formula>LEN(TRIM(D155))&gt;0</formula>
    </cfRule>
    <cfRule type="expression" dxfId="778" priority="86">
      <formula>$C155="変更"</formula>
    </cfRule>
  </conditionalFormatting>
  <conditionalFormatting sqref="E155">
    <cfRule type="notContainsBlanks" dxfId="777" priority="83">
      <formula>LEN(TRIM(E155))&gt;0</formula>
    </cfRule>
    <cfRule type="expression" dxfId="776" priority="84">
      <formula>$C155="変更"</formula>
    </cfRule>
  </conditionalFormatting>
  <conditionalFormatting sqref="F155">
    <cfRule type="notContainsBlanks" dxfId="775" priority="81">
      <formula>LEN(TRIM(F155))&gt;0</formula>
    </cfRule>
    <cfRule type="expression" dxfId="774" priority="82">
      <formula>$C155="変更"</formula>
    </cfRule>
  </conditionalFormatting>
  <conditionalFormatting sqref="G155">
    <cfRule type="notContainsBlanks" dxfId="773" priority="79">
      <formula>LEN(TRIM(G155))&gt;0</formula>
    </cfRule>
    <cfRule type="expression" dxfId="772" priority="80">
      <formula>$C155="変更"</formula>
    </cfRule>
  </conditionalFormatting>
  <conditionalFormatting sqref="D157">
    <cfRule type="notContainsBlanks" dxfId="771" priority="77">
      <formula>LEN(TRIM(D157))&gt;0</formula>
    </cfRule>
    <cfRule type="expression" dxfId="770" priority="78">
      <formula>$C157="変更"</formula>
    </cfRule>
  </conditionalFormatting>
  <conditionalFormatting sqref="E157">
    <cfRule type="notContainsBlanks" dxfId="769" priority="75">
      <formula>LEN(TRIM(E157))&gt;0</formula>
    </cfRule>
    <cfRule type="expression" dxfId="768" priority="76">
      <formula>$C157="変更"</formula>
    </cfRule>
  </conditionalFormatting>
  <conditionalFormatting sqref="F157">
    <cfRule type="notContainsBlanks" dxfId="767" priority="73">
      <formula>LEN(TRIM(F157))&gt;0</formula>
    </cfRule>
    <cfRule type="expression" dxfId="766" priority="74">
      <formula>$C157="変更"</formula>
    </cfRule>
  </conditionalFormatting>
  <conditionalFormatting sqref="G157">
    <cfRule type="notContainsBlanks" dxfId="765" priority="71">
      <formula>LEN(TRIM(G157))&gt;0</formula>
    </cfRule>
    <cfRule type="expression" dxfId="764" priority="72">
      <formula>$C157="変更"</formula>
    </cfRule>
  </conditionalFormatting>
  <conditionalFormatting sqref="D159">
    <cfRule type="notContainsBlanks" dxfId="763" priority="69">
      <formula>LEN(TRIM(D159))&gt;0</formula>
    </cfRule>
    <cfRule type="expression" dxfId="762" priority="70">
      <formula>$C159="変更"</formula>
    </cfRule>
  </conditionalFormatting>
  <conditionalFormatting sqref="E159">
    <cfRule type="notContainsBlanks" dxfId="761" priority="67">
      <formula>LEN(TRIM(E159))&gt;0</formula>
    </cfRule>
    <cfRule type="expression" dxfId="760" priority="68">
      <formula>$C159="変更"</formula>
    </cfRule>
  </conditionalFormatting>
  <conditionalFormatting sqref="F159">
    <cfRule type="notContainsBlanks" dxfId="759" priority="65">
      <formula>LEN(TRIM(F159))&gt;0</formula>
    </cfRule>
    <cfRule type="expression" dxfId="758" priority="66">
      <formula>$C159="変更"</formula>
    </cfRule>
  </conditionalFormatting>
  <conditionalFormatting sqref="G159">
    <cfRule type="notContainsBlanks" dxfId="757" priority="63">
      <formula>LEN(TRIM(G159))&gt;0</formula>
    </cfRule>
    <cfRule type="expression" dxfId="756" priority="64">
      <formula>$C159="変更"</formula>
    </cfRule>
  </conditionalFormatting>
  <conditionalFormatting sqref="D161">
    <cfRule type="notContainsBlanks" dxfId="755" priority="61">
      <formula>LEN(TRIM(D161))&gt;0</formula>
    </cfRule>
    <cfRule type="expression" dxfId="754" priority="62">
      <formula>$C161="変更"</formula>
    </cfRule>
  </conditionalFormatting>
  <conditionalFormatting sqref="E161">
    <cfRule type="notContainsBlanks" dxfId="753" priority="59">
      <formula>LEN(TRIM(E161))&gt;0</formula>
    </cfRule>
    <cfRule type="expression" dxfId="752" priority="60">
      <formula>$C161="変更"</formula>
    </cfRule>
  </conditionalFormatting>
  <conditionalFormatting sqref="F161">
    <cfRule type="notContainsBlanks" dxfId="751" priority="57">
      <formula>LEN(TRIM(F161))&gt;0</formula>
    </cfRule>
    <cfRule type="expression" dxfId="750" priority="58">
      <formula>$C161="変更"</formula>
    </cfRule>
  </conditionalFormatting>
  <conditionalFormatting sqref="G161">
    <cfRule type="notContainsBlanks" dxfId="749" priority="55">
      <formula>LEN(TRIM(G161))&gt;0</formula>
    </cfRule>
    <cfRule type="expression" dxfId="748" priority="56">
      <formula>$C161="変更"</formula>
    </cfRule>
  </conditionalFormatting>
  <conditionalFormatting sqref="D163">
    <cfRule type="notContainsBlanks" dxfId="747" priority="53">
      <formula>LEN(TRIM(D163))&gt;0</formula>
    </cfRule>
    <cfRule type="expression" dxfId="746" priority="54">
      <formula>$C163="変更"</formula>
    </cfRule>
  </conditionalFormatting>
  <conditionalFormatting sqref="E163">
    <cfRule type="notContainsBlanks" dxfId="745" priority="51">
      <formula>LEN(TRIM(E163))&gt;0</formula>
    </cfRule>
    <cfRule type="expression" dxfId="744" priority="52">
      <formula>$C163="変更"</formula>
    </cfRule>
  </conditionalFormatting>
  <conditionalFormatting sqref="F163">
    <cfRule type="notContainsBlanks" dxfId="743" priority="49">
      <formula>LEN(TRIM(F163))&gt;0</formula>
    </cfRule>
    <cfRule type="expression" dxfId="742" priority="50">
      <formula>$C163="変更"</formula>
    </cfRule>
  </conditionalFormatting>
  <conditionalFormatting sqref="G163">
    <cfRule type="notContainsBlanks" dxfId="741" priority="47">
      <formula>LEN(TRIM(G163))&gt;0</formula>
    </cfRule>
    <cfRule type="expression" dxfId="740" priority="48">
      <formula>$C163="変更"</formula>
    </cfRule>
  </conditionalFormatting>
  <conditionalFormatting sqref="D165">
    <cfRule type="notContainsBlanks" dxfId="739" priority="45">
      <formula>LEN(TRIM(D165))&gt;0</formula>
    </cfRule>
    <cfRule type="expression" dxfId="738" priority="46">
      <formula>$C165="変更"</formula>
    </cfRule>
  </conditionalFormatting>
  <conditionalFormatting sqref="E165">
    <cfRule type="notContainsBlanks" dxfId="737" priority="43">
      <formula>LEN(TRIM(E165))&gt;0</formula>
    </cfRule>
    <cfRule type="expression" dxfId="736" priority="44">
      <formula>$C165="変更"</formula>
    </cfRule>
  </conditionalFormatting>
  <conditionalFormatting sqref="F165">
    <cfRule type="notContainsBlanks" dxfId="735" priority="41">
      <formula>LEN(TRIM(F165))&gt;0</formula>
    </cfRule>
    <cfRule type="expression" dxfId="734" priority="42">
      <formula>$C165="変更"</formula>
    </cfRule>
  </conditionalFormatting>
  <conditionalFormatting sqref="G165">
    <cfRule type="notContainsBlanks" dxfId="733" priority="39">
      <formula>LEN(TRIM(G165))&gt;0</formula>
    </cfRule>
    <cfRule type="expression" dxfId="732" priority="40">
      <formula>$C165="変更"</formula>
    </cfRule>
  </conditionalFormatting>
  <conditionalFormatting sqref="I129">
    <cfRule type="notContainsBlanks" dxfId="731" priority="37">
      <formula>LEN(TRIM(I129))&gt;0</formula>
    </cfRule>
    <cfRule type="expression" dxfId="730" priority="38">
      <formula>$C129="変更"</formula>
    </cfRule>
  </conditionalFormatting>
  <conditionalFormatting sqref="I131">
    <cfRule type="notContainsBlanks" dxfId="729" priority="35">
      <formula>LEN(TRIM(I131))&gt;0</formula>
    </cfRule>
    <cfRule type="expression" dxfId="728" priority="36">
      <formula>$C131="変更"</formula>
    </cfRule>
  </conditionalFormatting>
  <conditionalFormatting sqref="I133">
    <cfRule type="notContainsBlanks" dxfId="727" priority="33">
      <formula>LEN(TRIM(I133))&gt;0</formula>
    </cfRule>
    <cfRule type="expression" dxfId="726" priority="34">
      <formula>$C133="変更"</formula>
    </cfRule>
  </conditionalFormatting>
  <conditionalFormatting sqref="I135">
    <cfRule type="notContainsBlanks" dxfId="725" priority="31">
      <formula>LEN(TRIM(I135))&gt;0</formula>
    </cfRule>
    <cfRule type="expression" dxfId="724" priority="32">
      <formula>$C135="変更"</formula>
    </cfRule>
  </conditionalFormatting>
  <conditionalFormatting sqref="I137">
    <cfRule type="notContainsBlanks" dxfId="723" priority="29">
      <formula>LEN(TRIM(I137))&gt;0</formula>
    </cfRule>
    <cfRule type="expression" dxfId="722" priority="30">
      <formula>$C137="変更"</formula>
    </cfRule>
  </conditionalFormatting>
  <conditionalFormatting sqref="I139">
    <cfRule type="notContainsBlanks" dxfId="721" priority="27">
      <formula>LEN(TRIM(I139))&gt;0</formula>
    </cfRule>
    <cfRule type="expression" dxfId="720" priority="28">
      <formula>$C139="変更"</formula>
    </cfRule>
  </conditionalFormatting>
  <conditionalFormatting sqref="I141">
    <cfRule type="notContainsBlanks" dxfId="719" priority="25">
      <formula>LEN(TRIM(I141))&gt;0</formula>
    </cfRule>
    <cfRule type="expression" dxfId="718" priority="26">
      <formula>$C141="変更"</formula>
    </cfRule>
  </conditionalFormatting>
  <conditionalFormatting sqref="I143">
    <cfRule type="notContainsBlanks" dxfId="717" priority="23">
      <formula>LEN(TRIM(I143))&gt;0</formula>
    </cfRule>
    <cfRule type="expression" dxfId="716" priority="24">
      <formula>$C143="変更"</formula>
    </cfRule>
  </conditionalFormatting>
  <conditionalFormatting sqref="I145">
    <cfRule type="notContainsBlanks" dxfId="715" priority="21">
      <formula>LEN(TRIM(I145))&gt;0</formula>
    </cfRule>
    <cfRule type="expression" dxfId="714" priority="22">
      <formula>$C145="変更"</formula>
    </cfRule>
  </conditionalFormatting>
  <conditionalFormatting sqref="I147">
    <cfRule type="notContainsBlanks" dxfId="713" priority="19">
      <formula>LEN(TRIM(I147))&gt;0</formula>
    </cfRule>
    <cfRule type="expression" dxfId="712" priority="20">
      <formula>$C147="変更"</formula>
    </cfRule>
  </conditionalFormatting>
  <conditionalFormatting sqref="I149">
    <cfRule type="notContainsBlanks" dxfId="711" priority="17">
      <formula>LEN(TRIM(I149))&gt;0</formula>
    </cfRule>
    <cfRule type="expression" dxfId="710" priority="18">
      <formula>$C149="変更"</formula>
    </cfRule>
  </conditionalFormatting>
  <conditionalFormatting sqref="I151">
    <cfRule type="notContainsBlanks" dxfId="709" priority="15">
      <formula>LEN(TRIM(I151))&gt;0</formula>
    </cfRule>
    <cfRule type="expression" dxfId="708" priority="16">
      <formula>$C151="変更"</formula>
    </cfRule>
  </conditionalFormatting>
  <conditionalFormatting sqref="I153">
    <cfRule type="notContainsBlanks" dxfId="707" priority="13">
      <formula>LEN(TRIM(I153))&gt;0</formula>
    </cfRule>
    <cfRule type="expression" dxfId="706" priority="14">
      <formula>$C153="変更"</formula>
    </cfRule>
  </conditionalFormatting>
  <conditionalFormatting sqref="I155">
    <cfRule type="notContainsBlanks" dxfId="705" priority="11">
      <formula>LEN(TRIM(I155))&gt;0</formula>
    </cfRule>
    <cfRule type="expression" dxfId="704" priority="12">
      <formula>$C155="変更"</formula>
    </cfRule>
  </conditionalFormatting>
  <conditionalFormatting sqref="I157">
    <cfRule type="notContainsBlanks" dxfId="703" priority="9">
      <formula>LEN(TRIM(I157))&gt;0</formula>
    </cfRule>
    <cfRule type="expression" dxfId="702" priority="10">
      <formula>$C157="変更"</formula>
    </cfRule>
  </conditionalFormatting>
  <conditionalFormatting sqref="I159">
    <cfRule type="notContainsBlanks" dxfId="701" priority="7">
      <formula>LEN(TRIM(I159))&gt;0</formula>
    </cfRule>
    <cfRule type="expression" dxfId="700" priority="8">
      <formula>$C159="変更"</formula>
    </cfRule>
  </conditionalFormatting>
  <conditionalFormatting sqref="I161">
    <cfRule type="notContainsBlanks" dxfId="699" priority="5">
      <formula>LEN(TRIM(I161))&gt;0</formula>
    </cfRule>
    <cfRule type="expression" dxfId="698" priority="6">
      <formula>$C161="変更"</formula>
    </cfRule>
  </conditionalFormatting>
  <conditionalFormatting sqref="I163">
    <cfRule type="notContainsBlanks" dxfId="697" priority="3">
      <formula>LEN(TRIM(I163))&gt;0</formula>
    </cfRule>
    <cfRule type="expression" dxfId="696" priority="4">
      <formula>$C163="変更"</formula>
    </cfRule>
  </conditionalFormatting>
  <conditionalFormatting sqref="I165">
    <cfRule type="notContainsBlanks" dxfId="695" priority="1">
      <formula>LEN(TRIM(I165))&gt;0</formula>
    </cfRule>
    <cfRule type="expression" dxfId="694" priority="2">
      <formula>$C165="変更"</formula>
    </cfRule>
  </conditionalFormatting>
  <dataValidations count="3">
    <dataValidation type="list" allowBlank="1" showInputMessage="1" showErrorMessage="1" promptTitle="選択してください。" prompt="今回変更または中止を申請する場合、「変更」か「中止」を選んでください。" sqref="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153 C155 C157 C159 C161 C163 C165">
      <formula1>"選択,変更,中止,"</formula1>
    </dataValidation>
    <dataValidation type="whole" imeMode="off" operator="lessThan" allowBlank="1" showInputMessage="1" showErrorMessage="1" errorTitle="入力不要です。" error="[キャンセル]をクリックしてください。" sqref="B3:J4 J5">
      <formula1>0</formula1>
    </dataValidation>
    <dataValidation type="whole" operator="lessThan" allowBlank="1" showInputMessage="1" showErrorMessage="1" errorTitle="入力不要です。" error="[キャンセル]をクリックしてください。" sqref="H5:I5">
      <formula1>0</formula1>
    </dataValidation>
  </dataValidations>
  <pageMargins left="0.59055118110236227" right="0.39370078740157483" top="0.74803149606299213" bottom="0.43307086614173229" header="0.31496062992125984" footer="0.15748031496062992"/>
  <pageSetup paperSize="9" scale="91" fitToHeight="0" orientation="landscape" r:id="rId1"/>
  <headerFooter>
    <oddHeader>&amp;L様式８（別添１）</oddHeader>
    <oddFooter xml:space="preserve">&amp;C&amp;"ＭＳ Ｐゴシック,標準"&amp;10&amp;P / &amp;N </oddFooter>
  </headerFooter>
  <rowBreaks count="2" manualBreakCount="2">
    <brk id="29" max="10" man="1"/>
    <brk id="41" max="10" man="1"/>
  </rowBreak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R32"/>
  <sheetViews>
    <sheetView view="pageBreakPreview" zoomScaleNormal="100" zoomScaleSheetLayoutView="100" workbookViewId="0"/>
  </sheetViews>
  <sheetFormatPr defaultColWidth="9" defaultRowHeight="13.5"/>
  <cols>
    <col min="1" max="1" width="1.625" style="11" customWidth="1"/>
    <col min="2" max="7" width="10.625" style="11" customWidth="1"/>
    <col min="8" max="8" width="4.625" style="97" customWidth="1"/>
    <col min="9" max="14" width="10.625" style="11" customWidth="1"/>
    <col min="15" max="15" width="1.625" style="11" customWidth="1"/>
    <col min="16" max="16384" width="9" style="11"/>
  </cols>
  <sheetData>
    <row r="1" spans="2:18" ht="8.25" customHeight="1"/>
    <row r="2" spans="2:18" s="12" customFormat="1" ht="19.5" customHeight="1">
      <c r="B2" s="140" t="s">
        <v>691</v>
      </c>
      <c r="C2" s="98"/>
      <c r="D2" s="98"/>
      <c r="E2" s="98"/>
      <c r="F2" s="99"/>
      <c r="G2" s="99"/>
      <c r="H2" s="100"/>
      <c r="I2" s="99"/>
      <c r="J2" s="101"/>
      <c r="R2" s="96"/>
    </row>
    <row r="3" spans="2:18" s="12" customFormat="1" ht="19.5" customHeight="1" thickBot="1">
      <c r="B3" s="91" t="s">
        <v>692</v>
      </c>
      <c r="C3" s="102"/>
      <c r="D3" s="102"/>
      <c r="E3" s="102"/>
      <c r="F3" s="103"/>
      <c r="G3" s="102"/>
      <c r="H3" s="114"/>
      <c r="I3" s="104" t="s">
        <v>693</v>
      </c>
      <c r="J3" s="113"/>
      <c r="K3" s="113"/>
      <c r="L3" s="113"/>
      <c r="M3" s="113"/>
      <c r="N3" s="113"/>
    </row>
    <row r="4" spans="2:18" s="12" customFormat="1" ht="19.5" customHeight="1">
      <c r="B4" s="998"/>
      <c r="C4" s="999"/>
      <c r="D4" s="999"/>
      <c r="E4" s="999"/>
      <c r="F4" s="999"/>
      <c r="G4" s="1000"/>
      <c r="H4" s="105"/>
      <c r="I4" s="998"/>
      <c r="J4" s="999"/>
      <c r="K4" s="999"/>
      <c r="L4" s="999"/>
      <c r="M4" s="999"/>
      <c r="N4" s="1000"/>
    </row>
    <row r="5" spans="2:18" s="12" customFormat="1" ht="19.5" customHeight="1">
      <c r="B5" s="1001"/>
      <c r="C5" s="1002"/>
      <c r="D5" s="1002"/>
      <c r="E5" s="1002"/>
      <c r="F5" s="1002"/>
      <c r="G5" s="1003"/>
      <c r="H5" s="105"/>
      <c r="I5" s="1001"/>
      <c r="J5" s="1002"/>
      <c r="K5" s="1002"/>
      <c r="L5" s="1002"/>
      <c r="M5" s="1002"/>
      <c r="N5" s="1003"/>
    </row>
    <row r="6" spans="2:18" s="12" customFormat="1" ht="19.5" customHeight="1">
      <c r="B6" s="1001"/>
      <c r="C6" s="1002"/>
      <c r="D6" s="1002"/>
      <c r="E6" s="1002"/>
      <c r="F6" s="1002"/>
      <c r="G6" s="1003"/>
      <c r="H6" s="105"/>
      <c r="I6" s="1001"/>
      <c r="J6" s="1002"/>
      <c r="K6" s="1002"/>
      <c r="L6" s="1002"/>
      <c r="M6" s="1002"/>
      <c r="N6" s="1003"/>
    </row>
    <row r="7" spans="2:18" s="12" customFormat="1" ht="19.5" customHeight="1">
      <c r="B7" s="1001"/>
      <c r="C7" s="1002"/>
      <c r="D7" s="1002"/>
      <c r="E7" s="1002"/>
      <c r="F7" s="1002"/>
      <c r="G7" s="1003"/>
      <c r="H7" s="105"/>
      <c r="I7" s="1001"/>
      <c r="J7" s="1002"/>
      <c r="K7" s="1002"/>
      <c r="L7" s="1002"/>
      <c r="M7" s="1002"/>
      <c r="N7" s="1003"/>
    </row>
    <row r="8" spans="2:18" s="12" customFormat="1" ht="19.5" customHeight="1">
      <c r="B8" s="1001"/>
      <c r="C8" s="1002"/>
      <c r="D8" s="1002"/>
      <c r="E8" s="1002"/>
      <c r="F8" s="1002"/>
      <c r="G8" s="1003"/>
      <c r="H8" s="105"/>
      <c r="I8" s="1001"/>
      <c r="J8" s="1002"/>
      <c r="K8" s="1002"/>
      <c r="L8" s="1002"/>
      <c r="M8" s="1002"/>
      <c r="N8" s="1003"/>
    </row>
    <row r="9" spans="2:18" s="12" customFormat="1" ht="19.5" customHeight="1">
      <c r="B9" s="1001"/>
      <c r="C9" s="1002"/>
      <c r="D9" s="1002"/>
      <c r="E9" s="1002"/>
      <c r="F9" s="1002"/>
      <c r="G9" s="1003"/>
      <c r="H9" s="105"/>
      <c r="I9" s="1001"/>
      <c r="J9" s="1002"/>
      <c r="K9" s="1002"/>
      <c r="L9" s="1002"/>
      <c r="M9" s="1002"/>
      <c r="N9" s="1003"/>
    </row>
    <row r="10" spans="2:18" s="12" customFormat="1" ht="19.5" customHeight="1">
      <c r="B10" s="1001"/>
      <c r="C10" s="1002"/>
      <c r="D10" s="1002"/>
      <c r="E10" s="1002"/>
      <c r="F10" s="1002"/>
      <c r="G10" s="1003"/>
      <c r="H10" s="105"/>
      <c r="I10" s="1001"/>
      <c r="J10" s="1002"/>
      <c r="K10" s="1002"/>
      <c r="L10" s="1002"/>
      <c r="M10" s="1002"/>
      <c r="N10" s="1003"/>
    </row>
    <row r="11" spans="2:18" s="12" customFormat="1" ht="19.5" customHeight="1">
      <c r="B11" s="1001"/>
      <c r="C11" s="1002"/>
      <c r="D11" s="1002"/>
      <c r="E11" s="1002"/>
      <c r="F11" s="1002"/>
      <c r="G11" s="1003"/>
      <c r="H11" s="105"/>
      <c r="I11" s="1001"/>
      <c r="J11" s="1002"/>
      <c r="K11" s="1002"/>
      <c r="L11" s="1002"/>
      <c r="M11" s="1002"/>
      <c r="N11" s="1003"/>
    </row>
    <row r="12" spans="2:18" s="12" customFormat="1" ht="19.5" customHeight="1">
      <c r="B12" s="1001"/>
      <c r="C12" s="1002"/>
      <c r="D12" s="1002"/>
      <c r="E12" s="1002"/>
      <c r="F12" s="1002"/>
      <c r="G12" s="1003"/>
      <c r="H12" s="105"/>
      <c r="I12" s="1001"/>
      <c r="J12" s="1002"/>
      <c r="K12" s="1002"/>
      <c r="L12" s="1002"/>
      <c r="M12" s="1002"/>
      <c r="N12" s="1003"/>
    </row>
    <row r="13" spans="2:18" s="12" customFormat="1" ht="19.5" customHeight="1">
      <c r="B13" s="1001"/>
      <c r="C13" s="1002"/>
      <c r="D13" s="1002"/>
      <c r="E13" s="1002"/>
      <c r="F13" s="1002"/>
      <c r="G13" s="1003"/>
      <c r="H13" s="105"/>
      <c r="I13" s="1001"/>
      <c r="J13" s="1002"/>
      <c r="K13" s="1002"/>
      <c r="L13" s="1002"/>
      <c r="M13" s="1002"/>
      <c r="N13" s="1003"/>
    </row>
    <row r="14" spans="2:18" s="12" customFormat="1" ht="19.5" customHeight="1">
      <c r="B14" s="1001"/>
      <c r="C14" s="1002"/>
      <c r="D14" s="1002"/>
      <c r="E14" s="1002"/>
      <c r="F14" s="1002"/>
      <c r="G14" s="1003"/>
      <c r="H14" s="105"/>
      <c r="I14" s="1001"/>
      <c r="J14" s="1002"/>
      <c r="K14" s="1002"/>
      <c r="L14" s="1002"/>
      <c r="M14" s="1002"/>
      <c r="N14" s="1003"/>
    </row>
    <row r="15" spans="2:18" s="12" customFormat="1" ht="19.5" customHeight="1">
      <c r="B15" s="1001"/>
      <c r="C15" s="1002"/>
      <c r="D15" s="1002"/>
      <c r="E15" s="1002"/>
      <c r="F15" s="1002"/>
      <c r="G15" s="1003"/>
      <c r="H15" s="105"/>
      <c r="I15" s="1001"/>
      <c r="J15" s="1002"/>
      <c r="K15" s="1002"/>
      <c r="L15" s="1002"/>
      <c r="M15" s="1002"/>
      <c r="N15" s="1003"/>
    </row>
    <row r="16" spans="2:18" s="12" customFormat="1" ht="19.5" customHeight="1">
      <c r="B16" s="1001"/>
      <c r="C16" s="1002"/>
      <c r="D16" s="1002"/>
      <c r="E16" s="1002"/>
      <c r="F16" s="1002"/>
      <c r="G16" s="1003"/>
      <c r="H16" s="105"/>
      <c r="I16" s="1001"/>
      <c r="J16" s="1002"/>
      <c r="K16" s="1002"/>
      <c r="L16" s="1002"/>
      <c r="M16" s="1002"/>
      <c r="N16" s="1003"/>
    </row>
    <row r="17" spans="2:14" s="12" customFormat="1" ht="19.5" customHeight="1">
      <c r="B17" s="1001"/>
      <c r="C17" s="1002"/>
      <c r="D17" s="1002"/>
      <c r="E17" s="1002"/>
      <c r="F17" s="1002"/>
      <c r="G17" s="1003"/>
      <c r="H17" s="105"/>
      <c r="I17" s="1001"/>
      <c r="J17" s="1002"/>
      <c r="K17" s="1002"/>
      <c r="L17" s="1002"/>
      <c r="M17" s="1002"/>
      <c r="N17" s="1003"/>
    </row>
    <row r="18" spans="2:14" ht="19.5" customHeight="1">
      <c r="B18" s="1001"/>
      <c r="C18" s="1002"/>
      <c r="D18" s="1002"/>
      <c r="E18" s="1002"/>
      <c r="F18" s="1002"/>
      <c r="G18" s="1003"/>
      <c r="H18" s="114"/>
      <c r="I18" s="1001"/>
      <c r="J18" s="1002"/>
      <c r="K18" s="1002"/>
      <c r="L18" s="1002"/>
      <c r="M18" s="1002"/>
      <c r="N18" s="1003"/>
    </row>
    <row r="19" spans="2:14" ht="19.5" customHeight="1">
      <c r="B19" s="1001"/>
      <c r="C19" s="1002"/>
      <c r="D19" s="1002"/>
      <c r="E19" s="1002"/>
      <c r="F19" s="1002"/>
      <c r="G19" s="1003"/>
      <c r="H19" s="114"/>
      <c r="I19" s="1001"/>
      <c r="J19" s="1002"/>
      <c r="K19" s="1002"/>
      <c r="L19" s="1002"/>
      <c r="M19" s="1002"/>
      <c r="N19" s="1003"/>
    </row>
    <row r="20" spans="2:14" ht="19.5" customHeight="1">
      <c r="B20" s="1001"/>
      <c r="C20" s="1002"/>
      <c r="D20" s="1002"/>
      <c r="E20" s="1002"/>
      <c r="F20" s="1002"/>
      <c r="G20" s="1003"/>
      <c r="H20" s="114"/>
      <c r="I20" s="1001"/>
      <c r="J20" s="1002"/>
      <c r="K20" s="1002"/>
      <c r="L20" s="1002"/>
      <c r="M20" s="1002"/>
      <c r="N20" s="1003"/>
    </row>
    <row r="21" spans="2:14" ht="19.5" customHeight="1">
      <c r="B21" s="1001"/>
      <c r="C21" s="1002"/>
      <c r="D21" s="1002"/>
      <c r="E21" s="1002"/>
      <c r="F21" s="1002"/>
      <c r="G21" s="1003"/>
      <c r="H21" s="114"/>
      <c r="I21" s="1001"/>
      <c r="J21" s="1002"/>
      <c r="K21" s="1002"/>
      <c r="L21" s="1002"/>
      <c r="M21" s="1002"/>
      <c r="N21" s="1003"/>
    </row>
    <row r="22" spans="2:14" ht="19.5" customHeight="1">
      <c r="B22" s="1001"/>
      <c r="C22" s="1002"/>
      <c r="D22" s="1002"/>
      <c r="E22" s="1002"/>
      <c r="F22" s="1002"/>
      <c r="G22" s="1003"/>
      <c r="H22" s="114"/>
      <c r="I22" s="1001"/>
      <c r="J22" s="1002"/>
      <c r="K22" s="1002"/>
      <c r="L22" s="1002"/>
      <c r="M22" s="1002"/>
      <c r="N22" s="1003"/>
    </row>
    <row r="23" spans="2:14" ht="19.5" customHeight="1">
      <c r="B23" s="1001"/>
      <c r="C23" s="1002"/>
      <c r="D23" s="1002"/>
      <c r="E23" s="1002"/>
      <c r="F23" s="1002"/>
      <c r="G23" s="1003"/>
      <c r="H23" s="114"/>
      <c r="I23" s="1001"/>
      <c r="J23" s="1002"/>
      <c r="K23" s="1002"/>
      <c r="L23" s="1002"/>
      <c r="M23" s="1002"/>
      <c r="N23" s="1003"/>
    </row>
    <row r="24" spans="2:14" ht="19.5" customHeight="1">
      <c r="B24" s="1001"/>
      <c r="C24" s="1002"/>
      <c r="D24" s="1002"/>
      <c r="E24" s="1002"/>
      <c r="F24" s="1002"/>
      <c r="G24" s="1003"/>
      <c r="H24" s="114"/>
      <c r="I24" s="1001"/>
      <c r="J24" s="1002"/>
      <c r="K24" s="1002"/>
      <c r="L24" s="1002"/>
      <c r="M24" s="1002"/>
      <c r="N24" s="1003"/>
    </row>
    <row r="25" spans="2:14" ht="19.5" customHeight="1">
      <c r="B25" s="1001"/>
      <c r="C25" s="1002"/>
      <c r="D25" s="1002"/>
      <c r="E25" s="1002"/>
      <c r="F25" s="1002"/>
      <c r="G25" s="1003"/>
      <c r="H25" s="114"/>
      <c r="I25" s="1001"/>
      <c r="J25" s="1002"/>
      <c r="K25" s="1002"/>
      <c r="L25" s="1002"/>
      <c r="M25" s="1002"/>
      <c r="N25" s="1003"/>
    </row>
    <row r="26" spans="2:14" ht="19.5" customHeight="1">
      <c r="B26" s="1001"/>
      <c r="C26" s="1002"/>
      <c r="D26" s="1002"/>
      <c r="E26" s="1002"/>
      <c r="F26" s="1002"/>
      <c r="G26" s="1003"/>
      <c r="H26" s="114"/>
      <c r="I26" s="1001"/>
      <c r="J26" s="1002"/>
      <c r="K26" s="1002"/>
      <c r="L26" s="1002"/>
      <c r="M26" s="1002"/>
      <c r="N26" s="1003"/>
    </row>
    <row r="27" spans="2:14" ht="19.5" customHeight="1">
      <c r="B27" s="1001"/>
      <c r="C27" s="1002"/>
      <c r="D27" s="1002"/>
      <c r="E27" s="1002"/>
      <c r="F27" s="1002"/>
      <c r="G27" s="1003"/>
      <c r="H27" s="114"/>
      <c r="I27" s="1001"/>
      <c r="J27" s="1002"/>
      <c r="K27" s="1002"/>
      <c r="L27" s="1002"/>
      <c r="M27" s="1002"/>
      <c r="N27" s="1003"/>
    </row>
    <row r="28" spans="2:14" ht="19.5" customHeight="1">
      <c r="B28" s="1001"/>
      <c r="C28" s="1002"/>
      <c r="D28" s="1002"/>
      <c r="E28" s="1002"/>
      <c r="F28" s="1002"/>
      <c r="G28" s="1003"/>
      <c r="H28" s="114"/>
      <c r="I28" s="1001"/>
      <c r="J28" s="1002"/>
      <c r="K28" s="1002"/>
      <c r="L28" s="1002"/>
      <c r="M28" s="1002"/>
      <c r="N28" s="1003"/>
    </row>
    <row r="29" spans="2:14" ht="15" customHeight="1" thickBot="1">
      <c r="B29" s="1004"/>
      <c r="C29" s="1005"/>
      <c r="D29" s="1005"/>
      <c r="E29" s="1005"/>
      <c r="F29" s="1005"/>
      <c r="G29" s="1006"/>
      <c r="H29" s="114"/>
      <c r="I29" s="1004"/>
      <c r="J29" s="1005"/>
      <c r="K29" s="1005"/>
      <c r="L29" s="1005"/>
      <c r="M29" s="1005"/>
      <c r="N29" s="1006"/>
    </row>
    <row r="30" spans="2:14" ht="9" customHeight="1">
      <c r="B30" s="106"/>
      <c r="C30" s="106"/>
      <c r="D30" s="106"/>
      <c r="E30" s="106"/>
      <c r="F30" s="106"/>
      <c r="G30" s="106"/>
      <c r="H30" s="107"/>
      <c r="I30" s="106"/>
      <c r="J30" s="106"/>
      <c r="K30" s="106"/>
      <c r="L30" s="106"/>
      <c r="M30" s="106"/>
      <c r="N30" s="106"/>
    </row>
    <row r="31" spans="2:14" ht="21.2" customHeight="1">
      <c r="B31" s="108"/>
      <c r="C31" s="108"/>
      <c r="D31" s="108"/>
      <c r="E31" s="108"/>
      <c r="F31" s="108"/>
      <c r="G31" s="108"/>
      <c r="H31" s="109"/>
      <c r="I31" s="108"/>
      <c r="J31" s="110"/>
    </row>
    <row r="32" spans="2:14" ht="18.75" customHeight="1"/>
  </sheetData>
  <phoneticPr fontId="1"/>
  <pageMargins left="0.59055118110236227" right="0.39370078740157483" top="0.74803149606299213" bottom="0.43307086614173229" header="0.31496062992125984" footer="0.15748031496062992"/>
  <pageSetup paperSize="9" scale="93" orientation="landscape" r:id="rId1"/>
  <headerFooter>
    <oddHeader>&amp;L様式８（別添１）</oddHeader>
    <oddFooter xml:space="preserve">&amp;C&amp;"ＭＳ Ｐゴシック,標準"&amp;10&amp;P / &amp;N </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U812"/>
  <sheetViews>
    <sheetView view="pageBreakPreview" zoomScaleNormal="100" zoomScaleSheetLayoutView="100" workbookViewId="0"/>
  </sheetViews>
  <sheetFormatPr defaultRowHeight="14.25"/>
  <cols>
    <col min="1" max="1" width="1.625" style="139" customWidth="1"/>
    <col min="2" max="2" width="6.875" style="139" customWidth="1"/>
    <col min="3" max="3" width="16.125" style="139" customWidth="1"/>
    <col min="4" max="4" width="21.375" style="139" customWidth="1"/>
    <col min="5" max="5" width="14.375" style="139" customWidth="1"/>
    <col min="6" max="8" width="14.5" style="139" customWidth="1"/>
    <col min="9" max="9" width="6.875" style="139" customWidth="1"/>
    <col min="10" max="10" width="16.125" style="139" customWidth="1"/>
    <col min="11" max="11" width="21.375" style="139" customWidth="1"/>
    <col min="12" max="15" width="17.75" style="139" customWidth="1"/>
    <col min="16" max="16" width="21.5" style="139" customWidth="1"/>
    <col min="17" max="17" width="10.125" style="139" customWidth="1"/>
    <col min="18" max="18" width="9" style="139"/>
    <col min="19" max="19" width="1.625" style="139" customWidth="1"/>
    <col min="20" max="16384" width="9" style="139"/>
  </cols>
  <sheetData>
    <row r="1" spans="2:21" ht="9" customHeight="1"/>
    <row r="2" spans="2:21" s="171" customFormat="1" ht="18.75" customHeight="1" thickBot="1">
      <c r="B2" s="290" t="s">
        <v>387</v>
      </c>
      <c r="C2" s="253"/>
      <c r="D2" s="746"/>
      <c r="E2" s="253"/>
      <c r="F2" s="253"/>
      <c r="G2" s="253"/>
      <c r="I2" s="290"/>
      <c r="J2" s="253"/>
      <c r="K2" s="746"/>
      <c r="L2" s="253"/>
      <c r="M2" s="253"/>
      <c r="N2" s="253"/>
      <c r="Q2" s="1795" t="s">
        <v>137</v>
      </c>
      <c r="R2" s="1795"/>
    </row>
    <row r="3" spans="2:21" s="171" customFormat="1" ht="27" customHeight="1" thickBot="1">
      <c r="B3" s="1789" t="s">
        <v>422</v>
      </c>
      <c r="C3" s="1790"/>
      <c r="D3" s="1790"/>
      <c r="E3" s="1790"/>
      <c r="F3" s="1790"/>
      <c r="G3" s="1790"/>
      <c r="H3" s="1791"/>
      <c r="I3" s="1792" t="s">
        <v>389</v>
      </c>
      <c r="J3" s="1793"/>
      <c r="K3" s="1793"/>
      <c r="L3" s="1793"/>
      <c r="M3" s="1793"/>
      <c r="N3" s="1793"/>
      <c r="O3" s="1793"/>
      <c r="P3" s="1793"/>
      <c r="Q3" s="1793"/>
      <c r="R3" s="1794"/>
    </row>
    <row r="4" spans="2:21" ht="22.5" customHeight="1">
      <c r="B4" s="1388" t="s">
        <v>138</v>
      </c>
      <c r="C4" s="1389"/>
      <c r="D4" s="1268"/>
      <c r="E4" s="1390" t="s">
        <v>390</v>
      </c>
      <c r="F4" s="1268" t="s">
        <v>140</v>
      </c>
      <c r="G4" s="1268"/>
      <c r="H4" s="1799"/>
      <c r="I4" s="1796" t="s">
        <v>138</v>
      </c>
      <c r="J4" s="1387"/>
      <c r="K4" s="1267"/>
      <c r="L4" s="1263" t="s">
        <v>139</v>
      </c>
      <c r="M4" s="1267" t="s">
        <v>140</v>
      </c>
      <c r="N4" s="1267"/>
      <c r="O4" s="1267"/>
      <c r="P4" s="1391" t="s">
        <v>141</v>
      </c>
      <c r="Q4" s="1267" t="s">
        <v>142</v>
      </c>
      <c r="R4" s="1393"/>
    </row>
    <row r="5" spans="2:21" ht="30.75" customHeight="1" thickBot="1">
      <c r="B5" s="1388"/>
      <c r="C5" s="1389"/>
      <c r="D5" s="1268"/>
      <c r="E5" s="1390"/>
      <c r="F5" s="181" t="s">
        <v>391</v>
      </c>
      <c r="G5" s="181" t="s">
        <v>144</v>
      </c>
      <c r="H5" s="747" t="s">
        <v>175</v>
      </c>
      <c r="I5" s="1797"/>
      <c r="J5" s="1389"/>
      <c r="K5" s="1268"/>
      <c r="L5" s="1390"/>
      <c r="M5" s="255" t="s">
        <v>143</v>
      </c>
      <c r="N5" s="181" t="s">
        <v>144</v>
      </c>
      <c r="O5" s="255" t="s">
        <v>145</v>
      </c>
      <c r="P5" s="1392"/>
      <c r="Q5" s="1268"/>
      <c r="R5" s="1394"/>
    </row>
    <row r="6" spans="2:21" ht="33" customHeight="1" thickBot="1">
      <c r="B6" s="1399" t="s">
        <v>146</v>
      </c>
      <c r="C6" s="1400"/>
      <c r="D6" s="1400"/>
      <c r="E6" s="281">
        <f>SUM(E7,E17,E27,E37,E47,E57,E67,E77,E87,E97,E107,E117,E127,E137,E147,E157,E167,E177,E187,E197,E207,E217,E227,E237,E247,E257,E267,E277,E287,E297,E307,E317,E327,E337,E347,E357,E367,E377,E387,E397,E407,E417,E427,E437,E447,E457,E467,E477,E487,E497,E507,E517,E527,E537,E547,E557,E567,E577,E587,E597,E607,E617,E627,E637,E647,E657,E667,E677,E687,E697,E707,E717,E727,E737,E747,E757,E767,E777,E787,E797)</f>
        <v>0</v>
      </c>
      <c r="F6" s="281">
        <f t="shared" ref="F6:H6" si="0">SUM(F7,F17,F27,F37,F47,F57,F67,F77,F87,F97,F107,F117,F127,F137,F147,F157,F167,F177,F187,F197,F207,F217,F227,F237,F247,F257,F267,F277,F287,F297,F307,F317,F327,F337,F347,F357,F367,F377,F387,F397,F407,F417,F427,F437,F447,F457,F467,F477,F487,F497,F507,F517,F527,F537,F547,F557,F567,F577,F587,F597,F607,F617,F627,F637,F647,F657,F667,F677,F687,F697,F707,F717,F727,F737,F747,F757,F767,F777,F787,F797)</f>
        <v>0</v>
      </c>
      <c r="G6" s="281">
        <f t="shared" si="0"/>
        <v>0</v>
      </c>
      <c r="H6" s="750">
        <f t="shared" si="0"/>
        <v>0</v>
      </c>
      <c r="I6" s="1798" t="s">
        <v>146</v>
      </c>
      <c r="J6" s="1400"/>
      <c r="K6" s="1400"/>
      <c r="L6" s="281">
        <f t="shared" ref="L6:O6" si="1">SUM(L7,L17,L27,L37,L47,L57,L67,L77,L87,L97,L107,L117,L127,L137,L147,L157,L167,L177,L187,L197,L207,L217,L227,L237,L247,L257,L267,L277,L287,L297,L307,L317,L327,L337,L347,L357,L367,L377,L387,L397,L407,L417,L427,L437,L447,L457,L467,L477,L487,L497,L507,L517,L527,L537,L547,L557,L567,L577,L587,L597,L607,L617,L627,L637,L647,L657,L667,L677,L687,L697,L707,L717,L727,L737,L747,L757,L767,L777,L787,L797)</f>
        <v>0</v>
      </c>
      <c r="M6" s="281">
        <f t="shared" si="1"/>
        <v>0</v>
      </c>
      <c r="N6" s="281">
        <f t="shared" si="1"/>
        <v>0</v>
      </c>
      <c r="O6" s="281">
        <f t="shared" si="1"/>
        <v>0</v>
      </c>
      <c r="P6" s="256"/>
      <c r="Q6" s="1395"/>
      <c r="R6" s="1396"/>
      <c r="S6" s="257"/>
      <c r="T6" s="257"/>
      <c r="U6" s="180"/>
    </row>
    <row r="7" spans="2:21" ht="40.5" customHeight="1" thickTop="1">
      <c r="B7" s="283" t="str">
        <f>IF('⑧1.活動計画変更（PR）'!B6="","",'⑧1.活動計画変更（PR）'!B6)</f>
        <v/>
      </c>
      <c r="C7" s="1401" t="str">
        <f>IF(B7="","",IF('⑧1.活動計画変更（PR）'!D6="","",'⑧1.活動計画変更（PR）'!D6))</f>
        <v/>
      </c>
      <c r="D7" s="1402"/>
      <c r="E7" s="282">
        <f>SUM(E8:E16)</f>
        <v>0</v>
      </c>
      <c r="F7" s="282">
        <f>SUM(F8:F16)</f>
        <v>0</v>
      </c>
      <c r="G7" s="282">
        <f>SUM(G8:G16)</f>
        <v>0</v>
      </c>
      <c r="H7" s="751">
        <f>SUM(H8:H16)</f>
        <v>0</v>
      </c>
      <c r="I7" s="759" t="str">
        <f>IF('⑧1.活動計画変更（PR）'!C7="変更",'⑧1.活動計画変更（PR）'!B6,IF('⑧1.活動計画変更（PR）'!C7="中止",'⑧1.活動計画変更（PR）'!B6,""))</f>
        <v/>
      </c>
      <c r="J7" s="1401" t="str">
        <f>IF('⑧1.活動計画変更（PR）'!C7="変更",'⑧1.活動計画変更（PR）'!D7,"")</f>
        <v/>
      </c>
      <c r="K7" s="1402"/>
      <c r="L7" s="282" t="str">
        <f>IF(SUM(L8:L16)=0,"",SUM(L8:L16))</f>
        <v/>
      </c>
      <c r="M7" s="282" t="str">
        <f>IF(SUM(M8:M16)=0,"",SUM(M8:M16))</f>
        <v/>
      </c>
      <c r="N7" s="282" t="str">
        <f>IF(SUM(N8:N16)=0,"",SUM(N8:N16))</f>
        <v/>
      </c>
      <c r="O7" s="282" t="str">
        <f>IF(SUM(O8:O16)=0,"",SUM(O8:O16))</f>
        <v/>
      </c>
      <c r="P7" s="258"/>
      <c r="Q7" s="1397"/>
      <c r="R7" s="1398"/>
      <c r="S7" s="259"/>
      <c r="T7" s="146" t="s">
        <v>466</v>
      </c>
      <c r="U7" s="180"/>
    </row>
    <row r="8" spans="2:21" ht="18.75" customHeight="1">
      <c r="B8" s="1363"/>
      <c r="C8" s="260" t="s">
        <v>147</v>
      </c>
      <c r="D8" s="261"/>
      <c r="E8" s="287">
        <f>SUM(F8:H8)</f>
        <v>0</v>
      </c>
      <c r="F8" s="287" t="str">
        <f>IF($C$7="","",IF('⑧1.活動計画変更（PR）'!$C$6="変更",'⑦2.変更活動積算内訳（PR）'!M8,'①7.積算内訳（PR）'!F7))</f>
        <v/>
      </c>
      <c r="G8" s="287" t="str">
        <f>IF($C$7="","",IF('⑧1.活動計画変更（PR）'!$C$6="変更",'⑦2.変更活動積算内訳（PR）'!N8,'①7.積算内訳（PR）'!G7))</f>
        <v/>
      </c>
      <c r="H8" s="752" t="str">
        <f>IF($C$7="","",IF('⑧1.活動計画変更（PR）'!$C$6="変更",'⑦2.変更活動積算内訳（PR）'!O8,'①7.積算内訳（PR）'!H7))</f>
        <v/>
      </c>
      <c r="I8" s="1779" t="str">
        <f>IF('⑧1.活動計画変更（PR）'!C7="選択","",IF('⑧1.活動計画変更（PR）'!C7="変更",'⑧1.活動計画変更（PR）'!C7,IF('⑧1.活動計画変更（PR）'!C7="中止","中止","")))</f>
        <v/>
      </c>
      <c r="J8" s="260" t="s">
        <v>147</v>
      </c>
      <c r="K8" s="261"/>
      <c r="L8" s="287" t="str">
        <f>IF(SUM(M8:O8)=0,"",SUM(M8:O8))</f>
        <v/>
      </c>
      <c r="M8" s="262"/>
      <c r="N8" s="262"/>
      <c r="O8" s="262"/>
      <c r="P8" s="1385"/>
      <c r="Q8" s="1369"/>
      <c r="R8" s="1370"/>
      <c r="S8" s="259"/>
      <c r="T8" s="151" t="s">
        <v>467</v>
      </c>
      <c r="U8" s="180"/>
    </row>
    <row r="9" spans="2:21" ht="18.75" customHeight="1">
      <c r="B9" s="1364"/>
      <c r="C9" s="264" t="s">
        <v>148</v>
      </c>
      <c r="D9" s="265"/>
      <c r="E9" s="288">
        <f t="shared" ref="E9:E15" si="2">SUM(F9:H9)</f>
        <v>0</v>
      </c>
      <c r="F9" s="288" t="str">
        <f>IF($C$7="","",IF('⑧1.活動計画変更（PR）'!$C$6="変更",'⑦2.変更活動積算内訳（PR）'!M9,'①7.積算内訳（PR）'!F8))</f>
        <v/>
      </c>
      <c r="G9" s="288" t="str">
        <f>IF($C$7="","",IF('⑧1.活動計画変更（PR）'!$C$6="変更",'⑦2.変更活動積算内訳（PR）'!N9,'①7.積算内訳（PR）'!G8))</f>
        <v/>
      </c>
      <c r="H9" s="753" t="str">
        <f>IF($C$7="","",IF('⑧1.活動計画変更（PR）'!$C$6="変更",'⑦2.変更活動積算内訳（PR）'!O9,'①7.積算内訳（PR）'!H8))</f>
        <v/>
      </c>
      <c r="I9" s="1780"/>
      <c r="J9" s="264" t="s">
        <v>148</v>
      </c>
      <c r="K9" s="265"/>
      <c r="L9" s="288" t="str">
        <f t="shared" ref="L9:L16" si="3">IF(SUM(M9:O9)=0,"",SUM(M9:O9))</f>
        <v/>
      </c>
      <c r="M9" s="266"/>
      <c r="N9" s="266"/>
      <c r="O9" s="266"/>
      <c r="P9" s="1367"/>
      <c r="Q9" s="1371"/>
      <c r="R9" s="1372"/>
      <c r="S9" s="268"/>
      <c r="T9" s="412"/>
      <c r="U9" s="180"/>
    </row>
    <row r="10" spans="2:21" ht="18.75" customHeight="1">
      <c r="B10" s="1364"/>
      <c r="C10" s="264" t="s">
        <v>149</v>
      </c>
      <c r="D10" s="265"/>
      <c r="E10" s="288">
        <f t="shared" si="2"/>
        <v>0</v>
      </c>
      <c r="F10" s="288" t="str">
        <f>IF($C$7="","",IF('⑧1.活動計画変更（PR）'!$C$6="変更",'⑦2.変更活動積算内訳（PR）'!M10,'①7.積算内訳（PR）'!F9))</f>
        <v/>
      </c>
      <c r="G10" s="288" t="str">
        <f>IF($C$7="","",IF('⑧1.活動計画変更（PR）'!$C$6="変更",'⑦2.変更活動積算内訳（PR）'!N10,'①7.積算内訳（PR）'!G9))</f>
        <v/>
      </c>
      <c r="H10" s="753" t="str">
        <f>IF($C$7="","",IF('⑧1.活動計画変更（PR）'!$C$6="変更",'⑦2.変更活動積算内訳（PR）'!O10,'①7.積算内訳（PR）'!H9))</f>
        <v/>
      </c>
      <c r="I10" s="1780"/>
      <c r="J10" s="264" t="s">
        <v>149</v>
      </c>
      <c r="K10" s="265"/>
      <c r="L10" s="288" t="str">
        <f t="shared" si="3"/>
        <v/>
      </c>
      <c r="M10" s="266"/>
      <c r="N10" s="266"/>
      <c r="O10" s="266"/>
      <c r="P10" s="1367"/>
      <c r="Q10" s="1371"/>
      <c r="R10" s="1372"/>
      <c r="S10" s="268"/>
      <c r="T10" s="146" t="s">
        <v>468</v>
      </c>
      <c r="U10" s="180"/>
    </row>
    <row r="11" spans="2:21" ht="18.75" customHeight="1">
      <c r="B11" s="1364"/>
      <c r="C11" s="269" t="s">
        <v>150</v>
      </c>
      <c r="D11" s="265"/>
      <c r="E11" s="288">
        <f t="shared" si="2"/>
        <v>0</v>
      </c>
      <c r="F11" s="288" t="str">
        <f>IF($C$7="","",IF('⑧1.活動計画変更（PR）'!$C$6="変更",'⑦2.変更活動積算内訳（PR）'!M11,'①7.積算内訳（PR）'!F10))</f>
        <v/>
      </c>
      <c r="G11" s="288" t="str">
        <f>IF($C$7="","",IF('⑧1.活動計画変更（PR）'!$C$6="変更",'⑦2.変更活動積算内訳（PR）'!N11,'①7.積算内訳（PR）'!G10))</f>
        <v/>
      </c>
      <c r="H11" s="753" t="str">
        <f>IF($C$7="","",IF('⑧1.活動計画変更（PR）'!$C$6="変更",'⑦2.変更活動積算内訳（PR）'!O11,'①7.積算内訳（PR）'!H10))</f>
        <v/>
      </c>
      <c r="I11" s="1780"/>
      <c r="J11" s="269" t="s">
        <v>150</v>
      </c>
      <c r="K11" s="265"/>
      <c r="L11" s="288" t="str">
        <f t="shared" si="3"/>
        <v/>
      </c>
      <c r="M11" s="266"/>
      <c r="N11" s="266"/>
      <c r="O11" s="266"/>
      <c r="P11" s="1367"/>
      <c r="Q11" s="1371"/>
      <c r="R11" s="1372"/>
      <c r="S11" s="268"/>
      <c r="T11" s="668" t="s">
        <v>469</v>
      </c>
      <c r="U11" s="180"/>
    </row>
    <row r="12" spans="2:21" ht="18.75" customHeight="1">
      <c r="B12" s="1364"/>
      <c r="C12" s="264" t="s">
        <v>151</v>
      </c>
      <c r="D12" s="265"/>
      <c r="E12" s="288">
        <f t="shared" si="2"/>
        <v>0</v>
      </c>
      <c r="F12" s="288" t="str">
        <f>IF($C$7="","",IF('⑧1.活動計画変更（PR）'!$C$6="変更",'⑦2.変更活動積算内訳（PR）'!M12,'①7.積算内訳（PR）'!F11))</f>
        <v/>
      </c>
      <c r="G12" s="288" t="str">
        <f>IF($C$7="","",IF('⑧1.活動計画変更（PR）'!$C$6="変更",'⑦2.変更活動積算内訳（PR）'!N12,'①7.積算内訳（PR）'!G11))</f>
        <v/>
      </c>
      <c r="H12" s="753" t="str">
        <f>IF($C$7="","",IF('⑧1.活動計画変更（PR）'!$C$6="変更",'⑦2.変更活動積算内訳（PR）'!O12,'①7.積算内訳（PR）'!H11))</f>
        <v/>
      </c>
      <c r="I12" s="1780"/>
      <c r="J12" s="264" t="s">
        <v>151</v>
      </c>
      <c r="K12" s="265"/>
      <c r="L12" s="288" t="str">
        <f t="shared" si="3"/>
        <v/>
      </c>
      <c r="M12" s="266"/>
      <c r="N12" s="266"/>
      <c r="O12" s="266"/>
      <c r="P12" s="1367"/>
      <c r="Q12" s="1371"/>
      <c r="R12" s="1372"/>
      <c r="S12" s="259"/>
      <c r="T12" s="257"/>
      <c r="U12" s="180"/>
    </row>
    <row r="13" spans="2:21" ht="18.75" customHeight="1">
      <c r="B13" s="1364"/>
      <c r="C13" s="264" t="s">
        <v>152</v>
      </c>
      <c r="D13" s="265"/>
      <c r="E13" s="288">
        <f t="shared" si="2"/>
        <v>0</v>
      </c>
      <c r="F13" s="754" t="str">
        <f>IF($C$7="","",IF('⑧1.活動計画変更（PR）'!$C$6="変更",'⑦2.変更活動積算内訳（PR）'!M13,'①7.積算内訳（PR）'!F12))</f>
        <v/>
      </c>
      <c r="G13" s="754" t="str">
        <f>IF($C$7="","",IF('⑧1.活動計画変更（PR）'!$C$6="変更",'⑦2.変更活動積算内訳（PR）'!N13,'①7.積算内訳（PR）'!G12))</f>
        <v/>
      </c>
      <c r="H13" s="753" t="str">
        <f>IF($C$7="","",IF('⑧1.活動計画変更（PR）'!$C$6="変更",'⑦2.変更活動積算内訳（PR）'!O13,'①7.積算内訳（PR）'!H12))</f>
        <v/>
      </c>
      <c r="I13" s="1780"/>
      <c r="J13" s="264" t="s">
        <v>152</v>
      </c>
      <c r="K13" s="265"/>
      <c r="L13" s="288" t="str">
        <f t="shared" si="3"/>
        <v/>
      </c>
      <c r="M13" s="278"/>
      <c r="N13" s="278"/>
      <c r="O13" s="278"/>
      <c r="P13" s="1367"/>
      <c r="Q13" s="1373"/>
      <c r="R13" s="1374"/>
      <c r="S13" s="259"/>
      <c r="T13" s="257"/>
      <c r="U13" s="180"/>
    </row>
    <row r="14" spans="2:21" ht="18.75" customHeight="1">
      <c r="B14" s="1364"/>
      <c r="C14" s="272" t="s">
        <v>631</v>
      </c>
      <c r="D14" s="265"/>
      <c r="E14" s="288">
        <f t="shared" si="2"/>
        <v>0</v>
      </c>
      <c r="F14" s="288" t="str">
        <f>IF($C$7="","",IF('⑧1.活動計画変更（PR）'!$C$6="変更",'⑦2.変更活動積算内訳（PR）'!M14,'①7.積算内訳（PR）'!F13))</f>
        <v/>
      </c>
      <c r="G14" s="288" t="str">
        <f>IF($C$7="","",IF('⑧1.活動計画変更（PR）'!$C$6="変更",'⑦2.変更活動積算内訳（PR）'!N14,'①7.積算内訳（PR）'!G13))</f>
        <v/>
      </c>
      <c r="H14" s="753" t="str">
        <f>IF($C$7="","",IF('⑧1.活動計画変更（PR）'!$C$6="変更",'⑦2.変更活動積算内訳（PR）'!O14,'①7.積算内訳（PR）'!H13))</f>
        <v/>
      </c>
      <c r="I14" s="1780"/>
      <c r="J14" s="272" t="s">
        <v>631</v>
      </c>
      <c r="K14" s="265"/>
      <c r="L14" s="288" t="str">
        <f t="shared" si="3"/>
        <v/>
      </c>
      <c r="M14" s="266"/>
      <c r="N14" s="266"/>
      <c r="O14" s="266"/>
      <c r="P14" s="1367"/>
      <c r="Q14" s="1371"/>
      <c r="R14" s="1372"/>
      <c r="S14" s="259"/>
      <c r="T14" s="257"/>
      <c r="U14" s="180"/>
    </row>
    <row r="15" spans="2:21" ht="18.75" customHeight="1">
      <c r="B15" s="1364"/>
      <c r="C15" s="264" t="s">
        <v>153</v>
      </c>
      <c r="D15" s="265"/>
      <c r="E15" s="288">
        <f t="shared" si="2"/>
        <v>0</v>
      </c>
      <c r="F15" s="288" t="str">
        <f>IF($C$7="","",IF('⑧1.活動計画変更（PR）'!$C$6="変更",'⑦2.変更活動積算内訳（PR）'!M15,'①7.積算内訳（PR）'!F14))</f>
        <v/>
      </c>
      <c r="G15" s="288" t="str">
        <f>IF($C$7="","",IF('⑧1.活動計画変更（PR）'!$C$6="変更",'⑦2.変更活動積算内訳（PR）'!N15,'①7.積算内訳（PR）'!G14))</f>
        <v/>
      </c>
      <c r="H15" s="753" t="str">
        <f>IF($C$7="","",IF('⑧1.活動計画変更（PR）'!$C$6="変更",'⑦2.変更活動積算内訳（PR）'!O15,'①7.積算内訳（PR）'!H14))</f>
        <v/>
      </c>
      <c r="I15" s="1780"/>
      <c r="J15" s="264" t="s">
        <v>153</v>
      </c>
      <c r="K15" s="265"/>
      <c r="L15" s="288" t="str">
        <f t="shared" si="3"/>
        <v/>
      </c>
      <c r="M15" s="266"/>
      <c r="N15" s="266"/>
      <c r="O15" s="266"/>
      <c r="P15" s="1367"/>
      <c r="Q15" s="1371"/>
      <c r="R15" s="1372"/>
      <c r="S15" s="259"/>
      <c r="T15" s="257"/>
      <c r="U15" s="180"/>
    </row>
    <row r="16" spans="2:21" ht="18.75" customHeight="1" thickBot="1">
      <c r="B16" s="1365"/>
      <c r="C16" s="273" t="s">
        <v>154</v>
      </c>
      <c r="D16" s="758" t="str">
        <f>IF('①7.積算内訳（PR）'!D15="","",'①7.積算内訳（PR）'!D15)</f>
        <v/>
      </c>
      <c r="E16" s="289">
        <f>SUM(F16:H16)</f>
        <v>0</v>
      </c>
      <c r="F16" s="289" t="str">
        <f>IF($C$7="","",IF('⑧1.活動計画変更（PR）'!$C$6="変更",'⑦2.変更活動積算内訳（PR）'!M16,'①7.積算内訳（PR）'!F15))</f>
        <v/>
      </c>
      <c r="G16" s="289" t="str">
        <f>IF($C$7="","",IF('⑧1.活動計画変更（PR）'!$C$6="変更",'⑦2.変更活動積算内訳（PR）'!N16,'①7.積算内訳（PR）'!G15))</f>
        <v/>
      </c>
      <c r="H16" s="755" t="str">
        <f>IF($C$7="","",IF('⑧1.活動計画変更（PR）'!$C$6="変更",'⑦2.変更活動積算内訳（PR）'!O16,'①7.積算内訳（PR）'!H15))</f>
        <v/>
      </c>
      <c r="I16" s="1781"/>
      <c r="J16" s="273" t="s">
        <v>154</v>
      </c>
      <c r="K16" s="274"/>
      <c r="L16" s="289" t="str">
        <f t="shared" si="3"/>
        <v/>
      </c>
      <c r="M16" s="275"/>
      <c r="N16" s="275"/>
      <c r="O16" s="275"/>
      <c r="P16" s="1368"/>
      <c r="Q16" s="1375"/>
      <c r="R16" s="1376"/>
      <c r="S16" s="259"/>
      <c r="T16" s="257"/>
      <c r="U16" s="180"/>
    </row>
    <row r="17" spans="2:21" ht="37.5" customHeight="1">
      <c r="B17" s="204" t="str">
        <f>IF('⑧1.活動計画変更（PR）'!B8="","",'⑧1.活動計画変更（PR）'!B8)</f>
        <v/>
      </c>
      <c r="C17" s="1377" t="str">
        <f>IF(B17="","",IF('⑧1.活動計画変更（PR）'!D8="","",'⑧1.活動計画変更（PR）'!D8))</f>
        <v/>
      </c>
      <c r="D17" s="1378"/>
      <c r="E17" s="284">
        <f>SUM(E18:E26)</f>
        <v>0</v>
      </c>
      <c r="F17" s="284">
        <f>SUM(F18:F26)</f>
        <v>0</v>
      </c>
      <c r="G17" s="284">
        <f>SUM(G18:G26)</f>
        <v>0</v>
      </c>
      <c r="H17" s="756">
        <f>SUM(H18:H26)</f>
        <v>0</v>
      </c>
      <c r="I17" s="760" t="str">
        <f>IF('⑧1.活動計画変更（PR）'!C9="変更",'⑧1.活動計画変更（PR）'!B8,IF('⑧1.活動計画変更（PR）'!C9="中止",'⑧1.活動計画変更（PR）'!B8,""))</f>
        <v/>
      </c>
      <c r="J17" s="1377" t="str">
        <f>IF('⑧1.活動計画変更（PR）'!C9="変更",'⑧1.活動計画変更（PR）'!D9,"")</f>
        <v/>
      </c>
      <c r="K17" s="1378"/>
      <c r="L17" s="284" t="str">
        <f>IF(SUM(L18:L26)=0,"",SUM(L18:L26))</f>
        <v/>
      </c>
      <c r="M17" s="284" t="str">
        <f>IF(SUM(M18:M26)=0,"",SUM(M18:M26))</f>
        <v/>
      </c>
      <c r="N17" s="284" t="str">
        <f>IF(SUM(N18:N26)=0,"",SUM(N18:N26))</f>
        <v/>
      </c>
      <c r="O17" s="284" t="str">
        <f>IF(SUM(O18:O26)=0,"",SUM(O18:O26))</f>
        <v/>
      </c>
      <c r="P17" s="277"/>
      <c r="Q17" s="1379"/>
      <c r="R17" s="1380"/>
      <c r="S17" s="259"/>
      <c r="T17" s="257"/>
      <c r="U17" s="180"/>
    </row>
    <row r="18" spans="2:21" ht="18.75" customHeight="1">
      <c r="B18" s="1363"/>
      <c r="C18" s="260" t="s">
        <v>147</v>
      </c>
      <c r="D18" s="261"/>
      <c r="E18" s="287">
        <f>SUM(F18:H18)</f>
        <v>0</v>
      </c>
      <c r="F18" s="287" t="str">
        <f>IF($C$17="","",IF('⑧1.活動計画変更（PR）'!$C$8="変更",'⑦2.変更活動積算内訳（PR）'!M18,'①7.積算内訳（PR）'!F17))</f>
        <v/>
      </c>
      <c r="G18" s="287" t="str">
        <f>IF($C$17="","",IF('⑧1.活動計画変更（PR）'!$C$8="変更",'⑦2.変更活動積算内訳（PR）'!N18,'①7.積算内訳（PR）'!G17))</f>
        <v/>
      </c>
      <c r="H18" s="752" t="str">
        <f>IF($C$17="","",IF('⑧1.活動計画変更（PR）'!$C$8="変更",'⑦2.変更活動積算内訳（PR）'!O18,'①7.積算内訳（PR）'!H17))</f>
        <v/>
      </c>
      <c r="I18" s="1779" t="str">
        <f>IF('⑧1.活動計画変更（PR）'!C9="選択","",IF('⑧1.活動計画変更（PR）'!C9="変更",'⑧1.活動計画変更（PR）'!C9,IF('⑧1.活動計画変更（PR）'!C9="中止","中止","")))</f>
        <v/>
      </c>
      <c r="J18" s="260" t="s">
        <v>147</v>
      </c>
      <c r="K18" s="261"/>
      <c r="L18" s="287" t="str">
        <f>IF(SUM(M18:O18)=0,"",SUM(M18:O18))</f>
        <v/>
      </c>
      <c r="M18" s="262"/>
      <c r="N18" s="262"/>
      <c r="O18" s="262"/>
      <c r="P18" s="1366"/>
      <c r="Q18" s="1369"/>
      <c r="R18" s="1370"/>
      <c r="S18" s="268"/>
      <c r="T18" s="270"/>
      <c r="U18" s="180"/>
    </row>
    <row r="19" spans="2:21" ht="18.75" customHeight="1">
      <c r="B19" s="1364"/>
      <c r="C19" s="264" t="s">
        <v>148</v>
      </c>
      <c r="D19" s="265"/>
      <c r="E19" s="288">
        <f t="shared" ref="E19:E25" si="4">SUM(F19:H19)</f>
        <v>0</v>
      </c>
      <c r="F19" s="288" t="str">
        <f>IF($C$17="","",IF('⑧1.活動計画変更（PR）'!$C$8="変更",'⑦2.変更活動積算内訳（PR）'!M19,'①7.積算内訳（PR）'!F18))</f>
        <v/>
      </c>
      <c r="G19" s="288" t="str">
        <f>IF($C$17="","",IF('⑧1.活動計画変更（PR）'!$C$8="変更",'⑦2.変更活動積算内訳（PR）'!N19,'①7.積算内訳（PR）'!G18))</f>
        <v/>
      </c>
      <c r="H19" s="753" t="str">
        <f>IF($C$17="","",IF('⑧1.活動計画変更（PR）'!$C$8="変更",'⑦2.変更活動積算内訳（PR）'!O19,'①7.積算内訳（PR）'!H18))</f>
        <v/>
      </c>
      <c r="I19" s="1780"/>
      <c r="J19" s="264" t="s">
        <v>148</v>
      </c>
      <c r="K19" s="265"/>
      <c r="L19" s="288" t="str">
        <f t="shared" ref="L19:L26" si="5">IF(SUM(M19:O19)=0,"",SUM(M19:O19))</f>
        <v/>
      </c>
      <c r="M19" s="266"/>
      <c r="N19" s="266"/>
      <c r="O19" s="266"/>
      <c r="P19" s="1367"/>
      <c r="Q19" s="1371"/>
      <c r="R19" s="1372"/>
      <c r="S19" s="259"/>
      <c r="T19" s="257"/>
      <c r="U19" s="180"/>
    </row>
    <row r="20" spans="2:21" ht="18.75" customHeight="1">
      <c r="B20" s="1364"/>
      <c r="C20" s="264" t="s">
        <v>149</v>
      </c>
      <c r="D20" s="265"/>
      <c r="E20" s="288">
        <f t="shared" si="4"/>
        <v>0</v>
      </c>
      <c r="F20" s="288" t="str">
        <f>IF($C$17="","",IF('⑧1.活動計画変更（PR）'!$C$8="変更",'⑦2.変更活動積算内訳（PR）'!M20,'①7.積算内訳（PR）'!F19))</f>
        <v/>
      </c>
      <c r="G20" s="288" t="str">
        <f>IF($C$17="","",IF('⑧1.活動計画変更（PR）'!$C$8="変更",'⑦2.変更活動積算内訳（PR）'!N20,'①7.積算内訳（PR）'!G19))</f>
        <v/>
      </c>
      <c r="H20" s="753" t="str">
        <f>IF($C$17="","",IF('⑧1.活動計画変更（PR）'!$C$8="変更",'⑦2.変更活動積算内訳（PR）'!O20,'①7.積算内訳（PR）'!H19))</f>
        <v/>
      </c>
      <c r="I20" s="1780"/>
      <c r="J20" s="264" t="s">
        <v>149</v>
      </c>
      <c r="K20" s="265"/>
      <c r="L20" s="288" t="str">
        <f t="shared" si="5"/>
        <v/>
      </c>
      <c r="M20" s="266"/>
      <c r="N20" s="266"/>
      <c r="O20" s="266"/>
      <c r="P20" s="1367"/>
      <c r="Q20" s="1371"/>
      <c r="R20" s="1372"/>
      <c r="S20" s="259"/>
      <c r="T20" s="257"/>
      <c r="U20" s="180"/>
    </row>
    <row r="21" spans="2:21" ht="18.75" customHeight="1">
      <c r="B21" s="1364"/>
      <c r="C21" s="269" t="s">
        <v>150</v>
      </c>
      <c r="D21" s="265"/>
      <c r="E21" s="288">
        <f t="shared" si="4"/>
        <v>0</v>
      </c>
      <c r="F21" s="288" t="str">
        <f>IF($C$17="","",IF('⑧1.活動計画変更（PR）'!$C$8="変更",'⑦2.変更活動積算内訳（PR）'!M21,'①7.積算内訳（PR）'!F20))</f>
        <v/>
      </c>
      <c r="G21" s="288" t="str">
        <f>IF($C$17="","",IF('⑧1.活動計画変更（PR）'!$C$8="変更",'⑦2.変更活動積算内訳（PR）'!N21,'①7.積算内訳（PR）'!G20))</f>
        <v/>
      </c>
      <c r="H21" s="753" t="str">
        <f>IF($C$17="","",IF('⑧1.活動計画変更（PR）'!$C$8="変更",'⑦2.変更活動積算内訳（PR）'!O21,'①7.積算内訳（PR）'!H20))</f>
        <v/>
      </c>
      <c r="I21" s="1780"/>
      <c r="J21" s="269" t="s">
        <v>150</v>
      </c>
      <c r="K21" s="265"/>
      <c r="L21" s="288" t="str">
        <f t="shared" si="5"/>
        <v/>
      </c>
      <c r="M21" s="266"/>
      <c r="N21" s="266"/>
      <c r="O21" s="266"/>
      <c r="P21" s="1367"/>
      <c r="Q21" s="1371"/>
      <c r="R21" s="1372"/>
      <c r="S21" s="259"/>
      <c r="T21" s="257"/>
      <c r="U21" s="180"/>
    </row>
    <row r="22" spans="2:21" ht="18.75" customHeight="1">
      <c r="B22" s="1364"/>
      <c r="C22" s="264" t="s">
        <v>151</v>
      </c>
      <c r="D22" s="265"/>
      <c r="E22" s="288">
        <f t="shared" si="4"/>
        <v>0</v>
      </c>
      <c r="F22" s="288" t="str">
        <f>IF($C$17="","",IF('⑧1.活動計画変更（PR）'!$C$8="変更",'⑦2.変更活動積算内訳（PR）'!M22,'①7.積算内訳（PR）'!F21))</f>
        <v/>
      </c>
      <c r="G22" s="288" t="str">
        <f>IF($C$17="","",IF('⑧1.活動計画変更（PR）'!$C$8="変更",'⑦2.変更活動積算内訳（PR）'!N22,'①7.積算内訳（PR）'!G21))</f>
        <v/>
      </c>
      <c r="H22" s="753" t="str">
        <f>IF($C$17="","",IF('⑧1.活動計画変更（PR）'!$C$8="変更",'⑦2.変更活動積算内訳（PR）'!O22,'①7.積算内訳（PR）'!H21))</f>
        <v/>
      </c>
      <c r="I22" s="1780"/>
      <c r="J22" s="264" t="s">
        <v>151</v>
      </c>
      <c r="K22" s="265"/>
      <c r="L22" s="288" t="str">
        <f t="shared" si="5"/>
        <v/>
      </c>
      <c r="M22" s="266"/>
      <c r="N22" s="266"/>
      <c r="O22" s="266"/>
      <c r="P22" s="1367"/>
      <c r="Q22" s="1371"/>
      <c r="R22" s="1372"/>
      <c r="S22" s="268"/>
      <c r="T22" s="270"/>
      <c r="U22" s="180"/>
    </row>
    <row r="23" spans="2:21" ht="18.75" customHeight="1">
      <c r="B23" s="1364"/>
      <c r="C23" s="264" t="s">
        <v>152</v>
      </c>
      <c r="D23" s="265"/>
      <c r="E23" s="288">
        <f t="shared" si="4"/>
        <v>0</v>
      </c>
      <c r="F23" s="754" t="str">
        <f>IF($C$17="","",IF('⑧1.活動計画変更（PR）'!$C$8="変更",'⑦2.変更活動積算内訳（PR）'!M23,'①7.積算内訳（PR）'!F22))</f>
        <v/>
      </c>
      <c r="G23" s="754" t="str">
        <f>IF($C$17="","",IF('⑧1.活動計画変更（PR）'!$C$8="変更",'⑦2.変更活動積算内訳（PR）'!N23,'①7.積算内訳（PR）'!G22))</f>
        <v/>
      </c>
      <c r="H23" s="753" t="str">
        <f>IF($C$17="","",IF('⑧1.活動計画変更（PR）'!$C$8="変更",'⑦2.変更活動積算内訳（PR）'!O23,'①7.積算内訳（PR）'!H22))</f>
        <v/>
      </c>
      <c r="I23" s="1780"/>
      <c r="J23" s="264" t="s">
        <v>152</v>
      </c>
      <c r="K23" s="265"/>
      <c r="L23" s="288" t="str">
        <f t="shared" si="5"/>
        <v/>
      </c>
      <c r="M23" s="278"/>
      <c r="N23" s="278"/>
      <c r="O23" s="278"/>
      <c r="P23" s="1367"/>
      <c r="Q23" s="1371"/>
      <c r="R23" s="1372"/>
      <c r="S23" s="268"/>
      <c r="T23" s="270"/>
      <c r="U23" s="180"/>
    </row>
    <row r="24" spans="2:21" ht="18.75" customHeight="1">
      <c r="B24" s="1364"/>
      <c r="C24" s="272" t="s">
        <v>631</v>
      </c>
      <c r="D24" s="265"/>
      <c r="E24" s="288">
        <f t="shared" si="4"/>
        <v>0</v>
      </c>
      <c r="F24" s="288" t="str">
        <f>IF($C$17="","",IF('⑧1.活動計画変更（PR）'!$C$8="変更",'⑦2.変更活動積算内訳（PR）'!M24,'①7.積算内訳（PR）'!F23))</f>
        <v/>
      </c>
      <c r="G24" s="288" t="str">
        <f>IF($C$17="","",IF('⑧1.活動計画変更（PR）'!$C$8="変更",'⑦2.変更活動積算内訳（PR）'!N24,'①7.積算内訳（PR）'!G23))</f>
        <v/>
      </c>
      <c r="H24" s="753" t="str">
        <f>IF($C$17="","",IF('⑧1.活動計画変更（PR）'!$C$8="変更",'⑦2.変更活動積算内訳（PR）'!O24,'①7.積算内訳（PR）'!H23))</f>
        <v/>
      </c>
      <c r="I24" s="1780"/>
      <c r="J24" s="272" t="s">
        <v>631</v>
      </c>
      <c r="K24" s="265"/>
      <c r="L24" s="288" t="str">
        <f t="shared" si="5"/>
        <v/>
      </c>
      <c r="M24" s="266"/>
      <c r="N24" s="266"/>
      <c r="O24" s="266"/>
      <c r="P24" s="1367"/>
      <c r="Q24" s="1371"/>
      <c r="R24" s="1372"/>
      <c r="S24" s="268"/>
      <c r="T24" s="270"/>
      <c r="U24" s="180"/>
    </row>
    <row r="25" spans="2:21" ht="18.75" customHeight="1">
      <c r="B25" s="1364"/>
      <c r="C25" s="264" t="s">
        <v>153</v>
      </c>
      <c r="D25" s="265"/>
      <c r="E25" s="288">
        <f t="shared" si="4"/>
        <v>0</v>
      </c>
      <c r="F25" s="288" t="str">
        <f>IF($C$17="","",IF('⑧1.活動計画変更（PR）'!$C$8="変更",'⑦2.変更活動積算内訳（PR）'!M25,'①7.積算内訳（PR）'!F24))</f>
        <v/>
      </c>
      <c r="G25" s="288" t="str">
        <f>IF($C$17="","",IF('⑧1.活動計画変更（PR）'!$C$8="変更",'⑦2.変更活動積算内訳（PR）'!N25,'①7.積算内訳（PR）'!G24))</f>
        <v/>
      </c>
      <c r="H25" s="753" t="str">
        <f>IF($C$17="","",IF('⑧1.活動計画変更（PR）'!$C$8="変更",'⑦2.変更活動積算内訳（PR）'!O25,'①7.積算内訳（PR）'!H24))</f>
        <v/>
      </c>
      <c r="I25" s="1780"/>
      <c r="J25" s="264" t="s">
        <v>153</v>
      </c>
      <c r="K25" s="265"/>
      <c r="L25" s="288" t="str">
        <f t="shared" si="5"/>
        <v/>
      </c>
      <c r="M25" s="266"/>
      <c r="N25" s="266"/>
      <c r="O25" s="266"/>
      <c r="P25" s="1367"/>
      <c r="Q25" s="1371"/>
      <c r="R25" s="1372"/>
      <c r="S25" s="268"/>
      <c r="T25" s="270"/>
      <c r="U25" s="180"/>
    </row>
    <row r="26" spans="2:21" ht="18.75" customHeight="1" thickBot="1">
      <c r="B26" s="1365"/>
      <c r="C26" s="273" t="s">
        <v>154</v>
      </c>
      <c r="D26" s="758" t="str">
        <f>IF('①7.積算内訳（PR）'!D25="","",'①7.積算内訳（PR）'!D25)</f>
        <v/>
      </c>
      <c r="E26" s="289">
        <f>SUM(F26:H26)</f>
        <v>0</v>
      </c>
      <c r="F26" s="289" t="str">
        <f>IF($C$17="","",IF('⑧1.活動計画変更（PR）'!$C$8="変更",'⑦2.変更活動積算内訳（PR）'!M26,'①7.積算内訳（PR）'!F25))</f>
        <v/>
      </c>
      <c r="G26" s="289" t="str">
        <f>IF($C$17="","",IF('⑧1.活動計画変更（PR）'!$C$8="変更",'⑦2.変更活動積算内訳（PR）'!N26,'①7.積算内訳（PR）'!G25))</f>
        <v/>
      </c>
      <c r="H26" s="755" t="str">
        <f>IF($C$17="","",IF('⑧1.活動計画変更（PR）'!$C$8="変更",'⑦2.変更活動積算内訳（PR）'!O26,'①7.積算内訳（PR）'!H25))</f>
        <v/>
      </c>
      <c r="I26" s="1781"/>
      <c r="J26" s="273" t="s">
        <v>154</v>
      </c>
      <c r="K26" s="274"/>
      <c r="L26" s="289" t="str">
        <f t="shared" si="5"/>
        <v/>
      </c>
      <c r="M26" s="275"/>
      <c r="N26" s="275"/>
      <c r="O26" s="275"/>
      <c r="P26" s="1368"/>
      <c r="Q26" s="1381"/>
      <c r="R26" s="1382"/>
      <c r="S26" s="268"/>
      <c r="T26" s="270"/>
      <c r="U26" s="180"/>
    </row>
    <row r="27" spans="2:21" ht="37.5" customHeight="1">
      <c r="B27" s="204" t="str">
        <f>IF('⑧1.活動計画変更（PR）'!B10="","",'⑧1.活動計画変更（PR）'!B10)</f>
        <v/>
      </c>
      <c r="C27" s="1377" t="str">
        <f>IF(B27="","",IF('⑧1.活動計画変更（PR）'!D10="","",'⑧1.活動計画変更（PR）'!D10))</f>
        <v/>
      </c>
      <c r="D27" s="1378"/>
      <c r="E27" s="284">
        <f>SUM(E28:E36)</f>
        <v>0</v>
      </c>
      <c r="F27" s="284">
        <f>SUM(F28:F36)</f>
        <v>0</v>
      </c>
      <c r="G27" s="284">
        <f>SUM(G28:G36)</f>
        <v>0</v>
      </c>
      <c r="H27" s="756">
        <f>SUM(H28:H36)</f>
        <v>0</v>
      </c>
      <c r="I27" s="760" t="str">
        <f>IF('⑧1.活動計画変更（PR）'!C11="変更",'⑧1.活動計画変更（PR）'!B10,IF('⑧1.活動計画変更（PR）'!C11="中止",'⑧1.活動計画変更（PR）'!B10,""))</f>
        <v/>
      </c>
      <c r="J27" s="1377" t="str">
        <f>IF('⑧1.活動計画変更（PR）'!C11="変更",'⑧1.活動計画変更（PR）'!D11,"")</f>
        <v/>
      </c>
      <c r="K27" s="1378"/>
      <c r="L27" s="284" t="str">
        <f>IF(SUM(L28:L36)=0,"",SUM(L28:L36))</f>
        <v/>
      </c>
      <c r="M27" s="284" t="str">
        <f>IF(SUM(M28:M36)=0,"",SUM(M28:M36))</f>
        <v/>
      </c>
      <c r="N27" s="284" t="str">
        <f>IF(SUM(N28:N36)=0,"",SUM(N28:N36))</f>
        <v/>
      </c>
      <c r="O27" s="284" t="str">
        <f>IF(SUM(O28:O36)=0,"",SUM(O28:O36))</f>
        <v/>
      </c>
      <c r="P27" s="279"/>
      <c r="Q27" s="1383"/>
      <c r="R27" s="1384"/>
      <c r="S27" s="259"/>
      <c r="T27" s="257"/>
      <c r="U27" s="180"/>
    </row>
    <row r="28" spans="2:21" ht="18.75" customHeight="1">
      <c r="B28" s="1363"/>
      <c r="C28" s="260" t="s">
        <v>147</v>
      </c>
      <c r="D28" s="261"/>
      <c r="E28" s="287">
        <f>SUM(F28:H28)</f>
        <v>0</v>
      </c>
      <c r="F28" s="287" t="str">
        <f>IF($C$27="","",IF('⑧1.活動計画変更（PR）'!$C$10="変更",'⑦2.変更活動積算内訳（PR）'!M28,'①7.積算内訳（PR）'!F27))</f>
        <v/>
      </c>
      <c r="G28" s="287" t="str">
        <f>IF($C$27="","",IF('⑧1.活動計画変更（PR）'!$C$10="変更",'⑦2.変更活動積算内訳（PR）'!N28,'①7.積算内訳（PR）'!G27))</f>
        <v/>
      </c>
      <c r="H28" s="752" t="str">
        <f>IF($C$27="","",IF('⑧1.活動計画変更（PR）'!$C$10="変更",'⑦2.変更活動積算内訳（PR）'!O28,'①7.積算内訳（PR）'!H27))</f>
        <v/>
      </c>
      <c r="I28" s="1779" t="str">
        <f>IF('⑧1.活動計画変更（PR）'!C11="選択","",IF('⑧1.活動計画変更（PR）'!C11="変更",'⑧1.活動計画変更（PR）'!C11,IF('⑧1.活動計画変更（PR）'!C11="中止","中止","")))</f>
        <v/>
      </c>
      <c r="J28" s="260" t="s">
        <v>147</v>
      </c>
      <c r="K28" s="261"/>
      <c r="L28" s="287" t="str">
        <f>IF(SUM(M28:O28)=0,"",SUM(M28:O28))</f>
        <v/>
      </c>
      <c r="M28" s="262"/>
      <c r="N28" s="262"/>
      <c r="O28" s="262"/>
      <c r="P28" s="1366"/>
      <c r="Q28" s="1369"/>
      <c r="R28" s="1370"/>
      <c r="S28" s="268"/>
      <c r="T28" s="270"/>
      <c r="U28" s="180"/>
    </row>
    <row r="29" spans="2:21" ht="18.75" customHeight="1">
      <c r="B29" s="1364"/>
      <c r="C29" s="264" t="s">
        <v>148</v>
      </c>
      <c r="D29" s="265"/>
      <c r="E29" s="288">
        <f t="shared" ref="E29:E35" si="6">SUM(F29:H29)</f>
        <v>0</v>
      </c>
      <c r="F29" s="288" t="str">
        <f>IF($C$27="","",IF('⑧1.活動計画変更（PR）'!$C$10="変更",'⑦2.変更活動積算内訳（PR）'!M29,'①7.積算内訳（PR）'!F28))</f>
        <v/>
      </c>
      <c r="G29" s="288" t="str">
        <f>IF($C$27="","",IF('⑧1.活動計画変更（PR）'!$C$10="変更",'⑦2.変更活動積算内訳（PR）'!N29,'①7.積算内訳（PR）'!G28))</f>
        <v/>
      </c>
      <c r="H29" s="753" t="str">
        <f>IF($C$27="","",IF('⑧1.活動計画変更（PR）'!$C$10="変更",'⑦2.変更活動積算内訳（PR）'!O29,'①7.積算内訳（PR）'!H28))</f>
        <v/>
      </c>
      <c r="I29" s="1780"/>
      <c r="J29" s="264" t="s">
        <v>148</v>
      </c>
      <c r="K29" s="265"/>
      <c r="L29" s="288" t="str">
        <f t="shared" ref="L29:L36" si="7">IF(SUM(M29:O29)=0,"",SUM(M29:O29))</f>
        <v/>
      </c>
      <c r="M29" s="266"/>
      <c r="N29" s="266"/>
      <c r="O29" s="266"/>
      <c r="P29" s="1367"/>
      <c r="Q29" s="1371"/>
      <c r="R29" s="1372"/>
      <c r="S29" s="259"/>
      <c r="T29" s="257"/>
      <c r="U29" s="180"/>
    </row>
    <row r="30" spans="2:21" ht="18.75" customHeight="1">
      <c r="B30" s="1364"/>
      <c r="C30" s="264" t="s">
        <v>149</v>
      </c>
      <c r="D30" s="265"/>
      <c r="E30" s="288">
        <f t="shared" si="6"/>
        <v>0</v>
      </c>
      <c r="F30" s="288" t="str">
        <f>IF($C$27="","",IF('⑧1.活動計画変更（PR）'!$C$10="変更",'⑦2.変更活動積算内訳（PR）'!M30,'①7.積算内訳（PR）'!F29))</f>
        <v/>
      </c>
      <c r="G30" s="288" t="str">
        <f>IF($C$27="","",IF('⑧1.活動計画変更（PR）'!$C$10="変更",'⑦2.変更活動積算内訳（PR）'!N30,'①7.積算内訳（PR）'!G29))</f>
        <v/>
      </c>
      <c r="H30" s="753" t="str">
        <f>IF($C$27="","",IF('⑧1.活動計画変更（PR）'!$C$10="変更",'⑦2.変更活動積算内訳（PR）'!O30,'①7.積算内訳（PR）'!H29))</f>
        <v/>
      </c>
      <c r="I30" s="1780"/>
      <c r="J30" s="264" t="s">
        <v>149</v>
      </c>
      <c r="K30" s="265"/>
      <c r="L30" s="288" t="str">
        <f t="shared" si="7"/>
        <v/>
      </c>
      <c r="M30" s="266"/>
      <c r="N30" s="266"/>
      <c r="O30" s="266"/>
      <c r="P30" s="1367"/>
      <c r="Q30" s="1371"/>
      <c r="R30" s="1372"/>
      <c r="S30" s="259"/>
      <c r="T30" s="257"/>
      <c r="U30" s="180"/>
    </row>
    <row r="31" spans="2:21" ht="18.75" customHeight="1">
      <c r="B31" s="1364"/>
      <c r="C31" s="269" t="s">
        <v>150</v>
      </c>
      <c r="D31" s="265"/>
      <c r="E31" s="288">
        <f t="shared" si="6"/>
        <v>0</v>
      </c>
      <c r="F31" s="288" t="str">
        <f>IF($C$27="","",IF('⑧1.活動計画変更（PR）'!$C$10="変更",'⑦2.変更活動積算内訳（PR）'!M31,'①7.積算内訳（PR）'!F30))</f>
        <v/>
      </c>
      <c r="G31" s="288" t="str">
        <f>IF($C$27="","",IF('⑧1.活動計画変更（PR）'!$C$10="変更",'⑦2.変更活動積算内訳（PR）'!N31,'①7.積算内訳（PR）'!G30))</f>
        <v/>
      </c>
      <c r="H31" s="753" t="str">
        <f>IF($C$27="","",IF('⑧1.活動計画変更（PR）'!$C$10="変更",'⑦2.変更活動積算内訳（PR）'!O31,'①7.積算内訳（PR）'!H30))</f>
        <v/>
      </c>
      <c r="I31" s="1780"/>
      <c r="J31" s="269" t="s">
        <v>150</v>
      </c>
      <c r="K31" s="265"/>
      <c r="L31" s="288" t="str">
        <f t="shared" si="7"/>
        <v/>
      </c>
      <c r="M31" s="266"/>
      <c r="N31" s="266"/>
      <c r="O31" s="266"/>
      <c r="P31" s="1367"/>
      <c r="Q31" s="1371"/>
      <c r="R31" s="1372"/>
      <c r="S31" s="259"/>
      <c r="T31" s="257"/>
      <c r="U31" s="180"/>
    </row>
    <row r="32" spans="2:21" ht="18.75" customHeight="1">
      <c r="B32" s="1364"/>
      <c r="C32" s="264" t="s">
        <v>151</v>
      </c>
      <c r="D32" s="265"/>
      <c r="E32" s="288">
        <f t="shared" si="6"/>
        <v>0</v>
      </c>
      <c r="F32" s="288" t="str">
        <f>IF($C$27="","",IF('⑧1.活動計画変更（PR）'!$C$10="変更",'⑦2.変更活動積算内訳（PR）'!M32,'①7.積算内訳（PR）'!F31))</f>
        <v/>
      </c>
      <c r="G32" s="288" t="str">
        <f>IF($C$27="","",IF('⑧1.活動計画変更（PR）'!$C$10="変更",'⑦2.変更活動積算内訳（PR）'!N32,'①7.積算内訳（PR）'!G31))</f>
        <v/>
      </c>
      <c r="H32" s="753" t="str">
        <f>IF($C$27="","",IF('⑧1.活動計画変更（PR）'!$C$10="変更",'⑦2.変更活動積算内訳（PR）'!O32,'①7.積算内訳（PR）'!H31))</f>
        <v/>
      </c>
      <c r="I32" s="1780"/>
      <c r="J32" s="264" t="s">
        <v>151</v>
      </c>
      <c r="K32" s="265"/>
      <c r="L32" s="288" t="str">
        <f t="shared" si="7"/>
        <v/>
      </c>
      <c r="M32" s="266"/>
      <c r="N32" s="266"/>
      <c r="O32" s="266"/>
      <c r="P32" s="1367"/>
      <c r="Q32" s="1371"/>
      <c r="R32" s="1372"/>
      <c r="S32" s="268"/>
      <c r="T32" s="270"/>
      <c r="U32" s="180"/>
    </row>
    <row r="33" spans="2:21" ht="18.75" customHeight="1">
      <c r="B33" s="1364"/>
      <c r="C33" s="264" t="s">
        <v>152</v>
      </c>
      <c r="D33" s="265"/>
      <c r="E33" s="288">
        <f t="shared" si="6"/>
        <v>0</v>
      </c>
      <c r="F33" s="754" t="str">
        <f>IF($C$27="","",IF('⑧1.活動計画変更（PR）'!$C$10="変更",'⑦2.変更活動積算内訳（PR）'!M33,'①7.積算内訳（PR）'!F32))</f>
        <v/>
      </c>
      <c r="G33" s="754" t="str">
        <f>IF($C$27="","",IF('⑧1.活動計画変更（PR）'!$C$10="変更",'⑦2.変更活動積算内訳（PR）'!N33,'①7.積算内訳（PR）'!G32))</f>
        <v/>
      </c>
      <c r="H33" s="753" t="str">
        <f>IF($C$27="","",IF('⑧1.活動計画変更（PR）'!$C$10="変更",'⑦2.変更活動積算内訳（PR）'!O33,'①7.積算内訳（PR）'!H32))</f>
        <v/>
      </c>
      <c r="I33" s="1780"/>
      <c r="J33" s="264" t="s">
        <v>152</v>
      </c>
      <c r="K33" s="265"/>
      <c r="L33" s="288" t="str">
        <f t="shared" si="7"/>
        <v/>
      </c>
      <c r="M33" s="278"/>
      <c r="N33" s="278"/>
      <c r="O33" s="278"/>
      <c r="P33" s="1367"/>
      <c r="Q33" s="1373"/>
      <c r="R33" s="1374"/>
      <c r="S33" s="268"/>
      <c r="T33" s="270"/>
      <c r="U33" s="180"/>
    </row>
    <row r="34" spans="2:21" ht="18.75" customHeight="1">
      <c r="B34" s="1364"/>
      <c r="C34" s="272" t="s">
        <v>631</v>
      </c>
      <c r="D34" s="265"/>
      <c r="E34" s="288">
        <f t="shared" si="6"/>
        <v>0</v>
      </c>
      <c r="F34" s="288" t="str">
        <f>IF($C$27="","",IF('⑧1.活動計画変更（PR）'!$C$10="変更",'⑦2.変更活動積算内訳（PR）'!M34,'①7.積算内訳（PR）'!F33))</f>
        <v/>
      </c>
      <c r="G34" s="288" t="str">
        <f>IF($C$27="","",IF('⑧1.活動計画変更（PR）'!$C$10="変更",'⑦2.変更活動積算内訳（PR）'!N34,'①7.積算内訳（PR）'!G33))</f>
        <v/>
      </c>
      <c r="H34" s="753" t="str">
        <f>IF($C$27="","",IF('⑧1.活動計画変更（PR）'!$C$10="変更",'⑦2.変更活動積算内訳（PR）'!O34,'①7.積算内訳（PR）'!H33))</f>
        <v/>
      </c>
      <c r="I34" s="1780"/>
      <c r="J34" s="272" t="s">
        <v>631</v>
      </c>
      <c r="K34" s="265"/>
      <c r="L34" s="288" t="str">
        <f t="shared" si="7"/>
        <v/>
      </c>
      <c r="M34" s="266"/>
      <c r="N34" s="266"/>
      <c r="O34" s="266"/>
      <c r="P34" s="1367"/>
      <c r="Q34" s="1371"/>
      <c r="R34" s="1372"/>
      <c r="S34" s="268"/>
      <c r="T34" s="270"/>
      <c r="U34" s="180"/>
    </row>
    <row r="35" spans="2:21" ht="18.75" customHeight="1">
      <c r="B35" s="1364"/>
      <c r="C35" s="264" t="s">
        <v>153</v>
      </c>
      <c r="D35" s="265"/>
      <c r="E35" s="288">
        <f t="shared" si="6"/>
        <v>0</v>
      </c>
      <c r="F35" s="288" t="str">
        <f>IF($C$27="","",IF('⑧1.活動計画変更（PR）'!$C$10="変更",'⑦2.変更活動積算内訳（PR）'!M35,'①7.積算内訳（PR）'!F34))</f>
        <v/>
      </c>
      <c r="G35" s="288" t="str">
        <f>IF($C$27="","",IF('⑧1.活動計画変更（PR）'!$C$10="変更",'⑦2.変更活動積算内訳（PR）'!N35,'①7.積算内訳（PR）'!G34))</f>
        <v/>
      </c>
      <c r="H35" s="753" t="str">
        <f>IF($C$27="","",IF('⑧1.活動計画変更（PR）'!$C$10="変更",'⑦2.変更活動積算内訳（PR）'!O35,'①7.積算内訳（PR）'!H34))</f>
        <v/>
      </c>
      <c r="I35" s="1780"/>
      <c r="J35" s="264" t="s">
        <v>153</v>
      </c>
      <c r="K35" s="265"/>
      <c r="L35" s="288" t="str">
        <f t="shared" si="7"/>
        <v/>
      </c>
      <c r="M35" s="266"/>
      <c r="N35" s="266"/>
      <c r="O35" s="266"/>
      <c r="P35" s="1367"/>
      <c r="Q35" s="1371"/>
      <c r="R35" s="1372"/>
      <c r="S35" s="268"/>
      <c r="T35" s="270"/>
      <c r="U35" s="180"/>
    </row>
    <row r="36" spans="2:21" ht="18.75" customHeight="1" thickBot="1">
      <c r="B36" s="1365"/>
      <c r="C36" s="273" t="s">
        <v>154</v>
      </c>
      <c r="D36" s="758" t="str">
        <f>IF('①7.積算内訳（PR）'!D35="","",'①7.積算内訳（PR）'!D35)</f>
        <v/>
      </c>
      <c r="E36" s="289">
        <f>SUM(F36:H36)</f>
        <v>0</v>
      </c>
      <c r="F36" s="289" t="str">
        <f>IF($C$27="","",IF('⑧1.活動計画変更（PR）'!$C$10="変更",'⑦2.変更活動積算内訳（PR）'!M36,'①7.積算内訳（PR）'!F35))</f>
        <v/>
      </c>
      <c r="G36" s="289" t="str">
        <f>IF($C$27="","",IF('⑧1.活動計画変更（PR）'!$C$10="変更",'⑦2.変更活動積算内訳（PR）'!N36,'①7.積算内訳（PR）'!G35))</f>
        <v/>
      </c>
      <c r="H36" s="755" t="str">
        <f>IF($C$27="","",IF('⑧1.活動計画変更（PR）'!$C$10="変更",'⑦2.変更活動積算内訳（PR）'!O36,'①7.積算内訳（PR）'!H35))</f>
        <v/>
      </c>
      <c r="I36" s="1781"/>
      <c r="J36" s="273" t="s">
        <v>154</v>
      </c>
      <c r="K36" s="274"/>
      <c r="L36" s="289" t="str">
        <f t="shared" si="7"/>
        <v/>
      </c>
      <c r="M36" s="275"/>
      <c r="N36" s="275"/>
      <c r="O36" s="275"/>
      <c r="P36" s="1368"/>
      <c r="Q36" s="1375"/>
      <c r="R36" s="1376"/>
      <c r="S36" s="268"/>
      <c r="T36" s="270"/>
      <c r="U36" s="180"/>
    </row>
    <row r="37" spans="2:21" ht="37.5" customHeight="1">
      <c r="B37" s="204" t="str">
        <f>IF('⑧1.活動計画変更（PR）'!B12="","",'⑧1.活動計画変更（PR）'!B12)</f>
        <v/>
      </c>
      <c r="C37" s="1377" t="str">
        <f>IF(B37="","",IF('⑧1.活動計画変更（PR）'!D12="","",'⑧1.活動計画変更（PR）'!D12))</f>
        <v/>
      </c>
      <c r="D37" s="1378"/>
      <c r="E37" s="284">
        <f>SUM(E38:E46)</f>
        <v>0</v>
      </c>
      <c r="F37" s="284">
        <f>SUM(F38:F46)</f>
        <v>0</v>
      </c>
      <c r="G37" s="284">
        <f>SUM(G38:G46)</f>
        <v>0</v>
      </c>
      <c r="H37" s="756">
        <f>SUM(H38:H46)</f>
        <v>0</v>
      </c>
      <c r="I37" s="760" t="str">
        <f>IF('⑧1.活動計画変更（PR）'!C13="変更",'⑧1.活動計画変更（PR）'!B12,IF('⑧1.活動計画変更（PR）'!C13="中止",'⑧1.活動計画変更（PR）'!B12,""))</f>
        <v/>
      </c>
      <c r="J37" s="1377" t="str">
        <f>IF('⑧1.活動計画変更（PR）'!C13="変更",'⑧1.活動計画変更（PR）'!D13,"")</f>
        <v/>
      </c>
      <c r="K37" s="1378"/>
      <c r="L37" s="284" t="str">
        <f>IF(SUM(L38:L46)=0,"",SUM(L38:L46))</f>
        <v/>
      </c>
      <c r="M37" s="284" t="str">
        <f>IF(SUM(M38:M46)=0,"",SUM(M38:M46))</f>
        <v/>
      </c>
      <c r="N37" s="284" t="str">
        <f>IF(SUM(N38:N46)=0,"",SUM(N38:N46))</f>
        <v/>
      </c>
      <c r="O37" s="284" t="str">
        <f>IF(SUM(O38:O46)=0,"",SUM(O38:O46))</f>
        <v/>
      </c>
      <c r="P37" s="277"/>
      <c r="Q37" s="1379"/>
      <c r="R37" s="1380"/>
      <c r="S37" s="259"/>
      <c r="T37" s="257"/>
      <c r="U37" s="180"/>
    </row>
    <row r="38" spans="2:21" ht="18.75" customHeight="1">
      <c r="B38" s="1363"/>
      <c r="C38" s="260" t="s">
        <v>147</v>
      </c>
      <c r="D38" s="261"/>
      <c r="E38" s="287">
        <f>SUM(F38:H38)</f>
        <v>0</v>
      </c>
      <c r="F38" s="287" t="str">
        <f>IF($C$37="","",IF('⑧1.活動計画変更（PR）'!$C$12="変更",'⑦2.変更活動積算内訳（PR）'!M38,'①7.積算内訳（PR）'!F37))</f>
        <v/>
      </c>
      <c r="G38" s="287" t="str">
        <f>IF($C$37="","",IF('⑧1.活動計画変更（PR）'!$C$12="変更",'⑦2.変更活動積算内訳（PR）'!N38,'①7.積算内訳（PR）'!G37))</f>
        <v/>
      </c>
      <c r="H38" s="752" t="str">
        <f>IF($C$37="","",IF('⑧1.活動計画変更（PR）'!$C$12="変更",'⑦2.変更活動積算内訳（PR）'!O38,'①7.積算内訳（PR）'!H37))</f>
        <v/>
      </c>
      <c r="I38" s="1779" t="str">
        <f>IF('⑧1.活動計画変更（PR）'!C13="選択","",IF('⑧1.活動計画変更（PR）'!C13="変更",'⑧1.活動計画変更（PR）'!C13,IF('⑧1.活動計画変更（PR）'!C13="中止","中止","")))</f>
        <v/>
      </c>
      <c r="J38" s="260" t="s">
        <v>147</v>
      </c>
      <c r="K38" s="261"/>
      <c r="L38" s="287" t="str">
        <f>IF(SUM(M38:O38)=0,"",SUM(M38:O38))</f>
        <v/>
      </c>
      <c r="M38" s="262"/>
      <c r="N38" s="262"/>
      <c r="O38" s="262"/>
      <c r="P38" s="1366"/>
      <c r="Q38" s="1369"/>
      <c r="R38" s="1370"/>
      <c r="S38" s="268"/>
      <c r="T38" s="270"/>
      <c r="U38" s="180"/>
    </row>
    <row r="39" spans="2:21" ht="18.75" customHeight="1">
      <c r="B39" s="1364"/>
      <c r="C39" s="264" t="s">
        <v>148</v>
      </c>
      <c r="D39" s="265"/>
      <c r="E39" s="288">
        <f t="shared" ref="E39:E45" si="8">SUM(F39:H39)</f>
        <v>0</v>
      </c>
      <c r="F39" s="288" t="str">
        <f>IF($C$37="","",IF('⑧1.活動計画変更（PR）'!$C$12="変更",'⑦2.変更活動積算内訳（PR）'!M39,'①7.積算内訳（PR）'!F38))</f>
        <v/>
      </c>
      <c r="G39" s="288" t="str">
        <f>IF($C$37="","",IF('⑧1.活動計画変更（PR）'!$C$12="変更",'⑦2.変更活動積算内訳（PR）'!N39,'①7.積算内訳（PR）'!G38))</f>
        <v/>
      </c>
      <c r="H39" s="753" t="str">
        <f>IF($C$37="","",IF('⑧1.活動計画変更（PR）'!$C$12="変更",'⑦2.変更活動積算内訳（PR）'!O39,'①7.積算内訳（PR）'!H38))</f>
        <v/>
      </c>
      <c r="I39" s="1780"/>
      <c r="J39" s="264" t="s">
        <v>148</v>
      </c>
      <c r="K39" s="265"/>
      <c r="L39" s="288" t="str">
        <f t="shared" ref="L39:L46" si="9">IF(SUM(M39:O39)=0,"",SUM(M39:O39))</f>
        <v/>
      </c>
      <c r="M39" s="266"/>
      <c r="N39" s="266"/>
      <c r="O39" s="266"/>
      <c r="P39" s="1367"/>
      <c r="Q39" s="1371"/>
      <c r="R39" s="1372"/>
      <c r="S39" s="259"/>
      <c r="T39" s="257"/>
      <c r="U39" s="180"/>
    </row>
    <row r="40" spans="2:21" ht="18.75" customHeight="1">
      <c r="B40" s="1364"/>
      <c r="C40" s="264" t="s">
        <v>149</v>
      </c>
      <c r="D40" s="265"/>
      <c r="E40" s="288">
        <f t="shared" si="8"/>
        <v>0</v>
      </c>
      <c r="F40" s="288" t="str">
        <f>IF($C$37="","",IF('⑧1.活動計画変更（PR）'!$C$12="変更",'⑦2.変更活動積算内訳（PR）'!M40,'①7.積算内訳（PR）'!F39))</f>
        <v/>
      </c>
      <c r="G40" s="288" t="str">
        <f>IF($C$37="","",IF('⑧1.活動計画変更（PR）'!$C$12="変更",'⑦2.変更活動積算内訳（PR）'!N40,'①7.積算内訳（PR）'!G39))</f>
        <v/>
      </c>
      <c r="H40" s="753" t="str">
        <f>IF($C$37="","",IF('⑧1.活動計画変更（PR）'!$C$12="変更",'⑦2.変更活動積算内訳（PR）'!O40,'①7.積算内訳（PR）'!H39))</f>
        <v/>
      </c>
      <c r="I40" s="1780"/>
      <c r="J40" s="264" t="s">
        <v>149</v>
      </c>
      <c r="K40" s="265"/>
      <c r="L40" s="288" t="str">
        <f t="shared" si="9"/>
        <v/>
      </c>
      <c r="M40" s="266"/>
      <c r="N40" s="266"/>
      <c r="O40" s="266"/>
      <c r="P40" s="1367"/>
      <c r="Q40" s="1371"/>
      <c r="R40" s="1372"/>
      <c r="S40" s="259"/>
      <c r="T40" s="257"/>
      <c r="U40" s="180"/>
    </row>
    <row r="41" spans="2:21" ht="18.75" customHeight="1">
      <c r="B41" s="1364"/>
      <c r="C41" s="269" t="s">
        <v>150</v>
      </c>
      <c r="D41" s="265"/>
      <c r="E41" s="288">
        <f t="shared" si="8"/>
        <v>0</v>
      </c>
      <c r="F41" s="288" t="str">
        <f>IF($C$37="","",IF('⑧1.活動計画変更（PR）'!$C$12="変更",'⑦2.変更活動積算内訳（PR）'!M41,'①7.積算内訳（PR）'!F40))</f>
        <v/>
      </c>
      <c r="G41" s="288" t="str">
        <f>IF($C$37="","",IF('⑧1.活動計画変更（PR）'!$C$12="変更",'⑦2.変更活動積算内訳（PR）'!N41,'①7.積算内訳（PR）'!G40))</f>
        <v/>
      </c>
      <c r="H41" s="753" t="str">
        <f>IF($C$37="","",IF('⑧1.活動計画変更（PR）'!$C$12="変更",'⑦2.変更活動積算内訳（PR）'!O41,'①7.積算内訳（PR）'!H40))</f>
        <v/>
      </c>
      <c r="I41" s="1780"/>
      <c r="J41" s="269" t="s">
        <v>150</v>
      </c>
      <c r="K41" s="265"/>
      <c r="L41" s="288" t="str">
        <f t="shared" si="9"/>
        <v/>
      </c>
      <c r="M41" s="266"/>
      <c r="N41" s="266"/>
      <c r="O41" s="266"/>
      <c r="P41" s="1367"/>
      <c r="Q41" s="1371"/>
      <c r="R41" s="1372"/>
      <c r="S41" s="259"/>
      <c r="T41" s="257"/>
      <c r="U41" s="180"/>
    </row>
    <row r="42" spans="2:21" ht="18.75" customHeight="1">
      <c r="B42" s="1364"/>
      <c r="C42" s="264" t="s">
        <v>151</v>
      </c>
      <c r="D42" s="265"/>
      <c r="E42" s="288">
        <f t="shared" si="8"/>
        <v>0</v>
      </c>
      <c r="F42" s="288" t="str">
        <f>IF($C$37="","",IF('⑧1.活動計画変更（PR）'!$C$12="変更",'⑦2.変更活動積算内訳（PR）'!M42,'①7.積算内訳（PR）'!F41))</f>
        <v/>
      </c>
      <c r="G42" s="288" t="str">
        <f>IF($C$37="","",IF('⑧1.活動計画変更（PR）'!$C$12="変更",'⑦2.変更活動積算内訳（PR）'!N42,'①7.積算内訳（PR）'!G41))</f>
        <v/>
      </c>
      <c r="H42" s="753" t="str">
        <f>IF($C$37="","",IF('⑧1.活動計画変更（PR）'!$C$12="変更",'⑦2.変更活動積算内訳（PR）'!O42,'①7.積算内訳（PR）'!H41))</f>
        <v/>
      </c>
      <c r="I42" s="1780"/>
      <c r="J42" s="264" t="s">
        <v>151</v>
      </c>
      <c r="K42" s="265"/>
      <c r="L42" s="288" t="str">
        <f t="shared" si="9"/>
        <v/>
      </c>
      <c r="M42" s="266"/>
      <c r="N42" s="266"/>
      <c r="O42" s="266"/>
      <c r="P42" s="1367"/>
      <c r="Q42" s="1371"/>
      <c r="R42" s="1372"/>
      <c r="S42" s="268"/>
      <c r="T42" s="270"/>
      <c r="U42" s="180"/>
    </row>
    <row r="43" spans="2:21" ht="18.75" customHeight="1">
      <c r="B43" s="1364"/>
      <c r="C43" s="264" t="s">
        <v>152</v>
      </c>
      <c r="D43" s="265"/>
      <c r="E43" s="288">
        <f t="shared" si="8"/>
        <v>0</v>
      </c>
      <c r="F43" s="754" t="str">
        <f>IF($C$37="","",IF('⑧1.活動計画変更（PR）'!$C$12="変更",'⑦2.変更活動積算内訳（PR）'!M43,'①7.積算内訳（PR）'!F42))</f>
        <v/>
      </c>
      <c r="G43" s="754" t="str">
        <f>IF($C$37="","",IF('⑧1.活動計画変更（PR）'!$C$12="変更",'⑦2.変更活動積算内訳（PR）'!N43,'①7.積算内訳（PR）'!G42))</f>
        <v/>
      </c>
      <c r="H43" s="753" t="str">
        <f>IF($C$37="","",IF('⑧1.活動計画変更（PR）'!$C$12="変更",'⑦2.変更活動積算内訳（PR）'!O43,'①7.積算内訳（PR）'!H42))</f>
        <v/>
      </c>
      <c r="I43" s="1780"/>
      <c r="J43" s="264" t="s">
        <v>152</v>
      </c>
      <c r="K43" s="265"/>
      <c r="L43" s="288" t="str">
        <f t="shared" si="9"/>
        <v/>
      </c>
      <c r="M43" s="278"/>
      <c r="N43" s="278"/>
      <c r="O43" s="278"/>
      <c r="P43" s="1367"/>
      <c r="Q43" s="1371"/>
      <c r="R43" s="1372"/>
      <c r="S43" s="268"/>
      <c r="T43" s="270"/>
      <c r="U43" s="180"/>
    </row>
    <row r="44" spans="2:21" ht="18.75" customHeight="1">
      <c r="B44" s="1364"/>
      <c r="C44" s="272" t="s">
        <v>631</v>
      </c>
      <c r="D44" s="265"/>
      <c r="E44" s="288">
        <f t="shared" si="8"/>
        <v>0</v>
      </c>
      <c r="F44" s="288" t="str">
        <f>IF($C$37="","",IF('⑧1.活動計画変更（PR）'!$C$12="変更",'⑦2.変更活動積算内訳（PR）'!M44,'①7.積算内訳（PR）'!F43))</f>
        <v/>
      </c>
      <c r="G44" s="288" t="str">
        <f>IF($C$37="","",IF('⑧1.活動計画変更（PR）'!$C$12="変更",'⑦2.変更活動積算内訳（PR）'!N44,'①7.積算内訳（PR）'!G43))</f>
        <v/>
      </c>
      <c r="H44" s="753" t="str">
        <f>IF($C$37="","",IF('⑧1.活動計画変更（PR）'!$C$12="変更",'⑦2.変更活動積算内訳（PR）'!O44,'①7.積算内訳（PR）'!H43))</f>
        <v/>
      </c>
      <c r="I44" s="1780"/>
      <c r="J44" s="272" t="s">
        <v>631</v>
      </c>
      <c r="K44" s="265"/>
      <c r="L44" s="288" t="str">
        <f t="shared" si="9"/>
        <v/>
      </c>
      <c r="M44" s="266"/>
      <c r="N44" s="266"/>
      <c r="O44" s="266"/>
      <c r="P44" s="1367"/>
      <c r="Q44" s="1371"/>
      <c r="R44" s="1372"/>
      <c r="S44" s="268"/>
      <c r="T44" s="270"/>
      <c r="U44" s="180"/>
    </row>
    <row r="45" spans="2:21" ht="18.75" customHeight="1">
      <c r="B45" s="1364"/>
      <c r="C45" s="264" t="s">
        <v>153</v>
      </c>
      <c r="D45" s="265"/>
      <c r="E45" s="288">
        <f t="shared" si="8"/>
        <v>0</v>
      </c>
      <c r="F45" s="288" t="str">
        <f>IF($C$37="","",IF('⑧1.活動計画変更（PR）'!$C$12="変更",'⑦2.変更活動積算内訳（PR）'!M45,'①7.積算内訳（PR）'!F44))</f>
        <v/>
      </c>
      <c r="G45" s="288" t="str">
        <f>IF($C$37="","",IF('⑧1.活動計画変更（PR）'!$C$12="変更",'⑦2.変更活動積算内訳（PR）'!N45,'①7.積算内訳（PR）'!G44))</f>
        <v/>
      </c>
      <c r="H45" s="753" t="str">
        <f>IF($C$37="","",IF('⑧1.活動計画変更（PR）'!$C$12="変更",'⑦2.変更活動積算内訳（PR）'!O45,'①7.積算内訳（PR）'!H44))</f>
        <v/>
      </c>
      <c r="I45" s="1780"/>
      <c r="J45" s="264" t="s">
        <v>153</v>
      </c>
      <c r="K45" s="265"/>
      <c r="L45" s="288" t="str">
        <f t="shared" si="9"/>
        <v/>
      </c>
      <c r="M45" s="266"/>
      <c r="N45" s="266"/>
      <c r="O45" s="266"/>
      <c r="P45" s="1367"/>
      <c r="Q45" s="1371"/>
      <c r="R45" s="1372"/>
      <c r="S45" s="268"/>
      <c r="T45" s="270"/>
      <c r="U45" s="180"/>
    </row>
    <row r="46" spans="2:21" ht="18.75" customHeight="1" thickBot="1">
      <c r="B46" s="1365"/>
      <c r="C46" s="273" t="s">
        <v>154</v>
      </c>
      <c r="D46" s="758" t="str">
        <f>IF('①7.積算内訳（PR）'!D45="","",'①7.積算内訳（PR）'!D45)</f>
        <v/>
      </c>
      <c r="E46" s="289">
        <f>SUM(F46:H46)</f>
        <v>0</v>
      </c>
      <c r="F46" s="289" t="str">
        <f>IF($C$37="","",IF('⑧1.活動計画変更（PR）'!$C$12="変更",'⑦2.変更活動積算内訳（PR）'!M46,'①7.積算内訳（PR）'!F45))</f>
        <v/>
      </c>
      <c r="G46" s="289" t="str">
        <f>IF($C$37="","",IF('⑧1.活動計画変更（PR）'!$C$12="変更",'⑦2.変更活動積算内訳（PR）'!N46,'①7.積算内訳（PR）'!G45))</f>
        <v/>
      </c>
      <c r="H46" s="755" t="str">
        <f>IF($C$37="","",IF('⑧1.活動計画変更（PR）'!$C$12="変更",'⑦2.変更活動積算内訳（PR）'!O46,'①7.積算内訳（PR）'!H45))</f>
        <v/>
      </c>
      <c r="I46" s="1781"/>
      <c r="J46" s="273" t="s">
        <v>154</v>
      </c>
      <c r="K46" s="274"/>
      <c r="L46" s="289" t="str">
        <f t="shared" si="9"/>
        <v/>
      </c>
      <c r="M46" s="275"/>
      <c r="N46" s="275"/>
      <c r="O46" s="275"/>
      <c r="P46" s="1368"/>
      <c r="Q46" s="1381"/>
      <c r="R46" s="1382"/>
      <c r="S46" s="268"/>
      <c r="T46" s="270"/>
      <c r="U46" s="180"/>
    </row>
    <row r="47" spans="2:21" ht="37.5" customHeight="1">
      <c r="B47" s="285" t="str">
        <f>IF('⑧1.活動計画変更（PR）'!B14="","",'⑧1.活動計画変更（PR）'!B14)</f>
        <v/>
      </c>
      <c r="C47" s="1359" t="str">
        <f>IF(B47="","",IF('⑧1.活動計画変更（PR）'!D14="","",'⑧1.活動計画変更（PR）'!D14))</f>
        <v/>
      </c>
      <c r="D47" s="1360"/>
      <c r="E47" s="286">
        <f>SUM(E48:E56)</f>
        <v>0</v>
      </c>
      <c r="F47" s="286">
        <f>SUM(F48:F56)</f>
        <v>0</v>
      </c>
      <c r="G47" s="286">
        <f>SUM(G48:G56)</f>
        <v>0</v>
      </c>
      <c r="H47" s="757">
        <f>SUM(H48:H56)</f>
        <v>0</v>
      </c>
      <c r="I47" s="760" t="str">
        <f>IF('⑧1.活動計画変更（PR）'!C15="変更",'⑧1.活動計画変更（PR）'!B14,IF('⑧1.活動計画変更（PR）'!C15="中止",'⑧1.活動計画変更（PR）'!B14,""))</f>
        <v/>
      </c>
      <c r="J47" s="1377" t="str">
        <f>IF('⑧1.活動計画変更（PR）'!C15="変更",'⑧1.活動計画変更（PR）'!D15,"")</f>
        <v/>
      </c>
      <c r="K47" s="1378"/>
      <c r="L47" s="286" t="str">
        <f>IF(SUM(L48:L56)=0,"",SUM(L48:L56))</f>
        <v/>
      </c>
      <c r="M47" s="286" t="str">
        <f>IF(SUM(M48:M56)=0,"",SUM(M48:M56))</f>
        <v/>
      </c>
      <c r="N47" s="286" t="str">
        <f>IF(SUM(N48:N56)=0,"",SUM(N48:N56))</f>
        <v/>
      </c>
      <c r="O47" s="286" t="str">
        <f>IF(SUM(O48:O56)=0,"",SUM(O48:O56))</f>
        <v/>
      </c>
      <c r="P47" s="280"/>
      <c r="Q47" s="1361"/>
      <c r="R47" s="1362"/>
      <c r="S47" s="259"/>
      <c r="T47" s="257"/>
      <c r="U47" s="180"/>
    </row>
    <row r="48" spans="2:21" ht="18.75" customHeight="1">
      <c r="B48" s="1363"/>
      <c r="C48" s="260" t="s">
        <v>147</v>
      </c>
      <c r="D48" s="261"/>
      <c r="E48" s="287">
        <f>SUM(F48:H48)</f>
        <v>0</v>
      </c>
      <c r="F48" s="287" t="str">
        <f>IF($C$47="","",IF('⑧1.活動計画変更（PR）'!$C$14="変更",'⑦2.変更活動積算内訳（PR）'!M48,'①7.積算内訳（PR）'!F47))</f>
        <v/>
      </c>
      <c r="G48" s="287" t="str">
        <f>IF($C$47="","",IF('⑧1.活動計画変更（PR）'!$C$14="変更",'⑦2.変更活動積算内訳（PR）'!N48,'①7.積算内訳（PR）'!G47))</f>
        <v/>
      </c>
      <c r="H48" s="752" t="str">
        <f>IF($C$47="","",IF('⑧1.活動計画変更（PR）'!$C$14="変更",'⑦2.変更活動積算内訳（PR）'!O48,'①7.積算内訳（PR）'!H47))</f>
        <v/>
      </c>
      <c r="I48" s="1779" t="str">
        <f>IF('⑧1.活動計画変更（PR）'!C15="選択","",IF('⑧1.活動計画変更（PR）'!C15="変更",'⑧1.活動計画変更（PR）'!C15,IF('⑧1.活動計画変更（PR）'!C15="中止","中止","")))</f>
        <v/>
      </c>
      <c r="J48" s="260" t="s">
        <v>147</v>
      </c>
      <c r="K48" s="261"/>
      <c r="L48" s="287" t="str">
        <f>IF(SUM(M48:O48)=0,"",SUM(M48:O48))</f>
        <v/>
      </c>
      <c r="M48" s="262"/>
      <c r="N48" s="262"/>
      <c r="O48" s="262"/>
      <c r="P48" s="1366"/>
      <c r="Q48" s="1369"/>
      <c r="R48" s="1370"/>
      <c r="S48" s="268"/>
      <c r="T48" s="270"/>
      <c r="U48" s="180"/>
    </row>
    <row r="49" spans="2:21" ht="18.75" customHeight="1">
      <c r="B49" s="1364"/>
      <c r="C49" s="264" t="s">
        <v>148</v>
      </c>
      <c r="D49" s="265"/>
      <c r="E49" s="288">
        <f t="shared" ref="E49:E55" si="10">SUM(F49:H49)</f>
        <v>0</v>
      </c>
      <c r="F49" s="288" t="str">
        <f>IF($C$47="","",IF('⑧1.活動計画変更（PR）'!$C$14="変更",'⑦2.変更活動積算内訳（PR）'!M49,'①7.積算内訳（PR）'!F48))</f>
        <v/>
      </c>
      <c r="G49" s="288" t="str">
        <f>IF($C$47="","",IF('⑧1.活動計画変更（PR）'!$C$14="変更",'⑦2.変更活動積算内訳（PR）'!N49,'①7.積算内訳（PR）'!G48))</f>
        <v/>
      </c>
      <c r="H49" s="753" t="str">
        <f>IF($C$47="","",IF('⑧1.活動計画変更（PR）'!$C$14="変更",'⑦2.変更活動積算内訳（PR）'!O49,'①7.積算内訳（PR）'!H48))</f>
        <v/>
      </c>
      <c r="I49" s="1780"/>
      <c r="J49" s="264" t="s">
        <v>148</v>
      </c>
      <c r="K49" s="265"/>
      <c r="L49" s="288" t="str">
        <f t="shared" ref="L49:L56" si="11">IF(SUM(M49:O49)=0,"",SUM(M49:O49))</f>
        <v/>
      </c>
      <c r="M49" s="266"/>
      <c r="N49" s="266"/>
      <c r="O49" s="266"/>
      <c r="P49" s="1367"/>
      <c r="Q49" s="1371"/>
      <c r="R49" s="1372"/>
      <c r="S49" s="259"/>
      <c r="T49" s="257"/>
      <c r="U49" s="180"/>
    </row>
    <row r="50" spans="2:21" ht="18.75" customHeight="1">
      <c r="B50" s="1364"/>
      <c r="C50" s="264" t="s">
        <v>149</v>
      </c>
      <c r="D50" s="265"/>
      <c r="E50" s="288">
        <f t="shared" si="10"/>
        <v>0</v>
      </c>
      <c r="F50" s="288" t="str">
        <f>IF($C$47="","",IF('⑧1.活動計画変更（PR）'!$C$14="変更",'⑦2.変更活動積算内訳（PR）'!M50,'①7.積算内訳（PR）'!F49))</f>
        <v/>
      </c>
      <c r="G50" s="288" t="str">
        <f>IF($C$47="","",IF('⑧1.活動計画変更（PR）'!$C$14="変更",'⑦2.変更活動積算内訳（PR）'!N50,'①7.積算内訳（PR）'!G49))</f>
        <v/>
      </c>
      <c r="H50" s="753" t="str">
        <f>IF($C$47="","",IF('⑧1.活動計画変更（PR）'!$C$14="変更",'⑦2.変更活動積算内訳（PR）'!O50,'①7.積算内訳（PR）'!H49))</f>
        <v/>
      </c>
      <c r="I50" s="1780"/>
      <c r="J50" s="264" t="s">
        <v>149</v>
      </c>
      <c r="K50" s="265"/>
      <c r="L50" s="288" t="str">
        <f t="shared" si="11"/>
        <v/>
      </c>
      <c r="M50" s="266"/>
      <c r="N50" s="266"/>
      <c r="O50" s="266"/>
      <c r="P50" s="1367"/>
      <c r="Q50" s="1371"/>
      <c r="R50" s="1372"/>
      <c r="S50" s="259"/>
      <c r="T50" s="257"/>
      <c r="U50" s="180"/>
    </row>
    <row r="51" spans="2:21" ht="18.75" customHeight="1">
      <c r="B51" s="1364"/>
      <c r="C51" s="269" t="s">
        <v>150</v>
      </c>
      <c r="D51" s="265"/>
      <c r="E51" s="288">
        <f t="shared" si="10"/>
        <v>0</v>
      </c>
      <c r="F51" s="288" t="str">
        <f>IF($C$47="","",IF('⑧1.活動計画変更（PR）'!$C$14="変更",'⑦2.変更活動積算内訳（PR）'!M51,'①7.積算内訳（PR）'!F50))</f>
        <v/>
      </c>
      <c r="G51" s="288" t="str">
        <f>IF($C$47="","",IF('⑧1.活動計画変更（PR）'!$C$14="変更",'⑦2.変更活動積算内訳（PR）'!N51,'①7.積算内訳（PR）'!G50))</f>
        <v/>
      </c>
      <c r="H51" s="753" t="str">
        <f>IF($C$47="","",IF('⑧1.活動計画変更（PR）'!$C$14="変更",'⑦2.変更活動積算内訳（PR）'!O51,'①7.積算内訳（PR）'!H50))</f>
        <v/>
      </c>
      <c r="I51" s="1780"/>
      <c r="J51" s="269" t="s">
        <v>150</v>
      </c>
      <c r="K51" s="265"/>
      <c r="L51" s="288" t="str">
        <f t="shared" si="11"/>
        <v/>
      </c>
      <c r="M51" s="266"/>
      <c r="N51" s="266"/>
      <c r="O51" s="266"/>
      <c r="P51" s="1367"/>
      <c r="Q51" s="1371"/>
      <c r="R51" s="1372"/>
      <c r="S51" s="259"/>
      <c r="T51" s="257"/>
      <c r="U51" s="180"/>
    </row>
    <row r="52" spans="2:21" ht="18.75" customHeight="1">
      <c r="B52" s="1364"/>
      <c r="C52" s="264" t="s">
        <v>151</v>
      </c>
      <c r="D52" s="265"/>
      <c r="E52" s="288">
        <f t="shared" si="10"/>
        <v>0</v>
      </c>
      <c r="F52" s="288" t="str">
        <f>IF($C$47="","",IF('⑧1.活動計画変更（PR）'!$C$14="変更",'⑦2.変更活動積算内訳（PR）'!M52,'①7.積算内訳（PR）'!F51))</f>
        <v/>
      </c>
      <c r="G52" s="288" t="str">
        <f>IF($C$47="","",IF('⑧1.活動計画変更（PR）'!$C$14="変更",'⑦2.変更活動積算内訳（PR）'!N52,'①7.積算内訳（PR）'!G51))</f>
        <v/>
      </c>
      <c r="H52" s="753" t="str">
        <f>IF($C$47="","",IF('⑧1.活動計画変更（PR）'!$C$14="変更",'⑦2.変更活動積算内訳（PR）'!O52,'①7.積算内訳（PR）'!H51))</f>
        <v/>
      </c>
      <c r="I52" s="1780"/>
      <c r="J52" s="264" t="s">
        <v>151</v>
      </c>
      <c r="K52" s="265"/>
      <c r="L52" s="288" t="str">
        <f t="shared" si="11"/>
        <v/>
      </c>
      <c r="M52" s="266"/>
      <c r="N52" s="266"/>
      <c r="O52" s="266"/>
      <c r="P52" s="1367"/>
      <c r="Q52" s="1371"/>
      <c r="R52" s="1372"/>
      <c r="S52" s="268"/>
      <c r="T52" s="270"/>
      <c r="U52" s="180"/>
    </row>
    <row r="53" spans="2:21" ht="18.75" customHeight="1">
      <c r="B53" s="1364"/>
      <c r="C53" s="264" t="s">
        <v>152</v>
      </c>
      <c r="D53" s="265"/>
      <c r="E53" s="288">
        <f t="shared" si="10"/>
        <v>0</v>
      </c>
      <c r="F53" s="754" t="str">
        <f>IF($C$47="","",IF('⑧1.活動計画変更（PR）'!$C$14="変更",'⑦2.変更活動積算内訳（PR）'!M53,'①7.積算内訳（PR）'!F52))</f>
        <v/>
      </c>
      <c r="G53" s="754" t="str">
        <f>IF($C$47="","",IF('⑧1.活動計画変更（PR）'!$C$14="変更",'⑦2.変更活動積算内訳（PR）'!N53,'①7.積算内訳（PR）'!G52))</f>
        <v/>
      </c>
      <c r="H53" s="753" t="str">
        <f>IF($C$47="","",IF('⑧1.活動計画変更（PR）'!$C$14="変更",'⑦2.変更活動積算内訳（PR）'!O53,'①7.積算内訳（PR）'!H52))</f>
        <v/>
      </c>
      <c r="I53" s="1780"/>
      <c r="J53" s="264" t="s">
        <v>152</v>
      </c>
      <c r="K53" s="265"/>
      <c r="L53" s="288" t="str">
        <f t="shared" si="11"/>
        <v/>
      </c>
      <c r="M53" s="278"/>
      <c r="N53" s="278"/>
      <c r="O53" s="278"/>
      <c r="P53" s="1367"/>
      <c r="Q53" s="1373"/>
      <c r="R53" s="1374"/>
      <c r="S53" s="268"/>
      <c r="T53" s="270"/>
      <c r="U53" s="180"/>
    </row>
    <row r="54" spans="2:21" ht="18.75" customHeight="1">
      <c r="B54" s="1364"/>
      <c r="C54" s="272" t="s">
        <v>631</v>
      </c>
      <c r="D54" s="265"/>
      <c r="E54" s="288">
        <f t="shared" si="10"/>
        <v>0</v>
      </c>
      <c r="F54" s="288" t="str">
        <f>IF($C$47="","",IF('⑧1.活動計画変更（PR）'!$C$14="変更",'⑦2.変更活動積算内訳（PR）'!M54,'①7.積算内訳（PR）'!F53))</f>
        <v/>
      </c>
      <c r="G54" s="288" t="str">
        <f>IF($C$47="","",IF('⑧1.活動計画変更（PR）'!$C$14="変更",'⑦2.変更活動積算内訳（PR）'!N54,'①7.積算内訳（PR）'!G53))</f>
        <v/>
      </c>
      <c r="H54" s="753" t="str">
        <f>IF($C$47="","",IF('⑧1.活動計画変更（PR）'!$C$14="変更",'⑦2.変更活動積算内訳（PR）'!O54,'①7.積算内訳（PR）'!H53))</f>
        <v/>
      </c>
      <c r="I54" s="1780"/>
      <c r="J54" s="272" t="s">
        <v>631</v>
      </c>
      <c r="K54" s="265"/>
      <c r="L54" s="288" t="str">
        <f t="shared" si="11"/>
        <v/>
      </c>
      <c r="M54" s="266"/>
      <c r="N54" s="266"/>
      <c r="O54" s="266"/>
      <c r="P54" s="1367"/>
      <c r="Q54" s="1371"/>
      <c r="R54" s="1372"/>
      <c r="S54" s="268"/>
      <c r="T54" s="270"/>
      <c r="U54" s="180"/>
    </row>
    <row r="55" spans="2:21" ht="18.75" customHeight="1">
      <c r="B55" s="1364"/>
      <c r="C55" s="264" t="s">
        <v>153</v>
      </c>
      <c r="D55" s="265"/>
      <c r="E55" s="288">
        <f t="shared" si="10"/>
        <v>0</v>
      </c>
      <c r="F55" s="288" t="str">
        <f>IF($C$47="","",IF('⑧1.活動計画変更（PR）'!$C$14="変更",'⑦2.変更活動積算内訳（PR）'!M55,'①7.積算内訳（PR）'!F54))</f>
        <v/>
      </c>
      <c r="G55" s="288" t="str">
        <f>IF($C$47="","",IF('⑧1.活動計画変更（PR）'!$C$14="変更",'⑦2.変更活動積算内訳（PR）'!N55,'①7.積算内訳（PR）'!G54))</f>
        <v/>
      </c>
      <c r="H55" s="753" t="str">
        <f>IF($C$47="","",IF('⑧1.活動計画変更（PR）'!$C$14="変更",'⑦2.変更活動積算内訳（PR）'!O55,'①7.積算内訳（PR）'!H54))</f>
        <v/>
      </c>
      <c r="I55" s="1780"/>
      <c r="J55" s="264" t="s">
        <v>153</v>
      </c>
      <c r="K55" s="265"/>
      <c r="L55" s="288" t="str">
        <f t="shared" si="11"/>
        <v/>
      </c>
      <c r="M55" s="266"/>
      <c r="N55" s="266"/>
      <c r="O55" s="266"/>
      <c r="P55" s="1367"/>
      <c r="Q55" s="1371"/>
      <c r="R55" s="1372"/>
      <c r="S55" s="268"/>
      <c r="T55" s="270"/>
      <c r="U55" s="180"/>
    </row>
    <row r="56" spans="2:21" ht="18.75" customHeight="1" thickBot="1">
      <c r="B56" s="1365"/>
      <c r="C56" s="273" t="s">
        <v>154</v>
      </c>
      <c r="D56" s="758" t="str">
        <f>IF('①7.積算内訳（PR）'!D55="","",'①7.積算内訳（PR）'!D55)</f>
        <v/>
      </c>
      <c r="E56" s="289">
        <f>SUM(F56:H56)</f>
        <v>0</v>
      </c>
      <c r="F56" s="289" t="str">
        <f>IF($C$47="","",IF('⑧1.活動計画変更（PR）'!$C$14="変更",'⑦2.変更活動積算内訳（PR）'!M56,'①7.積算内訳（PR）'!F55))</f>
        <v/>
      </c>
      <c r="G56" s="289" t="str">
        <f>IF($C$47="","",IF('⑧1.活動計画変更（PR）'!$C$14="変更",'⑦2.変更活動積算内訳（PR）'!N56,'①7.積算内訳（PR）'!G55))</f>
        <v/>
      </c>
      <c r="H56" s="755" t="str">
        <f>IF($C$47="","",IF('⑧1.活動計画変更（PR）'!$C$14="変更",'⑦2.変更活動積算内訳（PR）'!O56,'①7.積算内訳（PR）'!H55))</f>
        <v/>
      </c>
      <c r="I56" s="1781"/>
      <c r="J56" s="273" t="s">
        <v>154</v>
      </c>
      <c r="K56" s="274"/>
      <c r="L56" s="289" t="str">
        <f t="shared" si="11"/>
        <v/>
      </c>
      <c r="M56" s="275"/>
      <c r="N56" s="275"/>
      <c r="O56" s="275"/>
      <c r="P56" s="1368"/>
      <c r="Q56" s="1375"/>
      <c r="R56" s="1376"/>
      <c r="S56" s="268"/>
      <c r="T56" s="270"/>
      <c r="U56" s="180"/>
    </row>
    <row r="57" spans="2:21" ht="37.5" customHeight="1">
      <c r="B57" s="204" t="str">
        <f>IF('⑧1.活動計画変更（PR）'!B16="","",'⑧1.活動計画変更（PR）'!B16)</f>
        <v/>
      </c>
      <c r="C57" s="1377" t="str">
        <f>IF(B57="","",IF('⑧1.活動計画変更（PR）'!D16="","",'⑧1.活動計画変更（PR）'!D16))</f>
        <v/>
      </c>
      <c r="D57" s="1378"/>
      <c r="E57" s="284">
        <f>SUM(E58:E66)</f>
        <v>0</v>
      </c>
      <c r="F57" s="284">
        <f>SUM(F58:F66)</f>
        <v>0</v>
      </c>
      <c r="G57" s="284">
        <f>SUM(G58:G66)</f>
        <v>0</v>
      </c>
      <c r="H57" s="756">
        <f>SUM(H58:H66)</f>
        <v>0</v>
      </c>
      <c r="I57" s="760" t="str">
        <f>IF('⑧1.活動計画変更（PR）'!C17="変更",'⑧1.活動計画変更（PR）'!B16,IF('⑧1.活動計画変更（PR）'!C17="中止",'⑧1.活動計画変更（PR）'!B16,""))</f>
        <v/>
      </c>
      <c r="J57" s="1377" t="str">
        <f>IF('⑧1.活動計画変更（PR）'!C17="変更",'⑧1.活動計画変更（PR）'!D17,"")</f>
        <v/>
      </c>
      <c r="K57" s="1378"/>
      <c r="L57" s="284" t="str">
        <f>IF(SUM(L58:L66)=0,"",SUM(L58:L66))</f>
        <v/>
      </c>
      <c r="M57" s="284" t="str">
        <f>IF(SUM(M58:M66)=0,"",SUM(M58:M66))</f>
        <v/>
      </c>
      <c r="N57" s="284" t="str">
        <f>IF(SUM(N58:N66)=0,"",SUM(N58:N66))</f>
        <v/>
      </c>
      <c r="O57" s="284" t="str">
        <f>IF(SUM(O58:O66)=0,"",SUM(O58:O66))</f>
        <v/>
      </c>
      <c r="P57" s="277"/>
      <c r="Q57" s="1379"/>
      <c r="R57" s="1380"/>
      <c r="S57" s="259"/>
      <c r="T57" s="257"/>
      <c r="U57" s="180"/>
    </row>
    <row r="58" spans="2:21" ht="18.75" customHeight="1">
      <c r="B58" s="1363"/>
      <c r="C58" s="260" t="s">
        <v>147</v>
      </c>
      <c r="D58" s="261"/>
      <c r="E58" s="287">
        <f>SUM(F58:H58)</f>
        <v>0</v>
      </c>
      <c r="F58" s="287" t="str">
        <f>IF($C$57="","",IF('⑧1.活動計画変更（PR）'!$C$16="変更",'⑦2.変更活動積算内訳（PR）'!M58,'①7.積算内訳（PR）'!F57))</f>
        <v/>
      </c>
      <c r="G58" s="287" t="str">
        <f>IF($C$57="","",IF('⑧1.活動計画変更（PR）'!$C$16="変更",'⑦2.変更活動積算内訳（PR）'!N58,'①7.積算内訳（PR）'!G57))</f>
        <v/>
      </c>
      <c r="H58" s="752" t="str">
        <f>IF($C$57="","",IF('⑧1.活動計画変更（PR）'!$C$16="変更",'⑦2.変更活動積算内訳（PR）'!O58,'①7.積算内訳（PR）'!H57))</f>
        <v/>
      </c>
      <c r="I58" s="1779" t="str">
        <f>IF('⑧1.活動計画変更（PR）'!C17="選択","",IF('⑧1.活動計画変更（PR）'!C17="変更",'⑧1.活動計画変更（PR）'!C17,IF('⑧1.活動計画変更（PR）'!C17="中止","中止","")))</f>
        <v/>
      </c>
      <c r="J58" s="260" t="s">
        <v>147</v>
      </c>
      <c r="K58" s="261"/>
      <c r="L58" s="287" t="str">
        <f>IF(SUM(M58:O58)=0,"",SUM(M58:O58))</f>
        <v/>
      </c>
      <c r="M58" s="262"/>
      <c r="N58" s="262"/>
      <c r="O58" s="262"/>
      <c r="P58" s="1366"/>
      <c r="Q58" s="1369"/>
      <c r="R58" s="1370"/>
      <c r="S58" s="268"/>
      <c r="T58" s="270"/>
      <c r="U58" s="180"/>
    </row>
    <row r="59" spans="2:21" ht="18.75" customHeight="1">
      <c r="B59" s="1364"/>
      <c r="C59" s="264" t="s">
        <v>148</v>
      </c>
      <c r="D59" s="265"/>
      <c r="E59" s="288">
        <f t="shared" ref="E59:E65" si="12">SUM(F59:H59)</f>
        <v>0</v>
      </c>
      <c r="F59" s="288" t="str">
        <f>IF($C$57="","",IF('⑧1.活動計画変更（PR）'!$C$16="変更",'⑦2.変更活動積算内訳（PR）'!M59,'①7.積算内訳（PR）'!F58))</f>
        <v/>
      </c>
      <c r="G59" s="288" t="str">
        <f>IF($C$57="","",IF('⑧1.活動計画変更（PR）'!$C$16="変更",'⑦2.変更活動積算内訳（PR）'!N59,'①7.積算内訳（PR）'!G58))</f>
        <v/>
      </c>
      <c r="H59" s="753" t="str">
        <f>IF($C$57="","",IF('⑧1.活動計画変更（PR）'!$C$16="変更",'⑦2.変更活動積算内訳（PR）'!O59,'①7.積算内訳（PR）'!H58))</f>
        <v/>
      </c>
      <c r="I59" s="1780"/>
      <c r="J59" s="264" t="s">
        <v>148</v>
      </c>
      <c r="K59" s="265"/>
      <c r="L59" s="288" t="str">
        <f t="shared" ref="L59:L66" si="13">IF(SUM(M59:O59)=0,"",SUM(M59:O59))</f>
        <v/>
      </c>
      <c r="M59" s="266"/>
      <c r="N59" s="266"/>
      <c r="O59" s="266"/>
      <c r="P59" s="1367"/>
      <c r="Q59" s="1371"/>
      <c r="R59" s="1372"/>
      <c r="S59" s="259"/>
      <c r="T59" s="257"/>
      <c r="U59" s="180"/>
    </row>
    <row r="60" spans="2:21" ht="18.75" customHeight="1">
      <c r="B60" s="1364"/>
      <c r="C60" s="264" t="s">
        <v>149</v>
      </c>
      <c r="D60" s="265"/>
      <c r="E60" s="288">
        <f t="shared" si="12"/>
        <v>0</v>
      </c>
      <c r="F60" s="288" t="str">
        <f>IF($C$57="","",IF('⑧1.活動計画変更（PR）'!$C$16="変更",'⑦2.変更活動積算内訳（PR）'!M60,'①7.積算内訳（PR）'!F59))</f>
        <v/>
      </c>
      <c r="G60" s="288" t="str">
        <f>IF($C$57="","",IF('⑧1.活動計画変更（PR）'!$C$16="変更",'⑦2.変更活動積算内訳（PR）'!N60,'①7.積算内訳（PR）'!G59))</f>
        <v/>
      </c>
      <c r="H60" s="753" t="str">
        <f>IF($C$57="","",IF('⑧1.活動計画変更（PR）'!$C$16="変更",'⑦2.変更活動積算内訳（PR）'!O60,'①7.積算内訳（PR）'!H59))</f>
        <v/>
      </c>
      <c r="I60" s="1780"/>
      <c r="J60" s="264" t="s">
        <v>149</v>
      </c>
      <c r="K60" s="265"/>
      <c r="L60" s="288" t="str">
        <f t="shared" si="13"/>
        <v/>
      </c>
      <c r="M60" s="266"/>
      <c r="N60" s="266"/>
      <c r="O60" s="266"/>
      <c r="P60" s="1367"/>
      <c r="Q60" s="1371"/>
      <c r="R60" s="1372"/>
      <c r="S60" s="259"/>
      <c r="T60" s="257"/>
      <c r="U60" s="180"/>
    </row>
    <row r="61" spans="2:21" ht="18.75" customHeight="1">
      <c r="B61" s="1364"/>
      <c r="C61" s="269" t="s">
        <v>150</v>
      </c>
      <c r="D61" s="265"/>
      <c r="E61" s="288">
        <f t="shared" si="12"/>
        <v>0</v>
      </c>
      <c r="F61" s="288" t="str">
        <f>IF($C$57="","",IF('⑧1.活動計画変更（PR）'!$C$16="変更",'⑦2.変更活動積算内訳（PR）'!M61,'①7.積算内訳（PR）'!F60))</f>
        <v/>
      </c>
      <c r="G61" s="288" t="str">
        <f>IF($C$57="","",IF('⑧1.活動計画変更（PR）'!$C$16="変更",'⑦2.変更活動積算内訳（PR）'!N61,'①7.積算内訳（PR）'!G60))</f>
        <v/>
      </c>
      <c r="H61" s="753" t="str">
        <f>IF($C$57="","",IF('⑧1.活動計画変更（PR）'!$C$16="変更",'⑦2.変更活動積算内訳（PR）'!O61,'①7.積算内訳（PR）'!H60))</f>
        <v/>
      </c>
      <c r="I61" s="1780"/>
      <c r="J61" s="269" t="s">
        <v>150</v>
      </c>
      <c r="K61" s="265"/>
      <c r="L61" s="288" t="str">
        <f t="shared" si="13"/>
        <v/>
      </c>
      <c r="M61" s="266"/>
      <c r="N61" s="266"/>
      <c r="O61" s="266"/>
      <c r="P61" s="1367"/>
      <c r="Q61" s="1371"/>
      <c r="R61" s="1372"/>
      <c r="S61" s="259"/>
      <c r="T61" s="257"/>
      <c r="U61" s="180"/>
    </row>
    <row r="62" spans="2:21" ht="18.75" customHeight="1">
      <c r="B62" s="1364"/>
      <c r="C62" s="264" t="s">
        <v>151</v>
      </c>
      <c r="D62" s="265"/>
      <c r="E62" s="288">
        <f t="shared" si="12"/>
        <v>0</v>
      </c>
      <c r="F62" s="288" t="str">
        <f>IF($C$57="","",IF('⑧1.活動計画変更（PR）'!$C$16="変更",'⑦2.変更活動積算内訳（PR）'!M62,'①7.積算内訳（PR）'!F61))</f>
        <v/>
      </c>
      <c r="G62" s="288" t="str">
        <f>IF($C$57="","",IF('⑧1.活動計画変更（PR）'!$C$16="変更",'⑦2.変更活動積算内訳（PR）'!N62,'①7.積算内訳（PR）'!G61))</f>
        <v/>
      </c>
      <c r="H62" s="753" t="str">
        <f>IF($C$57="","",IF('⑧1.活動計画変更（PR）'!$C$16="変更",'⑦2.変更活動積算内訳（PR）'!O62,'①7.積算内訳（PR）'!H61))</f>
        <v/>
      </c>
      <c r="I62" s="1780"/>
      <c r="J62" s="264" t="s">
        <v>151</v>
      </c>
      <c r="K62" s="265"/>
      <c r="L62" s="288" t="str">
        <f t="shared" si="13"/>
        <v/>
      </c>
      <c r="M62" s="266"/>
      <c r="N62" s="266"/>
      <c r="O62" s="266"/>
      <c r="P62" s="1367"/>
      <c r="Q62" s="1371"/>
      <c r="R62" s="1372"/>
      <c r="S62" s="268"/>
      <c r="T62" s="270"/>
      <c r="U62" s="180"/>
    </row>
    <row r="63" spans="2:21" ht="18.75" customHeight="1">
      <c r="B63" s="1364"/>
      <c r="C63" s="264" t="s">
        <v>152</v>
      </c>
      <c r="D63" s="265"/>
      <c r="E63" s="288">
        <f t="shared" si="12"/>
        <v>0</v>
      </c>
      <c r="F63" s="754" t="str">
        <f>IF($C$57="","",IF('⑧1.活動計画変更（PR）'!$C$16="変更",'⑦2.変更活動積算内訳（PR）'!M63,'①7.積算内訳（PR）'!F62))</f>
        <v/>
      </c>
      <c r="G63" s="754" t="str">
        <f>IF($C$57="","",IF('⑧1.活動計画変更（PR）'!$C$16="変更",'⑦2.変更活動積算内訳（PR）'!N63,'①7.積算内訳（PR）'!G62))</f>
        <v/>
      </c>
      <c r="H63" s="753" t="str">
        <f>IF($C$57="","",IF('⑧1.活動計画変更（PR）'!$C$16="変更",'⑦2.変更活動積算内訳（PR）'!O63,'①7.積算内訳（PR）'!H62))</f>
        <v/>
      </c>
      <c r="I63" s="1780"/>
      <c r="J63" s="264" t="s">
        <v>152</v>
      </c>
      <c r="K63" s="265"/>
      <c r="L63" s="288" t="str">
        <f t="shared" si="13"/>
        <v/>
      </c>
      <c r="M63" s="278"/>
      <c r="N63" s="278"/>
      <c r="O63" s="278"/>
      <c r="P63" s="1367"/>
      <c r="Q63" s="1371"/>
      <c r="R63" s="1372"/>
      <c r="S63" s="268"/>
      <c r="T63" s="270"/>
      <c r="U63" s="180"/>
    </row>
    <row r="64" spans="2:21" ht="18.75" customHeight="1">
      <c r="B64" s="1364"/>
      <c r="C64" s="272" t="s">
        <v>631</v>
      </c>
      <c r="D64" s="265"/>
      <c r="E64" s="288">
        <f t="shared" si="12"/>
        <v>0</v>
      </c>
      <c r="F64" s="288" t="str">
        <f>IF($C$57="","",IF('⑧1.活動計画変更（PR）'!$C$16="変更",'⑦2.変更活動積算内訳（PR）'!M64,'①7.積算内訳（PR）'!F63))</f>
        <v/>
      </c>
      <c r="G64" s="288" t="str">
        <f>IF($C$57="","",IF('⑧1.活動計画変更（PR）'!$C$16="変更",'⑦2.変更活動積算内訳（PR）'!N64,'①7.積算内訳（PR）'!G63))</f>
        <v/>
      </c>
      <c r="H64" s="753" t="str">
        <f>IF($C$57="","",IF('⑧1.活動計画変更（PR）'!$C$16="変更",'⑦2.変更活動積算内訳（PR）'!O64,'①7.積算内訳（PR）'!H63))</f>
        <v/>
      </c>
      <c r="I64" s="1780"/>
      <c r="J64" s="272" t="s">
        <v>631</v>
      </c>
      <c r="K64" s="265"/>
      <c r="L64" s="288" t="str">
        <f t="shared" si="13"/>
        <v/>
      </c>
      <c r="M64" s="266"/>
      <c r="N64" s="266"/>
      <c r="O64" s="266"/>
      <c r="P64" s="1367"/>
      <c r="Q64" s="1371"/>
      <c r="R64" s="1372"/>
      <c r="S64" s="268"/>
      <c r="T64" s="270"/>
      <c r="U64" s="180"/>
    </row>
    <row r="65" spans="2:21" ht="18.75" customHeight="1">
      <c r="B65" s="1364"/>
      <c r="C65" s="264" t="s">
        <v>153</v>
      </c>
      <c r="D65" s="265"/>
      <c r="E65" s="288">
        <f t="shared" si="12"/>
        <v>0</v>
      </c>
      <c r="F65" s="288" t="str">
        <f>IF($C$57="","",IF('⑧1.活動計画変更（PR）'!$C$16="変更",'⑦2.変更活動積算内訳（PR）'!M65,'①7.積算内訳（PR）'!F64))</f>
        <v/>
      </c>
      <c r="G65" s="288" t="str">
        <f>IF($C$57="","",IF('⑧1.活動計画変更（PR）'!$C$16="変更",'⑦2.変更活動積算内訳（PR）'!N65,'①7.積算内訳（PR）'!G64))</f>
        <v/>
      </c>
      <c r="H65" s="753" t="str">
        <f>IF($C$57="","",IF('⑧1.活動計画変更（PR）'!$C$16="変更",'⑦2.変更活動積算内訳（PR）'!O65,'①7.積算内訳（PR）'!H64))</f>
        <v/>
      </c>
      <c r="I65" s="1780"/>
      <c r="J65" s="264" t="s">
        <v>153</v>
      </c>
      <c r="K65" s="265"/>
      <c r="L65" s="288" t="str">
        <f t="shared" si="13"/>
        <v/>
      </c>
      <c r="M65" s="266"/>
      <c r="N65" s="266"/>
      <c r="O65" s="266"/>
      <c r="P65" s="1367"/>
      <c r="Q65" s="1371"/>
      <c r="R65" s="1372"/>
      <c r="S65" s="268"/>
      <c r="T65" s="270"/>
      <c r="U65" s="180"/>
    </row>
    <row r="66" spans="2:21" ht="18.75" customHeight="1" thickBot="1">
      <c r="B66" s="1364"/>
      <c r="C66" s="837" t="s">
        <v>154</v>
      </c>
      <c r="D66" s="758" t="str">
        <f>IF('①7.積算内訳（PR）'!D65="","",'①7.積算内訳（PR）'!D65)</f>
        <v/>
      </c>
      <c r="E66" s="761">
        <f>SUM(F66:H66)</f>
        <v>0</v>
      </c>
      <c r="F66" s="289" t="str">
        <f>IF($C$57="","",IF('⑧1.活動計画変更（PR）'!$C$16="変更",'⑦2.変更活動積算内訳（PR）'!M66,'①7.積算内訳（PR）'!F65))</f>
        <v/>
      </c>
      <c r="G66" s="289" t="str">
        <f>IF($C$57="","",IF('⑧1.活動計画変更（PR）'!$C$16="変更",'⑦2.変更活動積算内訳（PR）'!N66,'①7.積算内訳（PR）'!G65))</f>
        <v/>
      </c>
      <c r="H66" s="755" t="str">
        <f>IF($C$57="","",IF('⑧1.活動計画変更（PR）'!$C$16="変更",'⑦2.変更活動積算内訳（PR）'!O66,'①7.積算内訳（PR）'!H65))</f>
        <v/>
      </c>
      <c r="I66" s="1781"/>
      <c r="J66" s="273" t="s">
        <v>154</v>
      </c>
      <c r="K66" s="274"/>
      <c r="L66" s="761" t="str">
        <f t="shared" si="13"/>
        <v/>
      </c>
      <c r="M66" s="748"/>
      <c r="N66" s="748"/>
      <c r="O66" s="748"/>
      <c r="P66" s="1367"/>
      <c r="Q66" s="1404"/>
      <c r="R66" s="1405"/>
      <c r="S66" s="268"/>
      <c r="T66" s="270"/>
      <c r="U66" s="180"/>
    </row>
    <row r="67" spans="2:21" ht="37.5" customHeight="1">
      <c r="B67" s="285" t="str">
        <f>IF('⑧1.活動計画変更（PR）'!B18="","",'⑧1.活動計画変更（PR）'!B18)</f>
        <v/>
      </c>
      <c r="C67" s="1359" t="str">
        <f>IF(B67="","",IF('⑧1.活動計画変更（PR）'!D18="","",'⑧1.活動計画変更（PR）'!D18))</f>
        <v/>
      </c>
      <c r="D67" s="1360"/>
      <c r="E67" s="286">
        <f>SUM(E68:E76)</f>
        <v>0</v>
      </c>
      <c r="F67" s="286">
        <f>SUM(F68:F76)</f>
        <v>0</v>
      </c>
      <c r="G67" s="286">
        <f>SUM(G68:G76)</f>
        <v>0</v>
      </c>
      <c r="H67" s="757">
        <f>SUM(H68:H76)</f>
        <v>0</v>
      </c>
      <c r="I67" s="760" t="str">
        <f>IF('⑧1.活動計画変更（PR）'!C19="変更",'⑧1.活動計画変更（PR）'!B18,IF('⑧1.活動計画変更（PR）'!C19="中止",'⑧1.活動計画変更（PR）'!B18,""))</f>
        <v/>
      </c>
      <c r="J67" s="1377" t="str">
        <f>IF('⑧1.活動計画変更（PR）'!C19="変更",'⑧1.活動計画変更（PR）'!D19,"")</f>
        <v/>
      </c>
      <c r="K67" s="1378"/>
      <c r="L67" s="286" t="str">
        <f>IF(SUM(L68:L76)=0,"",SUM(L68:L76))</f>
        <v/>
      </c>
      <c r="M67" s="286" t="str">
        <f>IF(SUM(M68:M76)=0,"",SUM(M68:M76))</f>
        <v/>
      </c>
      <c r="N67" s="286" t="str">
        <f>IF(SUM(N68:N76)=0,"",SUM(N68:N76))</f>
        <v/>
      </c>
      <c r="O67" s="286" t="str">
        <f>IF(SUM(O68:O76)=0,"",SUM(O68:O76))</f>
        <v/>
      </c>
      <c r="P67" s="280"/>
      <c r="Q67" s="1361"/>
      <c r="R67" s="1362"/>
      <c r="S67" s="259"/>
      <c r="T67" s="257"/>
      <c r="U67" s="180"/>
    </row>
    <row r="68" spans="2:21" ht="18.75" customHeight="1">
      <c r="B68" s="1363"/>
      <c r="C68" s="260" t="s">
        <v>147</v>
      </c>
      <c r="D68" s="261"/>
      <c r="E68" s="287">
        <f>SUM(F68:H68)</f>
        <v>0</v>
      </c>
      <c r="F68" s="287" t="str">
        <f>IF($C$67="","",IF('⑧1.活動計画変更（PR）'!$C$18="変更",'⑦2.変更活動積算内訳（PR）'!M68,'①7.積算内訳（PR）'!F67))</f>
        <v/>
      </c>
      <c r="G68" s="287" t="str">
        <f>IF($C$67="","",IF('⑧1.活動計画変更（PR）'!$C$18="変更",'⑦2.変更活動積算内訳（PR）'!N68,'①7.積算内訳（PR）'!G67))</f>
        <v/>
      </c>
      <c r="H68" s="752" t="str">
        <f>IF($C$67="","",IF('⑧1.活動計画変更（PR）'!$C$18="変更",'⑦2.変更活動積算内訳（PR）'!O68,'①7.積算内訳（PR）'!H67))</f>
        <v/>
      </c>
      <c r="I68" s="1779" t="str">
        <f>IF('⑧1.活動計画変更（PR）'!C19="選択","",IF('⑧1.活動計画変更（PR）'!C19="変更",'⑧1.活動計画変更（PR）'!C19,IF('⑧1.活動計画変更（PR）'!C19="中止","中止","")))</f>
        <v/>
      </c>
      <c r="J68" s="260" t="s">
        <v>147</v>
      </c>
      <c r="K68" s="261"/>
      <c r="L68" s="287" t="str">
        <f>IF(SUM(M68:O68)=0,"",SUM(M68:O68))</f>
        <v/>
      </c>
      <c r="M68" s="262"/>
      <c r="N68" s="262"/>
      <c r="O68" s="262"/>
      <c r="P68" s="1366"/>
      <c r="Q68" s="1369"/>
      <c r="R68" s="1370"/>
      <c r="S68" s="268"/>
      <c r="T68" s="270"/>
      <c r="U68" s="180"/>
    </row>
    <row r="69" spans="2:21" ht="18.75" customHeight="1">
      <c r="B69" s="1364"/>
      <c r="C69" s="264" t="s">
        <v>148</v>
      </c>
      <c r="D69" s="265"/>
      <c r="E69" s="288">
        <f t="shared" ref="E69:E75" si="14">SUM(F69:H69)</f>
        <v>0</v>
      </c>
      <c r="F69" s="288" t="str">
        <f>IF($C$67="","",IF('⑧1.活動計画変更（PR）'!$C$18="変更",'⑦2.変更活動積算内訳（PR）'!M69,'①7.積算内訳（PR）'!F68))</f>
        <v/>
      </c>
      <c r="G69" s="288" t="str">
        <f>IF($C$67="","",IF('⑧1.活動計画変更（PR）'!$C$18="変更",'⑦2.変更活動積算内訳（PR）'!N69,'①7.積算内訳（PR）'!G68))</f>
        <v/>
      </c>
      <c r="H69" s="753" t="str">
        <f>IF($C$67="","",IF('⑧1.活動計画変更（PR）'!$C$18="変更",'⑦2.変更活動積算内訳（PR）'!O69,'①7.積算内訳（PR）'!H68))</f>
        <v/>
      </c>
      <c r="I69" s="1780"/>
      <c r="J69" s="264" t="s">
        <v>148</v>
      </c>
      <c r="K69" s="265"/>
      <c r="L69" s="288" t="str">
        <f t="shared" ref="L69:L76" si="15">IF(SUM(M69:O69)=0,"",SUM(M69:O69))</f>
        <v/>
      </c>
      <c r="M69" s="266"/>
      <c r="N69" s="266"/>
      <c r="O69" s="266"/>
      <c r="P69" s="1367"/>
      <c r="Q69" s="1371"/>
      <c r="R69" s="1372"/>
      <c r="S69" s="259"/>
      <c r="T69" s="257"/>
      <c r="U69" s="180"/>
    </row>
    <row r="70" spans="2:21" ht="18.75" customHeight="1">
      <c r="B70" s="1364"/>
      <c r="C70" s="264" t="s">
        <v>149</v>
      </c>
      <c r="D70" s="265"/>
      <c r="E70" s="288">
        <f t="shared" si="14"/>
        <v>0</v>
      </c>
      <c r="F70" s="288" t="str">
        <f>IF($C$67="","",IF('⑧1.活動計画変更（PR）'!$C$18="変更",'⑦2.変更活動積算内訳（PR）'!M70,'①7.積算内訳（PR）'!F69))</f>
        <v/>
      </c>
      <c r="G70" s="288" t="str">
        <f>IF($C$67="","",IF('⑧1.活動計画変更（PR）'!$C$18="変更",'⑦2.変更活動積算内訳（PR）'!N70,'①7.積算内訳（PR）'!G69))</f>
        <v/>
      </c>
      <c r="H70" s="753" t="str">
        <f>IF($C$67="","",IF('⑧1.活動計画変更（PR）'!$C$18="変更",'⑦2.変更活動積算内訳（PR）'!O70,'①7.積算内訳（PR）'!H69))</f>
        <v/>
      </c>
      <c r="I70" s="1780"/>
      <c r="J70" s="264" t="s">
        <v>149</v>
      </c>
      <c r="K70" s="265"/>
      <c r="L70" s="288" t="str">
        <f t="shared" si="15"/>
        <v/>
      </c>
      <c r="M70" s="266"/>
      <c r="N70" s="266"/>
      <c r="O70" s="266"/>
      <c r="P70" s="1367"/>
      <c r="Q70" s="1371"/>
      <c r="R70" s="1372"/>
      <c r="S70" s="259"/>
      <c r="T70" s="257"/>
      <c r="U70" s="180"/>
    </row>
    <row r="71" spans="2:21" ht="18.75" customHeight="1">
      <c r="B71" s="1364"/>
      <c r="C71" s="269" t="s">
        <v>150</v>
      </c>
      <c r="D71" s="265"/>
      <c r="E71" s="288">
        <f t="shared" si="14"/>
        <v>0</v>
      </c>
      <c r="F71" s="288" t="str">
        <f>IF($C$67="","",IF('⑧1.活動計画変更（PR）'!$C$18="変更",'⑦2.変更活動積算内訳（PR）'!M71,'①7.積算内訳（PR）'!F70))</f>
        <v/>
      </c>
      <c r="G71" s="288" t="str">
        <f>IF($C$67="","",IF('⑧1.活動計画変更（PR）'!$C$18="変更",'⑦2.変更活動積算内訳（PR）'!N71,'①7.積算内訳（PR）'!G70))</f>
        <v/>
      </c>
      <c r="H71" s="753" t="str">
        <f>IF($C$67="","",IF('⑧1.活動計画変更（PR）'!$C$18="変更",'⑦2.変更活動積算内訳（PR）'!O71,'①7.積算内訳（PR）'!H70))</f>
        <v/>
      </c>
      <c r="I71" s="1780"/>
      <c r="J71" s="269" t="s">
        <v>150</v>
      </c>
      <c r="K71" s="265"/>
      <c r="L71" s="288" t="str">
        <f t="shared" si="15"/>
        <v/>
      </c>
      <c r="M71" s="266"/>
      <c r="N71" s="266"/>
      <c r="O71" s="266"/>
      <c r="P71" s="1367"/>
      <c r="Q71" s="1371"/>
      <c r="R71" s="1372"/>
      <c r="S71" s="259"/>
      <c r="T71" s="257"/>
      <c r="U71" s="180"/>
    </row>
    <row r="72" spans="2:21" ht="18.75" customHeight="1">
      <c r="B72" s="1364"/>
      <c r="C72" s="264" t="s">
        <v>151</v>
      </c>
      <c r="D72" s="265"/>
      <c r="E72" s="288">
        <f t="shared" si="14"/>
        <v>0</v>
      </c>
      <c r="F72" s="288" t="str">
        <f>IF($C$67="","",IF('⑧1.活動計画変更（PR）'!$C$18="変更",'⑦2.変更活動積算内訳（PR）'!M72,'①7.積算内訳（PR）'!F71))</f>
        <v/>
      </c>
      <c r="G72" s="288" t="str">
        <f>IF($C$67="","",IF('⑧1.活動計画変更（PR）'!$C$18="変更",'⑦2.変更活動積算内訳（PR）'!N72,'①7.積算内訳（PR）'!G71))</f>
        <v/>
      </c>
      <c r="H72" s="753" t="str">
        <f>IF($C$67="","",IF('⑧1.活動計画変更（PR）'!$C$18="変更",'⑦2.変更活動積算内訳（PR）'!O72,'①7.積算内訳（PR）'!H71))</f>
        <v/>
      </c>
      <c r="I72" s="1780"/>
      <c r="J72" s="264" t="s">
        <v>151</v>
      </c>
      <c r="K72" s="265"/>
      <c r="L72" s="288" t="str">
        <f t="shared" si="15"/>
        <v/>
      </c>
      <c r="M72" s="266"/>
      <c r="N72" s="266"/>
      <c r="O72" s="266"/>
      <c r="P72" s="1367"/>
      <c r="Q72" s="1371"/>
      <c r="R72" s="1372"/>
      <c r="S72" s="268"/>
      <c r="T72" s="270"/>
      <c r="U72" s="180"/>
    </row>
    <row r="73" spans="2:21" ht="18.75" customHeight="1">
      <c r="B73" s="1364"/>
      <c r="C73" s="264" t="s">
        <v>152</v>
      </c>
      <c r="D73" s="265"/>
      <c r="E73" s="288">
        <f t="shared" si="14"/>
        <v>0</v>
      </c>
      <c r="F73" s="754" t="str">
        <f>IF($C$67="","",IF('⑧1.活動計画変更（PR）'!$C$18="変更",'⑦2.変更活動積算内訳（PR）'!M73,'①7.積算内訳（PR）'!F72))</f>
        <v/>
      </c>
      <c r="G73" s="754" t="str">
        <f>IF($C$67="","",IF('⑧1.活動計画変更（PR）'!$C$18="変更",'⑦2.変更活動積算内訳（PR）'!N73,'①7.積算内訳（PR）'!G72))</f>
        <v/>
      </c>
      <c r="H73" s="753" t="str">
        <f>IF($C$67="","",IF('⑧1.活動計画変更（PR）'!$C$18="変更",'⑦2.変更活動積算内訳（PR）'!O73,'①7.積算内訳（PR）'!H72))</f>
        <v/>
      </c>
      <c r="I73" s="1780"/>
      <c r="J73" s="264" t="s">
        <v>152</v>
      </c>
      <c r="K73" s="265"/>
      <c r="L73" s="288" t="str">
        <f t="shared" si="15"/>
        <v/>
      </c>
      <c r="M73" s="278"/>
      <c r="N73" s="278"/>
      <c r="O73" s="278"/>
      <c r="P73" s="1367"/>
      <c r="Q73" s="1373"/>
      <c r="R73" s="1374"/>
      <c r="S73" s="268"/>
      <c r="T73" s="270"/>
      <c r="U73" s="180"/>
    </row>
    <row r="74" spans="2:21" ht="18.75" customHeight="1">
      <c r="B74" s="1364"/>
      <c r="C74" s="272" t="s">
        <v>631</v>
      </c>
      <c r="D74" s="265"/>
      <c r="E74" s="288">
        <f t="shared" si="14"/>
        <v>0</v>
      </c>
      <c r="F74" s="288" t="str">
        <f>IF($C$67="","",IF('⑧1.活動計画変更（PR）'!$C$18="変更",'⑦2.変更活動積算内訳（PR）'!M74,'①7.積算内訳（PR）'!F73))</f>
        <v/>
      </c>
      <c r="G74" s="288" t="str">
        <f>IF($C$67="","",IF('⑧1.活動計画変更（PR）'!$C$18="変更",'⑦2.変更活動積算内訳（PR）'!N74,'①7.積算内訳（PR）'!G73))</f>
        <v/>
      </c>
      <c r="H74" s="753" t="str">
        <f>IF($C$67="","",IF('⑧1.活動計画変更（PR）'!$C$18="変更",'⑦2.変更活動積算内訳（PR）'!O74,'①7.積算内訳（PR）'!H73))</f>
        <v/>
      </c>
      <c r="I74" s="1780"/>
      <c r="J74" s="272" t="s">
        <v>631</v>
      </c>
      <c r="K74" s="265"/>
      <c r="L74" s="288" t="str">
        <f t="shared" si="15"/>
        <v/>
      </c>
      <c r="M74" s="266"/>
      <c r="N74" s="266"/>
      <c r="O74" s="266"/>
      <c r="P74" s="1367"/>
      <c r="Q74" s="1371"/>
      <c r="R74" s="1372"/>
      <c r="S74" s="268"/>
      <c r="T74" s="270"/>
      <c r="U74" s="180"/>
    </row>
    <row r="75" spans="2:21" ht="18.75" customHeight="1">
      <c r="B75" s="1364"/>
      <c r="C75" s="264" t="s">
        <v>153</v>
      </c>
      <c r="D75" s="265"/>
      <c r="E75" s="288">
        <f t="shared" si="14"/>
        <v>0</v>
      </c>
      <c r="F75" s="288" t="str">
        <f>IF($C$67="","",IF('⑧1.活動計画変更（PR）'!$C$18="変更",'⑦2.変更活動積算内訳（PR）'!M75,'①7.積算内訳（PR）'!F74))</f>
        <v/>
      </c>
      <c r="G75" s="288" t="str">
        <f>IF($C$67="","",IF('⑧1.活動計画変更（PR）'!$C$18="変更",'⑦2.変更活動積算内訳（PR）'!N75,'①7.積算内訳（PR）'!G74))</f>
        <v/>
      </c>
      <c r="H75" s="753" t="str">
        <f>IF($C$67="","",IF('⑧1.活動計画変更（PR）'!$C$18="変更",'⑦2.変更活動積算内訳（PR）'!O75,'①7.積算内訳（PR）'!H74))</f>
        <v/>
      </c>
      <c r="I75" s="1780"/>
      <c r="J75" s="264" t="s">
        <v>153</v>
      </c>
      <c r="K75" s="265"/>
      <c r="L75" s="288" t="str">
        <f t="shared" si="15"/>
        <v/>
      </c>
      <c r="M75" s="266"/>
      <c r="N75" s="266"/>
      <c r="O75" s="266"/>
      <c r="P75" s="1367"/>
      <c r="Q75" s="1371"/>
      <c r="R75" s="1372"/>
      <c r="S75" s="268"/>
      <c r="T75" s="270"/>
      <c r="U75" s="180"/>
    </row>
    <row r="76" spans="2:21" ht="18.75" customHeight="1" thickBot="1">
      <c r="B76" s="1365"/>
      <c r="C76" s="273" t="s">
        <v>154</v>
      </c>
      <c r="D76" s="758" t="str">
        <f>IF('①7.積算内訳（PR）'!D75="","",'①7.積算内訳（PR）'!D75)</f>
        <v/>
      </c>
      <c r="E76" s="289">
        <f>SUM(F76:H76)</f>
        <v>0</v>
      </c>
      <c r="F76" s="289" t="str">
        <f>IF($C$67="","",IF('⑧1.活動計画変更（PR）'!$C$18="変更",'⑦2.変更活動積算内訳（PR）'!M76,'①7.積算内訳（PR）'!F75))</f>
        <v/>
      </c>
      <c r="G76" s="289" t="str">
        <f>IF($C$67="","",IF('⑧1.活動計画変更（PR）'!$C$18="変更",'⑦2.変更活動積算内訳（PR）'!N76,'①7.積算内訳（PR）'!G75))</f>
        <v/>
      </c>
      <c r="H76" s="755" t="str">
        <f>IF($C$67="","",IF('⑧1.活動計画変更（PR）'!$C$18="変更",'⑦2.変更活動積算内訳（PR）'!O76,'①7.積算内訳（PR）'!H75))</f>
        <v/>
      </c>
      <c r="I76" s="1781"/>
      <c r="J76" s="273" t="s">
        <v>154</v>
      </c>
      <c r="K76" s="274"/>
      <c r="L76" s="289" t="str">
        <f t="shared" si="15"/>
        <v/>
      </c>
      <c r="M76" s="275"/>
      <c r="N76" s="275"/>
      <c r="O76" s="275"/>
      <c r="P76" s="1368"/>
      <c r="Q76" s="1375"/>
      <c r="R76" s="1376"/>
      <c r="S76" s="268"/>
      <c r="T76" s="270"/>
      <c r="U76" s="180"/>
    </row>
    <row r="77" spans="2:21" ht="37.5" customHeight="1">
      <c r="B77" s="204" t="str">
        <f>IF('⑧1.活動計画変更（PR）'!B20="","",'⑧1.活動計画変更（PR）'!B20)</f>
        <v/>
      </c>
      <c r="C77" s="1377" t="str">
        <f>IF(B77="","",IF('⑧1.活動計画変更（PR）'!D20="","",'⑧1.活動計画変更（PR）'!D20))</f>
        <v/>
      </c>
      <c r="D77" s="1378"/>
      <c r="E77" s="284">
        <f>SUM(E78:E86)</f>
        <v>0</v>
      </c>
      <c r="F77" s="284">
        <f>SUM(F78:F86)</f>
        <v>0</v>
      </c>
      <c r="G77" s="284">
        <f>SUM(G78:G86)</f>
        <v>0</v>
      </c>
      <c r="H77" s="756">
        <f>SUM(H78:H86)</f>
        <v>0</v>
      </c>
      <c r="I77" s="760" t="str">
        <f>IF('⑧1.活動計画変更（PR）'!C21="変更",'⑧1.活動計画変更（PR）'!B20,IF('⑧1.活動計画変更（PR）'!C21="中止",'⑧1.活動計画変更（PR）'!B20,""))</f>
        <v/>
      </c>
      <c r="J77" s="1377" t="str">
        <f>IF('⑧1.活動計画変更（PR）'!C21="変更",'⑧1.活動計画変更（PR）'!D21,"")</f>
        <v/>
      </c>
      <c r="K77" s="1378"/>
      <c r="L77" s="284" t="str">
        <f>IF(SUM(L78:L86)=0,"",SUM(L78:L86))</f>
        <v/>
      </c>
      <c r="M77" s="284" t="str">
        <f>IF(SUM(M78:M86)=0,"",SUM(M78:M86))</f>
        <v/>
      </c>
      <c r="N77" s="284" t="str">
        <f>IF(SUM(N78:N86)=0,"",SUM(N78:N86))</f>
        <v/>
      </c>
      <c r="O77" s="284" t="str">
        <f>IF(SUM(O78:O86)=0,"",SUM(O78:O86))</f>
        <v/>
      </c>
      <c r="P77" s="277"/>
      <c r="Q77" s="1379"/>
      <c r="R77" s="1380"/>
      <c r="S77" s="259"/>
      <c r="T77" s="257"/>
      <c r="U77" s="180"/>
    </row>
    <row r="78" spans="2:21" ht="18.75" customHeight="1">
      <c r="B78" s="1363"/>
      <c r="C78" s="260" t="s">
        <v>147</v>
      </c>
      <c r="D78" s="261"/>
      <c r="E78" s="287">
        <f>SUM(F78:H78)</f>
        <v>0</v>
      </c>
      <c r="F78" s="287" t="str">
        <f>IF($C$77="","",IF('⑧1.活動計画変更（PR）'!$C$20="変更",'⑦2.変更活動積算内訳（PR）'!M78,'①7.積算内訳（PR）'!F77))</f>
        <v/>
      </c>
      <c r="G78" s="287" t="str">
        <f>IF($C$77="","",IF('⑧1.活動計画変更（PR）'!$C$20="変更",'⑦2.変更活動積算内訳（PR）'!N78,'①7.積算内訳（PR）'!G77))</f>
        <v/>
      </c>
      <c r="H78" s="752" t="str">
        <f>IF($C$77="","",IF('⑧1.活動計画変更（PR）'!$C$20="変更",'⑦2.変更活動積算内訳（PR）'!O78,'①7.積算内訳（PR）'!H77))</f>
        <v/>
      </c>
      <c r="I78" s="1779" t="str">
        <f>IF('⑧1.活動計画変更（PR）'!C21="選択","",IF('⑧1.活動計画変更（PR）'!C21="変更",'⑧1.活動計画変更（PR）'!C21,IF('⑧1.活動計画変更（PR）'!C21="中止","中止","")))</f>
        <v/>
      </c>
      <c r="J78" s="260" t="s">
        <v>147</v>
      </c>
      <c r="K78" s="261"/>
      <c r="L78" s="287" t="str">
        <f>IF(SUM(M78:O78)=0,"",SUM(M78:O78))</f>
        <v/>
      </c>
      <c r="M78" s="262"/>
      <c r="N78" s="262"/>
      <c r="O78" s="262"/>
      <c r="P78" s="1366"/>
      <c r="Q78" s="1369"/>
      <c r="R78" s="1370"/>
      <c r="S78" s="268"/>
      <c r="T78" s="270"/>
      <c r="U78" s="180"/>
    </row>
    <row r="79" spans="2:21" ht="18.75" customHeight="1">
      <c r="B79" s="1364"/>
      <c r="C79" s="264" t="s">
        <v>148</v>
      </c>
      <c r="D79" s="265"/>
      <c r="E79" s="288">
        <f t="shared" ref="E79:E85" si="16">SUM(F79:H79)</f>
        <v>0</v>
      </c>
      <c r="F79" s="288" t="str">
        <f>IF($C$77="","",IF('⑧1.活動計画変更（PR）'!$C$20="変更",'⑦2.変更活動積算内訳（PR）'!M79,'①7.積算内訳（PR）'!F78))</f>
        <v/>
      </c>
      <c r="G79" s="288" t="str">
        <f>IF($C$77="","",IF('⑧1.活動計画変更（PR）'!$C$20="変更",'⑦2.変更活動積算内訳（PR）'!N79,'①7.積算内訳（PR）'!G78))</f>
        <v/>
      </c>
      <c r="H79" s="753" t="str">
        <f>IF($C$77="","",IF('⑧1.活動計画変更（PR）'!$C$20="変更",'⑦2.変更活動積算内訳（PR）'!O79,'①7.積算内訳（PR）'!H78))</f>
        <v/>
      </c>
      <c r="I79" s="1780"/>
      <c r="J79" s="264" t="s">
        <v>148</v>
      </c>
      <c r="K79" s="265"/>
      <c r="L79" s="288" t="str">
        <f t="shared" ref="L79:L86" si="17">IF(SUM(M79:O79)=0,"",SUM(M79:O79))</f>
        <v/>
      </c>
      <c r="M79" s="266"/>
      <c r="N79" s="266"/>
      <c r="O79" s="266"/>
      <c r="P79" s="1367"/>
      <c r="Q79" s="1371"/>
      <c r="R79" s="1372"/>
      <c r="S79" s="259"/>
      <c r="T79" s="257"/>
      <c r="U79" s="180"/>
    </row>
    <row r="80" spans="2:21" ht="18.75" customHeight="1">
      <c r="B80" s="1364"/>
      <c r="C80" s="264" t="s">
        <v>149</v>
      </c>
      <c r="D80" s="265"/>
      <c r="E80" s="288">
        <f t="shared" si="16"/>
        <v>0</v>
      </c>
      <c r="F80" s="288" t="str">
        <f>IF($C$77="","",IF('⑧1.活動計画変更（PR）'!$C$20="変更",'⑦2.変更活動積算内訳（PR）'!M80,'①7.積算内訳（PR）'!F79))</f>
        <v/>
      </c>
      <c r="G80" s="288" t="str">
        <f>IF($C$77="","",IF('⑧1.活動計画変更（PR）'!$C$20="変更",'⑦2.変更活動積算内訳（PR）'!N80,'①7.積算内訳（PR）'!G79))</f>
        <v/>
      </c>
      <c r="H80" s="753" t="str">
        <f>IF($C$77="","",IF('⑧1.活動計画変更（PR）'!$C$20="変更",'⑦2.変更活動積算内訳（PR）'!O80,'①7.積算内訳（PR）'!H79))</f>
        <v/>
      </c>
      <c r="I80" s="1780"/>
      <c r="J80" s="264" t="s">
        <v>149</v>
      </c>
      <c r="K80" s="265"/>
      <c r="L80" s="288" t="str">
        <f t="shared" si="17"/>
        <v/>
      </c>
      <c r="M80" s="266"/>
      <c r="N80" s="266"/>
      <c r="O80" s="266"/>
      <c r="P80" s="1367"/>
      <c r="Q80" s="1371"/>
      <c r="R80" s="1372"/>
      <c r="S80" s="259"/>
      <c r="T80" s="257"/>
      <c r="U80" s="180"/>
    </row>
    <row r="81" spans="2:21" ht="18.75" customHeight="1">
      <c r="B81" s="1364"/>
      <c r="C81" s="269" t="s">
        <v>150</v>
      </c>
      <c r="D81" s="265"/>
      <c r="E81" s="288">
        <f t="shared" si="16"/>
        <v>0</v>
      </c>
      <c r="F81" s="288" t="str">
        <f>IF($C$77="","",IF('⑧1.活動計画変更（PR）'!$C$20="変更",'⑦2.変更活動積算内訳（PR）'!M81,'①7.積算内訳（PR）'!F80))</f>
        <v/>
      </c>
      <c r="G81" s="288" t="str">
        <f>IF($C$77="","",IF('⑧1.活動計画変更（PR）'!$C$20="変更",'⑦2.変更活動積算内訳（PR）'!N81,'①7.積算内訳（PR）'!G80))</f>
        <v/>
      </c>
      <c r="H81" s="753" t="str">
        <f>IF($C$77="","",IF('⑧1.活動計画変更（PR）'!$C$20="変更",'⑦2.変更活動積算内訳（PR）'!O81,'①7.積算内訳（PR）'!H80))</f>
        <v/>
      </c>
      <c r="I81" s="1780"/>
      <c r="J81" s="269" t="s">
        <v>150</v>
      </c>
      <c r="K81" s="265"/>
      <c r="L81" s="288" t="str">
        <f t="shared" si="17"/>
        <v/>
      </c>
      <c r="M81" s="266"/>
      <c r="N81" s="266"/>
      <c r="O81" s="266"/>
      <c r="P81" s="1367"/>
      <c r="Q81" s="1371"/>
      <c r="R81" s="1372"/>
      <c r="S81" s="259"/>
      <c r="T81" s="257"/>
      <c r="U81" s="180"/>
    </row>
    <row r="82" spans="2:21" ht="18.75" customHeight="1">
      <c r="B82" s="1364"/>
      <c r="C82" s="264" t="s">
        <v>151</v>
      </c>
      <c r="D82" s="265"/>
      <c r="E82" s="288">
        <f t="shared" si="16"/>
        <v>0</v>
      </c>
      <c r="F82" s="288" t="str">
        <f>IF($C$77="","",IF('⑧1.活動計画変更（PR）'!$C$20="変更",'⑦2.変更活動積算内訳（PR）'!M82,'①7.積算内訳（PR）'!F81))</f>
        <v/>
      </c>
      <c r="G82" s="288" t="str">
        <f>IF($C$77="","",IF('⑧1.活動計画変更（PR）'!$C$20="変更",'⑦2.変更活動積算内訳（PR）'!N82,'①7.積算内訳（PR）'!G81))</f>
        <v/>
      </c>
      <c r="H82" s="753" t="str">
        <f>IF($C$77="","",IF('⑧1.活動計画変更（PR）'!$C$20="変更",'⑦2.変更活動積算内訳（PR）'!O82,'①7.積算内訳（PR）'!H81))</f>
        <v/>
      </c>
      <c r="I82" s="1780"/>
      <c r="J82" s="264" t="s">
        <v>151</v>
      </c>
      <c r="K82" s="265"/>
      <c r="L82" s="288" t="str">
        <f t="shared" si="17"/>
        <v/>
      </c>
      <c r="M82" s="266"/>
      <c r="N82" s="266"/>
      <c r="O82" s="266"/>
      <c r="P82" s="1367"/>
      <c r="Q82" s="1371"/>
      <c r="R82" s="1372"/>
      <c r="S82" s="268"/>
      <c r="T82" s="270"/>
      <c r="U82" s="180"/>
    </row>
    <row r="83" spans="2:21" ht="18.75" customHeight="1">
      <c r="B83" s="1364"/>
      <c r="C83" s="264" t="s">
        <v>152</v>
      </c>
      <c r="D83" s="265"/>
      <c r="E83" s="288">
        <f t="shared" si="16"/>
        <v>0</v>
      </c>
      <c r="F83" s="754" t="str">
        <f>IF($C$77="","",IF('⑧1.活動計画変更（PR）'!$C$20="変更",'⑦2.変更活動積算内訳（PR）'!M83,'①7.積算内訳（PR）'!F82))</f>
        <v/>
      </c>
      <c r="G83" s="754" t="str">
        <f>IF($C$77="","",IF('⑧1.活動計画変更（PR）'!$C$20="変更",'⑦2.変更活動積算内訳（PR）'!N83,'①7.積算内訳（PR）'!G82))</f>
        <v/>
      </c>
      <c r="H83" s="753" t="str">
        <f>IF($C$77="","",IF('⑧1.活動計画変更（PR）'!$C$20="変更",'⑦2.変更活動積算内訳（PR）'!O83,'①7.積算内訳（PR）'!H82))</f>
        <v/>
      </c>
      <c r="I83" s="1780"/>
      <c r="J83" s="264" t="s">
        <v>152</v>
      </c>
      <c r="K83" s="265"/>
      <c r="L83" s="288" t="str">
        <f t="shared" si="17"/>
        <v/>
      </c>
      <c r="M83" s="278"/>
      <c r="N83" s="278"/>
      <c r="O83" s="278"/>
      <c r="P83" s="1367"/>
      <c r="Q83" s="1371"/>
      <c r="R83" s="1372"/>
      <c r="S83" s="268"/>
      <c r="T83" s="270"/>
      <c r="U83" s="180"/>
    </row>
    <row r="84" spans="2:21" ht="18.75" customHeight="1">
      <c r="B84" s="1364"/>
      <c r="C84" s="272" t="s">
        <v>631</v>
      </c>
      <c r="D84" s="265"/>
      <c r="E84" s="288">
        <f t="shared" si="16"/>
        <v>0</v>
      </c>
      <c r="F84" s="288" t="str">
        <f>IF($C$77="","",IF('⑧1.活動計画変更（PR）'!$C$20="変更",'⑦2.変更活動積算内訳（PR）'!M84,'①7.積算内訳（PR）'!F83))</f>
        <v/>
      </c>
      <c r="G84" s="288" t="str">
        <f>IF($C$77="","",IF('⑧1.活動計画変更（PR）'!$C$20="変更",'⑦2.変更活動積算内訳（PR）'!N84,'①7.積算内訳（PR）'!G83))</f>
        <v/>
      </c>
      <c r="H84" s="753" t="str">
        <f>IF($C$77="","",IF('⑧1.活動計画変更（PR）'!$C$20="変更",'⑦2.変更活動積算内訳（PR）'!O84,'①7.積算内訳（PR）'!H83))</f>
        <v/>
      </c>
      <c r="I84" s="1780"/>
      <c r="J84" s="272" t="s">
        <v>631</v>
      </c>
      <c r="K84" s="265"/>
      <c r="L84" s="288" t="str">
        <f t="shared" si="17"/>
        <v/>
      </c>
      <c r="M84" s="266"/>
      <c r="N84" s="266"/>
      <c r="O84" s="266"/>
      <c r="P84" s="1367"/>
      <c r="Q84" s="1371"/>
      <c r="R84" s="1372"/>
      <c r="S84" s="268"/>
      <c r="T84" s="270"/>
      <c r="U84" s="180"/>
    </row>
    <row r="85" spans="2:21" ht="18.75" customHeight="1">
      <c r="B85" s="1364"/>
      <c r="C85" s="264" t="s">
        <v>153</v>
      </c>
      <c r="D85" s="265"/>
      <c r="E85" s="288">
        <f t="shared" si="16"/>
        <v>0</v>
      </c>
      <c r="F85" s="288" t="str">
        <f>IF($C$77="","",IF('⑧1.活動計画変更（PR）'!$C$20="変更",'⑦2.変更活動積算内訳（PR）'!M85,'①7.積算内訳（PR）'!F84))</f>
        <v/>
      </c>
      <c r="G85" s="288" t="str">
        <f>IF($C$77="","",IF('⑧1.活動計画変更（PR）'!$C$20="変更",'⑦2.変更活動積算内訳（PR）'!N85,'①7.積算内訳（PR）'!G84))</f>
        <v/>
      </c>
      <c r="H85" s="753" t="str">
        <f>IF($C$77="","",IF('⑧1.活動計画変更（PR）'!$C$20="変更",'⑦2.変更活動積算内訳（PR）'!O85,'①7.積算内訳（PR）'!H84))</f>
        <v/>
      </c>
      <c r="I85" s="1780"/>
      <c r="J85" s="264" t="s">
        <v>153</v>
      </c>
      <c r="K85" s="265"/>
      <c r="L85" s="288" t="str">
        <f t="shared" si="17"/>
        <v/>
      </c>
      <c r="M85" s="266"/>
      <c r="N85" s="266"/>
      <c r="O85" s="266"/>
      <c r="P85" s="1367"/>
      <c r="Q85" s="1371"/>
      <c r="R85" s="1372"/>
      <c r="S85" s="268"/>
      <c r="T85" s="270"/>
      <c r="U85" s="180"/>
    </row>
    <row r="86" spans="2:21" ht="18.75" customHeight="1" thickBot="1">
      <c r="B86" s="1364"/>
      <c r="C86" s="837" t="s">
        <v>154</v>
      </c>
      <c r="D86" s="758" t="str">
        <f>IF('①7.積算内訳（PR）'!D85="","",'①7.積算内訳（PR）'!D85)</f>
        <v/>
      </c>
      <c r="E86" s="761">
        <f>SUM(F86:H86)</f>
        <v>0</v>
      </c>
      <c r="F86" s="289" t="str">
        <f>IF($C$77="","",IF('⑧1.活動計画変更（PR）'!$C$20="変更",'⑦2.変更活動積算内訳（PR）'!M86,'①7.積算内訳（PR）'!F85))</f>
        <v/>
      </c>
      <c r="G86" s="289" t="str">
        <f>IF($C$77="","",IF('⑧1.活動計画変更（PR）'!$C$20="変更",'⑦2.変更活動積算内訳（PR）'!N86,'①7.積算内訳（PR）'!G85))</f>
        <v/>
      </c>
      <c r="H86" s="755" t="str">
        <f>IF($C$77="","",IF('⑧1.活動計画変更（PR）'!$C$20="変更",'⑦2.変更活動積算内訳（PR）'!O86,'①7.積算内訳（PR）'!H85))</f>
        <v/>
      </c>
      <c r="I86" s="1781"/>
      <c r="J86" s="273" t="s">
        <v>154</v>
      </c>
      <c r="K86" s="274"/>
      <c r="L86" s="761" t="str">
        <f t="shared" si="17"/>
        <v/>
      </c>
      <c r="M86" s="748"/>
      <c r="N86" s="748"/>
      <c r="O86" s="748"/>
      <c r="P86" s="1367"/>
      <c r="Q86" s="1404"/>
      <c r="R86" s="1405"/>
      <c r="S86" s="268"/>
      <c r="T86" s="270"/>
      <c r="U86" s="180"/>
    </row>
    <row r="87" spans="2:21" ht="37.5" customHeight="1">
      <c r="B87" s="285" t="str">
        <f>IF('⑧1.活動計画変更（PR）'!B22="","",'⑧1.活動計画変更（PR）'!B22)</f>
        <v/>
      </c>
      <c r="C87" s="1359" t="str">
        <f>IF(B87="","",IF('⑧1.活動計画変更（PR）'!D22="","",'⑧1.活動計画変更（PR）'!D22))</f>
        <v/>
      </c>
      <c r="D87" s="1360"/>
      <c r="E87" s="286">
        <f>SUM(E88:E96)</f>
        <v>0</v>
      </c>
      <c r="F87" s="286">
        <f>SUM(F88:F96)</f>
        <v>0</v>
      </c>
      <c r="G87" s="286">
        <f>SUM(G88:G96)</f>
        <v>0</v>
      </c>
      <c r="H87" s="757">
        <f>SUM(H88:H96)</f>
        <v>0</v>
      </c>
      <c r="I87" s="760" t="str">
        <f>IF('⑧1.活動計画変更（PR）'!C23="変更",'⑧1.活動計画変更（PR）'!B22,IF('⑧1.活動計画変更（PR）'!C23="中止",'⑧1.活動計画変更（PR）'!B22,""))</f>
        <v/>
      </c>
      <c r="J87" s="1377" t="str">
        <f>IF('⑧1.活動計画変更（PR）'!C23="変更",'⑧1.活動計画変更（PR）'!D23,"")</f>
        <v/>
      </c>
      <c r="K87" s="1378"/>
      <c r="L87" s="286" t="str">
        <f>IF(SUM(L88:L96)=0,"",SUM(L88:L96))</f>
        <v/>
      </c>
      <c r="M87" s="286" t="str">
        <f>IF(SUM(M88:M96)=0,"",SUM(M88:M96))</f>
        <v/>
      </c>
      <c r="N87" s="286" t="str">
        <f>IF(SUM(N88:N96)=0,"",SUM(N88:N96))</f>
        <v/>
      </c>
      <c r="O87" s="286" t="str">
        <f>IF(SUM(O88:O96)=0,"",SUM(O88:O96))</f>
        <v/>
      </c>
      <c r="P87" s="280"/>
      <c r="Q87" s="1361"/>
      <c r="R87" s="1362"/>
      <c r="S87" s="259"/>
      <c r="T87" s="257"/>
      <c r="U87" s="180"/>
    </row>
    <row r="88" spans="2:21" ht="18.75" customHeight="1">
      <c r="B88" s="1363"/>
      <c r="C88" s="260" t="s">
        <v>147</v>
      </c>
      <c r="D88" s="261"/>
      <c r="E88" s="287">
        <f>SUM(F88:H88)</f>
        <v>0</v>
      </c>
      <c r="F88" s="287" t="str">
        <f>IF($C$87="","",IF('⑧1.活動計画変更（PR）'!$C$22="変更",'⑦2.変更活動積算内訳（PR）'!M88,'①7.積算内訳（PR）'!F87))</f>
        <v/>
      </c>
      <c r="G88" s="287" t="str">
        <f>IF($C$87="","",IF('⑧1.活動計画変更（PR）'!$C$22="変更",'⑦2.変更活動積算内訳（PR）'!N88,'①7.積算内訳（PR）'!G87))</f>
        <v/>
      </c>
      <c r="H88" s="752" t="str">
        <f>IF($C$87="","",IF('⑧1.活動計画変更（PR）'!$C$22="変更",'⑦2.変更活動積算内訳（PR）'!O88,'①7.積算内訳（PR）'!H87))</f>
        <v/>
      </c>
      <c r="I88" s="1779" t="str">
        <f>IF('⑧1.活動計画変更（PR）'!C23="選択","",IF('⑧1.活動計画変更（PR）'!C23="変更",'⑧1.活動計画変更（PR）'!C23,IF('⑧1.活動計画変更（PR）'!C23="中止","中止","")))</f>
        <v/>
      </c>
      <c r="J88" s="260" t="s">
        <v>147</v>
      </c>
      <c r="K88" s="261"/>
      <c r="L88" s="287" t="str">
        <f>IF(SUM(M88:O88)=0,"",SUM(M88:O88))</f>
        <v/>
      </c>
      <c r="M88" s="262"/>
      <c r="N88" s="262"/>
      <c r="O88" s="262"/>
      <c r="P88" s="1366"/>
      <c r="Q88" s="1369"/>
      <c r="R88" s="1370"/>
      <c r="S88" s="268"/>
      <c r="T88" s="270"/>
      <c r="U88" s="180"/>
    </row>
    <row r="89" spans="2:21" ht="18.75" customHeight="1">
      <c r="B89" s="1364"/>
      <c r="C89" s="264" t="s">
        <v>148</v>
      </c>
      <c r="D89" s="265"/>
      <c r="E89" s="288">
        <f t="shared" ref="E89:E95" si="18">SUM(F89:H89)</f>
        <v>0</v>
      </c>
      <c r="F89" s="288" t="str">
        <f>IF($C$87="","",IF('⑧1.活動計画変更（PR）'!$C$22="変更",'⑦2.変更活動積算内訳（PR）'!M89,'①7.積算内訳（PR）'!F88))</f>
        <v/>
      </c>
      <c r="G89" s="288" t="str">
        <f>IF($C$87="","",IF('⑧1.活動計画変更（PR）'!$C$22="変更",'⑦2.変更活動積算内訳（PR）'!N89,'①7.積算内訳（PR）'!G88))</f>
        <v/>
      </c>
      <c r="H89" s="753" t="str">
        <f>IF($C$87="","",IF('⑧1.活動計画変更（PR）'!$C$22="変更",'⑦2.変更活動積算内訳（PR）'!O89,'①7.積算内訳（PR）'!H88))</f>
        <v/>
      </c>
      <c r="I89" s="1780"/>
      <c r="J89" s="264" t="s">
        <v>148</v>
      </c>
      <c r="K89" s="265"/>
      <c r="L89" s="288" t="str">
        <f t="shared" ref="L89:L96" si="19">IF(SUM(M89:O89)=0,"",SUM(M89:O89))</f>
        <v/>
      </c>
      <c r="M89" s="266"/>
      <c r="N89" s="266"/>
      <c r="O89" s="266"/>
      <c r="P89" s="1367"/>
      <c r="Q89" s="1371"/>
      <c r="R89" s="1372"/>
      <c r="S89" s="259"/>
      <c r="T89" s="257"/>
      <c r="U89" s="180"/>
    </row>
    <row r="90" spans="2:21" ht="18.75" customHeight="1">
      <c r="B90" s="1364"/>
      <c r="C90" s="264" t="s">
        <v>149</v>
      </c>
      <c r="D90" s="265"/>
      <c r="E90" s="288">
        <f t="shared" si="18"/>
        <v>0</v>
      </c>
      <c r="F90" s="288" t="str">
        <f>IF($C$87="","",IF('⑧1.活動計画変更（PR）'!$C$22="変更",'⑦2.変更活動積算内訳（PR）'!M90,'①7.積算内訳（PR）'!F89))</f>
        <v/>
      </c>
      <c r="G90" s="288" t="str">
        <f>IF($C$87="","",IF('⑧1.活動計画変更（PR）'!$C$22="変更",'⑦2.変更活動積算内訳（PR）'!N90,'①7.積算内訳（PR）'!G89))</f>
        <v/>
      </c>
      <c r="H90" s="753" t="str">
        <f>IF($C$87="","",IF('⑧1.活動計画変更（PR）'!$C$22="変更",'⑦2.変更活動積算内訳（PR）'!O90,'①7.積算内訳（PR）'!H89))</f>
        <v/>
      </c>
      <c r="I90" s="1780"/>
      <c r="J90" s="264" t="s">
        <v>149</v>
      </c>
      <c r="K90" s="265"/>
      <c r="L90" s="288" t="str">
        <f t="shared" si="19"/>
        <v/>
      </c>
      <c r="M90" s="266"/>
      <c r="N90" s="266"/>
      <c r="O90" s="266"/>
      <c r="P90" s="1367"/>
      <c r="Q90" s="1371"/>
      <c r="R90" s="1372"/>
      <c r="S90" s="259"/>
      <c r="T90" s="257"/>
      <c r="U90" s="180"/>
    </row>
    <row r="91" spans="2:21" ht="18.75" customHeight="1">
      <c r="B91" s="1364"/>
      <c r="C91" s="269" t="s">
        <v>150</v>
      </c>
      <c r="D91" s="265"/>
      <c r="E91" s="288">
        <f t="shared" si="18"/>
        <v>0</v>
      </c>
      <c r="F91" s="288" t="str">
        <f>IF($C$87="","",IF('⑧1.活動計画変更（PR）'!$C$22="変更",'⑦2.変更活動積算内訳（PR）'!M91,'①7.積算内訳（PR）'!F90))</f>
        <v/>
      </c>
      <c r="G91" s="288" t="str">
        <f>IF($C$87="","",IF('⑧1.活動計画変更（PR）'!$C$22="変更",'⑦2.変更活動積算内訳（PR）'!N91,'①7.積算内訳（PR）'!G90))</f>
        <v/>
      </c>
      <c r="H91" s="753" t="str">
        <f>IF($C$87="","",IF('⑧1.活動計画変更（PR）'!$C$22="変更",'⑦2.変更活動積算内訳（PR）'!O91,'①7.積算内訳（PR）'!H90))</f>
        <v/>
      </c>
      <c r="I91" s="1780"/>
      <c r="J91" s="269" t="s">
        <v>150</v>
      </c>
      <c r="K91" s="265"/>
      <c r="L91" s="288" t="str">
        <f t="shared" si="19"/>
        <v/>
      </c>
      <c r="M91" s="266"/>
      <c r="N91" s="266"/>
      <c r="O91" s="266"/>
      <c r="P91" s="1367"/>
      <c r="Q91" s="1371"/>
      <c r="R91" s="1372"/>
      <c r="S91" s="259"/>
      <c r="T91" s="257"/>
      <c r="U91" s="180"/>
    </row>
    <row r="92" spans="2:21" ht="18.75" customHeight="1">
      <c r="B92" s="1364"/>
      <c r="C92" s="264" t="s">
        <v>151</v>
      </c>
      <c r="D92" s="265"/>
      <c r="E92" s="288">
        <f t="shared" si="18"/>
        <v>0</v>
      </c>
      <c r="F92" s="288" t="str">
        <f>IF($C$87="","",IF('⑧1.活動計画変更（PR）'!$C$22="変更",'⑦2.変更活動積算内訳（PR）'!M92,'①7.積算内訳（PR）'!F91))</f>
        <v/>
      </c>
      <c r="G92" s="288" t="str">
        <f>IF($C$87="","",IF('⑧1.活動計画変更（PR）'!$C$22="変更",'⑦2.変更活動積算内訳（PR）'!N92,'①7.積算内訳（PR）'!G91))</f>
        <v/>
      </c>
      <c r="H92" s="753" t="str">
        <f>IF($C$87="","",IF('⑧1.活動計画変更（PR）'!$C$22="変更",'⑦2.変更活動積算内訳（PR）'!O92,'①7.積算内訳（PR）'!H91))</f>
        <v/>
      </c>
      <c r="I92" s="1780"/>
      <c r="J92" s="264" t="s">
        <v>151</v>
      </c>
      <c r="K92" s="265"/>
      <c r="L92" s="288" t="str">
        <f t="shared" si="19"/>
        <v/>
      </c>
      <c r="M92" s="266"/>
      <c r="N92" s="266"/>
      <c r="O92" s="266"/>
      <c r="P92" s="1367"/>
      <c r="Q92" s="1371"/>
      <c r="R92" s="1372"/>
      <c r="S92" s="268"/>
      <c r="T92" s="270"/>
      <c r="U92" s="180"/>
    </row>
    <row r="93" spans="2:21" ht="18.75" customHeight="1">
      <c r="B93" s="1364"/>
      <c r="C93" s="264" t="s">
        <v>152</v>
      </c>
      <c r="D93" s="265"/>
      <c r="E93" s="288">
        <f t="shared" si="18"/>
        <v>0</v>
      </c>
      <c r="F93" s="754" t="str">
        <f>IF($C$87="","",IF('⑧1.活動計画変更（PR）'!$C$22="変更",'⑦2.変更活動積算内訳（PR）'!M93,'①7.積算内訳（PR）'!F92))</f>
        <v/>
      </c>
      <c r="G93" s="754" t="str">
        <f>IF($C$87="","",IF('⑧1.活動計画変更（PR）'!$C$22="変更",'⑦2.変更活動積算内訳（PR）'!N93,'①7.積算内訳（PR）'!G92))</f>
        <v/>
      </c>
      <c r="H93" s="753" t="str">
        <f>IF($C$87="","",IF('⑧1.活動計画変更（PR）'!$C$22="変更",'⑦2.変更活動積算内訳（PR）'!O93,'①7.積算内訳（PR）'!H92))</f>
        <v/>
      </c>
      <c r="I93" s="1780"/>
      <c r="J93" s="264" t="s">
        <v>152</v>
      </c>
      <c r="K93" s="265"/>
      <c r="L93" s="288" t="str">
        <f t="shared" si="19"/>
        <v/>
      </c>
      <c r="M93" s="278"/>
      <c r="N93" s="278"/>
      <c r="O93" s="278"/>
      <c r="P93" s="1367"/>
      <c r="Q93" s="1373"/>
      <c r="R93" s="1374"/>
      <c r="S93" s="268"/>
      <c r="T93" s="270"/>
      <c r="U93" s="180"/>
    </row>
    <row r="94" spans="2:21" ht="18.75" customHeight="1">
      <c r="B94" s="1364"/>
      <c r="C94" s="272" t="s">
        <v>631</v>
      </c>
      <c r="D94" s="265"/>
      <c r="E94" s="288">
        <f t="shared" si="18"/>
        <v>0</v>
      </c>
      <c r="F94" s="288" t="str">
        <f>IF($C$87="","",IF('⑧1.活動計画変更（PR）'!$C$22="変更",'⑦2.変更活動積算内訳（PR）'!M94,'①7.積算内訳（PR）'!F93))</f>
        <v/>
      </c>
      <c r="G94" s="288" t="str">
        <f>IF($C$87="","",IF('⑧1.活動計画変更（PR）'!$C$22="変更",'⑦2.変更活動積算内訳（PR）'!N94,'①7.積算内訳（PR）'!G93))</f>
        <v/>
      </c>
      <c r="H94" s="753" t="str">
        <f>IF($C$87="","",IF('⑧1.活動計画変更（PR）'!$C$22="変更",'⑦2.変更活動積算内訳（PR）'!O94,'①7.積算内訳（PR）'!H93))</f>
        <v/>
      </c>
      <c r="I94" s="1780"/>
      <c r="J94" s="272" t="s">
        <v>631</v>
      </c>
      <c r="K94" s="265"/>
      <c r="L94" s="288" t="str">
        <f t="shared" si="19"/>
        <v/>
      </c>
      <c r="M94" s="266"/>
      <c r="N94" s="266"/>
      <c r="O94" s="266"/>
      <c r="P94" s="1367"/>
      <c r="Q94" s="1371"/>
      <c r="R94" s="1372"/>
      <c r="S94" s="268"/>
      <c r="T94" s="270"/>
      <c r="U94" s="180"/>
    </row>
    <row r="95" spans="2:21" ht="18.75" customHeight="1">
      <c r="B95" s="1364"/>
      <c r="C95" s="264" t="s">
        <v>153</v>
      </c>
      <c r="D95" s="265"/>
      <c r="E95" s="288">
        <f t="shared" si="18"/>
        <v>0</v>
      </c>
      <c r="F95" s="288" t="str">
        <f>IF($C$87="","",IF('⑧1.活動計画変更（PR）'!$C$22="変更",'⑦2.変更活動積算内訳（PR）'!M95,'①7.積算内訳（PR）'!F94))</f>
        <v/>
      </c>
      <c r="G95" s="288" t="str">
        <f>IF($C$87="","",IF('⑧1.活動計画変更（PR）'!$C$22="変更",'⑦2.変更活動積算内訳（PR）'!N95,'①7.積算内訳（PR）'!G94))</f>
        <v/>
      </c>
      <c r="H95" s="753" t="str">
        <f>IF($C$87="","",IF('⑧1.活動計画変更（PR）'!$C$22="変更",'⑦2.変更活動積算内訳（PR）'!O95,'①7.積算内訳（PR）'!H94))</f>
        <v/>
      </c>
      <c r="I95" s="1780"/>
      <c r="J95" s="264" t="s">
        <v>153</v>
      </c>
      <c r="K95" s="265"/>
      <c r="L95" s="288" t="str">
        <f t="shared" si="19"/>
        <v/>
      </c>
      <c r="M95" s="266"/>
      <c r="N95" s="266"/>
      <c r="O95" s="266"/>
      <c r="P95" s="1367"/>
      <c r="Q95" s="1371"/>
      <c r="R95" s="1372"/>
      <c r="S95" s="268"/>
      <c r="T95" s="270"/>
      <c r="U95" s="180"/>
    </row>
    <row r="96" spans="2:21" ht="18.75" customHeight="1" thickBot="1">
      <c r="B96" s="1364"/>
      <c r="C96" s="837" t="s">
        <v>154</v>
      </c>
      <c r="D96" s="758" t="str">
        <f>IF('①7.積算内訳（PR）'!D95="","",'①7.積算内訳（PR）'!D95)</f>
        <v/>
      </c>
      <c r="E96" s="761">
        <f>SUM(F96:H96)</f>
        <v>0</v>
      </c>
      <c r="F96" s="289" t="str">
        <f>IF($C$87="","",IF('⑧1.活動計画変更（PR）'!$C$22="変更",'⑦2.変更活動積算内訳（PR）'!M96,'①7.積算内訳（PR）'!F95))</f>
        <v/>
      </c>
      <c r="G96" s="289" t="str">
        <f>IF($C$87="","",IF('⑧1.活動計画変更（PR）'!$C$22="変更",'⑦2.変更活動積算内訳（PR）'!N96,'①7.積算内訳（PR）'!G95))</f>
        <v/>
      </c>
      <c r="H96" s="755" t="str">
        <f>IF($C$87="","",IF('⑧1.活動計画変更（PR）'!$C$22="変更",'⑦2.変更活動積算内訳（PR）'!O96,'①7.積算内訳（PR）'!H95))</f>
        <v/>
      </c>
      <c r="I96" s="1781"/>
      <c r="J96" s="273" t="s">
        <v>154</v>
      </c>
      <c r="K96" s="274"/>
      <c r="L96" s="761" t="str">
        <f t="shared" si="19"/>
        <v/>
      </c>
      <c r="M96" s="748"/>
      <c r="N96" s="748"/>
      <c r="O96" s="748"/>
      <c r="P96" s="1367"/>
      <c r="Q96" s="1406"/>
      <c r="R96" s="1407"/>
      <c r="S96" s="268"/>
      <c r="T96" s="270"/>
      <c r="U96" s="180"/>
    </row>
    <row r="97" spans="2:21" ht="37.5" customHeight="1">
      <c r="B97" s="285" t="str">
        <f>IF('⑧1.活動計画変更（PR）'!B24="","",'⑧1.活動計画変更（PR）'!B24)</f>
        <v/>
      </c>
      <c r="C97" s="1359" t="str">
        <f>IF(B97="","",IF('⑧1.活動計画変更（PR）'!D24="","",'⑧1.活動計画変更（PR）'!D24))</f>
        <v/>
      </c>
      <c r="D97" s="1360"/>
      <c r="E97" s="286">
        <f>SUM(E98:E106)</f>
        <v>0</v>
      </c>
      <c r="F97" s="286">
        <f>SUM(F98:F106)</f>
        <v>0</v>
      </c>
      <c r="G97" s="286">
        <f>SUM(G98:G106)</f>
        <v>0</v>
      </c>
      <c r="H97" s="757">
        <f>SUM(H98:H106)</f>
        <v>0</v>
      </c>
      <c r="I97" s="760" t="str">
        <f>IF('⑧1.活動計画変更（PR）'!C25="変更",'⑧1.活動計画変更（PR）'!B24,IF('⑧1.活動計画変更（PR）'!C25="中止",'⑧1.活動計画変更（PR）'!B24,""))</f>
        <v/>
      </c>
      <c r="J97" s="1377" t="str">
        <f>IF('⑧1.活動計画変更（PR）'!C25="変更",'⑧1.活動計画変更（PR）'!D25,"")</f>
        <v/>
      </c>
      <c r="K97" s="1378"/>
      <c r="L97" s="286" t="str">
        <f>IF(SUM(L98:L106)=0,"",SUM(L98:L106))</f>
        <v/>
      </c>
      <c r="M97" s="286" t="str">
        <f>IF(SUM(M98:M106)=0,"",SUM(M98:M106))</f>
        <v/>
      </c>
      <c r="N97" s="286" t="str">
        <f>IF(SUM(N98:N106)=0,"",SUM(N98:N106))</f>
        <v/>
      </c>
      <c r="O97" s="286" t="str">
        <f>IF(SUM(O98:O106)=0,"",SUM(O98:O106))</f>
        <v/>
      </c>
      <c r="P97" s="280"/>
      <c r="Q97" s="1361"/>
      <c r="R97" s="1362"/>
      <c r="S97" s="259"/>
      <c r="T97" s="257"/>
      <c r="U97" s="180"/>
    </row>
    <row r="98" spans="2:21" ht="18.75" customHeight="1">
      <c r="B98" s="1363"/>
      <c r="C98" s="260" t="s">
        <v>147</v>
      </c>
      <c r="D98" s="261"/>
      <c r="E98" s="287">
        <f>SUM(F98:H98)</f>
        <v>0</v>
      </c>
      <c r="F98" s="287" t="str">
        <f>IF($C$97="","",IF('⑧1.活動計画変更（PR）'!$C$24="変更",'⑦2.変更活動積算内訳（PR）'!M98,'①7.積算内訳（PR）'!F97))</f>
        <v/>
      </c>
      <c r="G98" s="287" t="str">
        <f>IF($C$97="","",IF('⑧1.活動計画変更（PR）'!$C$24="変更",'⑦2.変更活動積算内訳（PR）'!N98,'①7.積算内訳（PR）'!G97))</f>
        <v/>
      </c>
      <c r="H98" s="752" t="str">
        <f>IF($C$97="","",IF('⑧1.活動計画変更（PR）'!$C$24="変更",'⑦2.変更活動積算内訳（PR）'!O98,'①7.積算内訳（PR）'!H97))</f>
        <v/>
      </c>
      <c r="I98" s="1779" t="str">
        <f>IF('⑧1.活動計画変更（PR）'!C25="選択","",IF('⑧1.活動計画変更（PR）'!C25="変更",'⑧1.活動計画変更（PR）'!C25,IF('⑧1.活動計画変更（PR）'!C25="中止","中止","")))</f>
        <v/>
      </c>
      <c r="J98" s="260" t="s">
        <v>147</v>
      </c>
      <c r="K98" s="261"/>
      <c r="L98" s="287" t="str">
        <f>IF(SUM(M98:O98)=0,"",SUM(M98:O98))</f>
        <v/>
      </c>
      <c r="M98" s="262"/>
      <c r="N98" s="262"/>
      <c r="O98" s="262"/>
      <c r="P98" s="1366"/>
      <c r="Q98" s="1369"/>
      <c r="R98" s="1370"/>
      <c r="S98" s="268"/>
      <c r="T98" s="270"/>
      <c r="U98" s="180"/>
    </row>
    <row r="99" spans="2:21" ht="18.75" customHeight="1">
      <c r="B99" s="1364"/>
      <c r="C99" s="264" t="s">
        <v>148</v>
      </c>
      <c r="D99" s="265"/>
      <c r="E99" s="288">
        <f t="shared" ref="E99:E105" si="20">SUM(F99:H99)</f>
        <v>0</v>
      </c>
      <c r="F99" s="288" t="str">
        <f>IF($C$97="","",IF('⑧1.活動計画変更（PR）'!$C$24="変更",'⑦2.変更活動積算内訳（PR）'!M99,'①7.積算内訳（PR）'!F98))</f>
        <v/>
      </c>
      <c r="G99" s="288" t="str">
        <f>IF($C$97="","",IF('⑧1.活動計画変更（PR）'!$C$24="変更",'⑦2.変更活動積算内訳（PR）'!N99,'①7.積算内訳（PR）'!G98))</f>
        <v/>
      </c>
      <c r="H99" s="753" t="str">
        <f>IF($C$97="","",IF('⑧1.活動計画変更（PR）'!$C$24="変更",'⑦2.変更活動積算内訳（PR）'!O99,'①7.積算内訳（PR）'!H98))</f>
        <v/>
      </c>
      <c r="I99" s="1780"/>
      <c r="J99" s="264" t="s">
        <v>148</v>
      </c>
      <c r="K99" s="265"/>
      <c r="L99" s="288" t="str">
        <f t="shared" ref="L99:L106" si="21">IF(SUM(M99:O99)=0,"",SUM(M99:O99))</f>
        <v/>
      </c>
      <c r="M99" s="266"/>
      <c r="N99" s="266"/>
      <c r="O99" s="266"/>
      <c r="P99" s="1367"/>
      <c r="Q99" s="1371"/>
      <c r="R99" s="1372"/>
      <c r="S99" s="259"/>
      <c r="T99" s="257"/>
      <c r="U99" s="180"/>
    </row>
    <row r="100" spans="2:21" ht="18.75" customHeight="1">
      <c r="B100" s="1364"/>
      <c r="C100" s="264" t="s">
        <v>149</v>
      </c>
      <c r="D100" s="265"/>
      <c r="E100" s="288">
        <f t="shared" si="20"/>
        <v>0</v>
      </c>
      <c r="F100" s="288" t="str">
        <f>IF($C$97="","",IF('⑧1.活動計画変更（PR）'!$C$24="変更",'⑦2.変更活動積算内訳（PR）'!M100,'①7.積算内訳（PR）'!F99))</f>
        <v/>
      </c>
      <c r="G100" s="288" t="str">
        <f>IF($C$97="","",IF('⑧1.活動計画変更（PR）'!$C$24="変更",'⑦2.変更活動積算内訳（PR）'!N100,'①7.積算内訳（PR）'!G99))</f>
        <v/>
      </c>
      <c r="H100" s="753" t="str">
        <f>IF($C$97="","",IF('⑧1.活動計画変更（PR）'!$C$24="変更",'⑦2.変更活動積算内訳（PR）'!O100,'①7.積算内訳（PR）'!H99))</f>
        <v/>
      </c>
      <c r="I100" s="1780"/>
      <c r="J100" s="264" t="s">
        <v>149</v>
      </c>
      <c r="K100" s="265"/>
      <c r="L100" s="288" t="str">
        <f t="shared" si="21"/>
        <v/>
      </c>
      <c r="M100" s="266"/>
      <c r="N100" s="266"/>
      <c r="O100" s="266"/>
      <c r="P100" s="1367"/>
      <c r="Q100" s="1371"/>
      <c r="R100" s="1372"/>
      <c r="S100" s="259"/>
      <c r="T100" s="257"/>
      <c r="U100" s="180"/>
    </row>
    <row r="101" spans="2:21" ht="18.75" customHeight="1">
      <c r="B101" s="1364"/>
      <c r="C101" s="269" t="s">
        <v>150</v>
      </c>
      <c r="D101" s="265"/>
      <c r="E101" s="288">
        <f t="shared" si="20"/>
        <v>0</v>
      </c>
      <c r="F101" s="288" t="str">
        <f>IF($C$97="","",IF('⑧1.活動計画変更（PR）'!$C$24="変更",'⑦2.変更活動積算内訳（PR）'!M101,'①7.積算内訳（PR）'!F100))</f>
        <v/>
      </c>
      <c r="G101" s="288" t="str">
        <f>IF($C$97="","",IF('⑧1.活動計画変更（PR）'!$C$24="変更",'⑦2.変更活動積算内訳（PR）'!N101,'①7.積算内訳（PR）'!G100))</f>
        <v/>
      </c>
      <c r="H101" s="753" t="str">
        <f>IF($C$97="","",IF('⑧1.活動計画変更（PR）'!$C$24="変更",'⑦2.変更活動積算内訳（PR）'!O101,'①7.積算内訳（PR）'!H100))</f>
        <v/>
      </c>
      <c r="I101" s="1780"/>
      <c r="J101" s="269" t="s">
        <v>150</v>
      </c>
      <c r="K101" s="265"/>
      <c r="L101" s="288" t="str">
        <f t="shared" si="21"/>
        <v/>
      </c>
      <c r="M101" s="266"/>
      <c r="N101" s="266"/>
      <c r="O101" s="266"/>
      <c r="P101" s="1367"/>
      <c r="Q101" s="1371"/>
      <c r="R101" s="1372"/>
      <c r="S101" s="259"/>
      <c r="T101" s="257"/>
      <c r="U101" s="180"/>
    </row>
    <row r="102" spans="2:21" ht="18.75" customHeight="1">
      <c r="B102" s="1364"/>
      <c r="C102" s="264" t="s">
        <v>151</v>
      </c>
      <c r="D102" s="265"/>
      <c r="E102" s="288">
        <f t="shared" si="20"/>
        <v>0</v>
      </c>
      <c r="F102" s="288" t="str">
        <f>IF($C$97="","",IF('⑧1.活動計画変更（PR）'!$C$24="変更",'⑦2.変更活動積算内訳（PR）'!M102,'①7.積算内訳（PR）'!F101))</f>
        <v/>
      </c>
      <c r="G102" s="288" t="str">
        <f>IF($C$97="","",IF('⑧1.活動計画変更（PR）'!$C$24="変更",'⑦2.変更活動積算内訳（PR）'!N102,'①7.積算内訳（PR）'!G101))</f>
        <v/>
      </c>
      <c r="H102" s="753" t="str">
        <f>IF($C$97="","",IF('⑧1.活動計画変更（PR）'!$C$24="変更",'⑦2.変更活動積算内訳（PR）'!O102,'①7.積算内訳（PR）'!H101))</f>
        <v/>
      </c>
      <c r="I102" s="1780"/>
      <c r="J102" s="264" t="s">
        <v>151</v>
      </c>
      <c r="K102" s="265"/>
      <c r="L102" s="288" t="str">
        <f t="shared" si="21"/>
        <v/>
      </c>
      <c r="M102" s="266"/>
      <c r="N102" s="266"/>
      <c r="O102" s="266"/>
      <c r="P102" s="1367"/>
      <c r="Q102" s="1371"/>
      <c r="R102" s="1372"/>
      <c r="S102" s="268"/>
      <c r="T102" s="270"/>
      <c r="U102" s="180"/>
    </row>
    <row r="103" spans="2:21" ht="18.75" customHeight="1">
      <c r="B103" s="1364"/>
      <c r="C103" s="264" t="s">
        <v>152</v>
      </c>
      <c r="D103" s="265"/>
      <c r="E103" s="288">
        <f t="shared" si="20"/>
        <v>0</v>
      </c>
      <c r="F103" s="754" t="str">
        <f>IF($C$97="","",IF('⑧1.活動計画変更（PR）'!$C$24="変更",'⑦2.変更活動積算内訳（PR）'!M103,'①7.積算内訳（PR）'!F102))</f>
        <v/>
      </c>
      <c r="G103" s="754" t="str">
        <f>IF($C$97="","",IF('⑧1.活動計画変更（PR）'!$C$24="変更",'⑦2.変更活動積算内訳（PR）'!N103,'①7.積算内訳（PR）'!G102))</f>
        <v/>
      </c>
      <c r="H103" s="753" t="str">
        <f>IF($C$97="","",IF('⑧1.活動計画変更（PR）'!$C$24="変更",'⑦2.変更活動積算内訳（PR）'!O103,'①7.積算内訳（PR）'!H102))</f>
        <v/>
      </c>
      <c r="I103" s="1780"/>
      <c r="J103" s="264" t="s">
        <v>152</v>
      </c>
      <c r="K103" s="265"/>
      <c r="L103" s="288" t="str">
        <f t="shared" si="21"/>
        <v/>
      </c>
      <c r="M103" s="278"/>
      <c r="N103" s="278"/>
      <c r="O103" s="278"/>
      <c r="P103" s="1367"/>
      <c r="Q103" s="1373"/>
      <c r="R103" s="1374"/>
      <c r="S103" s="268"/>
      <c r="T103" s="270"/>
      <c r="U103" s="180"/>
    </row>
    <row r="104" spans="2:21" ht="18.75" customHeight="1">
      <c r="B104" s="1364"/>
      <c r="C104" s="272" t="s">
        <v>631</v>
      </c>
      <c r="D104" s="265"/>
      <c r="E104" s="288">
        <f t="shared" si="20"/>
        <v>0</v>
      </c>
      <c r="F104" s="288" t="str">
        <f>IF($C$97="","",IF('⑧1.活動計画変更（PR）'!$C$24="変更",'⑦2.変更活動積算内訳（PR）'!M104,'①7.積算内訳（PR）'!F103))</f>
        <v/>
      </c>
      <c r="G104" s="288" t="str">
        <f>IF($C$97="","",IF('⑧1.活動計画変更（PR）'!$C$24="変更",'⑦2.変更活動積算内訳（PR）'!N104,'①7.積算内訳（PR）'!G103))</f>
        <v/>
      </c>
      <c r="H104" s="753" t="str">
        <f>IF($C$97="","",IF('⑧1.活動計画変更（PR）'!$C$24="変更",'⑦2.変更活動積算内訳（PR）'!O104,'①7.積算内訳（PR）'!H103))</f>
        <v/>
      </c>
      <c r="I104" s="1780"/>
      <c r="J104" s="272" t="s">
        <v>631</v>
      </c>
      <c r="K104" s="265"/>
      <c r="L104" s="288" t="str">
        <f t="shared" si="21"/>
        <v/>
      </c>
      <c r="M104" s="266"/>
      <c r="N104" s="266"/>
      <c r="O104" s="266"/>
      <c r="P104" s="1367"/>
      <c r="Q104" s="1371"/>
      <c r="R104" s="1372"/>
      <c r="S104" s="268"/>
      <c r="T104" s="270"/>
      <c r="U104" s="180"/>
    </row>
    <row r="105" spans="2:21" ht="18.75" customHeight="1">
      <c r="B105" s="1364"/>
      <c r="C105" s="264" t="s">
        <v>153</v>
      </c>
      <c r="D105" s="265"/>
      <c r="E105" s="288">
        <f t="shared" si="20"/>
        <v>0</v>
      </c>
      <c r="F105" s="288" t="str">
        <f>IF($C$97="","",IF('⑧1.活動計画変更（PR）'!$C$24="変更",'⑦2.変更活動積算内訳（PR）'!M105,'①7.積算内訳（PR）'!F104))</f>
        <v/>
      </c>
      <c r="G105" s="288" t="str">
        <f>IF($C$97="","",IF('⑧1.活動計画変更（PR）'!$C$24="変更",'⑦2.変更活動積算内訳（PR）'!N105,'①7.積算内訳（PR）'!G104))</f>
        <v/>
      </c>
      <c r="H105" s="753" t="str">
        <f>IF($C$97="","",IF('⑧1.活動計画変更（PR）'!$C$24="変更",'⑦2.変更活動積算内訳（PR）'!O105,'①7.積算内訳（PR）'!H104))</f>
        <v/>
      </c>
      <c r="I105" s="1780"/>
      <c r="J105" s="264" t="s">
        <v>153</v>
      </c>
      <c r="K105" s="265"/>
      <c r="L105" s="288" t="str">
        <f t="shared" si="21"/>
        <v/>
      </c>
      <c r="M105" s="266"/>
      <c r="N105" s="266"/>
      <c r="O105" s="266"/>
      <c r="P105" s="1367"/>
      <c r="Q105" s="1371"/>
      <c r="R105" s="1372"/>
      <c r="S105" s="268"/>
      <c r="T105" s="270"/>
      <c r="U105" s="180"/>
    </row>
    <row r="106" spans="2:21" ht="18.75" customHeight="1" thickBot="1">
      <c r="B106" s="1365"/>
      <c r="C106" s="273" t="s">
        <v>154</v>
      </c>
      <c r="D106" s="758" t="str">
        <f>IF('①7.積算内訳（PR）'!D105="","",'①7.積算内訳（PR）'!D105)</f>
        <v/>
      </c>
      <c r="E106" s="289">
        <f>SUM(F106:H106)</f>
        <v>0</v>
      </c>
      <c r="F106" s="289" t="str">
        <f>IF($C$97="","",IF('⑧1.活動計画変更（PR）'!$C$24="変更",'⑦2.変更活動積算内訳（PR）'!M106,'①7.積算内訳（PR）'!F105))</f>
        <v/>
      </c>
      <c r="G106" s="289" t="str">
        <f>IF($C$97="","",IF('⑧1.活動計画変更（PR）'!$C$24="変更",'⑦2.変更活動積算内訳（PR）'!N106,'①7.積算内訳（PR）'!G105))</f>
        <v/>
      </c>
      <c r="H106" s="755" t="str">
        <f>IF($C$97="","",IF('⑧1.活動計画変更（PR）'!$C$24="変更",'⑦2.変更活動積算内訳（PR）'!O106,'①7.積算内訳（PR）'!H105))</f>
        <v/>
      </c>
      <c r="I106" s="1781"/>
      <c r="J106" s="273" t="s">
        <v>154</v>
      </c>
      <c r="K106" s="274"/>
      <c r="L106" s="289" t="str">
        <f t="shared" si="21"/>
        <v/>
      </c>
      <c r="M106" s="275"/>
      <c r="N106" s="275"/>
      <c r="O106" s="275"/>
      <c r="P106" s="1368"/>
      <c r="Q106" s="1375"/>
      <c r="R106" s="1376"/>
      <c r="S106" s="268"/>
      <c r="T106" s="270"/>
      <c r="U106" s="180"/>
    </row>
    <row r="107" spans="2:21" ht="37.5" customHeight="1">
      <c r="B107" s="204" t="str">
        <f>IF('⑧1.活動計画変更（PR）'!B26="","",'⑧1.活動計画変更（PR）'!B26)</f>
        <v/>
      </c>
      <c r="C107" s="1377" t="str">
        <f>IF(B107="","",IF('⑧1.活動計画変更（PR）'!D26="","",'⑧1.活動計画変更（PR）'!D26))</f>
        <v/>
      </c>
      <c r="D107" s="1378"/>
      <c r="E107" s="284">
        <f>SUM(E108:E116)</f>
        <v>0</v>
      </c>
      <c r="F107" s="284">
        <f>SUM(F108:F116)</f>
        <v>0</v>
      </c>
      <c r="G107" s="284">
        <f>SUM(G108:G116)</f>
        <v>0</v>
      </c>
      <c r="H107" s="756">
        <f>SUM(H108:H116)</f>
        <v>0</v>
      </c>
      <c r="I107" s="760" t="str">
        <f>IF('⑧1.活動計画変更（PR）'!C27="変更",'⑧1.活動計画変更（PR）'!B26,IF('⑧1.活動計画変更（PR）'!C27="中止",'⑧1.活動計画変更（PR）'!B26,""))</f>
        <v/>
      </c>
      <c r="J107" s="1377" t="str">
        <f>IF('⑧1.活動計画変更（PR）'!C27="変更",'⑧1.活動計画変更（PR）'!D27,"")</f>
        <v/>
      </c>
      <c r="K107" s="1378"/>
      <c r="L107" s="284" t="str">
        <f>IF(SUM(L108:L116)=0,"",SUM(L108:L116))</f>
        <v/>
      </c>
      <c r="M107" s="284" t="str">
        <f>IF(SUM(M108:M116)=0,"",SUM(M108:M116))</f>
        <v/>
      </c>
      <c r="N107" s="284" t="str">
        <f>IF(SUM(N108:N116)=0,"",SUM(N108:N116))</f>
        <v/>
      </c>
      <c r="O107" s="284" t="str">
        <f>IF(SUM(O108:O116)=0,"",SUM(O108:O116))</f>
        <v/>
      </c>
      <c r="P107" s="277"/>
      <c r="Q107" s="1379"/>
      <c r="R107" s="1380"/>
      <c r="S107" s="259"/>
      <c r="T107" s="257"/>
      <c r="U107" s="180"/>
    </row>
    <row r="108" spans="2:21" ht="18.75" customHeight="1">
      <c r="B108" s="1363"/>
      <c r="C108" s="260" t="s">
        <v>147</v>
      </c>
      <c r="D108" s="261"/>
      <c r="E108" s="287">
        <f>SUM(F108:H108)</f>
        <v>0</v>
      </c>
      <c r="F108" s="287" t="str">
        <f>IF($C$107="","",IF('⑧1.活動計画変更（PR）'!$C$26="変更",'⑦2.変更活動積算内訳（PR）'!M108,'①7.積算内訳（PR）'!F107))</f>
        <v/>
      </c>
      <c r="G108" s="287" t="str">
        <f>IF($C$107="","",IF('⑧1.活動計画変更（PR）'!$C$26="変更",'⑦2.変更活動積算内訳（PR）'!N108,'①7.積算内訳（PR）'!G107))</f>
        <v/>
      </c>
      <c r="H108" s="752" t="str">
        <f>IF($C$107="","",IF('⑧1.活動計画変更（PR）'!$C$26="変更",'⑦2.変更活動積算内訳（PR）'!O108,'①7.積算内訳（PR）'!H107))</f>
        <v/>
      </c>
      <c r="I108" s="1779" t="str">
        <f>IF('⑧1.活動計画変更（PR）'!C27="選択","",IF('⑧1.活動計画変更（PR）'!C27="変更",'⑧1.活動計画変更（PR）'!C27,IF('⑧1.活動計画変更（PR）'!C27="中止","中止","")))</f>
        <v/>
      </c>
      <c r="J108" s="260" t="s">
        <v>147</v>
      </c>
      <c r="K108" s="261"/>
      <c r="L108" s="287" t="str">
        <f>IF(SUM(M108:O108)=0,"",SUM(M108:O108))</f>
        <v/>
      </c>
      <c r="M108" s="262"/>
      <c r="N108" s="262"/>
      <c r="O108" s="262"/>
      <c r="P108" s="1366"/>
      <c r="Q108" s="1369"/>
      <c r="R108" s="1370"/>
      <c r="S108" s="268"/>
      <c r="T108" s="270"/>
      <c r="U108" s="180"/>
    </row>
    <row r="109" spans="2:21" ht="18.75" customHeight="1">
      <c r="B109" s="1364"/>
      <c r="C109" s="264" t="s">
        <v>148</v>
      </c>
      <c r="D109" s="265"/>
      <c r="E109" s="288">
        <f t="shared" ref="E109:E115" si="22">SUM(F109:H109)</f>
        <v>0</v>
      </c>
      <c r="F109" s="288" t="str">
        <f>IF($C$107="","",IF('⑧1.活動計画変更（PR）'!$C$26="変更",'⑦2.変更活動積算内訳（PR）'!M109,'①7.積算内訳（PR）'!F108))</f>
        <v/>
      </c>
      <c r="G109" s="288" t="str">
        <f>IF($C$107="","",IF('⑧1.活動計画変更（PR）'!$C$26="変更",'⑦2.変更活動積算内訳（PR）'!N109,'①7.積算内訳（PR）'!G108))</f>
        <v/>
      </c>
      <c r="H109" s="753" t="str">
        <f>IF($C$107="","",IF('⑧1.活動計画変更（PR）'!$C$26="変更",'⑦2.変更活動積算内訳（PR）'!O109,'①7.積算内訳（PR）'!H108))</f>
        <v/>
      </c>
      <c r="I109" s="1780"/>
      <c r="J109" s="264" t="s">
        <v>148</v>
      </c>
      <c r="K109" s="265"/>
      <c r="L109" s="288" t="str">
        <f t="shared" ref="L109:L116" si="23">IF(SUM(M109:O109)=0,"",SUM(M109:O109))</f>
        <v/>
      </c>
      <c r="M109" s="266"/>
      <c r="N109" s="266"/>
      <c r="O109" s="266"/>
      <c r="P109" s="1367"/>
      <c r="Q109" s="1371"/>
      <c r="R109" s="1372"/>
      <c r="S109" s="259"/>
      <c r="T109" s="257"/>
      <c r="U109" s="180"/>
    </row>
    <row r="110" spans="2:21" ht="18.75" customHeight="1">
      <c r="B110" s="1364"/>
      <c r="C110" s="264" t="s">
        <v>149</v>
      </c>
      <c r="D110" s="265"/>
      <c r="E110" s="288">
        <f t="shared" si="22"/>
        <v>0</v>
      </c>
      <c r="F110" s="288" t="str">
        <f>IF($C$107="","",IF('⑧1.活動計画変更（PR）'!$C$26="変更",'⑦2.変更活動積算内訳（PR）'!M110,'①7.積算内訳（PR）'!F109))</f>
        <v/>
      </c>
      <c r="G110" s="288" t="str">
        <f>IF($C$107="","",IF('⑧1.活動計画変更（PR）'!$C$26="変更",'⑦2.変更活動積算内訳（PR）'!N110,'①7.積算内訳（PR）'!G109))</f>
        <v/>
      </c>
      <c r="H110" s="753" t="str">
        <f>IF($C$107="","",IF('⑧1.活動計画変更（PR）'!$C$26="変更",'⑦2.変更活動積算内訳（PR）'!O110,'①7.積算内訳（PR）'!H109))</f>
        <v/>
      </c>
      <c r="I110" s="1780"/>
      <c r="J110" s="264" t="s">
        <v>149</v>
      </c>
      <c r="K110" s="265"/>
      <c r="L110" s="288" t="str">
        <f t="shared" si="23"/>
        <v/>
      </c>
      <c r="M110" s="266"/>
      <c r="N110" s="266"/>
      <c r="O110" s="266"/>
      <c r="P110" s="1367"/>
      <c r="Q110" s="1371"/>
      <c r="R110" s="1372"/>
      <c r="S110" s="259"/>
      <c r="T110" s="257"/>
      <c r="U110" s="180"/>
    </row>
    <row r="111" spans="2:21" ht="18.75" customHeight="1">
      <c r="B111" s="1364"/>
      <c r="C111" s="269" t="s">
        <v>150</v>
      </c>
      <c r="D111" s="265"/>
      <c r="E111" s="288">
        <f t="shared" si="22"/>
        <v>0</v>
      </c>
      <c r="F111" s="288" t="str">
        <f>IF($C$107="","",IF('⑧1.活動計画変更（PR）'!$C$26="変更",'⑦2.変更活動積算内訳（PR）'!M111,'①7.積算内訳（PR）'!F110))</f>
        <v/>
      </c>
      <c r="G111" s="288" t="str">
        <f>IF($C$107="","",IF('⑧1.活動計画変更（PR）'!$C$26="変更",'⑦2.変更活動積算内訳（PR）'!N111,'①7.積算内訳（PR）'!G110))</f>
        <v/>
      </c>
      <c r="H111" s="753" t="str">
        <f>IF($C$107="","",IF('⑧1.活動計画変更（PR）'!$C$26="変更",'⑦2.変更活動積算内訳（PR）'!O111,'①7.積算内訳（PR）'!H110))</f>
        <v/>
      </c>
      <c r="I111" s="1780"/>
      <c r="J111" s="269" t="s">
        <v>150</v>
      </c>
      <c r="K111" s="265"/>
      <c r="L111" s="288" t="str">
        <f t="shared" si="23"/>
        <v/>
      </c>
      <c r="M111" s="266"/>
      <c r="N111" s="266"/>
      <c r="O111" s="266"/>
      <c r="P111" s="1367"/>
      <c r="Q111" s="1371"/>
      <c r="R111" s="1372"/>
      <c r="S111" s="259"/>
      <c r="T111" s="257"/>
      <c r="U111" s="180"/>
    </row>
    <row r="112" spans="2:21" ht="18.75" customHeight="1">
      <c r="B112" s="1364"/>
      <c r="C112" s="264" t="s">
        <v>151</v>
      </c>
      <c r="D112" s="265"/>
      <c r="E112" s="288">
        <f t="shared" si="22"/>
        <v>0</v>
      </c>
      <c r="F112" s="288" t="str">
        <f>IF($C$107="","",IF('⑧1.活動計画変更（PR）'!$C$26="変更",'⑦2.変更活動積算内訳（PR）'!M112,'①7.積算内訳（PR）'!F111))</f>
        <v/>
      </c>
      <c r="G112" s="288" t="str">
        <f>IF($C$107="","",IF('⑧1.活動計画変更（PR）'!$C$26="変更",'⑦2.変更活動積算内訳（PR）'!N112,'①7.積算内訳（PR）'!G111))</f>
        <v/>
      </c>
      <c r="H112" s="753" t="str">
        <f>IF($C$107="","",IF('⑧1.活動計画変更（PR）'!$C$26="変更",'⑦2.変更活動積算内訳（PR）'!O112,'①7.積算内訳（PR）'!H111))</f>
        <v/>
      </c>
      <c r="I112" s="1780"/>
      <c r="J112" s="264" t="s">
        <v>151</v>
      </c>
      <c r="K112" s="265"/>
      <c r="L112" s="288" t="str">
        <f t="shared" si="23"/>
        <v/>
      </c>
      <c r="M112" s="266"/>
      <c r="N112" s="266"/>
      <c r="O112" s="266"/>
      <c r="P112" s="1367"/>
      <c r="Q112" s="1371"/>
      <c r="R112" s="1372"/>
      <c r="S112" s="268"/>
      <c r="T112" s="270"/>
      <c r="U112" s="180"/>
    </row>
    <row r="113" spans="2:21" ht="18.75" customHeight="1">
      <c r="B113" s="1364"/>
      <c r="C113" s="264" t="s">
        <v>152</v>
      </c>
      <c r="D113" s="265"/>
      <c r="E113" s="288">
        <f t="shared" si="22"/>
        <v>0</v>
      </c>
      <c r="F113" s="754" t="str">
        <f>IF($C$107="","",IF('⑧1.活動計画変更（PR）'!$C$26="変更",'⑦2.変更活動積算内訳（PR）'!M113,'①7.積算内訳（PR）'!F112))</f>
        <v/>
      </c>
      <c r="G113" s="754" t="str">
        <f>IF($C$107="","",IF('⑧1.活動計画変更（PR）'!$C$26="変更",'⑦2.変更活動積算内訳（PR）'!N113,'①7.積算内訳（PR）'!G112))</f>
        <v/>
      </c>
      <c r="H113" s="753" t="str">
        <f>IF($C$107="","",IF('⑧1.活動計画変更（PR）'!$C$26="変更",'⑦2.変更活動積算内訳（PR）'!O113,'①7.積算内訳（PR）'!H112))</f>
        <v/>
      </c>
      <c r="I113" s="1780"/>
      <c r="J113" s="264" t="s">
        <v>152</v>
      </c>
      <c r="K113" s="265"/>
      <c r="L113" s="288" t="str">
        <f t="shared" si="23"/>
        <v/>
      </c>
      <c r="M113" s="278"/>
      <c r="N113" s="278"/>
      <c r="O113" s="278"/>
      <c r="P113" s="1367"/>
      <c r="Q113" s="1371"/>
      <c r="R113" s="1372"/>
      <c r="S113" s="268"/>
      <c r="T113" s="270"/>
      <c r="U113" s="180"/>
    </row>
    <row r="114" spans="2:21" ht="18.75" customHeight="1">
      <c r="B114" s="1364"/>
      <c r="C114" s="272" t="s">
        <v>631</v>
      </c>
      <c r="D114" s="265"/>
      <c r="E114" s="288">
        <f t="shared" si="22"/>
        <v>0</v>
      </c>
      <c r="F114" s="288" t="str">
        <f>IF($C$107="","",IF('⑧1.活動計画変更（PR）'!$C$26="変更",'⑦2.変更活動積算内訳（PR）'!M114,'①7.積算内訳（PR）'!F113))</f>
        <v/>
      </c>
      <c r="G114" s="288" t="str">
        <f>IF($C$107="","",IF('⑧1.活動計画変更（PR）'!$C$26="変更",'⑦2.変更活動積算内訳（PR）'!N114,'①7.積算内訳（PR）'!G113))</f>
        <v/>
      </c>
      <c r="H114" s="753" t="str">
        <f>IF($C$107="","",IF('⑧1.活動計画変更（PR）'!$C$26="変更",'⑦2.変更活動積算内訳（PR）'!O114,'①7.積算内訳（PR）'!H113))</f>
        <v/>
      </c>
      <c r="I114" s="1780"/>
      <c r="J114" s="272" t="s">
        <v>631</v>
      </c>
      <c r="K114" s="265"/>
      <c r="L114" s="288" t="str">
        <f t="shared" si="23"/>
        <v/>
      </c>
      <c r="M114" s="266"/>
      <c r="N114" s="266"/>
      <c r="O114" s="266"/>
      <c r="P114" s="1367"/>
      <c r="Q114" s="1371"/>
      <c r="R114" s="1372"/>
      <c r="S114" s="268"/>
      <c r="T114" s="270"/>
      <c r="U114" s="180"/>
    </row>
    <row r="115" spans="2:21" ht="18.75" customHeight="1">
      <c r="B115" s="1364"/>
      <c r="C115" s="264" t="s">
        <v>153</v>
      </c>
      <c r="D115" s="265"/>
      <c r="E115" s="288">
        <f t="shared" si="22"/>
        <v>0</v>
      </c>
      <c r="F115" s="288" t="str">
        <f>IF($C$107="","",IF('⑧1.活動計画変更（PR）'!$C$26="変更",'⑦2.変更活動積算内訳（PR）'!M115,'①7.積算内訳（PR）'!F114))</f>
        <v/>
      </c>
      <c r="G115" s="288" t="str">
        <f>IF($C$107="","",IF('⑧1.活動計画変更（PR）'!$C$26="変更",'⑦2.変更活動積算内訳（PR）'!N115,'①7.積算内訳（PR）'!G114))</f>
        <v/>
      </c>
      <c r="H115" s="753" t="str">
        <f>IF($C$107="","",IF('⑧1.活動計画変更（PR）'!$C$26="変更",'⑦2.変更活動積算内訳（PR）'!O115,'①7.積算内訳（PR）'!H114))</f>
        <v/>
      </c>
      <c r="I115" s="1780"/>
      <c r="J115" s="264" t="s">
        <v>153</v>
      </c>
      <c r="K115" s="265"/>
      <c r="L115" s="288" t="str">
        <f t="shared" si="23"/>
        <v/>
      </c>
      <c r="M115" s="266"/>
      <c r="N115" s="266"/>
      <c r="O115" s="266"/>
      <c r="P115" s="1367"/>
      <c r="Q115" s="1371"/>
      <c r="R115" s="1372"/>
      <c r="S115" s="268"/>
      <c r="T115" s="270"/>
      <c r="U115" s="180"/>
    </row>
    <row r="116" spans="2:21" ht="18.75" customHeight="1" thickBot="1">
      <c r="B116" s="1364"/>
      <c r="C116" s="837" t="s">
        <v>154</v>
      </c>
      <c r="D116" s="758" t="str">
        <f>IF('①7.積算内訳（PR）'!D115="","",'①7.積算内訳（PR）'!D115)</f>
        <v/>
      </c>
      <c r="E116" s="761">
        <f>SUM(F116:H116)</f>
        <v>0</v>
      </c>
      <c r="F116" s="289" t="str">
        <f>IF($C$107="","",IF('⑧1.活動計画変更（PR）'!$C$26="変更",'⑦2.変更活動積算内訳（PR）'!M116,'①7.積算内訳（PR）'!F115))</f>
        <v/>
      </c>
      <c r="G116" s="289" t="str">
        <f>IF($C$107="","",IF('⑧1.活動計画変更（PR）'!$C$26="変更",'⑦2.変更活動積算内訳（PR）'!N116,'①7.積算内訳（PR）'!G115))</f>
        <v/>
      </c>
      <c r="H116" s="755" t="str">
        <f>IF($C$107="","",IF('⑧1.活動計画変更（PR）'!$C$26="変更",'⑦2.変更活動積算内訳（PR）'!O116,'①7.積算内訳（PR）'!H115))</f>
        <v/>
      </c>
      <c r="I116" s="1781"/>
      <c r="J116" s="273" t="s">
        <v>154</v>
      </c>
      <c r="K116" s="274"/>
      <c r="L116" s="761" t="str">
        <f t="shared" si="23"/>
        <v/>
      </c>
      <c r="M116" s="748"/>
      <c r="N116" s="748"/>
      <c r="O116" s="748"/>
      <c r="P116" s="1367"/>
      <c r="Q116" s="1404"/>
      <c r="R116" s="1405"/>
      <c r="S116" s="268"/>
      <c r="T116" s="270"/>
      <c r="U116" s="180"/>
    </row>
    <row r="117" spans="2:21" ht="37.5" customHeight="1">
      <c r="B117" s="285" t="str">
        <f>IF('⑧1.活動計画変更（PR）'!B28="","",'⑧1.活動計画変更（PR）'!B28)</f>
        <v/>
      </c>
      <c r="C117" s="1359" t="str">
        <f>IF(B117="","",IF('⑧1.活動計画変更（PR）'!D28="","",'⑧1.活動計画変更（PR）'!D28))</f>
        <v/>
      </c>
      <c r="D117" s="1360"/>
      <c r="E117" s="286">
        <f>SUM(E118:E126)</f>
        <v>0</v>
      </c>
      <c r="F117" s="286">
        <f>SUM(F118:F126)</f>
        <v>0</v>
      </c>
      <c r="G117" s="286">
        <f>SUM(G118:G126)</f>
        <v>0</v>
      </c>
      <c r="H117" s="757">
        <f>SUM(H118:H126)</f>
        <v>0</v>
      </c>
      <c r="I117" s="760" t="str">
        <f>IF('⑧1.活動計画変更（PR）'!C29="変更",'⑧1.活動計画変更（PR）'!B28,IF('⑧1.活動計画変更（PR）'!C29="中止",'⑧1.活動計画変更（PR）'!B28,""))</f>
        <v/>
      </c>
      <c r="J117" s="1377" t="str">
        <f>IF('⑧1.活動計画変更（PR）'!C29="変更",'⑧1.活動計画変更（PR）'!D29,"")</f>
        <v/>
      </c>
      <c r="K117" s="1378"/>
      <c r="L117" s="286" t="str">
        <f>IF(SUM(L118:L126)=0,"",SUM(L118:L126))</f>
        <v/>
      </c>
      <c r="M117" s="286" t="str">
        <f>IF(SUM(M118:M126)=0,"",SUM(M118:M126))</f>
        <v/>
      </c>
      <c r="N117" s="286" t="str">
        <f>IF(SUM(N118:N126)=0,"",SUM(N118:N126))</f>
        <v/>
      </c>
      <c r="O117" s="286" t="str">
        <f>IF(SUM(O118:O126)=0,"",SUM(O118:O126))</f>
        <v/>
      </c>
      <c r="P117" s="280"/>
      <c r="Q117" s="1361"/>
      <c r="R117" s="1362"/>
      <c r="S117" s="259"/>
      <c r="T117" s="257"/>
      <c r="U117" s="180"/>
    </row>
    <row r="118" spans="2:21" ht="18.75" customHeight="1">
      <c r="B118" s="1363"/>
      <c r="C118" s="260" t="s">
        <v>147</v>
      </c>
      <c r="D118" s="261"/>
      <c r="E118" s="287">
        <f>SUM(F118:H118)</f>
        <v>0</v>
      </c>
      <c r="F118" s="287" t="str">
        <f>IF($C$117="","",IF('⑧1.活動計画変更（PR）'!$C$28="変更",'⑦2.変更活動積算内訳（PR）'!M118,'①7.積算内訳（PR）'!F117))</f>
        <v/>
      </c>
      <c r="G118" s="287" t="str">
        <f>IF($C$117="","",IF('⑧1.活動計画変更（PR）'!$C$28="変更",'⑦2.変更活動積算内訳（PR）'!N118,'①7.積算内訳（PR）'!G117))</f>
        <v/>
      </c>
      <c r="H118" s="752" t="str">
        <f>IF($C$117="","",IF('⑧1.活動計画変更（PR）'!$C$28="変更",'⑦2.変更活動積算内訳（PR）'!O118,'①7.積算内訳（PR）'!H117))</f>
        <v/>
      </c>
      <c r="I118" s="1779" t="str">
        <f>IF('⑧1.活動計画変更（PR）'!C29="選択","",IF('⑧1.活動計画変更（PR）'!C29="変更",'⑧1.活動計画変更（PR）'!C29,IF('⑧1.活動計画変更（PR）'!C29="中止","中止","")))</f>
        <v/>
      </c>
      <c r="J118" s="260" t="s">
        <v>147</v>
      </c>
      <c r="K118" s="261"/>
      <c r="L118" s="287" t="str">
        <f>IF(SUM(M118:O118)=0,"",SUM(M118:O118))</f>
        <v/>
      </c>
      <c r="M118" s="262"/>
      <c r="N118" s="262"/>
      <c r="O118" s="262"/>
      <c r="P118" s="1366"/>
      <c r="Q118" s="1369"/>
      <c r="R118" s="1370"/>
      <c r="S118" s="268"/>
      <c r="T118" s="270"/>
      <c r="U118" s="180"/>
    </row>
    <row r="119" spans="2:21" ht="18.75" customHeight="1">
      <c r="B119" s="1364"/>
      <c r="C119" s="264" t="s">
        <v>148</v>
      </c>
      <c r="D119" s="265"/>
      <c r="E119" s="288">
        <f t="shared" ref="E119:E125" si="24">SUM(F119:H119)</f>
        <v>0</v>
      </c>
      <c r="F119" s="288" t="str">
        <f>IF($C$117="","",IF('⑧1.活動計画変更（PR）'!$C$28="変更",'⑦2.変更活動積算内訳（PR）'!M119,'①7.積算内訳（PR）'!F118))</f>
        <v/>
      </c>
      <c r="G119" s="288" t="str">
        <f>IF($C$117="","",IF('⑧1.活動計画変更（PR）'!$C$28="変更",'⑦2.変更活動積算内訳（PR）'!N119,'①7.積算内訳（PR）'!G118))</f>
        <v/>
      </c>
      <c r="H119" s="753" t="str">
        <f>IF($C$117="","",IF('⑧1.活動計画変更（PR）'!$C$28="変更",'⑦2.変更活動積算内訳（PR）'!O119,'①7.積算内訳（PR）'!H118))</f>
        <v/>
      </c>
      <c r="I119" s="1780"/>
      <c r="J119" s="264" t="s">
        <v>148</v>
      </c>
      <c r="K119" s="265"/>
      <c r="L119" s="288" t="str">
        <f t="shared" ref="L119:L126" si="25">IF(SUM(M119:O119)=0,"",SUM(M119:O119))</f>
        <v/>
      </c>
      <c r="M119" s="266"/>
      <c r="N119" s="266"/>
      <c r="O119" s="266"/>
      <c r="P119" s="1367"/>
      <c r="Q119" s="1371"/>
      <c r="R119" s="1372"/>
      <c r="S119" s="259"/>
      <c r="T119" s="257"/>
      <c r="U119" s="180"/>
    </row>
    <row r="120" spans="2:21" ht="18.75" customHeight="1">
      <c r="B120" s="1364"/>
      <c r="C120" s="264" t="s">
        <v>149</v>
      </c>
      <c r="D120" s="265"/>
      <c r="E120" s="288">
        <f t="shared" si="24"/>
        <v>0</v>
      </c>
      <c r="F120" s="288" t="str">
        <f>IF($C$117="","",IF('⑧1.活動計画変更（PR）'!$C$28="変更",'⑦2.変更活動積算内訳（PR）'!M120,'①7.積算内訳（PR）'!F119))</f>
        <v/>
      </c>
      <c r="G120" s="288" t="str">
        <f>IF($C$117="","",IF('⑧1.活動計画変更（PR）'!$C$28="変更",'⑦2.変更活動積算内訳（PR）'!N120,'①7.積算内訳（PR）'!G119))</f>
        <v/>
      </c>
      <c r="H120" s="753" t="str">
        <f>IF($C$117="","",IF('⑧1.活動計画変更（PR）'!$C$28="変更",'⑦2.変更活動積算内訳（PR）'!O120,'①7.積算内訳（PR）'!H119))</f>
        <v/>
      </c>
      <c r="I120" s="1780"/>
      <c r="J120" s="264" t="s">
        <v>149</v>
      </c>
      <c r="K120" s="265"/>
      <c r="L120" s="288" t="str">
        <f t="shared" si="25"/>
        <v/>
      </c>
      <c r="M120" s="266"/>
      <c r="N120" s="266"/>
      <c r="O120" s="266"/>
      <c r="P120" s="1367"/>
      <c r="Q120" s="1371"/>
      <c r="R120" s="1372"/>
      <c r="S120" s="259"/>
      <c r="T120" s="257"/>
      <c r="U120" s="180"/>
    </row>
    <row r="121" spans="2:21" ht="18.75" customHeight="1">
      <c r="B121" s="1364"/>
      <c r="C121" s="269" t="s">
        <v>150</v>
      </c>
      <c r="D121" s="265"/>
      <c r="E121" s="288">
        <f t="shared" si="24"/>
        <v>0</v>
      </c>
      <c r="F121" s="288" t="str">
        <f>IF($C$117="","",IF('⑧1.活動計画変更（PR）'!$C$28="変更",'⑦2.変更活動積算内訳（PR）'!M121,'①7.積算内訳（PR）'!F120))</f>
        <v/>
      </c>
      <c r="G121" s="288" t="str">
        <f>IF($C$117="","",IF('⑧1.活動計画変更（PR）'!$C$28="変更",'⑦2.変更活動積算内訳（PR）'!N121,'①7.積算内訳（PR）'!G120))</f>
        <v/>
      </c>
      <c r="H121" s="753" t="str">
        <f>IF($C$117="","",IF('⑧1.活動計画変更（PR）'!$C$28="変更",'⑦2.変更活動積算内訳（PR）'!O121,'①7.積算内訳（PR）'!H120))</f>
        <v/>
      </c>
      <c r="I121" s="1780"/>
      <c r="J121" s="269" t="s">
        <v>150</v>
      </c>
      <c r="K121" s="265"/>
      <c r="L121" s="288" t="str">
        <f t="shared" si="25"/>
        <v/>
      </c>
      <c r="M121" s="266"/>
      <c r="N121" s="266"/>
      <c r="O121" s="266"/>
      <c r="P121" s="1367"/>
      <c r="Q121" s="1371"/>
      <c r="R121" s="1372"/>
      <c r="S121" s="259"/>
      <c r="T121" s="257"/>
      <c r="U121" s="180"/>
    </row>
    <row r="122" spans="2:21" ht="18.75" customHeight="1">
      <c r="B122" s="1364"/>
      <c r="C122" s="264" t="s">
        <v>151</v>
      </c>
      <c r="D122" s="265"/>
      <c r="E122" s="288">
        <f t="shared" si="24"/>
        <v>0</v>
      </c>
      <c r="F122" s="288" t="str">
        <f>IF($C$117="","",IF('⑧1.活動計画変更（PR）'!$C$28="変更",'⑦2.変更活動積算内訳（PR）'!M122,'①7.積算内訳（PR）'!F121))</f>
        <v/>
      </c>
      <c r="G122" s="288" t="str">
        <f>IF($C$117="","",IF('⑧1.活動計画変更（PR）'!$C$28="変更",'⑦2.変更活動積算内訳（PR）'!N122,'①7.積算内訳（PR）'!G121))</f>
        <v/>
      </c>
      <c r="H122" s="753" t="str">
        <f>IF($C$117="","",IF('⑧1.活動計画変更（PR）'!$C$28="変更",'⑦2.変更活動積算内訳（PR）'!O122,'①7.積算内訳（PR）'!H121))</f>
        <v/>
      </c>
      <c r="I122" s="1780"/>
      <c r="J122" s="264" t="s">
        <v>151</v>
      </c>
      <c r="K122" s="265"/>
      <c r="L122" s="288" t="str">
        <f t="shared" si="25"/>
        <v/>
      </c>
      <c r="M122" s="266"/>
      <c r="N122" s="266"/>
      <c r="O122" s="266"/>
      <c r="P122" s="1367"/>
      <c r="Q122" s="1371"/>
      <c r="R122" s="1372"/>
      <c r="S122" s="268"/>
      <c r="T122" s="270"/>
      <c r="U122" s="180"/>
    </row>
    <row r="123" spans="2:21" ht="18.75" customHeight="1">
      <c r="B123" s="1364"/>
      <c r="C123" s="264" t="s">
        <v>152</v>
      </c>
      <c r="D123" s="265"/>
      <c r="E123" s="288">
        <f t="shared" si="24"/>
        <v>0</v>
      </c>
      <c r="F123" s="754" t="str">
        <f>IF($C$117="","",IF('⑧1.活動計画変更（PR）'!$C$28="変更",'⑦2.変更活動積算内訳（PR）'!M123,'①7.積算内訳（PR）'!F122))</f>
        <v/>
      </c>
      <c r="G123" s="754" t="str">
        <f>IF($C$117="","",IF('⑧1.活動計画変更（PR）'!$C$28="変更",'⑦2.変更活動積算内訳（PR）'!N123,'①7.積算内訳（PR）'!G122))</f>
        <v/>
      </c>
      <c r="H123" s="753" t="str">
        <f>IF($C$117="","",IF('⑧1.活動計画変更（PR）'!$C$28="変更",'⑦2.変更活動積算内訳（PR）'!O123,'①7.積算内訳（PR）'!H122))</f>
        <v/>
      </c>
      <c r="I123" s="1780"/>
      <c r="J123" s="264" t="s">
        <v>152</v>
      </c>
      <c r="K123" s="265"/>
      <c r="L123" s="288" t="str">
        <f t="shared" si="25"/>
        <v/>
      </c>
      <c r="M123" s="278"/>
      <c r="N123" s="278"/>
      <c r="O123" s="278"/>
      <c r="P123" s="1367"/>
      <c r="Q123" s="1373"/>
      <c r="R123" s="1374"/>
      <c r="S123" s="268"/>
      <c r="T123" s="270"/>
      <c r="U123" s="180"/>
    </row>
    <row r="124" spans="2:21" ht="18.75" customHeight="1">
      <c r="B124" s="1364"/>
      <c r="C124" s="272" t="s">
        <v>631</v>
      </c>
      <c r="D124" s="265"/>
      <c r="E124" s="288">
        <f t="shared" si="24"/>
        <v>0</v>
      </c>
      <c r="F124" s="288" t="str">
        <f>IF($C$117="","",IF('⑧1.活動計画変更（PR）'!$C$28="変更",'⑦2.変更活動積算内訳（PR）'!M124,'①7.積算内訳（PR）'!F123))</f>
        <v/>
      </c>
      <c r="G124" s="288" t="str">
        <f>IF($C$117="","",IF('⑧1.活動計画変更（PR）'!$C$28="変更",'⑦2.変更活動積算内訳（PR）'!N124,'①7.積算内訳（PR）'!G123))</f>
        <v/>
      </c>
      <c r="H124" s="753" t="str">
        <f>IF($C$117="","",IF('⑧1.活動計画変更（PR）'!$C$28="変更",'⑦2.変更活動積算内訳（PR）'!O124,'①7.積算内訳（PR）'!H123))</f>
        <v/>
      </c>
      <c r="I124" s="1780"/>
      <c r="J124" s="272" t="s">
        <v>631</v>
      </c>
      <c r="K124" s="265"/>
      <c r="L124" s="288" t="str">
        <f t="shared" si="25"/>
        <v/>
      </c>
      <c r="M124" s="266"/>
      <c r="N124" s="266"/>
      <c r="O124" s="266"/>
      <c r="P124" s="1367"/>
      <c r="Q124" s="1371"/>
      <c r="R124" s="1372"/>
      <c r="S124" s="268"/>
      <c r="T124" s="270"/>
      <c r="U124" s="180"/>
    </row>
    <row r="125" spans="2:21" ht="18.75" customHeight="1">
      <c r="B125" s="1364"/>
      <c r="C125" s="264" t="s">
        <v>153</v>
      </c>
      <c r="D125" s="265"/>
      <c r="E125" s="288">
        <f t="shared" si="24"/>
        <v>0</v>
      </c>
      <c r="F125" s="288" t="str">
        <f>IF($C$117="","",IF('⑧1.活動計画変更（PR）'!$C$28="変更",'⑦2.変更活動積算内訳（PR）'!M125,'①7.積算内訳（PR）'!F124))</f>
        <v/>
      </c>
      <c r="G125" s="288" t="str">
        <f>IF($C$117="","",IF('⑧1.活動計画変更（PR）'!$C$28="変更",'⑦2.変更活動積算内訳（PR）'!N125,'①7.積算内訳（PR）'!G124))</f>
        <v/>
      </c>
      <c r="H125" s="753" t="str">
        <f>IF($C$117="","",IF('⑧1.活動計画変更（PR）'!$C$28="変更",'⑦2.変更活動積算内訳（PR）'!O125,'①7.積算内訳（PR）'!H124))</f>
        <v/>
      </c>
      <c r="I125" s="1780"/>
      <c r="J125" s="264" t="s">
        <v>153</v>
      </c>
      <c r="K125" s="265"/>
      <c r="L125" s="288" t="str">
        <f t="shared" si="25"/>
        <v/>
      </c>
      <c r="M125" s="266"/>
      <c r="N125" s="266"/>
      <c r="O125" s="266"/>
      <c r="P125" s="1367"/>
      <c r="Q125" s="1371"/>
      <c r="R125" s="1372"/>
      <c r="S125" s="268"/>
      <c r="T125" s="270"/>
      <c r="U125" s="180"/>
    </row>
    <row r="126" spans="2:21" ht="18.75" customHeight="1" thickBot="1">
      <c r="B126" s="1365"/>
      <c r="C126" s="273" t="s">
        <v>154</v>
      </c>
      <c r="D126" s="758" t="str">
        <f>IF('①7.積算内訳（PR）'!D125="","",'①7.積算内訳（PR）'!D125)</f>
        <v/>
      </c>
      <c r="E126" s="289">
        <f>SUM(F126:H126)</f>
        <v>0</v>
      </c>
      <c r="F126" s="289" t="str">
        <f>IF($C$117="","",IF('⑧1.活動計画変更（PR）'!$C$28="変更",'⑦2.変更活動積算内訳（PR）'!M126,'①7.積算内訳（PR）'!F125))</f>
        <v/>
      </c>
      <c r="G126" s="289" t="str">
        <f>IF($C$117="","",IF('⑧1.活動計画変更（PR）'!$C$28="変更",'⑦2.変更活動積算内訳（PR）'!N126,'①7.積算内訳（PR）'!G125))</f>
        <v/>
      </c>
      <c r="H126" s="755" t="str">
        <f>IF($C$117="","",IF('⑧1.活動計画変更（PR）'!$C$28="変更",'⑦2.変更活動積算内訳（PR）'!O126,'①7.積算内訳（PR）'!H125))</f>
        <v/>
      </c>
      <c r="I126" s="1781"/>
      <c r="J126" s="273" t="s">
        <v>154</v>
      </c>
      <c r="K126" s="274"/>
      <c r="L126" s="289" t="str">
        <f t="shared" si="25"/>
        <v/>
      </c>
      <c r="M126" s="275"/>
      <c r="N126" s="275"/>
      <c r="O126" s="275"/>
      <c r="P126" s="1368"/>
      <c r="Q126" s="1375"/>
      <c r="R126" s="1376"/>
      <c r="S126" s="268"/>
      <c r="T126" s="270"/>
      <c r="U126" s="180"/>
    </row>
    <row r="127" spans="2:21" ht="37.5" customHeight="1">
      <c r="B127" s="204" t="str">
        <f>IF('⑧1.活動計画変更（PR）'!B30="","",'⑧1.活動計画変更（PR）'!B30)</f>
        <v/>
      </c>
      <c r="C127" s="1377" t="str">
        <f>IF(B127="","",IF('⑧1.活動計画変更（PR）'!D30="","",'⑧1.活動計画変更（PR）'!D30))</f>
        <v/>
      </c>
      <c r="D127" s="1378"/>
      <c r="E127" s="284">
        <f>SUM(E128:E136)</f>
        <v>0</v>
      </c>
      <c r="F127" s="284">
        <f>SUM(F128:F136)</f>
        <v>0</v>
      </c>
      <c r="G127" s="284">
        <f>SUM(G128:G136)</f>
        <v>0</v>
      </c>
      <c r="H127" s="756">
        <f>SUM(H128:H136)</f>
        <v>0</v>
      </c>
      <c r="I127" s="760" t="str">
        <f>IF('⑧1.活動計画変更（PR）'!C31="変更",'⑧1.活動計画変更（PR）'!B30,IF('⑧1.活動計画変更（PR）'!C31="中止",'⑧1.活動計画変更（PR）'!B30,""))</f>
        <v/>
      </c>
      <c r="J127" s="1377" t="str">
        <f>IF('⑧1.活動計画変更（PR）'!C31="変更",'⑧1.活動計画変更（PR）'!D31,"")</f>
        <v/>
      </c>
      <c r="K127" s="1378"/>
      <c r="L127" s="284" t="str">
        <f>IF(SUM(L128:L136)=0,"",SUM(L128:L136))</f>
        <v/>
      </c>
      <c r="M127" s="284" t="str">
        <f>IF(SUM(M128:M136)=0,"",SUM(M128:M136))</f>
        <v/>
      </c>
      <c r="N127" s="284" t="str">
        <f>IF(SUM(N128:N136)=0,"",SUM(N128:N136))</f>
        <v/>
      </c>
      <c r="O127" s="284" t="str">
        <f>IF(SUM(O128:O136)=0,"",SUM(O128:O136))</f>
        <v/>
      </c>
      <c r="P127" s="277"/>
      <c r="Q127" s="1379"/>
      <c r="R127" s="1380"/>
      <c r="S127" s="259"/>
      <c r="T127" s="257"/>
      <c r="U127" s="180"/>
    </row>
    <row r="128" spans="2:21" ht="18.75" customHeight="1">
      <c r="B128" s="1363"/>
      <c r="C128" s="260" t="s">
        <v>147</v>
      </c>
      <c r="D128" s="261"/>
      <c r="E128" s="287">
        <f>SUM(F128:H128)</f>
        <v>0</v>
      </c>
      <c r="F128" s="287" t="str">
        <f>IF($C$127="","",IF('⑧1.活動計画変更（PR）'!$C$30="変更",'⑦2.変更活動積算内訳（PR）'!M128,'①7.積算内訳（PR）'!F127))</f>
        <v/>
      </c>
      <c r="G128" s="287" t="str">
        <f>IF($C$127="","",IF('⑧1.活動計画変更（PR）'!$C$30="変更",'⑦2.変更活動積算内訳（PR）'!N128,'①7.積算内訳（PR）'!G127))</f>
        <v/>
      </c>
      <c r="H128" s="752" t="str">
        <f>IF($C$127="","",IF('⑧1.活動計画変更（PR）'!$C$30="変更",'⑦2.変更活動積算内訳（PR）'!O128,'①7.積算内訳（PR）'!H127))</f>
        <v/>
      </c>
      <c r="I128" s="1779" t="str">
        <f>IF('⑧1.活動計画変更（PR）'!C31="選択","",IF('⑧1.活動計画変更（PR）'!C31="変更",'⑧1.活動計画変更（PR）'!C31,IF('⑧1.活動計画変更（PR）'!C31="中止","中止","")))</f>
        <v/>
      </c>
      <c r="J128" s="260" t="s">
        <v>147</v>
      </c>
      <c r="K128" s="261"/>
      <c r="L128" s="287" t="str">
        <f>IF(SUM(M128:O128)=0,"",SUM(M128:O128))</f>
        <v/>
      </c>
      <c r="M128" s="262"/>
      <c r="N128" s="262"/>
      <c r="O128" s="262"/>
      <c r="P128" s="1366"/>
      <c r="Q128" s="1369"/>
      <c r="R128" s="1370"/>
      <c r="S128" s="268"/>
      <c r="T128" s="270"/>
      <c r="U128" s="180"/>
    </row>
    <row r="129" spans="2:21" ht="18.75" customHeight="1">
      <c r="B129" s="1364"/>
      <c r="C129" s="264" t="s">
        <v>148</v>
      </c>
      <c r="D129" s="265"/>
      <c r="E129" s="288">
        <f t="shared" ref="E129:E135" si="26">SUM(F129:H129)</f>
        <v>0</v>
      </c>
      <c r="F129" s="288" t="str">
        <f>IF($C$127="","",IF('⑧1.活動計画変更（PR）'!$C$30="変更",'⑦2.変更活動積算内訳（PR）'!M129,'①7.積算内訳（PR）'!F128))</f>
        <v/>
      </c>
      <c r="G129" s="288" t="str">
        <f>IF($C$127="","",IF('⑧1.活動計画変更（PR）'!$C$30="変更",'⑦2.変更活動積算内訳（PR）'!N129,'①7.積算内訳（PR）'!G128))</f>
        <v/>
      </c>
      <c r="H129" s="753" t="str">
        <f>IF($C$127="","",IF('⑧1.活動計画変更（PR）'!$C$30="変更",'⑦2.変更活動積算内訳（PR）'!O129,'①7.積算内訳（PR）'!H128))</f>
        <v/>
      </c>
      <c r="I129" s="1780"/>
      <c r="J129" s="264" t="s">
        <v>148</v>
      </c>
      <c r="K129" s="265"/>
      <c r="L129" s="288" t="str">
        <f t="shared" ref="L129:L136" si="27">IF(SUM(M129:O129)=0,"",SUM(M129:O129))</f>
        <v/>
      </c>
      <c r="M129" s="266"/>
      <c r="N129" s="266"/>
      <c r="O129" s="266"/>
      <c r="P129" s="1367"/>
      <c r="Q129" s="1371"/>
      <c r="R129" s="1372"/>
      <c r="S129" s="259"/>
      <c r="T129" s="257"/>
      <c r="U129" s="180"/>
    </row>
    <row r="130" spans="2:21" ht="18.75" customHeight="1">
      <c r="B130" s="1364"/>
      <c r="C130" s="264" t="s">
        <v>149</v>
      </c>
      <c r="D130" s="265"/>
      <c r="E130" s="288">
        <f t="shared" si="26"/>
        <v>0</v>
      </c>
      <c r="F130" s="288" t="str">
        <f>IF($C$127="","",IF('⑧1.活動計画変更（PR）'!$C$30="変更",'⑦2.変更活動積算内訳（PR）'!M130,'①7.積算内訳（PR）'!F129))</f>
        <v/>
      </c>
      <c r="G130" s="288" t="str">
        <f>IF($C$127="","",IF('⑧1.活動計画変更（PR）'!$C$30="変更",'⑦2.変更活動積算内訳（PR）'!N130,'①7.積算内訳（PR）'!G129))</f>
        <v/>
      </c>
      <c r="H130" s="753" t="str">
        <f>IF($C$127="","",IF('⑧1.活動計画変更（PR）'!$C$30="変更",'⑦2.変更活動積算内訳（PR）'!O130,'①7.積算内訳（PR）'!H129))</f>
        <v/>
      </c>
      <c r="I130" s="1780"/>
      <c r="J130" s="264" t="s">
        <v>149</v>
      </c>
      <c r="K130" s="265"/>
      <c r="L130" s="288" t="str">
        <f t="shared" si="27"/>
        <v/>
      </c>
      <c r="M130" s="266"/>
      <c r="N130" s="266"/>
      <c r="O130" s="266"/>
      <c r="P130" s="1367"/>
      <c r="Q130" s="1371"/>
      <c r="R130" s="1372"/>
      <c r="S130" s="259"/>
      <c r="T130" s="257"/>
      <c r="U130" s="180"/>
    </row>
    <row r="131" spans="2:21" ht="18.75" customHeight="1">
      <c r="B131" s="1364"/>
      <c r="C131" s="269" t="s">
        <v>150</v>
      </c>
      <c r="D131" s="265"/>
      <c r="E131" s="288">
        <f t="shared" si="26"/>
        <v>0</v>
      </c>
      <c r="F131" s="288" t="str">
        <f>IF($C$127="","",IF('⑧1.活動計画変更（PR）'!$C$30="変更",'⑦2.変更活動積算内訳（PR）'!M131,'①7.積算内訳（PR）'!F130))</f>
        <v/>
      </c>
      <c r="G131" s="288" t="str">
        <f>IF($C$127="","",IF('⑧1.活動計画変更（PR）'!$C$30="変更",'⑦2.変更活動積算内訳（PR）'!N131,'①7.積算内訳（PR）'!G130))</f>
        <v/>
      </c>
      <c r="H131" s="753" t="str">
        <f>IF($C$127="","",IF('⑧1.活動計画変更（PR）'!$C$30="変更",'⑦2.変更活動積算内訳（PR）'!O131,'①7.積算内訳（PR）'!H130))</f>
        <v/>
      </c>
      <c r="I131" s="1780"/>
      <c r="J131" s="269" t="s">
        <v>150</v>
      </c>
      <c r="K131" s="265"/>
      <c r="L131" s="288" t="str">
        <f t="shared" si="27"/>
        <v/>
      </c>
      <c r="M131" s="266"/>
      <c r="N131" s="266"/>
      <c r="O131" s="266"/>
      <c r="P131" s="1367"/>
      <c r="Q131" s="1371"/>
      <c r="R131" s="1372"/>
      <c r="S131" s="259"/>
      <c r="T131" s="257"/>
      <c r="U131" s="180"/>
    </row>
    <row r="132" spans="2:21" ht="18.75" customHeight="1">
      <c r="B132" s="1364"/>
      <c r="C132" s="264" t="s">
        <v>151</v>
      </c>
      <c r="D132" s="265"/>
      <c r="E132" s="288">
        <f t="shared" si="26"/>
        <v>0</v>
      </c>
      <c r="F132" s="288" t="str">
        <f>IF($C$127="","",IF('⑧1.活動計画変更（PR）'!$C$30="変更",'⑦2.変更活動積算内訳（PR）'!M132,'①7.積算内訳（PR）'!F131))</f>
        <v/>
      </c>
      <c r="G132" s="288" t="str">
        <f>IF($C$127="","",IF('⑧1.活動計画変更（PR）'!$C$30="変更",'⑦2.変更活動積算内訳（PR）'!N132,'①7.積算内訳（PR）'!G131))</f>
        <v/>
      </c>
      <c r="H132" s="753" t="str">
        <f>IF($C$127="","",IF('⑧1.活動計画変更（PR）'!$C$30="変更",'⑦2.変更活動積算内訳（PR）'!O132,'①7.積算内訳（PR）'!H131))</f>
        <v/>
      </c>
      <c r="I132" s="1780"/>
      <c r="J132" s="264" t="s">
        <v>151</v>
      </c>
      <c r="K132" s="265"/>
      <c r="L132" s="288" t="str">
        <f t="shared" si="27"/>
        <v/>
      </c>
      <c r="M132" s="266"/>
      <c r="N132" s="266"/>
      <c r="O132" s="266"/>
      <c r="P132" s="1367"/>
      <c r="Q132" s="1371"/>
      <c r="R132" s="1372"/>
      <c r="S132" s="268"/>
      <c r="T132" s="270"/>
      <c r="U132" s="180"/>
    </row>
    <row r="133" spans="2:21" ht="18.75" customHeight="1">
      <c r="B133" s="1364"/>
      <c r="C133" s="264" t="s">
        <v>152</v>
      </c>
      <c r="D133" s="265"/>
      <c r="E133" s="288">
        <f t="shared" si="26"/>
        <v>0</v>
      </c>
      <c r="F133" s="754" t="str">
        <f>IF($C$127="","",IF('⑧1.活動計画変更（PR）'!$C$30="変更",'⑦2.変更活動積算内訳（PR）'!M133,'①7.積算内訳（PR）'!F132))</f>
        <v/>
      </c>
      <c r="G133" s="754" t="str">
        <f>IF($C$127="","",IF('⑧1.活動計画変更（PR）'!$C$30="変更",'⑦2.変更活動積算内訳（PR）'!N133,'①7.積算内訳（PR）'!G132))</f>
        <v/>
      </c>
      <c r="H133" s="753" t="str">
        <f>IF($C$127="","",IF('⑧1.活動計画変更（PR）'!$C$30="変更",'⑦2.変更活動積算内訳（PR）'!O133,'①7.積算内訳（PR）'!H132))</f>
        <v/>
      </c>
      <c r="I133" s="1780"/>
      <c r="J133" s="264" t="s">
        <v>152</v>
      </c>
      <c r="K133" s="265"/>
      <c r="L133" s="288" t="str">
        <f t="shared" si="27"/>
        <v/>
      </c>
      <c r="M133" s="278"/>
      <c r="N133" s="278"/>
      <c r="O133" s="278"/>
      <c r="P133" s="1367"/>
      <c r="Q133" s="1371"/>
      <c r="R133" s="1372"/>
      <c r="S133" s="268"/>
      <c r="T133" s="270"/>
      <c r="U133" s="180"/>
    </row>
    <row r="134" spans="2:21" ht="18.75" customHeight="1">
      <c r="B134" s="1364"/>
      <c r="C134" s="272" t="s">
        <v>631</v>
      </c>
      <c r="D134" s="265"/>
      <c r="E134" s="288">
        <f t="shared" si="26"/>
        <v>0</v>
      </c>
      <c r="F134" s="288" t="str">
        <f>IF($C$127="","",IF('⑧1.活動計画変更（PR）'!$C$30="変更",'⑦2.変更活動積算内訳（PR）'!M134,'①7.積算内訳（PR）'!F133))</f>
        <v/>
      </c>
      <c r="G134" s="288" t="str">
        <f>IF($C$127="","",IF('⑧1.活動計画変更（PR）'!$C$30="変更",'⑦2.変更活動積算内訳（PR）'!N134,'①7.積算内訳（PR）'!G133))</f>
        <v/>
      </c>
      <c r="H134" s="753" t="str">
        <f>IF($C$127="","",IF('⑧1.活動計画変更（PR）'!$C$30="変更",'⑦2.変更活動積算内訳（PR）'!O134,'①7.積算内訳（PR）'!H133))</f>
        <v/>
      </c>
      <c r="I134" s="1780"/>
      <c r="J134" s="272" t="s">
        <v>631</v>
      </c>
      <c r="K134" s="265"/>
      <c r="L134" s="288" t="str">
        <f t="shared" si="27"/>
        <v/>
      </c>
      <c r="M134" s="266"/>
      <c r="N134" s="266"/>
      <c r="O134" s="266"/>
      <c r="P134" s="1367"/>
      <c r="Q134" s="1371"/>
      <c r="R134" s="1372"/>
      <c r="S134" s="268"/>
      <c r="T134" s="270"/>
      <c r="U134" s="180"/>
    </row>
    <row r="135" spans="2:21" ht="18.75" customHeight="1">
      <c r="B135" s="1364"/>
      <c r="C135" s="264" t="s">
        <v>153</v>
      </c>
      <c r="D135" s="265"/>
      <c r="E135" s="288">
        <f t="shared" si="26"/>
        <v>0</v>
      </c>
      <c r="F135" s="288" t="str">
        <f>IF($C$127="","",IF('⑧1.活動計画変更（PR）'!$C$30="変更",'⑦2.変更活動積算内訳（PR）'!M135,'①7.積算内訳（PR）'!F134))</f>
        <v/>
      </c>
      <c r="G135" s="288" t="str">
        <f>IF($C$127="","",IF('⑧1.活動計画変更（PR）'!$C$30="変更",'⑦2.変更活動積算内訳（PR）'!N135,'①7.積算内訳（PR）'!G134))</f>
        <v/>
      </c>
      <c r="H135" s="753" t="str">
        <f>IF($C$127="","",IF('⑧1.活動計画変更（PR）'!$C$30="変更",'⑦2.変更活動積算内訳（PR）'!O135,'①7.積算内訳（PR）'!H134))</f>
        <v/>
      </c>
      <c r="I135" s="1780"/>
      <c r="J135" s="264" t="s">
        <v>153</v>
      </c>
      <c r="K135" s="265"/>
      <c r="L135" s="288" t="str">
        <f t="shared" si="27"/>
        <v/>
      </c>
      <c r="M135" s="266"/>
      <c r="N135" s="266"/>
      <c r="O135" s="266"/>
      <c r="P135" s="1367"/>
      <c r="Q135" s="1371"/>
      <c r="R135" s="1372"/>
      <c r="S135" s="268"/>
      <c r="T135" s="270"/>
      <c r="U135" s="180"/>
    </row>
    <row r="136" spans="2:21" ht="18.75" customHeight="1" thickBot="1">
      <c r="B136" s="1365"/>
      <c r="C136" s="273" t="s">
        <v>154</v>
      </c>
      <c r="D136" s="758" t="str">
        <f>IF('①7.積算内訳（PR）'!D135="","",'①7.積算内訳（PR）'!D135)</f>
        <v/>
      </c>
      <c r="E136" s="289">
        <f>SUM(F136:H136)</f>
        <v>0</v>
      </c>
      <c r="F136" s="289" t="str">
        <f>IF($C$127="","",IF('⑧1.活動計画変更（PR）'!$C$30="変更",'⑦2.変更活動積算内訳（PR）'!M136,'①7.積算内訳（PR）'!F135))</f>
        <v/>
      </c>
      <c r="G136" s="289" t="str">
        <f>IF($C$127="","",IF('⑧1.活動計画変更（PR）'!$C$30="変更",'⑦2.変更活動積算内訳（PR）'!N136,'①7.積算内訳（PR）'!G135))</f>
        <v/>
      </c>
      <c r="H136" s="755" t="str">
        <f>IF($C$127="","",IF('⑧1.活動計画変更（PR）'!$C$30="変更",'⑦2.変更活動積算内訳（PR）'!O136,'①7.積算内訳（PR）'!H135))</f>
        <v/>
      </c>
      <c r="I136" s="1781"/>
      <c r="J136" s="273" t="s">
        <v>154</v>
      </c>
      <c r="K136" s="274"/>
      <c r="L136" s="289" t="str">
        <f t="shared" si="27"/>
        <v/>
      </c>
      <c r="M136" s="275"/>
      <c r="N136" s="275"/>
      <c r="O136" s="275"/>
      <c r="P136" s="1368"/>
      <c r="Q136" s="1381"/>
      <c r="R136" s="1382"/>
      <c r="S136" s="268"/>
      <c r="T136" s="270"/>
      <c r="U136" s="180"/>
    </row>
    <row r="137" spans="2:21" ht="40.5" customHeight="1">
      <c r="B137" s="204" t="str">
        <f>IF('⑧1.活動計画変更（PR）'!B32="","",'⑧1.活動計画変更（PR）'!B32)</f>
        <v/>
      </c>
      <c r="C137" s="1377" t="str">
        <f>IF(B137="","",IF('⑧1.活動計画変更（PR）'!D32="","",'⑧1.活動計画変更（PR）'!D32))</f>
        <v/>
      </c>
      <c r="D137" s="1378"/>
      <c r="E137" s="284">
        <f>SUM(E138:E146)</f>
        <v>0</v>
      </c>
      <c r="F137" s="284">
        <f>SUM(F138:F146)</f>
        <v>0</v>
      </c>
      <c r="G137" s="284">
        <f>SUM(G138:G146)</f>
        <v>0</v>
      </c>
      <c r="H137" s="756">
        <f>SUM(H138:H146)</f>
        <v>0</v>
      </c>
      <c r="I137" s="760" t="str">
        <f>IF('⑧1.活動計画変更（PR）'!C33="変更",'⑧1.活動計画変更（PR）'!B32,IF('⑧1.活動計画変更（PR）'!C33="中止",'⑧1.活動計画変更（PR）'!B32,""))</f>
        <v/>
      </c>
      <c r="J137" s="1377" t="str">
        <f>IF('⑧1.活動計画変更（PR）'!C33="変更",'⑧1.活動計画変更（PR）'!D33,"")</f>
        <v/>
      </c>
      <c r="K137" s="1378"/>
      <c r="L137" s="284" t="str">
        <f>IF(SUM(L138:L146)=0,"",SUM(L138:L146))</f>
        <v/>
      </c>
      <c r="M137" s="284" t="str">
        <f>IF(SUM(M138:M146)=0,"",SUM(M138:M146))</f>
        <v/>
      </c>
      <c r="N137" s="284" t="str">
        <f>IF(SUM(N138:N146)=0,"",SUM(N138:N146))</f>
        <v/>
      </c>
      <c r="O137" s="284" t="str">
        <f>IF(SUM(O138:O146)=0,"",SUM(O138:O146))</f>
        <v/>
      </c>
      <c r="P137" s="279"/>
      <c r="Q137" s="1383"/>
      <c r="R137" s="1384"/>
      <c r="S137" s="259"/>
      <c r="T137" s="257"/>
      <c r="U137" s="180"/>
    </row>
    <row r="138" spans="2:21" ht="18.75" customHeight="1">
      <c r="B138" s="1363"/>
      <c r="C138" s="260" t="s">
        <v>147</v>
      </c>
      <c r="D138" s="261"/>
      <c r="E138" s="287">
        <f>SUM(F138:H138)</f>
        <v>0</v>
      </c>
      <c r="F138" s="287" t="str">
        <f>IF($C$137="","",IF('⑧1.活動計画変更（PR）'!$C$32="変更",'⑦2.変更活動積算内訳（PR）'!M138,'①7.積算内訳（PR）'!F137))</f>
        <v/>
      </c>
      <c r="G138" s="287" t="str">
        <f>IF($C$137="","",IF('⑧1.活動計画変更（PR）'!$C$32="変更",'⑦2.変更活動積算内訳（PR）'!N138,'①7.積算内訳（PR）'!G137))</f>
        <v/>
      </c>
      <c r="H138" s="752" t="str">
        <f>IF($C$137="","",IF('⑧1.活動計画変更（PR）'!$C$32="変更",'⑦2.変更活動積算内訳（PR）'!O138,'①7.積算内訳（PR）'!H137))</f>
        <v/>
      </c>
      <c r="I138" s="1779" t="str">
        <f>IF('⑧1.活動計画変更（PR）'!C33="選択","",IF('⑧1.活動計画変更（PR）'!C33="変更",'⑧1.活動計画変更（PR）'!C33,IF('⑧1.活動計画変更（PR）'!C33="中止","中止","")))</f>
        <v/>
      </c>
      <c r="J138" s="260" t="s">
        <v>147</v>
      </c>
      <c r="K138" s="261"/>
      <c r="L138" s="287" t="str">
        <f>IF(SUM(M138:O138)=0,"",SUM(M138:O138))</f>
        <v/>
      </c>
      <c r="M138" s="262"/>
      <c r="N138" s="262"/>
      <c r="O138" s="262"/>
      <c r="P138" s="1366"/>
      <c r="Q138" s="1369"/>
      <c r="R138" s="1370"/>
      <c r="S138" s="259"/>
      <c r="T138" s="257"/>
      <c r="U138" s="180"/>
    </row>
    <row r="139" spans="2:21" ht="18.75" customHeight="1">
      <c r="B139" s="1364"/>
      <c r="C139" s="264" t="s">
        <v>148</v>
      </c>
      <c r="D139" s="265"/>
      <c r="E139" s="288">
        <f t="shared" ref="E139:E145" si="28">SUM(F139:H139)</f>
        <v>0</v>
      </c>
      <c r="F139" s="288" t="str">
        <f>IF($C$137="","",IF('⑧1.活動計画変更（PR）'!$C$32="変更",'⑦2.変更活動積算内訳（PR）'!M139,'①7.積算内訳（PR）'!F138))</f>
        <v/>
      </c>
      <c r="G139" s="288" t="str">
        <f>IF($C$137="","",IF('⑧1.活動計画変更（PR）'!$C$32="変更",'⑦2.変更活動積算内訳（PR）'!N139,'①7.積算内訳（PR）'!G138))</f>
        <v/>
      </c>
      <c r="H139" s="753" t="str">
        <f>IF($C$137="","",IF('⑧1.活動計画変更（PR）'!$C$32="変更",'⑦2.変更活動積算内訳（PR）'!O139,'①7.積算内訳（PR）'!H138))</f>
        <v/>
      </c>
      <c r="I139" s="1780"/>
      <c r="J139" s="264" t="s">
        <v>148</v>
      </c>
      <c r="K139" s="265"/>
      <c r="L139" s="288" t="str">
        <f t="shared" ref="L139:L146" si="29">IF(SUM(M139:O139)=0,"",SUM(M139:O139))</f>
        <v/>
      </c>
      <c r="M139" s="266"/>
      <c r="N139" s="266"/>
      <c r="O139" s="266"/>
      <c r="P139" s="1367"/>
      <c r="Q139" s="1371"/>
      <c r="R139" s="1372"/>
      <c r="S139" s="268"/>
      <c r="T139" s="270"/>
      <c r="U139" s="180"/>
    </row>
    <row r="140" spans="2:21" ht="18.75" customHeight="1">
      <c r="B140" s="1364"/>
      <c r="C140" s="264" t="s">
        <v>149</v>
      </c>
      <c r="D140" s="265"/>
      <c r="E140" s="288">
        <f t="shared" si="28"/>
        <v>0</v>
      </c>
      <c r="F140" s="288" t="str">
        <f>IF($C$137="","",IF('⑧1.活動計画変更（PR）'!$C$32="変更",'⑦2.変更活動積算内訳（PR）'!M140,'①7.積算内訳（PR）'!F139))</f>
        <v/>
      </c>
      <c r="G140" s="288" t="str">
        <f>IF($C$137="","",IF('⑧1.活動計画変更（PR）'!$C$32="変更",'⑦2.変更活動積算内訳（PR）'!N140,'①7.積算内訳（PR）'!G139))</f>
        <v/>
      </c>
      <c r="H140" s="753" t="str">
        <f>IF($C$137="","",IF('⑧1.活動計画変更（PR）'!$C$32="変更",'⑦2.変更活動積算内訳（PR）'!O140,'①7.積算内訳（PR）'!H139))</f>
        <v/>
      </c>
      <c r="I140" s="1780"/>
      <c r="J140" s="264" t="s">
        <v>149</v>
      </c>
      <c r="K140" s="265"/>
      <c r="L140" s="288" t="str">
        <f t="shared" si="29"/>
        <v/>
      </c>
      <c r="M140" s="266"/>
      <c r="N140" s="266"/>
      <c r="O140" s="266"/>
      <c r="P140" s="1367"/>
      <c r="Q140" s="1371"/>
      <c r="R140" s="1372"/>
      <c r="S140" s="268"/>
      <c r="T140" s="270"/>
      <c r="U140" s="180"/>
    </row>
    <row r="141" spans="2:21" ht="18.75" customHeight="1">
      <c r="B141" s="1364"/>
      <c r="C141" s="269" t="s">
        <v>150</v>
      </c>
      <c r="D141" s="265"/>
      <c r="E141" s="288">
        <f t="shared" si="28"/>
        <v>0</v>
      </c>
      <c r="F141" s="288" t="str">
        <f>IF($C$137="","",IF('⑧1.活動計画変更（PR）'!$C$32="変更",'⑦2.変更活動積算内訳（PR）'!M141,'①7.積算内訳（PR）'!F140))</f>
        <v/>
      </c>
      <c r="G141" s="288" t="str">
        <f>IF($C$137="","",IF('⑧1.活動計画変更（PR）'!$C$32="変更",'⑦2.変更活動積算内訳（PR）'!N141,'①7.積算内訳（PR）'!G140))</f>
        <v/>
      </c>
      <c r="H141" s="753" t="str">
        <f>IF($C$137="","",IF('⑧1.活動計画変更（PR）'!$C$32="変更",'⑦2.変更活動積算内訳（PR）'!O141,'①7.積算内訳（PR）'!H140))</f>
        <v/>
      </c>
      <c r="I141" s="1780"/>
      <c r="J141" s="269" t="s">
        <v>150</v>
      </c>
      <c r="K141" s="265"/>
      <c r="L141" s="288" t="str">
        <f t="shared" si="29"/>
        <v/>
      </c>
      <c r="M141" s="266"/>
      <c r="N141" s="266"/>
      <c r="O141" s="266"/>
      <c r="P141" s="1367"/>
      <c r="Q141" s="1371"/>
      <c r="R141" s="1372"/>
      <c r="S141" s="268"/>
      <c r="T141" s="270"/>
      <c r="U141" s="180"/>
    </row>
    <row r="142" spans="2:21" ht="18.75" customHeight="1">
      <c r="B142" s="1364"/>
      <c r="C142" s="264" t="s">
        <v>151</v>
      </c>
      <c r="D142" s="265"/>
      <c r="E142" s="288">
        <f t="shared" si="28"/>
        <v>0</v>
      </c>
      <c r="F142" s="288" t="str">
        <f>IF($C$137="","",IF('⑧1.活動計画変更（PR）'!$C$32="変更",'⑦2.変更活動積算内訳（PR）'!M142,'①7.積算内訳（PR）'!F141))</f>
        <v/>
      </c>
      <c r="G142" s="288" t="str">
        <f>IF($C$137="","",IF('⑧1.活動計画変更（PR）'!$C$32="変更",'⑦2.変更活動積算内訳（PR）'!N142,'①7.積算内訳（PR）'!G141))</f>
        <v/>
      </c>
      <c r="H142" s="753" t="str">
        <f>IF($C$137="","",IF('⑧1.活動計画変更（PR）'!$C$32="変更",'⑦2.変更活動積算内訳（PR）'!O142,'①7.積算内訳（PR）'!H141))</f>
        <v/>
      </c>
      <c r="I142" s="1780"/>
      <c r="J142" s="264" t="s">
        <v>151</v>
      </c>
      <c r="K142" s="265"/>
      <c r="L142" s="288" t="str">
        <f t="shared" si="29"/>
        <v/>
      </c>
      <c r="M142" s="266"/>
      <c r="N142" s="266"/>
      <c r="O142" s="266"/>
      <c r="P142" s="1367"/>
      <c r="Q142" s="1371"/>
      <c r="R142" s="1372"/>
      <c r="S142" s="259"/>
      <c r="T142" s="257"/>
      <c r="U142" s="180"/>
    </row>
    <row r="143" spans="2:21" ht="18.75" customHeight="1">
      <c r="B143" s="1364"/>
      <c r="C143" s="264" t="s">
        <v>152</v>
      </c>
      <c r="D143" s="265"/>
      <c r="E143" s="288">
        <f t="shared" si="28"/>
        <v>0</v>
      </c>
      <c r="F143" s="754" t="str">
        <f>IF($C$137="","",IF('⑧1.活動計画変更（PR）'!$C$32="変更",'⑦2.変更活動積算内訳（PR）'!M143,'①7.積算内訳（PR）'!F142))</f>
        <v/>
      </c>
      <c r="G143" s="754" t="str">
        <f>IF($C$137="","",IF('⑧1.活動計画変更（PR）'!$C$32="変更",'⑦2.変更活動積算内訳（PR）'!N143,'①7.積算内訳（PR）'!G142))</f>
        <v/>
      </c>
      <c r="H143" s="753" t="str">
        <f>IF($C$137="","",IF('⑧1.活動計画変更（PR）'!$C$32="変更",'⑦2.変更活動積算内訳（PR）'!O143,'①7.積算内訳（PR）'!H142))</f>
        <v/>
      </c>
      <c r="I143" s="1780"/>
      <c r="J143" s="264" t="s">
        <v>152</v>
      </c>
      <c r="K143" s="265"/>
      <c r="L143" s="288" t="str">
        <f t="shared" si="29"/>
        <v/>
      </c>
      <c r="M143" s="278"/>
      <c r="N143" s="278"/>
      <c r="O143" s="278"/>
      <c r="P143" s="1367"/>
      <c r="Q143" s="1373"/>
      <c r="R143" s="1374"/>
      <c r="S143" s="259"/>
      <c r="T143" s="257"/>
      <c r="U143" s="180"/>
    </row>
    <row r="144" spans="2:21" ht="18.75" customHeight="1">
      <c r="B144" s="1364"/>
      <c r="C144" s="272" t="s">
        <v>631</v>
      </c>
      <c r="D144" s="265"/>
      <c r="E144" s="288">
        <f t="shared" si="28"/>
        <v>0</v>
      </c>
      <c r="F144" s="288" t="str">
        <f>IF($C$137="","",IF('⑧1.活動計画変更（PR）'!$C$32="変更",'⑦2.変更活動積算内訳（PR）'!M144,'①7.積算内訳（PR）'!F143))</f>
        <v/>
      </c>
      <c r="G144" s="288" t="str">
        <f>IF($C$137="","",IF('⑧1.活動計画変更（PR）'!$C$32="変更",'⑦2.変更活動積算内訳（PR）'!N144,'①7.積算内訳（PR）'!G143))</f>
        <v/>
      </c>
      <c r="H144" s="753" t="str">
        <f>IF($C$137="","",IF('⑧1.活動計画変更（PR）'!$C$32="変更",'⑦2.変更活動積算内訳（PR）'!O144,'①7.積算内訳（PR）'!H143))</f>
        <v/>
      </c>
      <c r="I144" s="1780"/>
      <c r="J144" s="272" t="s">
        <v>631</v>
      </c>
      <c r="K144" s="265"/>
      <c r="L144" s="288" t="str">
        <f t="shared" si="29"/>
        <v/>
      </c>
      <c r="M144" s="266"/>
      <c r="N144" s="266"/>
      <c r="O144" s="266"/>
      <c r="P144" s="1367"/>
      <c r="Q144" s="1371"/>
      <c r="R144" s="1372"/>
      <c r="S144" s="259"/>
      <c r="T144" s="257"/>
      <c r="U144" s="180"/>
    </row>
    <row r="145" spans="2:21" ht="18.75" customHeight="1">
      <c r="B145" s="1364"/>
      <c r="C145" s="264" t="s">
        <v>153</v>
      </c>
      <c r="D145" s="265"/>
      <c r="E145" s="288">
        <f t="shared" si="28"/>
        <v>0</v>
      </c>
      <c r="F145" s="288" t="str">
        <f>IF($C$137="","",IF('⑧1.活動計画変更（PR）'!$C$32="変更",'⑦2.変更活動積算内訳（PR）'!M145,'①7.積算内訳（PR）'!F144))</f>
        <v/>
      </c>
      <c r="G145" s="288" t="str">
        <f>IF($C$137="","",IF('⑧1.活動計画変更（PR）'!$C$32="変更",'⑦2.変更活動積算内訳（PR）'!N145,'①7.積算内訳（PR）'!G144))</f>
        <v/>
      </c>
      <c r="H145" s="753" t="str">
        <f>IF($C$137="","",IF('⑧1.活動計画変更（PR）'!$C$32="変更",'⑦2.変更活動積算内訳（PR）'!O145,'①7.積算内訳（PR）'!H144))</f>
        <v/>
      </c>
      <c r="I145" s="1780"/>
      <c r="J145" s="264" t="s">
        <v>153</v>
      </c>
      <c r="K145" s="265"/>
      <c r="L145" s="288" t="str">
        <f t="shared" si="29"/>
        <v/>
      </c>
      <c r="M145" s="266"/>
      <c r="N145" s="266"/>
      <c r="O145" s="266"/>
      <c r="P145" s="1367"/>
      <c r="Q145" s="1371"/>
      <c r="R145" s="1372"/>
      <c r="S145" s="259"/>
      <c r="T145" s="257"/>
      <c r="U145" s="180"/>
    </row>
    <row r="146" spans="2:21" ht="18.75" customHeight="1" thickBot="1">
      <c r="B146" s="1365"/>
      <c r="C146" s="273" t="s">
        <v>154</v>
      </c>
      <c r="D146" s="758" t="str">
        <f>IF('①7.積算内訳（PR）'!D145="","",'①7.積算内訳（PR）'!D145)</f>
        <v/>
      </c>
      <c r="E146" s="289">
        <f>SUM(F146:H146)</f>
        <v>0</v>
      </c>
      <c r="F146" s="289" t="str">
        <f>IF($C$137="","",IF('⑧1.活動計画変更（PR）'!$C$32="変更",'⑦2.変更活動積算内訳（PR）'!M146,'①7.積算内訳（PR）'!F145))</f>
        <v/>
      </c>
      <c r="G146" s="289" t="str">
        <f>IF($C$137="","",IF('⑧1.活動計画変更（PR）'!$C$32="変更",'⑦2.変更活動積算内訳（PR）'!N146,'①7.積算内訳（PR）'!G145))</f>
        <v/>
      </c>
      <c r="H146" s="755" t="str">
        <f>IF($C$137="","",IF('⑧1.活動計画変更（PR）'!$C$32="変更",'⑦2.変更活動積算内訳（PR）'!O146,'①7.積算内訳（PR）'!H145))</f>
        <v/>
      </c>
      <c r="I146" s="1781"/>
      <c r="J146" s="273" t="s">
        <v>154</v>
      </c>
      <c r="K146" s="274"/>
      <c r="L146" s="289" t="str">
        <f t="shared" si="29"/>
        <v/>
      </c>
      <c r="M146" s="275"/>
      <c r="N146" s="275"/>
      <c r="O146" s="275"/>
      <c r="P146" s="1368"/>
      <c r="Q146" s="1375"/>
      <c r="R146" s="1376"/>
      <c r="S146" s="259"/>
      <c r="T146" s="257"/>
      <c r="U146" s="180"/>
    </row>
    <row r="147" spans="2:21" ht="37.5" customHeight="1">
      <c r="B147" s="204" t="str">
        <f>IF('⑧1.活動計画変更（PR）'!B34="","",'⑧1.活動計画変更（PR）'!B34)</f>
        <v/>
      </c>
      <c r="C147" s="1377" t="str">
        <f>IF(B147="","",IF('⑧1.活動計画変更（PR）'!D34="","",'⑧1.活動計画変更（PR）'!D34))</f>
        <v/>
      </c>
      <c r="D147" s="1378"/>
      <c r="E147" s="284">
        <f>SUM(E148:E156)</f>
        <v>0</v>
      </c>
      <c r="F147" s="284">
        <f>SUM(F148:F156)</f>
        <v>0</v>
      </c>
      <c r="G147" s="284">
        <f>SUM(G148:G156)</f>
        <v>0</v>
      </c>
      <c r="H147" s="756">
        <f>SUM(H148:H156)</f>
        <v>0</v>
      </c>
      <c r="I147" s="760" t="str">
        <f>IF('⑧1.活動計画変更（PR）'!C35="変更",'⑧1.活動計画変更（PR）'!B34,IF('⑧1.活動計画変更（PR）'!C35="中止",'⑧1.活動計画変更（PR）'!B34,""))</f>
        <v/>
      </c>
      <c r="J147" s="1377" t="str">
        <f>IF('⑧1.活動計画変更（PR）'!C35="変更",'⑧1.活動計画変更（PR）'!D35,"")</f>
        <v/>
      </c>
      <c r="K147" s="1378"/>
      <c r="L147" s="284" t="str">
        <f>IF(SUM(L148:L156)=0,"",SUM(L148:L156))</f>
        <v/>
      </c>
      <c r="M147" s="284" t="str">
        <f>IF(SUM(M148:M156)=0,"",SUM(M148:M156))</f>
        <v/>
      </c>
      <c r="N147" s="284" t="str">
        <f>IF(SUM(N148:N156)=0,"",SUM(N148:N156))</f>
        <v/>
      </c>
      <c r="O147" s="284" t="str">
        <f>IF(SUM(O148:O156)=0,"",SUM(O148:O156))</f>
        <v/>
      </c>
      <c r="P147" s="277"/>
      <c r="Q147" s="1379"/>
      <c r="R147" s="1380"/>
      <c r="S147" s="259"/>
      <c r="T147" s="257"/>
      <c r="U147" s="180"/>
    </row>
    <row r="148" spans="2:21" ht="18.75" customHeight="1">
      <c r="B148" s="1363"/>
      <c r="C148" s="260" t="s">
        <v>147</v>
      </c>
      <c r="D148" s="261"/>
      <c r="E148" s="287">
        <f>SUM(F148:H148)</f>
        <v>0</v>
      </c>
      <c r="F148" s="287" t="str">
        <f>IF($C$147="","",IF('⑧1.活動計画変更（PR）'!$C$34="変更",'⑦2.変更活動積算内訳（PR）'!M148,'①7.積算内訳（PR）'!F147))</f>
        <v/>
      </c>
      <c r="G148" s="287" t="str">
        <f>IF($C$147="","",IF('⑧1.活動計画変更（PR）'!$C$34="変更",'⑦2.変更活動積算内訳（PR）'!N148,'①7.積算内訳（PR）'!G147))</f>
        <v/>
      </c>
      <c r="H148" s="752" t="str">
        <f>IF($C$147="","",IF('⑧1.活動計画変更（PR）'!$C$34="変更",'⑦2.変更活動積算内訳（PR）'!O148,'①7.積算内訳（PR）'!H147))</f>
        <v/>
      </c>
      <c r="I148" s="1779" t="str">
        <f>IF('⑧1.活動計画変更（PR）'!C35="選択","",IF('⑧1.活動計画変更（PR）'!C35="変更",'⑧1.活動計画変更（PR）'!C35,IF('⑧1.活動計画変更（PR）'!C35="中止","中止","")))</f>
        <v/>
      </c>
      <c r="J148" s="260" t="s">
        <v>147</v>
      </c>
      <c r="K148" s="261"/>
      <c r="L148" s="287" t="str">
        <f>IF(SUM(M148:O148)=0,"",SUM(M148:O148))</f>
        <v/>
      </c>
      <c r="M148" s="262"/>
      <c r="N148" s="262"/>
      <c r="O148" s="262"/>
      <c r="P148" s="1366"/>
      <c r="Q148" s="1369"/>
      <c r="R148" s="1370"/>
      <c r="S148" s="268"/>
      <c r="T148" s="270"/>
      <c r="U148" s="180"/>
    </row>
    <row r="149" spans="2:21" ht="18.75" customHeight="1">
      <c r="B149" s="1364"/>
      <c r="C149" s="264" t="s">
        <v>148</v>
      </c>
      <c r="D149" s="265"/>
      <c r="E149" s="288">
        <f t="shared" ref="E149:E155" si="30">SUM(F149:H149)</f>
        <v>0</v>
      </c>
      <c r="F149" s="288" t="str">
        <f>IF($C$147="","",IF('⑧1.活動計画変更（PR）'!$C$34="変更",'⑦2.変更活動積算内訳（PR）'!M149,'①7.積算内訳（PR）'!F148))</f>
        <v/>
      </c>
      <c r="G149" s="288" t="str">
        <f>IF($C$147="","",IF('⑧1.活動計画変更（PR）'!$C$34="変更",'⑦2.変更活動積算内訳（PR）'!N149,'①7.積算内訳（PR）'!G148))</f>
        <v/>
      </c>
      <c r="H149" s="753" t="str">
        <f>IF($C$147="","",IF('⑧1.活動計画変更（PR）'!$C$34="変更",'⑦2.変更活動積算内訳（PR）'!O149,'①7.積算内訳（PR）'!H148))</f>
        <v/>
      </c>
      <c r="I149" s="1780"/>
      <c r="J149" s="264" t="s">
        <v>148</v>
      </c>
      <c r="K149" s="265"/>
      <c r="L149" s="288" t="str">
        <f t="shared" ref="L149:L156" si="31">IF(SUM(M149:O149)=0,"",SUM(M149:O149))</f>
        <v/>
      </c>
      <c r="M149" s="266"/>
      <c r="N149" s="266"/>
      <c r="O149" s="266"/>
      <c r="P149" s="1367"/>
      <c r="Q149" s="1371"/>
      <c r="R149" s="1372"/>
      <c r="S149" s="259"/>
      <c r="T149" s="257"/>
      <c r="U149" s="180"/>
    </row>
    <row r="150" spans="2:21" ht="18.75" customHeight="1">
      <c r="B150" s="1364"/>
      <c r="C150" s="264" t="s">
        <v>149</v>
      </c>
      <c r="D150" s="265"/>
      <c r="E150" s="288">
        <f t="shared" si="30"/>
        <v>0</v>
      </c>
      <c r="F150" s="288" t="str">
        <f>IF($C$147="","",IF('⑧1.活動計画変更（PR）'!$C$34="変更",'⑦2.変更活動積算内訳（PR）'!M150,'①7.積算内訳（PR）'!F149))</f>
        <v/>
      </c>
      <c r="G150" s="288" t="str">
        <f>IF($C$147="","",IF('⑧1.活動計画変更（PR）'!$C$34="変更",'⑦2.変更活動積算内訳（PR）'!N150,'①7.積算内訳（PR）'!G149))</f>
        <v/>
      </c>
      <c r="H150" s="753" t="str">
        <f>IF($C$147="","",IF('⑧1.活動計画変更（PR）'!$C$34="変更",'⑦2.変更活動積算内訳（PR）'!O150,'①7.積算内訳（PR）'!H149))</f>
        <v/>
      </c>
      <c r="I150" s="1780"/>
      <c r="J150" s="264" t="s">
        <v>149</v>
      </c>
      <c r="K150" s="265"/>
      <c r="L150" s="288" t="str">
        <f t="shared" si="31"/>
        <v/>
      </c>
      <c r="M150" s="266"/>
      <c r="N150" s="266"/>
      <c r="O150" s="266"/>
      <c r="P150" s="1367"/>
      <c r="Q150" s="1371"/>
      <c r="R150" s="1372"/>
      <c r="S150" s="259"/>
      <c r="T150" s="257"/>
      <c r="U150" s="180"/>
    </row>
    <row r="151" spans="2:21" ht="18.75" customHeight="1">
      <c r="B151" s="1364"/>
      <c r="C151" s="269" t="s">
        <v>150</v>
      </c>
      <c r="D151" s="265"/>
      <c r="E151" s="288">
        <f t="shared" si="30"/>
        <v>0</v>
      </c>
      <c r="F151" s="288" t="str">
        <f>IF($C$147="","",IF('⑧1.活動計画変更（PR）'!$C$34="変更",'⑦2.変更活動積算内訳（PR）'!M151,'①7.積算内訳（PR）'!F150))</f>
        <v/>
      </c>
      <c r="G151" s="288" t="str">
        <f>IF($C$147="","",IF('⑧1.活動計画変更（PR）'!$C$34="変更",'⑦2.変更活動積算内訳（PR）'!N151,'①7.積算内訳（PR）'!G150))</f>
        <v/>
      </c>
      <c r="H151" s="753" t="str">
        <f>IF($C$147="","",IF('⑧1.活動計画変更（PR）'!$C$34="変更",'⑦2.変更活動積算内訳（PR）'!O151,'①7.積算内訳（PR）'!H150))</f>
        <v/>
      </c>
      <c r="I151" s="1780"/>
      <c r="J151" s="269" t="s">
        <v>150</v>
      </c>
      <c r="K151" s="265"/>
      <c r="L151" s="288" t="str">
        <f t="shared" si="31"/>
        <v/>
      </c>
      <c r="M151" s="266"/>
      <c r="N151" s="266"/>
      <c r="O151" s="266"/>
      <c r="P151" s="1367"/>
      <c r="Q151" s="1371"/>
      <c r="R151" s="1372"/>
      <c r="S151" s="259"/>
      <c r="T151" s="257"/>
      <c r="U151" s="180"/>
    </row>
    <row r="152" spans="2:21" ht="18.75" customHeight="1">
      <c r="B152" s="1364"/>
      <c r="C152" s="264" t="s">
        <v>151</v>
      </c>
      <c r="D152" s="265"/>
      <c r="E152" s="288">
        <f t="shared" si="30"/>
        <v>0</v>
      </c>
      <c r="F152" s="288" t="str">
        <f>IF($C$147="","",IF('⑧1.活動計画変更（PR）'!$C$34="変更",'⑦2.変更活動積算内訳（PR）'!M152,'①7.積算内訳（PR）'!F151))</f>
        <v/>
      </c>
      <c r="G152" s="288" t="str">
        <f>IF($C$147="","",IF('⑧1.活動計画変更（PR）'!$C$34="変更",'⑦2.変更活動積算内訳（PR）'!N152,'①7.積算内訳（PR）'!G151))</f>
        <v/>
      </c>
      <c r="H152" s="753" t="str">
        <f>IF($C$147="","",IF('⑧1.活動計画変更（PR）'!$C$34="変更",'⑦2.変更活動積算内訳（PR）'!O152,'①7.積算内訳（PR）'!H151))</f>
        <v/>
      </c>
      <c r="I152" s="1780"/>
      <c r="J152" s="264" t="s">
        <v>151</v>
      </c>
      <c r="K152" s="265"/>
      <c r="L152" s="288" t="str">
        <f t="shared" si="31"/>
        <v/>
      </c>
      <c r="M152" s="266"/>
      <c r="N152" s="266"/>
      <c r="O152" s="266"/>
      <c r="P152" s="1367"/>
      <c r="Q152" s="1371"/>
      <c r="R152" s="1372"/>
      <c r="S152" s="268"/>
      <c r="T152" s="270"/>
      <c r="U152" s="180"/>
    </row>
    <row r="153" spans="2:21" ht="18.75" customHeight="1">
      <c r="B153" s="1364"/>
      <c r="C153" s="264" t="s">
        <v>152</v>
      </c>
      <c r="D153" s="265"/>
      <c r="E153" s="288">
        <f t="shared" si="30"/>
        <v>0</v>
      </c>
      <c r="F153" s="754" t="str">
        <f>IF($C$147="","",IF('⑧1.活動計画変更（PR）'!$C$34="変更",'⑦2.変更活動積算内訳（PR）'!M153,'①7.積算内訳（PR）'!F152))</f>
        <v/>
      </c>
      <c r="G153" s="754" t="str">
        <f>IF($C$147="","",IF('⑧1.活動計画変更（PR）'!$C$34="変更",'⑦2.変更活動積算内訳（PR）'!N153,'①7.積算内訳（PR）'!G152))</f>
        <v/>
      </c>
      <c r="H153" s="753" t="str">
        <f>IF($C$147="","",IF('⑧1.活動計画変更（PR）'!$C$34="変更",'⑦2.変更活動積算内訳（PR）'!O153,'①7.積算内訳（PR）'!H152))</f>
        <v/>
      </c>
      <c r="I153" s="1780"/>
      <c r="J153" s="264" t="s">
        <v>152</v>
      </c>
      <c r="K153" s="265"/>
      <c r="L153" s="288" t="str">
        <f t="shared" si="31"/>
        <v/>
      </c>
      <c r="M153" s="278"/>
      <c r="N153" s="278"/>
      <c r="O153" s="278"/>
      <c r="P153" s="1367"/>
      <c r="Q153" s="1371"/>
      <c r="R153" s="1372"/>
      <c r="S153" s="268"/>
      <c r="T153" s="270"/>
      <c r="U153" s="180"/>
    </row>
    <row r="154" spans="2:21" ht="18.75" customHeight="1">
      <c r="B154" s="1364"/>
      <c r="C154" s="272" t="s">
        <v>631</v>
      </c>
      <c r="D154" s="265"/>
      <c r="E154" s="288">
        <f t="shared" si="30"/>
        <v>0</v>
      </c>
      <c r="F154" s="288" t="str">
        <f>IF($C$147="","",IF('⑧1.活動計画変更（PR）'!$C$34="変更",'⑦2.変更活動積算内訳（PR）'!M154,'①7.積算内訳（PR）'!F153))</f>
        <v/>
      </c>
      <c r="G154" s="288" t="str">
        <f>IF($C$147="","",IF('⑧1.活動計画変更（PR）'!$C$34="変更",'⑦2.変更活動積算内訳（PR）'!N154,'①7.積算内訳（PR）'!G153))</f>
        <v/>
      </c>
      <c r="H154" s="753" t="str">
        <f>IF($C$147="","",IF('⑧1.活動計画変更（PR）'!$C$34="変更",'⑦2.変更活動積算内訳（PR）'!O154,'①7.積算内訳（PR）'!H153))</f>
        <v/>
      </c>
      <c r="I154" s="1780"/>
      <c r="J154" s="272" t="s">
        <v>631</v>
      </c>
      <c r="K154" s="265"/>
      <c r="L154" s="288" t="str">
        <f t="shared" si="31"/>
        <v/>
      </c>
      <c r="M154" s="266"/>
      <c r="N154" s="266"/>
      <c r="O154" s="266"/>
      <c r="P154" s="1367"/>
      <c r="Q154" s="1371"/>
      <c r="R154" s="1372"/>
      <c r="S154" s="268"/>
      <c r="T154" s="270"/>
      <c r="U154" s="180"/>
    </row>
    <row r="155" spans="2:21" ht="18.75" customHeight="1">
      <c r="B155" s="1364"/>
      <c r="C155" s="264" t="s">
        <v>153</v>
      </c>
      <c r="D155" s="265"/>
      <c r="E155" s="288">
        <f t="shared" si="30"/>
        <v>0</v>
      </c>
      <c r="F155" s="288" t="str">
        <f>IF($C$147="","",IF('⑧1.活動計画変更（PR）'!$C$34="変更",'⑦2.変更活動積算内訳（PR）'!M155,'①7.積算内訳（PR）'!F154))</f>
        <v/>
      </c>
      <c r="G155" s="288" t="str">
        <f>IF($C$147="","",IF('⑧1.活動計画変更（PR）'!$C$34="変更",'⑦2.変更活動積算内訳（PR）'!N155,'①7.積算内訳（PR）'!G154))</f>
        <v/>
      </c>
      <c r="H155" s="753" t="str">
        <f>IF($C$147="","",IF('⑧1.活動計画変更（PR）'!$C$34="変更",'⑦2.変更活動積算内訳（PR）'!O155,'①7.積算内訳（PR）'!H154))</f>
        <v/>
      </c>
      <c r="I155" s="1780"/>
      <c r="J155" s="264" t="s">
        <v>153</v>
      </c>
      <c r="K155" s="265"/>
      <c r="L155" s="288" t="str">
        <f t="shared" si="31"/>
        <v/>
      </c>
      <c r="M155" s="266"/>
      <c r="N155" s="266"/>
      <c r="O155" s="266"/>
      <c r="P155" s="1367"/>
      <c r="Q155" s="1371"/>
      <c r="R155" s="1372"/>
      <c r="S155" s="268"/>
      <c r="T155" s="270"/>
      <c r="U155" s="180"/>
    </row>
    <row r="156" spans="2:21" ht="18.75" customHeight="1" thickBot="1">
      <c r="B156" s="1365"/>
      <c r="C156" s="273" t="s">
        <v>154</v>
      </c>
      <c r="D156" s="758" t="str">
        <f>IF('①7.積算内訳（PR）'!D155="","",'①7.積算内訳（PR）'!D155)</f>
        <v/>
      </c>
      <c r="E156" s="289">
        <f>SUM(F156:H156)</f>
        <v>0</v>
      </c>
      <c r="F156" s="289" t="str">
        <f>IF($C$147="","",IF('⑧1.活動計画変更（PR）'!$C$34="変更",'⑦2.変更活動積算内訳（PR）'!M156,'①7.積算内訳（PR）'!F155))</f>
        <v/>
      </c>
      <c r="G156" s="289" t="str">
        <f>IF($C$147="","",IF('⑧1.活動計画変更（PR）'!$C$34="変更",'⑦2.変更活動積算内訳（PR）'!N156,'①7.積算内訳（PR）'!G155))</f>
        <v/>
      </c>
      <c r="H156" s="755" t="str">
        <f>IF($C$147="","",IF('⑧1.活動計画変更（PR）'!$C$34="変更",'⑦2.変更活動積算内訳（PR）'!O156,'①7.積算内訳（PR）'!H155))</f>
        <v/>
      </c>
      <c r="I156" s="1781"/>
      <c r="J156" s="273" t="s">
        <v>154</v>
      </c>
      <c r="K156" s="274"/>
      <c r="L156" s="289" t="str">
        <f t="shared" si="31"/>
        <v/>
      </c>
      <c r="M156" s="275"/>
      <c r="N156" s="275"/>
      <c r="O156" s="275"/>
      <c r="P156" s="1368"/>
      <c r="Q156" s="1381"/>
      <c r="R156" s="1382"/>
      <c r="S156" s="268"/>
      <c r="T156" s="270"/>
      <c r="U156" s="180"/>
    </row>
    <row r="157" spans="2:21" ht="37.5" customHeight="1">
      <c r="B157" s="204" t="str">
        <f>IF('⑧1.活動計画変更（PR）'!B36="","",'⑧1.活動計画変更（PR）'!B36)</f>
        <v/>
      </c>
      <c r="C157" s="1377" t="str">
        <f>IF(B157="","",IF('⑧1.活動計画変更（PR）'!D36="","",'⑧1.活動計画変更（PR）'!D36))</f>
        <v/>
      </c>
      <c r="D157" s="1378"/>
      <c r="E157" s="284">
        <f>SUM(E158:E166)</f>
        <v>0</v>
      </c>
      <c r="F157" s="284">
        <f>SUM(F158:F166)</f>
        <v>0</v>
      </c>
      <c r="G157" s="284">
        <f>SUM(G158:G166)</f>
        <v>0</v>
      </c>
      <c r="H157" s="756">
        <f>SUM(H158:H166)</f>
        <v>0</v>
      </c>
      <c r="I157" s="760" t="str">
        <f>IF('⑧1.活動計画変更（PR）'!C37="変更",'⑧1.活動計画変更（PR）'!B36,IF('⑧1.活動計画変更（PR）'!C37="中止",'⑧1.活動計画変更（PR）'!B36,""))</f>
        <v/>
      </c>
      <c r="J157" s="1377" t="str">
        <f>IF('⑧1.活動計画変更（PR）'!C37="変更",'⑧1.活動計画変更（PR）'!D37,"")</f>
        <v/>
      </c>
      <c r="K157" s="1378"/>
      <c r="L157" s="284" t="str">
        <f>IF(SUM(L158:L166)=0,"",SUM(L158:L166))</f>
        <v/>
      </c>
      <c r="M157" s="284" t="str">
        <f>IF(SUM(M158:M166)=0,"",SUM(M158:M166))</f>
        <v/>
      </c>
      <c r="N157" s="284" t="str">
        <f>IF(SUM(N158:N166)=0,"",SUM(N158:N166))</f>
        <v/>
      </c>
      <c r="O157" s="284" t="str">
        <f>IF(SUM(O158:O166)=0,"",SUM(O158:O166))</f>
        <v/>
      </c>
      <c r="P157" s="279"/>
      <c r="Q157" s="1383"/>
      <c r="R157" s="1384"/>
      <c r="S157" s="259"/>
      <c r="T157" s="257"/>
      <c r="U157" s="180"/>
    </row>
    <row r="158" spans="2:21" ht="19.5" customHeight="1">
      <c r="B158" s="1363"/>
      <c r="C158" s="260" t="s">
        <v>147</v>
      </c>
      <c r="D158" s="261"/>
      <c r="E158" s="287">
        <f>SUM(F158:H158)</f>
        <v>0</v>
      </c>
      <c r="F158" s="287" t="str">
        <f>IF($C$157="","",IF('⑧1.活動計画変更（PR）'!$C$36="変更",'⑦2.変更活動積算内訳（PR）'!M158,'①7.積算内訳（PR）'!F157))</f>
        <v/>
      </c>
      <c r="G158" s="287" t="str">
        <f>IF($C$157="","",IF('⑧1.活動計画変更（PR）'!$C$36="変更",'⑦2.変更活動積算内訳（PR）'!N158,'①7.積算内訳（PR）'!G157))</f>
        <v/>
      </c>
      <c r="H158" s="752" t="str">
        <f>IF($C$157="","",IF('⑧1.活動計画変更（PR）'!$C$36="変更",'⑦2.変更活動積算内訳（PR）'!O158,'①7.積算内訳（PR）'!H157))</f>
        <v/>
      </c>
      <c r="I158" s="1779" t="str">
        <f>IF('⑧1.活動計画変更（PR）'!C37="選択","",IF('⑧1.活動計画変更（PR）'!C37="変更",'⑧1.活動計画変更（PR）'!C37,IF('⑧1.活動計画変更（PR）'!C37="中止","中止","")))</f>
        <v/>
      </c>
      <c r="J158" s="260" t="s">
        <v>147</v>
      </c>
      <c r="K158" s="261"/>
      <c r="L158" s="287" t="str">
        <f>IF(SUM(M158:O158)=0,"",SUM(M158:O158))</f>
        <v/>
      </c>
      <c r="M158" s="262"/>
      <c r="N158" s="262"/>
      <c r="O158" s="262"/>
      <c r="P158" s="1366"/>
      <c r="Q158" s="1369"/>
      <c r="R158" s="1370"/>
      <c r="S158" s="268"/>
      <c r="T158" s="270"/>
      <c r="U158" s="180"/>
    </row>
    <row r="159" spans="2:21" ht="19.5" customHeight="1">
      <c r="B159" s="1364"/>
      <c r="C159" s="264" t="s">
        <v>148</v>
      </c>
      <c r="D159" s="265"/>
      <c r="E159" s="288">
        <f t="shared" ref="E159:E165" si="32">SUM(F159:H159)</f>
        <v>0</v>
      </c>
      <c r="F159" s="288" t="str">
        <f>IF($C$157="","",IF('⑧1.活動計画変更（PR）'!$C$36="変更",'⑦2.変更活動積算内訳（PR）'!M159,'①7.積算内訳（PR）'!F158))</f>
        <v/>
      </c>
      <c r="G159" s="288" t="str">
        <f>IF($C$157="","",IF('⑧1.活動計画変更（PR）'!$C$36="変更",'⑦2.変更活動積算内訳（PR）'!N159,'①7.積算内訳（PR）'!G158))</f>
        <v/>
      </c>
      <c r="H159" s="753" t="str">
        <f>IF($C$157="","",IF('⑧1.活動計画変更（PR）'!$C$36="変更",'⑦2.変更活動積算内訳（PR）'!O159,'①7.積算内訳（PR）'!H158))</f>
        <v/>
      </c>
      <c r="I159" s="1780"/>
      <c r="J159" s="264" t="s">
        <v>148</v>
      </c>
      <c r="K159" s="265"/>
      <c r="L159" s="288" t="str">
        <f t="shared" ref="L159:L166" si="33">IF(SUM(M159:O159)=0,"",SUM(M159:O159))</f>
        <v/>
      </c>
      <c r="M159" s="266"/>
      <c r="N159" s="266"/>
      <c r="O159" s="266"/>
      <c r="P159" s="1367"/>
      <c r="Q159" s="1371"/>
      <c r="R159" s="1372"/>
      <c r="S159" s="259"/>
      <c r="T159" s="257"/>
      <c r="U159" s="180"/>
    </row>
    <row r="160" spans="2:21" ht="19.5" customHeight="1">
      <c r="B160" s="1364"/>
      <c r="C160" s="264" t="s">
        <v>149</v>
      </c>
      <c r="D160" s="265"/>
      <c r="E160" s="288">
        <f t="shared" si="32"/>
        <v>0</v>
      </c>
      <c r="F160" s="288" t="str">
        <f>IF($C$157="","",IF('⑧1.活動計画変更（PR）'!$C$36="変更",'⑦2.変更活動積算内訳（PR）'!M160,'①7.積算内訳（PR）'!F159))</f>
        <v/>
      </c>
      <c r="G160" s="288" t="str">
        <f>IF($C$157="","",IF('⑧1.活動計画変更（PR）'!$C$36="変更",'⑦2.変更活動積算内訳（PR）'!N160,'①7.積算内訳（PR）'!G159))</f>
        <v/>
      </c>
      <c r="H160" s="753" t="str">
        <f>IF($C$157="","",IF('⑧1.活動計画変更（PR）'!$C$36="変更",'⑦2.変更活動積算内訳（PR）'!O160,'①7.積算内訳（PR）'!H159))</f>
        <v/>
      </c>
      <c r="I160" s="1780"/>
      <c r="J160" s="264" t="s">
        <v>149</v>
      </c>
      <c r="K160" s="265"/>
      <c r="L160" s="288" t="str">
        <f t="shared" si="33"/>
        <v/>
      </c>
      <c r="M160" s="266"/>
      <c r="N160" s="266"/>
      <c r="O160" s="266"/>
      <c r="P160" s="1367"/>
      <c r="Q160" s="1371"/>
      <c r="R160" s="1372"/>
      <c r="S160" s="259"/>
      <c r="T160" s="257"/>
      <c r="U160" s="180"/>
    </row>
    <row r="161" spans="2:21" ht="19.5" customHeight="1">
      <c r="B161" s="1364"/>
      <c r="C161" s="269" t="s">
        <v>150</v>
      </c>
      <c r="D161" s="265"/>
      <c r="E161" s="288">
        <f t="shared" si="32"/>
        <v>0</v>
      </c>
      <c r="F161" s="288" t="str">
        <f>IF($C$157="","",IF('⑧1.活動計画変更（PR）'!$C$36="変更",'⑦2.変更活動積算内訳（PR）'!M161,'①7.積算内訳（PR）'!F160))</f>
        <v/>
      </c>
      <c r="G161" s="288" t="str">
        <f>IF($C$157="","",IF('⑧1.活動計画変更（PR）'!$C$36="変更",'⑦2.変更活動積算内訳（PR）'!N161,'①7.積算内訳（PR）'!G160))</f>
        <v/>
      </c>
      <c r="H161" s="753" t="str">
        <f>IF($C$157="","",IF('⑧1.活動計画変更（PR）'!$C$36="変更",'⑦2.変更活動積算内訳（PR）'!O161,'①7.積算内訳（PR）'!H160))</f>
        <v/>
      </c>
      <c r="I161" s="1780"/>
      <c r="J161" s="269" t="s">
        <v>150</v>
      </c>
      <c r="K161" s="265"/>
      <c r="L161" s="288" t="str">
        <f t="shared" si="33"/>
        <v/>
      </c>
      <c r="M161" s="266"/>
      <c r="N161" s="266"/>
      <c r="O161" s="266"/>
      <c r="P161" s="1367"/>
      <c r="Q161" s="1371"/>
      <c r="R161" s="1372"/>
      <c r="S161" s="259"/>
      <c r="T161" s="257"/>
      <c r="U161" s="180"/>
    </row>
    <row r="162" spans="2:21" ht="19.5" customHeight="1">
      <c r="B162" s="1364"/>
      <c r="C162" s="264" t="s">
        <v>151</v>
      </c>
      <c r="D162" s="265"/>
      <c r="E162" s="288">
        <f t="shared" si="32"/>
        <v>0</v>
      </c>
      <c r="F162" s="288" t="str">
        <f>IF($C$157="","",IF('⑧1.活動計画変更（PR）'!$C$36="変更",'⑦2.変更活動積算内訳（PR）'!M162,'①7.積算内訳（PR）'!F161))</f>
        <v/>
      </c>
      <c r="G162" s="288" t="str">
        <f>IF($C$157="","",IF('⑧1.活動計画変更（PR）'!$C$36="変更",'⑦2.変更活動積算内訳（PR）'!N162,'①7.積算内訳（PR）'!G161))</f>
        <v/>
      </c>
      <c r="H162" s="753" t="str">
        <f>IF($C$157="","",IF('⑧1.活動計画変更（PR）'!$C$36="変更",'⑦2.変更活動積算内訳（PR）'!O162,'①7.積算内訳（PR）'!H161))</f>
        <v/>
      </c>
      <c r="I162" s="1780"/>
      <c r="J162" s="264" t="s">
        <v>151</v>
      </c>
      <c r="K162" s="265"/>
      <c r="L162" s="288" t="str">
        <f t="shared" si="33"/>
        <v/>
      </c>
      <c r="M162" s="266"/>
      <c r="N162" s="266"/>
      <c r="O162" s="266"/>
      <c r="P162" s="1367"/>
      <c r="Q162" s="1371"/>
      <c r="R162" s="1372"/>
      <c r="S162" s="268"/>
      <c r="T162" s="270"/>
      <c r="U162" s="180"/>
    </row>
    <row r="163" spans="2:21" ht="19.5" customHeight="1">
      <c r="B163" s="1364"/>
      <c r="C163" s="264" t="s">
        <v>152</v>
      </c>
      <c r="D163" s="265"/>
      <c r="E163" s="288">
        <f t="shared" si="32"/>
        <v>0</v>
      </c>
      <c r="F163" s="754" t="str">
        <f>IF($C$157="","",IF('⑧1.活動計画変更（PR）'!$C$36="変更",'⑦2.変更活動積算内訳（PR）'!M163,'①7.積算内訳（PR）'!F162))</f>
        <v/>
      </c>
      <c r="G163" s="754" t="str">
        <f>IF($C$157="","",IF('⑧1.活動計画変更（PR）'!$C$36="変更",'⑦2.変更活動積算内訳（PR）'!N163,'①7.積算内訳（PR）'!G162))</f>
        <v/>
      </c>
      <c r="H163" s="753" t="str">
        <f>IF($C$157="","",IF('⑧1.活動計画変更（PR）'!$C$36="変更",'⑦2.変更活動積算内訳（PR）'!O163,'①7.積算内訳（PR）'!H162))</f>
        <v/>
      </c>
      <c r="I163" s="1780"/>
      <c r="J163" s="264" t="s">
        <v>152</v>
      </c>
      <c r="K163" s="265"/>
      <c r="L163" s="288" t="str">
        <f t="shared" si="33"/>
        <v/>
      </c>
      <c r="M163" s="278"/>
      <c r="N163" s="278"/>
      <c r="O163" s="278"/>
      <c r="P163" s="1367"/>
      <c r="Q163" s="1373"/>
      <c r="R163" s="1374"/>
      <c r="S163" s="268"/>
      <c r="T163" s="270"/>
      <c r="U163" s="180"/>
    </row>
    <row r="164" spans="2:21" ht="19.5" customHeight="1">
      <c r="B164" s="1364"/>
      <c r="C164" s="272" t="s">
        <v>631</v>
      </c>
      <c r="D164" s="265"/>
      <c r="E164" s="288">
        <f t="shared" si="32"/>
        <v>0</v>
      </c>
      <c r="F164" s="288" t="str">
        <f>IF($C$157="","",IF('⑧1.活動計画変更（PR）'!$C$36="変更",'⑦2.変更活動積算内訳（PR）'!M164,'①7.積算内訳（PR）'!F163))</f>
        <v/>
      </c>
      <c r="G164" s="288" t="str">
        <f>IF($C$157="","",IF('⑧1.活動計画変更（PR）'!$C$36="変更",'⑦2.変更活動積算内訳（PR）'!N164,'①7.積算内訳（PR）'!G163))</f>
        <v/>
      </c>
      <c r="H164" s="753" t="str">
        <f>IF($C$157="","",IF('⑧1.活動計画変更（PR）'!$C$36="変更",'⑦2.変更活動積算内訳（PR）'!O164,'①7.積算内訳（PR）'!H163))</f>
        <v/>
      </c>
      <c r="I164" s="1780"/>
      <c r="J164" s="272" t="s">
        <v>631</v>
      </c>
      <c r="K164" s="265"/>
      <c r="L164" s="288" t="str">
        <f t="shared" si="33"/>
        <v/>
      </c>
      <c r="M164" s="266"/>
      <c r="N164" s="266"/>
      <c r="O164" s="266"/>
      <c r="P164" s="1367"/>
      <c r="Q164" s="1371"/>
      <c r="R164" s="1372"/>
      <c r="S164" s="268"/>
      <c r="T164" s="270"/>
      <c r="U164" s="180"/>
    </row>
    <row r="165" spans="2:21" ht="19.5" customHeight="1">
      <c r="B165" s="1364"/>
      <c r="C165" s="264" t="s">
        <v>153</v>
      </c>
      <c r="D165" s="265"/>
      <c r="E165" s="288">
        <f t="shared" si="32"/>
        <v>0</v>
      </c>
      <c r="F165" s="288" t="str">
        <f>IF($C$157="","",IF('⑧1.活動計画変更（PR）'!$C$36="変更",'⑦2.変更活動積算内訳（PR）'!M165,'①7.積算内訳（PR）'!F164))</f>
        <v/>
      </c>
      <c r="G165" s="288" t="str">
        <f>IF($C$157="","",IF('⑧1.活動計画変更（PR）'!$C$36="変更",'⑦2.変更活動積算内訳（PR）'!N165,'①7.積算内訳（PR）'!G164))</f>
        <v/>
      </c>
      <c r="H165" s="753" t="str">
        <f>IF($C$157="","",IF('⑧1.活動計画変更（PR）'!$C$36="変更",'⑦2.変更活動積算内訳（PR）'!O165,'①7.積算内訳（PR）'!H164))</f>
        <v/>
      </c>
      <c r="I165" s="1780"/>
      <c r="J165" s="264" t="s">
        <v>153</v>
      </c>
      <c r="K165" s="265"/>
      <c r="L165" s="288" t="str">
        <f t="shared" si="33"/>
        <v/>
      </c>
      <c r="M165" s="266"/>
      <c r="N165" s="266"/>
      <c r="O165" s="266"/>
      <c r="P165" s="1367"/>
      <c r="Q165" s="1371"/>
      <c r="R165" s="1372"/>
      <c r="S165" s="268"/>
      <c r="T165" s="270"/>
      <c r="U165" s="180"/>
    </row>
    <row r="166" spans="2:21" ht="19.5" customHeight="1" thickBot="1">
      <c r="B166" s="1365"/>
      <c r="C166" s="273" t="s">
        <v>154</v>
      </c>
      <c r="D166" s="758" t="str">
        <f>IF('①7.積算内訳（PR）'!D165="","",'①7.積算内訳（PR）'!D165)</f>
        <v/>
      </c>
      <c r="E166" s="289">
        <f>SUM(F166:H166)</f>
        <v>0</v>
      </c>
      <c r="F166" s="289" t="str">
        <f>IF($C$157="","",IF('⑧1.活動計画変更（PR）'!$C$36="変更",'⑦2.変更活動積算内訳（PR）'!M166,'①7.積算内訳（PR）'!F165))</f>
        <v/>
      </c>
      <c r="G166" s="289" t="str">
        <f>IF($C$157="","",IF('⑧1.活動計画変更（PR）'!$C$36="変更",'⑦2.変更活動積算内訳（PR）'!N166,'①7.積算内訳（PR）'!G165))</f>
        <v/>
      </c>
      <c r="H166" s="755" t="str">
        <f>IF($C$157="","",IF('⑧1.活動計画変更（PR）'!$C$36="変更",'⑦2.変更活動積算内訳（PR）'!O166,'①7.積算内訳（PR）'!H165))</f>
        <v/>
      </c>
      <c r="I166" s="1781"/>
      <c r="J166" s="273" t="s">
        <v>154</v>
      </c>
      <c r="K166" s="274"/>
      <c r="L166" s="289" t="str">
        <f t="shared" si="33"/>
        <v/>
      </c>
      <c r="M166" s="275"/>
      <c r="N166" s="275"/>
      <c r="O166" s="275"/>
      <c r="P166" s="1368"/>
      <c r="Q166" s="1375"/>
      <c r="R166" s="1376"/>
      <c r="S166" s="268"/>
      <c r="T166" s="270"/>
      <c r="U166" s="180"/>
    </row>
    <row r="167" spans="2:21" ht="37.5" customHeight="1">
      <c r="B167" s="204" t="str">
        <f>IF('⑧1.活動計画変更（PR）'!B38="","",'⑧1.活動計画変更（PR）'!B38)</f>
        <v/>
      </c>
      <c r="C167" s="1377" t="str">
        <f>IF(B167="","",IF('⑧1.活動計画変更（PR）'!D38="","",'⑧1.活動計画変更（PR）'!D38))</f>
        <v/>
      </c>
      <c r="D167" s="1378"/>
      <c r="E167" s="284">
        <f>SUM(E168:E176)</f>
        <v>0</v>
      </c>
      <c r="F167" s="284">
        <f>SUM(F168:F176)</f>
        <v>0</v>
      </c>
      <c r="G167" s="284">
        <f>SUM(G168:G176)</f>
        <v>0</v>
      </c>
      <c r="H167" s="756">
        <f>SUM(H168:H176)</f>
        <v>0</v>
      </c>
      <c r="I167" s="760" t="str">
        <f>IF('⑧1.活動計画変更（PR）'!C39="変更",'⑧1.活動計画変更（PR）'!B38,IF('⑧1.活動計画変更（PR）'!C39="中止",'⑧1.活動計画変更（PR）'!B38,""))</f>
        <v/>
      </c>
      <c r="J167" s="1377" t="str">
        <f>IF('⑧1.活動計画変更（PR）'!C39="変更",'⑧1.活動計画変更（PR）'!D39,"")</f>
        <v/>
      </c>
      <c r="K167" s="1378"/>
      <c r="L167" s="284" t="str">
        <f>IF(SUM(L168:L176)=0,"",SUM(L168:L176))</f>
        <v/>
      </c>
      <c r="M167" s="284" t="str">
        <f>IF(SUM(M168:M176)=0,"",SUM(M168:M176))</f>
        <v/>
      </c>
      <c r="N167" s="284" t="str">
        <f>IF(SUM(N168:N176)=0,"",SUM(N168:N176))</f>
        <v/>
      </c>
      <c r="O167" s="284" t="str">
        <f>IF(SUM(O168:O176)=0,"",SUM(O168:O176))</f>
        <v/>
      </c>
      <c r="P167" s="277"/>
      <c r="Q167" s="1379"/>
      <c r="R167" s="1380"/>
      <c r="S167" s="259"/>
      <c r="T167" s="257"/>
      <c r="U167" s="180"/>
    </row>
    <row r="168" spans="2:21" ht="18.75" customHeight="1">
      <c r="B168" s="1363"/>
      <c r="C168" s="260" t="s">
        <v>147</v>
      </c>
      <c r="D168" s="261"/>
      <c r="E168" s="287">
        <f>SUM(F168:H168)</f>
        <v>0</v>
      </c>
      <c r="F168" s="287" t="str">
        <f>IF($C$167="","",IF('⑧1.活動計画変更（PR）'!$C$38="変更",'⑦2.変更活動積算内訳（PR）'!M168,'①7.積算内訳（PR）'!F167))</f>
        <v/>
      </c>
      <c r="G168" s="287" t="str">
        <f>IF($C$167="","",IF('⑧1.活動計画変更（PR）'!$C$38="変更",'⑦2.変更活動積算内訳（PR）'!N168,'①7.積算内訳（PR）'!G167))</f>
        <v/>
      </c>
      <c r="H168" s="752" t="str">
        <f>IF($C$167="","",IF('⑧1.活動計画変更（PR）'!$C$38="変更",'⑦2.変更活動積算内訳（PR）'!O168,'①7.積算内訳（PR）'!H167))</f>
        <v/>
      </c>
      <c r="I168" s="1779" t="str">
        <f>IF('⑧1.活動計画変更（PR）'!C39="選択","",IF('⑧1.活動計画変更（PR）'!C39="変更",'⑧1.活動計画変更（PR）'!C39,IF('⑧1.活動計画変更（PR）'!C39="中止","中止","")))</f>
        <v/>
      </c>
      <c r="J168" s="260" t="s">
        <v>147</v>
      </c>
      <c r="K168" s="261"/>
      <c r="L168" s="287" t="str">
        <f>IF(SUM(M168:O168)=0,"",SUM(M168:O168))</f>
        <v/>
      </c>
      <c r="M168" s="262"/>
      <c r="N168" s="262"/>
      <c r="O168" s="262"/>
      <c r="P168" s="1366"/>
      <c r="Q168" s="1369"/>
      <c r="R168" s="1370"/>
      <c r="S168" s="268"/>
      <c r="T168" s="270"/>
      <c r="U168" s="180"/>
    </row>
    <row r="169" spans="2:21" ht="18.75" customHeight="1">
      <c r="B169" s="1364"/>
      <c r="C169" s="264" t="s">
        <v>148</v>
      </c>
      <c r="D169" s="265"/>
      <c r="E169" s="288">
        <f t="shared" ref="E169:E175" si="34">SUM(F169:H169)</f>
        <v>0</v>
      </c>
      <c r="F169" s="288" t="str">
        <f>IF($C$167="","",IF('⑧1.活動計画変更（PR）'!$C$38="変更",'⑦2.変更活動積算内訳（PR）'!M169,'①7.積算内訳（PR）'!F168))</f>
        <v/>
      </c>
      <c r="G169" s="288" t="str">
        <f>IF($C$167="","",IF('⑧1.活動計画変更（PR）'!$C$38="変更",'⑦2.変更活動積算内訳（PR）'!N169,'①7.積算内訳（PR）'!G168))</f>
        <v/>
      </c>
      <c r="H169" s="753" t="str">
        <f>IF($C$167="","",IF('⑧1.活動計画変更（PR）'!$C$38="変更",'⑦2.変更活動積算内訳（PR）'!O169,'①7.積算内訳（PR）'!H168))</f>
        <v/>
      </c>
      <c r="I169" s="1780"/>
      <c r="J169" s="264" t="s">
        <v>148</v>
      </c>
      <c r="K169" s="265"/>
      <c r="L169" s="288" t="str">
        <f t="shared" ref="L169:L176" si="35">IF(SUM(M169:O169)=0,"",SUM(M169:O169))</f>
        <v/>
      </c>
      <c r="M169" s="266"/>
      <c r="N169" s="266"/>
      <c r="O169" s="266"/>
      <c r="P169" s="1367"/>
      <c r="Q169" s="1371"/>
      <c r="R169" s="1372"/>
      <c r="S169" s="259"/>
      <c r="T169" s="257"/>
      <c r="U169" s="180"/>
    </row>
    <row r="170" spans="2:21" ht="18.75" customHeight="1">
      <c r="B170" s="1364"/>
      <c r="C170" s="264" t="s">
        <v>149</v>
      </c>
      <c r="D170" s="265"/>
      <c r="E170" s="288">
        <f t="shared" si="34"/>
        <v>0</v>
      </c>
      <c r="F170" s="288" t="str">
        <f>IF($C$167="","",IF('⑧1.活動計画変更（PR）'!$C$38="変更",'⑦2.変更活動積算内訳（PR）'!M170,'①7.積算内訳（PR）'!F169))</f>
        <v/>
      </c>
      <c r="G170" s="288" t="str">
        <f>IF($C$167="","",IF('⑧1.活動計画変更（PR）'!$C$38="変更",'⑦2.変更活動積算内訳（PR）'!N170,'①7.積算内訳（PR）'!G169))</f>
        <v/>
      </c>
      <c r="H170" s="753" t="str">
        <f>IF($C$167="","",IF('⑧1.活動計画変更（PR）'!$C$38="変更",'⑦2.変更活動積算内訳（PR）'!O170,'①7.積算内訳（PR）'!H169))</f>
        <v/>
      </c>
      <c r="I170" s="1780"/>
      <c r="J170" s="264" t="s">
        <v>149</v>
      </c>
      <c r="K170" s="265"/>
      <c r="L170" s="288" t="str">
        <f t="shared" si="35"/>
        <v/>
      </c>
      <c r="M170" s="266"/>
      <c r="N170" s="266"/>
      <c r="O170" s="266"/>
      <c r="P170" s="1367"/>
      <c r="Q170" s="1371"/>
      <c r="R170" s="1372"/>
      <c r="S170" s="259"/>
      <c r="T170" s="257"/>
      <c r="U170" s="180"/>
    </row>
    <row r="171" spans="2:21" ht="18.75" customHeight="1">
      <c r="B171" s="1364"/>
      <c r="C171" s="269" t="s">
        <v>150</v>
      </c>
      <c r="D171" s="265"/>
      <c r="E171" s="288">
        <f t="shared" si="34"/>
        <v>0</v>
      </c>
      <c r="F171" s="288" t="str">
        <f>IF($C$167="","",IF('⑧1.活動計画変更（PR）'!$C$38="変更",'⑦2.変更活動積算内訳（PR）'!M171,'①7.積算内訳（PR）'!F170))</f>
        <v/>
      </c>
      <c r="G171" s="288" t="str">
        <f>IF($C$167="","",IF('⑧1.活動計画変更（PR）'!$C$38="変更",'⑦2.変更活動積算内訳（PR）'!N171,'①7.積算内訳（PR）'!G170))</f>
        <v/>
      </c>
      <c r="H171" s="753" t="str">
        <f>IF($C$167="","",IF('⑧1.活動計画変更（PR）'!$C$38="変更",'⑦2.変更活動積算内訳（PR）'!O171,'①7.積算内訳（PR）'!H170))</f>
        <v/>
      </c>
      <c r="I171" s="1780"/>
      <c r="J171" s="269" t="s">
        <v>150</v>
      </c>
      <c r="K171" s="265"/>
      <c r="L171" s="288" t="str">
        <f t="shared" si="35"/>
        <v/>
      </c>
      <c r="M171" s="266"/>
      <c r="N171" s="266"/>
      <c r="O171" s="266"/>
      <c r="P171" s="1367"/>
      <c r="Q171" s="1371"/>
      <c r="R171" s="1372"/>
      <c r="S171" s="259"/>
      <c r="T171" s="257"/>
      <c r="U171" s="180"/>
    </row>
    <row r="172" spans="2:21" ht="18.75" customHeight="1">
      <c r="B172" s="1364"/>
      <c r="C172" s="264" t="s">
        <v>151</v>
      </c>
      <c r="D172" s="265"/>
      <c r="E172" s="288">
        <f t="shared" si="34"/>
        <v>0</v>
      </c>
      <c r="F172" s="288" t="str">
        <f>IF($C$167="","",IF('⑧1.活動計画変更（PR）'!$C$38="変更",'⑦2.変更活動積算内訳（PR）'!M172,'①7.積算内訳（PR）'!F171))</f>
        <v/>
      </c>
      <c r="G172" s="288" t="str">
        <f>IF($C$167="","",IF('⑧1.活動計画変更（PR）'!$C$38="変更",'⑦2.変更活動積算内訳（PR）'!N172,'①7.積算内訳（PR）'!G171))</f>
        <v/>
      </c>
      <c r="H172" s="753" t="str">
        <f>IF($C$167="","",IF('⑧1.活動計画変更（PR）'!$C$38="変更",'⑦2.変更活動積算内訳（PR）'!O172,'①7.積算内訳（PR）'!H171))</f>
        <v/>
      </c>
      <c r="I172" s="1780"/>
      <c r="J172" s="264" t="s">
        <v>151</v>
      </c>
      <c r="K172" s="265"/>
      <c r="L172" s="288" t="str">
        <f t="shared" si="35"/>
        <v/>
      </c>
      <c r="M172" s="266"/>
      <c r="N172" s="266"/>
      <c r="O172" s="266"/>
      <c r="P172" s="1367"/>
      <c r="Q172" s="1371"/>
      <c r="R172" s="1372"/>
      <c r="S172" s="268"/>
      <c r="T172" s="270"/>
      <c r="U172" s="180"/>
    </row>
    <row r="173" spans="2:21" ht="18.75" customHeight="1">
      <c r="B173" s="1364"/>
      <c r="C173" s="264" t="s">
        <v>152</v>
      </c>
      <c r="D173" s="265"/>
      <c r="E173" s="288">
        <f t="shared" si="34"/>
        <v>0</v>
      </c>
      <c r="F173" s="754" t="str">
        <f>IF($C$167="","",IF('⑧1.活動計画変更（PR）'!$C$38="変更",'⑦2.変更活動積算内訳（PR）'!M173,'①7.積算内訳（PR）'!F172))</f>
        <v/>
      </c>
      <c r="G173" s="754" t="str">
        <f>IF($C$167="","",IF('⑧1.活動計画変更（PR）'!$C$38="変更",'⑦2.変更活動積算内訳（PR）'!N173,'①7.積算内訳（PR）'!G172))</f>
        <v/>
      </c>
      <c r="H173" s="753" t="str">
        <f>IF($C$167="","",IF('⑧1.活動計画変更（PR）'!$C$38="変更",'⑦2.変更活動積算内訳（PR）'!O173,'①7.積算内訳（PR）'!H172))</f>
        <v/>
      </c>
      <c r="I173" s="1780"/>
      <c r="J173" s="264" t="s">
        <v>152</v>
      </c>
      <c r="K173" s="265"/>
      <c r="L173" s="288" t="str">
        <f t="shared" si="35"/>
        <v/>
      </c>
      <c r="M173" s="278"/>
      <c r="N173" s="278"/>
      <c r="O173" s="278"/>
      <c r="P173" s="1367"/>
      <c r="Q173" s="1371"/>
      <c r="R173" s="1372"/>
      <c r="S173" s="268"/>
      <c r="T173" s="270"/>
      <c r="U173" s="180"/>
    </row>
    <row r="174" spans="2:21" ht="18.75" customHeight="1">
      <c r="B174" s="1364"/>
      <c r="C174" s="272" t="s">
        <v>631</v>
      </c>
      <c r="D174" s="265"/>
      <c r="E174" s="288">
        <f t="shared" si="34"/>
        <v>0</v>
      </c>
      <c r="F174" s="288" t="str">
        <f>IF($C$167="","",IF('⑧1.活動計画変更（PR）'!$C$38="変更",'⑦2.変更活動積算内訳（PR）'!M174,'①7.積算内訳（PR）'!F173))</f>
        <v/>
      </c>
      <c r="G174" s="288" t="str">
        <f>IF($C$167="","",IF('⑧1.活動計画変更（PR）'!$C$38="変更",'⑦2.変更活動積算内訳（PR）'!N174,'①7.積算内訳（PR）'!G173))</f>
        <v/>
      </c>
      <c r="H174" s="753" t="str">
        <f>IF($C$167="","",IF('⑧1.活動計画変更（PR）'!$C$38="変更",'⑦2.変更活動積算内訳（PR）'!O174,'①7.積算内訳（PR）'!H173))</f>
        <v/>
      </c>
      <c r="I174" s="1780"/>
      <c r="J174" s="272" t="s">
        <v>631</v>
      </c>
      <c r="K174" s="265"/>
      <c r="L174" s="288" t="str">
        <f t="shared" si="35"/>
        <v/>
      </c>
      <c r="M174" s="266"/>
      <c r="N174" s="266"/>
      <c r="O174" s="266"/>
      <c r="P174" s="1367"/>
      <c r="Q174" s="1371"/>
      <c r="R174" s="1372"/>
      <c r="S174" s="268"/>
      <c r="T174" s="270"/>
      <c r="U174" s="180"/>
    </row>
    <row r="175" spans="2:21" ht="18.75" customHeight="1">
      <c r="B175" s="1364"/>
      <c r="C175" s="264" t="s">
        <v>153</v>
      </c>
      <c r="D175" s="265"/>
      <c r="E175" s="288">
        <f t="shared" si="34"/>
        <v>0</v>
      </c>
      <c r="F175" s="288" t="str">
        <f>IF($C$167="","",IF('⑧1.活動計画変更（PR）'!$C$38="変更",'⑦2.変更活動積算内訳（PR）'!M175,'①7.積算内訳（PR）'!F174))</f>
        <v/>
      </c>
      <c r="G175" s="288" t="str">
        <f>IF($C$167="","",IF('⑧1.活動計画変更（PR）'!$C$38="変更",'⑦2.変更活動積算内訳（PR）'!N175,'①7.積算内訳（PR）'!G174))</f>
        <v/>
      </c>
      <c r="H175" s="753" t="str">
        <f>IF($C$167="","",IF('⑧1.活動計画変更（PR）'!$C$38="変更",'⑦2.変更活動積算内訳（PR）'!O175,'①7.積算内訳（PR）'!H174))</f>
        <v/>
      </c>
      <c r="I175" s="1780"/>
      <c r="J175" s="264" t="s">
        <v>153</v>
      </c>
      <c r="K175" s="265"/>
      <c r="L175" s="288" t="str">
        <f t="shared" si="35"/>
        <v/>
      </c>
      <c r="M175" s="266"/>
      <c r="N175" s="266"/>
      <c r="O175" s="266"/>
      <c r="P175" s="1367"/>
      <c r="Q175" s="1371"/>
      <c r="R175" s="1372"/>
      <c r="S175" s="268"/>
      <c r="T175" s="270"/>
      <c r="U175" s="180"/>
    </row>
    <row r="176" spans="2:21" ht="18.75" customHeight="1" thickBot="1">
      <c r="B176" s="1364"/>
      <c r="C176" s="837" t="s">
        <v>154</v>
      </c>
      <c r="D176" s="758" t="str">
        <f>IF('①7.積算内訳（PR）'!D175="","",'①7.積算内訳（PR）'!D175)</f>
        <v/>
      </c>
      <c r="E176" s="761">
        <f>SUM(F176:H176)</f>
        <v>0</v>
      </c>
      <c r="F176" s="289" t="str">
        <f>IF($C$167="","",IF('⑧1.活動計画変更（PR）'!$C$38="変更",'⑦2.変更活動積算内訳（PR）'!M176,'①7.積算内訳（PR）'!F175))</f>
        <v/>
      </c>
      <c r="G176" s="289" t="str">
        <f>IF($C$167="","",IF('⑧1.活動計画変更（PR）'!$C$38="変更",'⑦2.変更活動積算内訳（PR）'!N176,'①7.積算内訳（PR）'!G175))</f>
        <v/>
      </c>
      <c r="H176" s="755" t="str">
        <f>IF($C$167="","",IF('⑧1.活動計画変更（PR）'!$C$38="変更",'⑦2.変更活動積算内訳（PR）'!O176,'①7.積算内訳（PR）'!H175))</f>
        <v/>
      </c>
      <c r="I176" s="1781"/>
      <c r="J176" s="273" t="s">
        <v>154</v>
      </c>
      <c r="K176" s="274"/>
      <c r="L176" s="761" t="str">
        <f t="shared" si="35"/>
        <v/>
      </c>
      <c r="M176" s="748"/>
      <c r="N176" s="748"/>
      <c r="O176" s="748"/>
      <c r="P176" s="1367"/>
      <c r="Q176" s="1404"/>
      <c r="R176" s="1405"/>
      <c r="S176" s="268"/>
      <c r="T176" s="270"/>
      <c r="U176" s="180"/>
    </row>
    <row r="177" spans="2:21" ht="37.5" customHeight="1">
      <c r="B177" s="285" t="str">
        <f>IF('⑧1.活動計画変更（PR）'!B40="","",'⑧1.活動計画変更（PR）'!B40)</f>
        <v/>
      </c>
      <c r="C177" s="1359" t="str">
        <f>IF(B177="","",IF('⑧1.活動計画変更（PR）'!D40="","",'⑧1.活動計画変更（PR）'!D40))</f>
        <v/>
      </c>
      <c r="D177" s="1360"/>
      <c r="E177" s="286">
        <f>SUM(E178:E186)</f>
        <v>0</v>
      </c>
      <c r="F177" s="286">
        <f>SUM(F178:F186)</f>
        <v>0</v>
      </c>
      <c r="G177" s="286">
        <f>SUM(G178:G186)</f>
        <v>0</v>
      </c>
      <c r="H177" s="757">
        <f>SUM(H178:H186)</f>
        <v>0</v>
      </c>
      <c r="I177" s="760" t="str">
        <f>IF('⑧1.活動計画変更（PR）'!C41="変更",'⑧1.活動計画変更（PR）'!B40,IF('⑧1.活動計画変更（PR）'!C41="中止",'⑧1.活動計画変更（PR）'!B40,""))</f>
        <v/>
      </c>
      <c r="J177" s="1377" t="str">
        <f>IF('⑧1.活動計画変更（PR）'!C41="変更",'⑧1.活動計画変更（PR）'!D41,"")</f>
        <v/>
      </c>
      <c r="K177" s="1378"/>
      <c r="L177" s="286" t="str">
        <f>IF(SUM(L178:L186)=0,"",SUM(L178:L186))</f>
        <v/>
      </c>
      <c r="M177" s="286" t="str">
        <f>IF(SUM(M178:M186)=0,"",SUM(M178:M186))</f>
        <v/>
      </c>
      <c r="N177" s="286" t="str">
        <f>IF(SUM(N178:N186)=0,"",SUM(N178:N186))</f>
        <v/>
      </c>
      <c r="O177" s="286" t="str">
        <f>IF(SUM(O178:O186)=0,"",SUM(O178:O186))</f>
        <v/>
      </c>
      <c r="P177" s="280"/>
      <c r="Q177" s="1361"/>
      <c r="R177" s="1362"/>
      <c r="S177" s="259"/>
      <c r="T177" s="257"/>
      <c r="U177" s="180"/>
    </row>
    <row r="178" spans="2:21" ht="18.75" customHeight="1">
      <c r="B178" s="1363"/>
      <c r="C178" s="260" t="s">
        <v>147</v>
      </c>
      <c r="D178" s="261"/>
      <c r="E178" s="287">
        <f>SUM(F178:H178)</f>
        <v>0</v>
      </c>
      <c r="F178" s="287" t="str">
        <f>IF($C$177="","",IF('⑧1.活動計画変更（PR）'!$C$40="変更",'⑦2.変更活動積算内訳（PR）'!M178,'①7.積算内訳（PR）'!F177))</f>
        <v/>
      </c>
      <c r="G178" s="287" t="str">
        <f>IF($C$177="","",IF('⑧1.活動計画変更（PR）'!$C$40="変更",'⑦2.変更活動積算内訳（PR）'!N178,'①7.積算内訳（PR）'!G177))</f>
        <v/>
      </c>
      <c r="H178" s="752" t="str">
        <f>IF($C$177="","",IF('⑧1.活動計画変更（PR）'!$C$40="変更",'⑦2.変更活動積算内訳（PR）'!O178,'①7.積算内訳（PR）'!H177))</f>
        <v/>
      </c>
      <c r="I178" s="1779" t="str">
        <f>IF('⑧1.活動計画変更（PR）'!C41="選択","",IF('⑧1.活動計画変更（PR）'!C41="変更",'⑧1.活動計画変更（PR）'!C41,IF('⑧1.活動計画変更（PR）'!C41="中止","中止","")))</f>
        <v/>
      </c>
      <c r="J178" s="260" t="s">
        <v>147</v>
      </c>
      <c r="K178" s="261"/>
      <c r="L178" s="287" t="str">
        <f>IF(SUM(M178:O178)=0,"",SUM(M178:O178))</f>
        <v/>
      </c>
      <c r="M178" s="262"/>
      <c r="N178" s="262"/>
      <c r="O178" s="262"/>
      <c r="P178" s="1366"/>
      <c r="Q178" s="1369"/>
      <c r="R178" s="1370"/>
      <c r="S178" s="268"/>
      <c r="T178" s="270"/>
      <c r="U178" s="180"/>
    </row>
    <row r="179" spans="2:21" ht="18.75" customHeight="1">
      <c r="B179" s="1364"/>
      <c r="C179" s="264" t="s">
        <v>148</v>
      </c>
      <c r="D179" s="265"/>
      <c r="E179" s="288">
        <f t="shared" ref="E179:E185" si="36">SUM(F179:H179)</f>
        <v>0</v>
      </c>
      <c r="F179" s="288" t="str">
        <f>IF($C$177="","",IF('⑧1.活動計画変更（PR）'!$C$40="変更",'⑦2.変更活動積算内訳（PR）'!M179,'①7.積算内訳（PR）'!F178))</f>
        <v/>
      </c>
      <c r="G179" s="288" t="str">
        <f>IF($C$177="","",IF('⑧1.活動計画変更（PR）'!$C$40="変更",'⑦2.変更活動積算内訳（PR）'!N179,'①7.積算内訳（PR）'!G178))</f>
        <v/>
      </c>
      <c r="H179" s="753" t="str">
        <f>IF($C$177="","",IF('⑧1.活動計画変更（PR）'!$C$40="変更",'⑦2.変更活動積算内訳（PR）'!O179,'①7.積算内訳（PR）'!H178))</f>
        <v/>
      </c>
      <c r="I179" s="1780"/>
      <c r="J179" s="264" t="s">
        <v>148</v>
      </c>
      <c r="K179" s="265"/>
      <c r="L179" s="288" t="str">
        <f t="shared" ref="L179:L186" si="37">IF(SUM(M179:O179)=0,"",SUM(M179:O179))</f>
        <v/>
      </c>
      <c r="M179" s="266"/>
      <c r="N179" s="266"/>
      <c r="O179" s="266"/>
      <c r="P179" s="1367"/>
      <c r="Q179" s="1371"/>
      <c r="R179" s="1372"/>
      <c r="S179" s="259"/>
      <c r="T179" s="257"/>
      <c r="U179" s="180"/>
    </row>
    <row r="180" spans="2:21" ht="18.75" customHeight="1">
      <c r="B180" s="1364"/>
      <c r="C180" s="264" t="s">
        <v>149</v>
      </c>
      <c r="D180" s="265"/>
      <c r="E180" s="288">
        <f t="shared" si="36"/>
        <v>0</v>
      </c>
      <c r="F180" s="288" t="str">
        <f>IF($C$177="","",IF('⑧1.活動計画変更（PR）'!$C$40="変更",'⑦2.変更活動積算内訳（PR）'!M180,'①7.積算内訳（PR）'!F179))</f>
        <v/>
      </c>
      <c r="G180" s="288" t="str">
        <f>IF($C$177="","",IF('⑧1.活動計画変更（PR）'!$C$40="変更",'⑦2.変更活動積算内訳（PR）'!N180,'①7.積算内訳（PR）'!G179))</f>
        <v/>
      </c>
      <c r="H180" s="753" t="str">
        <f>IF($C$177="","",IF('⑧1.活動計画変更（PR）'!$C$40="変更",'⑦2.変更活動積算内訳（PR）'!O180,'①7.積算内訳（PR）'!H179))</f>
        <v/>
      </c>
      <c r="I180" s="1780"/>
      <c r="J180" s="264" t="s">
        <v>149</v>
      </c>
      <c r="K180" s="265"/>
      <c r="L180" s="288" t="str">
        <f t="shared" si="37"/>
        <v/>
      </c>
      <c r="M180" s="266"/>
      <c r="N180" s="266"/>
      <c r="O180" s="266"/>
      <c r="P180" s="1367"/>
      <c r="Q180" s="1371"/>
      <c r="R180" s="1372"/>
      <c r="S180" s="259"/>
      <c r="T180" s="257"/>
      <c r="U180" s="180"/>
    </row>
    <row r="181" spans="2:21" ht="18.75" customHeight="1">
      <c r="B181" s="1364"/>
      <c r="C181" s="269" t="s">
        <v>150</v>
      </c>
      <c r="D181" s="265"/>
      <c r="E181" s="288">
        <f t="shared" si="36"/>
        <v>0</v>
      </c>
      <c r="F181" s="288" t="str">
        <f>IF($C$177="","",IF('⑧1.活動計画変更（PR）'!$C$40="変更",'⑦2.変更活動積算内訳（PR）'!M181,'①7.積算内訳（PR）'!F180))</f>
        <v/>
      </c>
      <c r="G181" s="288" t="str">
        <f>IF($C$177="","",IF('⑧1.活動計画変更（PR）'!$C$40="変更",'⑦2.変更活動積算内訳（PR）'!N181,'①7.積算内訳（PR）'!G180))</f>
        <v/>
      </c>
      <c r="H181" s="753" t="str">
        <f>IF($C$177="","",IF('⑧1.活動計画変更（PR）'!$C$40="変更",'⑦2.変更活動積算内訳（PR）'!O181,'①7.積算内訳（PR）'!H180))</f>
        <v/>
      </c>
      <c r="I181" s="1780"/>
      <c r="J181" s="269" t="s">
        <v>150</v>
      </c>
      <c r="K181" s="265"/>
      <c r="L181" s="288" t="str">
        <f t="shared" si="37"/>
        <v/>
      </c>
      <c r="M181" s="266"/>
      <c r="N181" s="266"/>
      <c r="O181" s="266"/>
      <c r="P181" s="1367"/>
      <c r="Q181" s="1371"/>
      <c r="R181" s="1372"/>
      <c r="S181" s="259"/>
      <c r="T181" s="257"/>
      <c r="U181" s="180"/>
    </row>
    <row r="182" spans="2:21" ht="18.75" customHeight="1">
      <c r="B182" s="1364"/>
      <c r="C182" s="264" t="s">
        <v>151</v>
      </c>
      <c r="D182" s="265"/>
      <c r="E182" s="288">
        <f t="shared" si="36"/>
        <v>0</v>
      </c>
      <c r="F182" s="288" t="str">
        <f>IF($C$177="","",IF('⑧1.活動計画変更（PR）'!$C$40="変更",'⑦2.変更活動積算内訳（PR）'!M182,'①7.積算内訳（PR）'!F181))</f>
        <v/>
      </c>
      <c r="G182" s="288" t="str">
        <f>IF($C$177="","",IF('⑧1.活動計画変更（PR）'!$C$40="変更",'⑦2.変更活動積算内訳（PR）'!N182,'①7.積算内訳（PR）'!G181))</f>
        <v/>
      </c>
      <c r="H182" s="753" t="str">
        <f>IF($C$177="","",IF('⑧1.活動計画変更（PR）'!$C$40="変更",'⑦2.変更活動積算内訳（PR）'!O182,'①7.積算内訳（PR）'!H181))</f>
        <v/>
      </c>
      <c r="I182" s="1780"/>
      <c r="J182" s="264" t="s">
        <v>151</v>
      </c>
      <c r="K182" s="265"/>
      <c r="L182" s="288" t="str">
        <f t="shared" si="37"/>
        <v/>
      </c>
      <c r="M182" s="266"/>
      <c r="N182" s="266"/>
      <c r="O182" s="266"/>
      <c r="P182" s="1367"/>
      <c r="Q182" s="1371"/>
      <c r="R182" s="1372"/>
      <c r="S182" s="268"/>
      <c r="T182" s="270"/>
      <c r="U182" s="180"/>
    </row>
    <row r="183" spans="2:21" ht="18.75" customHeight="1">
      <c r="B183" s="1364"/>
      <c r="C183" s="264" t="s">
        <v>152</v>
      </c>
      <c r="D183" s="265"/>
      <c r="E183" s="288">
        <f t="shared" si="36"/>
        <v>0</v>
      </c>
      <c r="F183" s="754" t="str">
        <f>IF($C$177="","",IF('⑧1.活動計画変更（PR）'!$C$40="変更",'⑦2.変更活動積算内訳（PR）'!M183,'①7.積算内訳（PR）'!F182))</f>
        <v/>
      </c>
      <c r="G183" s="754" t="str">
        <f>IF($C$177="","",IF('⑧1.活動計画変更（PR）'!$C$40="変更",'⑦2.変更活動積算内訳（PR）'!N183,'①7.積算内訳（PR）'!G182))</f>
        <v/>
      </c>
      <c r="H183" s="753" t="str">
        <f>IF($C$177="","",IF('⑧1.活動計画変更（PR）'!$C$40="変更",'⑦2.変更活動積算内訳（PR）'!O183,'①7.積算内訳（PR）'!H182))</f>
        <v/>
      </c>
      <c r="I183" s="1780"/>
      <c r="J183" s="264" t="s">
        <v>152</v>
      </c>
      <c r="K183" s="265"/>
      <c r="L183" s="288" t="str">
        <f t="shared" si="37"/>
        <v/>
      </c>
      <c r="M183" s="278"/>
      <c r="N183" s="278"/>
      <c r="O183" s="278"/>
      <c r="P183" s="1367"/>
      <c r="Q183" s="1373"/>
      <c r="R183" s="1374"/>
      <c r="S183" s="268"/>
      <c r="T183" s="270"/>
      <c r="U183" s="180"/>
    </row>
    <row r="184" spans="2:21" ht="18.75" customHeight="1">
      <c r="B184" s="1364"/>
      <c r="C184" s="272" t="s">
        <v>631</v>
      </c>
      <c r="D184" s="265"/>
      <c r="E184" s="288">
        <f t="shared" si="36"/>
        <v>0</v>
      </c>
      <c r="F184" s="288" t="str">
        <f>IF($C$177="","",IF('⑧1.活動計画変更（PR）'!$C$40="変更",'⑦2.変更活動積算内訳（PR）'!M184,'①7.積算内訳（PR）'!F183))</f>
        <v/>
      </c>
      <c r="G184" s="288" t="str">
        <f>IF($C$177="","",IF('⑧1.活動計画変更（PR）'!$C$40="変更",'⑦2.変更活動積算内訳（PR）'!N184,'①7.積算内訳（PR）'!G183))</f>
        <v/>
      </c>
      <c r="H184" s="753" t="str">
        <f>IF($C$177="","",IF('⑧1.活動計画変更（PR）'!$C$40="変更",'⑦2.変更活動積算内訳（PR）'!O184,'①7.積算内訳（PR）'!H183))</f>
        <v/>
      </c>
      <c r="I184" s="1780"/>
      <c r="J184" s="272" t="s">
        <v>631</v>
      </c>
      <c r="K184" s="265"/>
      <c r="L184" s="288" t="str">
        <f t="shared" si="37"/>
        <v/>
      </c>
      <c r="M184" s="266"/>
      <c r="N184" s="266"/>
      <c r="O184" s="266"/>
      <c r="P184" s="1367"/>
      <c r="Q184" s="1371"/>
      <c r="R184" s="1372"/>
      <c r="S184" s="268"/>
      <c r="T184" s="270"/>
      <c r="U184" s="180"/>
    </row>
    <row r="185" spans="2:21" ht="18.75" customHeight="1">
      <c r="B185" s="1364"/>
      <c r="C185" s="264" t="s">
        <v>153</v>
      </c>
      <c r="D185" s="265"/>
      <c r="E185" s="288">
        <f t="shared" si="36"/>
        <v>0</v>
      </c>
      <c r="F185" s="288" t="str">
        <f>IF($C$177="","",IF('⑧1.活動計画変更（PR）'!$C$40="変更",'⑦2.変更活動積算内訳（PR）'!M185,'①7.積算内訳（PR）'!F184))</f>
        <v/>
      </c>
      <c r="G185" s="288" t="str">
        <f>IF($C$177="","",IF('⑧1.活動計画変更（PR）'!$C$40="変更",'⑦2.変更活動積算内訳（PR）'!N185,'①7.積算内訳（PR）'!G184))</f>
        <v/>
      </c>
      <c r="H185" s="753" t="str">
        <f>IF($C$177="","",IF('⑧1.活動計画変更（PR）'!$C$40="変更",'⑦2.変更活動積算内訳（PR）'!O185,'①7.積算内訳（PR）'!H184))</f>
        <v/>
      </c>
      <c r="I185" s="1780"/>
      <c r="J185" s="264" t="s">
        <v>153</v>
      </c>
      <c r="K185" s="265"/>
      <c r="L185" s="288" t="str">
        <f t="shared" si="37"/>
        <v/>
      </c>
      <c r="M185" s="266"/>
      <c r="N185" s="266"/>
      <c r="O185" s="266"/>
      <c r="P185" s="1367"/>
      <c r="Q185" s="1371"/>
      <c r="R185" s="1372"/>
      <c r="S185" s="268"/>
      <c r="T185" s="270"/>
      <c r="U185" s="180"/>
    </row>
    <row r="186" spans="2:21" ht="18.75" customHeight="1" thickBot="1">
      <c r="B186" s="1365"/>
      <c r="C186" s="273" t="s">
        <v>154</v>
      </c>
      <c r="D186" s="758" t="str">
        <f>IF('①7.積算内訳（PR）'!D185="","",'①7.積算内訳（PR）'!D185)</f>
        <v/>
      </c>
      <c r="E186" s="289">
        <f>SUM(F186:H186)</f>
        <v>0</v>
      </c>
      <c r="F186" s="289" t="str">
        <f>IF($C$177="","",IF('⑧1.活動計画変更（PR）'!$C$40="変更",'⑦2.変更活動積算内訳（PR）'!M186,'①7.積算内訳（PR）'!F185))</f>
        <v/>
      </c>
      <c r="G186" s="289" t="str">
        <f>IF($C$177="","",IF('⑧1.活動計画変更（PR）'!$C$40="変更",'⑦2.変更活動積算内訳（PR）'!N186,'①7.積算内訳（PR）'!G185))</f>
        <v/>
      </c>
      <c r="H186" s="755" t="str">
        <f>IF($C$177="","",IF('⑧1.活動計画変更（PR）'!$C$40="変更",'⑦2.変更活動積算内訳（PR）'!O186,'①7.積算内訳（PR）'!H185))</f>
        <v/>
      </c>
      <c r="I186" s="1781"/>
      <c r="J186" s="273" t="s">
        <v>154</v>
      </c>
      <c r="K186" s="274"/>
      <c r="L186" s="289" t="str">
        <f t="shared" si="37"/>
        <v/>
      </c>
      <c r="M186" s="275"/>
      <c r="N186" s="275"/>
      <c r="O186" s="275"/>
      <c r="P186" s="1368"/>
      <c r="Q186" s="1375"/>
      <c r="R186" s="1376"/>
      <c r="S186" s="268"/>
      <c r="T186" s="270"/>
      <c r="U186" s="180"/>
    </row>
    <row r="187" spans="2:21" ht="37.5" customHeight="1">
      <c r="B187" s="204" t="str">
        <f>IF('⑧1.活動計画変更（PR）'!B42="","",'⑧1.活動計画変更（PR）'!B42)</f>
        <v/>
      </c>
      <c r="C187" s="1377" t="str">
        <f>IF(B187="","",IF('⑧1.活動計画変更（PR）'!D42="","",'⑧1.活動計画変更（PR）'!D42))</f>
        <v/>
      </c>
      <c r="D187" s="1378"/>
      <c r="E187" s="284">
        <f>SUM(E188:E196)</f>
        <v>0</v>
      </c>
      <c r="F187" s="284">
        <f>SUM(F188:F196)</f>
        <v>0</v>
      </c>
      <c r="G187" s="284">
        <f>SUM(G188:G196)</f>
        <v>0</v>
      </c>
      <c r="H187" s="756">
        <f>SUM(H188:H196)</f>
        <v>0</v>
      </c>
      <c r="I187" s="760" t="str">
        <f>IF('⑧1.活動計画変更（PR）'!C43="変更",'⑧1.活動計画変更（PR）'!B42,IF('⑧1.活動計画変更（PR）'!C43="中止",'⑧1.活動計画変更（PR）'!B42,""))</f>
        <v/>
      </c>
      <c r="J187" s="1377" t="str">
        <f>IF('⑧1.活動計画変更（PR）'!C43="変更",'⑧1.活動計画変更（PR）'!D43,"")</f>
        <v/>
      </c>
      <c r="K187" s="1378"/>
      <c r="L187" s="284" t="str">
        <f>IF(SUM(L188:L196)=0,"",SUM(L188:L196))</f>
        <v/>
      </c>
      <c r="M187" s="284" t="str">
        <f>IF(SUM(M188:M196)=0,"",SUM(M188:M196))</f>
        <v/>
      </c>
      <c r="N187" s="284" t="str">
        <f>IF(SUM(N188:N196)=0,"",SUM(N188:N196))</f>
        <v/>
      </c>
      <c r="O187" s="284" t="str">
        <f>IF(SUM(O188:O196)=0,"",SUM(O188:O196))</f>
        <v/>
      </c>
      <c r="P187" s="277"/>
      <c r="Q187" s="1379"/>
      <c r="R187" s="1380"/>
      <c r="S187" s="259"/>
      <c r="T187" s="257"/>
      <c r="U187" s="180"/>
    </row>
    <row r="188" spans="2:21" ht="18.75" customHeight="1">
      <c r="B188" s="1363"/>
      <c r="C188" s="260" t="s">
        <v>147</v>
      </c>
      <c r="D188" s="261"/>
      <c r="E188" s="287">
        <f>SUM(F188:H188)</f>
        <v>0</v>
      </c>
      <c r="F188" s="287" t="str">
        <f>IF($C$187="","",IF('⑧1.活動計画変更（PR）'!$C$42="変更",'⑦2.変更活動積算内訳（PR）'!M188,'①7.積算内訳（PR）'!F187))</f>
        <v/>
      </c>
      <c r="G188" s="287" t="str">
        <f>IF($C$187="","",IF('⑧1.活動計画変更（PR）'!$C$42="変更",'⑦2.変更活動積算内訳（PR）'!N188,'①7.積算内訳（PR）'!G187))</f>
        <v/>
      </c>
      <c r="H188" s="752" t="str">
        <f>IF($C$187="","",IF('⑧1.活動計画変更（PR）'!$C$42="変更",'⑦2.変更活動積算内訳（PR）'!O188,'①7.積算内訳（PR）'!H187))</f>
        <v/>
      </c>
      <c r="I188" s="1779" t="str">
        <f>IF('⑧1.活動計画変更（PR）'!C43="選択","",IF('⑧1.活動計画変更（PR）'!C43="変更",'⑧1.活動計画変更（PR）'!C43,IF('⑧1.活動計画変更（PR）'!C43="中止","中止","")))</f>
        <v/>
      </c>
      <c r="J188" s="260" t="s">
        <v>147</v>
      </c>
      <c r="K188" s="261"/>
      <c r="L188" s="287" t="str">
        <f>IF(SUM(M188:O188)=0,"",SUM(M188:O188))</f>
        <v/>
      </c>
      <c r="M188" s="262"/>
      <c r="N188" s="262"/>
      <c r="O188" s="262"/>
      <c r="P188" s="1366"/>
      <c r="Q188" s="1369"/>
      <c r="R188" s="1370"/>
      <c r="S188" s="268"/>
      <c r="T188" s="270"/>
      <c r="U188" s="180"/>
    </row>
    <row r="189" spans="2:21" ht="18.75" customHeight="1">
      <c r="B189" s="1364"/>
      <c r="C189" s="264" t="s">
        <v>148</v>
      </c>
      <c r="D189" s="265"/>
      <c r="E189" s="288">
        <f t="shared" ref="E189:E195" si="38">SUM(F189:H189)</f>
        <v>0</v>
      </c>
      <c r="F189" s="288" t="str">
        <f>IF($C$187="","",IF('⑧1.活動計画変更（PR）'!$C$42="変更",'⑦2.変更活動積算内訳（PR）'!M189,'①7.積算内訳（PR）'!F188))</f>
        <v/>
      </c>
      <c r="G189" s="288" t="str">
        <f>IF($C$187="","",IF('⑧1.活動計画変更（PR）'!$C$42="変更",'⑦2.変更活動積算内訳（PR）'!N189,'①7.積算内訳（PR）'!G188))</f>
        <v/>
      </c>
      <c r="H189" s="753" t="str">
        <f>IF($C$187="","",IF('⑧1.活動計画変更（PR）'!$C$42="変更",'⑦2.変更活動積算内訳（PR）'!O189,'①7.積算内訳（PR）'!H188))</f>
        <v/>
      </c>
      <c r="I189" s="1780"/>
      <c r="J189" s="264" t="s">
        <v>148</v>
      </c>
      <c r="K189" s="265"/>
      <c r="L189" s="288" t="str">
        <f t="shared" ref="L189:L196" si="39">IF(SUM(M189:O189)=0,"",SUM(M189:O189))</f>
        <v/>
      </c>
      <c r="M189" s="266"/>
      <c r="N189" s="266"/>
      <c r="O189" s="266"/>
      <c r="P189" s="1367"/>
      <c r="Q189" s="1371"/>
      <c r="R189" s="1372"/>
      <c r="S189" s="259"/>
      <c r="T189" s="257"/>
      <c r="U189" s="180"/>
    </row>
    <row r="190" spans="2:21" ht="18.75" customHeight="1">
      <c r="B190" s="1364"/>
      <c r="C190" s="264" t="s">
        <v>149</v>
      </c>
      <c r="D190" s="265"/>
      <c r="E190" s="288">
        <f t="shared" si="38"/>
        <v>0</v>
      </c>
      <c r="F190" s="288" t="str">
        <f>IF($C$187="","",IF('⑧1.活動計画変更（PR）'!$C$42="変更",'⑦2.変更活動積算内訳（PR）'!M190,'①7.積算内訳（PR）'!F189))</f>
        <v/>
      </c>
      <c r="G190" s="288" t="str">
        <f>IF($C$187="","",IF('⑧1.活動計画変更（PR）'!$C$42="変更",'⑦2.変更活動積算内訳（PR）'!N190,'①7.積算内訳（PR）'!G189))</f>
        <v/>
      </c>
      <c r="H190" s="753" t="str">
        <f>IF($C$187="","",IF('⑧1.活動計画変更（PR）'!$C$42="変更",'⑦2.変更活動積算内訳（PR）'!O190,'①7.積算内訳（PR）'!H189))</f>
        <v/>
      </c>
      <c r="I190" s="1780"/>
      <c r="J190" s="264" t="s">
        <v>149</v>
      </c>
      <c r="K190" s="265"/>
      <c r="L190" s="288" t="str">
        <f t="shared" si="39"/>
        <v/>
      </c>
      <c r="M190" s="266"/>
      <c r="N190" s="266"/>
      <c r="O190" s="266"/>
      <c r="P190" s="1367"/>
      <c r="Q190" s="1371"/>
      <c r="R190" s="1372"/>
      <c r="S190" s="259"/>
      <c r="T190" s="257"/>
      <c r="U190" s="180"/>
    </row>
    <row r="191" spans="2:21" ht="18.75" customHeight="1">
      <c r="B191" s="1364"/>
      <c r="C191" s="269" t="s">
        <v>150</v>
      </c>
      <c r="D191" s="265"/>
      <c r="E191" s="288">
        <f t="shared" si="38"/>
        <v>0</v>
      </c>
      <c r="F191" s="288" t="str">
        <f>IF($C$187="","",IF('⑧1.活動計画変更（PR）'!$C$42="変更",'⑦2.変更活動積算内訳（PR）'!M191,'①7.積算内訳（PR）'!F190))</f>
        <v/>
      </c>
      <c r="G191" s="288" t="str">
        <f>IF($C$187="","",IF('⑧1.活動計画変更（PR）'!$C$42="変更",'⑦2.変更活動積算内訳（PR）'!N191,'①7.積算内訳（PR）'!G190))</f>
        <v/>
      </c>
      <c r="H191" s="753" t="str">
        <f>IF($C$187="","",IF('⑧1.活動計画変更（PR）'!$C$42="変更",'⑦2.変更活動積算内訳（PR）'!O191,'①7.積算内訳（PR）'!H190))</f>
        <v/>
      </c>
      <c r="I191" s="1780"/>
      <c r="J191" s="269" t="s">
        <v>150</v>
      </c>
      <c r="K191" s="265"/>
      <c r="L191" s="288" t="str">
        <f t="shared" si="39"/>
        <v/>
      </c>
      <c r="M191" s="266"/>
      <c r="N191" s="266"/>
      <c r="O191" s="266"/>
      <c r="P191" s="1367"/>
      <c r="Q191" s="1371"/>
      <c r="R191" s="1372"/>
      <c r="S191" s="259"/>
      <c r="T191" s="257"/>
      <c r="U191" s="180"/>
    </row>
    <row r="192" spans="2:21" ht="18.75" customHeight="1">
      <c r="B192" s="1364"/>
      <c r="C192" s="264" t="s">
        <v>151</v>
      </c>
      <c r="D192" s="265"/>
      <c r="E192" s="288">
        <f t="shared" si="38"/>
        <v>0</v>
      </c>
      <c r="F192" s="288" t="str">
        <f>IF($C$187="","",IF('⑧1.活動計画変更（PR）'!$C$42="変更",'⑦2.変更活動積算内訳（PR）'!M192,'①7.積算内訳（PR）'!F191))</f>
        <v/>
      </c>
      <c r="G192" s="288" t="str">
        <f>IF($C$187="","",IF('⑧1.活動計画変更（PR）'!$C$42="変更",'⑦2.変更活動積算内訳（PR）'!N192,'①7.積算内訳（PR）'!G191))</f>
        <v/>
      </c>
      <c r="H192" s="753" t="str">
        <f>IF($C$187="","",IF('⑧1.活動計画変更（PR）'!$C$42="変更",'⑦2.変更活動積算内訳（PR）'!O192,'①7.積算内訳（PR）'!H191))</f>
        <v/>
      </c>
      <c r="I192" s="1780"/>
      <c r="J192" s="264" t="s">
        <v>151</v>
      </c>
      <c r="K192" s="265"/>
      <c r="L192" s="288" t="str">
        <f t="shared" si="39"/>
        <v/>
      </c>
      <c r="M192" s="266"/>
      <c r="N192" s="266"/>
      <c r="O192" s="266"/>
      <c r="P192" s="1367"/>
      <c r="Q192" s="1371"/>
      <c r="R192" s="1372"/>
      <c r="S192" s="268"/>
      <c r="T192" s="270"/>
      <c r="U192" s="180"/>
    </row>
    <row r="193" spans="1:21" ht="18.75" customHeight="1">
      <c r="B193" s="1364"/>
      <c r="C193" s="264" t="s">
        <v>152</v>
      </c>
      <c r="D193" s="265"/>
      <c r="E193" s="288">
        <f t="shared" si="38"/>
        <v>0</v>
      </c>
      <c r="F193" s="754" t="str">
        <f>IF($C$187="","",IF('⑧1.活動計画変更（PR）'!$C$42="変更",'⑦2.変更活動積算内訳（PR）'!M193,'①7.積算内訳（PR）'!F192))</f>
        <v/>
      </c>
      <c r="G193" s="754" t="str">
        <f>IF($C$187="","",IF('⑧1.活動計画変更（PR）'!$C$42="変更",'⑦2.変更活動積算内訳（PR）'!N193,'①7.積算内訳（PR）'!G192))</f>
        <v/>
      </c>
      <c r="H193" s="753" t="str">
        <f>IF($C$187="","",IF('⑧1.活動計画変更（PR）'!$C$42="変更",'⑦2.変更活動積算内訳（PR）'!O193,'①7.積算内訳（PR）'!H192))</f>
        <v/>
      </c>
      <c r="I193" s="1780"/>
      <c r="J193" s="264" t="s">
        <v>152</v>
      </c>
      <c r="K193" s="265"/>
      <c r="L193" s="288" t="str">
        <f t="shared" si="39"/>
        <v/>
      </c>
      <c r="M193" s="278"/>
      <c r="N193" s="278"/>
      <c r="O193" s="278"/>
      <c r="P193" s="1367"/>
      <c r="Q193" s="1371"/>
      <c r="R193" s="1372"/>
      <c r="S193" s="268"/>
      <c r="T193" s="270"/>
      <c r="U193" s="180"/>
    </row>
    <row r="194" spans="1:21" ht="18.75" customHeight="1">
      <c r="B194" s="1364"/>
      <c r="C194" s="272" t="s">
        <v>631</v>
      </c>
      <c r="D194" s="265"/>
      <c r="E194" s="288">
        <f t="shared" si="38"/>
        <v>0</v>
      </c>
      <c r="F194" s="288" t="str">
        <f>IF($C$187="","",IF('⑧1.活動計画変更（PR）'!$C$42="変更",'⑦2.変更活動積算内訳（PR）'!M194,'①7.積算内訳（PR）'!F193))</f>
        <v/>
      </c>
      <c r="G194" s="288" t="str">
        <f>IF($C$187="","",IF('⑧1.活動計画変更（PR）'!$C$42="変更",'⑦2.変更活動積算内訳（PR）'!N194,'①7.積算内訳（PR）'!G193))</f>
        <v/>
      </c>
      <c r="H194" s="753" t="str">
        <f>IF($C$187="","",IF('⑧1.活動計画変更（PR）'!$C$42="変更",'⑦2.変更活動積算内訳（PR）'!O194,'①7.積算内訳（PR）'!H193))</f>
        <v/>
      </c>
      <c r="I194" s="1780"/>
      <c r="J194" s="272" t="s">
        <v>631</v>
      </c>
      <c r="K194" s="265"/>
      <c r="L194" s="288" t="str">
        <f t="shared" si="39"/>
        <v/>
      </c>
      <c r="M194" s="266"/>
      <c r="N194" s="266"/>
      <c r="O194" s="266"/>
      <c r="P194" s="1367"/>
      <c r="Q194" s="1371"/>
      <c r="R194" s="1372"/>
      <c r="S194" s="268"/>
      <c r="T194" s="270"/>
      <c r="U194" s="180"/>
    </row>
    <row r="195" spans="1:21" ht="18.75" customHeight="1">
      <c r="B195" s="1364"/>
      <c r="C195" s="264" t="s">
        <v>153</v>
      </c>
      <c r="D195" s="749"/>
      <c r="E195" s="288">
        <f t="shared" si="38"/>
        <v>0</v>
      </c>
      <c r="F195" s="288" t="str">
        <f>IF($C$187="","",IF('⑧1.活動計画変更（PR）'!$C$42="変更",'⑦2.変更活動積算内訳（PR）'!M195,'①7.積算内訳（PR）'!F194))</f>
        <v/>
      </c>
      <c r="G195" s="288" t="str">
        <f>IF($C$187="","",IF('⑧1.活動計画変更（PR）'!$C$42="変更",'⑦2.変更活動積算内訳（PR）'!N195,'①7.積算内訳（PR）'!G194))</f>
        <v/>
      </c>
      <c r="H195" s="753" t="str">
        <f>IF($C$187="","",IF('⑧1.活動計画変更（PR）'!$C$42="変更",'⑦2.変更活動積算内訳（PR）'!O195,'①7.積算内訳（PR）'!H194))</f>
        <v/>
      </c>
      <c r="I195" s="1780"/>
      <c r="J195" s="264" t="s">
        <v>153</v>
      </c>
      <c r="K195" s="265"/>
      <c r="L195" s="288" t="str">
        <f t="shared" si="39"/>
        <v/>
      </c>
      <c r="M195" s="266"/>
      <c r="N195" s="266"/>
      <c r="O195" s="266"/>
      <c r="P195" s="1367"/>
      <c r="Q195" s="1371"/>
      <c r="R195" s="1372"/>
      <c r="S195" s="268"/>
      <c r="T195" s="270"/>
      <c r="U195" s="180"/>
    </row>
    <row r="196" spans="1:21" ht="18.75" customHeight="1" thickBot="1">
      <c r="B196" s="1364"/>
      <c r="C196" s="837" t="s">
        <v>154</v>
      </c>
      <c r="D196" s="758" t="str">
        <f>IF('①7.積算内訳（PR）'!D195="","",'①7.積算内訳（PR）'!D195)</f>
        <v/>
      </c>
      <c r="E196" s="761">
        <f>SUM(F196:H196)</f>
        <v>0</v>
      </c>
      <c r="F196" s="289" t="str">
        <f>IF($C$187="","",IF('⑧1.活動計画変更（PR）'!$C$42="変更",'⑦2.変更活動積算内訳（PR）'!M196,'①7.積算内訳（PR）'!F195))</f>
        <v/>
      </c>
      <c r="G196" s="289" t="str">
        <f>IF($C$187="","",IF('⑧1.活動計画変更（PR）'!$C$42="変更",'⑦2.変更活動積算内訳（PR）'!N196,'①7.積算内訳（PR）'!G195))</f>
        <v/>
      </c>
      <c r="H196" s="755" t="str">
        <f>IF($C$187="","",IF('⑧1.活動計画変更（PR）'!$C$42="変更",'⑦2.変更活動積算内訳（PR）'!O196,'①7.積算内訳（PR）'!H195))</f>
        <v/>
      </c>
      <c r="I196" s="1781"/>
      <c r="J196" s="273" t="s">
        <v>154</v>
      </c>
      <c r="K196" s="274"/>
      <c r="L196" s="761" t="str">
        <f t="shared" si="39"/>
        <v/>
      </c>
      <c r="M196" s="748"/>
      <c r="N196" s="748"/>
      <c r="O196" s="748"/>
      <c r="P196" s="1367"/>
      <c r="Q196" s="1404"/>
      <c r="R196" s="1405"/>
      <c r="S196" s="268"/>
      <c r="T196" s="270"/>
      <c r="U196" s="180"/>
    </row>
    <row r="197" spans="1:21" ht="37.5" customHeight="1">
      <c r="B197" s="285" t="str">
        <f>IF('⑧1.活動計画変更（PR）'!B44="","",'⑧1.活動計画変更（PR）'!B44)</f>
        <v/>
      </c>
      <c r="C197" s="1359" t="str">
        <f>IF(B197="","",IF('⑧1.活動計画変更（PR）'!D44="","",'⑧1.活動計画変更（PR）'!D44))</f>
        <v/>
      </c>
      <c r="D197" s="1360"/>
      <c r="E197" s="286">
        <f>SUM(E198:E206)</f>
        <v>0</v>
      </c>
      <c r="F197" s="286">
        <f>SUM(F198:F206)</f>
        <v>0</v>
      </c>
      <c r="G197" s="286">
        <f>SUM(G198:G206)</f>
        <v>0</v>
      </c>
      <c r="H197" s="757">
        <f>SUM(H198:H206)</f>
        <v>0</v>
      </c>
      <c r="I197" s="760" t="str">
        <f>IF('⑧1.活動計画変更（PR）'!C45="変更",'⑧1.活動計画変更（PR）'!B44,IF('⑧1.活動計画変更（PR）'!C45="中止",'⑧1.活動計画変更（PR）'!B44,""))</f>
        <v/>
      </c>
      <c r="J197" s="1377" t="str">
        <f>IF('⑧1.活動計画変更（PR）'!C45="変更",'⑧1.活動計画変更（PR）'!D45,"")</f>
        <v/>
      </c>
      <c r="K197" s="1378"/>
      <c r="L197" s="286" t="str">
        <f>IF(SUM(L198:L206)=0,"",SUM(L198:L206))</f>
        <v/>
      </c>
      <c r="M197" s="286" t="str">
        <f>IF(SUM(M198:M206)=0,"",SUM(M198:M206))</f>
        <v/>
      </c>
      <c r="N197" s="286" t="str">
        <f>IF(SUM(N198:N206)=0,"",SUM(N198:N206))</f>
        <v/>
      </c>
      <c r="O197" s="286" t="str">
        <f>IF(SUM(O198:O206)=0,"",SUM(O198:O206))</f>
        <v/>
      </c>
      <c r="P197" s="280"/>
      <c r="Q197" s="1361"/>
      <c r="R197" s="1362"/>
      <c r="S197" s="259"/>
      <c r="T197" s="257"/>
      <c r="U197" s="180"/>
    </row>
    <row r="198" spans="1:21" ht="18.75" customHeight="1">
      <c r="B198" s="1363"/>
      <c r="C198" s="260" t="s">
        <v>147</v>
      </c>
      <c r="D198" s="261"/>
      <c r="E198" s="287">
        <f>SUM(F198:H198)</f>
        <v>0</v>
      </c>
      <c r="F198" s="287" t="str">
        <f>IF($C$197="","",IF('⑧1.活動計画変更（PR）'!$C$44="変更",'⑦2.変更活動積算内訳（PR）'!M198,'①7.積算内訳（PR）'!F197))</f>
        <v/>
      </c>
      <c r="G198" s="287" t="str">
        <f>IF($C$197="","",IF('⑧1.活動計画変更（PR）'!$C$44="変更",'⑦2.変更活動積算内訳（PR）'!N198,'①7.積算内訳（PR）'!G197))</f>
        <v/>
      </c>
      <c r="H198" s="752" t="str">
        <f>IF($C$197="","",IF('⑧1.活動計画変更（PR）'!$C$44="変更",'⑦2.変更活動積算内訳（PR）'!O198,'①7.積算内訳（PR）'!H197))</f>
        <v/>
      </c>
      <c r="I198" s="1779" t="str">
        <f>IF('⑧1.活動計画変更（PR）'!C45="選択","",IF('⑧1.活動計画変更（PR）'!C45="変更",'⑧1.活動計画変更（PR）'!C45,IF('⑧1.活動計画変更（PR）'!C45="中止","中止","")))</f>
        <v/>
      </c>
      <c r="J198" s="260" t="s">
        <v>147</v>
      </c>
      <c r="K198" s="261"/>
      <c r="L198" s="287" t="str">
        <f>IF(SUM(M198:O198)=0,"",SUM(M198:O198))</f>
        <v/>
      </c>
      <c r="M198" s="262"/>
      <c r="N198" s="262"/>
      <c r="O198" s="262"/>
      <c r="P198" s="1366"/>
      <c r="Q198" s="1369"/>
      <c r="R198" s="1370"/>
      <c r="S198" s="268"/>
      <c r="T198" s="270"/>
      <c r="U198" s="180"/>
    </row>
    <row r="199" spans="1:21" ht="18.75" customHeight="1">
      <c r="B199" s="1364"/>
      <c r="C199" s="264" t="s">
        <v>148</v>
      </c>
      <c r="D199" s="265"/>
      <c r="E199" s="288">
        <f t="shared" ref="E199:E205" si="40">SUM(F199:H199)</f>
        <v>0</v>
      </c>
      <c r="F199" s="288" t="str">
        <f>IF($C$197="","",IF('⑧1.活動計画変更（PR）'!$C$44="変更",'⑦2.変更活動積算内訳（PR）'!M199,'①7.積算内訳（PR）'!F198))</f>
        <v/>
      </c>
      <c r="G199" s="288" t="str">
        <f>IF($C$197="","",IF('⑧1.活動計画変更（PR）'!$C$44="変更",'⑦2.変更活動積算内訳（PR）'!N199,'①7.積算内訳（PR）'!G198))</f>
        <v/>
      </c>
      <c r="H199" s="753" t="str">
        <f>IF($C$197="","",IF('⑧1.活動計画変更（PR）'!$C$44="変更",'⑦2.変更活動積算内訳（PR）'!O199,'①7.積算内訳（PR）'!H198))</f>
        <v/>
      </c>
      <c r="I199" s="1780"/>
      <c r="J199" s="264" t="s">
        <v>148</v>
      </c>
      <c r="K199" s="265"/>
      <c r="L199" s="288" t="str">
        <f t="shared" ref="L199:L206" si="41">IF(SUM(M199:O199)=0,"",SUM(M199:O199))</f>
        <v/>
      </c>
      <c r="M199" s="266"/>
      <c r="N199" s="266"/>
      <c r="O199" s="266"/>
      <c r="P199" s="1367"/>
      <c r="Q199" s="1371"/>
      <c r="R199" s="1372"/>
      <c r="S199" s="259"/>
      <c r="T199" s="257"/>
      <c r="U199" s="180"/>
    </row>
    <row r="200" spans="1:21" ht="18.75" customHeight="1">
      <c r="B200" s="1364"/>
      <c r="C200" s="264" t="s">
        <v>149</v>
      </c>
      <c r="D200" s="265"/>
      <c r="E200" s="288">
        <f t="shared" si="40"/>
        <v>0</v>
      </c>
      <c r="F200" s="288" t="str">
        <f>IF($C$197="","",IF('⑧1.活動計画変更（PR）'!$C$44="変更",'⑦2.変更活動積算内訳（PR）'!M200,'①7.積算内訳（PR）'!F199))</f>
        <v/>
      </c>
      <c r="G200" s="288" t="str">
        <f>IF($C$197="","",IF('⑧1.活動計画変更（PR）'!$C$44="変更",'⑦2.変更活動積算内訳（PR）'!N200,'①7.積算内訳（PR）'!G199))</f>
        <v/>
      </c>
      <c r="H200" s="753" t="str">
        <f>IF($C$197="","",IF('⑧1.活動計画変更（PR）'!$C$44="変更",'⑦2.変更活動積算内訳（PR）'!O200,'①7.積算内訳（PR）'!H199))</f>
        <v/>
      </c>
      <c r="I200" s="1780"/>
      <c r="J200" s="264" t="s">
        <v>149</v>
      </c>
      <c r="K200" s="265"/>
      <c r="L200" s="288" t="str">
        <f t="shared" si="41"/>
        <v/>
      </c>
      <c r="M200" s="266"/>
      <c r="N200" s="266"/>
      <c r="O200" s="266"/>
      <c r="P200" s="1367"/>
      <c r="Q200" s="1371"/>
      <c r="R200" s="1372"/>
      <c r="S200" s="259"/>
      <c r="T200" s="257"/>
      <c r="U200" s="180"/>
    </row>
    <row r="201" spans="1:21" ht="18.75" customHeight="1">
      <c r="B201" s="1364"/>
      <c r="C201" s="269" t="s">
        <v>150</v>
      </c>
      <c r="D201" s="265"/>
      <c r="E201" s="288">
        <f t="shared" si="40"/>
        <v>0</v>
      </c>
      <c r="F201" s="288" t="str">
        <f>IF($C$197="","",IF('⑧1.活動計画変更（PR）'!$C$44="変更",'⑦2.変更活動積算内訳（PR）'!M201,'①7.積算内訳（PR）'!F200))</f>
        <v/>
      </c>
      <c r="G201" s="288" t="str">
        <f>IF($C$197="","",IF('⑧1.活動計画変更（PR）'!$C$44="変更",'⑦2.変更活動積算内訳（PR）'!N201,'①7.積算内訳（PR）'!G200))</f>
        <v/>
      </c>
      <c r="H201" s="753" t="str">
        <f>IF($C$197="","",IF('⑧1.活動計画変更（PR）'!$C$44="変更",'⑦2.変更活動積算内訳（PR）'!O201,'①7.積算内訳（PR）'!H200))</f>
        <v/>
      </c>
      <c r="I201" s="1780"/>
      <c r="J201" s="269" t="s">
        <v>150</v>
      </c>
      <c r="K201" s="265"/>
      <c r="L201" s="288" t="str">
        <f t="shared" si="41"/>
        <v/>
      </c>
      <c r="M201" s="266"/>
      <c r="N201" s="266"/>
      <c r="O201" s="266"/>
      <c r="P201" s="1367"/>
      <c r="Q201" s="1371"/>
      <c r="R201" s="1372"/>
      <c r="S201" s="259"/>
      <c r="T201" s="257"/>
      <c r="U201" s="180"/>
    </row>
    <row r="202" spans="1:21" ht="18.75" customHeight="1">
      <c r="B202" s="1364"/>
      <c r="C202" s="264" t="s">
        <v>151</v>
      </c>
      <c r="D202" s="265"/>
      <c r="E202" s="288">
        <f t="shared" si="40"/>
        <v>0</v>
      </c>
      <c r="F202" s="288" t="str">
        <f>IF($C$197="","",IF('⑧1.活動計画変更（PR）'!$C$44="変更",'⑦2.変更活動積算内訳（PR）'!M202,'①7.積算内訳（PR）'!F201))</f>
        <v/>
      </c>
      <c r="G202" s="288" t="str">
        <f>IF($C$197="","",IF('⑧1.活動計画変更（PR）'!$C$44="変更",'⑦2.変更活動積算内訳（PR）'!N202,'①7.積算内訳（PR）'!G201))</f>
        <v/>
      </c>
      <c r="H202" s="753" t="str">
        <f>IF($C$197="","",IF('⑧1.活動計画変更（PR）'!$C$44="変更",'⑦2.変更活動積算内訳（PR）'!O202,'①7.積算内訳（PR）'!H201))</f>
        <v/>
      </c>
      <c r="I202" s="1780"/>
      <c r="J202" s="264" t="s">
        <v>151</v>
      </c>
      <c r="K202" s="265"/>
      <c r="L202" s="288" t="str">
        <f t="shared" si="41"/>
        <v/>
      </c>
      <c r="M202" s="266"/>
      <c r="N202" s="266"/>
      <c r="O202" s="266"/>
      <c r="P202" s="1367"/>
      <c r="Q202" s="1371"/>
      <c r="R202" s="1372"/>
      <c r="S202" s="268"/>
      <c r="T202" s="270"/>
      <c r="U202" s="180"/>
    </row>
    <row r="203" spans="1:21" ht="18.75" customHeight="1">
      <c r="B203" s="1364"/>
      <c r="C203" s="264" t="s">
        <v>152</v>
      </c>
      <c r="D203" s="265"/>
      <c r="E203" s="288">
        <f t="shared" si="40"/>
        <v>0</v>
      </c>
      <c r="F203" s="754" t="str">
        <f>IF($C$197="","",IF('⑧1.活動計画変更（PR）'!$C$44="変更",'⑦2.変更活動積算内訳（PR）'!M203,'①7.積算内訳（PR）'!F202))</f>
        <v/>
      </c>
      <c r="G203" s="754" t="str">
        <f>IF($C$197="","",IF('⑧1.活動計画変更（PR）'!$C$44="変更",'⑦2.変更活動積算内訳（PR）'!N203,'①7.積算内訳（PR）'!G202))</f>
        <v/>
      </c>
      <c r="H203" s="753" t="str">
        <f>IF($C$197="","",IF('⑧1.活動計画変更（PR）'!$C$44="変更",'⑦2.変更活動積算内訳（PR）'!O203,'①7.積算内訳（PR）'!H202))</f>
        <v/>
      </c>
      <c r="I203" s="1780"/>
      <c r="J203" s="264" t="s">
        <v>152</v>
      </c>
      <c r="K203" s="265"/>
      <c r="L203" s="288" t="str">
        <f t="shared" si="41"/>
        <v/>
      </c>
      <c r="M203" s="278"/>
      <c r="N203" s="278"/>
      <c r="O203" s="278"/>
      <c r="P203" s="1367"/>
      <c r="Q203" s="1373"/>
      <c r="R203" s="1374"/>
      <c r="S203" s="268"/>
      <c r="T203" s="270"/>
      <c r="U203" s="180"/>
    </row>
    <row r="204" spans="1:21" ht="18.75" customHeight="1">
      <c r="B204" s="1364"/>
      <c r="C204" s="272" t="s">
        <v>631</v>
      </c>
      <c r="D204" s="265"/>
      <c r="E204" s="288">
        <f t="shared" si="40"/>
        <v>0</v>
      </c>
      <c r="F204" s="288" t="str">
        <f>IF($C$197="","",IF('⑧1.活動計画変更（PR）'!$C$44="変更",'⑦2.変更活動積算内訳（PR）'!M204,'①7.積算内訳（PR）'!F203))</f>
        <v/>
      </c>
      <c r="G204" s="288" t="str">
        <f>IF($C$197="","",IF('⑧1.活動計画変更（PR）'!$C$44="変更",'⑦2.変更活動積算内訳（PR）'!N204,'①7.積算内訳（PR）'!G203))</f>
        <v/>
      </c>
      <c r="H204" s="753" t="str">
        <f>IF($C$197="","",IF('⑧1.活動計画変更（PR）'!$C$44="変更",'⑦2.変更活動積算内訳（PR）'!O204,'①7.積算内訳（PR）'!H203))</f>
        <v/>
      </c>
      <c r="I204" s="1780"/>
      <c r="J204" s="272" t="s">
        <v>631</v>
      </c>
      <c r="K204" s="265"/>
      <c r="L204" s="288" t="str">
        <f t="shared" si="41"/>
        <v/>
      </c>
      <c r="M204" s="266"/>
      <c r="N204" s="266"/>
      <c r="O204" s="266"/>
      <c r="P204" s="1367"/>
      <c r="Q204" s="1371"/>
      <c r="R204" s="1372"/>
      <c r="S204" s="268"/>
      <c r="T204" s="270"/>
      <c r="U204" s="180"/>
    </row>
    <row r="205" spans="1:21" ht="18.75" customHeight="1">
      <c r="B205" s="1364"/>
      <c r="C205" s="264" t="s">
        <v>153</v>
      </c>
      <c r="D205" s="265"/>
      <c r="E205" s="288">
        <f t="shared" si="40"/>
        <v>0</v>
      </c>
      <c r="F205" s="288" t="str">
        <f>IF($C$197="","",IF('⑧1.活動計画変更（PR）'!$C$44="変更",'⑦2.変更活動積算内訳（PR）'!M205,'①7.積算内訳（PR）'!F204))</f>
        <v/>
      </c>
      <c r="G205" s="288" t="str">
        <f>IF($C$197="","",IF('⑧1.活動計画変更（PR）'!$C$44="変更",'⑦2.変更活動積算内訳（PR）'!N205,'①7.積算内訳（PR）'!G204))</f>
        <v/>
      </c>
      <c r="H205" s="753" t="str">
        <f>IF($C$197="","",IF('⑧1.活動計画変更（PR）'!$C$44="変更",'⑦2.変更活動積算内訳（PR）'!O205,'①7.積算内訳（PR）'!H204))</f>
        <v/>
      </c>
      <c r="I205" s="1780"/>
      <c r="J205" s="264" t="s">
        <v>153</v>
      </c>
      <c r="K205" s="265"/>
      <c r="L205" s="288" t="str">
        <f t="shared" si="41"/>
        <v/>
      </c>
      <c r="M205" s="266"/>
      <c r="N205" s="266"/>
      <c r="O205" s="266"/>
      <c r="P205" s="1367"/>
      <c r="Q205" s="1371"/>
      <c r="R205" s="1372"/>
      <c r="S205" s="268"/>
      <c r="T205" s="270"/>
      <c r="U205" s="180"/>
    </row>
    <row r="206" spans="1:21" ht="18.75" customHeight="1" thickBot="1">
      <c r="A206" s="138"/>
      <c r="B206" s="1365"/>
      <c r="C206" s="273" t="s">
        <v>154</v>
      </c>
      <c r="D206" s="758" t="str">
        <f>IF('①7.積算内訳（PR）'!D205="","",'①7.積算内訳（PR）'!D205)</f>
        <v/>
      </c>
      <c r="E206" s="289">
        <f>SUM(F206:H206)</f>
        <v>0</v>
      </c>
      <c r="F206" s="289" t="str">
        <f>IF($C$197="","",IF('⑧1.活動計画変更（PR）'!$C$44="変更",'⑦2.変更活動積算内訳（PR）'!M206,'①7.積算内訳（PR）'!F205))</f>
        <v/>
      </c>
      <c r="G206" s="289" t="str">
        <f>IF($C$197="","",IF('⑧1.活動計画変更（PR）'!$C$44="変更",'⑦2.変更活動積算内訳（PR）'!N206,'①7.積算内訳（PR）'!G205))</f>
        <v/>
      </c>
      <c r="H206" s="755" t="str">
        <f>IF($C$197="","",IF('⑧1.活動計画変更（PR）'!$C$44="変更",'⑦2.変更活動積算内訳（PR）'!O206,'①7.積算内訳（PR）'!H205))</f>
        <v/>
      </c>
      <c r="I206" s="1781"/>
      <c r="J206" s="273" t="s">
        <v>154</v>
      </c>
      <c r="K206" s="274"/>
      <c r="L206" s="289" t="str">
        <f t="shared" si="41"/>
        <v/>
      </c>
      <c r="M206" s="275"/>
      <c r="N206" s="275"/>
      <c r="O206" s="275"/>
      <c r="P206" s="1368"/>
      <c r="Q206" s="1375"/>
      <c r="R206" s="1376"/>
      <c r="S206" s="268"/>
      <c r="T206" s="270"/>
      <c r="U206" s="180"/>
    </row>
    <row r="207" spans="1:21" ht="40.5" hidden="1" customHeight="1">
      <c r="B207" s="204" t="str">
        <f>IF('⑧1.活動計画変更（PR）'!B46="","",'⑧1.活動計画変更（PR）'!B46)</f>
        <v/>
      </c>
      <c r="C207" s="1377" t="str">
        <f>IF(B207="","",IF('⑧1.活動計画変更（PR）'!D46="","",'⑧1.活動計画変更（PR）'!D46))</f>
        <v/>
      </c>
      <c r="D207" s="1378"/>
      <c r="E207" s="284">
        <f>SUM(E208:E216)</f>
        <v>0</v>
      </c>
      <c r="F207" s="284">
        <f>SUM(F208:F216)</f>
        <v>0</v>
      </c>
      <c r="G207" s="284">
        <f>SUM(G208:G216)</f>
        <v>0</v>
      </c>
      <c r="H207" s="756">
        <f>SUM(H208:H216)</f>
        <v>0</v>
      </c>
      <c r="I207" s="760" t="str">
        <f>IF('⑧1.活動計画変更（PR）'!C47="変更",'⑧1.活動計画変更（PR）'!B46,IF('⑧1.活動計画変更（PR）'!C47="中止",'⑧1.活動計画変更（PR）'!B46,""))</f>
        <v/>
      </c>
      <c r="J207" s="1377" t="str">
        <f>IF('⑧1.活動計画変更（PR）'!C47="変更",'⑧1.活動計画変更（PR）'!D47,"")</f>
        <v/>
      </c>
      <c r="K207" s="1378"/>
      <c r="L207" s="284" t="str">
        <f>IF(SUM(L208:L216)=0,"",SUM(L208:L216))</f>
        <v/>
      </c>
      <c r="M207" s="284" t="str">
        <f>IF(SUM(M208:M216)=0,"",SUM(M208:M216))</f>
        <v/>
      </c>
      <c r="N207" s="284" t="str">
        <f>IF(SUM(N208:N216)=0,"",SUM(N208:N216))</f>
        <v/>
      </c>
      <c r="O207" s="284" t="str">
        <f>IF(SUM(O208:O216)=0,"",SUM(O208:O216))</f>
        <v/>
      </c>
      <c r="P207" s="279"/>
      <c r="Q207" s="1383"/>
      <c r="R207" s="1384"/>
      <c r="S207" s="259"/>
      <c r="T207" s="146"/>
      <c r="U207" s="180"/>
    </row>
    <row r="208" spans="1:21" ht="18.75" hidden="1" customHeight="1">
      <c r="B208" s="1363"/>
      <c r="C208" s="260" t="s">
        <v>147</v>
      </c>
      <c r="D208" s="261"/>
      <c r="E208" s="287">
        <f>SUM(F208:H208)</f>
        <v>0</v>
      </c>
      <c r="F208" s="287" t="str">
        <f>IF($C$207="","",IF('⑧1.活動計画変更（PR）'!$C$46="変更",'⑦2.変更活動積算内訳（PR）'!M208,'①7.積算内訳（PR）'!F207))</f>
        <v/>
      </c>
      <c r="G208" s="287" t="str">
        <f>IF($C$207="","",IF('⑧1.活動計画変更（PR）'!$C$46="変更",'⑦2.変更活動積算内訳（PR）'!N208,'①7.積算内訳（PR）'!G207))</f>
        <v/>
      </c>
      <c r="H208" s="752" t="str">
        <f>IF($C$207="","",IF('⑧1.活動計画変更（PR）'!$C$46="変更",'⑦2.変更活動積算内訳（PR）'!O208,'①7.積算内訳（PR）'!H207))</f>
        <v/>
      </c>
      <c r="I208" s="1779" t="str">
        <f>IF('⑧1.活動計画変更（PR）'!C47="選択","",IF('⑧1.活動計画変更（PR）'!C47="変更",'⑧1.活動計画変更（PR）'!C47,IF('⑧1.活動計画変更（PR）'!C47="中止","中止","")))</f>
        <v/>
      </c>
      <c r="J208" s="260" t="s">
        <v>147</v>
      </c>
      <c r="K208" s="261"/>
      <c r="L208" s="287" t="str">
        <f>IF(SUM(M208:O208)=0,"",SUM(M208:O208))</f>
        <v/>
      </c>
      <c r="M208" s="262"/>
      <c r="N208" s="262"/>
      <c r="O208" s="262"/>
      <c r="P208" s="1385"/>
      <c r="Q208" s="1369"/>
      <c r="R208" s="1370"/>
      <c r="S208" s="259"/>
      <c r="T208" s="151"/>
      <c r="U208" s="180"/>
    </row>
    <row r="209" spans="2:21" ht="18.75" hidden="1" customHeight="1">
      <c r="B209" s="1364"/>
      <c r="C209" s="264" t="s">
        <v>148</v>
      </c>
      <c r="D209" s="265"/>
      <c r="E209" s="288">
        <f t="shared" ref="E209:E215" si="42">SUM(F209:H209)</f>
        <v>0</v>
      </c>
      <c r="F209" s="288" t="str">
        <f>IF($C$207="","",IF('⑧1.活動計画変更（PR）'!$C$46="変更",'⑦2.変更活動積算内訳（PR）'!M209,'①7.積算内訳（PR）'!F208))</f>
        <v/>
      </c>
      <c r="G209" s="288" t="str">
        <f>IF($C$207="","",IF('⑧1.活動計画変更（PR）'!$C$46="変更",'⑦2.変更活動積算内訳（PR）'!N209,'①7.積算内訳（PR）'!G208))</f>
        <v/>
      </c>
      <c r="H209" s="753" t="str">
        <f>IF($C$207="","",IF('⑧1.活動計画変更（PR）'!$C$46="変更",'⑦2.変更活動積算内訳（PR）'!O209,'①7.積算内訳（PR）'!H208))</f>
        <v/>
      </c>
      <c r="I209" s="1780"/>
      <c r="J209" s="264" t="s">
        <v>148</v>
      </c>
      <c r="K209" s="265"/>
      <c r="L209" s="288" t="str">
        <f t="shared" ref="L209:L216" si="43">IF(SUM(M209:O209)=0,"",SUM(M209:O209))</f>
        <v/>
      </c>
      <c r="M209" s="266"/>
      <c r="N209" s="266"/>
      <c r="O209" s="266"/>
      <c r="P209" s="1367"/>
      <c r="Q209" s="1371"/>
      <c r="R209" s="1372"/>
      <c r="S209" s="268"/>
      <c r="T209" s="412"/>
      <c r="U209" s="180"/>
    </row>
    <row r="210" spans="2:21" ht="18.75" hidden="1" customHeight="1">
      <c r="B210" s="1364"/>
      <c r="C210" s="264" t="s">
        <v>149</v>
      </c>
      <c r="D210" s="265"/>
      <c r="E210" s="288">
        <f t="shared" si="42"/>
        <v>0</v>
      </c>
      <c r="F210" s="288" t="str">
        <f>IF($C$207="","",IF('⑧1.活動計画変更（PR）'!$C$46="変更",'⑦2.変更活動積算内訳（PR）'!M210,'①7.積算内訳（PR）'!F209))</f>
        <v/>
      </c>
      <c r="G210" s="288" t="str">
        <f>IF($C$207="","",IF('⑧1.活動計画変更（PR）'!$C$46="変更",'⑦2.変更活動積算内訳（PR）'!N210,'①7.積算内訳（PR）'!G209))</f>
        <v/>
      </c>
      <c r="H210" s="753" t="str">
        <f>IF($C$207="","",IF('⑧1.活動計画変更（PR）'!$C$46="変更",'⑦2.変更活動積算内訳（PR）'!O210,'①7.積算内訳（PR）'!H209))</f>
        <v/>
      </c>
      <c r="I210" s="1780"/>
      <c r="J210" s="264" t="s">
        <v>149</v>
      </c>
      <c r="K210" s="265"/>
      <c r="L210" s="288" t="str">
        <f t="shared" si="43"/>
        <v/>
      </c>
      <c r="M210" s="266"/>
      <c r="N210" s="266"/>
      <c r="O210" s="266"/>
      <c r="P210" s="1367"/>
      <c r="Q210" s="1371"/>
      <c r="R210" s="1372"/>
      <c r="S210" s="268"/>
      <c r="T210" s="146"/>
      <c r="U210" s="180"/>
    </row>
    <row r="211" spans="2:21" ht="18.75" hidden="1" customHeight="1">
      <c r="B211" s="1364"/>
      <c r="C211" s="269" t="s">
        <v>150</v>
      </c>
      <c r="D211" s="265"/>
      <c r="E211" s="288">
        <f t="shared" si="42"/>
        <v>0</v>
      </c>
      <c r="F211" s="288" t="str">
        <f>IF($C$207="","",IF('⑧1.活動計画変更（PR）'!$C$46="変更",'⑦2.変更活動積算内訳（PR）'!M211,'①7.積算内訳（PR）'!F210))</f>
        <v/>
      </c>
      <c r="G211" s="288" t="str">
        <f>IF($C$207="","",IF('⑧1.活動計画変更（PR）'!$C$46="変更",'⑦2.変更活動積算内訳（PR）'!N211,'①7.積算内訳（PR）'!G210))</f>
        <v/>
      </c>
      <c r="H211" s="753" t="str">
        <f>IF($C$207="","",IF('⑧1.活動計画変更（PR）'!$C$46="変更",'⑦2.変更活動積算内訳（PR）'!O211,'①7.積算内訳（PR）'!H210))</f>
        <v/>
      </c>
      <c r="I211" s="1780"/>
      <c r="J211" s="269" t="s">
        <v>150</v>
      </c>
      <c r="K211" s="265"/>
      <c r="L211" s="288" t="str">
        <f t="shared" si="43"/>
        <v/>
      </c>
      <c r="M211" s="266"/>
      <c r="N211" s="266"/>
      <c r="O211" s="266"/>
      <c r="P211" s="1367"/>
      <c r="Q211" s="1371"/>
      <c r="R211" s="1372"/>
      <c r="S211" s="268"/>
      <c r="T211" s="668"/>
      <c r="U211" s="180"/>
    </row>
    <row r="212" spans="2:21" ht="18.75" hidden="1" customHeight="1">
      <c r="B212" s="1364"/>
      <c r="C212" s="264" t="s">
        <v>151</v>
      </c>
      <c r="D212" s="265"/>
      <c r="E212" s="288">
        <f t="shared" si="42"/>
        <v>0</v>
      </c>
      <c r="F212" s="288" t="str">
        <f>IF($C$207="","",IF('⑧1.活動計画変更（PR）'!$C$46="変更",'⑦2.変更活動積算内訳（PR）'!M212,'①7.積算内訳（PR）'!F211))</f>
        <v/>
      </c>
      <c r="G212" s="288" t="str">
        <f>IF($C$207="","",IF('⑧1.活動計画変更（PR）'!$C$46="変更",'⑦2.変更活動積算内訳（PR）'!N212,'①7.積算内訳（PR）'!G211))</f>
        <v/>
      </c>
      <c r="H212" s="753" t="str">
        <f>IF($C$207="","",IF('⑧1.活動計画変更（PR）'!$C$46="変更",'⑦2.変更活動積算内訳（PR）'!O212,'①7.積算内訳（PR）'!H211))</f>
        <v/>
      </c>
      <c r="I212" s="1780"/>
      <c r="J212" s="264" t="s">
        <v>151</v>
      </c>
      <c r="K212" s="265"/>
      <c r="L212" s="288" t="str">
        <f t="shared" si="43"/>
        <v/>
      </c>
      <c r="M212" s="266"/>
      <c r="N212" s="266"/>
      <c r="O212" s="266"/>
      <c r="P212" s="1367"/>
      <c r="Q212" s="1371"/>
      <c r="R212" s="1372"/>
      <c r="S212" s="259"/>
      <c r="T212" s="257"/>
      <c r="U212" s="180"/>
    </row>
    <row r="213" spans="2:21" ht="18.75" hidden="1" customHeight="1">
      <c r="B213" s="1364"/>
      <c r="C213" s="264" t="s">
        <v>152</v>
      </c>
      <c r="D213" s="265"/>
      <c r="E213" s="288">
        <f t="shared" si="42"/>
        <v>0</v>
      </c>
      <c r="F213" s="754" t="str">
        <f>IF($C$207="","",IF('⑧1.活動計画変更（PR）'!$C$46="変更",'⑦2.変更活動積算内訳（PR）'!M213,'①7.積算内訳（PR）'!F212))</f>
        <v/>
      </c>
      <c r="G213" s="754" t="str">
        <f>IF($C$207="","",IF('⑧1.活動計画変更（PR）'!$C$46="変更",'⑦2.変更活動積算内訳（PR）'!N213,'①7.積算内訳（PR）'!G212))</f>
        <v/>
      </c>
      <c r="H213" s="753" t="str">
        <f>IF($C$207="","",IF('⑧1.活動計画変更（PR）'!$C$46="変更",'⑦2.変更活動積算内訳（PR）'!O213,'①7.積算内訳（PR）'!H212))</f>
        <v/>
      </c>
      <c r="I213" s="1780"/>
      <c r="J213" s="264" t="s">
        <v>152</v>
      </c>
      <c r="K213" s="265"/>
      <c r="L213" s="288" t="str">
        <f t="shared" si="43"/>
        <v/>
      </c>
      <c r="M213" s="278"/>
      <c r="N213" s="278"/>
      <c r="O213" s="278"/>
      <c r="P213" s="1367"/>
      <c r="Q213" s="1373"/>
      <c r="R213" s="1374"/>
      <c r="S213" s="259"/>
      <c r="T213" s="257"/>
      <c r="U213" s="180"/>
    </row>
    <row r="214" spans="2:21" ht="18.75" hidden="1" customHeight="1">
      <c r="B214" s="1364"/>
      <c r="C214" s="272" t="s">
        <v>631</v>
      </c>
      <c r="D214" s="265"/>
      <c r="E214" s="288">
        <f t="shared" si="42"/>
        <v>0</v>
      </c>
      <c r="F214" s="288" t="str">
        <f>IF($C$207="","",IF('⑧1.活動計画変更（PR）'!$C$46="変更",'⑦2.変更活動積算内訳（PR）'!M214,'①7.積算内訳（PR）'!F213))</f>
        <v/>
      </c>
      <c r="G214" s="288" t="str">
        <f>IF($C$207="","",IF('⑧1.活動計画変更（PR）'!$C$46="変更",'⑦2.変更活動積算内訳（PR）'!N214,'①7.積算内訳（PR）'!G213))</f>
        <v/>
      </c>
      <c r="H214" s="753" t="str">
        <f>IF($C$207="","",IF('⑧1.活動計画変更（PR）'!$C$46="変更",'⑦2.変更活動積算内訳（PR）'!O214,'①7.積算内訳（PR）'!H213))</f>
        <v/>
      </c>
      <c r="I214" s="1780"/>
      <c r="J214" s="272" t="s">
        <v>631</v>
      </c>
      <c r="K214" s="265"/>
      <c r="L214" s="288" t="str">
        <f t="shared" si="43"/>
        <v/>
      </c>
      <c r="M214" s="266"/>
      <c r="N214" s="266"/>
      <c r="O214" s="266"/>
      <c r="P214" s="1367"/>
      <c r="Q214" s="1371"/>
      <c r="R214" s="1372"/>
      <c r="S214" s="259"/>
      <c r="T214" s="257"/>
      <c r="U214" s="180"/>
    </row>
    <row r="215" spans="2:21" ht="18.75" hidden="1" customHeight="1">
      <c r="B215" s="1364"/>
      <c r="C215" s="264" t="s">
        <v>153</v>
      </c>
      <c r="D215" s="265"/>
      <c r="E215" s="288">
        <f t="shared" si="42"/>
        <v>0</v>
      </c>
      <c r="F215" s="288" t="str">
        <f>IF($C$207="","",IF('⑧1.活動計画変更（PR）'!$C$46="変更",'⑦2.変更活動積算内訳（PR）'!M215,'①7.積算内訳（PR）'!F214))</f>
        <v/>
      </c>
      <c r="G215" s="288" t="str">
        <f>IF($C$207="","",IF('⑧1.活動計画変更（PR）'!$C$46="変更",'⑦2.変更活動積算内訳（PR）'!N215,'①7.積算内訳（PR）'!G214))</f>
        <v/>
      </c>
      <c r="H215" s="753" t="str">
        <f>IF($C$207="","",IF('⑧1.活動計画変更（PR）'!$C$46="変更",'⑦2.変更活動積算内訳（PR）'!O215,'①7.積算内訳（PR）'!H214))</f>
        <v/>
      </c>
      <c r="I215" s="1780"/>
      <c r="J215" s="264" t="s">
        <v>153</v>
      </c>
      <c r="K215" s="265"/>
      <c r="L215" s="288" t="str">
        <f t="shared" si="43"/>
        <v/>
      </c>
      <c r="M215" s="266"/>
      <c r="N215" s="266"/>
      <c r="O215" s="266"/>
      <c r="P215" s="1367"/>
      <c r="Q215" s="1371"/>
      <c r="R215" s="1372"/>
      <c r="S215" s="259"/>
      <c r="T215" s="257"/>
      <c r="U215" s="180"/>
    </row>
    <row r="216" spans="2:21" ht="18.75" hidden="1" customHeight="1" thickBot="1">
      <c r="B216" s="1365"/>
      <c r="C216" s="273" t="s">
        <v>154</v>
      </c>
      <c r="D216" s="758" t="str">
        <f>IF('①7.積算内訳（PR）'!D215="","",'①7.積算内訳（PR）'!D215)</f>
        <v/>
      </c>
      <c r="E216" s="289">
        <f>SUM(F216:H216)</f>
        <v>0</v>
      </c>
      <c r="F216" s="289" t="str">
        <f>IF($C$207="","",IF('⑧1.活動計画変更（PR）'!$C$46="変更",'⑦2.変更活動積算内訳（PR）'!M216,'①7.積算内訳（PR）'!F215))</f>
        <v/>
      </c>
      <c r="G216" s="289" t="str">
        <f>IF($C$207="","",IF('⑧1.活動計画変更（PR）'!$C$46="変更",'⑦2.変更活動積算内訳（PR）'!N216,'①7.積算内訳（PR）'!G215))</f>
        <v/>
      </c>
      <c r="H216" s="755" t="str">
        <f>IF($C$207="","",IF('⑧1.活動計画変更（PR）'!$C$46="変更",'⑦2.変更活動積算内訳（PR）'!O216,'①7.積算内訳（PR）'!H215))</f>
        <v/>
      </c>
      <c r="I216" s="1781"/>
      <c r="J216" s="273" t="s">
        <v>154</v>
      </c>
      <c r="K216" s="274"/>
      <c r="L216" s="289" t="str">
        <f t="shared" si="43"/>
        <v/>
      </c>
      <c r="M216" s="275"/>
      <c r="N216" s="275"/>
      <c r="O216" s="275"/>
      <c r="P216" s="1368"/>
      <c r="Q216" s="1375"/>
      <c r="R216" s="1376"/>
      <c r="S216" s="259"/>
      <c r="T216" s="257"/>
      <c r="U216" s="180"/>
    </row>
    <row r="217" spans="2:21" ht="37.5" hidden="1" customHeight="1">
      <c r="B217" s="204" t="str">
        <f>IF('⑧1.活動計画変更（PR）'!B48="","",'⑧1.活動計画変更（PR）'!B48)</f>
        <v/>
      </c>
      <c r="C217" s="1377" t="str">
        <f>IF(B217="","",IF('⑧1.活動計画変更（PR）'!D48="","",'⑧1.活動計画変更（PR）'!D48))</f>
        <v/>
      </c>
      <c r="D217" s="1378"/>
      <c r="E217" s="284">
        <f>SUM(E218:E226)</f>
        <v>0</v>
      </c>
      <c r="F217" s="284">
        <f>SUM(F218:F226)</f>
        <v>0</v>
      </c>
      <c r="G217" s="284">
        <f>SUM(G218:G226)</f>
        <v>0</v>
      </c>
      <c r="H217" s="756">
        <f>SUM(H218:H226)</f>
        <v>0</v>
      </c>
      <c r="I217" s="760" t="str">
        <f>IF('⑧1.活動計画変更（PR）'!C49="変更",'⑧1.活動計画変更（PR）'!B48,IF('⑧1.活動計画変更（PR）'!C49="中止",'⑧1.活動計画変更（PR）'!B48,""))</f>
        <v/>
      </c>
      <c r="J217" s="1377" t="str">
        <f>IF('⑧1.活動計画変更（PR）'!C49="変更",'⑧1.活動計画変更（PR）'!D49,"")</f>
        <v/>
      </c>
      <c r="K217" s="1378"/>
      <c r="L217" s="284" t="str">
        <f>IF(SUM(L218:L226)=0,"",SUM(L218:L226))</f>
        <v/>
      </c>
      <c r="M217" s="284" t="str">
        <f>IF(SUM(M218:M226)=0,"",SUM(M218:M226))</f>
        <v/>
      </c>
      <c r="N217" s="284" t="str">
        <f>IF(SUM(N218:N226)=0,"",SUM(N218:N226))</f>
        <v/>
      </c>
      <c r="O217" s="284" t="str">
        <f>IF(SUM(O218:O226)=0,"",SUM(O218:O226))</f>
        <v/>
      </c>
      <c r="P217" s="277"/>
      <c r="Q217" s="1379"/>
      <c r="R217" s="1380"/>
      <c r="S217" s="259"/>
      <c r="T217" s="257"/>
      <c r="U217" s="180"/>
    </row>
    <row r="218" spans="2:21" ht="18.75" hidden="1" customHeight="1">
      <c r="B218" s="1363"/>
      <c r="C218" s="260" t="s">
        <v>147</v>
      </c>
      <c r="D218" s="261"/>
      <c r="E218" s="287">
        <f>SUM(F218:H218)</f>
        <v>0</v>
      </c>
      <c r="F218" s="287" t="str">
        <f>IF($C$217="","",IF('⑧1.活動計画変更（PR）'!$C$48="変更",'⑦2.変更活動積算内訳（PR）'!M218,'①7.積算内訳（PR）'!F217))</f>
        <v/>
      </c>
      <c r="G218" s="287" t="str">
        <f>IF($C$217="","",IF('⑧1.活動計画変更（PR）'!$C$48="変更",'⑦2.変更活動積算内訳（PR）'!N218,'①7.積算内訳（PR）'!G217))</f>
        <v/>
      </c>
      <c r="H218" s="752" t="str">
        <f>IF($C$217="","",IF('⑧1.活動計画変更（PR）'!$C$48="変更",'⑦2.変更活動積算内訳（PR）'!O218,'①7.積算内訳（PR）'!H217))</f>
        <v/>
      </c>
      <c r="I218" s="1779" t="str">
        <f>IF('⑧1.活動計画変更（PR）'!C49="選択","",IF('⑧1.活動計画変更（PR）'!C49="変更",'⑧1.活動計画変更（PR）'!C49,IF('⑧1.活動計画変更（PR）'!C49="中止","中止","")))</f>
        <v/>
      </c>
      <c r="J218" s="260" t="s">
        <v>147</v>
      </c>
      <c r="K218" s="261"/>
      <c r="L218" s="287" t="str">
        <f>IF(SUM(M218:O218)=0,"",SUM(M218:O218))</f>
        <v/>
      </c>
      <c r="M218" s="262"/>
      <c r="N218" s="262"/>
      <c r="O218" s="262"/>
      <c r="P218" s="1366"/>
      <c r="Q218" s="1369"/>
      <c r="R218" s="1370"/>
      <c r="S218" s="268"/>
      <c r="T218" s="270"/>
      <c r="U218" s="180"/>
    </row>
    <row r="219" spans="2:21" ht="18.75" hidden="1" customHeight="1">
      <c r="B219" s="1364"/>
      <c r="C219" s="264" t="s">
        <v>148</v>
      </c>
      <c r="D219" s="265"/>
      <c r="E219" s="288">
        <f t="shared" ref="E219:E225" si="44">SUM(F219:H219)</f>
        <v>0</v>
      </c>
      <c r="F219" s="288" t="str">
        <f>IF($C$217="","",IF('⑧1.活動計画変更（PR）'!$C$48="変更",'⑦2.変更活動積算内訳（PR）'!M219,'①7.積算内訳（PR）'!F218))</f>
        <v/>
      </c>
      <c r="G219" s="288" t="str">
        <f>IF($C$217="","",IF('⑧1.活動計画変更（PR）'!$C$48="変更",'⑦2.変更活動積算内訳（PR）'!N219,'①7.積算内訳（PR）'!G218))</f>
        <v/>
      </c>
      <c r="H219" s="753" t="str">
        <f>IF($C$217="","",IF('⑧1.活動計画変更（PR）'!$C$48="変更",'⑦2.変更活動積算内訳（PR）'!O219,'①7.積算内訳（PR）'!H218))</f>
        <v/>
      </c>
      <c r="I219" s="1780"/>
      <c r="J219" s="264" t="s">
        <v>148</v>
      </c>
      <c r="K219" s="265"/>
      <c r="L219" s="288" t="str">
        <f t="shared" ref="L219:L226" si="45">IF(SUM(M219:O219)=0,"",SUM(M219:O219))</f>
        <v/>
      </c>
      <c r="M219" s="266"/>
      <c r="N219" s="266"/>
      <c r="O219" s="266"/>
      <c r="P219" s="1367"/>
      <c r="Q219" s="1371"/>
      <c r="R219" s="1372"/>
      <c r="S219" s="259"/>
      <c r="T219" s="257"/>
      <c r="U219" s="180"/>
    </row>
    <row r="220" spans="2:21" ht="18.75" hidden="1" customHeight="1">
      <c r="B220" s="1364"/>
      <c r="C220" s="264" t="s">
        <v>149</v>
      </c>
      <c r="D220" s="265"/>
      <c r="E220" s="288">
        <f t="shared" si="44"/>
        <v>0</v>
      </c>
      <c r="F220" s="288" t="str">
        <f>IF($C$217="","",IF('⑧1.活動計画変更（PR）'!$C$48="変更",'⑦2.変更活動積算内訳（PR）'!M220,'①7.積算内訳（PR）'!F219))</f>
        <v/>
      </c>
      <c r="G220" s="288" t="str">
        <f>IF($C$217="","",IF('⑧1.活動計画変更（PR）'!$C$48="変更",'⑦2.変更活動積算内訳（PR）'!N220,'①7.積算内訳（PR）'!G219))</f>
        <v/>
      </c>
      <c r="H220" s="753" t="str">
        <f>IF($C$217="","",IF('⑧1.活動計画変更（PR）'!$C$48="変更",'⑦2.変更活動積算内訳（PR）'!O220,'①7.積算内訳（PR）'!H219))</f>
        <v/>
      </c>
      <c r="I220" s="1780"/>
      <c r="J220" s="264" t="s">
        <v>149</v>
      </c>
      <c r="K220" s="265"/>
      <c r="L220" s="288" t="str">
        <f t="shared" si="45"/>
        <v/>
      </c>
      <c r="M220" s="266"/>
      <c r="N220" s="266"/>
      <c r="O220" s="266"/>
      <c r="P220" s="1367"/>
      <c r="Q220" s="1371"/>
      <c r="R220" s="1372"/>
      <c r="S220" s="259"/>
      <c r="T220" s="257"/>
      <c r="U220" s="180"/>
    </row>
    <row r="221" spans="2:21" ht="18.75" hidden="1" customHeight="1">
      <c r="B221" s="1364"/>
      <c r="C221" s="269" t="s">
        <v>150</v>
      </c>
      <c r="D221" s="265"/>
      <c r="E221" s="288">
        <f t="shared" si="44"/>
        <v>0</v>
      </c>
      <c r="F221" s="288" t="str">
        <f>IF($C$217="","",IF('⑧1.活動計画変更（PR）'!$C$48="変更",'⑦2.変更活動積算内訳（PR）'!M221,'①7.積算内訳（PR）'!F220))</f>
        <v/>
      </c>
      <c r="G221" s="288" t="str">
        <f>IF($C$217="","",IF('⑧1.活動計画変更（PR）'!$C$48="変更",'⑦2.変更活動積算内訳（PR）'!N221,'①7.積算内訳（PR）'!G220))</f>
        <v/>
      </c>
      <c r="H221" s="753" t="str">
        <f>IF($C$217="","",IF('⑧1.活動計画変更（PR）'!$C$48="変更",'⑦2.変更活動積算内訳（PR）'!O221,'①7.積算内訳（PR）'!H220))</f>
        <v/>
      </c>
      <c r="I221" s="1780"/>
      <c r="J221" s="269" t="s">
        <v>150</v>
      </c>
      <c r="K221" s="265"/>
      <c r="L221" s="288" t="str">
        <f t="shared" si="45"/>
        <v/>
      </c>
      <c r="M221" s="266"/>
      <c r="N221" s="266"/>
      <c r="O221" s="266"/>
      <c r="P221" s="1367"/>
      <c r="Q221" s="1371"/>
      <c r="R221" s="1372"/>
      <c r="S221" s="259"/>
      <c r="T221" s="257"/>
      <c r="U221" s="180"/>
    </row>
    <row r="222" spans="2:21" ht="18.75" hidden="1" customHeight="1">
      <c r="B222" s="1364"/>
      <c r="C222" s="264" t="s">
        <v>151</v>
      </c>
      <c r="D222" s="265"/>
      <c r="E222" s="288">
        <f t="shared" si="44"/>
        <v>0</v>
      </c>
      <c r="F222" s="288" t="str">
        <f>IF($C$217="","",IF('⑧1.活動計画変更（PR）'!$C$48="変更",'⑦2.変更活動積算内訳（PR）'!M222,'①7.積算内訳（PR）'!F221))</f>
        <v/>
      </c>
      <c r="G222" s="288" t="str">
        <f>IF($C$217="","",IF('⑧1.活動計画変更（PR）'!$C$48="変更",'⑦2.変更活動積算内訳（PR）'!N222,'①7.積算内訳（PR）'!G221))</f>
        <v/>
      </c>
      <c r="H222" s="753" t="str">
        <f>IF($C$217="","",IF('⑧1.活動計画変更（PR）'!$C$48="変更",'⑦2.変更活動積算内訳（PR）'!O222,'①7.積算内訳（PR）'!H221))</f>
        <v/>
      </c>
      <c r="I222" s="1780"/>
      <c r="J222" s="264" t="s">
        <v>151</v>
      </c>
      <c r="K222" s="265"/>
      <c r="L222" s="288" t="str">
        <f t="shared" si="45"/>
        <v/>
      </c>
      <c r="M222" s="266"/>
      <c r="N222" s="266"/>
      <c r="O222" s="266"/>
      <c r="P222" s="1367"/>
      <c r="Q222" s="1371"/>
      <c r="R222" s="1372"/>
      <c r="S222" s="268"/>
      <c r="T222" s="270"/>
      <c r="U222" s="180"/>
    </row>
    <row r="223" spans="2:21" ht="18.75" hidden="1" customHeight="1">
      <c r="B223" s="1364"/>
      <c r="C223" s="264" t="s">
        <v>152</v>
      </c>
      <c r="D223" s="265"/>
      <c r="E223" s="288">
        <f t="shared" si="44"/>
        <v>0</v>
      </c>
      <c r="F223" s="754" t="str">
        <f>IF($C$217="","",IF('⑧1.活動計画変更（PR）'!$C$48="変更",'⑦2.変更活動積算内訳（PR）'!M223,'①7.積算内訳（PR）'!F222))</f>
        <v/>
      </c>
      <c r="G223" s="754" t="str">
        <f>IF($C$217="","",IF('⑧1.活動計画変更（PR）'!$C$48="変更",'⑦2.変更活動積算内訳（PR）'!N223,'①7.積算内訳（PR）'!G222))</f>
        <v/>
      </c>
      <c r="H223" s="753" t="str">
        <f>IF($C$217="","",IF('⑧1.活動計画変更（PR）'!$C$48="変更",'⑦2.変更活動積算内訳（PR）'!O223,'①7.積算内訳（PR）'!H222))</f>
        <v/>
      </c>
      <c r="I223" s="1780"/>
      <c r="J223" s="264" t="s">
        <v>152</v>
      </c>
      <c r="K223" s="265"/>
      <c r="L223" s="288" t="str">
        <f t="shared" si="45"/>
        <v/>
      </c>
      <c r="M223" s="278"/>
      <c r="N223" s="278"/>
      <c r="O223" s="278"/>
      <c r="P223" s="1367"/>
      <c r="Q223" s="1371"/>
      <c r="R223" s="1372"/>
      <c r="S223" s="268"/>
      <c r="T223" s="270"/>
      <c r="U223" s="180"/>
    </row>
    <row r="224" spans="2:21" ht="18.75" hidden="1" customHeight="1">
      <c r="B224" s="1364"/>
      <c r="C224" s="272" t="s">
        <v>631</v>
      </c>
      <c r="D224" s="265"/>
      <c r="E224" s="288">
        <f t="shared" si="44"/>
        <v>0</v>
      </c>
      <c r="F224" s="288" t="str">
        <f>IF($C$217="","",IF('⑧1.活動計画変更（PR）'!$C$48="変更",'⑦2.変更活動積算内訳（PR）'!M224,'①7.積算内訳（PR）'!F223))</f>
        <v/>
      </c>
      <c r="G224" s="288" t="str">
        <f>IF($C$217="","",IF('⑧1.活動計画変更（PR）'!$C$48="変更",'⑦2.変更活動積算内訳（PR）'!N224,'①7.積算内訳（PR）'!G223))</f>
        <v/>
      </c>
      <c r="H224" s="753" t="str">
        <f>IF($C$217="","",IF('⑧1.活動計画変更（PR）'!$C$48="変更",'⑦2.変更活動積算内訳（PR）'!O224,'①7.積算内訳（PR）'!H223))</f>
        <v/>
      </c>
      <c r="I224" s="1780"/>
      <c r="J224" s="272" t="s">
        <v>631</v>
      </c>
      <c r="K224" s="265"/>
      <c r="L224" s="288" t="str">
        <f t="shared" si="45"/>
        <v/>
      </c>
      <c r="M224" s="266"/>
      <c r="N224" s="266"/>
      <c r="O224" s="266"/>
      <c r="P224" s="1367"/>
      <c r="Q224" s="1371"/>
      <c r="R224" s="1372"/>
      <c r="S224" s="268"/>
      <c r="T224" s="270"/>
      <c r="U224" s="180"/>
    </row>
    <row r="225" spans="2:21" ht="18.75" hidden="1" customHeight="1">
      <c r="B225" s="1364"/>
      <c r="C225" s="264" t="s">
        <v>153</v>
      </c>
      <c r="D225" s="265"/>
      <c r="E225" s="288">
        <f t="shared" si="44"/>
        <v>0</v>
      </c>
      <c r="F225" s="288" t="str">
        <f>IF($C$217="","",IF('⑧1.活動計画変更（PR）'!$C$48="変更",'⑦2.変更活動積算内訳（PR）'!M225,'①7.積算内訳（PR）'!F224))</f>
        <v/>
      </c>
      <c r="G225" s="288" t="str">
        <f>IF($C$217="","",IF('⑧1.活動計画変更（PR）'!$C$48="変更",'⑦2.変更活動積算内訳（PR）'!N225,'①7.積算内訳（PR）'!G224))</f>
        <v/>
      </c>
      <c r="H225" s="753" t="str">
        <f>IF($C$217="","",IF('⑧1.活動計画変更（PR）'!$C$48="変更",'⑦2.変更活動積算内訳（PR）'!O225,'①7.積算内訳（PR）'!H224))</f>
        <v/>
      </c>
      <c r="I225" s="1780"/>
      <c r="J225" s="264" t="s">
        <v>153</v>
      </c>
      <c r="K225" s="265"/>
      <c r="L225" s="288" t="str">
        <f t="shared" si="45"/>
        <v/>
      </c>
      <c r="M225" s="266"/>
      <c r="N225" s="266"/>
      <c r="O225" s="266"/>
      <c r="P225" s="1367"/>
      <c r="Q225" s="1371"/>
      <c r="R225" s="1372"/>
      <c r="S225" s="268"/>
      <c r="T225" s="270"/>
      <c r="U225" s="180"/>
    </row>
    <row r="226" spans="2:21" ht="18.75" hidden="1" customHeight="1" thickBot="1">
      <c r="B226" s="1365"/>
      <c r="C226" s="273" t="s">
        <v>154</v>
      </c>
      <c r="D226" s="758" t="str">
        <f>IF('①7.積算内訳（PR）'!D225="","",'①7.積算内訳（PR）'!D225)</f>
        <v/>
      </c>
      <c r="E226" s="289">
        <f>SUM(F226:H226)</f>
        <v>0</v>
      </c>
      <c r="F226" s="289" t="str">
        <f>IF($C$217="","",IF('⑧1.活動計画変更（PR）'!$C$48="変更",'⑦2.変更活動積算内訳（PR）'!M226,'①7.積算内訳（PR）'!F225))</f>
        <v/>
      </c>
      <c r="G226" s="289" t="str">
        <f>IF($C$217="","",IF('⑧1.活動計画変更（PR）'!$C$48="変更",'⑦2.変更活動積算内訳（PR）'!N226,'①7.積算内訳（PR）'!G225))</f>
        <v/>
      </c>
      <c r="H226" s="755" t="str">
        <f>IF($C$217="","",IF('⑧1.活動計画変更（PR）'!$C$48="変更",'⑦2.変更活動積算内訳（PR）'!O226,'①7.積算内訳（PR）'!H225))</f>
        <v/>
      </c>
      <c r="I226" s="1781"/>
      <c r="J226" s="273" t="s">
        <v>154</v>
      </c>
      <c r="K226" s="274"/>
      <c r="L226" s="289" t="str">
        <f t="shared" si="45"/>
        <v/>
      </c>
      <c r="M226" s="275"/>
      <c r="N226" s="275"/>
      <c r="O226" s="275"/>
      <c r="P226" s="1368"/>
      <c r="Q226" s="1381"/>
      <c r="R226" s="1382"/>
      <c r="S226" s="268"/>
      <c r="T226" s="270"/>
      <c r="U226" s="180"/>
    </row>
    <row r="227" spans="2:21" ht="37.5" hidden="1" customHeight="1">
      <c r="B227" s="204" t="str">
        <f>IF('⑧1.活動計画変更（PR）'!B50="","",'⑧1.活動計画変更（PR）'!B50)</f>
        <v/>
      </c>
      <c r="C227" s="1377" t="str">
        <f>IF(B227="","",IF('⑧1.活動計画変更（PR）'!D50="","",'⑧1.活動計画変更（PR）'!D50))</f>
        <v/>
      </c>
      <c r="D227" s="1378"/>
      <c r="E227" s="284">
        <f>SUM(E228:E236)</f>
        <v>0</v>
      </c>
      <c r="F227" s="284">
        <f>SUM(F228:F236)</f>
        <v>0</v>
      </c>
      <c r="G227" s="284">
        <f>SUM(G228:G236)</f>
        <v>0</v>
      </c>
      <c r="H227" s="756">
        <f>SUM(H228:H236)</f>
        <v>0</v>
      </c>
      <c r="I227" s="760" t="str">
        <f>IF('⑧1.活動計画変更（PR）'!C51="変更",'⑧1.活動計画変更（PR）'!B50,IF('⑧1.活動計画変更（PR）'!C51="中止",'⑧1.活動計画変更（PR）'!B50,""))</f>
        <v/>
      </c>
      <c r="J227" s="1377" t="str">
        <f>IF('⑧1.活動計画変更（PR）'!C51="変更",'⑧1.活動計画変更（PR）'!D51,"")</f>
        <v/>
      </c>
      <c r="K227" s="1378"/>
      <c r="L227" s="284" t="str">
        <f>IF(SUM(L228:L236)=0,"",SUM(L228:L236))</f>
        <v/>
      </c>
      <c r="M227" s="284" t="str">
        <f>IF(SUM(M228:M236)=0,"",SUM(M228:M236))</f>
        <v/>
      </c>
      <c r="N227" s="284" t="str">
        <f>IF(SUM(N228:N236)=0,"",SUM(N228:N236))</f>
        <v/>
      </c>
      <c r="O227" s="284" t="str">
        <f>IF(SUM(O228:O236)=0,"",SUM(O228:O236))</f>
        <v/>
      </c>
      <c r="P227" s="279"/>
      <c r="Q227" s="1383"/>
      <c r="R227" s="1384"/>
      <c r="S227" s="259"/>
      <c r="T227" s="257"/>
      <c r="U227" s="180"/>
    </row>
    <row r="228" spans="2:21" ht="18.75" hidden="1" customHeight="1">
      <c r="B228" s="1363"/>
      <c r="C228" s="260" t="s">
        <v>147</v>
      </c>
      <c r="D228" s="261"/>
      <c r="E228" s="287">
        <f>SUM(F228:H228)</f>
        <v>0</v>
      </c>
      <c r="F228" s="287" t="str">
        <f>IF($C$227="","",IF('⑧1.活動計画変更（PR）'!$C$50="変更",'⑦2.変更活動積算内訳（PR）'!M228,'①7.積算内訳（PR）'!F227))</f>
        <v/>
      </c>
      <c r="G228" s="287" t="str">
        <f>IF($C$227="","",IF('⑧1.活動計画変更（PR）'!$C$50="変更",'⑦2.変更活動積算内訳（PR）'!N228,'①7.積算内訳（PR）'!G227))</f>
        <v/>
      </c>
      <c r="H228" s="752" t="str">
        <f>IF($C$227="","",IF('⑧1.活動計画変更（PR）'!$C$50="変更",'⑦2.変更活動積算内訳（PR）'!O228,'①7.積算内訳（PR）'!H227))</f>
        <v/>
      </c>
      <c r="I228" s="1779" t="str">
        <f>IF('⑧1.活動計画変更（PR）'!C51="選択","",IF('⑧1.活動計画変更（PR）'!C51="変更",'⑧1.活動計画変更（PR）'!C51,IF('⑧1.活動計画変更（PR）'!C51="中止","中止","")))</f>
        <v/>
      </c>
      <c r="J228" s="260" t="s">
        <v>147</v>
      </c>
      <c r="K228" s="261"/>
      <c r="L228" s="287" t="str">
        <f>IF(SUM(M228:O228)=0,"",SUM(M228:O228))</f>
        <v/>
      </c>
      <c r="M228" s="262"/>
      <c r="N228" s="262"/>
      <c r="O228" s="262"/>
      <c r="P228" s="1366"/>
      <c r="Q228" s="1369"/>
      <c r="R228" s="1370"/>
      <c r="S228" s="268"/>
      <c r="T228" s="270"/>
      <c r="U228" s="180"/>
    </row>
    <row r="229" spans="2:21" ht="18.75" hidden="1" customHeight="1">
      <c r="B229" s="1364"/>
      <c r="C229" s="264" t="s">
        <v>148</v>
      </c>
      <c r="D229" s="265"/>
      <c r="E229" s="288">
        <f t="shared" ref="E229:E235" si="46">SUM(F229:H229)</f>
        <v>0</v>
      </c>
      <c r="F229" s="288" t="str">
        <f>IF($C$227="","",IF('⑧1.活動計画変更（PR）'!$C$50="変更",'⑦2.変更活動積算内訳（PR）'!M229,'①7.積算内訳（PR）'!F228))</f>
        <v/>
      </c>
      <c r="G229" s="288" t="str">
        <f>IF($C$227="","",IF('⑧1.活動計画変更（PR）'!$C$50="変更",'⑦2.変更活動積算内訳（PR）'!N229,'①7.積算内訳（PR）'!G228))</f>
        <v/>
      </c>
      <c r="H229" s="753" t="str">
        <f>IF($C$227="","",IF('⑧1.活動計画変更（PR）'!$C$50="変更",'⑦2.変更活動積算内訳（PR）'!O229,'①7.積算内訳（PR）'!H228))</f>
        <v/>
      </c>
      <c r="I229" s="1780"/>
      <c r="J229" s="264" t="s">
        <v>148</v>
      </c>
      <c r="K229" s="265"/>
      <c r="L229" s="288" t="str">
        <f t="shared" ref="L229:L236" si="47">IF(SUM(M229:O229)=0,"",SUM(M229:O229))</f>
        <v/>
      </c>
      <c r="M229" s="266"/>
      <c r="N229" s="266"/>
      <c r="O229" s="266"/>
      <c r="P229" s="1367"/>
      <c r="Q229" s="1371"/>
      <c r="R229" s="1372"/>
      <c r="S229" s="259"/>
      <c r="T229" s="257"/>
      <c r="U229" s="180"/>
    </row>
    <row r="230" spans="2:21" ht="18.75" hidden="1" customHeight="1">
      <c r="B230" s="1364"/>
      <c r="C230" s="264" t="s">
        <v>149</v>
      </c>
      <c r="D230" s="265"/>
      <c r="E230" s="288">
        <f t="shared" si="46"/>
        <v>0</v>
      </c>
      <c r="F230" s="288" t="str">
        <f>IF($C$227="","",IF('⑧1.活動計画変更（PR）'!$C$50="変更",'⑦2.変更活動積算内訳（PR）'!M230,'①7.積算内訳（PR）'!F229))</f>
        <v/>
      </c>
      <c r="G230" s="288" t="str">
        <f>IF($C$227="","",IF('⑧1.活動計画変更（PR）'!$C$50="変更",'⑦2.変更活動積算内訳（PR）'!N230,'①7.積算内訳（PR）'!G229))</f>
        <v/>
      </c>
      <c r="H230" s="753" t="str">
        <f>IF($C$227="","",IF('⑧1.活動計画変更（PR）'!$C$50="変更",'⑦2.変更活動積算内訳（PR）'!O230,'①7.積算内訳（PR）'!H229))</f>
        <v/>
      </c>
      <c r="I230" s="1780"/>
      <c r="J230" s="264" t="s">
        <v>149</v>
      </c>
      <c r="K230" s="265"/>
      <c r="L230" s="288" t="str">
        <f t="shared" si="47"/>
        <v/>
      </c>
      <c r="M230" s="266"/>
      <c r="N230" s="266"/>
      <c r="O230" s="266"/>
      <c r="P230" s="1367"/>
      <c r="Q230" s="1371"/>
      <c r="R230" s="1372"/>
      <c r="S230" s="259"/>
      <c r="T230" s="257"/>
      <c r="U230" s="180"/>
    </row>
    <row r="231" spans="2:21" ht="18.75" hidden="1" customHeight="1">
      <c r="B231" s="1364"/>
      <c r="C231" s="269" t="s">
        <v>150</v>
      </c>
      <c r="D231" s="265"/>
      <c r="E231" s="288">
        <f t="shared" si="46"/>
        <v>0</v>
      </c>
      <c r="F231" s="288" t="str">
        <f>IF($C$227="","",IF('⑧1.活動計画変更（PR）'!$C$50="変更",'⑦2.変更活動積算内訳（PR）'!M231,'①7.積算内訳（PR）'!F230))</f>
        <v/>
      </c>
      <c r="G231" s="288" t="str">
        <f>IF($C$227="","",IF('⑧1.活動計画変更（PR）'!$C$50="変更",'⑦2.変更活動積算内訳（PR）'!N231,'①7.積算内訳（PR）'!G230))</f>
        <v/>
      </c>
      <c r="H231" s="753" t="str">
        <f>IF($C$227="","",IF('⑧1.活動計画変更（PR）'!$C$50="変更",'⑦2.変更活動積算内訳（PR）'!O231,'①7.積算内訳（PR）'!H230))</f>
        <v/>
      </c>
      <c r="I231" s="1780"/>
      <c r="J231" s="269" t="s">
        <v>150</v>
      </c>
      <c r="K231" s="265"/>
      <c r="L231" s="288" t="str">
        <f t="shared" si="47"/>
        <v/>
      </c>
      <c r="M231" s="266"/>
      <c r="N231" s="266"/>
      <c r="O231" s="266"/>
      <c r="P231" s="1367"/>
      <c r="Q231" s="1371"/>
      <c r="R231" s="1372"/>
      <c r="S231" s="259"/>
      <c r="T231" s="257"/>
      <c r="U231" s="180"/>
    </row>
    <row r="232" spans="2:21" ht="18.75" hidden="1" customHeight="1">
      <c r="B232" s="1364"/>
      <c r="C232" s="264" t="s">
        <v>151</v>
      </c>
      <c r="D232" s="265"/>
      <c r="E232" s="288">
        <f t="shared" si="46"/>
        <v>0</v>
      </c>
      <c r="F232" s="288" t="str">
        <f>IF($C$227="","",IF('⑧1.活動計画変更（PR）'!$C$50="変更",'⑦2.変更活動積算内訳（PR）'!M232,'①7.積算内訳（PR）'!F231))</f>
        <v/>
      </c>
      <c r="G232" s="288" t="str">
        <f>IF($C$227="","",IF('⑧1.活動計画変更（PR）'!$C$50="変更",'⑦2.変更活動積算内訳（PR）'!N232,'①7.積算内訳（PR）'!G231))</f>
        <v/>
      </c>
      <c r="H232" s="753" t="str">
        <f>IF($C$227="","",IF('⑧1.活動計画変更（PR）'!$C$50="変更",'⑦2.変更活動積算内訳（PR）'!O232,'①7.積算内訳（PR）'!H231))</f>
        <v/>
      </c>
      <c r="I232" s="1780"/>
      <c r="J232" s="264" t="s">
        <v>151</v>
      </c>
      <c r="K232" s="265"/>
      <c r="L232" s="288" t="str">
        <f t="shared" si="47"/>
        <v/>
      </c>
      <c r="M232" s="266"/>
      <c r="N232" s="266"/>
      <c r="O232" s="266"/>
      <c r="P232" s="1367"/>
      <c r="Q232" s="1371"/>
      <c r="R232" s="1372"/>
      <c r="S232" s="268"/>
      <c r="T232" s="270"/>
      <c r="U232" s="180"/>
    </row>
    <row r="233" spans="2:21" ht="18.75" hidden="1" customHeight="1">
      <c r="B233" s="1364"/>
      <c r="C233" s="264" t="s">
        <v>152</v>
      </c>
      <c r="D233" s="265"/>
      <c r="E233" s="288">
        <f t="shared" si="46"/>
        <v>0</v>
      </c>
      <c r="F233" s="754" t="str">
        <f>IF($C$227="","",IF('⑧1.活動計画変更（PR）'!$C$50="変更",'⑦2.変更活動積算内訳（PR）'!M233,'①7.積算内訳（PR）'!F232))</f>
        <v/>
      </c>
      <c r="G233" s="754" t="str">
        <f>IF($C$227="","",IF('⑧1.活動計画変更（PR）'!$C$50="変更",'⑦2.変更活動積算内訳（PR）'!N233,'①7.積算内訳（PR）'!G232))</f>
        <v/>
      </c>
      <c r="H233" s="753" t="str">
        <f>IF($C$227="","",IF('⑧1.活動計画変更（PR）'!$C$50="変更",'⑦2.変更活動積算内訳（PR）'!O233,'①7.積算内訳（PR）'!H232))</f>
        <v/>
      </c>
      <c r="I233" s="1780"/>
      <c r="J233" s="264" t="s">
        <v>152</v>
      </c>
      <c r="K233" s="265"/>
      <c r="L233" s="288" t="str">
        <f t="shared" si="47"/>
        <v/>
      </c>
      <c r="M233" s="278"/>
      <c r="N233" s="278"/>
      <c r="O233" s="278"/>
      <c r="P233" s="1367"/>
      <c r="Q233" s="1373"/>
      <c r="R233" s="1374"/>
      <c r="S233" s="268"/>
      <c r="T233" s="270"/>
      <c r="U233" s="180"/>
    </row>
    <row r="234" spans="2:21" ht="18.75" hidden="1" customHeight="1">
      <c r="B234" s="1364"/>
      <c r="C234" s="272" t="s">
        <v>631</v>
      </c>
      <c r="D234" s="265"/>
      <c r="E234" s="288">
        <f t="shared" si="46"/>
        <v>0</v>
      </c>
      <c r="F234" s="288" t="str">
        <f>IF($C$227="","",IF('⑧1.活動計画変更（PR）'!$C$50="変更",'⑦2.変更活動積算内訳（PR）'!M234,'①7.積算内訳（PR）'!F233))</f>
        <v/>
      </c>
      <c r="G234" s="288" t="str">
        <f>IF($C$227="","",IF('⑧1.活動計画変更（PR）'!$C$50="変更",'⑦2.変更活動積算内訳（PR）'!N234,'①7.積算内訳（PR）'!G233))</f>
        <v/>
      </c>
      <c r="H234" s="753" t="str">
        <f>IF($C$227="","",IF('⑧1.活動計画変更（PR）'!$C$50="変更",'⑦2.変更活動積算内訳（PR）'!O234,'①7.積算内訳（PR）'!H233))</f>
        <v/>
      </c>
      <c r="I234" s="1780"/>
      <c r="J234" s="272" t="s">
        <v>631</v>
      </c>
      <c r="K234" s="265"/>
      <c r="L234" s="288" t="str">
        <f t="shared" si="47"/>
        <v/>
      </c>
      <c r="M234" s="266"/>
      <c r="N234" s="266"/>
      <c r="O234" s="266"/>
      <c r="P234" s="1367"/>
      <c r="Q234" s="1371"/>
      <c r="R234" s="1372"/>
      <c r="S234" s="268"/>
      <c r="T234" s="270"/>
      <c r="U234" s="180"/>
    </row>
    <row r="235" spans="2:21" ht="18.75" hidden="1" customHeight="1">
      <c r="B235" s="1364"/>
      <c r="C235" s="264" t="s">
        <v>153</v>
      </c>
      <c r="D235" s="265"/>
      <c r="E235" s="288">
        <f t="shared" si="46"/>
        <v>0</v>
      </c>
      <c r="F235" s="288" t="str">
        <f>IF($C$227="","",IF('⑧1.活動計画変更（PR）'!$C$50="変更",'⑦2.変更活動積算内訳（PR）'!M235,'①7.積算内訳（PR）'!F234))</f>
        <v/>
      </c>
      <c r="G235" s="288" t="str">
        <f>IF($C$227="","",IF('⑧1.活動計画変更（PR）'!$C$50="変更",'⑦2.変更活動積算内訳（PR）'!N235,'①7.積算内訳（PR）'!G234))</f>
        <v/>
      </c>
      <c r="H235" s="753" t="str">
        <f>IF($C$227="","",IF('⑧1.活動計画変更（PR）'!$C$50="変更",'⑦2.変更活動積算内訳（PR）'!O235,'①7.積算内訳（PR）'!H234))</f>
        <v/>
      </c>
      <c r="I235" s="1780"/>
      <c r="J235" s="264" t="s">
        <v>153</v>
      </c>
      <c r="K235" s="265"/>
      <c r="L235" s="288" t="str">
        <f t="shared" si="47"/>
        <v/>
      </c>
      <c r="M235" s="266"/>
      <c r="N235" s="266"/>
      <c r="O235" s="266"/>
      <c r="P235" s="1367"/>
      <c r="Q235" s="1371"/>
      <c r="R235" s="1372"/>
      <c r="S235" s="268"/>
      <c r="T235" s="270"/>
      <c r="U235" s="180"/>
    </row>
    <row r="236" spans="2:21" ht="18.75" hidden="1" customHeight="1" thickBot="1">
      <c r="B236" s="1365"/>
      <c r="C236" s="273" t="s">
        <v>154</v>
      </c>
      <c r="D236" s="758" t="str">
        <f>IF('①7.積算内訳（PR）'!D235="","",'①7.積算内訳（PR）'!D235)</f>
        <v/>
      </c>
      <c r="E236" s="289">
        <f>SUM(F236:H236)</f>
        <v>0</v>
      </c>
      <c r="F236" s="289" t="str">
        <f>IF($C$227="","",IF('⑧1.活動計画変更（PR）'!$C$50="変更",'⑦2.変更活動積算内訳（PR）'!M236,'①7.積算内訳（PR）'!F235))</f>
        <v/>
      </c>
      <c r="G236" s="289" t="str">
        <f>IF($C$227="","",IF('⑧1.活動計画変更（PR）'!$C$50="変更",'⑦2.変更活動積算内訳（PR）'!N236,'①7.積算内訳（PR）'!G235))</f>
        <v/>
      </c>
      <c r="H236" s="755" t="str">
        <f>IF($C$227="","",IF('⑧1.活動計画変更（PR）'!$C$50="変更",'⑦2.変更活動積算内訳（PR）'!O236,'①7.積算内訳（PR）'!H235))</f>
        <v/>
      </c>
      <c r="I236" s="1781"/>
      <c r="J236" s="273" t="s">
        <v>154</v>
      </c>
      <c r="K236" s="274"/>
      <c r="L236" s="289" t="str">
        <f t="shared" si="47"/>
        <v/>
      </c>
      <c r="M236" s="275"/>
      <c r="N236" s="275"/>
      <c r="O236" s="275"/>
      <c r="P236" s="1368"/>
      <c r="Q236" s="1375"/>
      <c r="R236" s="1376"/>
      <c r="S236" s="268"/>
      <c r="T236" s="270"/>
      <c r="U236" s="180"/>
    </row>
    <row r="237" spans="2:21" ht="37.5" hidden="1" customHeight="1">
      <c r="B237" s="204" t="str">
        <f>IF('⑧1.活動計画変更（PR）'!B52="","",'⑧1.活動計画変更（PR）'!B52)</f>
        <v/>
      </c>
      <c r="C237" s="1377" t="str">
        <f>IF(B237="","",IF('⑧1.活動計画変更（PR）'!D52="","",'⑧1.活動計画変更（PR）'!D52))</f>
        <v/>
      </c>
      <c r="D237" s="1378"/>
      <c r="E237" s="284">
        <f>SUM(E238:E246)</f>
        <v>0</v>
      </c>
      <c r="F237" s="284">
        <f>SUM(F238:F246)</f>
        <v>0</v>
      </c>
      <c r="G237" s="284">
        <f>SUM(G238:G246)</f>
        <v>0</v>
      </c>
      <c r="H237" s="756">
        <f>SUM(H238:H246)</f>
        <v>0</v>
      </c>
      <c r="I237" s="760" t="str">
        <f>IF('⑧1.活動計画変更（PR）'!C53="変更",'⑧1.活動計画変更（PR）'!B52,IF('⑧1.活動計画変更（PR）'!C53="中止",'⑧1.活動計画変更（PR）'!B52,""))</f>
        <v/>
      </c>
      <c r="J237" s="1377" t="str">
        <f>IF('⑧1.活動計画変更（PR）'!C53="変更",'⑧1.活動計画変更（PR）'!D53,"")</f>
        <v/>
      </c>
      <c r="K237" s="1378"/>
      <c r="L237" s="284" t="str">
        <f>IF(SUM(L238:L246)=0,"",SUM(L238:L246))</f>
        <v/>
      </c>
      <c r="M237" s="284" t="str">
        <f>IF(SUM(M238:M246)=0,"",SUM(M238:M246))</f>
        <v/>
      </c>
      <c r="N237" s="284" t="str">
        <f>IF(SUM(N238:N246)=0,"",SUM(N238:N246))</f>
        <v/>
      </c>
      <c r="O237" s="284" t="str">
        <f>IF(SUM(O238:O246)=0,"",SUM(O238:O246))</f>
        <v/>
      </c>
      <c r="P237" s="277"/>
      <c r="Q237" s="1379"/>
      <c r="R237" s="1380"/>
      <c r="S237" s="259"/>
      <c r="T237" s="257"/>
      <c r="U237" s="180"/>
    </row>
    <row r="238" spans="2:21" ht="18.75" hidden="1" customHeight="1">
      <c r="B238" s="1363"/>
      <c r="C238" s="260" t="s">
        <v>147</v>
      </c>
      <c r="D238" s="261"/>
      <c r="E238" s="287">
        <f>SUM(F238:H238)</f>
        <v>0</v>
      </c>
      <c r="F238" s="287" t="str">
        <f>IF($C$237="","",IF('⑧1.活動計画変更（PR）'!$C$52="変更",'⑦2.変更活動積算内訳（PR）'!M238,'①7.積算内訳（PR）'!F237))</f>
        <v/>
      </c>
      <c r="G238" s="287" t="str">
        <f>IF($C$237="","",IF('⑧1.活動計画変更（PR）'!$C$52="変更",'⑦2.変更活動積算内訳（PR）'!N238,'①7.積算内訳（PR）'!G237))</f>
        <v/>
      </c>
      <c r="H238" s="752" t="str">
        <f>IF($C$237="","",IF('⑧1.活動計画変更（PR）'!$C$52="変更",'⑦2.変更活動積算内訳（PR）'!O238,'①7.積算内訳（PR）'!H237))</f>
        <v/>
      </c>
      <c r="I238" s="1779" t="str">
        <f>IF('⑧1.活動計画変更（PR）'!C53="選択","",IF('⑧1.活動計画変更（PR）'!C53="変更",'⑧1.活動計画変更（PR）'!C53,IF('⑧1.活動計画変更（PR）'!C53="中止","中止","")))</f>
        <v/>
      </c>
      <c r="J238" s="260" t="s">
        <v>147</v>
      </c>
      <c r="K238" s="261"/>
      <c r="L238" s="287" t="str">
        <f>IF(SUM(M238:O238)=0,"",SUM(M238:O238))</f>
        <v/>
      </c>
      <c r="M238" s="262"/>
      <c r="N238" s="262"/>
      <c r="O238" s="262"/>
      <c r="P238" s="1366"/>
      <c r="Q238" s="1369"/>
      <c r="R238" s="1370"/>
      <c r="S238" s="268"/>
      <c r="T238" s="270"/>
      <c r="U238" s="180"/>
    </row>
    <row r="239" spans="2:21" ht="18.75" hidden="1" customHeight="1">
      <c r="B239" s="1364"/>
      <c r="C239" s="264" t="s">
        <v>148</v>
      </c>
      <c r="D239" s="265"/>
      <c r="E239" s="288">
        <f t="shared" ref="E239:E245" si="48">SUM(F239:H239)</f>
        <v>0</v>
      </c>
      <c r="F239" s="288" t="str">
        <f>IF($C$237="","",IF('⑧1.活動計画変更（PR）'!$C$52="変更",'⑦2.変更活動積算内訳（PR）'!M239,'①7.積算内訳（PR）'!F238))</f>
        <v/>
      </c>
      <c r="G239" s="288" t="str">
        <f>IF($C$237="","",IF('⑧1.活動計画変更（PR）'!$C$52="変更",'⑦2.変更活動積算内訳（PR）'!N239,'①7.積算内訳（PR）'!G238))</f>
        <v/>
      </c>
      <c r="H239" s="753" t="str">
        <f>IF($C$237="","",IF('⑧1.活動計画変更（PR）'!$C$52="変更",'⑦2.変更活動積算内訳（PR）'!O239,'①7.積算内訳（PR）'!H238))</f>
        <v/>
      </c>
      <c r="I239" s="1780"/>
      <c r="J239" s="264" t="s">
        <v>148</v>
      </c>
      <c r="K239" s="265"/>
      <c r="L239" s="288" t="str">
        <f t="shared" ref="L239:L246" si="49">IF(SUM(M239:O239)=0,"",SUM(M239:O239))</f>
        <v/>
      </c>
      <c r="M239" s="266"/>
      <c r="N239" s="266"/>
      <c r="O239" s="266"/>
      <c r="P239" s="1367"/>
      <c r="Q239" s="1371"/>
      <c r="R239" s="1372"/>
      <c r="S239" s="259"/>
      <c r="T239" s="257"/>
      <c r="U239" s="180"/>
    </row>
    <row r="240" spans="2:21" ht="18.75" hidden="1" customHeight="1">
      <c r="B240" s="1364"/>
      <c r="C240" s="264" t="s">
        <v>149</v>
      </c>
      <c r="D240" s="265"/>
      <c r="E240" s="288">
        <f t="shared" si="48"/>
        <v>0</v>
      </c>
      <c r="F240" s="288" t="str">
        <f>IF($C$237="","",IF('⑧1.活動計画変更（PR）'!$C$52="変更",'⑦2.変更活動積算内訳（PR）'!M240,'①7.積算内訳（PR）'!F239))</f>
        <v/>
      </c>
      <c r="G240" s="288" t="str">
        <f>IF($C$237="","",IF('⑧1.活動計画変更（PR）'!$C$52="変更",'⑦2.変更活動積算内訳（PR）'!N240,'①7.積算内訳（PR）'!G239))</f>
        <v/>
      </c>
      <c r="H240" s="753" t="str">
        <f>IF($C$237="","",IF('⑧1.活動計画変更（PR）'!$C$52="変更",'⑦2.変更活動積算内訳（PR）'!O240,'①7.積算内訳（PR）'!H239))</f>
        <v/>
      </c>
      <c r="I240" s="1780"/>
      <c r="J240" s="264" t="s">
        <v>149</v>
      </c>
      <c r="K240" s="265"/>
      <c r="L240" s="288" t="str">
        <f t="shared" si="49"/>
        <v/>
      </c>
      <c r="M240" s="266"/>
      <c r="N240" s="266"/>
      <c r="O240" s="266"/>
      <c r="P240" s="1367"/>
      <c r="Q240" s="1371"/>
      <c r="R240" s="1372"/>
      <c r="S240" s="259"/>
      <c r="T240" s="257"/>
      <c r="U240" s="180"/>
    </row>
    <row r="241" spans="2:21" ht="18.75" hidden="1" customHeight="1">
      <c r="B241" s="1364"/>
      <c r="C241" s="269" t="s">
        <v>150</v>
      </c>
      <c r="D241" s="265"/>
      <c r="E241" s="288">
        <f t="shared" si="48"/>
        <v>0</v>
      </c>
      <c r="F241" s="288" t="str">
        <f>IF($C$237="","",IF('⑧1.活動計画変更（PR）'!$C$52="変更",'⑦2.変更活動積算内訳（PR）'!M241,'①7.積算内訳（PR）'!F240))</f>
        <v/>
      </c>
      <c r="G241" s="288" t="str">
        <f>IF($C$237="","",IF('⑧1.活動計画変更（PR）'!$C$52="変更",'⑦2.変更活動積算内訳（PR）'!N241,'①7.積算内訳（PR）'!G240))</f>
        <v/>
      </c>
      <c r="H241" s="753" t="str">
        <f>IF($C$237="","",IF('⑧1.活動計画変更（PR）'!$C$52="変更",'⑦2.変更活動積算内訳（PR）'!O241,'①7.積算内訳（PR）'!H240))</f>
        <v/>
      </c>
      <c r="I241" s="1780"/>
      <c r="J241" s="269" t="s">
        <v>150</v>
      </c>
      <c r="K241" s="265"/>
      <c r="L241" s="288" t="str">
        <f t="shared" si="49"/>
        <v/>
      </c>
      <c r="M241" s="266"/>
      <c r="N241" s="266"/>
      <c r="O241" s="266"/>
      <c r="P241" s="1367"/>
      <c r="Q241" s="1371"/>
      <c r="R241" s="1372"/>
      <c r="S241" s="259"/>
      <c r="T241" s="257"/>
      <c r="U241" s="180"/>
    </row>
    <row r="242" spans="2:21" ht="18.75" hidden="1" customHeight="1">
      <c r="B242" s="1364"/>
      <c r="C242" s="264" t="s">
        <v>151</v>
      </c>
      <c r="D242" s="265"/>
      <c r="E242" s="288">
        <f t="shared" si="48"/>
        <v>0</v>
      </c>
      <c r="F242" s="288" t="str">
        <f>IF($C$237="","",IF('⑧1.活動計画変更（PR）'!$C$52="変更",'⑦2.変更活動積算内訳（PR）'!M242,'①7.積算内訳（PR）'!F241))</f>
        <v/>
      </c>
      <c r="G242" s="288" t="str">
        <f>IF($C$237="","",IF('⑧1.活動計画変更（PR）'!$C$52="変更",'⑦2.変更活動積算内訳（PR）'!N242,'①7.積算内訳（PR）'!G241))</f>
        <v/>
      </c>
      <c r="H242" s="753" t="str">
        <f>IF($C$237="","",IF('⑧1.活動計画変更（PR）'!$C$52="変更",'⑦2.変更活動積算内訳（PR）'!O242,'①7.積算内訳（PR）'!H241))</f>
        <v/>
      </c>
      <c r="I242" s="1780"/>
      <c r="J242" s="264" t="s">
        <v>151</v>
      </c>
      <c r="K242" s="265"/>
      <c r="L242" s="288" t="str">
        <f t="shared" si="49"/>
        <v/>
      </c>
      <c r="M242" s="266"/>
      <c r="N242" s="266"/>
      <c r="O242" s="266"/>
      <c r="P242" s="1367"/>
      <c r="Q242" s="1371"/>
      <c r="R242" s="1372"/>
      <c r="S242" s="268"/>
      <c r="T242" s="270"/>
      <c r="U242" s="180"/>
    </row>
    <row r="243" spans="2:21" ht="18.75" hidden="1" customHeight="1">
      <c r="B243" s="1364"/>
      <c r="C243" s="264" t="s">
        <v>152</v>
      </c>
      <c r="D243" s="265"/>
      <c r="E243" s="288">
        <f t="shared" si="48"/>
        <v>0</v>
      </c>
      <c r="F243" s="754" t="str">
        <f>IF($C$237="","",IF('⑧1.活動計画変更（PR）'!$C$52="変更",'⑦2.変更活動積算内訳（PR）'!M243,'①7.積算内訳（PR）'!F242))</f>
        <v/>
      </c>
      <c r="G243" s="754" t="str">
        <f>IF($C$237="","",IF('⑧1.活動計画変更（PR）'!$C$52="変更",'⑦2.変更活動積算内訳（PR）'!N243,'①7.積算内訳（PR）'!G242))</f>
        <v/>
      </c>
      <c r="H243" s="753" t="str">
        <f>IF($C$237="","",IF('⑧1.活動計画変更（PR）'!$C$52="変更",'⑦2.変更活動積算内訳（PR）'!O243,'①7.積算内訳（PR）'!H242))</f>
        <v/>
      </c>
      <c r="I243" s="1780"/>
      <c r="J243" s="264" t="s">
        <v>152</v>
      </c>
      <c r="K243" s="265"/>
      <c r="L243" s="288" t="str">
        <f t="shared" si="49"/>
        <v/>
      </c>
      <c r="M243" s="278"/>
      <c r="N243" s="278"/>
      <c r="O243" s="278"/>
      <c r="P243" s="1367"/>
      <c r="Q243" s="1371"/>
      <c r="R243" s="1372"/>
      <c r="S243" s="268"/>
      <c r="T243" s="270"/>
      <c r="U243" s="180"/>
    </row>
    <row r="244" spans="2:21" ht="18.75" hidden="1" customHeight="1">
      <c r="B244" s="1364"/>
      <c r="C244" s="272" t="s">
        <v>631</v>
      </c>
      <c r="D244" s="265"/>
      <c r="E244" s="288">
        <f t="shared" si="48"/>
        <v>0</v>
      </c>
      <c r="F244" s="288" t="str">
        <f>IF($C$237="","",IF('⑧1.活動計画変更（PR）'!$C$52="変更",'⑦2.変更活動積算内訳（PR）'!M244,'①7.積算内訳（PR）'!F243))</f>
        <v/>
      </c>
      <c r="G244" s="288" t="str">
        <f>IF($C$237="","",IF('⑧1.活動計画変更（PR）'!$C$52="変更",'⑦2.変更活動積算内訳（PR）'!N244,'①7.積算内訳（PR）'!G243))</f>
        <v/>
      </c>
      <c r="H244" s="753" t="str">
        <f>IF($C$237="","",IF('⑧1.活動計画変更（PR）'!$C$52="変更",'⑦2.変更活動積算内訳（PR）'!O244,'①7.積算内訳（PR）'!H243))</f>
        <v/>
      </c>
      <c r="I244" s="1780"/>
      <c r="J244" s="272" t="s">
        <v>631</v>
      </c>
      <c r="K244" s="265"/>
      <c r="L244" s="288" t="str">
        <f t="shared" si="49"/>
        <v/>
      </c>
      <c r="M244" s="266"/>
      <c r="N244" s="266"/>
      <c r="O244" s="266"/>
      <c r="P244" s="1367"/>
      <c r="Q244" s="1371"/>
      <c r="R244" s="1372"/>
      <c r="S244" s="268"/>
      <c r="T244" s="270"/>
      <c r="U244" s="180"/>
    </row>
    <row r="245" spans="2:21" ht="18.75" hidden="1" customHeight="1">
      <c r="B245" s="1364"/>
      <c r="C245" s="264" t="s">
        <v>153</v>
      </c>
      <c r="D245" s="265"/>
      <c r="E245" s="288">
        <f t="shared" si="48"/>
        <v>0</v>
      </c>
      <c r="F245" s="288" t="str">
        <f>IF($C$237="","",IF('⑧1.活動計画変更（PR）'!$C$52="変更",'⑦2.変更活動積算内訳（PR）'!M245,'①7.積算内訳（PR）'!F244))</f>
        <v/>
      </c>
      <c r="G245" s="288" t="str">
        <f>IF($C$237="","",IF('⑧1.活動計画変更（PR）'!$C$52="変更",'⑦2.変更活動積算内訳（PR）'!N245,'①7.積算内訳（PR）'!G244))</f>
        <v/>
      </c>
      <c r="H245" s="753" t="str">
        <f>IF($C$237="","",IF('⑧1.活動計画変更（PR）'!$C$52="変更",'⑦2.変更活動積算内訳（PR）'!O245,'①7.積算内訳（PR）'!H244))</f>
        <v/>
      </c>
      <c r="I245" s="1780"/>
      <c r="J245" s="264" t="s">
        <v>153</v>
      </c>
      <c r="K245" s="265"/>
      <c r="L245" s="288" t="str">
        <f t="shared" si="49"/>
        <v/>
      </c>
      <c r="M245" s="266"/>
      <c r="N245" s="266"/>
      <c r="O245" s="266"/>
      <c r="P245" s="1367"/>
      <c r="Q245" s="1371"/>
      <c r="R245" s="1372"/>
      <c r="S245" s="268"/>
      <c r="T245" s="270"/>
      <c r="U245" s="180"/>
    </row>
    <row r="246" spans="2:21" ht="18.75" hidden="1" customHeight="1" thickBot="1">
      <c r="B246" s="1365"/>
      <c r="C246" s="273" t="s">
        <v>154</v>
      </c>
      <c r="D246" s="758" t="str">
        <f>IF('①7.積算内訳（PR）'!D245="","",'①7.積算内訳（PR）'!D245)</f>
        <v/>
      </c>
      <c r="E246" s="289">
        <f>SUM(F246:H246)</f>
        <v>0</v>
      </c>
      <c r="F246" s="289" t="str">
        <f>IF($C$237="","",IF('⑧1.活動計画変更（PR）'!$C$52="変更",'⑦2.変更活動積算内訳（PR）'!M246,'①7.積算内訳（PR）'!F245))</f>
        <v/>
      </c>
      <c r="G246" s="289" t="str">
        <f>IF($C$237="","",IF('⑧1.活動計画変更（PR）'!$C$52="変更",'⑦2.変更活動積算内訳（PR）'!N246,'①7.積算内訳（PR）'!G245))</f>
        <v/>
      </c>
      <c r="H246" s="755" t="str">
        <f>IF($C$237="","",IF('⑧1.活動計画変更（PR）'!$C$52="変更",'⑦2.変更活動積算内訳（PR）'!O246,'①7.積算内訳（PR）'!H245))</f>
        <v/>
      </c>
      <c r="I246" s="1781"/>
      <c r="J246" s="273" t="s">
        <v>154</v>
      </c>
      <c r="K246" s="274"/>
      <c r="L246" s="289" t="str">
        <f t="shared" si="49"/>
        <v/>
      </c>
      <c r="M246" s="275"/>
      <c r="N246" s="275"/>
      <c r="O246" s="275"/>
      <c r="P246" s="1368"/>
      <c r="Q246" s="1381"/>
      <c r="R246" s="1382"/>
      <c r="S246" s="268"/>
      <c r="T246" s="270"/>
      <c r="U246" s="180"/>
    </row>
    <row r="247" spans="2:21" ht="37.5" hidden="1" customHeight="1">
      <c r="B247" s="285" t="str">
        <f>IF('⑧1.活動計画変更（PR）'!B54="","",'⑧1.活動計画変更（PR）'!B54)</f>
        <v/>
      </c>
      <c r="C247" s="1359" t="str">
        <f>IF(B247="","",IF('⑧1.活動計画変更（PR）'!D54="","",'⑧1.活動計画変更（PR）'!D54))</f>
        <v/>
      </c>
      <c r="D247" s="1360"/>
      <c r="E247" s="286">
        <f>SUM(E248:E256)</f>
        <v>0</v>
      </c>
      <c r="F247" s="286">
        <f>SUM(F248:F256)</f>
        <v>0</v>
      </c>
      <c r="G247" s="286">
        <f>SUM(G248:G256)</f>
        <v>0</v>
      </c>
      <c r="H247" s="757">
        <f>SUM(H248:H256)</f>
        <v>0</v>
      </c>
      <c r="I247" s="760" t="str">
        <f>IF('⑧1.活動計画変更（PR）'!C55="変更",'⑧1.活動計画変更（PR）'!B54,IF('⑧1.活動計画変更（PR）'!C55="中止",'⑧1.活動計画変更（PR）'!B54,""))</f>
        <v/>
      </c>
      <c r="J247" s="1377" t="str">
        <f>IF('⑧1.活動計画変更（PR）'!C55="変更",'⑧1.活動計画変更（PR）'!D55,"")</f>
        <v/>
      </c>
      <c r="K247" s="1378"/>
      <c r="L247" s="286" t="str">
        <f>IF(SUM(L248:L256)=0,"",SUM(L248:L256))</f>
        <v/>
      </c>
      <c r="M247" s="286" t="str">
        <f>IF(SUM(M248:M256)=0,"",SUM(M248:M256))</f>
        <v/>
      </c>
      <c r="N247" s="286" t="str">
        <f>IF(SUM(N248:N256)=0,"",SUM(N248:N256))</f>
        <v/>
      </c>
      <c r="O247" s="286" t="str">
        <f>IF(SUM(O248:O256)=0,"",SUM(O248:O256))</f>
        <v/>
      </c>
      <c r="P247" s="280"/>
      <c r="Q247" s="1361"/>
      <c r="R247" s="1362"/>
      <c r="S247" s="259"/>
      <c r="T247" s="257"/>
      <c r="U247" s="180"/>
    </row>
    <row r="248" spans="2:21" ht="18.75" hidden="1" customHeight="1">
      <c r="B248" s="1363"/>
      <c r="C248" s="260" t="s">
        <v>147</v>
      </c>
      <c r="D248" s="261"/>
      <c r="E248" s="287">
        <f>SUM(F248:H248)</f>
        <v>0</v>
      </c>
      <c r="F248" s="287" t="str">
        <f>IF($C$247="","",IF('⑧1.活動計画変更（PR）'!$C$54="変更",'⑦2.変更活動積算内訳（PR）'!M248,'①7.積算内訳（PR）'!F247))</f>
        <v/>
      </c>
      <c r="G248" s="287" t="str">
        <f>IF($C$247="","",IF('⑧1.活動計画変更（PR）'!$C$54="変更",'⑦2.変更活動積算内訳（PR）'!N248,'①7.積算内訳（PR）'!G247))</f>
        <v/>
      </c>
      <c r="H248" s="752" t="str">
        <f>IF($C$247="","",IF('⑧1.活動計画変更（PR）'!$C$54="変更",'⑦2.変更活動積算内訳（PR）'!O248,'①7.積算内訳（PR）'!H247))</f>
        <v/>
      </c>
      <c r="I248" s="1779" t="str">
        <f>IF('⑧1.活動計画変更（PR）'!C55="選択","",IF('⑧1.活動計画変更（PR）'!C55="変更",'⑧1.活動計画変更（PR）'!C55,IF('⑧1.活動計画変更（PR）'!C55="中止","中止","")))</f>
        <v/>
      </c>
      <c r="J248" s="260" t="s">
        <v>147</v>
      </c>
      <c r="K248" s="261"/>
      <c r="L248" s="287" t="str">
        <f>IF(SUM(M248:O248)=0,"",SUM(M248:O248))</f>
        <v/>
      </c>
      <c r="M248" s="262"/>
      <c r="N248" s="262"/>
      <c r="O248" s="262"/>
      <c r="P248" s="1366"/>
      <c r="Q248" s="1369"/>
      <c r="R248" s="1370"/>
      <c r="S248" s="268"/>
      <c r="T248" s="270"/>
      <c r="U248" s="180"/>
    </row>
    <row r="249" spans="2:21" ht="18.75" hidden="1" customHeight="1">
      <c r="B249" s="1364"/>
      <c r="C249" s="264" t="s">
        <v>148</v>
      </c>
      <c r="D249" s="265"/>
      <c r="E249" s="288">
        <f t="shared" ref="E249:E255" si="50">SUM(F249:H249)</f>
        <v>0</v>
      </c>
      <c r="F249" s="288" t="str">
        <f>IF($C$247="","",IF('⑧1.活動計画変更（PR）'!$C$54="変更",'⑦2.変更活動積算内訳（PR）'!M249,'①7.積算内訳（PR）'!F248))</f>
        <v/>
      </c>
      <c r="G249" s="288" t="str">
        <f>IF($C$247="","",IF('⑧1.活動計画変更（PR）'!$C$54="変更",'⑦2.変更活動積算内訳（PR）'!N249,'①7.積算内訳（PR）'!G248))</f>
        <v/>
      </c>
      <c r="H249" s="753" t="str">
        <f>IF($C$247="","",IF('⑧1.活動計画変更（PR）'!$C$54="変更",'⑦2.変更活動積算内訳（PR）'!O249,'①7.積算内訳（PR）'!H248))</f>
        <v/>
      </c>
      <c r="I249" s="1780"/>
      <c r="J249" s="264" t="s">
        <v>148</v>
      </c>
      <c r="K249" s="265"/>
      <c r="L249" s="288" t="str">
        <f t="shared" ref="L249:L256" si="51">IF(SUM(M249:O249)=0,"",SUM(M249:O249))</f>
        <v/>
      </c>
      <c r="M249" s="266"/>
      <c r="N249" s="266"/>
      <c r="O249" s="266"/>
      <c r="P249" s="1367"/>
      <c r="Q249" s="1371"/>
      <c r="R249" s="1372"/>
      <c r="S249" s="259"/>
      <c r="T249" s="257"/>
      <c r="U249" s="180"/>
    </row>
    <row r="250" spans="2:21" ht="18.75" hidden="1" customHeight="1">
      <c r="B250" s="1364"/>
      <c r="C250" s="264" t="s">
        <v>149</v>
      </c>
      <c r="D250" s="265"/>
      <c r="E250" s="288">
        <f t="shared" si="50"/>
        <v>0</v>
      </c>
      <c r="F250" s="288" t="str">
        <f>IF($C$247="","",IF('⑧1.活動計画変更（PR）'!$C$54="変更",'⑦2.変更活動積算内訳（PR）'!M250,'①7.積算内訳（PR）'!F249))</f>
        <v/>
      </c>
      <c r="G250" s="288" t="str">
        <f>IF($C$247="","",IF('⑧1.活動計画変更（PR）'!$C$54="変更",'⑦2.変更活動積算内訳（PR）'!N250,'①7.積算内訳（PR）'!G249))</f>
        <v/>
      </c>
      <c r="H250" s="753" t="str">
        <f>IF($C$247="","",IF('⑧1.活動計画変更（PR）'!$C$54="変更",'⑦2.変更活動積算内訳（PR）'!O250,'①7.積算内訳（PR）'!H249))</f>
        <v/>
      </c>
      <c r="I250" s="1780"/>
      <c r="J250" s="264" t="s">
        <v>149</v>
      </c>
      <c r="K250" s="265"/>
      <c r="L250" s="288" t="str">
        <f t="shared" si="51"/>
        <v/>
      </c>
      <c r="M250" s="266"/>
      <c r="N250" s="266"/>
      <c r="O250" s="266"/>
      <c r="P250" s="1367"/>
      <c r="Q250" s="1371"/>
      <c r="R250" s="1372"/>
      <c r="S250" s="259"/>
      <c r="T250" s="257"/>
      <c r="U250" s="180"/>
    </row>
    <row r="251" spans="2:21" ht="18.75" hidden="1" customHeight="1">
      <c r="B251" s="1364"/>
      <c r="C251" s="269" t="s">
        <v>150</v>
      </c>
      <c r="D251" s="265"/>
      <c r="E251" s="288">
        <f t="shared" si="50"/>
        <v>0</v>
      </c>
      <c r="F251" s="288" t="str">
        <f>IF($C$247="","",IF('⑧1.活動計画変更（PR）'!$C$54="変更",'⑦2.変更活動積算内訳（PR）'!M251,'①7.積算内訳（PR）'!F250))</f>
        <v/>
      </c>
      <c r="G251" s="288" t="str">
        <f>IF($C$247="","",IF('⑧1.活動計画変更（PR）'!$C$54="変更",'⑦2.変更活動積算内訳（PR）'!N251,'①7.積算内訳（PR）'!G250))</f>
        <v/>
      </c>
      <c r="H251" s="753" t="str">
        <f>IF($C$247="","",IF('⑧1.活動計画変更（PR）'!$C$54="変更",'⑦2.変更活動積算内訳（PR）'!O251,'①7.積算内訳（PR）'!H250))</f>
        <v/>
      </c>
      <c r="I251" s="1780"/>
      <c r="J251" s="269" t="s">
        <v>150</v>
      </c>
      <c r="K251" s="265"/>
      <c r="L251" s="288" t="str">
        <f t="shared" si="51"/>
        <v/>
      </c>
      <c r="M251" s="266"/>
      <c r="N251" s="266"/>
      <c r="O251" s="266"/>
      <c r="P251" s="1367"/>
      <c r="Q251" s="1371"/>
      <c r="R251" s="1372"/>
      <c r="S251" s="259"/>
      <c r="T251" s="257"/>
      <c r="U251" s="180"/>
    </row>
    <row r="252" spans="2:21" ht="18.75" hidden="1" customHeight="1">
      <c r="B252" s="1364"/>
      <c r="C252" s="264" t="s">
        <v>151</v>
      </c>
      <c r="D252" s="265"/>
      <c r="E252" s="288">
        <f t="shared" si="50"/>
        <v>0</v>
      </c>
      <c r="F252" s="288" t="str">
        <f>IF($C$247="","",IF('⑧1.活動計画変更（PR）'!$C$54="変更",'⑦2.変更活動積算内訳（PR）'!M252,'①7.積算内訳（PR）'!F251))</f>
        <v/>
      </c>
      <c r="G252" s="288" t="str">
        <f>IF($C$247="","",IF('⑧1.活動計画変更（PR）'!$C$54="変更",'⑦2.変更活動積算内訳（PR）'!N252,'①7.積算内訳（PR）'!G251))</f>
        <v/>
      </c>
      <c r="H252" s="753" t="str">
        <f>IF($C$247="","",IF('⑧1.活動計画変更（PR）'!$C$54="変更",'⑦2.変更活動積算内訳（PR）'!O252,'①7.積算内訳（PR）'!H251))</f>
        <v/>
      </c>
      <c r="I252" s="1780"/>
      <c r="J252" s="264" t="s">
        <v>151</v>
      </c>
      <c r="K252" s="265"/>
      <c r="L252" s="288" t="str">
        <f t="shared" si="51"/>
        <v/>
      </c>
      <c r="M252" s="266"/>
      <c r="N252" s="266"/>
      <c r="O252" s="266"/>
      <c r="P252" s="1367"/>
      <c r="Q252" s="1371"/>
      <c r="R252" s="1372"/>
      <c r="S252" s="268"/>
      <c r="T252" s="270"/>
      <c r="U252" s="180"/>
    </row>
    <row r="253" spans="2:21" ht="18.75" hidden="1" customHeight="1">
      <c r="B253" s="1364"/>
      <c r="C253" s="264" t="s">
        <v>152</v>
      </c>
      <c r="D253" s="265"/>
      <c r="E253" s="288">
        <f t="shared" si="50"/>
        <v>0</v>
      </c>
      <c r="F253" s="754" t="str">
        <f>IF($C$247="","",IF('⑧1.活動計画変更（PR）'!$C$54="変更",'⑦2.変更活動積算内訳（PR）'!M253,'①7.積算内訳（PR）'!F252))</f>
        <v/>
      </c>
      <c r="G253" s="754" t="str">
        <f>IF($C$247="","",IF('⑧1.活動計画変更（PR）'!$C$54="変更",'⑦2.変更活動積算内訳（PR）'!N253,'①7.積算内訳（PR）'!G252))</f>
        <v/>
      </c>
      <c r="H253" s="753" t="str">
        <f>IF($C$247="","",IF('⑧1.活動計画変更（PR）'!$C$54="変更",'⑦2.変更活動積算内訳（PR）'!O253,'①7.積算内訳（PR）'!H252))</f>
        <v/>
      </c>
      <c r="I253" s="1780"/>
      <c r="J253" s="264" t="s">
        <v>152</v>
      </c>
      <c r="K253" s="265"/>
      <c r="L253" s="288" t="str">
        <f t="shared" si="51"/>
        <v/>
      </c>
      <c r="M253" s="278"/>
      <c r="N253" s="278"/>
      <c r="O253" s="278"/>
      <c r="P253" s="1367"/>
      <c r="Q253" s="1373"/>
      <c r="R253" s="1374"/>
      <c r="S253" s="268"/>
      <c r="T253" s="270"/>
      <c r="U253" s="180"/>
    </row>
    <row r="254" spans="2:21" ht="18.75" hidden="1" customHeight="1">
      <c r="B254" s="1364"/>
      <c r="C254" s="272" t="s">
        <v>631</v>
      </c>
      <c r="D254" s="265"/>
      <c r="E254" s="288">
        <f t="shared" si="50"/>
        <v>0</v>
      </c>
      <c r="F254" s="288" t="str">
        <f>IF($C$247="","",IF('⑧1.活動計画変更（PR）'!$C$54="変更",'⑦2.変更活動積算内訳（PR）'!M254,'①7.積算内訳（PR）'!F253))</f>
        <v/>
      </c>
      <c r="G254" s="288" t="str">
        <f>IF($C$247="","",IF('⑧1.活動計画変更（PR）'!$C$54="変更",'⑦2.変更活動積算内訳（PR）'!N254,'①7.積算内訳（PR）'!G253))</f>
        <v/>
      </c>
      <c r="H254" s="753" t="str">
        <f>IF($C$247="","",IF('⑧1.活動計画変更（PR）'!$C$54="変更",'⑦2.変更活動積算内訳（PR）'!O254,'①7.積算内訳（PR）'!H253))</f>
        <v/>
      </c>
      <c r="I254" s="1780"/>
      <c r="J254" s="272" t="s">
        <v>631</v>
      </c>
      <c r="K254" s="265"/>
      <c r="L254" s="288" t="str">
        <f t="shared" si="51"/>
        <v/>
      </c>
      <c r="M254" s="266"/>
      <c r="N254" s="266"/>
      <c r="O254" s="266"/>
      <c r="P254" s="1367"/>
      <c r="Q254" s="1371"/>
      <c r="R254" s="1372"/>
      <c r="S254" s="268"/>
      <c r="T254" s="270"/>
      <c r="U254" s="180"/>
    </row>
    <row r="255" spans="2:21" ht="18.75" hidden="1" customHeight="1">
      <c r="B255" s="1364"/>
      <c r="C255" s="264" t="s">
        <v>153</v>
      </c>
      <c r="D255" s="265"/>
      <c r="E255" s="288">
        <f t="shared" si="50"/>
        <v>0</v>
      </c>
      <c r="F255" s="288" t="str">
        <f>IF($C$247="","",IF('⑧1.活動計画変更（PR）'!$C$54="変更",'⑦2.変更活動積算内訳（PR）'!M255,'①7.積算内訳（PR）'!F254))</f>
        <v/>
      </c>
      <c r="G255" s="288" t="str">
        <f>IF($C$247="","",IF('⑧1.活動計画変更（PR）'!$C$54="変更",'⑦2.変更活動積算内訳（PR）'!N255,'①7.積算内訳（PR）'!G254))</f>
        <v/>
      </c>
      <c r="H255" s="753" t="str">
        <f>IF($C$247="","",IF('⑧1.活動計画変更（PR）'!$C$54="変更",'⑦2.変更活動積算内訳（PR）'!O255,'①7.積算内訳（PR）'!H254))</f>
        <v/>
      </c>
      <c r="I255" s="1780"/>
      <c r="J255" s="264" t="s">
        <v>153</v>
      </c>
      <c r="K255" s="265"/>
      <c r="L255" s="288" t="str">
        <f t="shared" si="51"/>
        <v/>
      </c>
      <c r="M255" s="266"/>
      <c r="N255" s="266"/>
      <c r="O255" s="266"/>
      <c r="P255" s="1367"/>
      <c r="Q255" s="1371"/>
      <c r="R255" s="1372"/>
      <c r="S255" s="268"/>
      <c r="T255" s="270"/>
      <c r="U255" s="180"/>
    </row>
    <row r="256" spans="2:21" ht="18.75" hidden="1" customHeight="1" thickBot="1">
      <c r="B256" s="1365"/>
      <c r="C256" s="273" t="s">
        <v>154</v>
      </c>
      <c r="D256" s="758" t="str">
        <f>IF('①7.積算内訳（PR）'!D255="","",'①7.積算内訳（PR）'!D255)</f>
        <v/>
      </c>
      <c r="E256" s="289">
        <f>SUM(F256:H256)</f>
        <v>0</v>
      </c>
      <c r="F256" s="289" t="str">
        <f>IF($C$247="","",IF('⑧1.活動計画変更（PR）'!$C$54="変更",'⑦2.変更活動積算内訳（PR）'!M256,'①7.積算内訳（PR）'!F255))</f>
        <v/>
      </c>
      <c r="G256" s="289" t="str">
        <f>IF($C$247="","",IF('⑧1.活動計画変更（PR）'!$C$54="変更",'⑦2.変更活動積算内訳（PR）'!N256,'①7.積算内訳（PR）'!G255))</f>
        <v/>
      </c>
      <c r="H256" s="755" t="str">
        <f>IF($C$247="","",IF('⑧1.活動計画変更（PR）'!$C$54="変更",'⑦2.変更活動積算内訳（PR）'!O256,'①7.積算内訳（PR）'!H255))</f>
        <v/>
      </c>
      <c r="I256" s="1781"/>
      <c r="J256" s="273" t="s">
        <v>154</v>
      </c>
      <c r="K256" s="274"/>
      <c r="L256" s="289" t="str">
        <f t="shared" si="51"/>
        <v/>
      </c>
      <c r="M256" s="275"/>
      <c r="N256" s="275"/>
      <c r="O256" s="275"/>
      <c r="P256" s="1368"/>
      <c r="Q256" s="1375"/>
      <c r="R256" s="1376"/>
      <c r="S256" s="268"/>
      <c r="T256" s="270"/>
      <c r="U256" s="180"/>
    </row>
    <row r="257" spans="2:21" ht="37.5" hidden="1" customHeight="1">
      <c r="B257" s="204" t="str">
        <f>IF('⑧1.活動計画変更（PR）'!B56="","",'⑧1.活動計画変更（PR）'!B56)</f>
        <v/>
      </c>
      <c r="C257" s="1377" t="str">
        <f>IF(B257="","",IF('⑧1.活動計画変更（PR）'!D56="","",'⑧1.活動計画変更（PR）'!D56))</f>
        <v/>
      </c>
      <c r="D257" s="1378"/>
      <c r="E257" s="284">
        <f>SUM(E258:E266)</f>
        <v>0</v>
      </c>
      <c r="F257" s="284">
        <f>SUM(F258:F266)</f>
        <v>0</v>
      </c>
      <c r="G257" s="284">
        <f>SUM(G258:G266)</f>
        <v>0</v>
      </c>
      <c r="H257" s="756">
        <f>SUM(H258:H266)</f>
        <v>0</v>
      </c>
      <c r="I257" s="760" t="str">
        <f>IF('⑧1.活動計画変更（PR）'!C57="変更",'⑧1.活動計画変更（PR）'!B56,IF('⑧1.活動計画変更（PR）'!C57="中止",'⑧1.活動計画変更（PR）'!B56,""))</f>
        <v/>
      </c>
      <c r="J257" s="1377" t="str">
        <f>IF('⑧1.活動計画変更（PR）'!C57="変更",'⑧1.活動計画変更（PR）'!D57,"")</f>
        <v/>
      </c>
      <c r="K257" s="1378"/>
      <c r="L257" s="284" t="str">
        <f>IF(SUM(L258:L266)=0,"",SUM(L258:L266))</f>
        <v/>
      </c>
      <c r="M257" s="284" t="str">
        <f>IF(SUM(M258:M266)=0,"",SUM(M258:M266))</f>
        <v/>
      </c>
      <c r="N257" s="284" t="str">
        <f>IF(SUM(N258:N266)=0,"",SUM(N258:N266))</f>
        <v/>
      </c>
      <c r="O257" s="284" t="str">
        <f>IF(SUM(O258:O266)=0,"",SUM(O258:O266))</f>
        <v/>
      </c>
      <c r="P257" s="277"/>
      <c r="Q257" s="1379"/>
      <c r="R257" s="1380"/>
      <c r="S257" s="259"/>
      <c r="T257" s="257"/>
      <c r="U257" s="180"/>
    </row>
    <row r="258" spans="2:21" ht="18.75" hidden="1" customHeight="1">
      <c r="B258" s="1363"/>
      <c r="C258" s="260" t="s">
        <v>147</v>
      </c>
      <c r="D258" s="261"/>
      <c r="E258" s="287">
        <f>SUM(F258:H258)</f>
        <v>0</v>
      </c>
      <c r="F258" s="287" t="str">
        <f>IF($C$257="","",IF('⑧1.活動計画変更（PR）'!$C$56="変更",'⑦2.変更活動積算内訳（PR）'!M258,'①7.積算内訳（PR）'!F257))</f>
        <v/>
      </c>
      <c r="G258" s="287" t="str">
        <f>IF($C$257="","",IF('⑧1.活動計画変更（PR）'!$C$56="変更",'⑦2.変更活動積算内訳（PR）'!N258,'①7.積算内訳（PR）'!G257))</f>
        <v/>
      </c>
      <c r="H258" s="752" t="str">
        <f>IF($C$257="","",IF('⑧1.活動計画変更（PR）'!$C$56="変更",'⑦2.変更活動積算内訳（PR）'!O258,'①7.積算内訳（PR）'!H257))</f>
        <v/>
      </c>
      <c r="I258" s="1779" t="str">
        <f>IF('⑧1.活動計画変更（PR）'!C57="選択","",IF('⑧1.活動計画変更（PR）'!C57="変更",'⑧1.活動計画変更（PR）'!C57,IF('⑧1.活動計画変更（PR）'!C57="中止","中止","")))</f>
        <v/>
      </c>
      <c r="J258" s="260" t="s">
        <v>147</v>
      </c>
      <c r="K258" s="261"/>
      <c r="L258" s="287" t="str">
        <f>IF(SUM(M258:O258)=0,"",SUM(M258:O258))</f>
        <v/>
      </c>
      <c r="M258" s="262"/>
      <c r="N258" s="262"/>
      <c r="O258" s="262"/>
      <c r="P258" s="1366"/>
      <c r="Q258" s="1369"/>
      <c r="R258" s="1370"/>
      <c r="S258" s="268"/>
      <c r="T258" s="270"/>
      <c r="U258" s="180"/>
    </row>
    <row r="259" spans="2:21" ht="18.75" hidden="1" customHeight="1">
      <c r="B259" s="1364"/>
      <c r="C259" s="264" t="s">
        <v>148</v>
      </c>
      <c r="D259" s="265"/>
      <c r="E259" s="288">
        <f t="shared" ref="E259:E265" si="52">SUM(F259:H259)</f>
        <v>0</v>
      </c>
      <c r="F259" s="288" t="str">
        <f>IF($C$257="","",IF('⑧1.活動計画変更（PR）'!$C$56="変更",'⑦2.変更活動積算内訳（PR）'!M259,'①7.積算内訳（PR）'!F258))</f>
        <v/>
      </c>
      <c r="G259" s="288" t="str">
        <f>IF($C$257="","",IF('⑧1.活動計画変更（PR）'!$C$56="変更",'⑦2.変更活動積算内訳（PR）'!N259,'①7.積算内訳（PR）'!G258))</f>
        <v/>
      </c>
      <c r="H259" s="753" t="str">
        <f>IF($C$257="","",IF('⑧1.活動計画変更（PR）'!$C$56="変更",'⑦2.変更活動積算内訳（PR）'!O259,'①7.積算内訳（PR）'!H258))</f>
        <v/>
      </c>
      <c r="I259" s="1780"/>
      <c r="J259" s="264" t="s">
        <v>148</v>
      </c>
      <c r="K259" s="265"/>
      <c r="L259" s="288" t="str">
        <f t="shared" ref="L259:L266" si="53">IF(SUM(M259:O259)=0,"",SUM(M259:O259))</f>
        <v/>
      </c>
      <c r="M259" s="266"/>
      <c r="N259" s="266"/>
      <c r="O259" s="266"/>
      <c r="P259" s="1367"/>
      <c r="Q259" s="1371"/>
      <c r="R259" s="1372"/>
      <c r="S259" s="259"/>
      <c r="T259" s="257"/>
      <c r="U259" s="180"/>
    </row>
    <row r="260" spans="2:21" ht="18.75" hidden="1" customHeight="1">
      <c r="B260" s="1364"/>
      <c r="C260" s="264" t="s">
        <v>149</v>
      </c>
      <c r="D260" s="265"/>
      <c r="E260" s="288">
        <f t="shared" si="52"/>
        <v>0</v>
      </c>
      <c r="F260" s="288" t="str">
        <f>IF($C$257="","",IF('⑧1.活動計画変更（PR）'!$C$56="変更",'⑦2.変更活動積算内訳（PR）'!M260,'①7.積算内訳（PR）'!F259))</f>
        <v/>
      </c>
      <c r="G260" s="288" t="str">
        <f>IF($C$257="","",IF('⑧1.活動計画変更（PR）'!$C$56="変更",'⑦2.変更活動積算内訳（PR）'!N260,'①7.積算内訳（PR）'!G259))</f>
        <v/>
      </c>
      <c r="H260" s="753" t="str">
        <f>IF($C$257="","",IF('⑧1.活動計画変更（PR）'!$C$56="変更",'⑦2.変更活動積算内訳（PR）'!O260,'①7.積算内訳（PR）'!H259))</f>
        <v/>
      </c>
      <c r="I260" s="1780"/>
      <c r="J260" s="264" t="s">
        <v>149</v>
      </c>
      <c r="K260" s="265"/>
      <c r="L260" s="288" t="str">
        <f t="shared" si="53"/>
        <v/>
      </c>
      <c r="M260" s="266"/>
      <c r="N260" s="266"/>
      <c r="O260" s="266"/>
      <c r="P260" s="1367"/>
      <c r="Q260" s="1371"/>
      <c r="R260" s="1372"/>
      <c r="S260" s="259"/>
      <c r="T260" s="257"/>
      <c r="U260" s="180"/>
    </row>
    <row r="261" spans="2:21" ht="18.75" hidden="1" customHeight="1">
      <c r="B261" s="1364"/>
      <c r="C261" s="269" t="s">
        <v>150</v>
      </c>
      <c r="D261" s="265"/>
      <c r="E261" s="288">
        <f t="shared" si="52"/>
        <v>0</v>
      </c>
      <c r="F261" s="288" t="str">
        <f>IF($C$257="","",IF('⑧1.活動計画変更（PR）'!$C$56="変更",'⑦2.変更活動積算内訳（PR）'!M261,'①7.積算内訳（PR）'!F260))</f>
        <v/>
      </c>
      <c r="G261" s="288" t="str">
        <f>IF($C$257="","",IF('⑧1.活動計画変更（PR）'!$C$56="変更",'⑦2.変更活動積算内訳（PR）'!N261,'①7.積算内訳（PR）'!G260))</f>
        <v/>
      </c>
      <c r="H261" s="753" t="str">
        <f>IF($C$257="","",IF('⑧1.活動計画変更（PR）'!$C$56="変更",'⑦2.変更活動積算内訳（PR）'!O261,'①7.積算内訳（PR）'!H260))</f>
        <v/>
      </c>
      <c r="I261" s="1780"/>
      <c r="J261" s="269" t="s">
        <v>150</v>
      </c>
      <c r="K261" s="265"/>
      <c r="L261" s="288" t="str">
        <f t="shared" si="53"/>
        <v/>
      </c>
      <c r="M261" s="266"/>
      <c r="N261" s="266"/>
      <c r="O261" s="266"/>
      <c r="P261" s="1367"/>
      <c r="Q261" s="1371"/>
      <c r="R261" s="1372"/>
      <c r="S261" s="259"/>
      <c r="T261" s="257"/>
      <c r="U261" s="180"/>
    </row>
    <row r="262" spans="2:21" ht="18.75" hidden="1" customHeight="1">
      <c r="B262" s="1364"/>
      <c r="C262" s="264" t="s">
        <v>151</v>
      </c>
      <c r="D262" s="265"/>
      <c r="E262" s="288">
        <f t="shared" si="52"/>
        <v>0</v>
      </c>
      <c r="F262" s="288" t="str">
        <f>IF($C$257="","",IF('⑧1.活動計画変更（PR）'!$C$56="変更",'⑦2.変更活動積算内訳（PR）'!M262,'①7.積算内訳（PR）'!F261))</f>
        <v/>
      </c>
      <c r="G262" s="288" t="str">
        <f>IF($C$257="","",IF('⑧1.活動計画変更（PR）'!$C$56="変更",'⑦2.変更活動積算内訳（PR）'!N262,'①7.積算内訳（PR）'!G261))</f>
        <v/>
      </c>
      <c r="H262" s="753" t="str">
        <f>IF($C$257="","",IF('⑧1.活動計画変更（PR）'!$C$56="変更",'⑦2.変更活動積算内訳（PR）'!O262,'①7.積算内訳（PR）'!H261))</f>
        <v/>
      </c>
      <c r="I262" s="1780"/>
      <c r="J262" s="264" t="s">
        <v>151</v>
      </c>
      <c r="K262" s="265"/>
      <c r="L262" s="288" t="str">
        <f t="shared" si="53"/>
        <v/>
      </c>
      <c r="M262" s="266"/>
      <c r="N262" s="266"/>
      <c r="O262" s="266"/>
      <c r="P262" s="1367"/>
      <c r="Q262" s="1371"/>
      <c r="R262" s="1372"/>
      <c r="S262" s="268"/>
      <c r="T262" s="270"/>
      <c r="U262" s="180"/>
    </row>
    <row r="263" spans="2:21" ht="18.75" hidden="1" customHeight="1">
      <c r="B263" s="1364"/>
      <c r="C263" s="264" t="s">
        <v>152</v>
      </c>
      <c r="D263" s="265"/>
      <c r="E263" s="288">
        <f t="shared" si="52"/>
        <v>0</v>
      </c>
      <c r="F263" s="754" t="str">
        <f>IF($C$257="","",IF('⑧1.活動計画変更（PR）'!$C$56="変更",'⑦2.変更活動積算内訳（PR）'!M263,'①7.積算内訳（PR）'!F262))</f>
        <v/>
      </c>
      <c r="G263" s="754" t="str">
        <f>IF($C$257="","",IF('⑧1.活動計画変更（PR）'!$C$56="変更",'⑦2.変更活動積算内訳（PR）'!N263,'①7.積算内訳（PR）'!G262))</f>
        <v/>
      </c>
      <c r="H263" s="753" t="str">
        <f>IF($C$257="","",IF('⑧1.活動計画変更（PR）'!$C$56="変更",'⑦2.変更活動積算内訳（PR）'!O263,'①7.積算内訳（PR）'!H262))</f>
        <v/>
      </c>
      <c r="I263" s="1780"/>
      <c r="J263" s="264" t="s">
        <v>152</v>
      </c>
      <c r="K263" s="265"/>
      <c r="L263" s="288" t="str">
        <f t="shared" si="53"/>
        <v/>
      </c>
      <c r="M263" s="278"/>
      <c r="N263" s="278"/>
      <c r="O263" s="278"/>
      <c r="P263" s="1367"/>
      <c r="Q263" s="1371"/>
      <c r="R263" s="1372"/>
      <c r="S263" s="268"/>
      <c r="T263" s="270"/>
      <c r="U263" s="180"/>
    </row>
    <row r="264" spans="2:21" ht="18.75" hidden="1" customHeight="1">
      <c r="B264" s="1364"/>
      <c r="C264" s="272" t="s">
        <v>631</v>
      </c>
      <c r="D264" s="265"/>
      <c r="E264" s="288">
        <f t="shared" si="52"/>
        <v>0</v>
      </c>
      <c r="F264" s="288" t="str">
        <f>IF($C$257="","",IF('⑧1.活動計画変更（PR）'!$C$56="変更",'⑦2.変更活動積算内訳（PR）'!M264,'①7.積算内訳（PR）'!F263))</f>
        <v/>
      </c>
      <c r="G264" s="288" t="str">
        <f>IF($C$257="","",IF('⑧1.活動計画変更（PR）'!$C$56="変更",'⑦2.変更活動積算内訳（PR）'!N264,'①7.積算内訳（PR）'!G263))</f>
        <v/>
      </c>
      <c r="H264" s="753" t="str">
        <f>IF($C$257="","",IF('⑧1.活動計画変更（PR）'!$C$56="変更",'⑦2.変更活動積算内訳（PR）'!O264,'①7.積算内訳（PR）'!H263))</f>
        <v/>
      </c>
      <c r="I264" s="1780"/>
      <c r="J264" s="272" t="s">
        <v>631</v>
      </c>
      <c r="K264" s="265"/>
      <c r="L264" s="288" t="str">
        <f t="shared" si="53"/>
        <v/>
      </c>
      <c r="M264" s="266"/>
      <c r="N264" s="266"/>
      <c r="O264" s="266"/>
      <c r="P264" s="1367"/>
      <c r="Q264" s="1371"/>
      <c r="R264" s="1372"/>
      <c r="S264" s="268"/>
      <c r="T264" s="270"/>
      <c r="U264" s="180"/>
    </row>
    <row r="265" spans="2:21" ht="18.75" hidden="1" customHeight="1">
      <c r="B265" s="1364"/>
      <c r="C265" s="264" t="s">
        <v>153</v>
      </c>
      <c r="D265" s="265"/>
      <c r="E265" s="288">
        <f t="shared" si="52"/>
        <v>0</v>
      </c>
      <c r="F265" s="288" t="str">
        <f>IF($C$257="","",IF('⑧1.活動計画変更（PR）'!$C$56="変更",'⑦2.変更活動積算内訳（PR）'!M265,'①7.積算内訳（PR）'!F264))</f>
        <v/>
      </c>
      <c r="G265" s="288" t="str">
        <f>IF($C$257="","",IF('⑧1.活動計画変更（PR）'!$C$56="変更",'⑦2.変更活動積算内訳（PR）'!N265,'①7.積算内訳（PR）'!G264))</f>
        <v/>
      </c>
      <c r="H265" s="753" t="str">
        <f>IF($C$257="","",IF('⑧1.活動計画変更（PR）'!$C$56="変更",'⑦2.変更活動積算内訳（PR）'!O265,'①7.積算内訳（PR）'!H264))</f>
        <v/>
      </c>
      <c r="I265" s="1780"/>
      <c r="J265" s="264" t="s">
        <v>153</v>
      </c>
      <c r="K265" s="265"/>
      <c r="L265" s="288" t="str">
        <f t="shared" si="53"/>
        <v/>
      </c>
      <c r="M265" s="266"/>
      <c r="N265" s="266"/>
      <c r="O265" s="266"/>
      <c r="P265" s="1367"/>
      <c r="Q265" s="1371"/>
      <c r="R265" s="1372"/>
      <c r="S265" s="268"/>
      <c r="T265" s="270"/>
      <c r="U265" s="180"/>
    </row>
    <row r="266" spans="2:21" ht="18.75" hidden="1" customHeight="1" thickBot="1">
      <c r="B266" s="1364"/>
      <c r="C266" s="837" t="s">
        <v>154</v>
      </c>
      <c r="D266" s="758" t="str">
        <f>IF('①7.積算内訳（PR）'!D265="","",'①7.積算内訳（PR）'!D265)</f>
        <v/>
      </c>
      <c r="E266" s="761">
        <f>SUM(F266:H266)</f>
        <v>0</v>
      </c>
      <c r="F266" s="289" t="str">
        <f>IF($C$257="","",IF('⑧1.活動計画変更（PR）'!$C$56="変更",'⑦2.変更活動積算内訳（PR）'!M266,'①7.積算内訳（PR）'!F265))</f>
        <v/>
      </c>
      <c r="G266" s="289" t="str">
        <f>IF($C$257="","",IF('⑧1.活動計画変更（PR）'!$C$56="変更",'⑦2.変更活動積算内訳（PR）'!N266,'①7.積算内訳（PR）'!G265))</f>
        <v/>
      </c>
      <c r="H266" s="755" t="str">
        <f>IF($C$257="","",IF('⑧1.活動計画変更（PR）'!$C$56="変更",'⑦2.変更活動積算内訳（PR）'!O266,'①7.積算内訳（PR）'!H265))</f>
        <v/>
      </c>
      <c r="I266" s="1781"/>
      <c r="J266" s="273" t="s">
        <v>154</v>
      </c>
      <c r="K266" s="274"/>
      <c r="L266" s="761" t="str">
        <f t="shared" si="53"/>
        <v/>
      </c>
      <c r="M266" s="748"/>
      <c r="N266" s="748"/>
      <c r="O266" s="748"/>
      <c r="P266" s="1367"/>
      <c r="Q266" s="1404"/>
      <c r="R266" s="1405"/>
      <c r="S266" s="268"/>
      <c r="T266" s="270"/>
      <c r="U266" s="180"/>
    </row>
    <row r="267" spans="2:21" ht="37.5" hidden="1" customHeight="1">
      <c r="B267" s="285" t="str">
        <f>IF('⑧1.活動計画変更（PR）'!B58="","",'⑧1.活動計画変更（PR）'!B58)</f>
        <v/>
      </c>
      <c r="C267" s="1359" t="str">
        <f>IF(B267="","",IF('⑧1.活動計画変更（PR）'!D58="","",'⑧1.活動計画変更（PR）'!D58))</f>
        <v/>
      </c>
      <c r="D267" s="1360"/>
      <c r="E267" s="286">
        <f>SUM(E268:E276)</f>
        <v>0</v>
      </c>
      <c r="F267" s="286">
        <f>SUM(F268:F276)</f>
        <v>0</v>
      </c>
      <c r="G267" s="286">
        <f>SUM(G268:G276)</f>
        <v>0</v>
      </c>
      <c r="H267" s="757">
        <f>SUM(H268:H276)</f>
        <v>0</v>
      </c>
      <c r="I267" s="760" t="str">
        <f>IF('⑧1.活動計画変更（PR）'!C59="変更",'⑧1.活動計画変更（PR）'!B58,IF('⑧1.活動計画変更（PR）'!C59="中止",'⑧1.活動計画変更（PR）'!B58,""))</f>
        <v/>
      </c>
      <c r="J267" s="1377" t="str">
        <f>IF('⑧1.活動計画変更（PR）'!C59="変更",'⑧1.活動計画変更（PR）'!D59,"")</f>
        <v/>
      </c>
      <c r="K267" s="1378"/>
      <c r="L267" s="286" t="str">
        <f>IF(SUM(L268:L276)=0,"",SUM(L268:L276))</f>
        <v/>
      </c>
      <c r="M267" s="286" t="str">
        <f>IF(SUM(M268:M276)=0,"",SUM(M268:M276))</f>
        <v/>
      </c>
      <c r="N267" s="286" t="str">
        <f>IF(SUM(N268:N276)=0,"",SUM(N268:N276))</f>
        <v/>
      </c>
      <c r="O267" s="286" t="str">
        <f>IF(SUM(O268:O276)=0,"",SUM(O268:O276))</f>
        <v/>
      </c>
      <c r="P267" s="280"/>
      <c r="Q267" s="1361"/>
      <c r="R267" s="1362"/>
      <c r="S267" s="259"/>
      <c r="T267" s="257"/>
      <c r="U267" s="180"/>
    </row>
    <row r="268" spans="2:21" ht="18.75" hidden="1" customHeight="1">
      <c r="B268" s="1363"/>
      <c r="C268" s="260" t="s">
        <v>147</v>
      </c>
      <c r="D268" s="261"/>
      <c r="E268" s="287">
        <f>SUM(F268:H268)</f>
        <v>0</v>
      </c>
      <c r="F268" s="287" t="str">
        <f>IF($C$267="","",IF('⑧1.活動計画変更（PR）'!$C$58="変更",'⑦2.変更活動積算内訳（PR）'!M268,'①7.積算内訳（PR）'!F267))</f>
        <v/>
      </c>
      <c r="G268" s="287" t="str">
        <f>IF($C$267="","",IF('⑧1.活動計画変更（PR）'!$C$58="変更",'⑦2.変更活動積算内訳（PR）'!N268,'①7.積算内訳（PR）'!G267))</f>
        <v/>
      </c>
      <c r="H268" s="752" t="str">
        <f>IF($C$267="","",IF('⑧1.活動計画変更（PR）'!$C$58="変更",'⑦2.変更活動積算内訳（PR）'!O268,'①7.積算内訳（PR）'!H267))</f>
        <v/>
      </c>
      <c r="I268" s="1779" t="str">
        <f>IF('⑧1.活動計画変更（PR）'!C59="選択","",IF('⑧1.活動計画変更（PR）'!C59="変更",'⑧1.活動計画変更（PR）'!C59,IF('⑧1.活動計画変更（PR）'!C59="中止","中止","")))</f>
        <v/>
      </c>
      <c r="J268" s="260" t="s">
        <v>147</v>
      </c>
      <c r="K268" s="261"/>
      <c r="L268" s="287" t="str">
        <f>IF(SUM(M268:O268)=0,"",SUM(M268:O268))</f>
        <v/>
      </c>
      <c r="M268" s="262"/>
      <c r="N268" s="262"/>
      <c r="O268" s="262"/>
      <c r="P268" s="1366"/>
      <c r="Q268" s="1369"/>
      <c r="R268" s="1370"/>
      <c r="S268" s="268"/>
      <c r="T268" s="270"/>
      <c r="U268" s="180"/>
    </row>
    <row r="269" spans="2:21" ht="18.75" hidden="1" customHeight="1">
      <c r="B269" s="1364"/>
      <c r="C269" s="264" t="s">
        <v>148</v>
      </c>
      <c r="D269" s="265"/>
      <c r="E269" s="288">
        <f t="shared" ref="E269:E275" si="54">SUM(F269:H269)</f>
        <v>0</v>
      </c>
      <c r="F269" s="288" t="str">
        <f>IF($C$267="","",IF('⑧1.活動計画変更（PR）'!$C$58="変更",'⑦2.変更活動積算内訳（PR）'!M269,'①7.積算内訳（PR）'!F268))</f>
        <v/>
      </c>
      <c r="G269" s="288" t="str">
        <f>IF($C$267="","",IF('⑧1.活動計画変更（PR）'!$C$58="変更",'⑦2.変更活動積算内訳（PR）'!N269,'①7.積算内訳（PR）'!G268))</f>
        <v/>
      </c>
      <c r="H269" s="753" t="str">
        <f>IF($C$267="","",IF('⑧1.活動計画変更（PR）'!$C$58="変更",'⑦2.変更活動積算内訳（PR）'!O269,'①7.積算内訳（PR）'!H268))</f>
        <v/>
      </c>
      <c r="I269" s="1780"/>
      <c r="J269" s="264" t="s">
        <v>148</v>
      </c>
      <c r="K269" s="265"/>
      <c r="L269" s="288" t="str">
        <f t="shared" ref="L269:L276" si="55">IF(SUM(M269:O269)=0,"",SUM(M269:O269))</f>
        <v/>
      </c>
      <c r="M269" s="266"/>
      <c r="N269" s="266"/>
      <c r="O269" s="266"/>
      <c r="P269" s="1367"/>
      <c r="Q269" s="1371"/>
      <c r="R269" s="1372"/>
      <c r="S269" s="259"/>
      <c r="T269" s="257"/>
      <c r="U269" s="180"/>
    </row>
    <row r="270" spans="2:21" ht="18.75" hidden="1" customHeight="1">
      <c r="B270" s="1364"/>
      <c r="C270" s="264" t="s">
        <v>149</v>
      </c>
      <c r="D270" s="265"/>
      <c r="E270" s="288">
        <f t="shared" si="54"/>
        <v>0</v>
      </c>
      <c r="F270" s="288" t="str">
        <f>IF($C$267="","",IF('⑧1.活動計画変更（PR）'!$C$58="変更",'⑦2.変更活動積算内訳（PR）'!M270,'①7.積算内訳（PR）'!F269))</f>
        <v/>
      </c>
      <c r="G270" s="288" t="str">
        <f>IF($C$267="","",IF('⑧1.活動計画変更（PR）'!$C$58="変更",'⑦2.変更活動積算内訳（PR）'!N270,'①7.積算内訳（PR）'!G269))</f>
        <v/>
      </c>
      <c r="H270" s="753" t="str">
        <f>IF($C$267="","",IF('⑧1.活動計画変更（PR）'!$C$58="変更",'⑦2.変更活動積算内訳（PR）'!O270,'①7.積算内訳（PR）'!H269))</f>
        <v/>
      </c>
      <c r="I270" s="1780"/>
      <c r="J270" s="264" t="s">
        <v>149</v>
      </c>
      <c r="K270" s="265"/>
      <c r="L270" s="288" t="str">
        <f t="shared" si="55"/>
        <v/>
      </c>
      <c r="M270" s="266"/>
      <c r="N270" s="266"/>
      <c r="O270" s="266"/>
      <c r="P270" s="1367"/>
      <c r="Q270" s="1371"/>
      <c r="R270" s="1372"/>
      <c r="S270" s="259"/>
      <c r="T270" s="257"/>
      <c r="U270" s="180"/>
    </row>
    <row r="271" spans="2:21" ht="18.75" hidden="1" customHeight="1">
      <c r="B271" s="1364"/>
      <c r="C271" s="269" t="s">
        <v>150</v>
      </c>
      <c r="D271" s="265"/>
      <c r="E271" s="288">
        <f t="shared" si="54"/>
        <v>0</v>
      </c>
      <c r="F271" s="288" t="str">
        <f>IF($C$267="","",IF('⑧1.活動計画変更（PR）'!$C$58="変更",'⑦2.変更活動積算内訳（PR）'!M271,'①7.積算内訳（PR）'!F270))</f>
        <v/>
      </c>
      <c r="G271" s="288" t="str">
        <f>IF($C$267="","",IF('⑧1.活動計画変更（PR）'!$C$58="変更",'⑦2.変更活動積算内訳（PR）'!N271,'①7.積算内訳（PR）'!G270))</f>
        <v/>
      </c>
      <c r="H271" s="753" t="str">
        <f>IF($C$267="","",IF('⑧1.活動計画変更（PR）'!$C$58="変更",'⑦2.変更活動積算内訳（PR）'!O271,'①7.積算内訳（PR）'!H270))</f>
        <v/>
      </c>
      <c r="I271" s="1780"/>
      <c r="J271" s="269" t="s">
        <v>150</v>
      </c>
      <c r="K271" s="265"/>
      <c r="L271" s="288" t="str">
        <f t="shared" si="55"/>
        <v/>
      </c>
      <c r="M271" s="266"/>
      <c r="N271" s="266"/>
      <c r="O271" s="266"/>
      <c r="P271" s="1367"/>
      <c r="Q271" s="1371"/>
      <c r="R271" s="1372"/>
      <c r="S271" s="259"/>
      <c r="T271" s="257"/>
      <c r="U271" s="180"/>
    </row>
    <row r="272" spans="2:21" ht="18.75" hidden="1" customHeight="1">
      <c r="B272" s="1364"/>
      <c r="C272" s="264" t="s">
        <v>151</v>
      </c>
      <c r="D272" s="265"/>
      <c r="E272" s="288">
        <f t="shared" si="54"/>
        <v>0</v>
      </c>
      <c r="F272" s="288" t="str">
        <f>IF($C$267="","",IF('⑧1.活動計画変更（PR）'!$C$58="変更",'⑦2.変更活動積算内訳（PR）'!M272,'①7.積算内訳（PR）'!F271))</f>
        <v/>
      </c>
      <c r="G272" s="288" t="str">
        <f>IF($C$267="","",IF('⑧1.活動計画変更（PR）'!$C$58="変更",'⑦2.変更活動積算内訳（PR）'!N272,'①7.積算内訳（PR）'!G271))</f>
        <v/>
      </c>
      <c r="H272" s="753" t="str">
        <f>IF($C$267="","",IF('⑧1.活動計画変更（PR）'!$C$58="変更",'⑦2.変更活動積算内訳（PR）'!O272,'①7.積算内訳（PR）'!H271))</f>
        <v/>
      </c>
      <c r="I272" s="1780"/>
      <c r="J272" s="264" t="s">
        <v>151</v>
      </c>
      <c r="K272" s="265"/>
      <c r="L272" s="288" t="str">
        <f t="shared" si="55"/>
        <v/>
      </c>
      <c r="M272" s="266"/>
      <c r="N272" s="266"/>
      <c r="O272" s="266"/>
      <c r="P272" s="1367"/>
      <c r="Q272" s="1371"/>
      <c r="R272" s="1372"/>
      <c r="S272" s="268"/>
      <c r="T272" s="270"/>
      <c r="U272" s="180"/>
    </row>
    <row r="273" spans="2:21" ht="18.75" hidden="1" customHeight="1">
      <c r="B273" s="1364"/>
      <c r="C273" s="264" t="s">
        <v>152</v>
      </c>
      <c r="D273" s="265"/>
      <c r="E273" s="288">
        <f t="shared" si="54"/>
        <v>0</v>
      </c>
      <c r="F273" s="754" t="str">
        <f>IF($C$267="","",IF('⑧1.活動計画変更（PR）'!$C$58="変更",'⑦2.変更活動積算内訳（PR）'!M273,'①7.積算内訳（PR）'!F272))</f>
        <v/>
      </c>
      <c r="G273" s="754" t="str">
        <f>IF($C$267="","",IF('⑧1.活動計画変更（PR）'!$C$58="変更",'⑦2.変更活動積算内訳（PR）'!N273,'①7.積算内訳（PR）'!G272))</f>
        <v/>
      </c>
      <c r="H273" s="753" t="str">
        <f>IF($C$267="","",IF('⑧1.活動計画変更（PR）'!$C$58="変更",'⑦2.変更活動積算内訳（PR）'!O273,'①7.積算内訳（PR）'!H272))</f>
        <v/>
      </c>
      <c r="I273" s="1780"/>
      <c r="J273" s="264" t="s">
        <v>152</v>
      </c>
      <c r="K273" s="265"/>
      <c r="L273" s="288" t="str">
        <f t="shared" si="55"/>
        <v/>
      </c>
      <c r="M273" s="278"/>
      <c r="N273" s="278"/>
      <c r="O273" s="278"/>
      <c r="P273" s="1367"/>
      <c r="Q273" s="1373"/>
      <c r="R273" s="1374"/>
      <c r="S273" s="268"/>
      <c r="T273" s="270"/>
      <c r="U273" s="180"/>
    </row>
    <row r="274" spans="2:21" ht="18.75" hidden="1" customHeight="1">
      <c r="B274" s="1364"/>
      <c r="C274" s="272" t="s">
        <v>631</v>
      </c>
      <c r="D274" s="265"/>
      <c r="E274" s="288">
        <f t="shared" si="54"/>
        <v>0</v>
      </c>
      <c r="F274" s="288" t="str">
        <f>IF($C$267="","",IF('⑧1.活動計画変更（PR）'!$C$58="変更",'⑦2.変更活動積算内訳（PR）'!M274,'①7.積算内訳（PR）'!F273))</f>
        <v/>
      </c>
      <c r="G274" s="288" t="str">
        <f>IF($C$267="","",IF('⑧1.活動計画変更（PR）'!$C$58="変更",'⑦2.変更活動積算内訳（PR）'!N274,'①7.積算内訳（PR）'!G273))</f>
        <v/>
      </c>
      <c r="H274" s="753" t="str">
        <f>IF($C$267="","",IF('⑧1.活動計画変更（PR）'!$C$58="変更",'⑦2.変更活動積算内訳（PR）'!O274,'①7.積算内訳（PR）'!H273))</f>
        <v/>
      </c>
      <c r="I274" s="1780"/>
      <c r="J274" s="272" t="s">
        <v>631</v>
      </c>
      <c r="K274" s="265"/>
      <c r="L274" s="288" t="str">
        <f t="shared" si="55"/>
        <v/>
      </c>
      <c r="M274" s="266"/>
      <c r="N274" s="266"/>
      <c r="O274" s="266"/>
      <c r="P274" s="1367"/>
      <c r="Q274" s="1371"/>
      <c r="R274" s="1372"/>
      <c r="S274" s="268"/>
      <c r="T274" s="270"/>
      <c r="U274" s="180"/>
    </row>
    <row r="275" spans="2:21" ht="18.75" hidden="1" customHeight="1">
      <c r="B275" s="1364"/>
      <c r="C275" s="264" t="s">
        <v>153</v>
      </c>
      <c r="D275" s="265"/>
      <c r="E275" s="288">
        <f t="shared" si="54"/>
        <v>0</v>
      </c>
      <c r="F275" s="288" t="str">
        <f>IF($C$267="","",IF('⑧1.活動計画変更（PR）'!$C$58="変更",'⑦2.変更活動積算内訳（PR）'!M275,'①7.積算内訳（PR）'!F274))</f>
        <v/>
      </c>
      <c r="G275" s="288" t="str">
        <f>IF($C$267="","",IF('⑧1.活動計画変更（PR）'!$C$58="変更",'⑦2.変更活動積算内訳（PR）'!N275,'①7.積算内訳（PR）'!G274))</f>
        <v/>
      </c>
      <c r="H275" s="753" t="str">
        <f>IF($C$267="","",IF('⑧1.活動計画変更（PR）'!$C$58="変更",'⑦2.変更活動積算内訳（PR）'!O275,'①7.積算内訳（PR）'!H274))</f>
        <v/>
      </c>
      <c r="I275" s="1780"/>
      <c r="J275" s="264" t="s">
        <v>153</v>
      </c>
      <c r="K275" s="265"/>
      <c r="L275" s="288" t="str">
        <f t="shared" si="55"/>
        <v/>
      </c>
      <c r="M275" s="266"/>
      <c r="N275" s="266"/>
      <c r="O275" s="266"/>
      <c r="P275" s="1367"/>
      <c r="Q275" s="1371"/>
      <c r="R275" s="1372"/>
      <c r="S275" s="268"/>
      <c r="T275" s="270"/>
      <c r="U275" s="180"/>
    </row>
    <row r="276" spans="2:21" ht="18.75" hidden="1" customHeight="1" thickBot="1">
      <c r="B276" s="1365"/>
      <c r="C276" s="273" t="s">
        <v>154</v>
      </c>
      <c r="D276" s="758" t="str">
        <f>IF('①7.積算内訳（PR）'!D275="","",'①7.積算内訳（PR）'!D275)</f>
        <v/>
      </c>
      <c r="E276" s="289">
        <f>SUM(F276:H276)</f>
        <v>0</v>
      </c>
      <c r="F276" s="289" t="str">
        <f>IF($C$267="","",IF('⑧1.活動計画変更（PR）'!$C$58="変更",'⑦2.変更活動積算内訳（PR）'!M276,'①7.積算内訳（PR）'!F275))</f>
        <v/>
      </c>
      <c r="G276" s="289" t="str">
        <f>IF($C$267="","",IF('⑧1.活動計画変更（PR）'!$C$58="変更",'⑦2.変更活動積算内訳（PR）'!N276,'①7.積算内訳（PR）'!G275))</f>
        <v/>
      </c>
      <c r="H276" s="755" t="str">
        <f>IF($C$267="","",IF('⑧1.活動計画変更（PR）'!$C$58="変更",'⑦2.変更活動積算内訳（PR）'!O276,'①7.積算内訳（PR）'!H275))</f>
        <v/>
      </c>
      <c r="I276" s="1781"/>
      <c r="J276" s="273" t="s">
        <v>154</v>
      </c>
      <c r="K276" s="274"/>
      <c r="L276" s="289" t="str">
        <f t="shared" si="55"/>
        <v/>
      </c>
      <c r="M276" s="275"/>
      <c r="N276" s="275"/>
      <c r="O276" s="275"/>
      <c r="P276" s="1368"/>
      <c r="Q276" s="1375"/>
      <c r="R276" s="1376"/>
      <c r="S276" s="268"/>
      <c r="T276" s="270"/>
      <c r="U276" s="180"/>
    </row>
    <row r="277" spans="2:21" ht="37.5" hidden="1" customHeight="1">
      <c r="B277" s="204" t="str">
        <f>IF('⑧1.活動計画変更（PR）'!B60="","",'⑧1.活動計画変更（PR）'!B60)</f>
        <v/>
      </c>
      <c r="C277" s="1377" t="str">
        <f>IF(B277="","",IF('⑧1.活動計画変更（PR）'!D60="","",'⑧1.活動計画変更（PR）'!D60))</f>
        <v/>
      </c>
      <c r="D277" s="1378"/>
      <c r="E277" s="284">
        <f>SUM(E278:E286)</f>
        <v>0</v>
      </c>
      <c r="F277" s="284">
        <f>SUM(F278:F286)</f>
        <v>0</v>
      </c>
      <c r="G277" s="284">
        <f>SUM(G278:G286)</f>
        <v>0</v>
      </c>
      <c r="H277" s="756">
        <f>SUM(H278:H286)</f>
        <v>0</v>
      </c>
      <c r="I277" s="760" t="str">
        <f>IF('⑧1.活動計画変更（PR）'!C61="変更",'⑧1.活動計画変更（PR）'!B60,IF('⑧1.活動計画変更（PR）'!C61="中止",'⑧1.活動計画変更（PR）'!B60,""))</f>
        <v/>
      </c>
      <c r="J277" s="1377" t="str">
        <f>IF('⑧1.活動計画変更（PR）'!C61="変更",'⑧1.活動計画変更（PR）'!D61,"")</f>
        <v/>
      </c>
      <c r="K277" s="1378"/>
      <c r="L277" s="284" t="str">
        <f>IF(SUM(L278:L286)=0,"",SUM(L278:L286))</f>
        <v/>
      </c>
      <c r="M277" s="284" t="str">
        <f>IF(SUM(M278:M286)=0,"",SUM(M278:M286))</f>
        <v/>
      </c>
      <c r="N277" s="284" t="str">
        <f>IF(SUM(N278:N286)=0,"",SUM(N278:N286))</f>
        <v/>
      </c>
      <c r="O277" s="284" t="str">
        <f>IF(SUM(O278:O286)=0,"",SUM(O278:O286))</f>
        <v/>
      </c>
      <c r="P277" s="277"/>
      <c r="Q277" s="1379"/>
      <c r="R277" s="1380"/>
      <c r="S277" s="259"/>
      <c r="T277" s="257"/>
      <c r="U277" s="180"/>
    </row>
    <row r="278" spans="2:21" ht="18.75" hidden="1" customHeight="1">
      <c r="B278" s="1363"/>
      <c r="C278" s="260" t="s">
        <v>147</v>
      </c>
      <c r="D278" s="261"/>
      <c r="E278" s="287">
        <f>SUM(F278:H278)</f>
        <v>0</v>
      </c>
      <c r="F278" s="287" t="str">
        <f>IF($C$277="","",IF('⑧1.活動計画変更（PR）'!$C$60="変更",'⑦2.変更活動積算内訳（PR）'!M278,'①7.積算内訳（PR）'!F277))</f>
        <v/>
      </c>
      <c r="G278" s="287" t="str">
        <f>IF($C$277="","",IF('⑧1.活動計画変更（PR）'!$C$60="変更",'⑦2.変更活動積算内訳（PR）'!N278,'①7.積算内訳（PR）'!G277))</f>
        <v/>
      </c>
      <c r="H278" s="752" t="str">
        <f>IF($C$277="","",IF('⑧1.活動計画変更（PR）'!$C$60="変更",'⑦2.変更活動積算内訳（PR）'!O278,'①7.積算内訳（PR）'!H277))</f>
        <v/>
      </c>
      <c r="I278" s="1779" t="str">
        <f>IF('⑧1.活動計画変更（PR）'!C61="選択","",IF('⑧1.活動計画変更（PR）'!C61="変更",'⑧1.活動計画変更（PR）'!C61,IF('⑧1.活動計画変更（PR）'!C61="中止","中止","")))</f>
        <v/>
      </c>
      <c r="J278" s="260" t="s">
        <v>147</v>
      </c>
      <c r="K278" s="261"/>
      <c r="L278" s="287" t="str">
        <f>IF(SUM(M278:O278)=0,"",SUM(M278:O278))</f>
        <v/>
      </c>
      <c r="M278" s="262"/>
      <c r="N278" s="262"/>
      <c r="O278" s="262"/>
      <c r="P278" s="1366"/>
      <c r="Q278" s="1369"/>
      <c r="R278" s="1370"/>
      <c r="S278" s="268"/>
      <c r="T278" s="270"/>
      <c r="U278" s="180"/>
    </row>
    <row r="279" spans="2:21" ht="18.75" hidden="1" customHeight="1">
      <c r="B279" s="1364"/>
      <c r="C279" s="264" t="s">
        <v>148</v>
      </c>
      <c r="D279" s="265"/>
      <c r="E279" s="288">
        <f t="shared" ref="E279:E285" si="56">SUM(F279:H279)</f>
        <v>0</v>
      </c>
      <c r="F279" s="288" t="str">
        <f>IF($C$277="","",IF('⑧1.活動計画変更（PR）'!$C$60="変更",'⑦2.変更活動積算内訳（PR）'!M279,'①7.積算内訳（PR）'!F278))</f>
        <v/>
      </c>
      <c r="G279" s="288" t="str">
        <f>IF($C$277="","",IF('⑧1.活動計画変更（PR）'!$C$60="変更",'⑦2.変更活動積算内訳（PR）'!N279,'①7.積算内訳（PR）'!G278))</f>
        <v/>
      </c>
      <c r="H279" s="753" t="str">
        <f>IF($C$277="","",IF('⑧1.活動計画変更（PR）'!$C$60="変更",'⑦2.変更活動積算内訳（PR）'!O279,'①7.積算内訳（PR）'!H278))</f>
        <v/>
      </c>
      <c r="I279" s="1780"/>
      <c r="J279" s="264" t="s">
        <v>148</v>
      </c>
      <c r="K279" s="265"/>
      <c r="L279" s="288" t="str">
        <f t="shared" ref="L279:L286" si="57">IF(SUM(M279:O279)=0,"",SUM(M279:O279))</f>
        <v/>
      </c>
      <c r="M279" s="266"/>
      <c r="N279" s="266"/>
      <c r="O279" s="266"/>
      <c r="P279" s="1367"/>
      <c r="Q279" s="1371"/>
      <c r="R279" s="1372"/>
      <c r="S279" s="259"/>
      <c r="T279" s="257"/>
      <c r="U279" s="180"/>
    </row>
    <row r="280" spans="2:21" ht="18.75" hidden="1" customHeight="1">
      <c r="B280" s="1364"/>
      <c r="C280" s="264" t="s">
        <v>149</v>
      </c>
      <c r="D280" s="265"/>
      <c r="E280" s="288">
        <f t="shared" si="56"/>
        <v>0</v>
      </c>
      <c r="F280" s="288" t="str">
        <f>IF($C$277="","",IF('⑧1.活動計画変更（PR）'!$C$60="変更",'⑦2.変更活動積算内訳（PR）'!M280,'①7.積算内訳（PR）'!F279))</f>
        <v/>
      </c>
      <c r="G280" s="288" t="str">
        <f>IF($C$277="","",IF('⑧1.活動計画変更（PR）'!$C$60="変更",'⑦2.変更活動積算内訳（PR）'!N280,'①7.積算内訳（PR）'!G279))</f>
        <v/>
      </c>
      <c r="H280" s="753" t="str">
        <f>IF($C$277="","",IF('⑧1.活動計画変更（PR）'!$C$60="変更",'⑦2.変更活動積算内訳（PR）'!O280,'①7.積算内訳（PR）'!H279))</f>
        <v/>
      </c>
      <c r="I280" s="1780"/>
      <c r="J280" s="264" t="s">
        <v>149</v>
      </c>
      <c r="K280" s="265"/>
      <c r="L280" s="288" t="str">
        <f t="shared" si="57"/>
        <v/>
      </c>
      <c r="M280" s="266"/>
      <c r="N280" s="266"/>
      <c r="O280" s="266"/>
      <c r="P280" s="1367"/>
      <c r="Q280" s="1371"/>
      <c r="R280" s="1372"/>
      <c r="S280" s="259"/>
      <c r="T280" s="257"/>
      <c r="U280" s="180"/>
    </row>
    <row r="281" spans="2:21" ht="18.75" hidden="1" customHeight="1">
      <c r="B281" s="1364"/>
      <c r="C281" s="269" t="s">
        <v>150</v>
      </c>
      <c r="D281" s="265"/>
      <c r="E281" s="288">
        <f t="shared" si="56"/>
        <v>0</v>
      </c>
      <c r="F281" s="288" t="str">
        <f>IF($C$277="","",IF('⑧1.活動計画変更（PR）'!$C$60="変更",'⑦2.変更活動積算内訳（PR）'!M281,'①7.積算内訳（PR）'!F280))</f>
        <v/>
      </c>
      <c r="G281" s="288" t="str">
        <f>IF($C$277="","",IF('⑧1.活動計画変更（PR）'!$C$60="変更",'⑦2.変更活動積算内訳（PR）'!N281,'①7.積算内訳（PR）'!G280))</f>
        <v/>
      </c>
      <c r="H281" s="753" t="str">
        <f>IF($C$277="","",IF('⑧1.活動計画変更（PR）'!$C$60="変更",'⑦2.変更活動積算内訳（PR）'!O281,'①7.積算内訳（PR）'!H280))</f>
        <v/>
      </c>
      <c r="I281" s="1780"/>
      <c r="J281" s="269" t="s">
        <v>150</v>
      </c>
      <c r="K281" s="265"/>
      <c r="L281" s="288" t="str">
        <f t="shared" si="57"/>
        <v/>
      </c>
      <c r="M281" s="266"/>
      <c r="N281" s="266"/>
      <c r="O281" s="266"/>
      <c r="P281" s="1367"/>
      <c r="Q281" s="1371"/>
      <c r="R281" s="1372"/>
      <c r="S281" s="259"/>
      <c r="T281" s="257"/>
      <c r="U281" s="180"/>
    </row>
    <row r="282" spans="2:21" ht="18.75" hidden="1" customHeight="1">
      <c r="B282" s="1364"/>
      <c r="C282" s="264" t="s">
        <v>151</v>
      </c>
      <c r="D282" s="265"/>
      <c r="E282" s="288">
        <f t="shared" si="56"/>
        <v>0</v>
      </c>
      <c r="F282" s="288" t="str">
        <f>IF($C$277="","",IF('⑧1.活動計画変更（PR）'!$C$60="変更",'⑦2.変更活動積算内訳（PR）'!M282,'①7.積算内訳（PR）'!F281))</f>
        <v/>
      </c>
      <c r="G282" s="288" t="str">
        <f>IF($C$277="","",IF('⑧1.活動計画変更（PR）'!$C$60="変更",'⑦2.変更活動積算内訳（PR）'!N282,'①7.積算内訳（PR）'!G281))</f>
        <v/>
      </c>
      <c r="H282" s="753" t="str">
        <f>IF($C$277="","",IF('⑧1.活動計画変更（PR）'!$C$60="変更",'⑦2.変更活動積算内訳（PR）'!O282,'①7.積算内訳（PR）'!H281))</f>
        <v/>
      </c>
      <c r="I282" s="1780"/>
      <c r="J282" s="264" t="s">
        <v>151</v>
      </c>
      <c r="K282" s="265"/>
      <c r="L282" s="288" t="str">
        <f t="shared" si="57"/>
        <v/>
      </c>
      <c r="M282" s="266"/>
      <c r="N282" s="266"/>
      <c r="O282" s="266"/>
      <c r="P282" s="1367"/>
      <c r="Q282" s="1371"/>
      <c r="R282" s="1372"/>
      <c r="S282" s="268"/>
      <c r="T282" s="270"/>
      <c r="U282" s="180"/>
    </row>
    <row r="283" spans="2:21" ht="18.75" hidden="1" customHeight="1">
      <c r="B283" s="1364"/>
      <c r="C283" s="264" t="s">
        <v>152</v>
      </c>
      <c r="D283" s="265"/>
      <c r="E283" s="288">
        <f t="shared" si="56"/>
        <v>0</v>
      </c>
      <c r="F283" s="754" t="str">
        <f>IF($C$277="","",IF('⑧1.活動計画変更（PR）'!$C$60="変更",'⑦2.変更活動積算内訳（PR）'!M283,'①7.積算内訳（PR）'!F282))</f>
        <v/>
      </c>
      <c r="G283" s="754" t="str">
        <f>IF($C$277="","",IF('⑧1.活動計画変更（PR）'!$C$60="変更",'⑦2.変更活動積算内訳（PR）'!N283,'①7.積算内訳（PR）'!G282))</f>
        <v/>
      </c>
      <c r="H283" s="753" t="str">
        <f>IF($C$277="","",IF('⑧1.活動計画変更（PR）'!$C$60="変更",'⑦2.変更活動積算内訳（PR）'!O283,'①7.積算内訳（PR）'!H282))</f>
        <v/>
      </c>
      <c r="I283" s="1780"/>
      <c r="J283" s="264" t="s">
        <v>152</v>
      </c>
      <c r="K283" s="265"/>
      <c r="L283" s="288" t="str">
        <f t="shared" si="57"/>
        <v/>
      </c>
      <c r="M283" s="278"/>
      <c r="N283" s="278"/>
      <c r="O283" s="278"/>
      <c r="P283" s="1367"/>
      <c r="Q283" s="1371"/>
      <c r="R283" s="1372"/>
      <c r="S283" s="268"/>
      <c r="T283" s="270"/>
      <c r="U283" s="180"/>
    </row>
    <row r="284" spans="2:21" ht="18.75" hidden="1" customHeight="1">
      <c r="B284" s="1364"/>
      <c r="C284" s="272" t="s">
        <v>631</v>
      </c>
      <c r="D284" s="265"/>
      <c r="E284" s="288">
        <f t="shared" si="56"/>
        <v>0</v>
      </c>
      <c r="F284" s="288" t="str">
        <f>IF($C$277="","",IF('⑧1.活動計画変更（PR）'!$C$60="変更",'⑦2.変更活動積算内訳（PR）'!M284,'①7.積算内訳（PR）'!F283))</f>
        <v/>
      </c>
      <c r="G284" s="288" t="str">
        <f>IF($C$277="","",IF('⑧1.活動計画変更（PR）'!$C$60="変更",'⑦2.変更活動積算内訳（PR）'!N284,'①7.積算内訳（PR）'!G283))</f>
        <v/>
      </c>
      <c r="H284" s="753" t="str">
        <f>IF($C$277="","",IF('⑧1.活動計画変更（PR）'!$C$60="変更",'⑦2.変更活動積算内訳（PR）'!O284,'①7.積算内訳（PR）'!H283))</f>
        <v/>
      </c>
      <c r="I284" s="1780"/>
      <c r="J284" s="272" t="s">
        <v>631</v>
      </c>
      <c r="K284" s="265"/>
      <c r="L284" s="288" t="str">
        <f t="shared" si="57"/>
        <v/>
      </c>
      <c r="M284" s="266"/>
      <c r="N284" s="266"/>
      <c r="O284" s="266"/>
      <c r="P284" s="1367"/>
      <c r="Q284" s="1371"/>
      <c r="R284" s="1372"/>
      <c r="S284" s="268"/>
      <c r="T284" s="270"/>
      <c r="U284" s="180"/>
    </row>
    <row r="285" spans="2:21" ht="18.75" hidden="1" customHeight="1">
      <c r="B285" s="1364"/>
      <c r="C285" s="264" t="s">
        <v>153</v>
      </c>
      <c r="D285" s="265"/>
      <c r="E285" s="288">
        <f t="shared" si="56"/>
        <v>0</v>
      </c>
      <c r="F285" s="288" t="str">
        <f>IF($C$277="","",IF('⑧1.活動計画変更（PR）'!$C$60="変更",'⑦2.変更活動積算内訳（PR）'!M285,'①7.積算内訳（PR）'!F284))</f>
        <v/>
      </c>
      <c r="G285" s="288" t="str">
        <f>IF($C$277="","",IF('⑧1.活動計画変更（PR）'!$C$60="変更",'⑦2.変更活動積算内訳（PR）'!N285,'①7.積算内訳（PR）'!G284))</f>
        <v/>
      </c>
      <c r="H285" s="753" t="str">
        <f>IF($C$277="","",IF('⑧1.活動計画変更（PR）'!$C$60="変更",'⑦2.変更活動積算内訳（PR）'!O285,'①7.積算内訳（PR）'!H284))</f>
        <v/>
      </c>
      <c r="I285" s="1780"/>
      <c r="J285" s="264" t="s">
        <v>153</v>
      </c>
      <c r="K285" s="265"/>
      <c r="L285" s="288" t="str">
        <f t="shared" si="57"/>
        <v/>
      </c>
      <c r="M285" s="266"/>
      <c r="N285" s="266"/>
      <c r="O285" s="266"/>
      <c r="P285" s="1367"/>
      <c r="Q285" s="1371"/>
      <c r="R285" s="1372"/>
      <c r="S285" s="268"/>
      <c r="T285" s="270"/>
      <c r="U285" s="180"/>
    </row>
    <row r="286" spans="2:21" ht="18.75" hidden="1" customHeight="1" thickBot="1">
      <c r="B286" s="1364"/>
      <c r="C286" s="837" t="s">
        <v>154</v>
      </c>
      <c r="D286" s="758" t="str">
        <f>IF('①7.積算内訳（PR）'!D285="","",'①7.積算内訳（PR）'!D285)</f>
        <v/>
      </c>
      <c r="E286" s="761">
        <f>SUM(F286:H286)</f>
        <v>0</v>
      </c>
      <c r="F286" s="289" t="str">
        <f>IF($C$277="","",IF('⑧1.活動計画変更（PR）'!$C$60="変更",'⑦2.変更活動積算内訳（PR）'!M286,'①7.積算内訳（PR）'!F285))</f>
        <v/>
      </c>
      <c r="G286" s="289" t="str">
        <f>IF($C$277="","",IF('⑧1.活動計画変更（PR）'!$C$60="変更",'⑦2.変更活動積算内訳（PR）'!N286,'①7.積算内訳（PR）'!G285))</f>
        <v/>
      </c>
      <c r="H286" s="755" t="str">
        <f>IF($C$277="","",IF('⑧1.活動計画変更（PR）'!$C$60="変更",'⑦2.変更活動積算内訳（PR）'!O286,'①7.積算内訳（PR）'!H285))</f>
        <v/>
      </c>
      <c r="I286" s="1781"/>
      <c r="J286" s="273" t="s">
        <v>154</v>
      </c>
      <c r="K286" s="274"/>
      <c r="L286" s="761" t="str">
        <f t="shared" si="57"/>
        <v/>
      </c>
      <c r="M286" s="748"/>
      <c r="N286" s="748"/>
      <c r="O286" s="748"/>
      <c r="P286" s="1367"/>
      <c r="Q286" s="1404"/>
      <c r="R286" s="1405"/>
      <c r="S286" s="268"/>
      <c r="T286" s="270"/>
      <c r="U286" s="180"/>
    </row>
    <row r="287" spans="2:21" ht="37.5" hidden="1" customHeight="1">
      <c r="B287" s="285" t="str">
        <f>IF('⑧1.活動計画変更（PR）'!B62="","",'⑧1.活動計画変更（PR）'!B62)</f>
        <v/>
      </c>
      <c r="C287" s="1359" t="str">
        <f>IF(B287="","",IF('⑧1.活動計画変更（PR）'!D62="","",'⑧1.活動計画変更（PR）'!D62))</f>
        <v/>
      </c>
      <c r="D287" s="1360"/>
      <c r="E287" s="286">
        <f>SUM(E288:E296)</f>
        <v>0</v>
      </c>
      <c r="F287" s="286">
        <f>SUM(F288:F296)</f>
        <v>0</v>
      </c>
      <c r="G287" s="286">
        <f>SUM(G288:G296)</f>
        <v>0</v>
      </c>
      <c r="H287" s="757">
        <f>SUM(H288:H296)</f>
        <v>0</v>
      </c>
      <c r="I287" s="760" t="str">
        <f>IF('⑧1.活動計画変更（PR）'!C63="変更",'⑧1.活動計画変更（PR）'!B62,IF('⑧1.活動計画変更（PR）'!C63="中止",'⑧1.活動計画変更（PR）'!B62,""))</f>
        <v/>
      </c>
      <c r="J287" s="1377" t="str">
        <f>IF('⑧1.活動計画変更（PR）'!C63="変更",'⑧1.活動計画変更（PR）'!D63,"")</f>
        <v/>
      </c>
      <c r="K287" s="1378"/>
      <c r="L287" s="286" t="str">
        <f>IF(SUM(L288:L296)=0,"",SUM(L288:L296))</f>
        <v/>
      </c>
      <c r="M287" s="286" t="str">
        <f>IF(SUM(M288:M296)=0,"",SUM(M288:M296))</f>
        <v/>
      </c>
      <c r="N287" s="286" t="str">
        <f>IF(SUM(N288:N296)=0,"",SUM(N288:N296))</f>
        <v/>
      </c>
      <c r="O287" s="286" t="str">
        <f>IF(SUM(O288:O296)=0,"",SUM(O288:O296))</f>
        <v/>
      </c>
      <c r="P287" s="280"/>
      <c r="Q287" s="1361"/>
      <c r="R287" s="1362"/>
      <c r="S287" s="259"/>
      <c r="T287" s="257"/>
      <c r="U287" s="180"/>
    </row>
    <row r="288" spans="2:21" ht="18.75" hidden="1" customHeight="1">
      <c r="B288" s="1363"/>
      <c r="C288" s="260" t="s">
        <v>147</v>
      </c>
      <c r="D288" s="261"/>
      <c r="E288" s="287">
        <f>SUM(F288:H288)</f>
        <v>0</v>
      </c>
      <c r="F288" s="287" t="str">
        <f>IF($C$287="","",IF('⑧1.活動計画変更（PR）'!$C$62="変更",'⑦2.変更活動積算内訳（PR）'!M288,'①7.積算内訳（PR）'!F287))</f>
        <v/>
      </c>
      <c r="G288" s="287" t="str">
        <f>IF($C$287="","",IF('⑧1.活動計画変更（PR）'!$C$62="変更",'⑦2.変更活動積算内訳（PR）'!N288,'①7.積算内訳（PR）'!G287))</f>
        <v/>
      </c>
      <c r="H288" s="752" t="str">
        <f>IF($C$287="","",IF('⑧1.活動計画変更（PR）'!$C$62="変更",'⑦2.変更活動積算内訳（PR）'!O288,'①7.積算内訳（PR）'!H287))</f>
        <v/>
      </c>
      <c r="I288" s="1779" t="str">
        <f>IF('⑧1.活動計画変更（PR）'!C63="選択","",IF('⑧1.活動計画変更（PR）'!C63="変更",'⑧1.活動計画変更（PR）'!C63,IF('⑧1.活動計画変更（PR）'!C63="中止","中止","")))</f>
        <v/>
      </c>
      <c r="J288" s="260" t="s">
        <v>147</v>
      </c>
      <c r="K288" s="261"/>
      <c r="L288" s="287" t="str">
        <f>IF(SUM(M288:O288)=0,"",SUM(M288:O288))</f>
        <v/>
      </c>
      <c r="M288" s="262"/>
      <c r="N288" s="262"/>
      <c r="O288" s="262"/>
      <c r="P288" s="1366"/>
      <c r="Q288" s="1369"/>
      <c r="R288" s="1370"/>
      <c r="S288" s="268"/>
      <c r="T288" s="270"/>
      <c r="U288" s="180"/>
    </row>
    <row r="289" spans="2:21" ht="18.75" hidden="1" customHeight="1">
      <c r="B289" s="1364"/>
      <c r="C289" s="264" t="s">
        <v>148</v>
      </c>
      <c r="D289" s="265"/>
      <c r="E289" s="288">
        <f t="shared" ref="E289:E295" si="58">SUM(F289:H289)</f>
        <v>0</v>
      </c>
      <c r="F289" s="288" t="str">
        <f>IF($C$287="","",IF('⑧1.活動計画変更（PR）'!$C$62="変更",'⑦2.変更活動積算内訳（PR）'!M289,'①7.積算内訳（PR）'!F288))</f>
        <v/>
      </c>
      <c r="G289" s="288" t="str">
        <f>IF($C$287="","",IF('⑧1.活動計画変更（PR）'!$C$62="変更",'⑦2.変更活動積算内訳（PR）'!N289,'①7.積算内訳（PR）'!G288))</f>
        <v/>
      </c>
      <c r="H289" s="753" t="str">
        <f>IF($C$287="","",IF('⑧1.活動計画変更（PR）'!$C$62="変更",'⑦2.変更活動積算内訳（PR）'!O289,'①7.積算内訳（PR）'!H288))</f>
        <v/>
      </c>
      <c r="I289" s="1780"/>
      <c r="J289" s="264" t="s">
        <v>148</v>
      </c>
      <c r="K289" s="265"/>
      <c r="L289" s="288" t="str">
        <f t="shared" ref="L289:L296" si="59">IF(SUM(M289:O289)=0,"",SUM(M289:O289))</f>
        <v/>
      </c>
      <c r="M289" s="266"/>
      <c r="N289" s="266"/>
      <c r="O289" s="266"/>
      <c r="P289" s="1367"/>
      <c r="Q289" s="1371"/>
      <c r="R289" s="1372"/>
      <c r="S289" s="259"/>
      <c r="T289" s="257"/>
      <c r="U289" s="180"/>
    </row>
    <row r="290" spans="2:21" ht="18.75" hidden="1" customHeight="1">
      <c r="B290" s="1364"/>
      <c r="C290" s="264" t="s">
        <v>149</v>
      </c>
      <c r="D290" s="265"/>
      <c r="E290" s="288">
        <f t="shared" si="58"/>
        <v>0</v>
      </c>
      <c r="F290" s="288" t="str">
        <f>IF($C$287="","",IF('⑧1.活動計画変更（PR）'!$C$62="変更",'⑦2.変更活動積算内訳（PR）'!M290,'①7.積算内訳（PR）'!F289))</f>
        <v/>
      </c>
      <c r="G290" s="288" t="str">
        <f>IF($C$287="","",IF('⑧1.活動計画変更（PR）'!$C$62="変更",'⑦2.変更活動積算内訳（PR）'!N290,'①7.積算内訳（PR）'!G289))</f>
        <v/>
      </c>
      <c r="H290" s="753" t="str">
        <f>IF($C$287="","",IF('⑧1.活動計画変更（PR）'!$C$62="変更",'⑦2.変更活動積算内訳（PR）'!O290,'①7.積算内訳（PR）'!H289))</f>
        <v/>
      </c>
      <c r="I290" s="1780"/>
      <c r="J290" s="264" t="s">
        <v>149</v>
      </c>
      <c r="K290" s="265"/>
      <c r="L290" s="288" t="str">
        <f t="shared" si="59"/>
        <v/>
      </c>
      <c r="M290" s="266"/>
      <c r="N290" s="266"/>
      <c r="O290" s="266"/>
      <c r="P290" s="1367"/>
      <c r="Q290" s="1371"/>
      <c r="R290" s="1372"/>
      <c r="S290" s="259"/>
      <c r="T290" s="257"/>
      <c r="U290" s="180"/>
    </row>
    <row r="291" spans="2:21" ht="18.75" hidden="1" customHeight="1">
      <c r="B291" s="1364"/>
      <c r="C291" s="269" t="s">
        <v>150</v>
      </c>
      <c r="D291" s="265"/>
      <c r="E291" s="288">
        <f t="shared" si="58"/>
        <v>0</v>
      </c>
      <c r="F291" s="288" t="str">
        <f>IF($C$287="","",IF('⑧1.活動計画変更（PR）'!$C$62="変更",'⑦2.変更活動積算内訳（PR）'!M291,'①7.積算内訳（PR）'!F290))</f>
        <v/>
      </c>
      <c r="G291" s="288" t="str">
        <f>IF($C$287="","",IF('⑧1.活動計画変更（PR）'!$C$62="変更",'⑦2.変更活動積算内訳（PR）'!N291,'①7.積算内訳（PR）'!G290))</f>
        <v/>
      </c>
      <c r="H291" s="753" t="str">
        <f>IF($C$287="","",IF('⑧1.活動計画変更（PR）'!$C$62="変更",'⑦2.変更活動積算内訳（PR）'!O291,'①7.積算内訳（PR）'!H290))</f>
        <v/>
      </c>
      <c r="I291" s="1780"/>
      <c r="J291" s="269" t="s">
        <v>150</v>
      </c>
      <c r="K291" s="265"/>
      <c r="L291" s="288" t="str">
        <f t="shared" si="59"/>
        <v/>
      </c>
      <c r="M291" s="266"/>
      <c r="N291" s="266"/>
      <c r="O291" s="266"/>
      <c r="P291" s="1367"/>
      <c r="Q291" s="1371"/>
      <c r="R291" s="1372"/>
      <c r="S291" s="259"/>
      <c r="T291" s="257"/>
      <c r="U291" s="180"/>
    </row>
    <row r="292" spans="2:21" ht="18.75" hidden="1" customHeight="1">
      <c r="B292" s="1364"/>
      <c r="C292" s="264" t="s">
        <v>151</v>
      </c>
      <c r="D292" s="265"/>
      <c r="E292" s="288">
        <f t="shared" si="58"/>
        <v>0</v>
      </c>
      <c r="F292" s="288" t="str">
        <f>IF($C$287="","",IF('⑧1.活動計画変更（PR）'!$C$62="変更",'⑦2.変更活動積算内訳（PR）'!M292,'①7.積算内訳（PR）'!F291))</f>
        <v/>
      </c>
      <c r="G292" s="288" t="str">
        <f>IF($C$287="","",IF('⑧1.活動計画変更（PR）'!$C$62="変更",'⑦2.変更活動積算内訳（PR）'!N292,'①7.積算内訳（PR）'!G291))</f>
        <v/>
      </c>
      <c r="H292" s="753" t="str">
        <f>IF($C$287="","",IF('⑧1.活動計画変更（PR）'!$C$62="変更",'⑦2.変更活動積算内訳（PR）'!O292,'①7.積算内訳（PR）'!H291))</f>
        <v/>
      </c>
      <c r="I292" s="1780"/>
      <c r="J292" s="264" t="s">
        <v>151</v>
      </c>
      <c r="K292" s="265"/>
      <c r="L292" s="288" t="str">
        <f t="shared" si="59"/>
        <v/>
      </c>
      <c r="M292" s="266"/>
      <c r="N292" s="266"/>
      <c r="O292" s="266"/>
      <c r="P292" s="1367"/>
      <c r="Q292" s="1371"/>
      <c r="R292" s="1372"/>
      <c r="S292" s="268"/>
      <c r="T292" s="270"/>
      <c r="U292" s="180"/>
    </row>
    <row r="293" spans="2:21" ht="18.75" hidden="1" customHeight="1">
      <c r="B293" s="1364"/>
      <c r="C293" s="264" t="s">
        <v>152</v>
      </c>
      <c r="D293" s="265"/>
      <c r="E293" s="288">
        <f t="shared" si="58"/>
        <v>0</v>
      </c>
      <c r="F293" s="754" t="str">
        <f>IF($C$287="","",IF('⑧1.活動計画変更（PR）'!$C$62="変更",'⑦2.変更活動積算内訳（PR）'!M293,'①7.積算内訳（PR）'!F292))</f>
        <v/>
      </c>
      <c r="G293" s="754" t="str">
        <f>IF($C$287="","",IF('⑧1.活動計画変更（PR）'!$C$62="変更",'⑦2.変更活動積算内訳（PR）'!N293,'①7.積算内訳（PR）'!G292))</f>
        <v/>
      </c>
      <c r="H293" s="753" t="str">
        <f>IF($C$287="","",IF('⑧1.活動計画変更（PR）'!$C$62="変更",'⑦2.変更活動積算内訳（PR）'!O293,'①7.積算内訳（PR）'!H292))</f>
        <v/>
      </c>
      <c r="I293" s="1780"/>
      <c r="J293" s="264" t="s">
        <v>152</v>
      </c>
      <c r="K293" s="265"/>
      <c r="L293" s="288" t="str">
        <f t="shared" si="59"/>
        <v/>
      </c>
      <c r="M293" s="278"/>
      <c r="N293" s="278"/>
      <c r="O293" s="278"/>
      <c r="P293" s="1367"/>
      <c r="Q293" s="1373"/>
      <c r="R293" s="1374"/>
      <c r="S293" s="268"/>
      <c r="T293" s="270"/>
      <c r="U293" s="180"/>
    </row>
    <row r="294" spans="2:21" ht="18.75" hidden="1" customHeight="1">
      <c r="B294" s="1364"/>
      <c r="C294" s="272" t="s">
        <v>631</v>
      </c>
      <c r="D294" s="265"/>
      <c r="E294" s="288">
        <f t="shared" si="58"/>
        <v>0</v>
      </c>
      <c r="F294" s="288" t="str">
        <f>IF($C$287="","",IF('⑧1.活動計画変更（PR）'!$C$62="変更",'⑦2.変更活動積算内訳（PR）'!M294,'①7.積算内訳（PR）'!F293))</f>
        <v/>
      </c>
      <c r="G294" s="288" t="str">
        <f>IF($C$287="","",IF('⑧1.活動計画変更（PR）'!$C$62="変更",'⑦2.変更活動積算内訳（PR）'!N294,'①7.積算内訳（PR）'!G293))</f>
        <v/>
      </c>
      <c r="H294" s="753" t="str">
        <f>IF($C$287="","",IF('⑧1.活動計画変更（PR）'!$C$62="変更",'⑦2.変更活動積算内訳（PR）'!O294,'①7.積算内訳（PR）'!H293))</f>
        <v/>
      </c>
      <c r="I294" s="1780"/>
      <c r="J294" s="272" t="s">
        <v>631</v>
      </c>
      <c r="K294" s="265"/>
      <c r="L294" s="288" t="str">
        <f t="shared" si="59"/>
        <v/>
      </c>
      <c r="M294" s="266"/>
      <c r="N294" s="266"/>
      <c r="O294" s="266"/>
      <c r="P294" s="1367"/>
      <c r="Q294" s="1371"/>
      <c r="R294" s="1372"/>
      <c r="S294" s="268"/>
      <c r="T294" s="270"/>
      <c r="U294" s="180"/>
    </row>
    <row r="295" spans="2:21" ht="18.75" hidden="1" customHeight="1">
      <c r="B295" s="1364"/>
      <c r="C295" s="264" t="s">
        <v>153</v>
      </c>
      <c r="D295" s="265"/>
      <c r="E295" s="288">
        <f t="shared" si="58"/>
        <v>0</v>
      </c>
      <c r="F295" s="288" t="str">
        <f>IF($C$287="","",IF('⑧1.活動計画変更（PR）'!$C$62="変更",'⑦2.変更活動積算内訳（PR）'!M295,'①7.積算内訳（PR）'!F294))</f>
        <v/>
      </c>
      <c r="G295" s="288" t="str">
        <f>IF($C$287="","",IF('⑧1.活動計画変更（PR）'!$C$62="変更",'⑦2.変更活動積算内訳（PR）'!N295,'①7.積算内訳（PR）'!G294))</f>
        <v/>
      </c>
      <c r="H295" s="753" t="str">
        <f>IF($C$287="","",IF('⑧1.活動計画変更（PR）'!$C$62="変更",'⑦2.変更活動積算内訳（PR）'!O295,'①7.積算内訳（PR）'!H294))</f>
        <v/>
      </c>
      <c r="I295" s="1780"/>
      <c r="J295" s="264" t="s">
        <v>153</v>
      </c>
      <c r="K295" s="265"/>
      <c r="L295" s="288" t="str">
        <f t="shared" si="59"/>
        <v/>
      </c>
      <c r="M295" s="266"/>
      <c r="N295" s="266"/>
      <c r="O295" s="266"/>
      <c r="P295" s="1367"/>
      <c r="Q295" s="1371"/>
      <c r="R295" s="1372"/>
      <c r="S295" s="268"/>
      <c r="T295" s="270"/>
      <c r="U295" s="180"/>
    </row>
    <row r="296" spans="2:21" ht="18.75" hidden="1" customHeight="1" thickBot="1">
      <c r="B296" s="1364"/>
      <c r="C296" s="837" t="s">
        <v>154</v>
      </c>
      <c r="D296" s="758" t="str">
        <f>IF('①7.積算内訳（PR）'!D295="","",'①7.積算内訳（PR）'!D295)</f>
        <v/>
      </c>
      <c r="E296" s="761">
        <f>SUM(F296:H296)</f>
        <v>0</v>
      </c>
      <c r="F296" s="289" t="str">
        <f>IF($C$287="","",IF('⑧1.活動計画変更（PR）'!$C$62="変更",'⑦2.変更活動積算内訳（PR）'!M296,'①7.積算内訳（PR）'!F295))</f>
        <v/>
      </c>
      <c r="G296" s="289" t="str">
        <f>IF($C$287="","",IF('⑧1.活動計画変更（PR）'!$C$62="変更",'⑦2.変更活動積算内訳（PR）'!N296,'①7.積算内訳（PR）'!G295))</f>
        <v/>
      </c>
      <c r="H296" s="755" t="str">
        <f>IF($C$287="","",IF('⑧1.活動計画変更（PR）'!$C$62="変更",'⑦2.変更活動積算内訳（PR）'!O296,'①7.積算内訳（PR）'!H295))</f>
        <v/>
      </c>
      <c r="I296" s="1781"/>
      <c r="J296" s="273" t="s">
        <v>154</v>
      </c>
      <c r="K296" s="274"/>
      <c r="L296" s="761" t="str">
        <f t="shared" si="59"/>
        <v/>
      </c>
      <c r="M296" s="748"/>
      <c r="N296" s="748"/>
      <c r="O296" s="748"/>
      <c r="P296" s="1367"/>
      <c r="Q296" s="1406"/>
      <c r="R296" s="1407"/>
      <c r="S296" s="268"/>
      <c r="T296" s="270"/>
      <c r="U296" s="180"/>
    </row>
    <row r="297" spans="2:21" ht="37.5" hidden="1" customHeight="1">
      <c r="B297" s="285" t="str">
        <f>IF('⑧1.活動計画変更（PR）'!B64="","",'⑧1.活動計画変更（PR）'!B64)</f>
        <v/>
      </c>
      <c r="C297" s="1359" t="str">
        <f>IF(B297="","",IF('⑧1.活動計画変更（PR）'!D64="","",'⑧1.活動計画変更（PR）'!D64))</f>
        <v/>
      </c>
      <c r="D297" s="1360"/>
      <c r="E297" s="286">
        <f>SUM(E298:E306)</f>
        <v>0</v>
      </c>
      <c r="F297" s="286">
        <f>SUM(F298:F306)</f>
        <v>0</v>
      </c>
      <c r="G297" s="286">
        <f>SUM(G298:G306)</f>
        <v>0</v>
      </c>
      <c r="H297" s="757">
        <f>SUM(H298:H306)</f>
        <v>0</v>
      </c>
      <c r="I297" s="760" t="str">
        <f>IF('⑧1.活動計画変更（PR）'!C65="変更",'⑧1.活動計画変更（PR）'!B64,IF('⑧1.活動計画変更（PR）'!C65="中止",'⑧1.活動計画変更（PR）'!B64,""))</f>
        <v/>
      </c>
      <c r="J297" s="1377" t="str">
        <f>IF('⑧1.活動計画変更（PR）'!C65="変更",'⑧1.活動計画変更（PR）'!D65,"")</f>
        <v/>
      </c>
      <c r="K297" s="1378"/>
      <c r="L297" s="286" t="str">
        <f>IF(SUM(L298:L306)=0,"",SUM(L298:L306))</f>
        <v/>
      </c>
      <c r="M297" s="286" t="str">
        <f>IF(SUM(M298:M306)=0,"",SUM(M298:M306))</f>
        <v/>
      </c>
      <c r="N297" s="286" t="str">
        <f>IF(SUM(N298:N306)=0,"",SUM(N298:N306))</f>
        <v/>
      </c>
      <c r="O297" s="286" t="str">
        <f>IF(SUM(O298:O306)=0,"",SUM(O298:O306))</f>
        <v/>
      </c>
      <c r="P297" s="280"/>
      <c r="Q297" s="1361"/>
      <c r="R297" s="1362"/>
      <c r="S297" s="259"/>
      <c r="T297" s="257"/>
      <c r="U297" s="180"/>
    </row>
    <row r="298" spans="2:21" ht="18.75" hidden="1" customHeight="1">
      <c r="B298" s="1363"/>
      <c r="C298" s="260" t="s">
        <v>147</v>
      </c>
      <c r="D298" s="261"/>
      <c r="E298" s="287">
        <f>SUM(F298:H298)</f>
        <v>0</v>
      </c>
      <c r="F298" s="287" t="str">
        <f>IF($C$297="","",IF('⑧1.活動計画変更（PR）'!$C$64="変更",'⑦2.変更活動積算内訳（PR）'!M298,'①7.積算内訳（PR）'!F297))</f>
        <v/>
      </c>
      <c r="G298" s="287" t="str">
        <f>IF($C$297="","",IF('⑧1.活動計画変更（PR）'!$C$64="変更",'⑦2.変更活動積算内訳（PR）'!N298,'①7.積算内訳（PR）'!G297))</f>
        <v/>
      </c>
      <c r="H298" s="752" t="str">
        <f>IF($C$297="","",IF('⑧1.活動計画変更（PR）'!$C$64="変更",'⑦2.変更活動積算内訳（PR）'!O298,'①7.積算内訳（PR）'!H297))</f>
        <v/>
      </c>
      <c r="I298" s="1779" t="str">
        <f>IF('⑧1.活動計画変更（PR）'!C65="選択","",IF('⑧1.活動計画変更（PR）'!C65="変更",'⑧1.活動計画変更（PR）'!C65,IF('⑧1.活動計画変更（PR）'!C65="中止","中止","")))</f>
        <v/>
      </c>
      <c r="J298" s="260" t="s">
        <v>147</v>
      </c>
      <c r="K298" s="261"/>
      <c r="L298" s="287" t="str">
        <f>IF(SUM(M298:O298)=0,"",SUM(M298:O298))</f>
        <v/>
      </c>
      <c r="M298" s="262"/>
      <c r="N298" s="262"/>
      <c r="O298" s="262"/>
      <c r="P298" s="1366"/>
      <c r="Q298" s="1369"/>
      <c r="R298" s="1370"/>
      <c r="S298" s="268"/>
      <c r="T298" s="270"/>
      <c r="U298" s="180"/>
    </row>
    <row r="299" spans="2:21" ht="18.75" hidden="1" customHeight="1">
      <c r="B299" s="1364"/>
      <c r="C299" s="264" t="s">
        <v>148</v>
      </c>
      <c r="D299" s="265"/>
      <c r="E299" s="288">
        <f t="shared" ref="E299:E305" si="60">SUM(F299:H299)</f>
        <v>0</v>
      </c>
      <c r="F299" s="288" t="str">
        <f>IF($C$297="","",IF('⑧1.活動計画変更（PR）'!$C$64="変更",'⑦2.変更活動積算内訳（PR）'!M299,'①7.積算内訳（PR）'!F298))</f>
        <v/>
      </c>
      <c r="G299" s="288" t="str">
        <f>IF($C$297="","",IF('⑧1.活動計画変更（PR）'!$C$64="変更",'⑦2.変更活動積算内訳（PR）'!N299,'①7.積算内訳（PR）'!G298))</f>
        <v/>
      </c>
      <c r="H299" s="753" t="str">
        <f>IF($C$297="","",IF('⑧1.活動計画変更（PR）'!$C$64="変更",'⑦2.変更活動積算内訳（PR）'!O299,'①7.積算内訳（PR）'!H298))</f>
        <v/>
      </c>
      <c r="I299" s="1780"/>
      <c r="J299" s="264" t="s">
        <v>148</v>
      </c>
      <c r="K299" s="265"/>
      <c r="L299" s="288" t="str">
        <f t="shared" ref="L299:L306" si="61">IF(SUM(M299:O299)=0,"",SUM(M299:O299))</f>
        <v/>
      </c>
      <c r="M299" s="266"/>
      <c r="N299" s="266"/>
      <c r="O299" s="266"/>
      <c r="P299" s="1367"/>
      <c r="Q299" s="1371"/>
      <c r="R299" s="1372"/>
      <c r="S299" s="259"/>
      <c r="T299" s="257"/>
      <c r="U299" s="180"/>
    </row>
    <row r="300" spans="2:21" ht="18.75" hidden="1" customHeight="1">
      <c r="B300" s="1364"/>
      <c r="C300" s="264" t="s">
        <v>149</v>
      </c>
      <c r="D300" s="265"/>
      <c r="E300" s="288">
        <f t="shared" si="60"/>
        <v>0</v>
      </c>
      <c r="F300" s="288" t="str">
        <f>IF($C$297="","",IF('⑧1.活動計画変更（PR）'!$C$64="変更",'⑦2.変更活動積算内訳（PR）'!M300,'①7.積算内訳（PR）'!F299))</f>
        <v/>
      </c>
      <c r="G300" s="288" t="str">
        <f>IF($C$297="","",IF('⑧1.活動計画変更（PR）'!$C$64="変更",'⑦2.変更活動積算内訳（PR）'!N300,'①7.積算内訳（PR）'!G299))</f>
        <v/>
      </c>
      <c r="H300" s="753" t="str">
        <f>IF($C$297="","",IF('⑧1.活動計画変更（PR）'!$C$64="変更",'⑦2.変更活動積算内訳（PR）'!O300,'①7.積算内訳（PR）'!H299))</f>
        <v/>
      </c>
      <c r="I300" s="1780"/>
      <c r="J300" s="264" t="s">
        <v>149</v>
      </c>
      <c r="K300" s="265"/>
      <c r="L300" s="288" t="str">
        <f t="shared" si="61"/>
        <v/>
      </c>
      <c r="M300" s="266"/>
      <c r="N300" s="266"/>
      <c r="O300" s="266"/>
      <c r="P300" s="1367"/>
      <c r="Q300" s="1371"/>
      <c r="R300" s="1372"/>
      <c r="S300" s="259"/>
      <c r="T300" s="257"/>
      <c r="U300" s="180"/>
    </row>
    <row r="301" spans="2:21" ht="18.75" hidden="1" customHeight="1">
      <c r="B301" s="1364"/>
      <c r="C301" s="269" t="s">
        <v>150</v>
      </c>
      <c r="D301" s="265"/>
      <c r="E301" s="288">
        <f t="shared" si="60"/>
        <v>0</v>
      </c>
      <c r="F301" s="288" t="str">
        <f>IF($C$297="","",IF('⑧1.活動計画変更（PR）'!$C$64="変更",'⑦2.変更活動積算内訳（PR）'!M301,'①7.積算内訳（PR）'!F300))</f>
        <v/>
      </c>
      <c r="G301" s="288" t="str">
        <f>IF($C$297="","",IF('⑧1.活動計画変更（PR）'!$C$64="変更",'⑦2.変更活動積算内訳（PR）'!N301,'①7.積算内訳（PR）'!G300))</f>
        <v/>
      </c>
      <c r="H301" s="753" t="str">
        <f>IF($C$297="","",IF('⑧1.活動計画変更（PR）'!$C$64="変更",'⑦2.変更活動積算内訳（PR）'!O301,'①7.積算内訳（PR）'!H300))</f>
        <v/>
      </c>
      <c r="I301" s="1780"/>
      <c r="J301" s="269" t="s">
        <v>150</v>
      </c>
      <c r="K301" s="265"/>
      <c r="L301" s="288" t="str">
        <f t="shared" si="61"/>
        <v/>
      </c>
      <c r="M301" s="266"/>
      <c r="N301" s="266"/>
      <c r="O301" s="266"/>
      <c r="P301" s="1367"/>
      <c r="Q301" s="1371"/>
      <c r="R301" s="1372"/>
      <c r="S301" s="259"/>
      <c r="T301" s="257"/>
      <c r="U301" s="180"/>
    </row>
    <row r="302" spans="2:21" ht="18.75" hidden="1" customHeight="1">
      <c r="B302" s="1364"/>
      <c r="C302" s="264" t="s">
        <v>151</v>
      </c>
      <c r="D302" s="265"/>
      <c r="E302" s="288">
        <f t="shared" si="60"/>
        <v>0</v>
      </c>
      <c r="F302" s="288" t="str">
        <f>IF($C$297="","",IF('⑧1.活動計画変更（PR）'!$C$64="変更",'⑦2.変更活動積算内訳（PR）'!M302,'①7.積算内訳（PR）'!F301))</f>
        <v/>
      </c>
      <c r="G302" s="288" t="str">
        <f>IF($C$297="","",IF('⑧1.活動計画変更（PR）'!$C$64="変更",'⑦2.変更活動積算内訳（PR）'!N302,'①7.積算内訳（PR）'!G301))</f>
        <v/>
      </c>
      <c r="H302" s="753" t="str">
        <f>IF($C$297="","",IF('⑧1.活動計画変更（PR）'!$C$64="変更",'⑦2.変更活動積算内訳（PR）'!O302,'①7.積算内訳（PR）'!H301))</f>
        <v/>
      </c>
      <c r="I302" s="1780"/>
      <c r="J302" s="264" t="s">
        <v>151</v>
      </c>
      <c r="K302" s="265"/>
      <c r="L302" s="288" t="str">
        <f t="shared" si="61"/>
        <v/>
      </c>
      <c r="M302" s="266"/>
      <c r="N302" s="266"/>
      <c r="O302" s="266"/>
      <c r="P302" s="1367"/>
      <c r="Q302" s="1371"/>
      <c r="R302" s="1372"/>
      <c r="S302" s="268"/>
      <c r="T302" s="270"/>
      <c r="U302" s="180"/>
    </row>
    <row r="303" spans="2:21" ht="18.75" hidden="1" customHeight="1">
      <c r="B303" s="1364"/>
      <c r="C303" s="264" t="s">
        <v>152</v>
      </c>
      <c r="D303" s="265"/>
      <c r="E303" s="288">
        <f t="shared" si="60"/>
        <v>0</v>
      </c>
      <c r="F303" s="754" t="str">
        <f>IF($C$297="","",IF('⑧1.活動計画変更（PR）'!$C$64="変更",'⑦2.変更活動積算内訳（PR）'!M303,'①7.積算内訳（PR）'!F302))</f>
        <v/>
      </c>
      <c r="G303" s="754" t="str">
        <f>IF($C$297="","",IF('⑧1.活動計画変更（PR）'!$C$64="変更",'⑦2.変更活動積算内訳（PR）'!N303,'①7.積算内訳（PR）'!G302))</f>
        <v/>
      </c>
      <c r="H303" s="753" t="str">
        <f>IF($C$297="","",IF('⑧1.活動計画変更（PR）'!$C$64="変更",'⑦2.変更活動積算内訳（PR）'!O303,'①7.積算内訳（PR）'!H302))</f>
        <v/>
      </c>
      <c r="I303" s="1780"/>
      <c r="J303" s="264" t="s">
        <v>152</v>
      </c>
      <c r="K303" s="265"/>
      <c r="L303" s="288" t="str">
        <f t="shared" si="61"/>
        <v/>
      </c>
      <c r="M303" s="278"/>
      <c r="N303" s="278"/>
      <c r="O303" s="278"/>
      <c r="P303" s="1367"/>
      <c r="Q303" s="1373"/>
      <c r="R303" s="1374"/>
      <c r="S303" s="268"/>
      <c r="T303" s="270"/>
      <c r="U303" s="180"/>
    </row>
    <row r="304" spans="2:21" ht="18.75" hidden="1" customHeight="1">
      <c r="B304" s="1364"/>
      <c r="C304" s="272" t="s">
        <v>631</v>
      </c>
      <c r="D304" s="265"/>
      <c r="E304" s="288">
        <f t="shared" si="60"/>
        <v>0</v>
      </c>
      <c r="F304" s="288" t="str">
        <f>IF($C$297="","",IF('⑧1.活動計画変更（PR）'!$C$64="変更",'⑦2.変更活動積算内訳（PR）'!M304,'①7.積算内訳（PR）'!F303))</f>
        <v/>
      </c>
      <c r="G304" s="288" t="str">
        <f>IF($C$297="","",IF('⑧1.活動計画変更（PR）'!$C$64="変更",'⑦2.変更活動積算内訳（PR）'!N304,'①7.積算内訳（PR）'!G303))</f>
        <v/>
      </c>
      <c r="H304" s="753" t="str">
        <f>IF($C$297="","",IF('⑧1.活動計画変更（PR）'!$C$64="変更",'⑦2.変更活動積算内訳（PR）'!O304,'①7.積算内訳（PR）'!H303))</f>
        <v/>
      </c>
      <c r="I304" s="1780"/>
      <c r="J304" s="272" t="s">
        <v>631</v>
      </c>
      <c r="K304" s="265"/>
      <c r="L304" s="288" t="str">
        <f t="shared" si="61"/>
        <v/>
      </c>
      <c r="M304" s="266"/>
      <c r="N304" s="266"/>
      <c r="O304" s="266"/>
      <c r="P304" s="1367"/>
      <c r="Q304" s="1371"/>
      <c r="R304" s="1372"/>
      <c r="S304" s="268"/>
      <c r="T304" s="270"/>
      <c r="U304" s="180"/>
    </row>
    <row r="305" spans="2:21" ht="18.75" hidden="1" customHeight="1">
      <c r="B305" s="1364"/>
      <c r="C305" s="264" t="s">
        <v>153</v>
      </c>
      <c r="D305" s="265"/>
      <c r="E305" s="288">
        <f t="shared" si="60"/>
        <v>0</v>
      </c>
      <c r="F305" s="288" t="str">
        <f>IF($C$297="","",IF('⑧1.活動計画変更（PR）'!$C$64="変更",'⑦2.変更活動積算内訳（PR）'!M305,'①7.積算内訳（PR）'!F304))</f>
        <v/>
      </c>
      <c r="G305" s="288" t="str">
        <f>IF($C$297="","",IF('⑧1.活動計画変更（PR）'!$C$64="変更",'⑦2.変更活動積算内訳（PR）'!N305,'①7.積算内訳（PR）'!G304))</f>
        <v/>
      </c>
      <c r="H305" s="753" t="str">
        <f>IF($C$297="","",IF('⑧1.活動計画変更（PR）'!$C$64="変更",'⑦2.変更活動積算内訳（PR）'!O305,'①7.積算内訳（PR）'!H304))</f>
        <v/>
      </c>
      <c r="I305" s="1780"/>
      <c r="J305" s="264" t="s">
        <v>153</v>
      </c>
      <c r="K305" s="265"/>
      <c r="L305" s="288" t="str">
        <f t="shared" si="61"/>
        <v/>
      </c>
      <c r="M305" s="266"/>
      <c r="N305" s="266"/>
      <c r="O305" s="266"/>
      <c r="P305" s="1367"/>
      <c r="Q305" s="1371"/>
      <c r="R305" s="1372"/>
      <c r="S305" s="268"/>
      <c r="T305" s="270"/>
      <c r="U305" s="180"/>
    </row>
    <row r="306" spans="2:21" ht="18.75" hidden="1" customHeight="1" thickBot="1">
      <c r="B306" s="1365"/>
      <c r="C306" s="273" t="s">
        <v>154</v>
      </c>
      <c r="D306" s="758" t="str">
        <f>IF('①7.積算内訳（PR）'!D305="","",'①7.積算内訳（PR）'!D305)</f>
        <v/>
      </c>
      <c r="E306" s="289">
        <f>SUM(F306:H306)</f>
        <v>0</v>
      </c>
      <c r="F306" s="289" t="str">
        <f>IF($C$297="","",IF('⑧1.活動計画変更（PR）'!$C$64="変更",'⑦2.変更活動積算内訳（PR）'!M306,'①7.積算内訳（PR）'!F305))</f>
        <v/>
      </c>
      <c r="G306" s="289" t="str">
        <f>IF($C$297="","",IF('⑧1.活動計画変更（PR）'!$C$64="変更",'⑦2.変更活動積算内訳（PR）'!N306,'①7.積算内訳（PR）'!G305))</f>
        <v/>
      </c>
      <c r="H306" s="755" t="str">
        <f>IF($C$297="","",IF('⑧1.活動計画変更（PR）'!$C$64="変更",'⑦2.変更活動積算内訳（PR）'!O306,'①7.積算内訳（PR）'!H305))</f>
        <v/>
      </c>
      <c r="I306" s="1781"/>
      <c r="J306" s="273" t="s">
        <v>154</v>
      </c>
      <c r="K306" s="274"/>
      <c r="L306" s="289" t="str">
        <f t="shared" si="61"/>
        <v/>
      </c>
      <c r="M306" s="275"/>
      <c r="N306" s="275"/>
      <c r="O306" s="275"/>
      <c r="P306" s="1368"/>
      <c r="Q306" s="1375"/>
      <c r="R306" s="1376"/>
      <c r="S306" s="268"/>
      <c r="T306" s="270"/>
      <c r="U306" s="180"/>
    </row>
    <row r="307" spans="2:21" ht="37.5" hidden="1" customHeight="1">
      <c r="B307" s="204" t="str">
        <f>IF('⑧1.活動計画変更（PR）'!B66="","",'⑧1.活動計画変更（PR）'!B66)</f>
        <v/>
      </c>
      <c r="C307" s="1377" t="str">
        <f>IF(B307="","",IF('⑧1.活動計画変更（PR）'!D66="","",'⑧1.活動計画変更（PR）'!D66))</f>
        <v/>
      </c>
      <c r="D307" s="1378"/>
      <c r="E307" s="284">
        <f>SUM(E308:E316)</f>
        <v>0</v>
      </c>
      <c r="F307" s="284">
        <f>SUM(F308:F316)</f>
        <v>0</v>
      </c>
      <c r="G307" s="284">
        <f>SUM(G308:G316)</f>
        <v>0</v>
      </c>
      <c r="H307" s="756">
        <f>SUM(H308:H316)</f>
        <v>0</v>
      </c>
      <c r="I307" s="760" t="str">
        <f>IF('⑧1.活動計画変更（PR）'!C67="変更",'⑧1.活動計画変更（PR）'!B66,IF('⑧1.活動計画変更（PR）'!C67="中止",'⑧1.活動計画変更（PR）'!B66,""))</f>
        <v/>
      </c>
      <c r="J307" s="1377" t="str">
        <f>IF('⑧1.活動計画変更（PR）'!C67="変更",'⑧1.活動計画変更（PR）'!D67,"")</f>
        <v/>
      </c>
      <c r="K307" s="1378"/>
      <c r="L307" s="284" t="str">
        <f>IF(SUM(L308:L316)=0,"",SUM(L308:L316))</f>
        <v/>
      </c>
      <c r="M307" s="284" t="str">
        <f>IF(SUM(M308:M316)=0,"",SUM(M308:M316))</f>
        <v/>
      </c>
      <c r="N307" s="284" t="str">
        <f>IF(SUM(N308:N316)=0,"",SUM(N308:N316))</f>
        <v/>
      </c>
      <c r="O307" s="284" t="str">
        <f>IF(SUM(O308:O316)=0,"",SUM(O308:O316))</f>
        <v/>
      </c>
      <c r="P307" s="277"/>
      <c r="Q307" s="1379"/>
      <c r="R307" s="1380"/>
      <c r="S307" s="259"/>
      <c r="T307" s="257"/>
      <c r="U307" s="180"/>
    </row>
    <row r="308" spans="2:21" ht="18.75" hidden="1" customHeight="1">
      <c r="B308" s="1363"/>
      <c r="C308" s="260" t="s">
        <v>147</v>
      </c>
      <c r="D308" s="261"/>
      <c r="E308" s="287">
        <f>SUM(F308:H308)</f>
        <v>0</v>
      </c>
      <c r="F308" s="287" t="str">
        <f>IF($C$307="","",IF('⑧1.活動計画変更（PR）'!$C$66="変更",'⑦2.変更活動積算内訳（PR）'!M308,'①7.積算内訳（PR）'!F307))</f>
        <v/>
      </c>
      <c r="G308" s="287" t="str">
        <f>IF($C$307="","",IF('⑧1.活動計画変更（PR）'!$C$66="変更",'⑦2.変更活動積算内訳（PR）'!N308,'①7.積算内訳（PR）'!G307))</f>
        <v/>
      </c>
      <c r="H308" s="287" t="str">
        <f>IF($C$307="","",IF('⑧1.活動計画変更（PR）'!$C$66="変更",'⑦2.変更活動積算内訳（PR）'!O308,'①7.積算内訳（PR）'!H307))</f>
        <v/>
      </c>
      <c r="I308" s="1779" t="str">
        <f>IF('⑧1.活動計画変更（PR）'!C67="選択","",IF('⑧1.活動計画変更（PR）'!C67="変更",'⑧1.活動計画変更（PR）'!C67,IF('⑧1.活動計画変更（PR）'!C67="中止","中止","")))</f>
        <v/>
      </c>
      <c r="J308" s="260" t="s">
        <v>147</v>
      </c>
      <c r="K308" s="261"/>
      <c r="L308" s="287" t="str">
        <f>IF(SUM(M308:O308)=0,"",SUM(M308:O308))</f>
        <v/>
      </c>
      <c r="M308" s="262"/>
      <c r="N308" s="262"/>
      <c r="O308" s="262"/>
      <c r="P308" s="1366"/>
      <c r="Q308" s="1369"/>
      <c r="R308" s="1370"/>
      <c r="S308" s="268"/>
      <c r="T308" s="270"/>
      <c r="U308" s="180"/>
    </row>
    <row r="309" spans="2:21" ht="18.75" hidden="1" customHeight="1">
      <c r="B309" s="1364"/>
      <c r="C309" s="264" t="s">
        <v>148</v>
      </c>
      <c r="D309" s="265"/>
      <c r="E309" s="288">
        <f t="shared" ref="E309:E315" si="62">SUM(F309:H309)</f>
        <v>0</v>
      </c>
      <c r="F309" s="288" t="str">
        <f>IF($C$307="","",IF('⑧1.活動計画変更（PR）'!$C$66="変更",'⑦2.変更活動積算内訳（PR）'!M309,'①7.積算内訳（PR）'!F308))</f>
        <v/>
      </c>
      <c r="G309" s="288" t="str">
        <f>IF($C$307="","",IF('⑧1.活動計画変更（PR）'!$C$66="変更",'⑦2.変更活動積算内訳（PR）'!N309,'①7.積算内訳（PR）'!G308))</f>
        <v/>
      </c>
      <c r="H309" s="288" t="str">
        <f>IF($C$307="","",IF('⑧1.活動計画変更（PR）'!$C$66="変更",'⑦2.変更活動積算内訳（PR）'!O309,'①7.積算内訳（PR）'!H308))</f>
        <v/>
      </c>
      <c r="I309" s="1780"/>
      <c r="J309" s="264" t="s">
        <v>148</v>
      </c>
      <c r="K309" s="265"/>
      <c r="L309" s="288" t="str">
        <f t="shared" ref="L309:L316" si="63">IF(SUM(M309:O309)=0,"",SUM(M309:O309))</f>
        <v/>
      </c>
      <c r="M309" s="266"/>
      <c r="N309" s="266"/>
      <c r="O309" s="266"/>
      <c r="P309" s="1367"/>
      <c r="Q309" s="1371"/>
      <c r="R309" s="1372"/>
      <c r="S309" s="259"/>
      <c r="T309" s="257"/>
      <c r="U309" s="180"/>
    </row>
    <row r="310" spans="2:21" ht="18.75" hidden="1" customHeight="1">
      <c r="B310" s="1364"/>
      <c r="C310" s="264" t="s">
        <v>149</v>
      </c>
      <c r="D310" s="265"/>
      <c r="E310" s="288">
        <f t="shared" si="62"/>
        <v>0</v>
      </c>
      <c r="F310" s="288" t="str">
        <f>IF($C$307="","",IF('⑧1.活動計画変更（PR）'!$C$66="変更",'⑦2.変更活動積算内訳（PR）'!M310,'①7.積算内訳（PR）'!F309))</f>
        <v/>
      </c>
      <c r="G310" s="288" t="str">
        <f>IF($C$307="","",IF('⑧1.活動計画変更（PR）'!$C$66="変更",'⑦2.変更活動積算内訳（PR）'!N310,'①7.積算内訳（PR）'!G309))</f>
        <v/>
      </c>
      <c r="H310" s="288" t="str">
        <f>IF($C$307="","",IF('⑧1.活動計画変更（PR）'!$C$66="変更",'⑦2.変更活動積算内訳（PR）'!O310,'①7.積算内訳（PR）'!H309))</f>
        <v/>
      </c>
      <c r="I310" s="1780"/>
      <c r="J310" s="264" t="s">
        <v>149</v>
      </c>
      <c r="K310" s="265"/>
      <c r="L310" s="288" t="str">
        <f t="shared" si="63"/>
        <v/>
      </c>
      <c r="M310" s="266"/>
      <c r="N310" s="266"/>
      <c r="O310" s="266"/>
      <c r="P310" s="1367"/>
      <c r="Q310" s="1371"/>
      <c r="R310" s="1372"/>
      <c r="S310" s="259"/>
      <c r="T310" s="257"/>
      <c r="U310" s="180"/>
    </row>
    <row r="311" spans="2:21" ht="18.75" hidden="1" customHeight="1">
      <c r="B311" s="1364"/>
      <c r="C311" s="269" t="s">
        <v>150</v>
      </c>
      <c r="D311" s="265"/>
      <c r="E311" s="288">
        <f t="shared" si="62"/>
        <v>0</v>
      </c>
      <c r="F311" s="288" t="str">
        <f>IF($C$307="","",IF('⑧1.活動計画変更（PR）'!$C$66="変更",'⑦2.変更活動積算内訳（PR）'!M311,'①7.積算内訳（PR）'!F310))</f>
        <v/>
      </c>
      <c r="G311" s="288" t="str">
        <f>IF($C$307="","",IF('⑧1.活動計画変更（PR）'!$C$66="変更",'⑦2.変更活動積算内訳（PR）'!N311,'①7.積算内訳（PR）'!G310))</f>
        <v/>
      </c>
      <c r="H311" s="288" t="str">
        <f>IF($C$307="","",IF('⑧1.活動計画変更（PR）'!$C$66="変更",'⑦2.変更活動積算内訳（PR）'!O311,'①7.積算内訳（PR）'!H310))</f>
        <v/>
      </c>
      <c r="I311" s="1780"/>
      <c r="J311" s="269" t="s">
        <v>150</v>
      </c>
      <c r="K311" s="265"/>
      <c r="L311" s="288" t="str">
        <f t="shared" si="63"/>
        <v/>
      </c>
      <c r="M311" s="266"/>
      <c r="N311" s="266"/>
      <c r="O311" s="266"/>
      <c r="P311" s="1367"/>
      <c r="Q311" s="1371"/>
      <c r="R311" s="1372"/>
      <c r="S311" s="259"/>
      <c r="T311" s="257"/>
      <c r="U311" s="180"/>
    </row>
    <row r="312" spans="2:21" ht="18.75" hidden="1" customHeight="1">
      <c r="B312" s="1364"/>
      <c r="C312" s="264" t="s">
        <v>151</v>
      </c>
      <c r="D312" s="265"/>
      <c r="E312" s="288">
        <f t="shared" si="62"/>
        <v>0</v>
      </c>
      <c r="F312" s="288" t="str">
        <f>IF($C$307="","",IF('⑧1.活動計画変更（PR）'!$C$66="変更",'⑦2.変更活動積算内訳（PR）'!M312,'①7.積算内訳（PR）'!F311))</f>
        <v/>
      </c>
      <c r="G312" s="288" t="str">
        <f>IF($C$307="","",IF('⑧1.活動計画変更（PR）'!$C$66="変更",'⑦2.変更活動積算内訳（PR）'!N312,'①7.積算内訳（PR）'!G311))</f>
        <v/>
      </c>
      <c r="H312" s="288" t="str">
        <f>IF($C$307="","",IF('⑧1.活動計画変更（PR）'!$C$66="変更",'⑦2.変更活動積算内訳（PR）'!O312,'①7.積算内訳（PR）'!H311))</f>
        <v/>
      </c>
      <c r="I312" s="1780"/>
      <c r="J312" s="264" t="s">
        <v>151</v>
      </c>
      <c r="K312" s="265"/>
      <c r="L312" s="288" t="str">
        <f t="shared" si="63"/>
        <v/>
      </c>
      <c r="M312" s="266"/>
      <c r="N312" s="266"/>
      <c r="O312" s="266"/>
      <c r="P312" s="1367"/>
      <c r="Q312" s="1371"/>
      <c r="R312" s="1372"/>
      <c r="S312" s="268"/>
      <c r="T312" s="270"/>
      <c r="U312" s="180"/>
    </row>
    <row r="313" spans="2:21" ht="18.75" hidden="1" customHeight="1">
      <c r="B313" s="1364"/>
      <c r="C313" s="264" t="s">
        <v>152</v>
      </c>
      <c r="D313" s="265"/>
      <c r="E313" s="288">
        <f t="shared" si="62"/>
        <v>0</v>
      </c>
      <c r="F313" s="754" t="str">
        <f>IF($C$307="","",IF('⑧1.活動計画変更（PR）'!$C$66="変更",'⑦2.変更活動積算内訳（PR）'!M313,'①7.積算内訳（PR）'!F312))</f>
        <v/>
      </c>
      <c r="G313" s="754" t="str">
        <f>IF($C$307="","",IF('⑧1.活動計画変更（PR）'!$C$66="変更",'⑦2.変更活動積算内訳（PR）'!N313,'①7.積算内訳（PR）'!G312))</f>
        <v/>
      </c>
      <c r="H313" s="754" t="str">
        <f>IF($C$307="","",IF('⑧1.活動計画変更（PR）'!$C$66="変更",'⑦2.変更活動積算内訳（PR）'!O313,'①7.積算内訳（PR）'!H312))</f>
        <v/>
      </c>
      <c r="I313" s="1780"/>
      <c r="J313" s="264" t="s">
        <v>152</v>
      </c>
      <c r="K313" s="265"/>
      <c r="L313" s="288" t="str">
        <f t="shared" si="63"/>
        <v/>
      </c>
      <c r="M313" s="278"/>
      <c r="N313" s="278"/>
      <c r="O313" s="278"/>
      <c r="P313" s="1367"/>
      <c r="Q313" s="1371"/>
      <c r="R313" s="1372"/>
      <c r="S313" s="268"/>
      <c r="T313" s="270"/>
      <c r="U313" s="180"/>
    </row>
    <row r="314" spans="2:21" ht="18.75" hidden="1" customHeight="1">
      <c r="B314" s="1364"/>
      <c r="C314" s="272" t="s">
        <v>631</v>
      </c>
      <c r="D314" s="265"/>
      <c r="E314" s="288">
        <f t="shared" si="62"/>
        <v>0</v>
      </c>
      <c r="F314" s="288" t="str">
        <f>IF($C$307="","",IF('⑧1.活動計画変更（PR）'!$C$66="変更",'⑦2.変更活動積算内訳（PR）'!M314,'①7.積算内訳（PR）'!F313))</f>
        <v/>
      </c>
      <c r="G314" s="288" t="str">
        <f>IF($C$307="","",IF('⑧1.活動計画変更（PR）'!$C$66="変更",'⑦2.変更活動積算内訳（PR）'!N314,'①7.積算内訳（PR）'!G313))</f>
        <v/>
      </c>
      <c r="H314" s="288" t="str">
        <f>IF($C$307="","",IF('⑧1.活動計画変更（PR）'!$C$66="変更",'⑦2.変更活動積算内訳（PR）'!O314,'①7.積算内訳（PR）'!H313))</f>
        <v/>
      </c>
      <c r="I314" s="1780"/>
      <c r="J314" s="272" t="s">
        <v>631</v>
      </c>
      <c r="K314" s="265"/>
      <c r="L314" s="288" t="str">
        <f t="shared" si="63"/>
        <v/>
      </c>
      <c r="M314" s="266"/>
      <c r="N314" s="266"/>
      <c r="O314" s="266"/>
      <c r="P314" s="1367"/>
      <c r="Q314" s="1371"/>
      <c r="R314" s="1372"/>
      <c r="S314" s="268"/>
      <c r="T314" s="270"/>
      <c r="U314" s="180"/>
    </row>
    <row r="315" spans="2:21" ht="18.75" hidden="1" customHeight="1">
      <c r="B315" s="1364"/>
      <c r="C315" s="264" t="s">
        <v>153</v>
      </c>
      <c r="D315" s="265"/>
      <c r="E315" s="288">
        <f t="shared" si="62"/>
        <v>0</v>
      </c>
      <c r="F315" s="288" t="str">
        <f>IF($C$307="","",IF('⑧1.活動計画変更（PR）'!$C$66="変更",'⑦2.変更活動積算内訳（PR）'!M315,'①7.積算内訳（PR）'!F314))</f>
        <v/>
      </c>
      <c r="G315" s="288" t="str">
        <f>IF($C$307="","",IF('⑧1.活動計画変更（PR）'!$C$66="変更",'⑦2.変更活動積算内訳（PR）'!N315,'①7.積算内訳（PR）'!G314))</f>
        <v/>
      </c>
      <c r="H315" s="288" t="str">
        <f>IF($C$307="","",IF('⑧1.活動計画変更（PR）'!$C$66="変更",'⑦2.変更活動積算内訳（PR）'!O315,'①7.積算内訳（PR）'!H314))</f>
        <v/>
      </c>
      <c r="I315" s="1780"/>
      <c r="J315" s="264" t="s">
        <v>153</v>
      </c>
      <c r="K315" s="265"/>
      <c r="L315" s="288" t="str">
        <f t="shared" si="63"/>
        <v/>
      </c>
      <c r="M315" s="266"/>
      <c r="N315" s="266"/>
      <c r="O315" s="266"/>
      <c r="P315" s="1367"/>
      <c r="Q315" s="1371"/>
      <c r="R315" s="1372"/>
      <c r="S315" s="268"/>
      <c r="T315" s="270"/>
      <c r="U315" s="180"/>
    </row>
    <row r="316" spans="2:21" ht="18.75" hidden="1" customHeight="1" thickBot="1">
      <c r="B316" s="1364"/>
      <c r="C316" s="837" t="s">
        <v>154</v>
      </c>
      <c r="D316" s="758" t="str">
        <f>IF('①7.積算内訳（PR）'!D315="","",'①7.積算内訳（PR）'!D315)</f>
        <v/>
      </c>
      <c r="E316" s="761">
        <f>SUM(F316:H316)</f>
        <v>0</v>
      </c>
      <c r="F316" s="289" t="str">
        <f>IF($C$307="","",IF('⑧1.活動計画変更（PR）'!$C$66="変更",'⑦2.変更活動積算内訳（PR）'!M316,'①7.積算内訳（PR）'!F315))</f>
        <v/>
      </c>
      <c r="G316" s="289" t="str">
        <f>IF($C$307="","",IF('⑧1.活動計画変更（PR）'!$C$66="変更",'⑦2.変更活動積算内訳（PR）'!N316,'①7.積算内訳（PR）'!G315))</f>
        <v/>
      </c>
      <c r="H316" s="289" t="str">
        <f>IF($C$307="","",IF('⑧1.活動計画変更（PR）'!$C$66="変更",'⑦2.変更活動積算内訳（PR）'!O316,'①7.積算内訳（PR）'!H315))</f>
        <v/>
      </c>
      <c r="I316" s="1781"/>
      <c r="J316" s="273" t="s">
        <v>154</v>
      </c>
      <c r="K316" s="274"/>
      <c r="L316" s="761" t="str">
        <f t="shared" si="63"/>
        <v/>
      </c>
      <c r="M316" s="748"/>
      <c r="N316" s="748"/>
      <c r="O316" s="748"/>
      <c r="P316" s="1367"/>
      <c r="Q316" s="1404"/>
      <c r="R316" s="1405"/>
      <c r="S316" s="268"/>
      <c r="T316" s="270"/>
      <c r="U316" s="180"/>
    </row>
    <row r="317" spans="2:21" ht="37.5" hidden="1" customHeight="1">
      <c r="B317" s="285" t="str">
        <f>IF('⑧1.活動計画変更（PR）'!B68="","",'⑧1.活動計画変更（PR）'!B68)</f>
        <v/>
      </c>
      <c r="C317" s="1359" t="str">
        <f>IF(B317="","",IF('⑧1.活動計画変更（PR）'!D68="","",'⑧1.活動計画変更（PR）'!D68))</f>
        <v/>
      </c>
      <c r="D317" s="1360"/>
      <c r="E317" s="286">
        <f>SUM(E318:E326)</f>
        <v>0</v>
      </c>
      <c r="F317" s="286">
        <f>SUM(F318:F326)</f>
        <v>0</v>
      </c>
      <c r="G317" s="286">
        <f>SUM(G318:G326)</f>
        <v>0</v>
      </c>
      <c r="H317" s="757">
        <f>SUM(H318:H326)</f>
        <v>0</v>
      </c>
      <c r="I317" s="760" t="str">
        <f>IF('⑧1.活動計画変更（PR）'!C69="変更",'⑧1.活動計画変更（PR）'!B68,IF('⑧1.活動計画変更（PR）'!C69="中止",'⑧1.活動計画変更（PR）'!B68,""))</f>
        <v/>
      </c>
      <c r="J317" s="1377" t="str">
        <f>IF('⑧1.活動計画変更（PR）'!C69="変更",'⑧1.活動計画変更（PR）'!D69,"")</f>
        <v/>
      </c>
      <c r="K317" s="1378"/>
      <c r="L317" s="286" t="str">
        <f>IF(SUM(L318:L326)=0,"",SUM(L318:L326))</f>
        <v/>
      </c>
      <c r="M317" s="286" t="str">
        <f>IF(SUM(M318:M326)=0,"",SUM(M318:M326))</f>
        <v/>
      </c>
      <c r="N317" s="286" t="str">
        <f>IF(SUM(N318:N326)=0,"",SUM(N318:N326))</f>
        <v/>
      </c>
      <c r="O317" s="286" t="str">
        <f>IF(SUM(O318:O326)=0,"",SUM(O318:O326))</f>
        <v/>
      </c>
      <c r="P317" s="280"/>
      <c r="Q317" s="1361"/>
      <c r="R317" s="1362"/>
      <c r="S317" s="259"/>
      <c r="T317" s="257"/>
      <c r="U317" s="180"/>
    </row>
    <row r="318" spans="2:21" ht="18.75" hidden="1" customHeight="1">
      <c r="B318" s="1363"/>
      <c r="C318" s="260" t="s">
        <v>147</v>
      </c>
      <c r="D318" s="261"/>
      <c r="E318" s="287">
        <f>SUM(F318:H318)</f>
        <v>0</v>
      </c>
      <c r="F318" s="287" t="str">
        <f>IF($C$317="","",IF('⑧1.活動計画変更（PR）'!$C$68="変更",'⑦2.変更活動積算内訳（PR）'!M318,'①7.積算内訳（PR）'!F317))</f>
        <v/>
      </c>
      <c r="G318" s="287" t="str">
        <f>IF($C$317="","",IF('⑧1.活動計画変更（PR）'!$C$68="変更",'⑦2.変更活動積算内訳（PR）'!N318,'①7.積算内訳（PR）'!G317))</f>
        <v/>
      </c>
      <c r="H318" s="752" t="str">
        <f>IF($C$317="","",IF('⑧1.活動計画変更（PR）'!$C$68="変更",'⑦2.変更活動積算内訳（PR）'!O318,'①7.積算内訳（PR）'!H317))</f>
        <v/>
      </c>
      <c r="I318" s="1779" t="str">
        <f>IF('⑧1.活動計画変更（PR）'!C69="選択","",IF('⑧1.活動計画変更（PR）'!C69="変更",'⑧1.活動計画変更（PR）'!C69,IF('⑧1.活動計画変更（PR）'!C69="中止","中止","")))</f>
        <v/>
      </c>
      <c r="J318" s="260" t="s">
        <v>147</v>
      </c>
      <c r="K318" s="261"/>
      <c r="L318" s="287" t="str">
        <f>IF(SUM(M318:O318)=0,"",SUM(M318:O318))</f>
        <v/>
      </c>
      <c r="M318" s="262"/>
      <c r="N318" s="262"/>
      <c r="O318" s="262"/>
      <c r="P318" s="1366"/>
      <c r="Q318" s="1369"/>
      <c r="R318" s="1370"/>
      <c r="S318" s="268"/>
      <c r="T318" s="270"/>
      <c r="U318" s="180"/>
    </row>
    <row r="319" spans="2:21" ht="18.75" hidden="1" customHeight="1">
      <c r="B319" s="1364"/>
      <c r="C319" s="264" t="s">
        <v>148</v>
      </c>
      <c r="D319" s="265"/>
      <c r="E319" s="288">
        <f t="shared" ref="E319:E325" si="64">SUM(F319:H319)</f>
        <v>0</v>
      </c>
      <c r="F319" s="288" t="str">
        <f>IF($C$317="","",IF('⑧1.活動計画変更（PR）'!$C$68="変更",'⑦2.変更活動積算内訳（PR）'!M319,'①7.積算内訳（PR）'!F318))</f>
        <v/>
      </c>
      <c r="G319" s="288" t="str">
        <f>IF($C$317="","",IF('⑧1.活動計画変更（PR）'!$C$68="変更",'⑦2.変更活動積算内訳（PR）'!N319,'①7.積算内訳（PR）'!G318))</f>
        <v/>
      </c>
      <c r="H319" s="753" t="str">
        <f>IF($C$317="","",IF('⑧1.活動計画変更（PR）'!$C$68="変更",'⑦2.変更活動積算内訳（PR）'!O319,'①7.積算内訳（PR）'!H318))</f>
        <v/>
      </c>
      <c r="I319" s="1780"/>
      <c r="J319" s="264" t="s">
        <v>148</v>
      </c>
      <c r="K319" s="265"/>
      <c r="L319" s="288" t="str">
        <f t="shared" ref="L319:L326" si="65">IF(SUM(M319:O319)=0,"",SUM(M319:O319))</f>
        <v/>
      </c>
      <c r="M319" s="266"/>
      <c r="N319" s="266"/>
      <c r="O319" s="266"/>
      <c r="P319" s="1367"/>
      <c r="Q319" s="1371"/>
      <c r="R319" s="1372"/>
      <c r="S319" s="259"/>
      <c r="T319" s="257"/>
      <c r="U319" s="180"/>
    </row>
    <row r="320" spans="2:21" ht="18.75" hidden="1" customHeight="1">
      <c r="B320" s="1364"/>
      <c r="C320" s="264" t="s">
        <v>149</v>
      </c>
      <c r="D320" s="265"/>
      <c r="E320" s="288">
        <f t="shared" si="64"/>
        <v>0</v>
      </c>
      <c r="F320" s="288" t="str">
        <f>IF($C$317="","",IF('⑧1.活動計画変更（PR）'!$C$68="変更",'⑦2.変更活動積算内訳（PR）'!M320,'①7.積算内訳（PR）'!F319))</f>
        <v/>
      </c>
      <c r="G320" s="288" t="str">
        <f>IF($C$317="","",IF('⑧1.活動計画変更（PR）'!$C$68="変更",'⑦2.変更活動積算内訳（PR）'!N320,'①7.積算内訳（PR）'!G319))</f>
        <v/>
      </c>
      <c r="H320" s="753" t="str">
        <f>IF($C$317="","",IF('⑧1.活動計画変更（PR）'!$C$68="変更",'⑦2.変更活動積算内訳（PR）'!O320,'①7.積算内訳（PR）'!H319))</f>
        <v/>
      </c>
      <c r="I320" s="1780"/>
      <c r="J320" s="264" t="s">
        <v>149</v>
      </c>
      <c r="K320" s="265"/>
      <c r="L320" s="288" t="str">
        <f t="shared" si="65"/>
        <v/>
      </c>
      <c r="M320" s="266"/>
      <c r="N320" s="266"/>
      <c r="O320" s="266"/>
      <c r="P320" s="1367"/>
      <c r="Q320" s="1371"/>
      <c r="R320" s="1372"/>
      <c r="S320" s="259"/>
      <c r="T320" s="257"/>
      <c r="U320" s="180"/>
    </row>
    <row r="321" spans="2:21" ht="18.75" hidden="1" customHeight="1">
      <c r="B321" s="1364"/>
      <c r="C321" s="269" t="s">
        <v>150</v>
      </c>
      <c r="D321" s="265"/>
      <c r="E321" s="288">
        <f t="shared" si="64"/>
        <v>0</v>
      </c>
      <c r="F321" s="288" t="str">
        <f>IF($C$317="","",IF('⑧1.活動計画変更（PR）'!$C$68="変更",'⑦2.変更活動積算内訳（PR）'!M321,'①7.積算内訳（PR）'!F320))</f>
        <v/>
      </c>
      <c r="G321" s="288" t="str">
        <f>IF($C$317="","",IF('⑧1.活動計画変更（PR）'!$C$68="変更",'⑦2.変更活動積算内訳（PR）'!N321,'①7.積算内訳（PR）'!G320))</f>
        <v/>
      </c>
      <c r="H321" s="753" t="str">
        <f>IF($C$317="","",IF('⑧1.活動計画変更（PR）'!$C$68="変更",'⑦2.変更活動積算内訳（PR）'!O321,'①7.積算内訳（PR）'!H320))</f>
        <v/>
      </c>
      <c r="I321" s="1780"/>
      <c r="J321" s="269" t="s">
        <v>150</v>
      </c>
      <c r="K321" s="265"/>
      <c r="L321" s="288" t="str">
        <f t="shared" si="65"/>
        <v/>
      </c>
      <c r="M321" s="266"/>
      <c r="N321" s="266"/>
      <c r="O321" s="266"/>
      <c r="P321" s="1367"/>
      <c r="Q321" s="1371"/>
      <c r="R321" s="1372"/>
      <c r="S321" s="259"/>
      <c r="T321" s="257"/>
      <c r="U321" s="180"/>
    </row>
    <row r="322" spans="2:21" ht="18.75" hidden="1" customHeight="1">
      <c r="B322" s="1364"/>
      <c r="C322" s="264" t="s">
        <v>151</v>
      </c>
      <c r="D322" s="265"/>
      <c r="E322" s="288">
        <f t="shared" si="64"/>
        <v>0</v>
      </c>
      <c r="F322" s="288" t="str">
        <f>IF($C$317="","",IF('⑧1.活動計画変更（PR）'!$C$68="変更",'⑦2.変更活動積算内訳（PR）'!M322,'①7.積算内訳（PR）'!F321))</f>
        <v/>
      </c>
      <c r="G322" s="288" t="str">
        <f>IF($C$317="","",IF('⑧1.活動計画変更（PR）'!$C$68="変更",'⑦2.変更活動積算内訳（PR）'!N322,'①7.積算内訳（PR）'!G321))</f>
        <v/>
      </c>
      <c r="H322" s="753" t="str">
        <f>IF($C$317="","",IF('⑧1.活動計画変更（PR）'!$C$68="変更",'⑦2.変更活動積算内訳（PR）'!O322,'①7.積算内訳（PR）'!H321))</f>
        <v/>
      </c>
      <c r="I322" s="1780"/>
      <c r="J322" s="264" t="s">
        <v>151</v>
      </c>
      <c r="K322" s="265"/>
      <c r="L322" s="288" t="str">
        <f t="shared" si="65"/>
        <v/>
      </c>
      <c r="M322" s="266"/>
      <c r="N322" s="266"/>
      <c r="O322" s="266"/>
      <c r="P322" s="1367"/>
      <c r="Q322" s="1371"/>
      <c r="R322" s="1372"/>
      <c r="S322" s="268"/>
      <c r="T322" s="270"/>
      <c r="U322" s="180"/>
    </row>
    <row r="323" spans="2:21" ht="18.75" hidden="1" customHeight="1">
      <c r="B323" s="1364"/>
      <c r="C323" s="264" t="s">
        <v>152</v>
      </c>
      <c r="D323" s="265"/>
      <c r="E323" s="288">
        <f t="shared" si="64"/>
        <v>0</v>
      </c>
      <c r="F323" s="754" t="str">
        <f>IF($C$317="","",IF('⑧1.活動計画変更（PR）'!$C$68="変更",'⑦2.変更活動積算内訳（PR）'!M323,'①7.積算内訳（PR）'!F322))</f>
        <v/>
      </c>
      <c r="G323" s="754" t="str">
        <f>IF($C$317="","",IF('⑧1.活動計画変更（PR）'!$C$68="変更",'⑦2.変更活動積算内訳（PR）'!N323,'①7.積算内訳（PR）'!G322))</f>
        <v/>
      </c>
      <c r="H323" s="753" t="str">
        <f>IF($C$317="","",IF('⑧1.活動計画変更（PR）'!$C$68="変更",'⑦2.変更活動積算内訳（PR）'!O323,'①7.積算内訳（PR）'!H322))</f>
        <v/>
      </c>
      <c r="I323" s="1780"/>
      <c r="J323" s="264" t="s">
        <v>152</v>
      </c>
      <c r="K323" s="265"/>
      <c r="L323" s="288" t="str">
        <f t="shared" si="65"/>
        <v/>
      </c>
      <c r="M323" s="278"/>
      <c r="N323" s="278"/>
      <c r="O323" s="278"/>
      <c r="P323" s="1367"/>
      <c r="Q323" s="1373"/>
      <c r="R323" s="1374"/>
      <c r="S323" s="268"/>
      <c r="T323" s="270"/>
      <c r="U323" s="180"/>
    </row>
    <row r="324" spans="2:21" ht="18.75" hidden="1" customHeight="1">
      <c r="B324" s="1364"/>
      <c r="C324" s="272" t="s">
        <v>631</v>
      </c>
      <c r="D324" s="265"/>
      <c r="E324" s="288">
        <f t="shared" si="64"/>
        <v>0</v>
      </c>
      <c r="F324" s="288" t="str">
        <f>IF($C$317="","",IF('⑧1.活動計画変更（PR）'!$C$68="変更",'⑦2.変更活動積算内訳（PR）'!M324,'①7.積算内訳（PR）'!F323))</f>
        <v/>
      </c>
      <c r="G324" s="288" t="str">
        <f>IF($C$317="","",IF('⑧1.活動計画変更（PR）'!$C$68="変更",'⑦2.変更活動積算内訳（PR）'!N324,'①7.積算内訳（PR）'!G323))</f>
        <v/>
      </c>
      <c r="H324" s="753" t="str">
        <f>IF($C$317="","",IF('⑧1.活動計画変更（PR）'!$C$68="変更",'⑦2.変更活動積算内訳（PR）'!O324,'①7.積算内訳（PR）'!H323))</f>
        <v/>
      </c>
      <c r="I324" s="1780"/>
      <c r="J324" s="272" t="s">
        <v>631</v>
      </c>
      <c r="K324" s="265"/>
      <c r="L324" s="288" t="str">
        <f t="shared" si="65"/>
        <v/>
      </c>
      <c r="M324" s="266"/>
      <c r="N324" s="266"/>
      <c r="O324" s="266"/>
      <c r="P324" s="1367"/>
      <c r="Q324" s="1371"/>
      <c r="R324" s="1372"/>
      <c r="S324" s="268"/>
      <c r="T324" s="270"/>
      <c r="U324" s="180"/>
    </row>
    <row r="325" spans="2:21" ht="18.75" hidden="1" customHeight="1">
      <c r="B325" s="1364"/>
      <c r="C325" s="264" t="s">
        <v>153</v>
      </c>
      <c r="D325" s="265"/>
      <c r="E325" s="288">
        <f t="shared" si="64"/>
        <v>0</v>
      </c>
      <c r="F325" s="288" t="str">
        <f>IF($C$317="","",IF('⑧1.活動計画変更（PR）'!$C$68="変更",'⑦2.変更活動積算内訳（PR）'!M325,'①7.積算内訳（PR）'!F324))</f>
        <v/>
      </c>
      <c r="G325" s="288" t="str">
        <f>IF($C$317="","",IF('⑧1.活動計画変更（PR）'!$C$68="変更",'⑦2.変更活動積算内訳（PR）'!N325,'①7.積算内訳（PR）'!G324))</f>
        <v/>
      </c>
      <c r="H325" s="753" t="str">
        <f>IF($C$317="","",IF('⑧1.活動計画変更（PR）'!$C$68="変更",'⑦2.変更活動積算内訳（PR）'!O325,'①7.積算内訳（PR）'!H324))</f>
        <v/>
      </c>
      <c r="I325" s="1780"/>
      <c r="J325" s="264" t="s">
        <v>153</v>
      </c>
      <c r="K325" s="265"/>
      <c r="L325" s="288" t="str">
        <f t="shared" si="65"/>
        <v/>
      </c>
      <c r="M325" s="266"/>
      <c r="N325" s="266"/>
      <c r="O325" s="266"/>
      <c r="P325" s="1367"/>
      <c r="Q325" s="1371"/>
      <c r="R325" s="1372"/>
      <c r="S325" s="268"/>
      <c r="T325" s="270"/>
      <c r="U325" s="180"/>
    </row>
    <row r="326" spans="2:21" ht="18.75" hidden="1" customHeight="1" thickBot="1">
      <c r="B326" s="1365"/>
      <c r="C326" s="273" t="s">
        <v>154</v>
      </c>
      <c r="D326" s="758" t="str">
        <f>IF('①7.積算内訳（PR）'!D325="","",'①7.積算内訳（PR）'!D325)</f>
        <v/>
      </c>
      <c r="E326" s="289">
        <f>SUM(F326:H326)</f>
        <v>0</v>
      </c>
      <c r="F326" s="289" t="str">
        <f>IF($C$317="","",IF('⑧1.活動計画変更（PR）'!$C$68="変更",'⑦2.変更活動積算内訳（PR）'!M326,'①7.積算内訳（PR）'!F325))</f>
        <v/>
      </c>
      <c r="G326" s="289" t="str">
        <f>IF($C$317="","",IF('⑧1.活動計画変更（PR）'!$C$68="変更",'⑦2.変更活動積算内訳（PR）'!N326,'①7.積算内訳（PR）'!G325))</f>
        <v/>
      </c>
      <c r="H326" s="755" t="str">
        <f>IF($C$317="","",IF('⑧1.活動計画変更（PR）'!$C$68="変更",'⑦2.変更活動積算内訳（PR）'!O326,'①7.積算内訳（PR）'!H325))</f>
        <v/>
      </c>
      <c r="I326" s="1781"/>
      <c r="J326" s="273" t="s">
        <v>154</v>
      </c>
      <c r="K326" s="274"/>
      <c r="L326" s="289" t="str">
        <f t="shared" si="65"/>
        <v/>
      </c>
      <c r="M326" s="275"/>
      <c r="N326" s="275"/>
      <c r="O326" s="275"/>
      <c r="P326" s="1368"/>
      <c r="Q326" s="1375"/>
      <c r="R326" s="1376"/>
      <c r="S326" s="268"/>
      <c r="T326" s="270"/>
      <c r="U326" s="180"/>
    </row>
    <row r="327" spans="2:21" ht="37.5" hidden="1" customHeight="1">
      <c r="B327" s="204" t="str">
        <f>IF('⑧1.活動計画変更（PR）'!B70="","",'⑧1.活動計画変更（PR）'!B70)</f>
        <v/>
      </c>
      <c r="C327" s="1377" t="str">
        <f>IF(B327="","",IF('⑧1.活動計画変更（PR）'!D70="","",'⑧1.活動計画変更（PR）'!D70))</f>
        <v/>
      </c>
      <c r="D327" s="1378"/>
      <c r="E327" s="284">
        <f>SUM(E328:E336)</f>
        <v>0</v>
      </c>
      <c r="F327" s="284">
        <f>SUM(F328:F336)</f>
        <v>0</v>
      </c>
      <c r="G327" s="284">
        <f>SUM(G328:G336)</f>
        <v>0</v>
      </c>
      <c r="H327" s="756">
        <f>SUM(H328:H336)</f>
        <v>0</v>
      </c>
      <c r="I327" s="760" t="str">
        <f>IF('⑧1.活動計画変更（PR）'!C71="変更",'⑧1.活動計画変更（PR）'!B70,IF('⑧1.活動計画変更（PR）'!C71="中止",'⑧1.活動計画変更（PR）'!B70,""))</f>
        <v/>
      </c>
      <c r="J327" s="1377" t="str">
        <f>IF('⑧1.活動計画変更（PR）'!C71="変更",'⑧1.活動計画変更（PR）'!D71,"")</f>
        <v/>
      </c>
      <c r="K327" s="1378"/>
      <c r="L327" s="284" t="str">
        <f>IF(SUM(L328:L336)=0,"",SUM(L328:L336))</f>
        <v/>
      </c>
      <c r="M327" s="284" t="str">
        <f>IF(SUM(M328:M336)=0,"",SUM(M328:M336))</f>
        <v/>
      </c>
      <c r="N327" s="284" t="str">
        <f>IF(SUM(N328:N336)=0,"",SUM(N328:N336))</f>
        <v/>
      </c>
      <c r="O327" s="284" t="str">
        <f>IF(SUM(O328:O336)=0,"",SUM(O328:O336))</f>
        <v/>
      </c>
      <c r="P327" s="277"/>
      <c r="Q327" s="1379"/>
      <c r="R327" s="1380"/>
      <c r="S327" s="259"/>
      <c r="T327" s="257"/>
      <c r="U327" s="180"/>
    </row>
    <row r="328" spans="2:21" ht="18.75" hidden="1" customHeight="1">
      <c r="B328" s="1363"/>
      <c r="C328" s="260" t="s">
        <v>147</v>
      </c>
      <c r="D328" s="261"/>
      <c r="E328" s="287">
        <f>SUM(F328:H328)</f>
        <v>0</v>
      </c>
      <c r="F328" s="287" t="str">
        <f>IF($C$327="","",IF('⑧1.活動計画変更（PR）'!$C$70="変更",'⑦2.変更活動積算内訳（PR）'!M328,'①7.積算内訳（PR）'!F327))</f>
        <v/>
      </c>
      <c r="G328" s="287" t="str">
        <f>IF($C$327="","",IF('⑧1.活動計画変更（PR）'!$C$70="変更",'⑦2.変更活動積算内訳（PR）'!N328,'①7.積算内訳（PR）'!G327))</f>
        <v/>
      </c>
      <c r="H328" s="752" t="str">
        <f>IF($C$327="","",IF('⑧1.活動計画変更（PR）'!$C$70="変更",'⑦2.変更活動積算内訳（PR）'!O328,'①7.積算内訳（PR）'!H327))</f>
        <v/>
      </c>
      <c r="I328" s="1779" t="str">
        <f>IF('⑧1.活動計画変更（PR）'!C71="選択","",IF('⑧1.活動計画変更（PR）'!C71="変更",'⑧1.活動計画変更（PR）'!C71,IF('⑧1.活動計画変更（PR）'!C71="中止","中止","")))</f>
        <v/>
      </c>
      <c r="J328" s="260" t="s">
        <v>147</v>
      </c>
      <c r="K328" s="261"/>
      <c r="L328" s="287" t="str">
        <f>IF(SUM(M328:O328)=0,"",SUM(M328:O328))</f>
        <v/>
      </c>
      <c r="M328" s="262"/>
      <c r="N328" s="262"/>
      <c r="O328" s="262"/>
      <c r="P328" s="1366"/>
      <c r="Q328" s="1369"/>
      <c r="R328" s="1370"/>
      <c r="S328" s="268"/>
      <c r="T328" s="270"/>
      <c r="U328" s="180"/>
    </row>
    <row r="329" spans="2:21" ht="18.75" hidden="1" customHeight="1">
      <c r="B329" s="1364"/>
      <c r="C329" s="264" t="s">
        <v>148</v>
      </c>
      <c r="D329" s="265"/>
      <c r="E329" s="288">
        <f t="shared" ref="E329:E335" si="66">SUM(F329:H329)</f>
        <v>0</v>
      </c>
      <c r="F329" s="288" t="str">
        <f>IF($C$327="","",IF('⑧1.活動計画変更（PR）'!$C$70="変更",'⑦2.変更活動積算内訳（PR）'!M329,'①7.積算内訳（PR）'!F328))</f>
        <v/>
      </c>
      <c r="G329" s="288" t="str">
        <f>IF($C$327="","",IF('⑧1.活動計画変更（PR）'!$C$70="変更",'⑦2.変更活動積算内訳（PR）'!N329,'①7.積算内訳（PR）'!G328))</f>
        <v/>
      </c>
      <c r="H329" s="753" t="str">
        <f>IF($C$327="","",IF('⑧1.活動計画変更（PR）'!$C$70="変更",'⑦2.変更活動積算内訳（PR）'!O329,'①7.積算内訳（PR）'!H328))</f>
        <v/>
      </c>
      <c r="I329" s="1780"/>
      <c r="J329" s="264" t="s">
        <v>148</v>
      </c>
      <c r="K329" s="265"/>
      <c r="L329" s="288" t="str">
        <f t="shared" ref="L329:L336" si="67">IF(SUM(M329:O329)=0,"",SUM(M329:O329))</f>
        <v/>
      </c>
      <c r="M329" s="266"/>
      <c r="N329" s="266"/>
      <c r="O329" s="266"/>
      <c r="P329" s="1367"/>
      <c r="Q329" s="1371"/>
      <c r="R329" s="1372"/>
      <c r="S329" s="259"/>
      <c r="T329" s="257"/>
      <c r="U329" s="180"/>
    </row>
    <row r="330" spans="2:21" ht="18.75" hidden="1" customHeight="1">
      <c r="B330" s="1364"/>
      <c r="C330" s="264" t="s">
        <v>149</v>
      </c>
      <c r="D330" s="265"/>
      <c r="E330" s="288">
        <f t="shared" si="66"/>
        <v>0</v>
      </c>
      <c r="F330" s="288" t="str">
        <f>IF($C$327="","",IF('⑧1.活動計画変更（PR）'!$C$70="変更",'⑦2.変更活動積算内訳（PR）'!M330,'①7.積算内訳（PR）'!F329))</f>
        <v/>
      </c>
      <c r="G330" s="288" t="str">
        <f>IF($C$327="","",IF('⑧1.活動計画変更（PR）'!$C$70="変更",'⑦2.変更活動積算内訳（PR）'!N330,'①7.積算内訳（PR）'!G329))</f>
        <v/>
      </c>
      <c r="H330" s="753" t="str">
        <f>IF($C$327="","",IF('⑧1.活動計画変更（PR）'!$C$70="変更",'⑦2.変更活動積算内訳（PR）'!O330,'①7.積算内訳（PR）'!H329))</f>
        <v/>
      </c>
      <c r="I330" s="1780"/>
      <c r="J330" s="264" t="s">
        <v>149</v>
      </c>
      <c r="K330" s="265"/>
      <c r="L330" s="288" t="str">
        <f t="shared" si="67"/>
        <v/>
      </c>
      <c r="M330" s="266"/>
      <c r="N330" s="266"/>
      <c r="O330" s="266"/>
      <c r="P330" s="1367"/>
      <c r="Q330" s="1371"/>
      <c r="R330" s="1372"/>
      <c r="S330" s="259"/>
      <c r="T330" s="257"/>
      <c r="U330" s="180"/>
    </row>
    <row r="331" spans="2:21" ht="18.75" hidden="1" customHeight="1">
      <c r="B331" s="1364"/>
      <c r="C331" s="269" t="s">
        <v>150</v>
      </c>
      <c r="D331" s="265"/>
      <c r="E331" s="288">
        <f t="shared" si="66"/>
        <v>0</v>
      </c>
      <c r="F331" s="288" t="str">
        <f>IF($C$327="","",IF('⑧1.活動計画変更（PR）'!$C$70="変更",'⑦2.変更活動積算内訳（PR）'!M331,'①7.積算内訳（PR）'!F330))</f>
        <v/>
      </c>
      <c r="G331" s="288" t="str">
        <f>IF($C$327="","",IF('⑧1.活動計画変更（PR）'!$C$70="変更",'⑦2.変更活動積算内訳（PR）'!N331,'①7.積算内訳（PR）'!G330))</f>
        <v/>
      </c>
      <c r="H331" s="753" t="str">
        <f>IF($C$327="","",IF('⑧1.活動計画変更（PR）'!$C$70="変更",'⑦2.変更活動積算内訳（PR）'!O331,'①7.積算内訳（PR）'!H330))</f>
        <v/>
      </c>
      <c r="I331" s="1780"/>
      <c r="J331" s="269" t="s">
        <v>150</v>
      </c>
      <c r="K331" s="265"/>
      <c r="L331" s="288" t="str">
        <f t="shared" si="67"/>
        <v/>
      </c>
      <c r="M331" s="266"/>
      <c r="N331" s="266"/>
      <c r="O331" s="266"/>
      <c r="P331" s="1367"/>
      <c r="Q331" s="1371"/>
      <c r="R331" s="1372"/>
      <c r="S331" s="259"/>
      <c r="T331" s="257"/>
      <c r="U331" s="180"/>
    </row>
    <row r="332" spans="2:21" ht="18.75" hidden="1" customHeight="1">
      <c r="B332" s="1364"/>
      <c r="C332" s="264" t="s">
        <v>151</v>
      </c>
      <c r="D332" s="265"/>
      <c r="E332" s="288">
        <f t="shared" si="66"/>
        <v>0</v>
      </c>
      <c r="F332" s="288" t="str">
        <f>IF($C$327="","",IF('⑧1.活動計画変更（PR）'!$C$70="変更",'⑦2.変更活動積算内訳（PR）'!M332,'①7.積算内訳（PR）'!F331))</f>
        <v/>
      </c>
      <c r="G332" s="288" t="str">
        <f>IF($C$327="","",IF('⑧1.活動計画変更（PR）'!$C$70="変更",'⑦2.変更活動積算内訳（PR）'!N332,'①7.積算内訳（PR）'!G331))</f>
        <v/>
      </c>
      <c r="H332" s="753" t="str">
        <f>IF($C$327="","",IF('⑧1.活動計画変更（PR）'!$C$70="変更",'⑦2.変更活動積算内訳（PR）'!O332,'①7.積算内訳（PR）'!H331))</f>
        <v/>
      </c>
      <c r="I332" s="1780"/>
      <c r="J332" s="264" t="s">
        <v>151</v>
      </c>
      <c r="K332" s="265"/>
      <c r="L332" s="288" t="str">
        <f t="shared" si="67"/>
        <v/>
      </c>
      <c r="M332" s="266"/>
      <c r="N332" s="266"/>
      <c r="O332" s="266"/>
      <c r="P332" s="1367"/>
      <c r="Q332" s="1371"/>
      <c r="R332" s="1372"/>
      <c r="S332" s="268"/>
      <c r="T332" s="270"/>
      <c r="U332" s="180"/>
    </row>
    <row r="333" spans="2:21" ht="18.75" hidden="1" customHeight="1">
      <c r="B333" s="1364"/>
      <c r="C333" s="264" t="s">
        <v>152</v>
      </c>
      <c r="D333" s="265"/>
      <c r="E333" s="288">
        <f t="shared" si="66"/>
        <v>0</v>
      </c>
      <c r="F333" s="754" t="str">
        <f>IF($C$327="","",IF('⑧1.活動計画変更（PR）'!$C$70="変更",'⑦2.変更活動積算内訳（PR）'!M333,'①7.積算内訳（PR）'!F332))</f>
        <v/>
      </c>
      <c r="G333" s="754" t="str">
        <f>IF($C$327="","",IF('⑧1.活動計画変更（PR）'!$C$70="変更",'⑦2.変更活動積算内訳（PR）'!N333,'①7.積算内訳（PR）'!G332))</f>
        <v/>
      </c>
      <c r="H333" s="753" t="str">
        <f>IF($C$327="","",IF('⑧1.活動計画変更（PR）'!$C$70="変更",'⑦2.変更活動積算内訳（PR）'!O333,'①7.積算内訳（PR）'!H332))</f>
        <v/>
      </c>
      <c r="I333" s="1780"/>
      <c r="J333" s="264" t="s">
        <v>152</v>
      </c>
      <c r="K333" s="265"/>
      <c r="L333" s="288" t="str">
        <f t="shared" si="67"/>
        <v/>
      </c>
      <c r="M333" s="278"/>
      <c r="N333" s="278"/>
      <c r="O333" s="278"/>
      <c r="P333" s="1367"/>
      <c r="Q333" s="1371"/>
      <c r="R333" s="1372"/>
      <c r="S333" s="268"/>
      <c r="T333" s="270"/>
      <c r="U333" s="180"/>
    </row>
    <row r="334" spans="2:21" ht="18.75" hidden="1" customHeight="1">
      <c r="B334" s="1364"/>
      <c r="C334" s="272" t="s">
        <v>631</v>
      </c>
      <c r="D334" s="265"/>
      <c r="E334" s="288">
        <f t="shared" si="66"/>
        <v>0</v>
      </c>
      <c r="F334" s="288" t="str">
        <f>IF($C$327="","",IF('⑧1.活動計画変更（PR）'!$C$70="変更",'⑦2.変更活動積算内訳（PR）'!M334,'①7.積算内訳（PR）'!F333))</f>
        <v/>
      </c>
      <c r="G334" s="288" t="str">
        <f>IF($C$327="","",IF('⑧1.活動計画変更（PR）'!$C$70="変更",'⑦2.変更活動積算内訳（PR）'!N334,'①7.積算内訳（PR）'!G333))</f>
        <v/>
      </c>
      <c r="H334" s="753" t="str">
        <f>IF($C$327="","",IF('⑧1.活動計画変更（PR）'!$C$70="変更",'⑦2.変更活動積算内訳（PR）'!O334,'①7.積算内訳（PR）'!H333))</f>
        <v/>
      </c>
      <c r="I334" s="1780"/>
      <c r="J334" s="272" t="s">
        <v>631</v>
      </c>
      <c r="K334" s="265"/>
      <c r="L334" s="288" t="str">
        <f t="shared" si="67"/>
        <v/>
      </c>
      <c r="M334" s="266"/>
      <c r="N334" s="266"/>
      <c r="O334" s="266"/>
      <c r="P334" s="1367"/>
      <c r="Q334" s="1371"/>
      <c r="R334" s="1372"/>
      <c r="S334" s="268"/>
      <c r="T334" s="270"/>
      <c r="U334" s="180"/>
    </row>
    <row r="335" spans="2:21" ht="18.75" hidden="1" customHeight="1">
      <c r="B335" s="1364"/>
      <c r="C335" s="264" t="s">
        <v>153</v>
      </c>
      <c r="D335" s="265"/>
      <c r="E335" s="288">
        <f t="shared" si="66"/>
        <v>0</v>
      </c>
      <c r="F335" s="288" t="str">
        <f>IF($C$327="","",IF('⑧1.活動計画変更（PR）'!$C$70="変更",'⑦2.変更活動積算内訳（PR）'!M335,'①7.積算内訳（PR）'!F334))</f>
        <v/>
      </c>
      <c r="G335" s="288" t="str">
        <f>IF($C$327="","",IF('⑧1.活動計画変更（PR）'!$C$70="変更",'⑦2.変更活動積算内訳（PR）'!N335,'①7.積算内訳（PR）'!G334))</f>
        <v/>
      </c>
      <c r="H335" s="753" t="str">
        <f>IF($C$327="","",IF('⑧1.活動計画変更（PR）'!$C$70="変更",'⑦2.変更活動積算内訳（PR）'!O335,'①7.積算内訳（PR）'!H334))</f>
        <v/>
      </c>
      <c r="I335" s="1780"/>
      <c r="J335" s="264" t="s">
        <v>153</v>
      </c>
      <c r="K335" s="265"/>
      <c r="L335" s="288" t="str">
        <f t="shared" si="67"/>
        <v/>
      </c>
      <c r="M335" s="266"/>
      <c r="N335" s="266"/>
      <c r="O335" s="266"/>
      <c r="P335" s="1367"/>
      <c r="Q335" s="1371"/>
      <c r="R335" s="1372"/>
      <c r="S335" s="268"/>
      <c r="T335" s="270"/>
      <c r="U335" s="180"/>
    </row>
    <row r="336" spans="2:21" ht="18.75" hidden="1" customHeight="1" thickBot="1">
      <c r="B336" s="1365"/>
      <c r="C336" s="273" t="s">
        <v>154</v>
      </c>
      <c r="D336" s="758" t="str">
        <f>IF('①7.積算内訳（PR）'!D335="","",'①7.積算内訳（PR）'!D335)</f>
        <v/>
      </c>
      <c r="E336" s="289">
        <f>SUM(F336:H336)</f>
        <v>0</v>
      </c>
      <c r="F336" s="289" t="str">
        <f>IF($C$327="","",IF('⑧1.活動計画変更（PR）'!$C$70="変更",'⑦2.変更活動積算内訳（PR）'!M336,'①7.積算内訳（PR）'!F335))</f>
        <v/>
      </c>
      <c r="G336" s="289" t="str">
        <f>IF($C$327="","",IF('⑧1.活動計画変更（PR）'!$C$70="変更",'⑦2.変更活動積算内訳（PR）'!N336,'①7.積算内訳（PR）'!G335))</f>
        <v/>
      </c>
      <c r="H336" s="755" t="str">
        <f>IF($C$327="","",IF('⑧1.活動計画変更（PR）'!$C$70="変更",'⑦2.変更活動積算内訳（PR）'!O336,'①7.積算内訳（PR）'!H335))</f>
        <v/>
      </c>
      <c r="I336" s="1781"/>
      <c r="J336" s="273" t="s">
        <v>154</v>
      </c>
      <c r="K336" s="274"/>
      <c r="L336" s="289" t="str">
        <f t="shared" si="67"/>
        <v/>
      </c>
      <c r="M336" s="275"/>
      <c r="N336" s="275"/>
      <c r="O336" s="275"/>
      <c r="P336" s="1368"/>
      <c r="Q336" s="1381"/>
      <c r="R336" s="1382"/>
      <c r="S336" s="268"/>
      <c r="T336" s="270"/>
      <c r="U336" s="180"/>
    </row>
    <row r="337" spans="2:21" ht="40.5" hidden="1" customHeight="1">
      <c r="B337" s="204" t="str">
        <f>IF('⑧1.活動計画変更（PR）'!B72="","",'⑧1.活動計画変更（PR）'!B72)</f>
        <v/>
      </c>
      <c r="C337" s="1377" t="str">
        <f>IF(B337="","",IF('⑧1.活動計画変更（PR）'!D72="","",'⑧1.活動計画変更（PR）'!D72))</f>
        <v/>
      </c>
      <c r="D337" s="1378"/>
      <c r="E337" s="284">
        <f>SUM(E338:E346)</f>
        <v>0</v>
      </c>
      <c r="F337" s="284">
        <f>SUM(F338:F346)</f>
        <v>0</v>
      </c>
      <c r="G337" s="284">
        <f>SUM(G338:G346)</f>
        <v>0</v>
      </c>
      <c r="H337" s="756">
        <f>SUM(H338:H346)</f>
        <v>0</v>
      </c>
      <c r="I337" s="760" t="str">
        <f>IF('⑧1.活動計画変更（PR）'!C73="変更",'⑧1.活動計画変更（PR）'!B72,IF('⑧1.活動計画変更（PR）'!C73="中止",'⑧1.活動計画変更（PR）'!B72,""))</f>
        <v/>
      </c>
      <c r="J337" s="1377" t="str">
        <f>IF('⑧1.活動計画変更（PR）'!C73="変更",'⑧1.活動計画変更（PR）'!D73,"")</f>
        <v/>
      </c>
      <c r="K337" s="1378"/>
      <c r="L337" s="284" t="str">
        <f>IF(SUM(L338:L346)=0,"",SUM(L338:L346))</f>
        <v/>
      </c>
      <c r="M337" s="284" t="str">
        <f>IF(SUM(M338:M346)=0,"",SUM(M338:M346))</f>
        <v/>
      </c>
      <c r="N337" s="284" t="str">
        <f>IF(SUM(N338:N346)=0,"",SUM(N338:N346))</f>
        <v/>
      </c>
      <c r="O337" s="284" t="str">
        <f>IF(SUM(O338:O346)=0,"",SUM(O338:O346))</f>
        <v/>
      </c>
      <c r="P337" s="279"/>
      <c r="Q337" s="1383"/>
      <c r="R337" s="1384"/>
      <c r="S337" s="259"/>
      <c r="T337" s="257"/>
      <c r="U337" s="180"/>
    </row>
    <row r="338" spans="2:21" ht="18.75" hidden="1" customHeight="1">
      <c r="B338" s="1363"/>
      <c r="C338" s="260" t="s">
        <v>147</v>
      </c>
      <c r="D338" s="261"/>
      <c r="E338" s="287">
        <f>SUM(F338:H338)</f>
        <v>0</v>
      </c>
      <c r="F338" s="287" t="str">
        <f>IF($C$337="","",IF('⑧1.活動計画変更（PR）'!$C$72="変更",'⑦2.変更活動積算内訳（PR）'!M338,'①7.積算内訳（PR）'!F337))</f>
        <v/>
      </c>
      <c r="G338" s="287" t="str">
        <f>IF($C$337="","",IF('⑧1.活動計画変更（PR）'!$C$72="変更",'⑦2.変更活動積算内訳（PR）'!N338,'①7.積算内訳（PR）'!G337))</f>
        <v/>
      </c>
      <c r="H338" s="287" t="str">
        <f>IF($C$337="","",IF('⑧1.活動計画変更（PR）'!$C$72="変更",'⑦2.変更活動積算内訳（PR）'!O338,'①7.積算内訳（PR）'!H337))</f>
        <v/>
      </c>
      <c r="I338" s="1779" t="str">
        <f>IF('⑧1.活動計画変更（PR）'!C73="選択","",IF('⑧1.活動計画変更（PR）'!C73="変更",'⑧1.活動計画変更（PR）'!C73,IF('⑧1.活動計画変更（PR）'!C73="中止","中止","")))</f>
        <v/>
      </c>
      <c r="J338" s="260" t="s">
        <v>147</v>
      </c>
      <c r="K338" s="261"/>
      <c r="L338" s="287" t="str">
        <f>IF(SUM(M338:O338)=0,"",SUM(M338:O338))</f>
        <v/>
      </c>
      <c r="M338" s="262"/>
      <c r="N338" s="262"/>
      <c r="O338" s="262"/>
      <c r="P338" s="1366"/>
      <c r="Q338" s="1369"/>
      <c r="R338" s="1370"/>
      <c r="S338" s="259"/>
      <c r="T338" s="257"/>
      <c r="U338" s="180"/>
    </row>
    <row r="339" spans="2:21" ht="18.75" hidden="1" customHeight="1">
      <c r="B339" s="1364"/>
      <c r="C339" s="264" t="s">
        <v>148</v>
      </c>
      <c r="D339" s="265"/>
      <c r="E339" s="288">
        <f t="shared" ref="E339:E345" si="68">SUM(F339:H339)</f>
        <v>0</v>
      </c>
      <c r="F339" s="288" t="str">
        <f>IF($C$337="","",IF('⑧1.活動計画変更（PR）'!$C$72="変更",'⑦2.変更活動積算内訳（PR）'!M339,'①7.積算内訳（PR）'!F338))</f>
        <v/>
      </c>
      <c r="G339" s="288" t="str">
        <f>IF($C$337="","",IF('⑧1.活動計画変更（PR）'!$C$72="変更",'⑦2.変更活動積算内訳（PR）'!N339,'①7.積算内訳（PR）'!G338))</f>
        <v/>
      </c>
      <c r="H339" s="288" t="str">
        <f>IF($C$337="","",IF('⑧1.活動計画変更（PR）'!$C$72="変更",'⑦2.変更活動積算内訳（PR）'!O339,'①7.積算内訳（PR）'!H338))</f>
        <v/>
      </c>
      <c r="I339" s="1780"/>
      <c r="J339" s="264" t="s">
        <v>148</v>
      </c>
      <c r="K339" s="265"/>
      <c r="L339" s="288" t="str">
        <f t="shared" ref="L339:L346" si="69">IF(SUM(M339:O339)=0,"",SUM(M339:O339))</f>
        <v/>
      </c>
      <c r="M339" s="266"/>
      <c r="N339" s="266"/>
      <c r="O339" s="266"/>
      <c r="P339" s="1367"/>
      <c r="Q339" s="1371"/>
      <c r="R339" s="1372"/>
      <c r="S339" s="268"/>
      <c r="T339" s="270"/>
      <c r="U339" s="180"/>
    </row>
    <row r="340" spans="2:21" ht="18.75" hidden="1" customHeight="1">
      <c r="B340" s="1364"/>
      <c r="C340" s="264" t="s">
        <v>149</v>
      </c>
      <c r="D340" s="265"/>
      <c r="E340" s="288">
        <f t="shared" si="68"/>
        <v>0</v>
      </c>
      <c r="F340" s="288" t="str">
        <f>IF($C$337="","",IF('⑧1.活動計画変更（PR）'!$C$72="変更",'⑦2.変更活動積算内訳（PR）'!M340,'①7.積算内訳（PR）'!F339))</f>
        <v/>
      </c>
      <c r="G340" s="288" t="str">
        <f>IF($C$337="","",IF('⑧1.活動計画変更（PR）'!$C$72="変更",'⑦2.変更活動積算内訳（PR）'!N340,'①7.積算内訳（PR）'!G339))</f>
        <v/>
      </c>
      <c r="H340" s="288" t="str">
        <f>IF($C$337="","",IF('⑧1.活動計画変更（PR）'!$C$72="変更",'⑦2.変更活動積算内訳（PR）'!O340,'①7.積算内訳（PR）'!H339))</f>
        <v/>
      </c>
      <c r="I340" s="1780"/>
      <c r="J340" s="264" t="s">
        <v>149</v>
      </c>
      <c r="K340" s="265"/>
      <c r="L340" s="288" t="str">
        <f t="shared" si="69"/>
        <v/>
      </c>
      <c r="M340" s="266"/>
      <c r="N340" s="266"/>
      <c r="O340" s="266"/>
      <c r="P340" s="1367"/>
      <c r="Q340" s="1371"/>
      <c r="R340" s="1372"/>
      <c r="S340" s="268"/>
      <c r="T340" s="270"/>
      <c r="U340" s="180"/>
    </row>
    <row r="341" spans="2:21" ht="18.75" hidden="1" customHeight="1">
      <c r="B341" s="1364"/>
      <c r="C341" s="269" t="s">
        <v>150</v>
      </c>
      <c r="D341" s="265"/>
      <c r="E341" s="288">
        <f t="shared" si="68"/>
        <v>0</v>
      </c>
      <c r="F341" s="288" t="str">
        <f>IF($C$337="","",IF('⑧1.活動計画変更（PR）'!$C$72="変更",'⑦2.変更活動積算内訳（PR）'!M341,'①7.積算内訳（PR）'!F340))</f>
        <v/>
      </c>
      <c r="G341" s="288" t="str">
        <f>IF($C$337="","",IF('⑧1.活動計画変更（PR）'!$C$72="変更",'⑦2.変更活動積算内訳（PR）'!N341,'①7.積算内訳（PR）'!G340))</f>
        <v/>
      </c>
      <c r="H341" s="288" t="str">
        <f>IF($C$337="","",IF('⑧1.活動計画変更（PR）'!$C$72="変更",'⑦2.変更活動積算内訳（PR）'!O341,'①7.積算内訳（PR）'!H340))</f>
        <v/>
      </c>
      <c r="I341" s="1780"/>
      <c r="J341" s="269" t="s">
        <v>150</v>
      </c>
      <c r="K341" s="265"/>
      <c r="L341" s="288" t="str">
        <f t="shared" si="69"/>
        <v/>
      </c>
      <c r="M341" s="266"/>
      <c r="N341" s="266"/>
      <c r="O341" s="266"/>
      <c r="P341" s="1367"/>
      <c r="Q341" s="1371"/>
      <c r="R341" s="1372"/>
      <c r="S341" s="268"/>
      <c r="T341" s="270"/>
      <c r="U341" s="180"/>
    </row>
    <row r="342" spans="2:21" ht="18.75" hidden="1" customHeight="1">
      <c r="B342" s="1364"/>
      <c r="C342" s="264" t="s">
        <v>151</v>
      </c>
      <c r="D342" s="265"/>
      <c r="E342" s="288">
        <f t="shared" si="68"/>
        <v>0</v>
      </c>
      <c r="F342" s="288" t="str">
        <f>IF($C$337="","",IF('⑧1.活動計画変更（PR）'!$C$72="変更",'⑦2.変更活動積算内訳（PR）'!M342,'①7.積算内訳（PR）'!F341))</f>
        <v/>
      </c>
      <c r="G342" s="288" t="str">
        <f>IF($C$337="","",IF('⑧1.活動計画変更（PR）'!$C$72="変更",'⑦2.変更活動積算内訳（PR）'!N342,'①7.積算内訳（PR）'!G341))</f>
        <v/>
      </c>
      <c r="H342" s="288" t="str">
        <f>IF($C$337="","",IF('⑧1.活動計画変更（PR）'!$C$72="変更",'⑦2.変更活動積算内訳（PR）'!O342,'①7.積算内訳（PR）'!H341))</f>
        <v/>
      </c>
      <c r="I342" s="1780"/>
      <c r="J342" s="264" t="s">
        <v>151</v>
      </c>
      <c r="K342" s="265"/>
      <c r="L342" s="288" t="str">
        <f t="shared" si="69"/>
        <v/>
      </c>
      <c r="M342" s="266"/>
      <c r="N342" s="266"/>
      <c r="O342" s="266"/>
      <c r="P342" s="1367"/>
      <c r="Q342" s="1371"/>
      <c r="R342" s="1372"/>
      <c r="S342" s="259"/>
      <c r="T342" s="257"/>
      <c r="U342" s="180"/>
    </row>
    <row r="343" spans="2:21" ht="18.75" hidden="1" customHeight="1">
      <c r="B343" s="1364"/>
      <c r="C343" s="264" t="s">
        <v>152</v>
      </c>
      <c r="D343" s="265"/>
      <c r="E343" s="288">
        <f t="shared" si="68"/>
        <v>0</v>
      </c>
      <c r="F343" s="754" t="str">
        <f>IF($C$337="","",IF('⑧1.活動計画変更（PR）'!$C$72="変更",'⑦2.変更活動積算内訳（PR）'!M343,'①7.積算内訳（PR）'!F342))</f>
        <v/>
      </c>
      <c r="G343" s="754" t="str">
        <f>IF($C$337="","",IF('⑧1.活動計画変更（PR）'!$C$72="変更",'⑦2.変更活動積算内訳（PR）'!N343,'①7.積算内訳（PR）'!G342))</f>
        <v/>
      </c>
      <c r="H343" s="754" t="str">
        <f>IF($C$337="","",IF('⑧1.活動計画変更（PR）'!$C$72="変更",'⑦2.変更活動積算内訳（PR）'!O343,'①7.積算内訳（PR）'!H342))</f>
        <v/>
      </c>
      <c r="I343" s="1780"/>
      <c r="J343" s="264" t="s">
        <v>152</v>
      </c>
      <c r="K343" s="265"/>
      <c r="L343" s="288" t="str">
        <f t="shared" si="69"/>
        <v/>
      </c>
      <c r="M343" s="278"/>
      <c r="N343" s="278"/>
      <c r="O343" s="278"/>
      <c r="P343" s="1367"/>
      <c r="Q343" s="1373"/>
      <c r="R343" s="1374"/>
      <c r="S343" s="259"/>
      <c r="T343" s="257"/>
      <c r="U343" s="180"/>
    </row>
    <row r="344" spans="2:21" ht="18.75" hidden="1" customHeight="1">
      <c r="B344" s="1364"/>
      <c r="C344" s="272" t="s">
        <v>631</v>
      </c>
      <c r="D344" s="265"/>
      <c r="E344" s="288">
        <f t="shared" si="68"/>
        <v>0</v>
      </c>
      <c r="F344" s="288" t="str">
        <f>IF($C$337="","",IF('⑧1.活動計画変更（PR）'!$C$72="変更",'⑦2.変更活動積算内訳（PR）'!M344,'①7.積算内訳（PR）'!F343))</f>
        <v/>
      </c>
      <c r="G344" s="288" t="str">
        <f>IF($C$337="","",IF('⑧1.活動計画変更（PR）'!$C$72="変更",'⑦2.変更活動積算内訳（PR）'!N344,'①7.積算内訳（PR）'!G343))</f>
        <v/>
      </c>
      <c r="H344" s="288" t="str">
        <f>IF($C$337="","",IF('⑧1.活動計画変更（PR）'!$C$72="変更",'⑦2.変更活動積算内訳（PR）'!O344,'①7.積算内訳（PR）'!H343))</f>
        <v/>
      </c>
      <c r="I344" s="1780"/>
      <c r="J344" s="272" t="s">
        <v>631</v>
      </c>
      <c r="K344" s="265"/>
      <c r="L344" s="288" t="str">
        <f t="shared" si="69"/>
        <v/>
      </c>
      <c r="M344" s="266"/>
      <c r="N344" s="266"/>
      <c r="O344" s="266"/>
      <c r="P344" s="1367"/>
      <c r="Q344" s="1371"/>
      <c r="R344" s="1372"/>
      <c r="S344" s="259"/>
      <c r="T344" s="257"/>
      <c r="U344" s="180"/>
    </row>
    <row r="345" spans="2:21" ht="18.75" hidden="1" customHeight="1">
      <c r="B345" s="1364"/>
      <c r="C345" s="264" t="s">
        <v>153</v>
      </c>
      <c r="D345" s="265"/>
      <c r="E345" s="288">
        <f t="shared" si="68"/>
        <v>0</v>
      </c>
      <c r="F345" s="288" t="str">
        <f>IF($C$337="","",IF('⑧1.活動計画変更（PR）'!$C$72="変更",'⑦2.変更活動積算内訳（PR）'!M345,'①7.積算内訳（PR）'!F344))</f>
        <v/>
      </c>
      <c r="G345" s="288" t="str">
        <f>IF($C$337="","",IF('⑧1.活動計画変更（PR）'!$C$72="変更",'⑦2.変更活動積算内訳（PR）'!N345,'①7.積算内訳（PR）'!G344))</f>
        <v/>
      </c>
      <c r="H345" s="288" t="str">
        <f>IF($C$337="","",IF('⑧1.活動計画変更（PR）'!$C$72="変更",'⑦2.変更活動積算内訳（PR）'!O345,'①7.積算内訳（PR）'!H344))</f>
        <v/>
      </c>
      <c r="I345" s="1780"/>
      <c r="J345" s="264" t="s">
        <v>153</v>
      </c>
      <c r="K345" s="265"/>
      <c r="L345" s="288" t="str">
        <f t="shared" si="69"/>
        <v/>
      </c>
      <c r="M345" s="266"/>
      <c r="N345" s="266"/>
      <c r="O345" s="266"/>
      <c r="P345" s="1367"/>
      <c r="Q345" s="1371"/>
      <c r="R345" s="1372"/>
      <c r="S345" s="259"/>
      <c r="T345" s="257"/>
      <c r="U345" s="180"/>
    </row>
    <row r="346" spans="2:21" ht="18.75" hidden="1" customHeight="1" thickBot="1">
      <c r="B346" s="1365"/>
      <c r="C346" s="273" t="s">
        <v>154</v>
      </c>
      <c r="D346" s="758" t="str">
        <f>IF('①7.積算内訳（PR）'!D345="","",'①7.積算内訳（PR）'!D345)</f>
        <v/>
      </c>
      <c r="E346" s="289">
        <f>SUM(F346:H346)</f>
        <v>0</v>
      </c>
      <c r="F346" s="289" t="str">
        <f>IF($C$337="","",IF('⑧1.活動計画変更（PR）'!$C$72="変更",'⑦2.変更活動積算内訳（PR）'!M346,'①7.積算内訳（PR）'!F345))</f>
        <v/>
      </c>
      <c r="G346" s="289" t="str">
        <f>IF($C$337="","",IF('⑧1.活動計画変更（PR）'!$C$72="変更",'⑦2.変更活動積算内訳（PR）'!N346,'①7.積算内訳（PR）'!G345))</f>
        <v/>
      </c>
      <c r="H346" s="289" t="str">
        <f>IF($C$337="","",IF('⑧1.活動計画変更（PR）'!$C$72="変更",'⑦2.変更活動積算内訳（PR）'!O346,'①7.積算内訳（PR）'!H345))</f>
        <v/>
      </c>
      <c r="I346" s="1781"/>
      <c r="J346" s="273" t="s">
        <v>154</v>
      </c>
      <c r="K346" s="274"/>
      <c r="L346" s="289" t="str">
        <f t="shared" si="69"/>
        <v/>
      </c>
      <c r="M346" s="275"/>
      <c r="N346" s="275"/>
      <c r="O346" s="275"/>
      <c r="P346" s="1368"/>
      <c r="Q346" s="1375"/>
      <c r="R346" s="1376"/>
      <c r="S346" s="259"/>
      <c r="T346" s="257"/>
      <c r="U346" s="180"/>
    </row>
    <row r="347" spans="2:21" ht="37.5" hidden="1" customHeight="1">
      <c r="B347" s="204" t="str">
        <f>IF('⑧1.活動計画変更（PR）'!B74="","",'⑧1.活動計画変更（PR）'!B74)</f>
        <v/>
      </c>
      <c r="C347" s="1377" t="str">
        <f>IF(B347="","",IF('⑧1.活動計画変更（PR）'!D74="","",'⑧1.活動計画変更（PR）'!D74))</f>
        <v/>
      </c>
      <c r="D347" s="1378"/>
      <c r="E347" s="284">
        <f>SUM(E348:E356)</f>
        <v>0</v>
      </c>
      <c r="F347" s="284">
        <f>SUM(F348:F356)</f>
        <v>0</v>
      </c>
      <c r="G347" s="284">
        <f>SUM(G348:G356)</f>
        <v>0</v>
      </c>
      <c r="H347" s="756">
        <f>SUM(H348:H356)</f>
        <v>0</v>
      </c>
      <c r="I347" s="760" t="str">
        <f>IF('⑧1.活動計画変更（PR）'!C75="変更",'⑧1.活動計画変更（PR）'!B74,IF('⑧1.活動計画変更（PR）'!C75="中止",'⑧1.活動計画変更（PR）'!B74,""))</f>
        <v/>
      </c>
      <c r="J347" s="1377" t="str">
        <f>IF('⑧1.活動計画変更（PR）'!C75="変更",'⑧1.活動計画変更（PR）'!D75,"")</f>
        <v/>
      </c>
      <c r="K347" s="1378"/>
      <c r="L347" s="284" t="str">
        <f>IF(SUM(L348:L356)=0,"",SUM(L348:L356))</f>
        <v/>
      </c>
      <c r="M347" s="284" t="str">
        <f>IF(SUM(M348:M356)=0,"",SUM(M348:M356))</f>
        <v/>
      </c>
      <c r="N347" s="284" t="str">
        <f>IF(SUM(N348:N356)=0,"",SUM(N348:N356))</f>
        <v/>
      </c>
      <c r="O347" s="284" t="str">
        <f>IF(SUM(O348:O356)=0,"",SUM(O348:O356))</f>
        <v/>
      </c>
      <c r="P347" s="277"/>
      <c r="Q347" s="1379"/>
      <c r="R347" s="1380"/>
      <c r="S347" s="259"/>
      <c r="T347" s="257"/>
      <c r="U347" s="180"/>
    </row>
    <row r="348" spans="2:21" ht="18.75" hidden="1" customHeight="1">
      <c r="B348" s="1363"/>
      <c r="C348" s="260" t="s">
        <v>147</v>
      </c>
      <c r="D348" s="261"/>
      <c r="E348" s="287">
        <f>SUM(F348:H348)</f>
        <v>0</v>
      </c>
      <c r="F348" s="287" t="str">
        <f>IF($C$347="","",IF('⑧1.活動計画変更（PR）'!$C$74="変更",'⑦2.変更活動積算内訳（PR）'!M348,'①7.積算内訳（PR）'!F347))</f>
        <v/>
      </c>
      <c r="G348" s="287" t="str">
        <f>IF($C$347="","",IF('⑧1.活動計画変更（PR）'!$C$74="変更",'⑦2.変更活動積算内訳（PR）'!N348,'①7.積算内訳（PR）'!G347))</f>
        <v/>
      </c>
      <c r="H348" s="752" t="str">
        <f>IF($C$347="","",IF('⑧1.活動計画変更（PR）'!$C$74="変更",'⑦2.変更活動積算内訳（PR）'!O348,'①7.積算内訳（PR）'!H347))</f>
        <v/>
      </c>
      <c r="I348" s="1779" t="str">
        <f>IF('⑧1.活動計画変更（PR）'!C75="選択","",IF('⑧1.活動計画変更（PR）'!C75="変更",'⑧1.活動計画変更（PR）'!C75,IF('⑧1.活動計画変更（PR）'!C75="中止","中止","")))</f>
        <v/>
      </c>
      <c r="J348" s="260" t="s">
        <v>147</v>
      </c>
      <c r="K348" s="261"/>
      <c r="L348" s="287" t="str">
        <f>IF(SUM(M348:O348)=0,"",SUM(M348:O348))</f>
        <v/>
      </c>
      <c r="M348" s="262"/>
      <c r="N348" s="262"/>
      <c r="O348" s="262"/>
      <c r="P348" s="1366"/>
      <c r="Q348" s="1369"/>
      <c r="R348" s="1370"/>
      <c r="S348" s="268"/>
      <c r="T348" s="270"/>
      <c r="U348" s="180"/>
    </row>
    <row r="349" spans="2:21" ht="18.75" hidden="1" customHeight="1">
      <c r="B349" s="1364"/>
      <c r="C349" s="264" t="s">
        <v>148</v>
      </c>
      <c r="D349" s="265"/>
      <c r="E349" s="288">
        <f t="shared" ref="E349:E355" si="70">SUM(F349:H349)</f>
        <v>0</v>
      </c>
      <c r="F349" s="288" t="str">
        <f>IF($C$347="","",IF('⑧1.活動計画変更（PR）'!$C$74="変更",'⑦2.変更活動積算内訳（PR）'!M349,'①7.積算内訳（PR）'!F348))</f>
        <v/>
      </c>
      <c r="G349" s="288" t="str">
        <f>IF($C$347="","",IF('⑧1.活動計画変更（PR）'!$C$74="変更",'⑦2.変更活動積算内訳（PR）'!N349,'①7.積算内訳（PR）'!G348))</f>
        <v/>
      </c>
      <c r="H349" s="753" t="str">
        <f>IF($C$347="","",IF('⑧1.活動計画変更（PR）'!$C$74="変更",'⑦2.変更活動積算内訳（PR）'!O349,'①7.積算内訳（PR）'!H348))</f>
        <v/>
      </c>
      <c r="I349" s="1780"/>
      <c r="J349" s="264" t="s">
        <v>148</v>
      </c>
      <c r="K349" s="265"/>
      <c r="L349" s="288" t="str">
        <f t="shared" ref="L349:L356" si="71">IF(SUM(M349:O349)=0,"",SUM(M349:O349))</f>
        <v/>
      </c>
      <c r="M349" s="266"/>
      <c r="N349" s="266"/>
      <c r="O349" s="266"/>
      <c r="P349" s="1367"/>
      <c r="Q349" s="1371"/>
      <c r="R349" s="1372"/>
      <c r="S349" s="259"/>
      <c r="T349" s="257"/>
      <c r="U349" s="180"/>
    </row>
    <row r="350" spans="2:21" ht="18.75" hidden="1" customHeight="1">
      <c r="B350" s="1364"/>
      <c r="C350" s="264" t="s">
        <v>149</v>
      </c>
      <c r="D350" s="265"/>
      <c r="E350" s="288">
        <f t="shared" si="70"/>
        <v>0</v>
      </c>
      <c r="F350" s="288" t="str">
        <f>IF($C$347="","",IF('⑧1.活動計画変更（PR）'!$C$74="変更",'⑦2.変更活動積算内訳（PR）'!M350,'①7.積算内訳（PR）'!F349))</f>
        <v/>
      </c>
      <c r="G350" s="288" t="str">
        <f>IF($C$347="","",IF('⑧1.活動計画変更（PR）'!$C$74="変更",'⑦2.変更活動積算内訳（PR）'!N350,'①7.積算内訳（PR）'!G349))</f>
        <v/>
      </c>
      <c r="H350" s="753" t="str">
        <f>IF($C$347="","",IF('⑧1.活動計画変更（PR）'!$C$74="変更",'⑦2.変更活動積算内訳（PR）'!O350,'①7.積算内訳（PR）'!H349))</f>
        <v/>
      </c>
      <c r="I350" s="1780"/>
      <c r="J350" s="264" t="s">
        <v>149</v>
      </c>
      <c r="K350" s="265"/>
      <c r="L350" s="288" t="str">
        <f t="shared" si="71"/>
        <v/>
      </c>
      <c r="M350" s="266"/>
      <c r="N350" s="266"/>
      <c r="O350" s="266"/>
      <c r="P350" s="1367"/>
      <c r="Q350" s="1371"/>
      <c r="R350" s="1372"/>
      <c r="S350" s="259"/>
      <c r="T350" s="257"/>
      <c r="U350" s="180"/>
    </row>
    <row r="351" spans="2:21" ht="18.75" hidden="1" customHeight="1">
      <c r="B351" s="1364"/>
      <c r="C351" s="269" t="s">
        <v>150</v>
      </c>
      <c r="D351" s="265"/>
      <c r="E351" s="288">
        <f t="shared" si="70"/>
        <v>0</v>
      </c>
      <c r="F351" s="288" t="str">
        <f>IF($C$347="","",IF('⑧1.活動計画変更（PR）'!$C$74="変更",'⑦2.変更活動積算内訳（PR）'!M351,'①7.積算内訳（PR）'!F350))</f>
        <v/>
      </c>
      <c r="G351" s="288" t="str">
        <f>IF($C$347="","",IF('⑧1.活動計画変更（PR）'!$C$74="変更",'⑦2.変更活動積算内訳（PR）'!N351,'①7.積算内訳（PR）'!G350))</f>
        <v/>
      </c>
      <c r="H351" s="753" t="str">
        <f>IF($C$347="","",IF('⑧1.活動計画変更（PR）'!$C$74="変更",'⑦2.変更活動積算内訳（PR）'!O351,'①7.積算内訳（PR）'!H350))</f>
        <v/>
      </c>
      <c r="I351" s="1780"/>
      <c r="J351" s="269" t="s">
        <v>150</v>
      </c>
      <c r="K351" s="265"/>
      <c r="L351" s="288" t="str">
        <f t="shared" si="71"/>
        <v/>
      </c>
      <c r="M351" s="266"/>
      <c r="N351" s="266"/>
      <c r="O351" s="266"/>
      <c r="P351" s="1367"/>
      <c r="Q351" s="1371"/>
      <c r="R351" s="1372"/>
      <c r="S351" s="259"/>
      <c r="T351" s="257"/>
      <c r="U351" s="180"/>
    </row>
    <row r="352" spans="2:21" ht="18.75" hidden="1" customHeight="1">
      <c r="B352" s="1364"/>
      <c r="C352" s="264" t="s">
        <v>151</v>
      </c>
      <c r="D352" s="265"/>
      <c r="E352" s="288">
        <f t="shared" si="70"/>
        <v>0</v>
      </c>
      <c r="F352" s="288" t="str">
        <f>IF($C$347="","",IF('⑧1.活動計画変更（PR）'!$C$74="変更",'⑦2.変更活動積算内訳（PR）'!M352,'①7.積算内訳（PR）'!F351))</f>
        <v/>
      </c>
      <c r="G352" s="288" t="str">
        <f>IF($C$347="","",IF('⑧1.活動計画変更（PR）'!$C$74="変更",'⑦2.変更活動積算内訳（PR）'!N352,'①7.積算内訳（PR）'!G351))</f>
        <v/>
      </c>
      <c r="H352" s="753" t="str">
        <f>IF($C$347="","",IF('⑧1.活動計画変更（PR）'!$C$74="変更",'⑦2.変更活動積算内訳（PR）'!O352,'①7.積算内訳（PR）'!H351))</f>
        <v/>
      </c>
      <c r="I352" s="1780"/>
      <c r="J352" s="264" t="s">
        <v>151</v>
      </c>
      <c r="K352" s="265"/>
      <c r="L352" s="288" t="str">
        <f t="shared" si="71"/>
        <v/>
      </c>
      <c r="M352" s="266"/>
      <c r="N352" s="266"/>
      <c r="O352" s="266"/>
      <c r="P352" s="1367"/>
      <c r="Q352" s="1371"/>
      <c r="R352" s="1372"/>
      <c r="S352" s="268"/>
      <c r="T352" s="270"/>
      <c r="U352" s="180"/>
    </row>
    <row r="353" spans="2:21" ht="18.75" hidden="1" customHeight="1">
      <c r="B353" s="1364"/>
      <c r="C353" s="264" t="s">
        <v>152</v>
      </c>
      <c r="D353" s="265"/>
      <c r="E353" s="288">
        <f t="shared" si="70"/>
        <v>0</v>
      </c>
      <c r="F353" s="754" t="str">
        <f>IF($C$347="","",IF('⑧1.活動計画変更（PR）'!$C$74="変更",'⑦2.変更活動積算内訳（PR）'!M353,'①7.積算内訳（PR）'!F352))</f>
        <v/>
      </c>
      <c r="G353" s="754" t="str">
        <f>IF($C$347="","",IF('⑧1.活動計画変更（PR）'!$C$74="変更",'⑦2.変更活動積算内訳（PR）'!N353,'①7.積算内訳（PR）'!G352))</f>
        <v/>
      </c>
      <c r="H353" s="753" t="str">
        <f>IF($C$347="","",IF('⑧1.活動計画変更（PR）'!$C$74="変更",'⑦2.変更活動積算内訳（PR）'!O353,'①7.積算内訳（PR）'!H352))</f>
        <v/>
      </c>
      <c r="I353" s="1780"/>
      <c r="J353" s="264" t="s">
        <v>152</v>
      </c>
      <c r="K353" s="265"/>
      <c r="L353" s="288" t="str">
        <f t="shared" si="71"/>
        <v/>
      </c>
      <c r="M353" s="278"/>
      <c r="N353" s="278"/>
      <c r="O353" s="278"/>
      <c r="P353" s="1367"/>
      <c r="Q353" s="1371"/>
      <c r="R353" s="1372"/>
      <c r="S353" s="268"/>
      <c r="T353" s="270"/>
      <c r="U353" s="180"/>
    </row>
    <row r="354" spans="2:21" ht="18.75" hidden="1" customHeight="1">
      <c r="B354" s="1364"/>
      <c r="C354" s="272" t="s">
        <v>631</v>
      </c>
      <c r="D354" s="265"/>
      <c r="E354" s="288">
        <f t="shared" si="70"/>
        <v>0</v>
      </c>
      <c r="F354" s="288" t="str">
        <f>IF($C$347="","",IF('⑧1.活動計画変更（PR）'!$C$74="変更",'⑦2.変更活動積算内訳（PR）'!M354,'①7.積算内訳（PR）'!F353))</f>
        <v/>
      </c>
      <c r="G354" s="288" t="str">
        <f>IF($C$347="","",IF('⑧1.活動計画変更（PR）'!$C$74="変更",'⑦2.変更活動積算内訳（PR）'!N354,'①7.積算内訳（PR）'!G353))</f>
        <v/>
      </c>
      <c r="H354" s="753" t="str">
        <f>IF($C$347="","",IF('⑧1.活動計画変更（PR）'!$C$74="変更",'⑦2.変更活動積算内訳（PR）'!O354,'①7.積算内訳（PR）'!H353))</f>
        <v/>
      </c>
      <c r="I354" s="1780"/>
      <c r="J354" s="272" t="s">
        <v>631</v>
      </c>
      <c r="K354" s="265"/>
      <c r="L354" s="288" t="str">
        <f t="shared" si="71"/>
        <v/>
      </c>
      <c r="M354" s="266"/>
      <c r="N354" s="266"/>
      <c r="O354" s="266"/>
      <c r="P354" s="1367"/>
      <c r="Q354" s="1371"/>
      <c r="R354" s="1372"/>
      <c r="S354" s="268"/>
      <c r="T354" s="270"/>
      <c r="U354" s="180"/>
    </row>
    <row r="355" spans="2:21" ht="18.75" hidden="1" customHeight="1">
      <c r="B355" s="1364"/>
      <c r="C355" s="264" t="s">
        <v>153</v>
      </c>
      <c r="D355" s="265"/>
      <c r="E355" s="288">
        <f t="shared" si="70"/>
        <v>0</v>
      </c>
      <c r="F355" s="288" t="str">
        <f>IF($C$347="","",IF('⑧1.活動計画変更（PR）'!$C$74="変更",'⑦2.変更活動積算内訳（PR）'!M355,'①7.積算内訳（PR）'!F354))</f>
        <v/>
      </c>
      <c r="G355" s="288" t="str">
        <f>IF($C$347="","",IF('⑧1.活動計画変更（PR）'!$C$74="変更",'⑦2.変更活動積算内訳（PR）'!N355,'①7.積算内訳（PR）'!G354))</f>
        <v/>
      </c>
      <c r="H355" s="753" t="str">
        <f>IF($C$347="","",IF('⑧1.活動計画変更（PR）'!$C$74="変更",'⑦2.変更活動積算内訳（PR）'!O355,'①7.積算内訳（PR）'!H354))</f>
        <v/>
      </c>
      <c r="I355" s="1780"/>
      <c r="J355" s="264" t="s">
        <v>153</v>
      </c>
      <c r="K355" s="265"/>
      <c r="L355" s="288" t="str">
        <f t="shared" si="71"/>
        <v/>
      </c>
      <c r="M355" s="266"/>
      <c r="N355" s="266"/>
      <c r="O355" s="266"/>
      <c r="P355" s="1367"/>
      <c r="Q355" s="1371"/>
      <c r="R355" s="1372"/>
      <c r="S355" s="268"/>
      <c r="T355" s="270"/>
      <c r="U355" s="180"/>
    </row>
    <row r="356" spans="2:21" ht="18.75" hidden="1" customHeight="1" thickBot="1">
      <c r="B356" s="1365"/>
      <c r="C356" s="273" t="s">
        <v>154</v>
      </c>
      <c r="D356" s="758" t="str">
        <f>IF('①7.積算内訳（PR）'!D355="","",'①7.積算内訳（PR）'!D355)</f>
        <v/>
      </c>
      <c r="E356" s="289">
        <f>SUM(F356:H356)</f>
        <v>0</v>
      </c>
      <c r="F356" s="289" t="str">
        <f>IF($C$347="","",IF('⑧1.活動計画変更（PR）'!$C$74="変更",'⑦2.変更活動積算内訳（PR）'!M356,'①7.積算内訳（PR）'!F355))</f>
        <v/>
      </c>
      <c r="G356" s="289" t="str">
        <f>IF($C$347="","",IF('⑧1.活動計画変更（PR）'!$C$74="変更",'⑦2.変更活動積算内訳（PR）'!N356,'①7.積算内訳（PR）'!G355))</f>
        <v/>
      </c>
      <c r="H356" s="755" t="str">
        <f>IF($C$347="","",IF('⑧1.活動計画変更（PR）'!$C$74="変更",'⑦2.変更活動積算内訳（PR）'!O356,'①7.積算内訳（PR）'!H355))</f>
        <v/>
      </c>
      <c r="I356" s="1781"/>
      <c r="J356" s="273" t="s">
        <v>154</v>
      </c>
      <c r="K356" s="274"/>
      <c r="L356" s="289" t="str">
        <f t="shared" si="71"/>
        <v/>
      </c>
      <c r="M356" s="275"/>
      <c r="N356" s="275"/>
      <c r="O356" s="275"/>
      <c r="P356" s="1368"/>
      <c r="Q356" s="1381"/>
      <c r="R356" s="1382"/>
      <c r="S356" s="268"/>
      <c r="T356" s="270"/>
      <c r="U356" s="180"/>
    </row>
    <row r="357" spans="2:21" ht="37.5" hidden="1" customHeight="1">
      <c r="B357" s="204" t="str">
        <f>IF('⑧1.活動計画変更（PR）'!B76="","",'⑧1.活動計画変更（PR）'!B76)</f>
        <v/>
      </c>
      <c r="C357" s="1377" t="str">
        <f>IF(B357="","",IF('⑧1.活動計画変更（PR）'!D76="","",'⑧1.活動計画変更（PR）'!D76))</f>
        <v/>
      </c>
      <c r="D357" s="1378"/>
      <c r="E357" s="284">
        <f>SUM(E358:E366)</f>
        <v>0</v>
      </c>
      <c r="F357" s="284">
        <f>SUM(F358:F366)</f>
        <v>0</v>
      </c>
      <c r="G357" s="284">
        <f>SUM(G358:G366)</f>
        <v>0</v>
      </c>
      <c r="H357" s="756">
        <f>SUM(H358:H366)</f>
        <v>0</v>
      </c>
      <c r="I357" s="760" t="str">
        <f>IF('⑧1.活動計画変更（PR）'!C77="変更",'⑧1.活動計画変更（PR）'!B76,IF('⑧1.活動計画変更（PR）'!C77="中止",'⑧1.活動計画変更（PR）'!B76,""))</f>
        <v/>
      </c>
      <c r="J357" s="1377" t="str">
        <f>IF('⑧1.活動計画変更（PR）'!C77="変更",'⑧1.活動計画変更（PR）'!D77,"")</f>
        <v/>
      </c>
      <c r="K357" s="1378"/>
      <c r="L357" s="284" t="str">
        <f>IF(SUM(L358:L366)=0,"",SUM(L358:L366))</f>
        <v/>
      </c>
      <c r="M357" s="284" t="str">
        <f>IF(SUM(M358:M366)=0,"",SUM(M358:M366))</f>
        <v/>
      </c>
      <c r="N357" s="284" t="str">
        <f>IF(SUM(N358:N366)=0,"",SUM(N358:N366))</f>
        <v/>
      </c>
      <c r="O357" s="284" t="str">
        <f>IF(SUM(O358:O366)=0,"",SUM(O358:O366))</f>
        <v/>
      </c>
      <c r="P357" s="279"/>
      <c r="Q357" s="1383"/>
      <c r="R357" s="1384"/>
      <c r="S357" s="259"/>
      <c r="T357" s="257"/>
      <c r="U357" s="180"/>
    </row>
    <row r="358" spans="2:21" ht="19.5" hidden="1" customHeight="1">
      <c r="B358" s="1363"/>
      <c r="C358" s="260" t="s">
        <v>147</v>
      </c>
      <c r="D358" s="261"/>
      <c r="E358" s="287">
        <f>SUM(F358:H358)</f>
        <v>0</v>
      </c>
      <c r="F358" s="287" t="str">
        <f>IF($C$357="","",IF('⑧1.活動計画変更（PR）'!$C$76="変更",'⑦2.変更活動積算内訳（PR）'!M358,'①7.積算内訳（PR）'!F357))</f>
        <v/>
      </c>
      <c r="G358" s="287" t="str">
        <f>IF($C$357="","",IF('⑧1.活動計画変更（PR）'!$C$76="変更",'⑦2.変更活動積算内訳（PR）'!N358,'①7.積算内訳（PR）'!G357))</f>
        <v/>
      </c>
      <c r="H358" s="752" t="str">
        <f>IF($C$357="","",IF('⑧1.活動計画変更（PR）'!$C$76="変更",'⑦2.変更活動積算内訳（PR）'!O358,'①7.積算内訳（PR）'!H357))</f>
        <v/>
      </c>
      <c r="I358" s="1779" t="str">
        <f>IF('⑧1.活動計画変更（PR）'!C77="選択","",IF('⑧1.活動計画変更（PR）'!C77="変更",'⑧1.活動計画変更（PR）'!C77,IF('⑧1.活動計画変更（PR）'!C77="中止","中止","")))</f>
        <v/>
      </c>
      <c r="J358" s="260" t="s">
        <v>147</v>
      </c>
      <c r="K358" s="261"/>
      <c r="L358" s="287" t="str">
        <f>IF(SUM(M358:O358)=0,"",SUM(M358:O358))</f>
        <v/>
      </c>
      <c r="M358" s="262"/>
      <c r="N358" s="262"/>
      <c r="O358" s="262"/>
      <c r="P358" s="1366"/>
      <c r="Q358" s="1369"/>
      <c r="R358" s="1370"/>
      <c r="S358" s="268"/>
      <c r="T358" s="270"/>
      <c r="U358" s="180"/>
    </row>
    <row r="359" spans="2:21" ht="19.5" hidden="1" customHeight="1">
      <c r="B359" s="1364"/>
      <c r="C359" s="264" t="s">
        <v>148</v>
      </c>
      <c r="D359" s="265"/>
      <c r="E359" s="288">
        <f t="shared" ref="E359:E365" si="72">SUM(F359:H359)</f>
        <v>0</v>
      </c>
      <c r="F359" s="288" t="str">
        <f>IF($C$357="","",IF('⑧1.活動計画変更（PR）'!$C$76="変更",'⑦2.変更活動積算内訳（PR）'!M359,'①7.積算内訳（PR）'!F358))</f>
        <v/>
      </c>
      <c r="G359" s="288" t="str">
        <f>IF($C$357="","",IF('⑧1.活動計画変更（PR）'!$C$76="変更",'⑦2.変更活動積算内訳（PR）'!N359,'①7.積算内訳（PR）'!G358))</f>
        <v/>
      </c>
      <c r="H359" s="753" t="str">
        <f>IF($C$357="","",IF('⑧1.活動計画変更（PR）'!$C$76="変更",'⑦2.変更活動積算内訳（PR）'!O359,'①7.積算内訳（PR）'!H358))</f>
        <v/>
      </c>
      <c r="I359" s="1780"/>
      <c r="J359" s="264" t="s">
        <v>148</v>
      </c>
      <c r="K359" s="265"/>
      <c r="L359" s="288" t="str">
        <f t="shared" ref="L359:L366" si="73">IF(SUM(M359:O359)=0,"",SUM(M359:O359))</f>
        <v/>
      </c>
      <c r="M359" s="266"/>
      <c r="N359" s="266"/>
      <c r="O359" s="266"/>
      <c r="P359" s="1367"/>
      <c r="Q359" s="1371"/>
      <c r="R359" s="1372"/>
      <c r="S359" s="259"/>
      <c r="T359" s="257"/>
      <c r="U359" s="180"/>
    </row>
    <row r="360" spans="2:21" ht="19.5" hidden="1" customHeight="1">
      <c r="B360" s="1364"/>
      <c r="C360" s="264" t="s">
        <v>149</v>
      </c>
      <c r="D360" s="265"/>
      <c r="E360" s="288">
        <f t="shared" si="72"/>
        <v>0</v>
      </c>
      <c r="F360" s="288" t="str">
        <f>IF($C$357="","",IF('⑧1.活動計画変更（PR）'!$C$76="変更",'⑦2.変更活動積算内訳（PR）'!M360,'①7.積算内訳（PR）'!F359))</f>
        <v/>
      </c>
      <c r="G360" s="288" t="str">
        <f>IF($C$357="","",IF('⑧1.活動計画変更（PR）'!$C$76="変更",'⑦2.変更活動積算内訳（PR）'!N360,'①7.積算内訳（PR）'!G359))</f>
        <v/>
      </c>
      <c r="H360" s="753" t="str">
        <f>IF($C$357="","",IF('⑧1.活動計画変更（PR）'!$C$76="変更",'⑦2.変更活動積算内訳（PR）'!O360,'①7.積算内訳（PR）'!H359))</f>
        <v/>
      </c>
      <c r="I360" s="1780"/>
      <c r="J360" s="264" t="s">
        <v>149</v>
      </c>
      <c r="K360" s="265"/>
      <c r="L360" s="288" t="str">
        <f t="shared" si="73"/>
        <v/>
      </c>
      <c r="M360" s="266"/>
      <c r="N360" s="266"/>
      <c r="O360" s="266"/>
      <c r="P360" s="1367"/>
      <c r="Q360" s="1371"/>
      <c r="R360" s="1372"/>
      <c r="S360" s="259"/>
      <c r="T360" s="257"/>
      <c r="U360" s="180"/>
    </row>
    <row r="361" spans="2:21" ht="19.5" hidden="1" customHeight="1">
      <c r="B361" s="1364"/>
      <c r="C361" s="269" t="s">
        <v>150</v>
      </c>
      <c r="D361" s="265"/>
      <c r="E361" s="288">
        <f t="shared" si="72"/>
        <v>0</v>
      </c>
      <c r="F361" s="288" t="str">
        <f>IF($C$357="","",IF('⑧1.活動計画変更（PR）'!$C$76="変更",'⑦2.変更活動積算内訳（PR）'!M361,'①7.積算内訳（PR）'!F360))</f>
        <v/>
      </c>
      <c r="G361" s="288" t="str">
        <f>IF($C$357="","",IF('⑧1.活動計画変更（PR）'!$C$76="変更",'⑦2.変更活動積算内訳（PR）'!N361,'①7.積算内訳（PR）'!G360))</f>
        <v/>
      </c>
      <c r="H361" s="753" t="str">
        <f>IF($C$357="","",IF('⑧1.活動計画変更（PR）'!$C$76="変更",'⑦2.変更活動積算内訳（PR）'!O361,'①7.積算内訳（PR）'!H360))</f>
        <v/>
      </c>
      <c r="I361" s="1780"/>
      <c r="J361" s="269" t="s">
        <v>150</v>
      </c>
      <c r="K361" s="265"/>
      <c r="L361" s="288" t="str">
        <f t="shared" si="73"/>
        <v/>
      </c>
      <c r="M361" s="266"/>
      <c r="N361" s="266"/>
      <c r="O361" s="266"/>
      <c r="P361" s="1367"/>
      <c r="Q361" s="1371"/>
      <c r="R361" s="1372"/>
      <c r="S361" s="259"/>
      <c r="T361" s="257"/>
      <c r="U361" s="180"/>
    </row>
    <row r="362" spans="2:21" ht="19.5" hidden="1" customHeight="1">
      <c r="B362" s="1364"/>
      <c r="C362" s="264" t="s">
        <v>151</v>
      </c>
      <c r="D362" s="265"/>
      <c r="E362" s="288">
        <f t="shared" si="72"/>
        <v>0</v>
      </c>
      <c r="F362" s="288" t="str">
        <f>IF($C$357="","",IF('⑧1.活動計画変更（PR）'!$C$76="変更",'⑦2.変更活動積算内訳（PR）'!M362,'①7.積算内訳（PR）'!F361))</f>
        <v/>
      </c>
      <c r="G362" s="288" t="str">
        <f>IF($C$357="","",IF('⑧1.活動計画変更（PR）'!$C$76="変更",'⑦2.変更活動積算内訳（PR）'!N362,'①7.積算内訳（PR）'!G361))</f>
        <v/>
      </c>
      <c r="H362" s="753" t="str">
        <f>IF($C$357="","",IF('⑧1.活動計画変更（PR）'!$C$76="変更",'⑦2.変更活動積算内訳（PR）'!O362,'①7.積算内訳（PR）'!H361))</f>
        <v/>
      </c>
      <c r="I362" s="1780"/>
      <c r="J362" s="264" t="s">
        <v>151</v>
      </c>
      <c r="K362" s="265"/>
      <c r="L362" s="288" t="str">
        <f t="shared" si="73"/>
        <v/>
      </c>
      <c r="M362" s="266"/>
      <c r="N362" s="266"/>
      <c r="O362" s="266"/>
      <c r="P362" s="1367"/>
      <c r="Q362" s="1371"/>
      <c r="R362" s="1372"/>
      <c r="S362" s="268"/>
      <c r="T362" s="270"/>
      <c r="U362" s="180"/>
    </row>
    <row r="363" spans="2:21" ht="19.5" hidden="1" customHeight="1">
      <c r="B363" s="1364"/>
      <c r="C363" s="264" t="s">
        <v>152</v>
      </c>
      <c r="D363" s="265"/>
      <c r="E363" s="288">
        <f t="shared" si="72"/>
        <v>0</v>
      </c>
      <c r="F363" s="754" t="str">
        <f>IF($C$357="","",IF('⑧1.活動計画変更（PR）'!$C$76="変更",'⑦2.変更活動積算内訳（PR）'!M363,'①7.積算内訳（PR）'!F362))</f>
        <v/>
      </c>
      <c r="G363" s="754" t="str">
        <f>IF($C$357="","",IF('⑧1.活動計画変更（PR）'!$C$76="変更",'⑦2.変更活動積算内訳（PR）'!N363,'①7.積算内訳（PR）'!G362))</f>
        <v/>
      </c>
      <c r="H363" s="753" t="str">
        <f>IF($C$357="","",IF('⑧1.活動計画変更（PR）'!$C$76="変更",'⑦2.変更活動積算内訳（PR）'!O363,'①7.積算内訳（PR）'!H362))</f>
        <v/>
      </c>
      <c r="I363" s="1780"/>
      <c r="J363" s="264" t="s">
        <v>152</v>
      </c>
      <c r="K363" s="265"/>
      <c r="L363" s="288" t="str">
        <f t="shared" si="73"/>
        <v/>
      </c>
      <c r="M363" s="278"/>
      <c r="N363" s="278"/>
      <c r="O363" s="278"/>
      <c r="P363" s="1367"/>
      <c r="Q363" s="1373"/>
      <c r="R363" s="1374"/>
      <c r="S363" s="268"/>
      <c r="T363" s="270"/>
      <c r="U363" s="180"/>
    </row>
    <row r="364" spans="2:21" ht="19.5" hidden="1" customHeight="1">
      <c r="B364" s="1364"/>
      <c r="C364" s="272" t="s">
        <v>631</v>
      </c>
      <c r="D364" s="265"/>
      <c r="E364" s="288">
        <f t="shared" si="72"/>
        <v>0</v>
      </c>
      <c r="F364" s="288" t="str">
        <f>IF($C$357="","",IF('⑧1.活動計画変更（PR）'!$C$76="変更",'⑦2.変更活動積算内訳（PR）'!M364,'①7.積算内訳（PR）'!F363))</f>
        <v/>
      </c>
      <c r="G364" s="288" t="str">
        <f>IF($C$357="","",IF('⑧1.活動計画変更（PR）'!$C$76="変更",'⑦2.変更活動積算内訳（PR）'!N364,'①7.積算内訳（PR）'!G363))</f>
        <v/>
      </c>
      <c r="H364" s="753" t="str">
        <f>IF($C$357="","",IF('⑧1.活動計画変更（PR）'!$C$76="変更",'⑦2.変更活動積算内訳（PR）'!O364,'①7.積算内訳（PR）'!H363))</f>
        <v/>
      </c>
      <c r="I364" s="1780"/>
      <c r="J364" s="272" t="s">
        <v>631</v>
      </c>
      <c r="K364" s="265"/>
      <c r="L364" s="288" t="str">
        <f t="shared" si="73"/>
        <v/>
      </c>
      <c r="M364" s="266"/>
      <c r="N364" s="266"/>
      <c r="O364" s="266"/>
      <c r="P364" s="1367"/>
      <c r="Q364" s="1371"/>
      <c r="R364" s="1372"/>
      <c r="S364" s="268"/>
      <c r="T364" s="270"/>
      <c r="U364" s="180"/>
    </row>
    <row r="365" spans="2:21" ht="19.5" hidden="1" customHeight="1">
      <c r="B365" s="1364"/>
      <c r="C365" s="264" t="s">
        <v>153</v>
      </c>
      <c r="D365" s="265"/>
      <c r="E365" s="288">
        <f t="shared" si="72"/>
        <v>0</v>
      </c>
      <c r="F365" s="288" t="str">
        <f>IF($C$357="","",IF('⑧1.活動計画変更（PR）'!$C$76="変更",'⑦2.変更活動積算内訳（PR）'!M365,'①7.積算内訳（PR）'!F364))</f>
        <v/>
      </c>
      <c r="G365" s="288" t="str">
        <f>IF($C$357="","",IF('⑧1.活動計画変更（PR）'!$C$76="変更",'⑦2.変更活動積算内訳（PR）'!N365,'①7.積算内訳（PR）'!G364))</f>
        <v/>
      </c>
      <c r="H365" s="753" t="str">
        <f>IF($C$357="","",IF('⑧1.活動計画変更（PR）'!$C$76="変更",'⑦2.変更活動積算内訳（PR）'!O365,'①7.積算内訳（PR）'!H364))</f>
        <v/>
      </c>
      <c r="I365" s="1780"/>
      <c r="J365" s="264" t="s">
        <v>153</v>
      </c>
      <c r="K365" s="265"/>
      <c r="L365" s="288" t="str">
        <f t="shared" si="73"/>
        <v/>
      </c>
      <c r="M365" s="266"/>
      <c r="N365" s="266"/>
      <c r="O365" s="266"/>
      <c r="P365" s="1367"/>
      <c r="Q365" s="1371"/>
      <c r="R365" s="1372"/>
      <c r="S365" s="268"/>
      <c r="T365" s="270"/>
      <c r="U365" s="180"/>
    </row>
    <row r="366" spans="2:21" ht="19.5" hidden="1" customHeight="1" thickBot="1">
      <c r="B366" s="1365"/>
      <c r="C366" s="273" t="s">
        <v>154</v>
      </c>
      <c r="D366" s="758" t="str">
        <f>IF('①7.積算内訳（PR）'!D365="","",'①7.積算内訳（PR）'!D365)</f>
        <v/>
      </c>
      <c r="E366" s="289">
        <f>SUM(F366:H366)</f>
        <v>0</v>
      </c>
      <c r="F366" s="289" t="str">
        <f>IF($C$357="","",IF('⑧1.活動計画変更（PR）'!$C$76="変更",'⑦2.変更活動積算内訳（PR）'!M366,'①7.積算内訳（PR）'!F365))</f>
        <v/>
      </c>
      <c r="G366" s="289" t="str">
        <f>IF($C$357="","",IF('⑧1.活動計画変更（PR）'!$C$76="変更",'⑦2.変更活動積算内訳（PR）'!N366,'①7.積算内訳（PR）'!G365))</f>
        <v/>
      </c>
      <c r="H366" s="755" t="str">
        <f>IF($C$357="","",IF('⑧1.活動計画変更（PR）'!$C$76="変更",'⑦2.変更活動積算内訳（PR）'!O366,'①7.積算内訳（PR）'!H365))</f>
        <v/>
      </c>
      <c r="I366" s="1781"/>
      <c r="J366" s="273" t="s">
        <v>154</v>
      </c>
      <c r="K366" s="274"/>
      <c r="L366" s="289" t="str">
        <f t="shared" si="73"/>
        <v/>
      </c>
      <c r="M366" s="275"/>
      <c r="N366" s="275"/>
      <c r="O366" s="275"/>
      <c r="P366" s="1368"/>
      <c r="Q366" s="1375"/>
      <c r="R366" s="1376"/>
      <c r="S366" s="268"/>
      <c r="T366" s="270"/>
      <c r="U366" s="180"/>
    </row>
    <row r="367" spans="2:21" ht="37.5" hidden="1" customHeight="1">
      <c r="B367" s="204" t="str">
        <f>IF('⑧1.活動計画変更（PR）'!B78="","",'⑧1.活動計画変更（PR）'!B78)</f>
        <v/>
      </c>
      <c r="C367" s="1377" t="str">
        <f>IF(B367="","",IF('⑧1.活動計画変更（PR）'!D78="","",'⑧1.活動計画変更（PR）'!D78))</f>
        <v/>
      </c>
      <c r="D367" s="1378"/>
      <c r="E367" s="284">
        <f>SUM(E368:E376)</f>
        <v>0</v>
      </c>
      <c r="F367" s="284">
        <f>SUM(F368:F376)</f>
        <v>0</v>
      </c>
      <c r="G367" s="284">
        <f>SUM(G368:G376)</f>
        <v>0</v>
      </c>
      <c r="H367" s="756">
        <f>SUM(H368:H376)</f>
        <v>0</v>
      </c>
      <c r="I367" s="760" t="str">
        <f>IF('⑧1.活動計画変更（PR）'!C79="変更",'⑧1.活動計画変更（PR）'!B78,IF('⑧1.活動計画変更（PR）'!C79="中止",'⑧1.活動計画変更（PR）'!B78,""))</f>
        <v/>
      </c>
      <c r="J367" s="1377" t="str">
        <f>IF('⑧1.活動計画変更（PR）'!C79="変更",'⑧1.活動計画変更（PR）'!D79,"")</f>
        <v/>
      </c>
      <c r="K367" s="1378"/>
      <c r="L367" s="284" t="str">
        <f>IF(SUM(L368:L376)=0,"",SUM(L368:L376))</f>
        <v/>
      </c>
      <c r="M367" s="284" t="str">
        <f>IF(SUM(M368:M376)=0,"",SUM(M368:M376))</f>
        <v/>
      </c>
      <c r="N367" s="284" t="str">
        <f>IF(SUM(N368:N376)=0,"",SUM(N368:N376))</f>
        <v/>
      </c>
      <c r="O367" s="284" t="str">
        <f>IF(SUM(O368:O376)=0,"",SUM(O368:O376))</f>
        <v/>
      </c>
      <c r="P367" s="277"/>
      <c r="Q367" s="1379"/>
      <c r="R367" s="1380"/>
      <c r="S367" s="259"/>
      <c r="T367" s="257"/>
      <c r="U367" s="180"/>
    </row>
    <row r="368" spans="2:21" ht="18.75" hidden="1" customHeight="1">
      <c r="B368" s="1363"/>
      <c r="C368" s="260" t="s">
        <v>147</v>
      </c>
      <c r="D368" s="261"/>
      <c r="E368" s="287">
        <f>SUM(F368:H368)</f>
        <v>0</v>
      </c>
      <c r="F368" s="287" t="str">
        <f>IF($C$367="","",IF('⑧1.活動計画変更（PR）'!$C$78="変更",'⑦2.変更活動積算内訳（PR）'!M368,'①7.積算内訳（PR）'!F367))</f>
        <v/>
      </c>
      <c r="G368" s="287" t="str">
        <f>IF($C$367="","",IF('⑧1.活動計画変更（PR）'!$C$78="変更",'⑦2.変更活動積算内訳（PR）'!N368,'①7.積算内訳（PR）'!G367))</f>
        <v/>
      </c>
      <c r="H368" s="752" t="str">
        <f>IF($C$367="","",IF('⑧1.活動計画変更（PR）'!$C$78="変更",'⑦2.変更活動積算内訳（PR）'!O368,'①7.積算内訳（PR）'!H367))</f>
        <v/>
      </c>
      <c r="I368" s="1779" t="str">
        <f>IF('⑧1.活動計画変更（PR）'!C79="選択","",IF('⑧1.活動計画変更（PR）'!C79="変更",'⑧1.活動計画変更（PR）'!C79,IF('⑧1.活動計画変更（PR）'!C79="中止","中止","")))</f>
        <v/>
      </c>
      <c r="J368" s="260" t="s">
        <v>147</v>
      </c>
      <c r="K368" s="261"/>
      <c r="L368" s="287" t="str">
        <f>IF(SUM(M368:O368)=0,"",SUM(M368:O368))</f>
        <v/>
      </c>
      <c r="M368" s="262"/>
      <c r="N368" s="262"/>
      <c r="O368" s="262"/>
      <c r="P368" s="1366"/>
      <c r="Q368" s="1369"/>
      <c r="R368" s="1370"/>
      <c r="S368" s="268"/>
      <c r="T368" s="270"/>
      <c r="U368" s="180"/>
    </row>
    <row r="369" spans="2:21" ht="18.75" hidden="1" customHeight="1">
      <c r="B369" s="1364"/>
      <c r="C369" s="264" t="s">
        <v>148</v>
      </c>
      <c r="D369" s="265"/>
      <c r="E369" s="288">
        <f t="shared" ref="E369:E375" si="74">SUM(F369:H369)</f>
        <v>0</v>
      </c>
      <c r="F369" s="288" t="str">
        <f>IF($C$367="","",IF('⑧1.活動計画変更（PR）'!$C$78="変更",'⑦2.変更活動積算内訳（PR）'!M369,'①7.積算内訳（PR）'!F368))</f>
        <v/>
      </c>
      <c r="G369" s="288" t="str">
        <f>IF($C$367="","",IF('⑧1.活動計画変更（PR）'!$C$78="変更",'⑦2.変更活動積算内訳（PR）'!N369,'①7.積算内訳（PR）'!G368))</f>
        <v/>
      </c>
      <c r="H369" s="753" t="str">
        <f>IF($C$367="","",IF('⑧1.活動計画変更（PR）'!$C$78="変更",'⑦2.変更活動積算内訳（PR）'!O369,'①7.積算内訳（PR）'!H368))</f>
        <v/>
      </c>
      <c r="I369" s="1780"/>
      <c r="J369" s="264" t="s">
        <v>148</v>
      </c>
      <c r="K369" s="265"/>
      <c r="L369" s="288" t="str">
        <f t="shared" ref="L369:L376" si="75">IF(SUM(M369:O369)=0,"",SUM(M369:O369))</f>
        <v/>
      </c>
      <c r="M369" s="266"/>
      <c r="N369" s="266"/>
      <c r="O369" s="266"/>
      <c r="P369" s="1367"/>
      <c r="Q369" s="1371"/>
      <c r="R369" s="1372"/>
      <c r="S369" s="259"/>
      <c r="T369" s="257"/>
      <c r="U369" s="180"/>
    </row>
    <row r="370" spans="2:21" ht="18.75" hidden="1" customHeight="1">
      <c r="B370" s="1364"/>
      <c r="C370" s="264" t="s">
        <v>149</v>
      </c>
      <c r="D370" s="265"/>
      <c r="E370" s="288">
        <f t="shared" si="74"/>
        <v>0</v>
      </c>
      <c r="F370" s="288" t="str">
        <f>IF($C$367="","",IF('⑧1.活動計画変更（PR）'!$C$78="変更",'⑦2.変更活動積算内訳（PR）'!M370,'①7.積算内訳（PR）'!F369))</f>
        <v/>
      </c>
      <c r="G370" s="288" t="str">
        <f>IF($C$367="","",IF('⑧1.活動計画変更（PR）'!$C$78="変更",'⑦2.変更活動積算内訳（PR）'!N370,'①7.積算内訳（PR）'!G369))</f>
        <v/>
      </c>
      <c r="H370" s="753" t="str">
        <f>IF($C$367="","",IF('⑧1.活動計画変更（PR）'!$C$78="変更",'⑦2.変更活動積算内訳（PR）'!O370,'①7.積算内訳（PR）'!H369))</f>
        <v/>
      </c>
      <c r="I370" s="1780"/>
      <c r="J370" s="264" t="s">
        <v>149</v>
      </c>
      <c r="K370" s="265"/>
      <c r="L370" s="288" t="str">
        <f t="shared" si="75"/>
        <v/>
      </c>
      <c r="M370" s="266"/>
      <c r="N370" s="266"/>
      <c r="O370" s="266"/>
      <c r="P370" s="1367"/>
      <c r="Q370" s="1371"/>
      <c r="R370" s="1372"/>
      <c r="S370" s="259"/>
      <c r="T370" s="257"/>
      <c r="U370" s="180"/>
    </row>
    <row r="371" spans="2:21" ht="18.75" hidden="1" customHeight="1">
      <c r="B371" s="1364"/>
      <c r="C371" s="269" t="s">
        <v>150</v>
      </c>
      <c r="D371" s="265"/>
      <c r="E371" s="288">
        <f t="shared" si="74"/>
        <v>0</v>
      </c>
      <c r="F371" s="288" t="str">
        <f>IF($C$367="","",IF('⑧1.活動計画変更（PR）'!$C$78="変更",'⑦2.変更活動積算内訳（PR）'!M371,'①7.積算内訳（PR）'!F370))</f>
        <v/>
      </c>
      <c r="G371" s="288" t="str">
        <f>IF($C$367="","",IF('⑧1.活動計画変更（PR）'!$C$78="変更",'⑦2.変更活動積算内訳（PR）'!N371,'①7.積算内訳（PR）'!G370))</f>
        <v/>
      </c>
      <c r="H371" s="753" t="str">
        <f>IF($C$367="","",IF('⑧1.活動計画変更（PR）'!$C$78="変更",'⑦2.変更活動積算内訳（PR）'!O371,'①7.積算内訳（PR）'!H370))</f>
        <v/>
      </c>
      <c r="I371" s="1780"/>
      <c r="J371" s="269" t="s">
        <v>150</v>
      </c>
      <c r="K371" s="265"/>
      <c r="L371" s="288" t="str">
        <f t="shared" si="75"/>
        <v/>
      </c>
      <c r="M371" s="266"/>
      <c r="N371" s="266"/>
      <c r="O371" s="266"/>
      <c r="P371" s="1367"/>
      <c r="Q371" s="1371"/>
      <c r="R371" s="1372"/>
      <c r="S371" s="259"/>
      <c r="T371" s="257"/>
      <c r="U371" s="180"/>
    </row>
    <row r="372" spans="2:21" ht="18.75" hidden="1" customHeight="1">
      <c r="B372" s="1364"/>
      <c r="C372" s="264" t="s">
        <v>151</v>
      </c>
      <c r="D372" s="265"/>
      <c r="E372" s="288">
        <f t="shared" si="74"/>
        <v>0</v>
      </c>
      <c r="F372" s="288" t="str">
        <f>IF($C$367="","",IF('⑧1.活動計画変更（PR）'!$C$78="変更",'⑦2.変更活動積算内訳（PR）'!M372,'①7.積算内訳（PR）'!F371))</f>
        <v/>
      </c>
      <c r="G372" s="288" t="str">
        <f>IF($C$367="","",IF('⑧1.活動計画変更（PR）'!$C$78="変更",'⑦2.変更活動積算内訳（PR）'!N372,'①7.積算内訳（PR）'!G371))</f>
        <v/>
      </c>
      <c r="H372" s="753" t="str">
        <f>IF($C$367="","",IF('⑧1.活動計画変更（PR）'!$C$78="変更",'⑦2.変更活動積算内訳（PR）'!O372,'①7.積算内訳（PR）'!H371))</f>
        <v/>
      </c>
      <c r="I372" s="1780"/>
      <c r="J372" s="264" t="s">
        <v>151</v>
      </c>
      <c r="K372" s="265"/>
      <c r="L372" s="288" t="str">
        <f t="shared" si="75"/>
        <v/>
      </c>
      <c r="M372" s="266"/>
      <c r="N372" s="266"/>
      <c r="O372" s="266"/>
      <c r="P372" s="1367"/>
      <c r="Q372" s="1371"/>
      <c r="R372" s="1372"/>
      <c r="S372" s="268"/>
      <c r="T372" s="270"/>
      <c r="U372" s="180"/>
    </row>
    <row r="373" spans="2:21" ht="18.75" hidden="1" customHeight="1">
      <c r="B373" s="1364"/>
      <c r="C373" s="264" t="s">
        <v>152</v>
      </c>
      <c r="D373" s="265"/>
      <c r="E373" s="288">
        <f t="shared" si="74"/>
        <v>0</v>
      </c>
      <c r="F373" s="754" t="str">
        <f>IF($C$367="","",IF('⑧1.活動計画変更（PR）'!$C$78="変更",'⑦2.変更活動積算内訳（PR）'!M373,'①7.積算内訳（PR）'!F372))</f>
        <v/>
      </c>
      <c r="G373" s="754" t="str">
        <f>IF($C$367="","",IF('⑧1.活動計画変更（PR）'!$C$78="変更",'⑦2.変更活動積算内訳（PR）'!N373,'①7.積算内訳（PR）'!G372))</f>
        <v/>
      </c>
      <c r="H373" s="753" t="str">
        <f>IF($C$367="","",IF('⑧1.活動計画変更（PR）'!$C$78="変更",'⑦2.変更活動積算内訳（PR）'!O373,'①7.積算内訳（PR）'!H372))</f>
        <v/>
      </c>
      <c r="I373" s="1780"/>
      <c r="J373" s="264" t="s">
        <v>152</v>
      </c>
      <c r="K373" s="265"/>
      <c r="L373" s="288" t="str">
        <f t="shared" si="75"/>
        <v/>
      </c>
      <c r="M373" s="278"/>
      <c r="N373" s="278"/>
      <c r="O373" s="278"/>
      <c r="P373" s="1367"/>
      <c r="Q373" s="1371"/>
      <c r="R373" s="1372"/>
      <c r="S373" s="268"/>
      <c r="T373" s="270"/>
      <c r="U373" s="180"/>
    </row>
    <row r="374" spans="2:21" ht="18.75" hidden="1" customHeight="1">
      <c r="B374" s="1364"/>
      <c r="C374" s="272" t="s">
        <v>631</v>
      </c>
      <c r="D374" s="265"/>
      <c r="E374" s="288">
        <f t="shared" si="74"/>
        <v>0</v>
      </c>
      <c r="F374" s="288" t="str">
        <f>IF($C$367="","",IF('⑧1.活動計画変更（PR）'!$C$78="変更",'⑦2.変更活動積算内訳（PR）'!M374,'①7.積算内訳（PR）'!F373))</f>
        <v/>
      </c>
      <c r="G374" s="288" t="str">
        <f>IF($C$367="","",IF('⑧1.活動計画変更（PR）'!$C$78="変更",'⑦2.変更活動積算内訳（PR）'!N374,'①7.積算内訳（PR）'!G373))</f>
        <v/>
      </c>
      <c r="H374" s="753" t="str">
        <f>IF($C$367="","",IF('⑧1.活動計画変更（PR）'!$C$78="変更",'⑦2.変更活動積算内訳（PR）'!O374,'①7.積算内訳（PR）'!H373))</f>
        <v/>
      </c>
      <c r="I374" s="1780"/>
      <c r="J374" s="272" t="s">
        <v>631</v>
      </c>
      <c r="K374" s="265"/>
      <c r="L374" s="288" t="str">
        <f t="shared" si="75"/>
        <v/>
      </c>
      <c r="M374" s="266"/>
      <c r="N374" s="266"/>
      <c r="O374" s="266"/>
      <c r="P374" s="1367"/>
      <c r="Q374" s="1371"/>
      <c r="R374" s="1372"/>
      <c r="S374" s="268"/>
      <c r="T374" s="270"/>
      <c r="U374" s="180"/>
    </row>
    <row r="375" spans="2:21" ht="18.75" hidden="1" customHeight="1">
      <c r="B375" s="1364"/>
      <c r="C375" s="264" t="s">
        <v>153</v>
      </c>
      <c r="D375" s="265"/>
      <c r="E375" s="288">
        <f t="shared" si="74"/>
        <v>0</v>
      </c>
      <c r="F375" s="288" t="str">
        <f>IF($C$367="","",IF('⑧1.活動計画変更（PR）'!$C$78="変更",'⑦2.変更活動積算内訳（PR）'!M375,'①7.積算内訳（PR）'!F374))</f>
        <v/>
      </c>
      <c r="G375" s="288" t="str">
        <f>IF($C$367="","",IF('⑧1.活動計画変更（PR）'!$C$78="変更",'⑦2.変更活動積算内訳（PR）'!N375,'①7.積算内訳（PR）'!G374))</f>
        <v/>
      </c>
      <c r="H375" s="753" t="str">
        <f>IF($C$367="","",IF('⑧1.活動計画変更（PR）'!$C$78="変更",'⑦2.変更活動積算内訳（PR）'!O375,'①7.積算内訳（PR）'!H374))</f>
        <v/>
      </c>
      <c r="I375" s="1780"/>
      <c r="J375" s="264" t="s">
        <v>153</v>
      </c>
      <c r="K375" s="265"/>
      <c r="L375" s="288" t="str">
        <f t="shared" si="75"/>
        <v/>
      </c>
      <c r="M375" s="266"/>
      <c r="N375" s="266"/>
      <c r="O375" s="266"/>
      <c r="P375" s="1367"/>
      <c r="Q375" s="1371"/>
      <c r="R375" s="1372"/>
      <c r="S375" s="268"/>
      <c r="T375" s="270"/>
      <c r="U375" s="180"/>
    </row>
    <row r="376" spans="2:21" ht="18.75" hidden="1" customHeight="1" thickBot="1">
      <c r="B376" s="1364"/>
      <c r="C376" s="837" t="s">
        <v>154</v>
      </c>
      <c r="D376" s="758" t="str">
        <f>IF('①7.積算内訳（PR）'!D375="","",'①7.積算内訳（PR）'!D375)</f>
        <v/>
      </c>
      <c r="E376" s="761">
        <f>SUM(F376:H376)</f>
        <v>0</v>
      </c>
      <c r="F376" s="289" t="str">
        <f>IF($C$367="","",IF('⑧1.活動計画変更（PR）'!$C$78="変更",'⑦2.変更活動積算内訳（PR）'!M376,'①7.積算内訳（PR）'!F375))</f>
        <v/>
      </c>
      <c r="G376" s="289" t="str">
        <f>IF($C$367="","",IF('⑧1.活動計画変更（PR）'!$C$78="変更",'⑦2.変更活動積算内訳（PR）'!N376,'①7.積算内訳（PR）'!G375))</f>
        <v/>
      </c>
      <c r="H376" s="755" t="str">
        <f>IF($C$367="","",IF('⑧1.活動計画変更（PR）'!$C$78="変更",'⑦2.変更活動積算内訳（PR）'!O376,'①7.積算内訳（PR）'!H375))</f>
        <v/>
      </c>
      <c r="I376" s="1781"/>
      <c r="J376" s="273" t="s">
        <v>154</v>
      </c>
      <c r="K376" s="274"/>
      <c r="L376" s="761" t="str">
        <f t="shared" si="75"/>
        <v/>
      </c>
      <c r="M376" s="748"/>
      <c r="N376" s="748"/>
      <c r="O376" s="748"/>
      <c r="P376" s="1367"/>
      <c r="Q376" s="1404"/>
      <c r="R376" s="1405"/>
      <c r="S376" s="268"/>
      <c r="T376" s="270"/>
      <c r="U376" s="180"/>
    </row>
    <row r="377" spans="2:21" ht="37.5" hidden="1" customHeight="1">
      <c r="B377" s="285" t="str">
        <f>IF('⑧1.活動計画変更（PR）'!B80="","",'⑧1.活動計画変更（PR）'!B80)</f>
        <v/>
      </c>
      <c r="C377" s="1359" t="str">
        <f>IF(B377="","",IF('⑧1.活動計画変更（PR）'!D80="","",'⑧1.活動計画変更（PR）'!D80))</f>
        <v/>
      </c>
      <c r="D377" s="1360"/>
      <c r="E377" s="286">
        <f>SUM(E378:E386)</f>
        <v>0</v>
      </c>
      <c r="F377" s="286">
        <f>SUM(F378:F386)</f>
        <v>0</v>
      </c>
      <c r="G377" s="286">
        <f>SUM(G378:G386)</f>
        <v>0</v>
      </c>
      <c r="H377" s="757">
        <f>SUM(H378:H386)</f>
        <v>0</v>
      </c>
      <c r="I377" s="760" t="str">
        <f>IF('⑧1.活動計画変更（PR）'!C81="変更",'⑧1.活動計画変更（PR）'!B80,IF('⑧1.活動計画変更（PR）'!C81="中止",'⑧1.活動計画変更（PR）'!B80,""))</f>
        <v/>
      </c>
      <c r="J377" s="1377" t="str">
        <f>IF('⑧1.活動計画変更（PR）'!C81="変更",'⑧1.活動計画変更（PR）'!D81,"")</f>
        <v/>
      </c>
      <c r="K377" s="1378"/>
      <c r="L377" s="286" t="str">
        <f>IF(SUM(L378:L386)=0,"",SUM(L378:L386))</f>
        <v/>
      </c>
      <c r="M377" s="286" t="str">
        <f>IF(SUM(M378:M386)=0,"",SUM(M378:M386))</f>
        <v/>
      </c>
      <c r="N377" s="286" t="str">
        <f>IF(SUM(N378:N386)=0,"",SUM(N378:N386))</f>
        <v/>
      </c>
      <c r="O377" s="286" t="str">
        <f>IF(SUM(O378:O386)=0,"",SUM(O378:O386))</f>
        <v/>
      </c>
      <c r="P377" s="280"/>
      <c r="Q377" s="1361"/>
      <c r="R377" s="1362"/>
      <c r="S377" s="259"/>
      <c r="T377" s="257"/>
      <c r="U377" s="180"/>
    </row>
    <row r="378" spans="2:21" ht="18.75" hidden="1" customHeight="1">
      <c r="B378" s="1363"/>
      <c r="C378" s="260" t="s">
        <v>147</v>
      </c>
      <c r="D378" s="261"/>
      <c r="E378" s="287">
        <f>SUM(F378:H378)</f>
        <v>0</v>
      </c>
      <c r="F378" s="287" t="str">
        <f>IF($C$377="","",IF('⑧1.活動計画変更（PR）'!$C$80="変更",'⑦2.変更活動積算内訳（PR）'!M378,'①7.積算内訳（PR）'!F377))</f>
        <v/>
      </c>
      <c r="G378" s="287" t="str">
        <f>IF($C$377="","",IF('⑧1.活動計画変更（PR）'!$C$80="変更",'⑦2.変更活動積算内訳（PR）'!N378,'①7.積算内訳（PR）'!G377))</f>
        <v/>
      </c>
      <c r="H378" s="752" t="str">
        <f>IF($C$377="","",IF('⑧1.活動計画変更（PR）'!$C$80="変更",'⑦2.変更活動積算内訳（PR）'!O378,'①7.積算内訳（PR）'!H377))</f>
        <v/>
      </c>
      <c r="I378" s="1779" t="str">
        <f>IF('⑧1.活動計画変更（PR）'!C81="選択","",IF('⑧1.活動計画変更（PR）'!C81="変更",'⑧1.活動計画変更（PR）'!C81,IF('⑧1.活動計画変更（PR）'!C81="中止","中止","")))</f>
        <v/>
      </c>
      <c r="J378" s="260" t="s">
        <v>147</v>
      </c>
      <c r="K378" s="261"/>
      <c r="L378" s="287" t="str">
        <f>IF(SUM(M378:O378)=0,"",SUM(M378:O378))</f>
        <v/>
      </c>
      <c r="M378" s="262"/>
      <c r="N378" s="262"/>
      <c r="O378" s="262"/>
      <c r="P378" s="1366"/>
      <c r="Q378" s="1369"/>
      <c r="R378" s="1370"/>
      <c r="S378" s="268"/>
      <c r="T378" s="270"/>
      <c r="U378" s="180"/>
    </row>
    <row r="379" spans="2:21" ht="18.75" hidden="1" customHeight="1">
      <c r="B379" s="1364"/>
      <c r="C379" s="264" t="s">
        <v>148</v>
      </c>
      <c r="D379" s="265"/>
      <c r="E379" s="288">
        <f t="shared" ref="E379:E385" si="76">SUM(F379:H379)</f>
        <v>0</v>
      </c>
      <c r="F379" s="288" t="str">
        <f>IF($C$377="","",IF('⑧1.活動計画変更（PR）'!$C$80="変更",'⑦2.変更活動積算内訳（PR）'!M379,'①7.積算内訳（PR）'!F378))</f>
        <v/>
      </c>
      <c r="G379" s="288" t="str">
        <f>IF($C$377="","",IF('⑧1.活動計画変更（PR）'!$C$80="変更",'⑦2.変更活動積算内訳（PR）'!N379,'①7.積算内訳（PR）'!G378))</f>
        <v/>
      </c>
      <c r="H379" s="753" t="str">
        <f>IF($C$377="","",IF('⑧1.活動計画変更（PR）'!$C$80="変更",'⑦2.変更活動積算内訳（PR）'!O379,'①7.積算内訳（PR）'!H378))</f>
        <v/>
      </c>
      <c r="I379" s="1780"/>
      <c r="J379" s="264" t="s">
        <v>148</v>
      </c>
      <c r="K379" s="265"/>
      <c r="L379" s="288" t="str">
        <f t="shared" ref="L379:L386" si="77">IF(SUM(M379:O379)=0,"",SUM(M379:O379))</f>
        <v/>
      </c>
      <c r="M379" s="266"/>
      <c r="N379" s="266"/>
      <c r="O379" s="266"/>
      <c r="P379" s="1367"/>
      <c r="Q379" s="1371"/>
      <c r="R379" s="1372"/>
      <c r="S379" s="259"/>
      <c r="T379" s="257"/>
      <c r="U379" s="180"/>
    </row>
    <row r="380" spans="2:21" ht="18.75" hidden="1" customHeight="1">
      <c r="B380" s="1364"/>
      <c r="C380" s="264" t="s">
        <v>149</v>
      </c>
      <c r="D380" s="265"/>
      <c r="E380" s="288">
        <f t="shared" si="76"/>
        <v>0</v>
      </c>
      <c r="F380" s="288" t="str">
        <f>IF($C$377="","",IF('⑧1.活動計画変更（PR）'!$C$80="変更",'⑦2.変更活動積算内訳（PR）'!M380,'①7.積算内訳（PR）'!F379))</f>
        <v/>
      </c>
      <c r="G380" s="288" t="str">
        <f>IF($C$377="","",IF('⑧1.活動計画変更（PR）'!$C$80="変更",'⑦2.変更活動積算内訳（PR）'!N380,'①7.積算内訳（PR）'!G379))</f>
        <v/>
      </c>
      <c r="H380" s="753" t="str">
        <f>IF($C$377="","",IF('⑧1.活動計画変更（PR）'!$C$80="変更",'⑦2.変更活動積算内訳（PR）'!O380,'①7.積算内訳（PR）'!H379))</f>
        <v/>
      </c>
      <c r="I380" s="1780"/>
      <c r="J380" s="264" t="s">
        <v>149</v>
      </c>
      <c r="K380" s="265"/>
      <c r="L380" s="288" t="str">
        <f t="shared" si="77"/>
        <v/>
      </c>
      <c r="M380" s="266"/>
      <c r="N380" s="266"/>
      <c r="O380" s="266"/>
      <c r="P380" s="1367"/>
      <c r="Q380" s="1371"/>
      <c r="R380" s="1372"/>
      <c r="S380" s="259"/>
      <c r="T380" s="257"/>
      <c r="U380" s="180"/>
    </row>
    <row r="381" spans="2:21" ht="18.75" hidden="1" customHeight="1">
      <c r="B381" s="1364"/>
      <c r="C381" s="269" t="s">
        <v>150</v>
      </c>
      <c r="D381" s="265"/>
      <c r="E381" s="288">
        <f t="shared" si="76"/>
        <v>0</v>
      </c>
      <c r="F381" s="288" t="str">
        <f>IF($C$377="","",IF('⑧1.活動計画変更（PR）'!$C$80="変更",'⑦2.変更活動積算内訳（PR）'!M381,'①7.積算内訳（PR）'!F380))</f>
        <v/>
      </c>
      <c r="G381" s="288" t="str">
        <f>IF($C$377="","",IF('⑧1.活動計画変更（PR）'!$C$80="変更",'⑦2.変更活動積算内訳（PR）'!N381,'①7.積算内訳（PR）'!G380))</f>
        <v/>
      </c>
      <c r="H381" s="753" t="str">
        <f>IF($C$377="","",IF('⑧1.活動計画変更（PR）'!$C$80="変更",'⑦2.変更活動積算内訳（PR）'!O381,'①7.積算内訳（PR）'!H380))</f>
        <v/>
      </c>
      <c r="I381" s="1780"/>
      <c r="J381" s="269" t="s">
        <v>150</v>
      </c>
      <c r="K381" s="265"/>
      <c r="L381" s="288" t="str">
        <f t="shared" si="77"/>
        <v/>
      </c>
      <c r="M381" s="266"/>
      <c r="N381" s="266"/>
      <c r="O381" s="266"/>
      <c r="P381" s="1367"/>
      <c r="Q381" s="1371"/>
      <c r="R381" s="1372"/>
      <c r="S381" s="259"/>
      <c r="T381" s="257"/>
      <c r="U381" s="180"/>
    </row>
    <row r="382" spans="2:21" ht="18.75" hidden="1" customHeight="1">
      <c r="B382" s="1364"/>
      <c r="C382" s="264" t="s">
        <v>151</v>
      </c>
      <c r="D382" s="265"/>
      <c r="E382" s="288">
        <f t="shared" si="76"/>
        <v>0</v>
      </c>
      <c r="F382" s="288" t="str">
        <f>IF($C$377="","",IF('⑧1.活動計画変更（PR）'!$C$80="変更",'⑦2.変更活動積算内訳（PR）'!M382,'①7.積算内訳（PR）'!F381))</f>
        <v/>
      </c>
      <c r="G382" s="288" t="str">
        <f>IF($C$377="","",IF('⑧1.活動計画変更（PR）'!$C$80="変更",'⑦2.変更活動積算内訳（PR）'!N382,'①7.積算内訳（PR）'!G381))</f>
        <v/>
      </c>
      <c r="H382" s="753" t="str">
        <f>IF($C$377="","",IF('⑧1.活動計画変更（PR）'!$C$80="変更",'⑦2.変更活動積算内訳（PR）'!O382,'①7.積算内訳（PR）'!H381))</f>
        <v/>
      </c>
      <c r="I382" s="1780"/>
      <c r="J382" s="264" t="s">
        <v>151</v>
      </c>
      <c r="K382" s="265"/>
      <c r="L382" s="288" t="str">
        <f t="shared" si="77"/>
        <v/>
      </c>
      <c r="M382" s="266"/>
      <c r="N382" s="266"/>
      <c r="O382" s="266"/>
      <c r="P382" s="1367"/>
      <c r="Q382" s="1371"/>
      <c r="R382" s="1372"/>
      <c r="S382" s="268"/>
      <c r="T382" s="270"/>
      <c r="U382" s="180"/>
    </row>
    <row r="383" spans="2:21" ht="18.75" hidden="1" customHeight="1">
      <c r="B383" s="1364"/>
      <c r="C383" s="264" t="s">
        <v>152</v>
      </c>
      <c r="D383" s="265"/>
      <c r="E383" s="288">
        <f t="shared" si="76"/>
        <v>0</v>
      </c>
      <c r="F383" s="754" t="str">
        <f>IF($C$377="","",IF('⑧1.活動計画変更（PR）'!$C$80="変更",'⑦2.変更活動積算内訳（PR）'!M383,'①7.積算内訳（PR）'!F382))</f>
        <v/>
      </c>
      <c r="G383" s="754" t="str">
        <f>IF($C$377="","",IF('⑧1.活動計画変更（PR）'!$C$80="変更",'⑦2.変更活動積算内訳（PR）'!N383,'①7.積算内訳（PR）'!G382))</f>
        <v/>
      </c>
      <c r="H383" s="753" t="str">
        <f>IF($C$377="","",IF('⑧1.活動計画変更（PR）'!$C$80="変更",'⑦2.変更活動積算内訳（PR）'!O383,'①7.積算内訳（PR）'!H382))</f>
        <v/>
      </c>
      <c r="I383" s="1780"/>
      <c r="J383" s="264" t="s">
        <v>152</v>
      </c>
      <c r="K383" s="265"/>
      <c r="L383" s="288" t="str">
        <f t="shared" si="77"/>
        <v/>
      </c>
      <c r="M383" s="278"/>
      <c r="N383" s="278"/>
      <c r="O383" s="278"/>
      <c r="P383" s="1367"/>
      <c r="Q383" s="1373"/>
      <c r="R383" s="1374"/>
      <c r="S383" s="268"/>
      <c r="T383" s="270"/>
      <c r="U383" s="180"/>
    </row>
    <row r="384" spans="2:21" ht="18.75" hidden="1" customHeight="1">
      <c r="B384" s="1364"/>
      <c r="C384" s="272" t="s">
        <v>631</v>
      </c>
      <c r="D384" s="265"/>
      <c r="E384" s="288">
        <f t="shared" si="76"/>
        <v>0</v>
      </c>
      <c r="F384" s="288" t="str">
        <f>IF($C$377="","",IF('⑧1.活動計画変更（PR）'!$C$80="変更",'⑦2.変更活動積算内訳（PR）'!M384,'①7.積算内訳（PR）'!F383))</f>
        <v/>
      </c>
      <c r="G384" s="288" t="str">
        <f>IF($C$377="","",IF('⑧1.活動計画変更（PR）'!$C$80="変更",'⑦2.変更活動積算内訳（PR）'!N384,'①7.積算内訳（PR）'!G383))</f>
        <v/>
      </c>
      <c r="H384" s="753" t="str">
        <f>IF($C$377="","",IF('⑧1.活動計画変更（PR）'!$C$80="変更",'⑦2.変更活動積算内訳（PR）'!O384,'①7.積算内訳（PR）'!H383))</f>
        <v/>
      </c>
      <c r="I384" s="1780"/>
      <c r="J384" s="272" t="s">
        <v>631</v>
      </c>
      <c r="K384" s="265"/>
      <c r="L384" s="288" t="str">
        <f t="shared" si="77"/>
        <v/>
      </c>
      <c r="M384" s="266"/>
      <c r="N384" s="266"/>
      <c r="O384" s="266"/>
      <c r="P384" s="1367"/>
      <c r="Q384" s="1371"/>
      <c r="R384" s="1372"/>
      <c r="S384" s="268"/>
      <c r="T384" s="270"/>
      <c r="U384" s="180"/>
    </row>
    <row r="385" spans="2:21" ht="18.75" hidden="1" customHeight="1">
      <c r="B385" s="1364"/>
      <c r="C385" s="264" t="s">
        <v>153</v>
      </c>
      <c r="D385" s="265"/>
      <c r="E385" s="288">
        <f t="shared" si="76"/>
        <v>0</v>
      </c>
      <c r="F385" s="288" t="str">
        <f>IF($C$377="","",IF('⑧1.活動計画変更（PR）'!$C$80="変更",'⑦2.変更活動積算内訳（PR）'!M385,'①7.積算内訳（PR）'!F384))</f>
        <v/>
      </c>
      <c r="G385" s="288" t="str">
        <f>IF($C$377="","",IF('⑧1.活動計画変更（PR）'!$C$80="変更",'⑦2.変更活動積算内訳（PR）'!N385,'①7.積算内訳（PR）'!G384))</f>
        <v/>
      </c>
      <c r="H385" s="753" t="str">
        <f>IF($C$377="","",IF('⑧1.活動計画変更（PR）'!$C$80="変更",'⑦2.変更活動積算内訳（PR）'!O385,'①7.積算内訳（PR）'!H384))</f>
        <v/>
      </c>
      <c r="I385" s="1780"/>
      <c r="J385" s="264" t="s">
        <v>153</v>
      </c>
      <c r="K385" s="265"/>
      <c r="L385" s="288" t="str">
        <f t="shared" si="77"/>
        <v/>
      </c>
      <c r="M385" s="266"/>
      <c r="N385" s="266"/>
      <c r="O385" s="266"/>
      <c r="P385" s="1367"/>
      <c r="Q385" s="1371"/>
      <c r="R385" s="1372"/>
      <c r="S385" s="268"/>
      <c r="T385" s="270"/>
      <c r="U385" s="180"/>
    </row>
    <row r="386" spans="2:21" ht="18.75" hidden="1" customHeight="1" thickBot="1">
      <c r="B386" s="1365"/>
      <c r="C386" s="273" t="s">
        <v>154</v>
      </c>
      <c r="D386" s="758" t="str">
        <f>IF('①7.積算内訳（PR）'!D385="","",'①7.積算内訳（PR）'!D385)</f>
        <v/>
      </c>
      <c r="E386" s="289">
        <f>SUM(F386:H386)</f>
        <v>0</v>
      </c>
      <c r="F386" s="289" t="str">
        <f>IF($C$377="","",IF('⑧1.活動計画変更（PR）'!$C$80="変更",'⑦2.変更活動積算内訳（PR）'!M386,'①7.積算内訳（PR）'!F385))</f>
        <v/>
      </c>
      <c r="G386" s="289" t="str">
        <f>IF($C$377="","",IF('⑧1.活動計画変更（PR）'!$C$80="変更",'⑦2.変更活動積算内訳（PR）'!N386,'①7.積算内訳（PR）'!G385))</f>
        <v/>
      </c>
      <c r="H386" s="755" t="str">
        <f>IF($C$377="","",IF('⑧1.活動計画変更（PR）'!$C$80="変更",'⑦2.変更活動積算内訳（PR）'!O386,'①7.積算内訳（PR）'!H385))</f>
        <v/>
      </c>
      <c r="I386" s="1781"/>
      <c r="J386" s="273" t="s">
        <v>154</v>
      </c>
      <c r="K386" s="274"/>
      <c r="L386" s="289" t="str">
        <f t="shared" si="77"/>
        <v/>
      </c>
      <c r="M386" s="275"/>
      <c r="N386" s="275"/>
      <c r="O386" s="275"/>
      <c r="P386" s="1368"/>
      <c r="Q386" s="1375"/>
      <c r="R386" s="1376"/>
      <c r="S386" s="268"/>
      <c r="T386" s="270"/>
      <c r="U386" s="180"/>
    </row>
    <row r="387" spans="2:21" ht="37.5" hidden="1" customHeight="1">
      <c r="B387" s="204" t="str">
        <f>IF('⑧1.活動計画変更（PR）'!B82="","",'⑧1.活動計画変更（PR）'!B82)</f>
        <v/>
      </c>
      <c r="C387" s="1377" t="str">
        <f>IF(B387="","",IF('⑧1.活動計画変更（PR）'!D82="","",'⑧1.活動計画変更（PR）'!D82))</f>
        <v/>
      </c>
      <c r="D387" s="1378"/>
      <c r="E387" s="284">
        <f>SUM(E388:E396)</f>
        <v>0</v>
      </c>
      <c r="F387" s="284">
        <f>SUM(F388:F396)</f>
        <v>0</v>
      </c>
      <c r="G387" s="284">
        <f>SUM(G388:G396)</f>
        <v>0</v>
      </c>
      <c r="H387" s="756">
        <f>SUM(H388:H396)</f>
        <v>0</v>
      </c>
      <c r="I387" s="760" t="str">
        <f>IF('⑧1.活動計画変更（PR）'!C83="変更",'⑧1.活動計画変更（PR）'!B82,IF('⑧1.活動計画変更（PR）'!C83="中止",'⑧1.活動計画変更（PR）'!B82,""))</f>
        <v/>
      </c>
      <c r="J387" s="1377" t="str">
        <f>IF('⑧1.活動計画変更（PR）'!C83="変更",'⑧1.活動計画変更（PR）'!D83,"")</f>
        <v/>
      </c>
      <c r="K387" s="1378"/>
      <c r="L387" s="284" t="str">
        <f>IF(SUM(L388:L396)=0,"",SUM(L388:L396))</f>
        <v/>
      </c>
      <c r="M387" s="284" t="str">
        <f>IF(SUM(M388:M396)=0,"",SUM(M388:M396))</f>
        <v/>
      </c>
      <c r="N387" s="284" t="str">
        <f>IF(SUM(N388:N396)=0,"",SUM(N388:N396))</f>
        <v/>
      </c>
      <c r="O387" s="284" t="str">
        <f>IF(SUM(O388:O396)=0,"",SUM(O388:O396))</f>
        <v/>
      </c>
      <c r="P387" s="277"/>
      <c r="Q387" s="1379"/>
      <c r="R387" s="1380"/>
      <c r="S387" s="259"/>
      <c r="T387" s="257"/>
      <c r="U387" s="180"/>
    </row>
    <row r="388" spans="2:21" ht="18.75" hidden="1" customHeight="1">
      <c r="B388" s="1363"/>
      <c r="C388" s="260" t="s">
        <v>147</v>
      </c>
      <c r="D388" s="261"/>
      <c r="E388" s="287">
        <f>SUM(F388:H388)</f>
        <v>0</v>
      </c>
      <c r="F388" s="287" t="str">
        <f>IF($C$387="","",IF('⑧1.活動計画変更（PR）'!$C$82="変更",'⑦2.変更活動積算内訳（PR）'!M388,'①7.積算内訳（PR）'!F387))</f>
        <v/>
      </c>
      <c r="G388" s="287" t="str">
        <f>IF($C$387="","",IF('⑧1.活動計画変更（PR）'!$C$82="変更",'⑦2.変更活動積算内訳（PR）'!N388,'①7.積算内訳（PR）'!G387))</f>
        <v/>
      </c>
      <c r="H388" s="752" t="str">
        <f>IF($C$387="","",IF('⑧1.活動計画変更（PR）'!$C$82="変更",'⑦2.変更活動積算内訳（PR）'!O388,'①7.積算内訳（PR）'!H387))</f>
        <v/>
      </c>
      <c r="I388" s="1779" t="str">
        <f>IF('⑧1.活動計画変更（PR）'!C83="選択","",IF('⑧1.活動計画変更（PR）'!C83="変更",'⑧1.活動計画変更（PR）'!C83,IF('⑧1.活動計画変更（PR）'!C83="中止","中止","")))</f>
        <v/>
      </c>
      <c r="J388" s="260" t="s">
        <v>147</v>
      </c>
      <c r="K388" s="261"/>
      <c r="L388" s="287" t="str">
        <f>IF(SUM(M388:O388)=0,"",SUM(M388:O388))</f>
        <v/>
      </c>
      <c r="M388" s="262"/>
      <c r="N388" s="262"/>
      <c r="O388" s="262"/>
      <c r="P388" s="1366"/>
      <c r="Q388" s="1369"/>
      <c r="R388" s="1370"/>
      <c r="S388" s="268"/>
      <c r="T388" s="270"/>
      <c r="U388" s="180"/>
    </row>
    <row r="389" spans="2:21" ht="18.75" hidden="1" customHeight="1">
      <c r="B389" s="1364"/>
      <c r="C389" s="264" t="s">
        <v>148</v>
      </c>
      <c r="D389" s="265"/>
      <c r="E389" s="288">
        <f t="shared" ref="E389:E395" si="78">SUM(F389:H389)</f>
        <v>0</v>
      </c>
      <c r="F389" s="288" t="str">
        <f>IF($C$387="","",IF('⑧1.活動計画変更（PR）'!$C$82="変更",'⑦2.変更活動積算内訳（PR）'!M389,'①7.積算内訳（PR）'!F388))</f>
        <v/>
      </c>
      <c r="G389" s="288" t="str">
        <f>IF($C$387="","",IF('⑧1.活動計画変更（PR）'!$C$82="変更",'⑦2.変更活動積算内訳（PR）'!N389,'①7.積算内訳（PR）'!G388))</f>
        <v/>
      </c>
      <c r="H389" s="753" t="str">
        <f>IF($C$387="","",IF('⑧1.活動計画変更（PR）'!$C$82="変更",'⑦2.変更活動積算内訳（PR）'!O389,'①7.積算内訳（PR）'!H388))</f>
        <v/>
      </c>
      <c r="I389" s="1780"/>
      <c r="J389" s="264" t="s">
        <v>148</v>
      </c>
      <c r="K389" s="265"/>
      <c r="L389" s="288" t="str">
        <f t="shared" ref="L389:L396" si="79">IF(SUM(M389:O389)=0,"",SUM(M389:O389))</f>
        <v/>
      </c>
      <c r="M389" s="266"/>
      <c r="N389" s="266"/>
      <c r="O389" s="266"/>
      <c r="P389" s="1367"/>
      <c r="Q389" s="1371"/>
      <c r="R389" s="1372"/>
      <c r="S389" s="259"/>
      <c r="T389" s="257"/>
      <c r="U389" s="180"/>
    </row>
    <row r="390" spans="2:21" ht="18.75" hidden="1" customHeight="1">
      <c r="B390" s="1364"/>
      <c r="C390" s="264" t="s">
        <v>149</v>
      </c>
      <c r="D390" s="265"/>
      <c r="E390" s="288">
        <f t="shared" si="78"/>
        <v>0</v>
      </c>
      <c r="F390" s="288" t="str">
        <f>IF($C$387="","",IF('⑧1.活動計画変更（PR）'!$C$82="変更",'⑦2.変更活動積算内訳（PR）'!M390,'①7.積算内訳（PR）'!F389))</f>
        <v/>
      </c>
      <c r="G390" s="288" t="str">
        <f>IF($C$387="","",IF('⑧1.活動計画変更（PR）'!$C$82="変更",'⑦2.変更活動積算内訳（PR）'!N390,'①7.積算内訳（PR）'!G389))</f>
        <v/>
      </c>
      <c r="H390" s="753" t="str">
        <f>IF($C$387="","",IF('⑧1.活動計画変更（PR）'!$C$82="変更",'⑦2.変更活動積算内訳（PR）'!O390,'①7.積算内訳（PR）'!H389))</f>
        <v/>
      </c>
      <c r="I390" s="1780"/>
      <c r="J390" s="264" t="s">
        <v>149</v>
      </c>
      <c r="K390" s="265"/>
      <c r="L390" s="288" t="str">
        <f t="shared" si="79"/>
        <v/>
      </c>
      <c r="M390" s="266"/>
      <c r="N390" s="266"/>
      <c r="O390" s="266"/>
      <c r="P390" s="1367"/>
      <c r="Q390" s="1371"/>
      <c r="R390" s="1372"/>
      <c r="S390" s="259"/>
      <c r="T390" s="257"/>
      <c r="U390" s="180"/>
    </row>
    <row r="391" spans="2:21" ht="18.75" hidden="1" customHeight="1">
      <c r="B391" s="1364"/>
      <c r="C391" s="269" t="s">
        <v>150</v>
      </c>
      <c r="D391" s="265"/>
      <c r="E391" s="288">
        <f t="shared" si="78"/>
        <v>0</v>
      </c>
      <c r="F391" s="288" t="str">
        <f>IF($C$387="","",IF('⑧1.活動計画変更（PR）'!$C$82="変更",'⑦2.変更活動積算内訳（PR）'!M391,'①7.積算内訳（PR）'!F390))</f>
        <v/>
      </c>
      <c r="G391" s="288" t="str">
        <f>IF($C$387="","",IF('⑧1.活動計画変更（PR）'!$C$82="変更",'⑦2.変更活動積算内訳（PR）'!N391,'①7.積算内訳（PR）'!G390))</f>
        <v/>
      </c>
      <c r="H391" s="753" t="str">
        <f>IF($C$387="","",IF('⑧1.活動計画変更（PR）'!$C$82="変更",'⑦2.変更活動積算内訳（PR）'!O391,'①7.積算内訳（PR）'!H390))</f>
        <v/>
      </c>
      <c r="I391" s="1780"/>
      <c r="J391" s="269" t="s">
        <v>150</v>
      </c>
      <c r="K391" s="265"/>
      <c r="L391" s="288" t="str">
        <f t="shared" si="79"/>
        <v/>
      </c>
      <c r="M391" s="266"/>
      <c r="N391" s="266"/>
      <c r="O391" s="266"/>
      <c r="P391" s="1367"/>
      <c r="Q391" s="1371"/>
      <c r="R391" s="1372"/>
      <c r="S391" s="259"/>
      <c r="T391" s="257"/>
      <c r="U391" s="180"/>
    </row>
    <row r="392" spans="2:21" ht="18.75" hidden="1" customHeight="1">
      <c r="B392" s="1364"/>
      <c r="C392" s="264" t="s">
        <v>151</v>
      </c>
      <c r="D392" s="265"/>
      <c r="E392" s="288">
        <f t="shared" si="78"/>
        <v>0</v>
      </c>
      <c r="F392" s="288" t="str">
        <f>IF($C$387="","",IF('⑧1.活動計画変更（PR）'!$C$82="変更",'⑦2.変更活動積算内訳（PR）'!M392,'①7.積算内訳（PR）'!F391))</f>
        <v/>
      </c>
      <c r="G392" s="288" t="str">
        <f>IF($C$387="","",IF('⑧1.活動計画変更（PR）'!$C$82="変更",'⑦2.変更活動積算内訳（PR）'!N392,'①7.積算内訳（PR）'!G391))</f>
        <v/>
      </c>
      <c r="H392" s="753" t="str">
        <f>IF($C$387="","",IF('⑧1.活動計画変更（PR）'!$C$82="変更",'⑦2.変更活動積算内訳（PR）'!O392,'①7.積算内訳（PR）'!H391))</f>
        <v/>
      </c>
      <c r="I392" s="1780"/>
      <c r="J392" s="264" t="s">
        <v>151</v>
      </c>
      <c r="K392" s="265"/>
      <c r="L392" s="288" t="str">
        <f t="shared" si="79"/>
        <v/>
      </c>
      <c r="M392" s="266"/>
      <c r="N392" s="266"/>
      <c r="O392" s="266"/>
      <c r="P392" s="1367"/>
      <c r="Q392" s="1371"/>
      <c r="R392" s="1372"/>
      <c r="S392" s="268"/>
      <c r="T392" s="270"/>
      <c r="U392" s="180"/>
    </row>
    <row r="393" spans="2:21" ht="18.75" hidden="1" customHeight="1">
      <c r="B393" s="1364"/>
      <c r="C393" s="264" t="s">
        <v>152</v>
      </c>
      <c r="D393" s="265"/>
      <c r="E393" s="288">
        <f t="shared" si="78"/>
        <v>0</v>
      </c>
      <c r="F393" s="754" t="str">
        <f>IF($C$387="","",IF('⑧1.活動計画変更（PR）'!$C$82="変更",'⑦2.変更活動積算内訳（PR）'!M393,'①7.積算内訳（PR）'!F392))</f>
        <v/>
      </c>
      <c r="G393" s="754" t="str">
        <f>IF($C$387="","",IF('⑧1.活動計画変更（PR）'!$C$82="変更",'⑦2.変更活動積算内訳（PR）'!N393,'①7.積算内訳（PR）'!G392))</f>
        <v/>
      </c>
      <c r="H393" s="753" t="str">
        <f>IF($C$387="","",IF('⑧1.活動計画変更（PR）'!$C$82="変更",'⑦2.変更活動積算内訳（PR）'!O393,'①7.積算内訳（PR）'!H392))</f>
        <v/>
      </c>
      <c r="I393" s="1780"/>
      <c r="J393" s="264" t="s">
        <v>152</v>
      </c>
      <c r="K393" s="265"/>
      <c r="L393" s="288" t="str">
        <f t="shared" si="79"/>
        <v/>
      </c>
      <c r="M393" s="278"/>
      <c r="N393" s="278"/>
      <c r="O393" s="278"/>
      <c r="P393" s="1367"/>
      <c r="Q393" s="1371"/>
      <c r="R393" s="1372"/>
      <c r="S393" s="268"/>
      <c r="T393" s="270"/>
      <c r="U393" s="180"/>
    </row>
    <row r="394" spans="2:21" ht="18.75" hidden="1" customHeight="1">
      <c r="B394" s="1364"/>
      <c r="C394" s="272" t="s">
        <v>631</v>
      </c>
      <c r="D394" s="265"/>
      <c r="E394" s="288">
        <f t="shared" si="78"/>
        <v>0</v>
      </c>
      <c r="F394" s="288" t="str">
        <f>IF($C$387="","",IF('⑧1.活動計画変更（PR）'!$C$82="変更",'⑦2.変更活動積算内訳（PR）'!M394,'①7.積算内訳（PR）'!F393))</f>
        <v/>
      </c>
      <c r="G394" s="288" t="str">
        <f>IF($C$387="","",IF('⑧1.活動計画変更（PR）'!$C$82="変更",'⑦2.変更活動積算内訳（PR）'!N394,'①7.積算内訳（PR）'!G393))</f>
        <v/>
      </c>
      <c r="H394" s="753" t="str">
        <f>IF($C$387="","",IF('⑧1.活動計画変更（PR）'!$C$82="変更",'⑦2.変更活動積算内訳（PR）'!O394,'①7.積算内訳（PR）'!H393))</f>
        <v/>
      </c>
      <c r="I394" s="1780"/>
      <c r="J394" s="272" t="s">
        <v>631</v>
      </c>
      <c r="K394" s="265"/>
      <c r="L394" s="288" t="str">
        <f t="shared" si="79"/>
        <v/>
      </c>
      <c r="M394" s="266"/>
      <c r="N394" s="266"/>
      <c r="O394" s="266"/>
      <c r="P394" s="1367"/>
      <c r="Q394" s="1371"/>
      <c r="R394" s="1372"/>
      <c r="S394" s="268"/>
      <c r="T394" s="270"/>
      <c r="U394" s="180"/>
    </row>
    <row r="395" spans="2:21" ht="18.75" hidden="1" customHeight="1">
      <c r="B395" s="1364"/>
      <c r="C395" s="264" t="s">
        <v>153</v>
      </c>
      <c r="D395" s="749"/>
      <c r="E395" s="288">
        <f t="shared" si="78"/>
        <v>0</v>
      </c>
      <c r="F395" s="288" t="str">
        <f>IF($C$387="","",IF('⑧1.活動計画変更（PR）'!$C$82="変更",'⑦2.変更活動積算内訳（PR）'!M395,'①7.積算内訳（PR）'!F394))</f>
        <v/>
      </c>
      <c r="G395" s="288" t="str">
        <f>IF($C$387="","",IF('⑧1.活動計画変更（PR）'!$C$82="変更",'⑦2.変更活動積算内訳（PR）'!N395,'①7.積算内訳（PR）'!G394))</f>
        <v/>
      </c>
      <c r="H395" s="753" t="str">
        <f>IF($C$387="","",IF('⑧1.活動計画変更（PR）'!$C$82="変更",'⑦2.変更活動積算内訳（PR）'!O395,'①7.積算内訳（PR）'!H394))</f>
        <v/>
      </c>
      <c r="I395" s="1780"/>
      <c r="J395" s="264" t="s">
        <v>153</v>
      </c>
      <c r="K395" s="265"/>
      <c r="L395" s="288" t="str">
        <f t="shared" si="79"/>
        <v/>
      </c>
      <c r="M395" s="266"/>
      <c r="N395" s="266"/>
      <c r="O395" s="266"/>
      <c r="P395" s="1367"/>
      <c r="Q395" s="1371"/>
      <c r="R395" s="1372"/>
      <c r="S395" s="268"/>
      <c r="T395" s="270"/>
      <c r="U395" s="180"/>
    </row>
    <row r="396" spans="2:21" ht="18.75" hidden="1" customHeight="1" thickBot="1">
      <c r="B396" s="1364"/>
      <c r="C396" s="837" t="s">
        <v>154</v>
      </c>
      <c r="D396" s="758" t="str">
        <f>IF('①7.積算内訳（PR）'!D395="","",'①7.積算内訳（PR）'!D395)</f>
        <v/>
      </c>
      <c r="E396" s="761">
        <f>SUM(F396:H396)</f>
        <v>0</v>
      </c>
      <c r="F396" s="289" t="str">
        <f>IF($C$387="","",IF('⑧1.活動計画変更（PR）'!$C$82="変更",'⑦2.変更活動積算内訳（PR）'!M396,'①7.積算内訳（PR）'!F395))</f>
        <v/>
      </c>
      <c r="G396" s="289" t="str">
        <f>IF($C$387="","",IF('⑧1.活動計画変更（PR）'!$C$82="変更",'⑦2.変更活動積算内訳（PR）'!N396,'①7.積算内訳（PR）'!G395))</f>
        <v/>
      </c>
      <c r="H396" s="755" t="str">
        <f>IF($C$387="","",IF('⑧1.活動計画変更（PR）'!$C$82="変更",'⑦2.変更活動積算内訳（PR）'!O396,'①7.積算内訳（PR）'!H395))</f>
        <v/>
      </c>
      <c r="I396" s="1781"/>
      <c r="J396" s="273" t="s">
        <v>154</v>
      </c>
      <c r="K396" s="274"/>
      <c r="L396" s="761" t="str">
        <f t="shared" si="79"/>
        <v/>
      </c>
      <c r="M396" s="748"/>
      <c r="N396" s="748"/>
      <c r="O396" s="748"/>
      <c r="P396" s="1367"/>
      <c r="Q396" s="1404"/>
      <c r="R396" s="1405"/>
      <c r="S396" s="268"/>
      <c r="T396" s="270"/>
      <c r="U396" s="180"/>
    </row>
    <row r="397" spans="2:21" ht="37.5" hidden="1" customHeight="1">
      <c r="B397" s="285" t="str">
        <f>IF('⑧1.活動計画変更（PR）'!B84="","",'⑧1.活動計画変更（PR）'!B84)</f>
        <v/>
      </c>
      <c r="C397" s="1359" t="str">
        <f>IF(B397="","",IF('⑧1.活動計画変更（PR）'!D84="","",'⑧1.活動計画変更（PR）'!D84))</f>
        <v/>
      </c>
      <c r="D397" s="1360"/>
      <c r="E397" s="286">
        <f>SUM(E398:E406)</f>
        <v>0</v>
      </c>
      <c r="F397" s="286">
        <f>SUM(F398:F406)</f>
        <v>0</v>
      </c>
      <c r="G397" s="286">
        <f>SUM(G398:G406)</f>
        <v>0</v>
      </c>
      <c r="H397" s="757">
        <f>SUM(H398:H406)</f>
        <v>0</v>
      </c>
      <c r="I397" s="760" t="str">
        <f>IF('⑧1.活動計画変更（PR）'!C85="変更",'⑧1.活動計画変更（PR）'!B84,IF('⑧1.活動計画変更（PR）'!C85="中止",'⑧1.活動計画変更（PR）'!B84,""))</f>
        <v/>
      </c>
      <c r="J397" s="1377" t="str">
        <f>IF('⑧1.活動計画変更（PR）'!C85="変更",'⑧1.活動計画変更（PR）'!D85,"")</f>
        <v/>
      </c>
      <c r="K397" s="1378"/>
      <c r="L397" s="286" t="str">
        <f>IF(SUM(L398:L406)=0,"",SUM(L398:L406))</f>
        <v/>
      </c>
      <c r="M397" s="286" t="str">
        <f>IF(SUM(M398:M406)=0,"",SUM(M398:M406))</f>
        <v/>
      </c>
      <c r="N397" s="286" t="str">
        <f>IF(SUM(N398:N406)=0,"",SUM(N398:N406))</f>
        <v/>
      </c>
      <c r="O397" s="286" t="str">
        <f>IF(SUM(O398:O406)=0,"",SUM(O398:O406))</f>
        <v/>
      </c>
      <c r="P397" s="280"/>
      <c r="Q397" s="1361"/>
      <c r="R397" s="1362"/>
      <c r="S397" s="259"/>
      <c r="T397" s="257"/>
      <c r="U397" s="180"/>
    </row>
    <row r="398" spans="2:21" ht="18.75" hidden="1" customHeight="1">
      <c r="B398" s="1363"/>
      <c r="C398" s="260" t="s">
        <v>147</v>
      </c>
      <c r="D398" s="261"/>
      <c r="E398" s="287">
        <f>SUM(F398:H398)</f>
        <v>0</v>
      </c>
      <c r="F398" s="287" t="str">
        <f>IF($C$397="","",IF('⑧1.活動計画変更（PR）'!$C$84="変更",'⑦2.変更活動積算内訳（PR）'!M398,'①7.積算内訳（PR）'!F397))</f>
        <v/>
      </c>
      <c r="G398" s="287" t="str">
        <f>IF($C$397="","",IF('⑧1.活動計画変更（PR）'!$C$84="変更",'⑦2.変更活動積算内訳（PR）'!N398,'①7.積算内訳（PR）'!G397))</f>
        <v/>
      </c>
      <c r="H398" s="752" t="str">
        <f>IF($C$397="","",IF('⑧1.活動計画変更（PR）'!$C$84="変更",'⑦2.変更活動積算内訳（PR）'!O398,'①7.積算内訳（PR）'!H397))</f>
        <v/>
      </c>
      <c r="I398" s="1779" t="str">
        <f>IF('⑧1.活動計画変更（PR）'!C85="選択","",IF('⑧1.活動計画変更（PR）'!C85="変更",'⑧1.活動計画変更（PR）'!C85,IF('⑧1.活動計画変更（PR）'!C85="中止","中止","")))</f>
        <v/>
      </c>
      <c r="J398" s="260" t="s">
        <v>147</v>
      </c>
      <c r="K398" s="261"/>
      <c r="L398" s="287" t="str">
        <f>IF(SUM(M398:O398)=0,"",SUM(M398:O398))</f>
        <v/>
      </c>
      <c r="M398" s="262"/>
      <c r="N398" s="262"/>
      <c r="O398" s="262"/>
      <c r="P398" s="1366"/>
      <c r="Q398" s="1369"/>
      <c r="R398" s="1370"/>
      <c r="S398" s="268"/>
      <c r="T398" s="270"/>
      <c r="U398" s="180"/>
    </row>
    <row r="399" spans="2:21" ht="18.75" hidden="1" customHeight="1">
      <c r="B399" s="1364"/>
      <c r="C399" s="264" t="s">
        <v>148</v>
      </c>
      <c r="D399" s="265"/>
      <c r="E399" s="288">
        <f t="shared" ref="E399:E405" si="80">SUM(F399:H399)</f>
        <v>0</v>
      </c>
      <c r="F399" s="288" t="str">
        <f>IF($C$397="","",IF('⑧1.活動計画変更（PR）'!$C$84="変更",'⑦2.変更活動積算内訳（PR）'!M399,'①7.積算内訳（PR）'!F398))</f>
        <v/>
      </c>
      <c r="G399" s="288" t="str">
        <f>IF($C$397="","",IF('⑧1.活動計画変更（PR）'!$C$84="変更",'⑦2.変更活動積算内訳（PR）'!N399,'①7.積算内訳（PR）'!G398))</f>
        <v/>
      </c>
      <c r="H399" s="753" t="str">
        <f>IF($C$397="","",IF('⑧1.活動計画変更（PR）'!$C$84="変更",'⑦2.変更活動積算内訳（PR）'!O399,'①7.積算内訳（PR）'!H398))</f>
        <v/>
      </c>
      <c r="I399" s="1780"/>
      <c r="J399" s="264" t="s">
        <v>148</v>
      </c>
      <c r="K399" s="265"/>
      <c r="L399" s="288" t="str">
        <f t="shared" ref="L399:L406" si="81">IF(SUM(M399:O399)=0,"",SUM(M399:O399))</f>
        <v/>
      </c>
      <c r="M399" s="266"/>
      <c r="N399" s="266"/>
      <c r="O399" s="266"/>
      <c r="P399" s="1367"/>
      <c r="Q399" s="1371"/>
      <c r="R399" s="1372"/>
      <c r="S399" s="259"/>
      <c r="T399" s="257"/>
      <c r="U399" s="180"/>
    </row>
    <row r="400" spans="2:21" ht="18.75" hidden="1" customHeight="1">
      <c r="B400" s="1364"/>
      <c r="C400" s="264" t="s">
        <v>149</v>
      </c>
      <c r="D400" s="265"/>
      <c r="E400" s="288">
        <f t="shared" si="80"/>
        <v>0</v>
      </c>
      <c r="F400" s="288" t="str">
        <f>IF($C$397="","",IF('⑧1.活動計画変更（PR）'!$C$84="変更",'⑦2.変更活動積算内訳（PR）'!M400,'①7.積算内訳（PR）'!F399))</f>
        <v/>
      </c>
      <c r="G400" s="288" t="str">
        <f>IF($C$397="","",IF('⑧1.活動計画変更（PR）'!$C$84="変更",'⑦2.変更活動積算内訳（PR）'!N400,'①7.積算内訳（PR）'!G399))</f>
        <v/>
      </c>
      <c r="H400" s="753" t="str">
        <f>IF($C$397="","",IF('⑧1.活動計画変更（PR）'!$C$84="変更",'⑦2.変更活動積算内訳（PR）'!O400,'①7.積算内訳（PR）'!H399))</f>
        <v/>
      </c>
      <c r="I400" s="1780"/>
      <c r="J400" s="264" t="s">
        <v>149</v>
      </c>
      <c r="K400" s="265"/>
      <c r="L400" s="288" t="str">
        <f t="shared" si="81"/>
        <v/>
      </c>
      <c r="M400" s="266"/>
      <c r="N400" s="266"/>
      <c r="O400" s="266"/>
      <c r="P400" s="1367"/>
      <c r="Q400" s="1371"/>
      <c r="R400" s="1372"/>
      <c r="S400" s="259"/>
      <c r="T400" s="257"/>
      <c r="U400" s="180"/>
    </row>
    <row r="401" spans="2:21" ht="18.75" hidden="1" customHeight="1">
      <c r="B401" s="1364"/>
      <c r="C401" s="269" t="s">
        <v>150</v>
      </c>
      <c r="D401" s="265"/>
      <c r="E401" s="288">
        <f t="shared" si="80"/>
        <v>0</v>
      </c>
      <c r="F401" s="288" t="str">
        <f>IF($C$397="","",IF('⑧1.活動計画変更（PR）'!$C$84="変更",'⑦2.変更活動積算内訳（PR）'!M401,'①7.積算内訳（PR）'!F400))</f>
        <v/>
      </c>
      <c r="G401" s="288" t="str">
        <f>IF($C$397="","",IF('⑧1.活動計画変更（PR）'!$C$84="変更",'⑦2.変更活動積算内訳（PR）'!N401,'①7.積算内訳（PR）'!G400))</f>
        <v/>
      </c>
      <c r="H401" s="753" t="str">
        <f>IF($C$397="","",IF('⑧1.活動計画変更（PR）'!$C$84="変更",'⑦2.変更活動積算内訳（PR）'!O401,'①7.積算内訳（PR）'!H400))</f>
        <v/>
      </c>
      <c r="I401" s="1780"/>
      <c r="J401" s="269" t="s">
        <v>150</v>
      </c>
      <c r="K401" s="265"/>
      <c r="L401" s="288" t="str">
        <f t="shared" si="81"/>
        <v/>
      </c>
      <c r="M401" s="266"/>
      <c r="N401" s="266"/>
      <c r="O401" s="266"/>
      <c r="P401" s="1367"/>
      <c r="Q401" s="1371"/>
      <c r="R401" s="1372"/>
      <c r="S401" s="259"/>
      <c r="T401" s="257"/>
      <c r="U401" s="180"/>
    </row>
    <row r="402" spans="2:21" ht="18.75" hidden="1" customHeight="1">
      <c r="B402" s="1364"/>
      <c r="C402" s="264" t="s">
        <v>151</v>
      </c>
      <c r="D402" s="265"/>
      <c r="E402" s="288">
        <f t="shared" si="80"/>
        <v>0</v>
      </c>
      <c r="F402" s="288" t="str">
        <f>IF($C$397="","",IF('⑧1.活動計画変更（PR）'!$C$84="変更",'⑦2.変更活動積算内訳（PR）'!M402,'①7.積算内訳（PR）'!F401))</f>
        <v/>
      </c>
      <c r="G402" s="288" t="str">
        <f>IF($C$397="","",IF('⑧1.活動計画変更（PR）'!$C$84="変更",'⑦2.変更活動積算内訳（PR）'!N402,'①7.積算内訳（PR）'!G401))</f>
        <v/>
      </c>
      <c r="H402" s="753" t="str">
        <f>IF($C$397="","",IF('⑧1.活動計画変更（PR）'!$C$84="変更",'⑦2.変更活動積算内訳（PR）'!O402,'①7.積算内訳（PR）'!H401))</f>
        <v/>
      </c>
      <c r="I402" s="1780"/>
      <c r="J402" s="264" t="s">
        <v>151</v>
      </c>
      <c r="K402" s="265"/>
      <c r="L402" s="288" t="str">
        <f t="shared" si="81"/>
        <v/>
      </c>
      <c r="M402" s="266"/>
      <c r="N402" s="266"/>
      <c r="O402" s="266"/>
      <c r="P402" s="1367"/>
      <c r="Q402" s="1371"/>
      <c r="R402" s="1372"/>
      <c r="S402" s="268"/>
      <c r="T402" s="270"/>
      <c r="U402" s="180"/>
    </row>
    <row r="403" spans="2:21" ht="18.75" hidden="1" customHeight="1">
      <c r="B403" s="1364"/>
      <c r="C403" s="264" t="s">
        <v>152</v>
      </c>
      <c r="D403" s="265"/>
      <c r="E403" s="288">
        <f t="shared" si="80"/>
        <v>0</v>
      </c>
      <c r="F403" s="754" t="str">
        <f>IF($C$397="","",IF('⑧1.活動計画変更（PR）'!$C$84="変更",'⑦2.変更活動積算内訳（PR）'!M403,'①7.積算内訳（PR）'!F402))</f>
        <v/>
      </c>
      <c r="G403" s="754" t="str">
        <f>IF($C$397="","",IF('⑧1.活動計画変更（PR）'!$C$84="変更",'⑦2.変更活動積算内訳（PR）'!N403,'①7.積算内訳（PR）'!G402))</f>
        <v/>
      </c>
      <c r="H403" s="753" t="str">
        <f>IF($C$397="","",IF('⑧1.活動計画変更（PR）'!$C$84="変更",'⑦2.変更活動積算内訳（PR）'!O403,'①7.積算内訳（PR）'!H402))</f>
        <v/>
      </c>
      <c r="I403" s="1780"/>
      <c r="J403" s="264" t="s">
        <v>152</v>
      </c>
      <c r="K403" s="265"/>
      <c r="L403" s="288" t="str">
        <f t="shared" si="81"/>
        <v/>
      </c>
      <c r="M403" s="278"/>
      <c r="N403" s="278"/>
      <c r="O403" s="278"/>
      <c r="P403" s="1367"/>
      <c r="Q403" s="1373"/>
      <c r="R403" s="1374"/>
      <c r="S403" s="268"/>
      <c r="T403" s="270"/>
      <c r="U403" s="180"/>
    </row>
    <row r="404" spans="2:21" ht="18.75" hidden="1" customHeight="1">
      <c r="B404" s="1364"/>
      <c r="C404" s="272" t="s">
        <v>631</v>
      </c>
      <c r="D404" s="265"/>
      <c r="E404" s="288">
        <f t="shared" si="80"/>
        <v>0</v>
      </c>
      <c r="F404" s="288" t="str">
        <f>IF($C$397="","",IF('⑧1.活動計画変更（PR）'!$C$84="変更",'⑦2.変更活動積算内訳（PR）'!M404,'①7.積算内訳（PR）'!F403))</f>
        <v/>
      </c>
      <c r="G404" s="288" t="str">
        <f>IF($C$397="","",IF('⑧1.活動計画変更（PR）'!$C$84="変更",'⑦2.変更活動積算内訳（PR）'!N404,'①7.積算内訳（PR）'!G403))</f>
        <v/>
      </c>
      <c r="H404" s="753" t="str">
        <f>IF($C$397="","",IF('⑧1.活動計画変更（PR）'!$C$84="変更",'⑦2.変更活動積算内訳（PR）'!O404,'①7.積算内訳（PR）'!H403))</f>
        <v/>
      </c>
      <c r="I404" s="1780"/>
      <c r="J404" s="272" t="s">
        <v>631</v>
      </c>
      <c r="K404" s="265"/>
      <c r="L404" s="288" t="str">
        <f t="shared" si="81"/>
        <v/>
      </c>
      <c r="M404" s="266"/>
      <c r="N404" s="266"/>
      <c r="O404" s="266"/>
      <c r="P404" s="1367"/>
      <c r="Q404" s="1371"/>
      <c r="R404" s="1372"/>
      <c r="S404" s="268"/>
      <c r="T404" s="270"/>
      <c r="U404" s="180"/>
    </row>
    <row r="405" spans="2:21" ht="18.75" hidden="1" customHeight="1">
      <c r="B405" s="1364"/>
      <c r="C405" s="264" t="s">
        <v>153</v>
      </c>
      <c r="D405" s="265"/>
      <c r="E405" s="288">
        <f t="shared" si="80"/>
        <v>0</v>
      </c>
      <c r="F405" s="288" t="str">
        <f>IF($C$397="","",IF('⑧1.活動計画変更（PR）'!$C$84="変更",'⑦2.変更活動積算内訳（PR）'!M405,'①7.積算内訳（PR）'!F404))</f>
        <v/>
      </c>
      <c r="G405" s="288" t="str">
        <f>IF($C$397="","",IF('⑧1.活動計画変更（PR）'!$C$84="変更",'⑦2.変更活動積算内訳（PR）'!N405,'①7.積算内訳（PR）'!G404))</f>
        <v/>
      </c>
      <c r="H405" s="753" t="str">
        <f>IF($C$397="","",IF('⑧1.活動計画変更（PR）'!$C$84="変更",'⑦2.変更活動積算内訳（PR）'!O405,'①7.積算内訳（PR）'!H404))</f>
        <v/>
      </c>
      <c r="I405" s="1780"/>
      <c r="J405" s="264" t="s">
        <v>153</v>
      </c>
      <c r="K405" s="265"/>
      <c r="L405" s="288" t="str">
        <f t="shared" si="81"/>
        <v/>
      </c>
      <c r="M405" s="266"/>
      <c r="N405" s="266"/>
      <c r="O405" s="266"/>
      <c r="P405" s="1367"/>
      <c r="Q405" s="1371"/>
      <c r="R405" s="1372"/>
      <c r="S405" s="268"/>
      <c r="T405" s="270"/>
      <c r="U405" s="180"/>
    </row>
    <row r="406" spans="2:21" ht="18.75" hidden="1" customHeight="1" thickBot="1">
      <c r="B406" s="1365"/>
      <c r="C406" s="273" t="s">
        <v>154</v>
      </c>
      <c r="D406" s="758" t="str">
        <f>IF('①7.積算内訳（PR）'!D405="","",'①7.積算内訳（PR）'!D405)</f>
        <v/>
      </c>
      <c r="E406" s="289">
        <f>SUM(F406:H406)</f>
        <v>0</v>
      </c>
      <c r="F406" s="289" t="str">
        <f>IF($C$397="","",IF('⑧1.活動計画変更（PR）'!$C$84="変更",'⑦2.変更活動積算内訳（PR）'!M406,'①7.積算内訳（PR）'!F405))</f>
        <v/>
      </c>
      <c r="G406" s="289" t="str">
        <f>IF($C$397="","",IF('⑧1.活動計画変更（PR）'!$C$84="変更",'⑦2.変更活動積算内訳（PR）'!N406,'①7.積算内訳（PR）'!G405))</f>
        <v/>
      </c>
      <c r="H406" s="755" t="str">
        <f>IF($C$397="","",IF('⑧1.活動計画変更（PR）'!$C$84="変更",'⑦2.変更活動積算内訳（PR）'!O406,'①7.積算内訳（PR）'!H405))</f>
        <v/>
      </c>
      <c r="I406" s="1781"/>
      <c r="J406" s="273" t="s">
        <v>154</v>
      </c>
      <c r="K406" s="274"/>
      <c r="L406" s="289" t="str">
        <f t="shared" si="81"/>
        <v/>
      </c>
      <c r="M406" s="275"/>
      <c r="N406" s="275"/>
      <c r="O406" s="275"/>
      <c r="P406" s="1368"/>
      <c r="Q406" s="1375"/>
      <c r="R406" s="1376"/>
      <c r="S406" s="268"/>
      <c r="T406" s="270"/>
      <c r="U406" s="180"/>
    </row>
    <row r="407" spans="2:21" ht="40.5" hidden="1" customHeight="1">
      <c r="B407" s="204" t="str">
        <f>IF('⑧1.活動計画変更（PR）'!B86="","",'⑧1.活動計画変更（PR）'!B86)</f>
        <v/>
      </c>
      <c r="C407" s="1377" t="str">
        <f>IF(B407="","",IF('⑧1.活動計画変更（PR）'!D86="","",'⑧1.活動計画変更（PR）'!D86))</f>
        <v/>
      </c>
      <c r="D407" s="1378"/>
      <c r="E407" s="284">
        <f>SUM(E408:E416)</f>
        <v>0</v>
      </c>
      <c r="F407" s="284">
        <f>SUM(F408:F416)</f>
        <v>0</v>
      </c>
      <c r="G407" s="284">
        <f>SUM(G408:G416)</f>
        <v>0</v>
      </c>
      <c r="H407" s="756">
        <f>SUM(H408:H416)</f>
        <v>0</v>
      </c>
      <c r="I407" s="760" t="str">
        <f>IF('⑧1.活動計画変更（PR）'!C87="変更",'⑧1.活動計画変更（PR）'!B86,IF('⑧1.活動計画変更（PR）'!C87="中止",'⑧1.活動計画変更（PR）'!B86,""))</f>
        <v/>
      </c>
      <c r="J407" s="1377" t="str">
        <f>IF('⑧1.活動計画変更（PR）'!C87="変更",'⑧1.活動計画変更（PR）'!D87,"")</f>
        <v/>
      </c>
      <c r="K407" s="1378"/>
      <c r="L407" s="284" t="str">
        <f>IF(SUM(L408:L416)=0,"",SUM(L408:L416))</f>
        <v/>
      </c>
      <c r="M407" s="284" t="str">
        <f>IF(SUM(M408:M416)=0,"",SUM(M408:M416))</f>
        <v/>
      </c>
      <c r="N407" s="284" t="str">
        <f>IF(SUM(N408:N416)=0,"",SUM(N408:N416))</f>
        <v/>
      </c>
      <c r="O407" s="284" t="str">
        <f>IF(SUM(O408:O416)=0,"",SUM(O408:O416))</f>
        <v/>
      </c>
      <c r="P407" s="279"/>
      <c r="Q407" s="1383"/>
      <c r="R407" s="1384"/>
      <c r="S407" s="259"/>
      <c r="T407" s="146"/>
      <c r="U407" s="180"/>
    </row>
    <row r="408" spans="2:21" ht="18.75" hidden="1" customHeight="1">
      <c r="B408" s="1363"/>
      <c r="C408" s="260" t="s">
        <v>147</v>
      </c>
      <c r="D408" s="261"/>
      <c r="E408" s="287">
        <f>SUM(F408:H408)</f>
        <v>0</v>
      </c>
      <c r="F408" s="287" t="str">
        <f>IF($C$407="","",IF('⑧1.活動計画変更（PR）'!$C$86="変更",'⑦2.変更活動積算内訳（PR）'!M408,'①7.積算内訳（PR）'!F407))</f>
        <v/>
      </c>
      <c r="G408" s="287" t="str">
        <f>IF($C$407="","",IF('⑧1.活動計画変更（PR）'!$C$86="変更",'⑦2.変更活動積算内訳（PR）'!N408,'①7.積算内訳（PR）'!G407))</f>
        <v/>
      </c>
      <c r="H408" s="752" t="str">
        <f>IF($C$407="","",IF('⑧1.活動計画変更（PR）'!$C$86="変更",'⑦2.変更活動積算内訳（PR）'!O408,'①7.積算内訳（PR）'!H407))</f>
        <v/>
      </c>
      <c r="I408" s="1779" t="str">
        <f>IF('⑧1.活動計画変更（PR）'!C87="選択","",IF('⑧1.活動計画変更（PR）'!C87="変更",'⑧1.活動計画変更（PR）'!C87,IF('⑧1.活動計画変更（PR）'!C87="中止","中止","")))</f>
        <v/>
      </c>
      <c r="J408" s="260" t="s">
        <v>147</v>
      </c>
      <c r="K408" s="261"/>
      <c r="L408" s="287" t="str">
        <f>IF(SUM(M408:O408)=0,"",SUM(M408:O408))</f>
        <v/>
      </c>
      <c r="M408" s="262"/>
      <c r="N408" s="262"/>
      <c r="O408" s="262"/>
      <c r="P408" s="1385"/>
      <c r="Q408" s="1369"/>
      <c r="R408" s="1370"/>
      <c r="S408" s="259"/>
      <c r="T408" s="151"/>
      <c r="U408" s="180"/>
    </row>
    <row r="409" spans="2:21" ht="18.75" hidden="1" customHeight="1">
      <c r="B409" s="1364"/>
      <c r="C409" s="264" t="s">
        <v>148</v>
      </c>
      <c r="D409" s="265"/>
      <c r="E409" s="288">
        <f t="shared" ref="E409:E415" si="82">SUM(F409:H409)</f>
        <v>0</v>
      </c>
      <c r="F409" s="288" t="str">
        <f>IF($C$407="","",IF('⑧1.活動計画変更（PR）'!$C$86="変更",'⑦2.変更活動積算内訳（PR）'!M409,'①7.積算内訳（PR）'!F408))</f>
        <v/>
      </c>
      <c r="G409" s="288" t="str">
        <f>IF($C$407="","",IF('⑧1.活動計画変更（PR）'!$C$86="変更",'⑦2.変更活動積算内訳（PR）'!N409,'①7.積算内訳（PR）'!G408))</f>
        <v/>
      </c>
      <c r="H409" s="753" t="str">
        <f>IF($C$407="","",IF('⑧1.活動計画変更（PR）'!$C$86="変更",'⑦2.変更活動積算内訳（PR）'!O409,'①7.積算内訳（PR）'!H408))</f>
        <v/>
      </c>
      <c r="I409" s="1780"/>
      <c r="J409" s="264" t="s">
        <v>148</v>
      </c>
      <c r="K409" s="265"/>
      <c r="L409" s="288" t="str">
        <f t="shared" ref="L409:L416" si="83">IF(SUM(M409:O409)=0,"",SUM(M409:O409))</f>
        <v/>
      </c>
      <c r="M409" s="266"/>
      <c r="N409" s="266"/>
      <c r="O409" s="266"/>
      <c r="P409" s="1367"/>
      <c r="Q409" s="1371"/>
      <c r="R409" s="1372"/>
      <c r="S409" s="268"/>
      <c r="T409" s="412"/>
      <c r="U409" s="180"/>
    </row>
    <row r="410" spans="2:21" ht="18.75" hidden="1" customHeight="1">
      <c r="B410" s="1364"/>
      <c r="C410" s="264" t="s">
        <v>149</v>
      </c>
      <c r="D410" s="265"/>
      <c r="E410" s="288">
        <f t="shared" si="82"/>
        <v>0</v>
      </c>
      <c r="F410" s="288" t="str">
        <f>IF($C$407="","",IF('⑧1.活動計画変更（PR）'!$C$86="変更",'⑦2.変更活動積算内訳（PR）'!M410,'①7.積算内訳（PR）'!F409))</f>
        <v/>
      </c>
      <c r="G410" s="288" t="str">
        <f>IF($C$407="","",IF('⑧1.活動計画変更（PR）'!$C$86="変更",'⑦2.変更活動積算内訳（PR）'!N410,'①7.積算内訳（PR）'!G409))</f>
        <v/>
      </c>
      <c r="H410" s="753" t="str">
        <f>IF($C$407="","",IF('⑧1.活動計画変更（PR）'!$C$86="変更",'⑦2.変更活動積算内訳（PR）'!O410,'①7.積算内訳（PR）'!H409))</f>
        <v/>
      </c>
      <c r="I410" s="1780"/>
      <c r="J410" s="264" t="s">
        <v>149</v>
      </c>
      <c r="K410" s="265"/>
      <c r="L410" s="288" t="str">
        <f t="shared" si="83"/>
        <v/>
      </c>
      <c r="M410" s="266"/>
      <c r="N410" s="266"/>
      <c r="O410" s="266"/>
      <c r="P410" s="1367"/>
      <c r="Q410" s="1371"/>
      <c r="R410" s="1372"/>
      <c r="S410" s="268"/>
      <c r="T410" s="146"/>
      <c r="U410" s="180"/>
    </row>
    <row r="411" spans="2:21" ht="18.75" hidden="1" customHeight="1">
      <c r="B411" s="1364"/>
      <c r="C411" s="269" t="s">
        <v>150</v>
      </c>
      <c r="D411" s="265"/>
      <c r="E411" s="288">
        <f t="shared" si="82"/>
        <v>0</v>
      </c>
      <c r="F411" s="288" t="str">
        <f>IF($C$407="","",IF('⑧1.活動計画変更（PR）'!$C$86="変更",'⑦2.変更活動積算内訳（PR）'!M411,'①7.積算内訳（PR）'!F410))</f>
        <v/>
      </c>
      <c r="G411" s="288" t="str">
        <f>IF($C$407="","",IF('⑧1.活動計画変更（PR）'!$C$86="変更",'⑦2.変更活動積算内訳（PR）'!N411,'①7.積算内訳（PR）'!G410))</f>
        <v/>
      </c>
      <c r="H411" s="753" t="str">
        <f>IF($C$407="","",IF('⑧1.活動計画変更（PR）'!$C$86="変更",'⑦2.変更活動積算内訳（PR）'!O411,'①7.積算内訳（PR）'!H410))</f>
        <v/>
      </c>
      <c r="I411" s="1780"/>
      <c r="J411" s="269" t="s">
        <v>150</v>
      </c>
      <c r="K411" s="265"/>
      <c r="L411" s="288" t="str">
        <f t="shared" si="83"/>
        <v/>
      </c>
      <c r="M411" s="266"/>
      <c r="N411" s="266"/>
      <c r="O411" s="266"/>
      <c r="P411" s="1367"/>
      <c r="Q411" s="1371"/>
      <c r="R411" s="1372"/>
      <c r="S411" s="268"/>
      <c r="T411" s="668"/>
      <c r="U411" s="180"/>
    </row>
    <row r="412" spans="2:21" ht="18.75" hidden="1" customHeight="1">
      <c r="B412" s="1364"/>
      <c r="C412" s="264" t="s">
        <v>151</v>
      </c>
      <c r="D412" s="265"/>
      <c r="E412" s="288">
        <f t="shared" si="82"/>
        <v>0</v>
      </c>
      <c r="F412" s="288" t="str">
        <f>IF($C$407="","",IF('⑧1.活動計画変更（PR）'!$C$86="変更",'⑦2.変更活動積算内訳（PR）'!M412,'①7.積算内訳（PR）'!F411))</f>
        <v/>
      </c>
      <c r="G412" s="288" t="str">
        <f>IF($C$407="","",IF('⑧1.活動計画変更（PR）'!$C$86="変更",'⑦2.変更活動積算内訳（PR）'!N412,'①7.積算内訳（PR）'!G411))</f>
        <v/>
      </c>
      <c r="H412" s="753" t="str">
        <f>IF($C$407="","",IF('⑧1.活動計画変更（PR）'!$C$86="変更",'⑦2.変更活動積算内訳（PR）'!O412,'①7.積算内訳（PR）'!H411))</f>
        <v/>
      </c>
      <c r="I412" s="1780"/>
      <c r="J412" s="264" t="s">
        <v>151</v>
      </c>
      <c r="K412" s="265"/>
      <c r="L412" s="288" t="str">
        <f t="shared" si="83"/>
        <v/>
      </c>
      <c r="M412" s="266"/>
      <c r="N412" s="266"/>
      <c r="O412" s="266"/>
      <c r="P412" s="1367"/>
      <c r="Q412" s="1371"/>
      <c r="R412" s="1372"/>
      <c r="S412" s="259"/>
      <c r="T412" s="257"/>
      <c r="U412" s="180"/>
    </row>
    <row r="413" spans="2:21" ht="18.75" hidden="1" customHeight="1">
      <c r="B413" s="1364"/>
      <c r="C413" s="264" t="s">
        <v>152</v>
      </c>
      <c r="D413" s="265"/>
      <c r="E413" s="288">
        <f t="shared" si="82"/>
        <v>0</v>
      </c>
      <c r="F413" s="754" t="str">
        <f>IF($C$407="","",IF('⑧1.活動計画変更（PR）'!$C$86="変更",'⑦2.変更活動積算内訳（PR）'!M413,'①7.積算内訳（PR）'!F412))</f>
        <v/>
      </c>
      <c r="G413" s="754" t="str">
        <f>IF($C$407="","",IF('⑧1.活動計画変更（PR）'!$C$86="変更",'⑦2.変更活動積算内訳（PR）'!N413,'①7.積算内訳（PR）'!G412))</f>
        <v/>
      </c>
      <c r="H413" s="753" t="str">
        <f>IF($C$407="","",IF('⑧1.活動計画変更（PR）'!$C$86="変更",'⑦2.変更活動積算内訳（PR）'!O413,'①7.積算内訳（PR）'!H412))</f>
        <v/>
      </c>
      <c r="I413" s="1780"/>
      <c r="J413" s="264" t="s">
        <v>152</v>
      </c>
      <c r="K413" s="265"/>
      <c r="L413" s="288" t="str">
        <f t="shared" si="83"/>
        <v/>
      </c>
      <c r="M413" s="278"/>
      <c r="N413" s="278"/>
      <c r="O413" s="278"/>
      <c r="P413" s="1367"/>
      <c r="Q413" s="1373"/>
      <c r="R413" s="1374"/>
      <c r="S413" s="259"/>
      <c r="T413" s="257"/>
      <c r="U413" s="180"/>
    </row>
    <row r="414" spans="2:21" ht="18.75" hidden="1" customHeight="1">
      <c r="B414" s="1364"/>
      <c r="C414" s="272" t="s">
        <v>631</v>
      </c>
      <c r="D414" s="265"/>
      <c r="E414" s="288">
        <f t="shared" si="82"/>
        <v>0</v>
      </c>
      <c r="F414" s="288" t="str">
        <f>IF($C$407="","",IF('⑧1.活動計画変更（PR）'!$C$86="変更",'⑦2.変更活動積算内訳（PR）'!M414,'①7.積算内訳（PR）'!F413))</f>
        <v/>
      </c>
      <c r="G414" s="288" t="str">
        <f>IF($C$407="","",IF('⑧1.活動計画変更（PR）'!$C$86="変更",'⑦2.変更活動積算内訳（PR）'!N414,'①7.積算内訳（PR）'!G413))</f>
        <v/>
      </c>
      <c r="H414" s="753" t="str">
        <f>IF($C$407="","",IF('⑧1.活動計画変更（PR）'!$C$86="変更",'⑦2.変更活動積算内訳（PR）'!O414,'①7.積算内訳（PR）'!H413))</f>
        <v/>
      </c>
      <c r="I414" s="1780"/>
      <c r="J414" s="272" t="s">
        <v>631</v>
      </c>
      <c r="K414" s="265"/>
      <c r="L414" s="288" t="str">
        <f t="shared" si="83"/>
        <v/>
      </c>
      <c r="M414" s="266"/>
      <c r="N414" s="266"/>
      <c r="O414" s="266"/>
      <c r="P414" s="1367"/>
      <c r="Q414" s="1371"/>
      <c r="R414" s="1372"/>
      <c r="S414" s="259"/>
      <c r="T414" s="257"/>
      <c r="U414" s="180"/>
    </row>
    <row r="415" spans="2:21" ht="18.75" hidden="1" customHeight="1">
      <c r="B415" s="1364"/>
      <c r="C415" s="264" t="s">
        <v>153</v>
      </c>
      <c r="D415" s="265"/>
      <c r="E415" s="288">
        <f t="shared" si="82"/>
        <v>0</v>
      </c>
      <c r="F415" s="288" t="str">
        <f>IF($C$407="","",IF('⑧1.活動計画変更（PR）'!$C$86="変更",'⑦2.変更活動積算内訳（PR）'!M415,'①7.積算内訳（PR）'!F414))</f>
        <v/>
      </c>
      <c r="G415" s="288" t="str">
        <f>IF($C$407="","",IF('⑧1.活動計画変更（PR）'!$C$86="変更",'⑦2.変更活動積算内訳（PR）'!N415,'①7.積算内訳（PR）'!G414))</f>
        <v/>
      </c>
      <c r="H415" s="753" t="str">
        <f>IF($C$407="","",IF('⑧1.活動計画変更（PR）'!$C$86="変更",'⑦2.変更活動積算内訳（PR）'!O415,'①7.積算内訳（PR）'!H414))</f>
        <v/>
      </c>
      <c r="I415" s="1780"/>
      <c r="J415" s="264" t="s">
        <v>153</v>
      </c>
      <c r="K415" s="265"/>
      <c r="L415" s="288" t="str">
        <f t="shared" si="83"/>
        <v/>
      </c>
      <c r="M415" s="266"/>
      <c r="N415" s="266"/>
      <c r="O415" s="266"/>
      <c r="P415" s="1367"/>
      <c r="Q415" s="1371"/>
      <c r="R415" s="1372"/>
      <c r="S415" s="259"/>
      <c r="T415" s="257"/>
      <c r="U415" s="180"/>
    </row>
    <row r="416" spans="2:21" ht="18.75" hidden="1" customHeight="1" thickBot="1">
      <c r="B416" s="1365"/>
      <c r="C416" s="273" t="s">
        <v>154</v>
      </c>
      <c r="D416" s="758" t="str">
        <f>IF('①7.積算内訳（PR）'!D415="","",'①7.積算内訳（PR）'!D415)</f>
        <v/>
      </c>
      <c r="E416" s="289">
        <f>SUM(F416:H416)</f>
        <v>0</v>
      </c>
      <c r="F416" s="289" t="str">
        <f>IF($C$407="","",IF('⑧1.活動計画変更（PR）'!$C$86="変更",'⑦2.変更活動積算内訳（PR）'!M416,'①7.積算内訳（PR）'!F415))</f>
        <v/>
      </c>
      <c r="G416" s="289" t="str">
        <f>IF($C$407="","",IF('⑧1.活動計画変更（PR）'!$C$86="変更",'⑦2.変更活動積算内訳（PR）'!N416,'①7.積算内訳（PR）'!G415))</f>
        <v/>
      </c>
      <c r="H416" s="755" t="str">
        <f>IF($C$407="","",IF('⑧1.活動計画変更（PR）'!$C$86="変更",'⑦2.変更活動積算内訳（PR）'!O416,'①7.積算内訳（PR）'!H415))</f>
        <v/>
      </c>
      <c r="I416" s="1781"/>
      <c r="J416" s="273" t="s">
        <v>154</v>
      </c>
      <c r="K416" s="274"/>
      <c r="L416" s="289" t="str">
        <f t="shared" si="83"/>
        <v/>
      </c>
      <c r="M416" s="275"/>
      <c r="N416" s="275"/>
      <c r="O416" s="275"/>
      <c r="P416" s="1368"/>
      <c r="Q416" s="1375"/>
      <c r="R416" s="1376"/>
      <c r="S416" s="259"/>
      <c r="T416" s="257"/>
      <c r="U416" s="180"/>
    </row>
    <row r="417" spans="2:21" ht="37.5" hidden="1" customHeight="1">
      <c r="B417" s="204" t="str">
        <f>IF('⑧1.活動計画変更（PR）'!B88="","",'⑧1.活動計画変更（PR）'!B88)</f>
        <v/>
      </c>
      <c r="C417" s="1377" t="str">
        <f>IF(B417="","",IF('⑧1.活動計画変更（PR）'!D88="","",'⑧1.活動計画変更（PR）'!D88))</f>
        <v/>
      </c>
      <c r="D417" s="1378"/>
      <c r="E417" s="284">
        <f>SUM(E418:E426)</f>
        <v>0</v>
      </c>
      <c r="F417" s="284">
        <f>SUM(F418:F426)</f>
        <v>0</v>
      </c>
      <c r="G417" s="284">
        <f>SUM(G418:G426)</f>
        <v>0</v>
      </c>
      <c r="H417" s="756">
        <f>SUM(H418:H426)</f>
        <v>0</v>
      </c>
      <c r="I417" s="760" t="str">
        <f>IF('⑧1.活動計画変更（PR）'!C89="変更",'⑧1.活動計画変更（PR）'!B88,IF('⑧1.活動計画変更（PR）'!C89="中止",'⑧1.活動計画変更（PR）'!B88,""))</f>
        <v/>
      </c>
      <c r="J417" s="1377" t="str">
        <f>IF('⑧1.活動計画変更（PR）'!C89="変更",'⑧1.活動計画変更（PR）'!D89,"")</f>
        <v/>
      </c>
      <c r="K417" s="1378"/>
      <c r="L417" s="284" t="str">
        <f>IF(SUM(L418:L426)=0,"",SUM(L418:L426))</f>
        <v/>
      </c>
      <c r="M417" s="284" t="str">
        <f>IF(SUM(M418:M426)=0,"",SUM(M418:M426))</f>
        <v/>
      </c>
      <c r="N417" s="284" t="str">
        <f>IF(SUM(N418:N426)=0,"",SUM(N418:N426))</f>
        <v/>
      </c>
      <c r="O417" s="284" t="str">
        <f>IF(SUM(O418:O426)=0,"",SUM(O418:O426))</f>
        <v/>
      </c>
      <c r="P417" s="277"/>
      <c r="Q417" s="1379"/>
      <c r="R417" s="1380"/>
      <c r="S417" s="259"/>
      <c r="T417" s="257"/>
      <c r="U417" s="180"/>
    </row>
    <row r="418" spans="2:21" ht="18.75" hidden="1" customHeight="1">
      <c r="B418" s="1363"/>
      <c r="C418" s="260" t="s">
        <v>147</v>
      </c>
      <c r="D418" s="261"/>
      <c r="E418" s="287">
        <f>SUM(F418:H418)</f>
        <v>0</v>
      </c>
      <c r="F418" s="287" t="str">
        <f>IF($C$417="","",IF('⑧1.活動計画変更（PR）'!$C$88="変更",'⑦2.変更活動積算内訳（PR）'!M418,'①7.積算内訳（PR）'!F417))</f>
        <v/>
      </c>
      <c r="G418" s="287" t="str">
        <f>IF($C$417="","",IF('⑧1.活動計画変更（PR）'!$C$88="変更",'⑦2.変更活動積算内訳（PR）'!N418,'①7.積算内訳（PR）'!G417))</f>
        <v/>
      </c>
      <c r="H418" s="752" t="str">
        <f>IF($C$417="","",IF('⑧1.活動計画変更（PR）'!$C$88="変更",'⑦2.変更活動積算内訳（PR）'!O418,'①7.積算内訳（PR）'!H417))</f>
        <v/>
      </c>
      <c r="I418" s="1779" t="str">
        <f>IF('⑧1.活動計画変更（PR）'!C89="選択","",IF('⑧1.活動計画変更（PR）'!C89="変更",'⑧1.活動計画変更（PR）'!C89,IF('⑧1.活動計画変更（PR）'!C89="中止","中止","")))</f>
        <v/>
      </c>
      <c r="J418" s="260" t="s">
        <v>147</v>
      </c>
      <c r="K418" s="261"/>
      <c r="L418" s="287" t="str">
        <f>IF(SUM(M418:O418)=0,"",SUM(M418:O418))</f>
        <v/>
      </c>
      <c r="M418" s="262"/>
      <c r="N418" s="262"/>
      <c r="O418" s="262"/>
      <c r="P418" s="1366"/>
      <c r="Q418" s="1369"/>
      <c r="R418" s="1370"/>
      <c r="S418" s="268"/>
      <c r="T418" s="270"/>
      <c r="U418" s="180"/>
    </row>
    <row r="419" spans="2:21" ht="18.75" hidden="1" customHeight="1">
      <c r="B419" s="1364"/>
      <c r="C419" s="264" t="s">
        <v>148</v>
      </c>
      <c r="D419" s="265"/>
      <c r="E419" s="288">
        <f t="shared" ref="E419:E425" si="84">SUM(F419:H419)</f>
        <v>0</v>
      </c>
      <c r="F419" s="288" t="str">
        <f>IF($C$417="","",IF('⑧1.活動計画変更（PR）'!$C$88="変更",'⑦2.変更活動積算内訳（PR）'!M419,'①7.積算内訳（PR）'!F418))</f>
        <v/>
      </c>
      <c r="G419" s="288" t="str">
        <f>IF($C$417="","",IF('⑧1.活動計画変更（PR）'!$C$88="変更",'⑦2.変更活動積算内訳（PR）'!N419,'①7.積算内訳（PR）'!G418))</f>
        <v/>
      </c>
      <c r="H419" s="753" t="str">
        <f>IF($C$417="","",IF('⑧1.活動計画変更（PR）'!$C$88="変更",'⑦2.変更活動積算内訳（PR）'!O419,'①7.積算内訳（PR）'!H418))</f>
        <v/>
      </c>
      <c r="I419" s="1780"/>
      <c r="J419" s="264" t="s">
        <v>148</v>
      </c>
      <c r="K419" s="265"/>
      <c r="L419" s="288" t="str">
        <f t="shared" ref="L419:L426" si="85">IF(SUM(M419:O419)=0,"",SUM(M419:O419))</f>
        <v/>
      </c>
      <c r="M419" s="266"/>
      <c r="N419" s="266"/>
      <c r="O419" s="266"/>
      <c r="P419" s="1367"/>
      <c r="Q419" s="1371"/>
      <c r="R419" s="1372"/>
      <c r="S419" s="259"/>
      <c r="T419" s="257"/>
      <c r="U419" s="180"/>
    </row>
    <row r="420" spans="2:21" ht="18.75" hidden="1" customHeight="1">
      <c r="B420" s="1364"/>
      <c r="C420" s="264" t="s">
        <v>149</v>
      </c>
      <c r="D420" s="265"/>
      <c r="E420" s="288">
        <f t="shared" si="84"/>
        <v>0</v>
      </c>
      <c r="F420" s="288" t="str">
        <f>IF($C$417="","",IF('⑧1.活動計画変更（PR）'!$C$88="変更",'⑦2.変更活動積算内訳（PR）'!M420,'①7.積算内訳（PR）'!F419))</f>
        <v/>
      </c>
      <c r="G420" s="288" t="str">
        <f>IF($C$417="","",IF('⑧1.活動計画変更（PR）'!$C$88="変更",'⑦2.変更活動積算内訳（PR）'!N420,'①7.積算内訳（PR）'!G419))</f>
        <v/>
      </c>
      <c r="H420" s="753" t="str">
        <f>IF($C$417="","",IF('⑧1.活動計画変更（PR）'!$C$88="変更",'⑦2.変更活動積算内訳（PR）'!O420,'①7.積算内訳（PR）'!H419))</f>
        <v/>
      </c>
      <c r="I420" s="1780"/>
      <c r="J420" s="264" t="s">
        <v>149</v>
      </c>
      <c r="K420" s="265"/>
      <c r="L420" s="288" t="str">
        <f t="shared" si="85"/>
        <v/>
      </c>
      <c r="M420" s="266"/>
      <c r="N420" s="266"/>
      <c r="O420" s="266"/>
      <c r="P420" s="1367"/>
      <c r="Q420" s="1371"/>
      <c r="R420" s="1372"/>
      <c r="S420" s="259"/>
      <c r="T420" s="257"/>
      <c r="U420" s="180"/>
    </row>
    <row r="421" spans="2:21" ht="18.75" hidden="1" customHeight="1">
      <c r="B421" s="1364"/>
      <c r="C421" s="269" t="s">
        <v>150</v>
      </c>
      <c r="D421" s="265"/>
      <c r="E421" s="288">
        <f t="shared" si="84"/>
        <v>0</v>
      </c>
      <c r="F421" s="288" t="str">
        <f>IF($C$417="","",IF('⑧1.活動計画変更（PR）'!$C$88="変更",'⑦2.変更活動積算内訳（PR）'!M421,'①7.積算内訳（PR）'!F420))</f>
        <v/>
      </c>
      <c r="G421" s="288" t="str">
        <f>IF($C$417="","",IF('⑧1.活動計画変更（PR）'!$C$88="変更",'⑦2.変更活動積算内訳（PR）'!N421,'①7.積算内訳（PR）'!G420))</f>
        <v/>
      </c>
      <c r="H421" s="753" t="str">
        <f>IF($C$417="","",IF('⑧1.活動計画変更（PR）'!$C$88="変更",'⑦2.変更活動積算内訳（PR）'!O421,'①7.積算内訳（PR）'!H420))</f>
        <v/>
      </c>
      <c r="I421" s="1780"/>
      <c r="J421" s="269" t="s">
        <v>150</v>
      </c>
      <c r="K421" s="265"/>
      <c r="L421" s="288" t="str">
        <f t="shared" si="85"/>
        <v/>
      </c>
      <c r="M421" s="266"/>
      <c r="N421" s="266"/>
      <c r="O421" s="266"/>
      <c r="P421" s="1367"/>
      <c r="Q421" s="1371"/>
      <c r="R421" s="1372"/>
      <c r="S421" s="259"/>
      <c r="T421" s="257"/>
      <c r="U421" s="180"/>
    </row>
    <row r="422" spans="2:21" ht="18.75" hidden="1" customHeight="1">
      <c r="B422" s="1364"/>
      <c r="C422" s="264" t="s">
        <v>151</v>
      </c>
      <c r="D422" s="265"/>
      <c r="E422" s="288">
        <f t="shared" si="84"/>
        <v>0</v>
      </c>
      <c r="F422" s="288" t="str">
        <f>IF($C$417="","",IF('⑧1.活動計画変更（PR）'!$C$88="変更",'⑦2.変更活動積算内訳（PR）'!M422,'①7.積算内訳（PR）'!F421))</f>
        <v/>
      </c>
      <c r="G422" s="288" t="str">
        <f>IF($C$417="","",IF('⑧1.活動計画変更（PR）'!$C$88="変更",'⑦2.変更活動積算内訳（PR）'!N422,'①7.積算内訳（PR）'!G421))</f>
        <v/>
      </c>
      <c r="H422" s="753" t="str">
        <f>IF($C$417="","",IF('⑧1.活動計画変更（PR）'!$C$88="変更",'⑦2.変更活動積算内訳（PR）'!O422,'①7.積算内訳（PR）'!H421))</f>
        <v/>
      </c>
      <c r="I422" s="1780"/>
      <c r="J422" s="264" t="s">
        <v>151</v>
      </c>
      <c r="K422" s="265"/>
      <c r="L422" s="288" t="str">
        <f t="shared" si="85"/>
        <v/>
      </c>
      <c r="M422" s="266"/>
      <c r="N422" s="266"/>
      <c r="O422" s="266"/>
      <c r="P422" s="1367"/>
      <c r="Q422" s="1371"/>
      <c r="R422" s="1372"/>
      <c r="S422" s="268"/>
      <c r="T422" s="270"/>
      <c r="U422" s="180"/>
    </row>
    <row r="423" spans="2:21" ht="18.75" hidden="1" customHeight="1">
      <c r="B423" s="1364"/>
      <c r="C423" s="264" t="s">
        <v>152</v>
      </c>
      <c r="D423" s="265"/>
      <c r="E423" s="288">
        <f t="shared" si="84"/>
        <v>0</v>
      </c>
      <c r="F423" s="754" t="str">
        <f>IF($C$417="","",IF('⑧1.活動計画変更（PR）'!$C$88="変更",'⑦2.変更活動積算内訳（PR）'!M423,'①7.積算内訳（PR）'!F422))</f>
        <v/>
      </c>
      <c r="G423" s="754" t="str">
        <f>IF($C$417="","",IF('⑧1.活動計画変更（PR）'!$C$88="変更",'⑦2.変更活動積算内訳（PR）'!N423,'①7.積算内訳（PR）'!G422))</f>
        <v/>
      </c>
      <c r="H423" s="753" t="str">
        <f>IF($C$417="","",IF('⑧1.活動計画変更（PR）'!$C$88="変更",'⑦2.変更活動積算内訳（PR）'!O423,'①7.積算内訳（PR）'!H422))</f>
        <v/>
      </c>
      <c r="I423" s="1780"/>
      <c r="J423" s="264" t="s">
        <v>152</v>
      </c>
      <c r="K423" s="265"/>
      <c r="L423" s="288" t="str">
        <f t="shared" si="85"/>
        <v/>
      </c>
      <c r="M423" s="278"/>
      <c r="N423" s="278"/>
      <c r="O423" s="278"/>
      <c r="P423" s="1367"/>
      <c r="Q423" s="1371"/>
      <c r="R423" s="1372"/>
      <c r="S423" s="268"/>
      <c r="T423" s="270"/>
      <c r="U423" s="180"/>
    </row>
    <row r="424" spans="2:21" ht="18.75" hidden="1" customHeight="1">
      <c r="B424" s="1364"/>
      <c r="C424" s="272" t="s">
        <v>631</v>
      </c>
      <c r="D424" s="265"/>
      <c r="E424" s="288">
        <f t="shared" si="84"/>
        <v>0</v>
      </c>
      <c r="F424" s="288" t="str">
        <f>IF($C$417="","",IF('⑧1.活動計画変更（PR）'!$C$88="変更",'⑦2.変更活動積算内訳（PR）'!M424,'①7.積算内訳（PR）'!F423))</f>
        <v/>
      </c>
      <c r="G424" s="288" t="str">
        <f>IF($C$417="","",IF('⑧1.活動計画変更（PR）'!$C$88="変更",'⑦2.変更活動積算内訳（PR）'!N424,'①7.積算内訳（PR）'!G423))</f>
        <v/>
      </c>
      <c r="H424" s="753" t="str">
        <f>IF($C$417="","",IF('⑧1.活動計画変更（PR）'!$C$88="変更",'⑦2.変更活動積算内訳（PR）'!O424,'①7.積算内訳（PR）'!H423))</f>
        <v/>
      </c>
      <c r="I424" s="1780"/>
      <c r="J424" s="272" t="s">
        <v>631</v>
      </c>
      <c r="K424" s="265"/>
      <c r="L424" s="288" t="str">
        <f t="shared" si="85"/>
        <v/>
      </c>
      <c r="M424" s="266"/>
      <c r="N424" s="266"/>
      <c r="O424" s="266"/>
      <c r="P424" s="1367"/>
      <c r="Q424" s="1371"/>
      <c r="R424" s="1372"/>
      <c r="S424" s="268"/>
      <c r="T424" s="270"/>
      <c r="U424" s="180"/>
    </row>
    <row r="425" spans="2:21" ht="18.75" hidden="1" customHeight="1">
      <c r="B425" s="1364"/>
      <c r="C425" s="264" t="s">
        <v>153</v>
      </c>
      <c r="D425" s="265"/>
      <c r="E425" s="288">
        <f t="shared" si="84"/>
        <v>0</v>
      </c>
      <c r="F425" s="288" t="str">
        <f>IF($C$417="","",IF('⑧1.活動計画変更（PR）'!$C$88="変更",'⑦2.変更活動積算内訳（PR）'!M425,'①7.積算内訳（PR）'!F424))</f>
        <v/>
      </c>
      <c r="G425" s="288" t="str">
        <f>IF($C$417="","",IF('⑧1.活動計画変更（PR）'!$C$88="変更",'⑦2.変更活動積算内訳（PR）'!N425,'①7.積算内訳（PR）'!G424))</f>
        <v/>
      </c>
      <c r="H425" s="753" t="str">
        <f>IF($C$417="","",IF('⑧1.活動計画変更（PR）'!$C$88="変更",'⑦2.変更活動積算内訳（PR）'!O425,'①7.積算内訳（PR）'!H424))</f>
        <v/>
      </c>
      <c r="I425" s="1780"/>
      <c r="J425" s="264" t="s">
        <v>153</v>
      </c>
      <c r="K425" s="265"/>
      <c r="L425" s="288" t="str">
        <f t="shared" si="85"/>
        <v/>
      </c>
      <c r="M425" s="266"/>
      <c r="N425" s="266"/>
      <c r="O425" s="266"/>
      <c r="P425" s="1367"/>
      <c r="Q425" s="1371"/>
      <c r="R425" s="1372"/>
      <c r="S425" s="268"/>
      <c r="T425" s="270"/>
      <c r="U425" s="180"/>
    </row>
    <row r="426" spans="2:21" ht="18.75" hidden="1" customHeight="1" thickBot="1">
      <c r="B426" s="1365"/>
      <c r="C426" s="273" t="s">
        <v>154</v>
      </c>
      <c r="D426" s="758" t="str">
        <f>IF('①7.積算内訳（PR）'!D425="","",'①7.積算内訳（PR）'!D425)</f>
        <v/>
      </c>
      <c r="E426" s="289">
        <f>SUM(F426:H426)</f>
        <v>0</v>
      </c>
      <c r="F426" s="289" t="str">
        <f>IF($C$417="","",IF('⑧1.活動計画変更（PR）'!$C$88="変更",'⑦2.変更活動積算内訳（PR）'!M426,'①7.積算内訳（PR）'!F425))</f>
        <v/>
      </c>
      <c r="G426" s="289" t="str">
        <f>IF($C$417="","",IF('⑧1.活動計画変更（PR）'!$C$88="変更",'⑦2.変更活動積算内訳（PR）'!N426,'①7.積算内訳（PR）'!G425))</f>
        <v/>
      </c>
      <c r="H426" s="755" t="str">
        <f>IF($C$417="","",IF('⑧1.活動計画変更（PR）'!$C$88="変更",'⑦2.変更活動積算内訳（PR）'!O426,'①7.積算内訳（PR）'!H425))</f>
        <v/>
      </c>
      <c r="I426" s="1781"/>
      <c r="J426" s="273" t="s">
        <v>154</v>
      </c>
      <c r="K426" s="274"/>
      <c r="L426" s="289" t="str">
        <f t="shared" si="85"/>
        <v/>
      </c>
      <c r="M426" s="275"/>
      <c r="N426" s="275"/>
      <c r="O426" s="275"/>
      <c r="P426" s="1368"/>
      <c r="Q426" s="1381"/>
      <c r="R426" s="1382"/>
      <c r="S426" s="268"/>
      <c r="T426" s="270"/>
      <c r="U426" s="180"/>
    </row>
    <row r="427" spans="2:21" ht="37.5" hidden="1" customHeight="1">
      <c r="B427" s="204" t="str">
        <f>IF('⑧1.活動計画変更（PR）'!B90="","",'⑧1.活動計画変更（PR）'!B90)</f>
        <v/>
      </c>
      <c r="C427" s="1377" t="str">
        <f>IF(B427="","",IF('⑧1.活動計画変更（PR）'!D90="","",'⑧1.活動計画変更（PR）'!D90))</f>
        <v/>
      </c>
      <c r="D427" s="1378"/>
      <c r="E427" s="284">
        <f>SUM(E428:E436)</f>
        <v>0</v>
      </c>
      <c r="F427" s="284">
        <f>SUM(F428:F436)</f>
        <v>0</v>
      </c>
      <c r="G427" s="284">
        <f>SUM(G428:G436)</f>
        <v>0</v>
      </c>
      <c r="H427" s="756">
        <f>SUM(H428:H436)</f>
        <v>0</v>
      </c>
      <c r="I427" s="760" t="str">
        <f>IF('⑧1.活動計画変更（PR）'!C91="変更",'⑧1.活動計画変更（PR）'!B90,IF('⑧1.活動計画変更（PR）'!C91="中止",'⑧1.活動計画変更（PR）'!B90,""))</f>
        <v/>
      </c>
      <c r="J427" s="1377" t="str">
        <f>IF('⑧1.活動計画変更（PR）'!C91="変更",'⑧1.活動計画変更（PR）'!D91,"")</f>
        <v/>
      </c>
      <c r="K427" s="1378"/>
      <c r="L427" s="284" t="str">
        <f>IF(SUM(L428:L436)=0,"",SUM(L428:L436))</f>
        <v/>
      </c>
      <c r="M427" s="284" t="str">
        <f>IF(SUM(M428:M436)=0,"",SUM(M428:M436))</f>
        <v/>
      </c>
      <c r="N427" s="284" t="str">
        <f>IF(SUM(N428:N436)=0,"",SUM(N428:N436))</f>
        <v/>
      </c>
      <c r="O427" s="284" t="str">
        <f>IF(SUM(O428:O436)=0,"",SUM(O428:O436))</f>
        <v/>
      </c>
      <c r="P427" s="279"/>
      <c r="Q427" s="1383"/>
      <c r="R427" s="1384"/>
      <c r="S427" s="259"/>
      <c r="T427" s="257"/>
      <c r="U427" s="180"/>
    </row>
    <row r="428" spans="2:21" ht="18.75" hidden="1" customHeight="1">
      <c r="B428" s="1363"/>
      <c r="C428" s="260" t="s">
        <v>147</v>
      </c>
      <c r="D428" s="261"/>
      <c r="E428" s="287">
        <f>SUM(F428:H428)</f>
        <v>0</v>
      </c>
      <c r="F428" s="287" t="str">
        <f>IF($C$427="","",IF('⑧1.活動計画変更（PR）'!$C$90="変更",'⑦2.変更活動積算内訳（PR）'!M428,'①7.積算内訳（PR）'!F427))</f>
        <v/>
      </c>
      <c r="G428" s="287" t="str">
        <f>IF($C$427="","",IF('⑧1.活動計画変更（PR）'!$C$90="変更",'⑦2.変更活動積算内訳（PR）'!N428,'①7.積算内訳（PR）'!G427))</f>
        <v/>
      </c>
      <c r="H428" s="752" t="str">
        <f>IF($C$427="","",IF('⑧1.活動計画変更（PR）'!$C$90="変更",'⑦2.変更活動積算内訳（PR）'!O428,'①7.積算内訳（PR）'!H427))</f>
        <v/>
      </c>
      <c r="I428" s="1779" t="str">
        <f>IF('⑧1.活動計画変更（PR）'!C91="選択","",IF('⑧1.活動計画変更（PR）'!C91="変更",'⑧1.活動計画変更（PR）'!C91,IF('⑧1.活動計画変更（PR）'!C91="中止","中止","")))</f>
        <v/>
      </c>
      <c r="J428" s="260" t="s">
        <v>147</v>
      </c>
      <c r="K428" s="261"/>
      <c r="L428" s="287" t="str">
        <f>IF(SUM(M428:O428)=0,"",SUM(M428:O428))</f>
        <v/>
      </c>
      <c r="M428" s="262"/>
      <c r="N428" s="262"/>
      <c r="O428" s="262"/>
      <c r="P428" s="1366"/>
      <c r="Q428" s="1369"/>
      <c r="R428" s="1370"/>
      <c r="S428" s="268"/>
      <c r="T428" s="270"/>
      <c r="U428" s="180"/>
    </row>
    <row r="429" spans="2:21" ht="18.75" hidden="1" customHeight="1">
      <c r="B429" s="1364"/>
      <c r="C429" s="264" t="s">
        <v>148</v>
      </c>
      <c r="D429" s="265"/>
      <c r="E429" s="288">
        <f t="shared" ref="E429:E435" si="86">SUM(F429:H429)</f>
        <v>0</v>
      </c>
      <c r="F429" s="288" t="str">
        <f>IF($C$427="","",IF('⑧1.活動計画変更（PR）'!$C$90="変更",'⑦2.変更活動積算内訳（PR）'!M429,'①7.積算内訳（PR）'!F428))</f>
        <v/>
      </c>
      <c r="G429" s="288" t="str">
        <f>IF($C$427="","",IF('⑧1.活動計画変更（PR）'!$C$90="変更",'⑦2.変更活動積算内訳（PR）'!N429,'①7.積算内訳（PR）'!G428))</f>
        <v/>
      </c>
      <c r="H429" s="753" t="str">
        <f>IF($C$427="","",IF('⑧1.活動計画変更（PR）'!$C$90="変更",'⑦2.変更活動積算内訳（PR）'!O429,'①7.積算内訳（PR）'!H428))</f>
        <v/>
      </c>
      <c r="I429" s="1780"/>
      <c r="J429" s="264" t="s">
        <v>148</v>
      </c>
      <c r="K429" s="265"/>
      <c r="L429" s="288" t="str">
        <f t="shared" ref="L429:L436" si="87">IF(SUM(M429:O429)=0,"",SUM(M429:O429))</f>
        <v/>
      </c>
      <c r="M429" s="266"/>
      <c r="N429" s="266"/>
      <c r="O429" s="266"/>
      <c r="P429" s="1367"/>
      <c r="Q429" s="1371"/>
      <c r="R429" s="1372"/>
      <c r="S429" s="259"/>
      <c r="T429" s="257"/>
      <c r="U429" s="180"/>
    </row>
    <row r="430" spans="2:21" ht="18.75" hidden="1" customHeight="1">
      <c r="B430" s="1364"/>
      <c r="C430" s="264" t="s">
        <v>149</v>
      </c>
      <c r="D430" s="265"/>
      <c r="E430" s="288">
        <f t="shared" si="86"/>
        <v>0</v>
      </c>
      <c r="F430" s="288" t="str">
        <f>IF($C$427="","",IF('⑧1.活動計画変更（PR）'!$C$90="変更",'⑦2.変更活動積算内訳（PR）'!M430,'①7.積算内訳（PR）'!F429))</f>
        <v/>
      </c>
      <c r="G430" s="288" t="str">
        <f>IF($C$427="","",IF('⑧1.活動計画変更（PR）'!$C$90="変更",'⑦2.変更活動積算内訳（PR）'!N430,'①7.積算内訳（PR）'!G429))</f>
        <v/>
      </c>
      <c r="H430" s="753" t="str">
        <f>IF($C$427="","",IF('⑧1.活動計画変更（PR）'!$C$90="変更",'⑦2.変更活動積算内訳（PR）'!O430,'①7.積算内訳（PR）'!H429))</f>
        <v/>
      </c>
      <c r="I430" s="1780"/>
      <c r="J430" s="264" t="s">
        <v>149</v>
      </c>
      <c r="K430" s="265"/>
      <c r="L430" s="288" t="str">
        <f t="shared" si="87"/>
        <v/>
      </c>
      <c r="M430" s="266"/>
      <c r="N430" s="266"/>
      <c r="O430" s="266"/>
      <c r="P430" s="1367"/>
      <c r="Q430" s="1371"/>
      <c r="R430" s="1372"/>
      <c r="S430" s="259"/>
      <c r="T430" s="257"/>
      <c r="U430" s="180"/>
    </row>
    <row r="431" spans="2:21" ht="18.75" hidden="1" customHeight="1">
      <c r="B431" s="1364"/>
      <c r="C431" s="269" t="s">
        <v>150</v>
      </c>
      <c r="D431" s="265"/>
      <c r="E431" s="288">
        <f t="shared" si="86"/>
        <v>0</v>
      </c>
      <c r="F431" s="288" t="str">
        <f>IF($C$427="","",IF('⑧1.活動計画変更（PR）'!$C$90="変更",'⑦2.変更活動積算内訳（PR）'!M431,'①7.積算内訳（PR）'!F430))</f>
        <v/>
      </c>
      <c r="G431" s="288" t="str">
        <f>IF($C$427="","",IF('⑧1.活動計画変更（PR）'!$C$90="変更",'⑦2.変更活動積算内訳（PR）'!N431,'①7.積算内訳（PR）'!G430))</f>
        <v/>
      </c>
      <c r="H431" s="753" t="str">
        <f>IF($C$427="","",IF('⑧1.活動計画変更（PR）'!$C$90="変更",'⑦2.変更活動積算内訳（PR）'!O431,'①7.積算内訳（PR）'!H430))</f>
        <v/>
      </c>
      <c r="I431" s="1780"/>
      <c r="J431" s="269" t="s">
        <v>150</v>
      </c>
      <c r="K431" s="265"/>
      <c r="L431" s="288" t="str">
        <f t="shared" si="87"/>
        <v/>
      </c>
      <c r="M431" s="266"/>
      <c r="N431" s="266"/>
      <c r="O431" s="266"/>
      <c r="P431" s="1367"/>
      <c r="Q431" s="1371"/>
      <c r="R431" s="1372"/>
      <c r="S431" s="259"/>
      <c r="T431" s="257"/>
      <c r="U431" s="180"/>
    </row>
    <row r="432" spans="2:21" ht="18.75" hidden="1" customHeight="1">
      <c r="B432" s="1364"/>
      <c r="C432" s="264" t="s">
        <v>151</v>
      </c>
      <c r="D432" s="265"/>
      <c r="E432" s="288">
        <f t="shared" si="86"/>
        <v>0</v>
      </c>
      <c r="F432" s="288" t="str">
        <f>IF($C$427="","",IF('⑧1.活動計画変更（PR）'!$C$90="変更",'⑦2.変更活動積算内訳（PR）'!M432,'①7.積算内訳（PR）'!F431))</f>
        <v/>
      </c>
      <c r="G432" s="288" t="str">
        <f>IF($C$427="","",IF('⑧1.活動計画変更（PR）'!$C$90="変更",'⑦2.変更活動積算内訳（PR）'!N432,'①7.積算内訳（PR）'!G431))</f>
        <v/>
      </c>
      <c r="H432" s="753" t="str">
        <f>IF($C$427="","",IF('⑧1.活動計画変更（PR）'!$C$90="変更",'⑦2.変更活動積算内訳（PR）'!O432,'①7.積算内訳（PR）'!H431))</f>
        <v/>
      </c>
      <c r="I432" s="1780"/>
      <c r="J432" s="264" t="s">
        <v>151</v>
      </c>
      <c r="K432" s="265"/>
      <c r="L432" s="288" t="str">
        <f t="shared" si="87"/>
        <v/>
      </c>
      <c r="M432" s="266"/>
      <c r="N432" s="266"/>
      <c r="O432" s="266"/>
      <c r="P432" s="1367"/>
      <c r="Q432" s="1371"/>
      <c r="R432" s="1372"/>
      <c r="S432" s="268"/>
      <c r="T432" s="270"/>
      <c r="U432" s="180"/>
    </row>
    <row r="433" spans="2:21" ht="18.75" hidden="1" customHeight="1">
      <c r="B433" s="1364"/>
      <c r="C433" s="264" t="s">
        <v>152</v>
      </c>
      <c r="D433" s="265"/>
      <c r="E433" s="288">
        <f t="shared" si="86"/>
        <v>0</v>
      </c>
      <c r="F433" s="754" t="str">
        <f>IF($C$427="","",IF('⑧1.活動計画変更（PR）'!$C$90="変更",'⑦2.変更活動積算内訳（PR）'!M433,'①7.積算内訳（PR）'!F432))</f>
        <v/>
      </c>
      <c r="G433" s="754" t="str">
        <f>IF($C$427="","",IF('⑧1.活動計画変更（PR）'!$C$90="変更",'⑦2.変更活動積算内訳（PR）'!N433,'①7.積算内訳（PR）'!G432))</f>
        <v/>
      </c>
      <c r="H433" s="753" t="str">
        <f>IF($C$427="","",IF('⑧1.活動計画変更（PR）'!$C$90="変更",'⑦2.変更活動積算内訳（PR）'!O433,'①7.積算内訳（PR）'!H432))</f>
        <v/>
      </c>
      <c r="I433" s="1780"/>
      <c r="J433" s="264" t="s">
        <v>152</v>
      </c>
      <c r="K433" s="265"/>
      <c r="L433" s="288" t="str">
        <f t="shared" si="87"/>
        <v/>
      </c>
      <c r="M433" s="278"/>
      <c r="N433" s="278"/>
      <c r="O433" s="278"/>
      <c r="P433" s="1367"/>
      <c r="Q433" s="1373"/>
      <c r="R433" s="1374"/>
      <c r="S433" s="268"/>
      <c r="T433" s="270"/>
      <c r="U433" s="180"/>
    </row>
    <row r="434" spans="2:21" ht="18.75" hidden="1" customHeight="1">
      <c r="B434" s="1364"/>
      <c r="C434" s="272" t="s">
        <v>631</v>
      </c>
      <c r="D434" s="265"/>
      <c r="E434" s="288">
        <f t="shared" si="86"/>
        <v>0</v>
      </c>
      <c r="F434" s="288" t="str">
        <f>IF($C$427="","",IF('⑧1.活動計画変更（PR）'!$C$90="変更",'⑦2.変更活動積算内訳（PR）'!M434,'①7.積算内訳（PR）'!F433))</f>
        <v/>
      </c>
      <c r="G434" s="288" t="str">
        <f>IF($C$427="","",IF('⑧1.活動計画変更（PR）'!$C$90="変更",'⑦2.変更活動積算内訳（PR）'!N434,'①7.積算内訳（PR）'!G433))</f>
        <v/>
      </c>
      <c r="H434" s="753" t="str">
        <f>IF($C$427="","",IF('⑧1.活動計画変更（PR）'!$C$90="変更",'⑦2.変更活動積算内訳（PR）'!O434,'①7.積算内訳（PR）'!H433))</f>
        <v/>
      </c>
      <c r="I434" s="1780"/>
      <c r="J434" s="272" t="s">
        <v>631</v>
      </c>
      <c r="K434" s="265"/>
      <c r="L434" s="288" t="str">
        <f t="shared" si="87"/>
        <v/>
      </c>
      <c r="M434" s="266"/>
      <c r="N434" s="266"/>
      <c r="O434" s="266"/>
      <c r="P434" s="1367"/>
      <c r="Q434" s="1371"/>
      <c r="R434" s="1372"/>
      <c r="S434" s="268"/>
      <c r="T434" s="270"/>
      <c r="U434" s="180"/>
    </row>
    <row r="435" spans="2:21" ht="18.75" hidden="1" customHeight="1">
      <c r="B435" s="1364"/>
      <c r="C435" s="264" t="s">
        <v>153</v>
      </c>
      <c r="D435" s="265"/>
      <c r="E435" s="288">
        <f t="shared" si="86"/>
        <v>0</v>
      </c>
      <c r="F435" s="288" t="str">
        <f>IF($C$427="","",IF('⑧1.活動計画変更（PR）'!$C$90="変更",'⑦2.変更活動積算内訳（PR）'!M435,'①7.積算内訳（PR）'!F434))</f>
        <v/>
      </c>
      <c r="G435" s="288" t="str">
        <f>IF($C$427="","",IF('⑧1.活動計画変更（PR）'!$C$90="変更",'⑦2.変更活動積算内訳（PR）'!N435,'①7.積算内訳（PR）'!G434))</f>
        <v/>
      </c>
      <c r="H435" s="753" t="str">
        <f>IF($C$427="","",IF('⑧1.活動計画変更（PR）'!$C$90="変更",'⑦2.変更活動積算内訳（PR）'!O435,'①7.積算内訳（PR）'!H434))</f>
        <v/>
      </c>
      <c r="I435" s="1780"/>
      <c r="J435" s="264" t="s">
        <v>153</v>
      </c>
      <c r="K435" s="265"/>
      <c r="L435" s="288" t="str">
        <f t="shared" si="87"/>
        <v/>
      </c>
      <c r="M435" s="266"/>
      <c r="N435" s="266"/>
      <c r="O435" s="266"/>
      <c r="P435" s="1367"/>
      <c r="Q435" s="1371"/>
      <c r="R435" s="1372"/>
      <c r="S435" s="268"/>
      <c r="T435" s="270"/>
      <c r="U435" s="180"/>
    </row>
    <row r="436" spans="2:21" ht="18.75" hidden="1" customHeight="1" thickBot="1">
      <c r="B436" s="1365"/>
      <c r="C436" s="273" t="s">
        <v>154</v>
      </c>
      <c r="D436" s="758" t="str">
        <f>IF('①7.積算内訳（PR）'!D435="","",'①7.積算内訳（PR）'!D435)</f>
        <v/>
      </c>
      <c r="E436" s="289">
        <f>SUM(F436:H436)</f>
        <v>0</v>
      </c>
      <c r="F436" s="289" t="str">
        <f>IF($C$427="","",IF('⑧1.活動計画変更（PR）'!$C$90="変更",'⑦2.変更活動積算内訳（PR）'!M436,'①7.積算内訳（PR）'!F435))</f>
        <v/>
      </c>
      <c r="G436" s="289" t="str">
        <f>IF($C$427="","",IF('⑧1.活動計画変更（PR）'!$C$90="変更",'⑦2.変更活動積算内訳（PR）'!N436,'①7.積算内訳（PR）'!G435))</f>
        <v/>
      </c>
      <c r="H436" s="755" t="str">
        <f>IF($C$427="","",IF('⑧1.活動計画変更（PR）'!$C$90="変更",'⑦2.変更活動積算内訳（PR）'!O436,'①7.積算内訳（PR）'!H435))</f>
        <v/>
      </c>
      <c r="I436" s="1781"/>
      <c r="J436" s="273" t="s">
        <v>154</v>
      </c>
      <c r="K436" s="274"/>
      <c r="L436" s="289" t="str">
        <f t="shared" si="87"/>
        <v/>
      </c>
      <c r="M436" s="275"/>
      <c r="N436" s="275"/>
      <c r="O436" s="275"/>
      <c r="P436" s="1368"/>
      <c r="Q436" s="1375"/>
      <c r="R436" s="1376"/>
      <c r="S436" s="268"/>
      <c r="T436" s="270"/>
      <c r="U436" s="180"/>
    </row>
    <row r="437" spans="2:21" ht="37.5" hidden="1" customHeight="1">
      <c r="B437" s="204" t="str">
        <f>IF('⑧1.活動計画変更（PR）'!B92="","",'⑧1.活動計画変更（PR）'!B92)</f>
        <v/>
      </c>
      <c r="C437" s="1377" t="str">
        <f>IF(B437="","",IF('⑧1.活動計画変更（PR）'!D92="","",'⑧1.活動計画変更（PR）'!D92))</f>
        <v/>
      </c>
      <c r="D437" s="1378"/>
      <c r="E437" s="284">
        <f>SUM(E438:E446)</f>
        <v>0</v>
      </c>
      <c r="F437" s="284">
        <f>SUM(F438:F446)</f>
        <v>0</v>
      </c>
      <c r="G437" s="284">
        <f>SUM(G438:G446)</f>
        <v>0</v>
      </c>
      <c r="H437" s="756">
        <f>SUM(H438:H446)</f>
        <v>0</v>
      </c>
      <c r="I437" s="760" t="str">
        <f>IF('⑧1.活動計画変更（PR）'!C93="変更",'⑧1.活動計画変更（PR）'!B92,IF('⑧1.活動計画変更（PR）'!C93="中止",'⑧1.活動計画変更（PR）'!B92,""))</f>
        <v/>
      </c>
      <c r="J437" s="1377" t="str">
        <f>IF('⑧1.活動計画変更（PR）'!C93="変更",'⑧1.活動計画変更（PR）'!D93,"")</f>
        <v/>
      </c>
      <c r="K437" s="1378"/>
      <c r="L437" s="284" t="str">
        <f>IF(SUM(L438:L446)=0,"",SUM(L438:L446))</f>
        <v/>
      </c>
      <c r="M437" s="284" t="str">
        <f>IF(SUM(M438:M446)=0,"",SUM(M438:M446))</f>
        <v/>
      </c>
      <c r="N437" s="284" t="str">
        <f>IF(SUM(N438:N446)=0,"",SUM(N438:N446))</f>
        <v/>
      </c>
      <c r="O437" s="284" t="str">
        <f>IF(SUM(O438:O446)=0,"",SUM(O438:O446))</f>
        <v/>
      </c>
      <c r="P437" s="277"/>
      <c r="Q437" s="1379"/>
      <c r="R437" s="1380"/>
      <c r="S437" s="259"/>
      <c r="T437" s="257"/>
      <c r="U437" s="180"/>
    </row>
    <row r="438" spans="2:21" ht="18.75" hidden="1" customHeight="1">
      <c r="B438" s="1363"/>
      <c r="C438" s="260" t="s">
        <v>147</v>
      </c>
      <c r="D438" s="261"/>
      <c r="E438" s="287">
        <f>SUM(F438:H438)</f>
        <v>0</v>
      </c>
      <c r="F438" s="287" t="str">
        <f>IF($C$437="","",IF('⑧1.活動計画変更（PR）'!$C$92="変更",'⑦2.変更活動積算内訳（PR）'!M438,'①7.積算内訳（PR）'!F437))</f>
        <v/>
      </c>
      <c r="G438" s="287" t="str">
        <f>IF($C$437="","",IF('⑧1.活動計画変更（PR）'!$C$92="変更",'⑦2.変更活動積算内訳（PR）'!N438,'①7.積算内訳（PR）'!G437))</f>
        <v/>
      </c>
      <c r="H438" s="752" t="str">
        <f>IF($C$437="","",IF('⑧1.活動計画変更（PR）'!$C$92="変更",'⑦2.変更活動積算内訳（PR）'!O438,'①7.積算内訳（PR）'!H437))</f>
        <v/>
      </c>
      <c r="I438" s="1779" t="str">
        <f>IF('⑧1.活動計画変更（PR）'!C93="選択","",IF('⑧1.活動計画変更（PR）'!C93="変更",'⑧1.活動計画変更（PR）'!C93,IF('⑧1.活動計画変更（PR）'!C93="中止","中止","")))</f>
        <v/>
      </c>
      <c r="J438" s="260" t="s">
        <v>147</v>
      </c>
      <c r="K438" s="261"/>
      <c r="L438" s="287" t="str">
        <f>IF(SUM(M438:O438)=0,"",SUM(M438:O438))</f>
        <v/>
      </c>
      <c r="M438" s="262"/>
      <c r="N438" s="262"/>
      <c r="O438" s="262"/>
      <c r="P438" s="1366"/>
      <c r="Q438" s="1369"/>
      <c r="R438" s="1370"/>
      <c r="S438" s="268"/>
      <c r="T438" s="270"/>
      <c r="U438" s="180"/>
    </row>
    <row r="439" spans="2:21" ht="18.75" hidden="1" customHeight="1">
      <c r="B439" s="1364"/>
      <c r="C439" s="264" t="s">
        <v>148</v>
      </c>
      <c r="D439" s="265"/>
      <c r="E439" s="288">
        <f t="shared" ref="E439:E445" si="88">SUM(F439:H439)</f>
        <v>0</v>
      </c>
      <c r="F439" s="288" t="str">
        <f>IF($C$437="","",IF('⑧1.活動計画変更（PR）'!$C$92="変更",'⑦2.変更活動積算内訳（PR）'!M439,'①7.積算内訳（PR）'!F438))</f>
        <v/>
      </c>
      <c r="G439" s="288" t="str">
        <f>IF($C$437="","",IF('⑧1.活動計画変更（PR）'!$C$92="変更",'⑦2.変更活動積算内訳（PR）'!N439,'①7.積算内訳（PR）'!G438))</f>
        <v/>
      </c>
      <c r="H439" s="753" t="str">
        <f>IF($C$437="","",IF('⑧1.活動計画変更（PR）'!$C$92="変更",'⑦2.変更活動積算内訳（PR）'!O439,'①7.積算内訳（PR）'!H438))</f>
        <v/>
      </c>
      <c r="I439" s="1780"/>
      <c r="J439" s="264" t="s">
        <v>148</v>
      </c>
      <c r="K439" s="265"/>
      <c r="L439" s="288" t="str">
        <f t="shared" ref="L439:L446" si="89">IF(SUM(M439:O439)=0,"",SUM(M439:O439))</f>
        <v/>
      </c>
      <c r="M439" s="266"/>
      <c r="N439" s="266"/>
      <c r="O439" s="266"/>
      <c r="P439" s="1367"/>
      <c r="Q439" s="1371"/>
      <c r="R439" s="1372"/>
      <c r="S439" s="259"/>
      <c r="T439" s="257"/>
      <c r="U439" s="180"/>
    </row>
    <row r="440" spans="2:21" ht="18.75" hidden="1" customHeight="1">
      <c r="B440" s="1364"/>
      <c r="C440" s="264" t="s">
        <v>149</v>
      </c>
      <c r="D440" s="265"/>
      <c r="E440" s="288">
        <f t="shared" si="88"/>
        <v>0</v>
      </c>
      <c r="F440" s="288" t="str">
        <f>IF($C$437="","",IF('⑧1.活動計画変更（PR）'!$C$92="変更",'⑦2.変更活動積算内訳（PR）'!M440,'①7.積算内訳（PR）'!F439))</f>
        <v/>
      </c>
      <c r="G440" s="288" t="str">
        <f>IF($C$437="","",IF('⑧1.活動計画変更（PR）'!$C$92="変更",'⑦2.変更活動積算内訳（PR）'!N440,'①7.積算内訳（PR）'!G439))</f>
        <v/>
      </c>
      <c r="H440" s="753" t="str">
        <f>IF($C$437="","",IF('⑧1.活動計画変更（PR）'!$C$92="変更",'⑦2.変更活動積算内訳（PR）'!O440,'①7.積算内訳（PR）'!H439))</f>
        <v/>
      </c>
      <c r="I440" s="1780"/>
      <c r="J440" s="264" t="s">
        <v>149</v>
      </c>
      <c r="K440" s="265"/>
      <c r="L440" s="288" t="str">
        <f t="shared" si="89"/>
        <v/>
      </c>
      <c r="M440" s="266"/>
      <c r="N440" s="266"/>
      <c r="O440" s="266"/>
      <c r="P440" s="1367"/>
      <c r="Q440" s="1371"/>
      <c r="R440" s="1372"/>
      <c r="S440" s="259"/>
      <c r="T440" s="257"/>
      <c r="U440" s="180"/>
    </row>
    <row r="441" spans="2:21" ht="18.75" hidden="1" customHeight="1">
      <c r="B441" s="1364"/>
      <c r="C441" s="269" t="s">
        <v>150</v>
      </c>
      <c r="D441" s="265"/>
      <c r="E441" s="288">
        <f t="shared" si="88"/>
        <v>0</v>
      </c>
      <c r="F441" s="288" t="str">
        <f>IF($C$437="","",IF('⑧1.活動計画変更（PR）'!$C$92="変更",'⑦2.変更活動積算内訳（PR）'!M441,'①7.積算内訳（PR）'!F440))</f>
        <v/>
      </c>
      <c r="G441" s="288" t="str">
        <f>IF($C$437="","",IF('⑧1.活動計画変更（PR）'!$C$92="変更",'⑦2.変更活動積算内訳（PR）'!N441,'①7.積算内訳（PR）'!G440))</f>
        <v/>
      </c>
      <c r="H441" s="753" t="str">
        <f>IF($C$437="","",IF('⑧1.活動計画変更（PR）'!$C$92="変更",'⑦2.変更活動積算内訳（PR）'!O441,'①7.積算内訳（PR）'!H440))</f>
        <v/>
      </c>
      <c r="I441" s="1780"/>
      <c r="J441" s="269" t="s">
        <v>150</v>
      </c>
      <c r="K441" s="265"/>
      <c r="L441" s="288" t="str">
        <f t="shared" si="89"/>
        <v/>
      </c>
      <c r="M441" s="266"/>
      <c r="N441" s="266"/>
      <c r="O441" s="266"/>
      <c r="P441" s="1367"/>
      <c r="Q441" s="1371"/>
      <c r="R441" s="1372"/>
      <c r="S441" s="259"/>
      <c r="T441" s="257"/>
      <c r="U441" s="180"/>
    </row>
    <row r="442" spans="2:21" ht="18.75" hidden="1" customHeight="1">
      <c r="B442" s="1364"/>
      <c r="C442" s="264" t="s">
        <v>151</v>
      </c>
      <c r="D442" s="265"/>
      <c r="E442" s="288">
        <f t="shared" si="88"/>
        <v>0</v>
      </c>
      <c r="F442" s="288" t="str">
        <f>IF($C$437="","",IF('⑧1.活動計画変更（PR）'!$C$92="変更",'⑦2.変更活動積算内訳（PR）'!M442,'①7.積算内訳（PR）'!F441))</f>
        <v/>
      </c>
      <c r="G442" s="288" t="str">
        <f>IF($C$437="","",IF('⑧1.活動計画変更（PR）'!$C$92="変更",'⑦2.変更活動積算内訳（PR）'!N442,'①7.積算内訳（PR）'!G441))</f>
        <v/>
      </c>
      <c r="H442" s="753" t="str">
        <f>IF($C$437="","",IF('⑧1.活動計画変更（PR）'!$C$92="変更",'⑦2.変更活動積算内訳（PR）'!O442,'①7.積算内訳（PR）'!H441))</f>
        <v/>
      </c>
      <c r="I442" s="1780"/>
      <c r="J442" s="264" t="s">
        <v>151</v>
      </c>
      <c r="K442" s="265"/>
      <c r="L442" s="288" t="str">
        <f t="shared" si="89"/>
        <v/>
      </c>
      <c r="M442" s="266"/>
      <c r="N442" s="266"/>
      <c r="O442" s="266"/>
      <c r="P442" s="1367"/>
      <c r="Q442" s="1371"/>
      <c r="R442" s="1372"/>
      <c r="S442" s="268"/>
      <c r="T442" s="270"/>
      <c r="U442" s="180"/>
    </row>
    <row r="443" spans="2:21" ht="18.75" hidden="1" customHeight="1">
      <c r="B443" s="1364"/>
      <c r="C443" s="264" t="s">
        <v>152</v>
      </c>
      <c r="D443" s="265"/>
      <c r="E443" s="288">
        <f t="shared" si="88"/>
        <v>0</v>
      </c>
      <c r="F443" s="754" t="str">
        <f>IF($C$437="","",IF('⑧1.活動計画変更（PR）'!$C$92="変更",'⑦2.変更活動積算内訳（PR）'!M443,'①7.積算内訳（PR）'!F442))</f>
        <v/>
      </c>
      <c r="G443" s="754" t="str">
        <f>IF($C$437="","",IF('⑧1.活動計画変更（PR）'!$C$92="変更",'⑦2.変更活動積算内訳（PR）'!N443,'①7.積算内訳（PR）'!G442))</f>
        <v/>
      </c>
      <c r="H443" s="753" t="str">
        <f>IF($C$437="","",IF('⑧1.活動計画変更（PR）'!$C$92="変更",'⑦2.変更活動積算内訳（PR）'!O443,'①7.積算内訳（PR）'!H442))</f>
        <v/>
      </c>
      <c r="I443" s="1780"/>
      <c r="J443" s="264" t="s">
        <v>152</v>
      </c>
      <c r="K443" s="265"/>
      <c r="L443" s="288" t="str">
        <f t="shared" si="89"/>
        <v/>
      </c>
      <c r="M443" s="278"/>
      <c r="N443" s="278"/>
      <c r="O443" s="278"/>
      <c r="P443" s="1367"/>
      <c r="Q443" s="1371"/>
      <c r="R443" s="1372"/>
      <c r="S443" s="268"/>
      <c r="T443" s="270"/>
      <c r="U443" s="180"/>
    </row>
    <row r="444" spans="2:21" ht="18.75" hidden="1" customHeight="1">
      <c r="B444" s="1364"/>
      <c r="C444" s="272" t="s">
        <v>631</v>
      </c>
      <c r="D444" s="265"/>
      <c r="E444" s="288">
        <f t="shared" si="88"/>
        <v>0</v>
      </c>
      <c r="F444" s="288" t="str">
        <f>IF($C$437="","",IF('⑧1.活動計画変更（PR）'!$C$92="変更",'⑦2.変更活動積算内訳（PR）'!M444,'①7.積算内訳（PR）'!F443))</f>
        <v/>
      </c>
      <c r="G444" s="288" t="str">
        <f>IF($C$437="","",IF('⑧1.活動計画変更（PR）'!$C$92="変更",'⑦2.変更活動積算内訳（PR）'!N444,'①7.積算内訳（PR）'!G443))</f>
        <v/>
      </c>
      <c r="H444" s="753" t="str">
        <f>IF($C$437="","",IF('⑧1.活動計画変更（PR）'!$C$92="変更",'⑦2.変更活動積算内訳（PR）'!O444,'①7.積算内訳（PR）'!H443))</f>
        <v/>
      </c>
      <c r="I444" s="1780"/>
      <c r="J444" s="272" t="s">
        <v>631</v>
      </c>
      <c r="K444" s="265"/>
      <c r="L444" s="288" t="str">
        <f t="shared" si="89"/>
        <v/>
      </c>
      <c r="M444" s="266"/>
      <c r="N444" s="266"/>
      <c r="O444" s="266"/>
      <c r="P444" s="1367"/>
      <c r="Q444" s="1371"/>
      <c r="R444" s="1372"/>
      <c r="S444" s="268"/>
      <c r="T444" s="270"/>
      <c r="U444" s="180"/>
    </row>
    <row r="445" spans="2:21" ht="18.75" hidden="1" customHeight="1">
      <c r="B445" s="1364"/>
      <c r="C445" s="264" t="s">
        <v>153</v>
      </c>
      <c r="D445" s="265"/>
      <c r="E445" s="288">
        <f t="shared" si="88"/>
        <v>0</v>
      </c>
      <c r="F445" s="288" t="str">
        <f>IF($C$437="","",IF('⑧1.活動計画変更（PR）'!$C$92="変更",'⑦2.変更活動積算内訳（PR）'!M445,'①7.積算内訳（PR）'!F444))</f>
        <v/>
      </c>
      <c r="G445" s="288" t="str">
        <f>IF($C$437="","",IF('⑧1.活動計画変更（PR）'!$C$92="変更",'⑦2.変更活動積算内訳（PR）'!N445,'①7.積算内訳（PR）'!G444))</f>
        <v/>
      </c>
      <c r="H445" s="753" t="str">
        <f>IF($C$437="","",IF('⑧1.活動計画変更（PR）'!$C$92="変更",'⑦2.変更活動積算内訳（PR）'!O445,'①7.積算内訳（PR）'!H444))</f>
        <v/>
      </c>
      <c r="I445" s="1780"/>
      <c r="J445" s="264" t="s">
        <v>153</v>
      </c>
      <c r="K445" s="265"/>
      <c r="L445" s="288" t="str">
        <f t="shared" si="89"/>
        <v/>
      </c>
      <c r="M445" s="266"/>
      <c r="N445" s="266"/>
      <c r="O445" s="266"/>
      <c r="P445" s="1367"/>
      <c r="Q445" s="1371"/>
      <c r="R445" s="1372"/>
      <c r="S445" s="268"/>
      <c r="T445" s="270"/>
      <c r="U445" s="180"/>
    </row>
    <row r="446" spans="2:21" ht="18.75" hidden="1" customHeight="1" thickBot="1">
      <c r="B446" s="1365"/>
      <c r="C446" s="273" t="s">
        <v>154</v>
      </c>
      <c r="D446" s="758" t="str">
        <f>IF('①7.積算内訳（PR）'!D445="","",'①7.積算内訳（PR）'!D445)</f>
        <v/>
      </c>
      <c r="E446" s="289">
        <f>SUM(F446:H446)</f>
        <v>0</v>
      </c>
      <c r="F446" s="289" t="str">
        <f>IF($C$437="","",IF('⑧1.活動計画変更（PR）'!$C$92="変更",'⑦2.変更活動積算内訳（PR）'!M446,'①7.積算内訳（PR）'!F445))</f>
        <v/>
      </c>
      <c r="G446" s="289" t="str">
        <f>IF($C$437="","",IF('⑧1.活動計画変更（PR）'!$C$92="変更",'⑦2.変更活動積算内訳（PR）'!N446,'①7.積算内訳（PR）'!G445))</f>
        <v/>
      </c>
      <c r="H446" s="755" t="str">
        <f>IF($C$437="","",IF('⑧1.活動計画変更（PR）'!$C$92="変更",'⑦2.変更活動積算内訳（PR）'!O446,'①7.積算内訳（PR）'!H445))</f>
        <v/>
      </c>
      <c r="I446" s="1781"/>
      <c r="J446" s="273" t="s">
        <v>154</v>
      </c>
      <c r="K446" s="274"/>
      <c r="L446" s="289" t="str">
        <f t="shared" si="89"/>
        <v/>
      </c>
      <c r="M446" s="275"/>
      <c r="N446" s="275"/>
      <c r="O446" s="275"/>
      <c r="P446" s="1368"/>
      <c r="Q446" s="1381"/>
      <c r="R446" s="1382"/>
      <c r="S446" s="268"/>
      <c r="T446" s="270"/>
      <c r="U446" s="180"/>
    </row>
    <row r="447" spans="2:21" ht="37.5" hidden="1" customHeight="1">
      <c r="B447" s="285" t="str">
        <f>IF('⑧1.活動計画変更（PR）'!B94="","",'⑧1.活動計画変更（PR）'!B94)</f>
        <v/>
      </c>
      <c r="C447" s="1359" t="str">
        <f>IF(B447="","",IF('⑧1.活動計画変更（PR）'!D94="","",'⑧1.活動計画変更（PR）'!D94))</f>
        <v/>
      </c>
      <c r="D447" s="1360"/>
      <c r="E447" s="286">
        <f>SUM(E448:E456)</f>
        <v>0</v>
      </c>
      <c r="F447" s="286">
        <f>SUM(F448:F456)</f>
        <v>0</v>
      </c>
      <c r="G447" s="286">
        <f>SUM(G448:G456)</f>
        <v>0</v>
      </c>
      <c r="H447" s="757">
        <f>SUM(H448:H456)</f>
        <v>0</v>
      </c>
      <c r="I447" s="760" t="str">
        <f>IF('⑧1.活動計画変更（PR）'!C95="変更",'⑧1.活動計画変更（PR）'!B94,IF('⑧1.活動計画変更（PR）'!C95="中止",'⑧1.活動計画変更（PR）'!B94,""))</f>
        <v/>
      </c>
      <c r="J447" s="1377" t="str">
        <f>IF('⑧1.活動計画変更（PR）'!C95="変更",'⑧1.活動計画変更（PR）'!D95,"")</f>
        <v/>
      </c>
      <c r="K447" s="1378"/>
      <c r="L447" s="286" t="str">
        <f>IF(SUM(L448:L456)=0,"",SUM(L448:L456))</f>
        <v/>
      </c>
      <c r="M447" s="286" t="str">
        <f>IF(SUM(M448:M456)=0,"",SUM(M448:M456))</f>
        <v/>
      </c>
      <c r="N447" s="286" t="str">
        <f>IF(SUM(N448:N456)=0,"",SUM(N448:N456))</f>
        <v/>
      </c>
      <c r="O447" s="286" t="str">
        <f>IF(SUM(O448:O456)=0,"",SUM(O448:O456))</f>
        <v/>
      </c>
      <c r="P447" s="280"/>
      <c r="Q447" s="1361"/>
      <c r="R447" s="1362"/>
      <c r="S447" s="259"/>
      <c r="T447" s="257"/>
      <c r="U447" s="180"/>
    </row>
    <row r="448" spans="2:21" ht="18.75" hidden="1" customHeight="1">
      <c r="B448" s="1363"/>
      <c r="C448" s="260" t="s">
        <v>147</v>
      </c>
      <c r="D448" s="261"/>
      <c r="E448" s="287">
        <f>SUM(F448:H448)</f>
        <v>0</v>
      </c>
      <c r="F448" s="287" t="str">
        <f>IF($C$447="","",IF('⑧1.活動計画変更（PR）'!$C$94="変更",'⑦2.変更活動積算内訳（PR）'!M448,'①7.積算内訳（PR）'!F447))</f>
        <v/>
      </c>
      <c r="G448" s="287" t="str">
        <f>IF($C$447="","",IF('⑧1.活動計画変更（PR）'!$C$94="変更",'⑦2.変更活動積算内訳（PR）'!N448,'①7.積算内訳（PR）'!G447))</f>
        <v/>
      </c>
      <c r="H448" s="752" t="str">
        <f>IF($C$447="","",IF('⑧1.活動計画変更（PR）'!$C$94="変更",'⑦2.変更活動積算内訳（PR）'!O448,'①7.積算内訳（PR）'!H447))</f>
        <v/>
      </c>
      <c r="I448" s="1779" t="str">
        <f>IF('⑧1.活動計画変更（PR）'!C95="選択","",IF('⑧1.活動計画変更（PR）'!C95="変更",'⑧1.活動計画変更（PR）'!C95,IF('⑧1.活動計画変更（PR）'!C95="中止","中止","")))</f>
        <v/>
      </c>
      <c r="J448" s="260" t="s">
        <v>147</v>
      </c>
      <c r="K448" s="261"/>
      <c r="L448" s="287" t="str">
        <f>IF(SUM(M448:O448)=0,"",SUM(M448:O448))</f>
        <v/>
      </c>
      <c r="M448" s="262"/>
      <c r="N448" s="262"/>
      <c r="O448" s="262"/>
      <c r="P448" s="1366"/>
      <c r="Q448" s="1369"/>
      <c r="R448" s="1370"/>
      <c r="S448" s="268"/>
      <c r="T448" s="270"/>
      <c r="U448" s="180"/>
    </row>
    <row r="449" spans="2:21" ht="18.75" hidden="1" customHeight="1">
      <c r="B449" s="1364"/>
      <c r="C449" s="264" t="s">
        <v>148</v>
      </c>
      <c r="D449" s="265"/>
      <c r="E449" s="288">
        <f t="shared" ref="E449:E455" si="90">SUM(F449:H449)</f>
        <v>0</v>
      </c>
      <c r="F449" s="288" t="str">
        <f>IF($C$447="","",IF('⑧1.活動計画変更（PR）'!$C$94="変更",'⑦2.変更活動積算内訳（PR）'!M449,'①7.積算内訳（PR）'!F448))</f>
        <v/>
      </c>
      <c r="G449" s="288" t="str">
        <f>IF($C$447="","",IF('⑧1.活動計画変更（PR）'!$C$94="変更",'⑦2.変更活動積算内訳（PR）'!N449,'①7.積算内訳（PR）'!G448))</f>
        <v/>
      </c>
      <c r="H449" s="753" t="str">
        <f>IF($C$447="","",IF('⑧1.活動計画変更（PR）'!$C$94="変更",'⑦2.変更活動積算内訳（PR）'!O449,'①7.積算内訳（PR）'!H448))</f>
        <v/>
      </c>
      <c r="I449" s="1780"/>
      <c r="J449" s="264" t="s">
        <v>148</v>
      </c>
      <c r="K449" s="265"/>
      <c r="L449" s="288" t="str">
        <f t="shared" ref="L449:L456" si="91">IF(SUM(M449:O449)=0,"",SUM(M449:O449))</f>
        <v/>
      </c>
      <c r="M449" s="266"/>
      <c r="N449" s="266"/>
      <c r="O449" s="266"/>
      <c r="P449" s="1367"/>
      <c r="Q449" s="1371"/>
      <c r="R449" s="1372"/>
      <c r="S449" s="259"/>
      <c r="T449" s="257"/>
      <c r="U449" s="180"/>
    </row>
    <row r="450" spans="2:21" ht="18.75" hidden="1" customHeight="1">
      <c r="B450" s="1364"/>
      <c r="C450" s="264" t="s">
        <v>149</v>
      </c>
      <c r="D450" s="265"/>
      <c r="E450" s="288">
        <f t="shared" si="90"/>
        <v>0</v>
      </c>
      <c r="F450" s="288" t="str">
        <f>IF($C$447="","",IF('⑧1.活動計画変更（PR）'!$C$94="変更",'⑦2.変更活動積算内訳（PR）'!M450,'①7.積算内訳（PR）'!F449))</f>
        <v/>
      </c>
      <c r="G450" s="288" t="str">
        <f>IF($C$447="","",IF('⑧1.活動計画変更（PR）'!$C$94="変更",'⑦2.変更活動積算内訳（PR）'!N450,'①7.積算内訳（PR）'!G449))</f>
        <v/>
      </c>
      <c r="H450" s="753" t="str">
        <f>IF($C$447="","",IF('⑧1.活動計画変更（PR）'!$C$94="変更",'⑦2.変更活動積算内訳（PR）'!O450,'①7.積算内訳（PR）'!H449))</f>
        <v/>
      </c>
      <c r="I450" s="1780"/>
      <c r="J450" s="264" t="s">
        <v>149</v>
      </c>
      <c r="K450" s="265"/>
      <c r="L450" s="288" t="str">
        <f t="shared" si="91"/>
        <v/>
      </c>
      <c r="M450" s="266"/>
      <c r="N450" s="266"/>
      <c r="O450" s="266"/>
      <c r="P450" s="1367"/>
      <c r="Q450" s="1371"/>
      <c r="R450" s="1372"/>
      <c r="S450" s="259"/>
      <c r="T450" s="257"/>
      <c r="U450" s="180"/>
    </row>
    <row r="451" spans="2:21" ht="18.75" hidden="1" customHeight="1">
      <c r="B451" s="1364"/>
      <c r="C451" s="269" t="s">
        <v>150</v>
      </c>
      <c r="D451" s="265"/>
      <c r="E451" s="288">
        <f t="shared" si="90"/>
        <v>0</v>
      </c>
      <c r="F451" s="288" t="str">
        <f>IF($C$447="","",IF('⑧1.活動計画変更（PR）'!$C$94="変更",'⑦2.変更活動積算内訳（PR）'!M451,'①7.積算内訳（PR）'!F450))</f>
        <v/>
      </c>
      <c r="G451" s="288" t="str">
        <f>IF($C$447="","",IF('⑧1.活動計画変更（PR）'!$C$94="変更",'⑦2.変更活動積算内訳（PR）'!N451,'①7.積算内訳（PR）'!G450))</f>
        <v/>
      </c>
      <c r="H451" s="753" t="str">
        <f>IF($C$447="","",IF('⑧1.活動計画変更（PR）'!$C$94="変更",'⑦2.変更活動積算内訳（PR）'!O451,'①7.積算内訳（PR）'!H450))</f>
        <v/>
      </c>
      <c r="I451" s="1780"/>
      <c r="J451" s="269" t="s">
        <v>150</v>
      </c>
      <c r="K451" s="265"/>
      <c r="L451" s="288" t="str">
        <f t="shared" si="91"/>
        <v/>
      </c>
      <c r="M451" s="266"/>
      <c r="N451" s="266"/>
      <c r="O451" s="266"/>
      <c r="P451" s="1367"/>
      <c r="Q451" s="1371"/>
      <c r="R451" s="1372"/>
      <c r="S451" s="259"/>
      <c r="T451" s="257"/>
      <c r="U451" s="180"/>
    </row>
    <row r="452" spans="2:21" ht="18.75" hidden="1" customHeight="1">
      <c r="B452" s="1364"/>
      <c r="C452" s="264" t="s">
        <v>151</v>
      </c>
      <c r="D452" s="265"/>
      <c r="E452" s="288">
        <f t="shared" si="90"/>
        <v>0</v>
      </c>
      <c r="F452" s="288" t="str">
        <f>IF($C$447="","",IF('⑧1.活動計画変更（PR）'!$C$94="変更",'⑦2.変更活動積算内訳（PR）'!M452,'①7.積算内訳（PR）'!F451))</f>
        <v/>
      </c>
      <c r="G452" s="288" t="str">
        <f>IF($C$447="","",IF('⑧1.活動計画変更（PR）'!$C$94="変更",'⑦2.変更活動積算内訳（PR）'!N452,'①7.積算内訳（PR）'!G451))</f>
        <v/>
      </c>
      <c r="H452" s="753" t="str">
        <f>IF($C$447="","",IF('⑧1.活動計画変更（PR）'!$C$94="変更",'⑦2.変更活動積算内訳（PR）'!O452,'①7.積算内訳（PR）'!H451))</f>
        <v/>
      </c>
      <c r="I452" s="1780"/>
      <c r="J452" s="264" t="s">
        <v>151</v>
      </c>
      <c r="K452" s="265"/>
      <c r="L452" s="288" t="str">
        <f t="shared" si="91"/>
        <v/>
      </c>
      <c r="M452" s="266"/>
      <c r="N452" s="266"/>
      <c r="O452" s="266"/>
      <c r="P452" s="1367"/>
      <c r="Q452" s="1371"/>
      <c r="R452" s="1372"/>
      <c r="S452" s="268"/>
      <c r="T452" s="270"/>
      <c r="U452" s="180"/>
    </row>
    <row r="453" spans="2:21" ht="18.75" hidden="1" customHeight="1">
      <c r="B453" s="1364"/>
      <c r="C453" s="264" t="s">
        <v>152</v>
      </c>
      <c r="D453" s="265"/>
      <c r="E453" s="288">
        <f t="shared" si="90"/>
        <v>0</v>
      </c>
      <c r="F453" s="754" t="str">
        <f>IF($C$447="","",IF('⑧1.活動計画変更（PR）'!$C$94="変更",'⑦2.変更活動積算内訳（PR）'!M453,'①7.積算内訳（PR）'!F452))</f>
        <v/>
      </c>
      <c r="G453" s="754" t="str">
        <f>IF($C$447="","",IF('⑧1.活動計画変更（PR）'!$C$94="変更",'⑦2.変更活動積算内訳（PR）'!N453,'①7.積算内訳（PR）'!G452))</f>
        <v/>
      </c>
      <c r="H453" s="753" t="str">
        <f>IF($C$447="","",IF('⑧1.活動計画変更（PR）'!$C$94="変更",'⑦2.変更活動積算内訳（PR）'!O453,'①7.積算内訳（PR）'!H452))</f>
        <v/>
      </c>
      <c r="I453" s="1780"/>
      <c r="J453" s="264" t="s">
        <v>152</v>
      </c>
      <c r="K453" s="265"/>
      <c r="L453" s="288" t="str">
        <f t="shared" si="91"/>
        <v/>
      </c>
      <c r="M453" s="278"/>
      <c r="N453" s="278"/>
      <c r="O453" s="278"/>
      <c r="P453" s="1367"/>
      <c r="Q453" s="1373"/>
      <c r="R453" s="1374"/>
      <c r="S453" s="268"/>
      <c r="T453" s="270"/>
      <c r="U453" s="180"/>
    </row>
    <row r="454" spans="2:21" ht="18.75" hidden="1" customHeight="1">
      <c r="B454" s="1364"/>
      <c r="C454" s="272" t="s">
        <v>631</v>
      </c>
      <c r="D454" s="265"/>
      <c r="E454" s="288">
        <f t="shared" si="90"/>
        <v>0</v>
      </c>
      <c r="F454" s="288" t="str">
        <f>IF($C$447="","",IF('⑧1.活動計画変更（PR）'!$C$94="変更",'⑦2.変更活動積算内訳（PR）'!M454,'①7.積算内訳（PR）'!F453))</f>
        <v/>
      </c>
      <c r="G454" s="288" t="str">
        <f>IF($C$447="","",IF('⑧1.活動計画変更（PR）'!$C$94="変更",'⑦2.変更活動積算内訳（PR）'!N454,'①7.積算内訳（PR）'!G453))</f>
        <v/>
      </c>
      <c r="H454" s="753" t="str">
        <f>IF($C$447="","",IF('⑧1.活動計画変更（PR）'!$C$94="変更",'⑦2.変更活動積算内訳（PR）'!O454,'①7.積算内訳（PR）'!H453))</f>
        <v/>
      </c>
      <c r="I454" s="1780"/>
      <c r="J454" s="272" t="s">
        <v>631</v>
      </c>
      <c r="K454" s="265"/>
      <c r="L454" s="288" t="str">
        <f t="shared" si="91"/>
        <v/>
      </c>
      <c r="M454" s="266"/>
      <c r="N454" s="266"/>
      <c r="O454" s="266"/>
      <c r="P454" s="1367"/>
      <c r="Q454" s="1371"/>
      <c r="R454" s="1372"/>
      <c r="S454" s="268"/>
      <c r="T454" s="270"/>
      <c r="U454" s="180"/>
    </row>
    <row r="455" spans="2:21" ht="18.75" hidden="1" customHeight="1">
      <c r="B455" s="1364"/>
      <c r="C455" s="264" t="s">
        <v>153</v>
      </c>
      <c r="D455" s="265"/>
      <c r="E455" s="288">
        <f t="shared" si="90"/>
        <v>0</v>
      </c>
      <c r="F455" s="288" t="str">
        <f>IF($C$447="","",IF('⑧1.活動計画変更（PR）'!$C$94="変更",'⑦2.変更活動積算内訳（PR）'!M455,'①7.積算内訳（PR）'!F454))</f>
        <v/>
      </c>
      <c r="G455" s="288" t="str">
        <f>IF($C$447="","",IF('⑧1.活動計画変更（PR）'!$C$94="変更",'⑦2.変更活動積算内訳（PR）'!N455,'①7.積算内訳（PR）'!G454))</f>
        <v/>
      </c>
      <c r="H455" s="753" t="str">
        <f>IF($C$447="","",IF('⑧1.活動計画変更（PR）'!$C$94="変更",'⑦2.変更活動積算内訳（PR）'!O455,'①7.積算内訳（PR）'!H454))</f>
        <v/>
      </c>
      <c r="I455" s="1780"/>
      <c r="J455" s="264" t="s">
        <v>153</v>
      </c>
      <c r="K455" s="265"/>
      <c r="L455" s="288" t="str">
        <f t="shared" si="91"/>
        <v/>
      </c>
      <c r="M455" s="266"/>
      <c r="N455" s="266"/>
      <c r="O455" s="266"/>
      <c r="P455" s="1367"/>
      <c r="Q455" s="1371"/>
      <c r="R455" s="1372"/>
      <c r="S455" s="268"/>
      <c r="T455" s="270"/>
      <c r="U455" s="180"/>
    </row>
    <row r="456" spans="2:21" ht="18.75" hidden="1" customHeight="1" thickBot="1">
      <c r="B456" s="1365"/>
      <c r="C456" s="273" t="s">
        <v>154</v>
      </c>
      <c r="D456" s="758" t="str">
        <f>IF('①7.積算内訳（PR）'!D455="","",'①7.積算内訳（PR）'!D455)</f>
        <v/>
      </c>
      <c r="E456" s="289">
        <f>SUM(F456:H456)</f>
        <v>0</v>
      </c>
      <c r="F456" s="289" t="str">
        <f>IF($C$447="","",IF('⑧1.活動計画変更（PR）'!$C$94="変更",'⑦2.変更活動積算内訳（PR）'!M456,'①7.積算内訳（PR）'!F455))</f>
        <v/>
      </c>
      <c r="G456" s="289" t="str">
        <f>IF($C$447="","",IF('⑧1.活動計画変更（PR）'!$C$94="変更",'⑦2.変更活動積算内訳（PR）'!N456,'①7.積算内訳（PR）'!G455))</f>
        <v/>
      </c>
      <c r="H456" s="755" t="str">
        <f>IF($C$447="","",IF('⑧1.活動計画変更（PR）'!$C$94="変更",'⑦2.変更活動積算内訳（PR）'!O456,'①7.積算内訳（PR）'!H455))</f>
        <v/>
      </c>
      <c r="I456" s="1781"/>
      <c r="J456" s="273" t="s">
        <v>154</v>
      </c>
      <c r="K456" s="274"/>
      <c r="L456" s="289" t="str">
        <f t="shared" si="91"/>
        <v/>
      </c>
      <c r="M456" s="275"/>
      <c r="N456" s="275"/>
      <c r="O456" s="275"/>
      <c r="P456" s="1368"/>
      <c r="Q456" s="1375"/>
      <c r="R456" s="1376"/>
      <c r="S456" s="268"/>
      <c r="T456" s="270"/>
      <c r="U456" s="180"/>
    </row>
    <row r="457" spans="2:21" ht="37.5" hidden="1" customHeight="1">
      <c r="B457" s="204" t="str">
        <f>IF('⑧1.活動計画変更（PR）'!B96="","",'⑧1.活動計画変更（PR）'!B96)</f>
        <v/>
      </c>
      <c r="C457" s="1377" t="str">
        <f>IF(B457="","",IF('⑧1.活動計画変更（PR）'!D96="","",'⑧1.活動計画変更（PR）'!D96))</f>
        <v/>
      </c>
      <c r="D457" s="1378"/>
      <c r="E457" s="284">
        <f>SUM(E458:E466)</f>
        <v>0</v>
      </c>
      <c r="F457" s="284">
        <f>SUM(F458:F466)</f>
        <v>0</v>
      </c>
      <c r="G457" s="284">
        <f>SUM(G458:G466)</f>
        <v>0</v>
      </c>
      <c r="H457" s="756">
        <f>SUM(H458:H466)</f>
        <v>0</v>
      </c>
      <c r="I457" s="760" t="str">
        <f>IF('⑧1.活動計画変更（PR）'!C97="変更",'⑧1.活動計画変更（PR）'!B96,IF('⑧1.活動計画変更（PR）'!C97="中止",'⑧1.活動計画変更（PR）'!B96,""))</f>
        <v/>
      </c>
      <c r="J457" s="1377" t="str">
        <f>IF('⑧1.活動計画変更（PR）'!C97="変更",'⑧1.活動計画変更（PR）'!D97,"")</f>
        <v/>
      </c>
      <c r="K457" s="1378"/>
      <c r="L457" s="284" t="str">
        <f>IF(SUM(L458:L466)=0,"",SUM(L458:L466))</f>
        <v/>
      </c>
      <c r="M457" s="284" t="str">
        <f>IF(SUM(M458:M466)=0,"",SUM(M458:M466))</f>
        <v/>
      </c>
      <c r="N457" s="284" t="str">
        <f>IF(SUM(N458:N466)=0,"",SUM(N458:N466))</f>
        <v/>
      </c>
      <c r="O457" s="284" t="str">
        <f>IF(SUM(O458:O466)=0,"",SUM(O458:O466))</f>
        <v/>
      </c>
      <c r="P457" s="277"/>
      <c r="Q457" s="1379"/>
      <c r="R457" s="1380"/>
      <c r="S457" s="259"/>
      <c r="T457" s="257"/>
      <c r="U457" s="180"/>
    </row>
    <row r="458" spans="2:21" ht="18.75" hidden="1" customHeight="1">
      <c r="B458" s="1363"/>
      <c r="C458" s="260" t="s">
        <v>147</v>
      </c>
      <c r="D458" s="261"/>
      <c r="E458" s="287">
        <f>SUM(F458:H458)</f>
        <v>0</v>
      </c>
      <c r="F458" s="287" t="str">
        <f>IF($C$457="","",IF('⑧1.活動計画変更（PR）'!$C$96="変更",'⑦2.変更活動積算内訳（PR）'!M458,'①7.積算内訳（PR）'!F457))</f>
        <v/>
      </c>
      <c r="G458" s="287" t="str">
        <f>IF($C$457="","",IF('⑧1.活動計画変更（PR）'!$C$96="変更",'⑦2.変更活動積算内訳（PR）'!N458,'①7.積算内訳（PR）'!G457))</f>
        <v/>
      </c>
      <c r="H458" s="752" t="str">
        <f>IF($C$457="","",IF('⑧1.活動計画変更（PR）'!$C$96="変更",'⑦2.変更活動積算内訳（PR）'!O458,'①7.積算内訳（PR）'!H457))</f>
        <v/>
      </c>
      <c r="I458" s="1779" t="str">
        <f>IF('⑧1.活動計画変更（PR）'!C97="選択","",IF('⑧1.活動計画変更（PR）'!C97="変更",'⑧1.活動計画変更（PR）'!C97,IF('⑧1.活動計画変更（PR）'!C97="中止","中止","")))</f>
        <v/>
      </c>
      <c r="J458" s="260" t="s">
        <v>147</v>
      </c>
      <c r="K458" s="261"/>
      <c r="L458" s="287" t="str">
        <f>IF(SUM(M458:O458)=0,"",SUM(M458:O458))</f>
        <v/>
      </c>
      <c r="M458" s="262"/>
      <c r="N458" s="262"/>
      <c r="O458" s="262"/>
      <c r="P458" s="1366"/>
      <c r="Q458" s="1369"/>
      <c r="R458" s="1370"/>
      <c r="S458" s="268"/>
      <c r="T458" s="270"/>
      <c r="U458" s="180"/>
    </row>
    <row r="459" spans="2:21" ht="18.75" hidden="1" customHeight="1">
      <c r="B459" s="1364"/>
      <c r="C459" s="264" t="s">
        <v>148</v>
      </c>
      <c r="D459" s="265"/>
      <c r="E459" s="288">
        <f t="shared" ref="E459:E465" si="92">SUM(F459:H459)</f>
        <v>0</v>
      </c>
      <c r="F459" s="288" t="str">
        <f>IF($C$457="","",IF('⑧1.活動計画変更（PR）'!$C$96="変更",'⑦2.変更活動積算内訳（PR）'!M459,'①7.積算内訳（PR）'!F458))</f>
        <v/>
      </c>
      <c r="G459" s="288" t="str">
        <f>IF($C$457="","",IF('⑧1.活動計画変更（PR）'!$C$96="変更",'⑦2.変更活動積算内訳（PR）'!N459,'①7.積算内訳（PR）'!G458))</f>
        <v/>
      </c>
      <c r="H459" s="753" t="str">
        <f>IF($C$457="","",IF('⑧1.活動計画変更（PR）'!$C$96="変更",'⑦2.変更活動積算内訳（PR）'!O459,'①7.積算内訳（PR）'!H458))</f>
        <v/>
      </c>
      <c r="I459" s="1780"/>
      <c r="J459" s="264" t="s">
        <v>148</v>
      </c>
      <c r="K459" s="265"/>
      <c r="L459" s="288" t="str">
        <f t="shared" ref="L459:L466" si="93">IF(SUM(M459:O459)=0,"",SUM(M459:O459))</f>
        <v/>
      </c>
      <c r="M459" s="266"/>
      <c r="N459" s="266"/>
      <c r="O459" s="266"/>
      <c r="P459" s="1367"/>
      <c r="Q459" s="1371"/>
      <c r="R459" s="1372"/>
      <c r="S459" s="259"/>
      <c r="T459" s="257"/>
      <c r="U459" s="180"/>
    </row>
    <row r="460" spans="2:21" ht="18.75" hidden="1" customHeight="1">
      <c r="B460" s="1364"/>
      <c r="C460" s="264" t="s">
        <v>149</v>
      </c>
      <c r="D460" s="265"/>
      <c r="E460" s="288">
        <f t="shared" si="92"/>
        <v>0</v>
      </c>
      <c r="F460" s="288" t="str">
        <f>IF($C$457="","",IF('⑧1.活動計画変更（PR）'!$C$96="変更",'⑦2.変更活動積算内訳（PR）'!M460,'①7.積算内訳（PR）'!F459))</f>
        <v/>
      </c>
      <c r="G460" s="288" t="str">
        <f>IF($C$457="","",IF('⑧1.活動計画変更（PR）'!$C$96="変更",'⑦2.変更活動積算内訳（PR）'!N460,'①7.積算内訳（PR）'!G459))</f>
        <v/>
      </c>
      <c r="H460" s="753" t="str">
        <f>IF($C$457="","",IF('⑧1.活動計画変更（PR）'!$C$96="変更",'⑦2.変更活動積算内訳（PR）'!O460,'①7.積算内訳（PR）'!H459))</f>
        <v/>
      </c>
      <c r="I460" s="1780"/>
      <c r="J460" s="264" t="s">
        <v>149</v>
      </c>
      <c r="K460" s="265"/>
      <c r="L460" s="288" t="str">
        <f t="shared" si="93"/>
        <v/>
      </c>
      <c r="M460" s="266"/>
      <c r="N460" s="266"/>
      <c r="O460" s="266"/>
      <c r="P460" s="1367"/>
      <c r="Q460" s="1371"/>
      <c r="R460" s="1372"/>
      <c r="S460" s="259"/>
      <c r="T460" s="257"/>
      <c r="U460" s="180"/>
    </row>
    <row r="461" spans="2:21" ht="18.75" hidden="1" customHeight="1">
      <c r="B461" s="1364"/>
      <c r="C461" s="269" t="s">
        <v>150</v>
      </c>
      <c r="D461" s="265"/>
      <c r="E461" s="288">
        <f t="shared" si="92"/>
        <v>0</v>
      </c>
      <c r="F461" s="288" t="str">
        <f>IF($C$457="","",IF('⑧1.活動計画変更（PR）'!$C$96="変更",'⑦2.変更活動積算内訳（PR）'!M461,'①7.積算内訳（PR）'!F460))</f>
        <v/>
      </c>
      <c r="G461" s="288" t="str">
        <f>IF($C$457="","",IF('⑧1.活動計画変更（PR）'!$C$96="変更",'⑦2.変更活動積算内訳（PR）'!N461,'①7.積算内訳（PR）'!G460))</f>
        <v/>
      </c>
      <c r="H461" s="753" t="str">
        <f>IF($C$457="","",IF('⑧1.活動計画変更（PR）'!$C$96="変更",'⑦2.変更活動積算内訳（PR）'!O461,'①7.積算内訳（PR）'!H460))</f>
        <v/>
      </c>
      <c r="I461" s="1780"/>
      <c r="J461" s="269" t="s">
        <v>150</v>
      </c>
      <c r="K461" s="265"/>
      <c r="L461" s="288" t="str">
        <f t="shared" si="93"/>
        <v/>
      </c>
      <c r="M461" s="266"/>
      <c r="N461" s="266"/>
      <c r="O461" s="266"/>
      <c r="P461" s="1367"/>
      <c r="Q461" s="1371"/>
      <c r="R461" s="1372"/>
      <c r="S461" s="259"/>
      <c r="T461" s="257"/>
      <c r="U461" s="180"/>
    </row>
    <row r="462" spans="2:21" ht="18.75" hidden="1" customHeight="1">
      <c r="B462" s="1364"/>
      <c r="C462" s="264" t="s">
        <v>151</v>
      </c>
      <c r="D462" s="265"/>
      <c r="E462" s="288">
        <f t="shared" si="92"/>
        <v>0</v>
      </c>
      <c r="F462" s="288" t="str">
        <f>IF($C$457="","",IF('⑧1.活動計画変更（PR）'!$C$96="変更",'⑦2.変更活動積算内訳（PR）'!M462,'①7.積算内訳（PR）'!F461))</f>
        <v/>
      </c>
      <c r="G462" s="288" t="str">
        <f>IF($C$457="","",IF('⑧1.活動計画変更（PR）'!$C$96="変更",'⑦2.変更活動積算内訳（PR）'!N462,'①7.積算内訳（PR）'!G461))</f>
        <v/>
      </c>
      <c r="H462" s="753" t="str">
        <f>IF($C$457="","",IF('⑧1.活動計画変更（PR）'!$C$96="変更",'⑦2.変更活動積算内訳（PR）'!O462,'①7.積算内訳（PR）'!H461))</f>
        <v/>
      </c>
      <c r="I462" s="1780"/>
      <c r="J462" s="264" t="s">
        <v>151</v>
      </c>
      <c r="K462" s="265"/>
      <c r="L462" s="288" t="str">
        <f t="shared" si="93"/>
        <v/>
      </c>
      <c r="M462" s="266"/>
      <c r="N462" s="266"/>
      <c r="O462" s="266"/>
      <c r="P462" s="1367"/>
      <c r="Q462" s="1371"/>
      <c r="R462" s="1372"/>
      <c r="S462" s="268"/>
      <c r="T462" s="270"/>
      <c r="U462" s="180"/>
    </row>
    <row r="463" spans="2:21" ht="18.75" hidden="1" customHeight="1">
      <c r="B463" s="1364"/>
      <c r="C463" s="264" t="s">
        <v>152</v>
      </c>
      <c r="D463" s="265"/>
      <c r="E463" s="288">
        <f t="shared" si="92"/>
        <v>0</v>
      </c>
      <c r="F463" s="754" t="str">
        <f>IF($C$457="","",IF('⑧1.活動計画変更（PR）'!$C$96="変更",'⑦2.変更活動積算内訳（PR）'!M463,'①7.積算内訳（PR）'!F462))</f>
        <v/>
      </c>
      <c r="G463" s="754" t="str">
        <f>IF($C$457="","",IF('⑧1.活動計画変更（PR）'!$C$96="変更",'⑦2.変更活動積算内訳（PR）'!N463,'①7.積算内訳（PR）'!G462))</f>
        <v/>
      </c>
      <c r="H463" s="753" t="str">
        <f>IF($C$457="","",IF('⑧1.活動計画変更（PR）'!$C$96="変更",'⑦2.変更活動積算内訳（PR）'!O463,'①7.積算内訳（PR）'!H462))</f>
        <v/>
      </c>
      <c r="I463" s="1780"/>
      <c r="J463" s="264" t="s">
        <v>152</v>
      </c>
      <c r="K463" s="265"/>
      <c r="L463" s="288" t="str">
        <f t="shared" si="93"/>
        <v/>
      </c>
      <c r="M463" s="278"/>
      <c r="N463" s="278"/>
      <c r="O463" s="278"/>
      <c r="P463" s="1367"/>
      <c r="Q463" s="1371"/>
      <c r="R463" s="1372"/>
      <c r="S463" s="268"/>
      <c r="T463" s="270"/>
      <c r="U463" s="180"/>
    </row>
    <row r="464" spans="2:21" ht="18.75" hidden="1" customHeight="1">
      <c r="B464" s="1364"/>
      <c r="C464" s="272" t="s">
        <v>631</v>
      </c>
      <c r="D464" s="265"/>
      <c r="E464" s="288">
        <f t="shared" si="92"/>
        <v>0</v>
      </c>
      <c r="F464" s="288" t="str">
        <f>IF($C$457="","",IF('⑧1.活動計画変更（PR）'!$C$96="変更",'⑦2.変更活動積算内訳（PR）'!M464,'①7.積算内訳（PR）'!F463))</f>
        <v/>
      </c>
      <c r="G464" s="288" t="str">
        <f>IF($C$457="","",IF('⑧1.活動計画変更（PR）'!$C$96="変更",'⑦2.変更活動積算内訳（PR）'!N464,'①7.積算内訳（PR）'!G463))</f>
        <v/>
      </c>
      <c r="H464" s="753" t="str">
        <f>IF($C$457="","",IF('⑧1.活動計画変更（PR）'!$C$96="変更",'⑦2.変更活動積算内訳（PR）'!O464,'①7.積算内訳（PR）'!H463))</f>
        <v/>
      </c>
      <c r="I464" s="1780"/>
      <c r="J464" s="272" t="s">
        <v>631</v>
      </c>
      <c r="K464" s="265"/>
      <c r="L464" s="288" t="str">
        <f t="shared" si="93"/>
        <v/>
      </c>
      <c r="M464" s="266"/>
      <c r="N464" s="266"/>
      <c r="O464" s="266"/>
      <c r="P464" s="1367"/>
      <c r="Q464" s="1371"/>
      <c r="R464" s="1372"/>
      <c r="S464" s="268"/>
      <c r="T464" s="270"/>
      <c r="U464" s="180"/>
    </row>
    <row r="465" spans="2:21" ht="18.75" hidden="1" customHeight="1">
      <c r="B465" s="1364"/>
      <c r="C465" s="264" t="s">
        <v>153</v>
      </c>
      <c r="D465" s="265"/>
      <c r="E465" s="288">
        <f t="shared" si="92"/>
        <v>0</v>
      </c>
      <c r="F465" s="288" t="str">
        <f>IF($C$457="","",IF('⑧1.活動計画変更（PR）'!$C$96="変更",'⑦2.変更活動積算内訳（PR）'!M465,'①7.積算内訳（PR）'!F464))</f>
        <v/>
      </c>
      <c r="G465" s="288" t="str">
        <f>IF($C$457="","",IF('⑧1.活動計画変更（PR）'!$C$96="変更",'⑦2.変更活動積算内訳（PR）'!N465,'①7.積算内訳（PR）'!G464))</f>
        <v/>
      </c>
      <c r="H465" s="753" t="str">
        <f>IF($C$457="","",IF('⑧1.活動計画変更（PR）'!$C$96="変更",'⑦2.変更活動積算内訳（PR）'!O465,'①7.積算内訳（PR）'!H464))</f>
        <v/>
      </c>
      <c r="I465" s="1780"/>
      <c r="J465" s="264" t="s">
        <v>153</v>
      </c>
      <c r="K465" s="265"/>
      <c r="L465" s="288" t="str">
        <f t="shared" si="93"/>
        <v/>
      </c>
      <c r="M465" s="266"/>
      <c r="N465" s="266"/>
      <c r="O465" s="266"/>
      <c r="P465" s="1367"/>
      <c r="Q465" s="1371"/>
      <c r="R465" s="1372"/>
      <c r="S465" s="268"/>
      <c r="T465" s="270"/>
      <c r="U465" s="180"/>
    </row>
    <row r="466" spans="2:21" ht="18.75" hidden="1" customHeight="1" thickBot="1">
      <c r="B466" s="1364"/>
      <c r="C466" s="837" t="s">
        <v>154</v>
      </c>
      <c r="D466" s="758" t="str">
        <f>IF('①7.積算内訳（PR）'!D465="","",'①7.積算内訳（PR）'!D465)</f>
        <v/>
      </c>
      <c r="E466" s="761">
        <f>SUM(F466:H466)</f>
        <v>0</v>
      </c>
      <c r="F466" s="289" t="str">
        <f>IF($C$457="","",IF('⑧1.活動計画変更（PR）'!$C$96="変更",'⑦2.変更活動積算内訳（PR）'!M466,'①7.積算内訳（PR）'!F465))</f>
        <v/>
      </c>
      <c r="G466" s="289" t="str">
        <f>IF($C$457="","",IF('⑧1.活動計画変更（PR）'!$C$96="変更",'⑦2.変更活動積算内訳（PR）'!N466,'①7.積算内訳（PR）'!G465))</f>
        <v/>
      </c>
      <c r="H466" s="755" t="str">
        <f>IF($C$457="","",IF('⑧1.活動計画変更（PR）'!$C$96="変更",'⑦2.変更活動積算内訳（PR）'!O466,'①7.積算内訳（PR）'!H465))</f>
        <v/>
      </c>
      <c r="I466" s="1781"/>
      <c r="J466" s="273" t="s">
        <v>154</v>
      </c>
      <c r="K466" s="274"/>
      <c r="L466" s="761" t="str">
        <f t="shared" si="93"/>
        <v/>
      </c>
      <c r="M466" s="748"/>
      <c r="N466" s="748"/>
      <c r="O466" s="748"/>
      <c r="P466" s="1367"/>
      <c r="Q466" s="1404"/>
      <c r="R466" s="1405"/>
      <c r="S466" s="268"/>
      <c r="T466" s="270"/>
      <c r="U466" s="180"/>
    </row>
    <row r="467" spans="2:21" ht="37.5" hidden="1" customHeight="1">
      <c r="B467" s="285" t="str">
        <f>IF('⑧1.活動計画変更（PR）'!B98="","",'⑧1.活動計画変更（PR）'!B98)</f>
        <v/>
      </c>
      <c r="C467" s="1359" t="str">
        <f>IF(B467="","",IF('⑧1.活動計画変更（PR）'!D98="","",'⑧1.活動計画変更（PR）'!D98))</f>
        <v/>
      </c>
      <c r="D467" s="1360"/>
      <c r="E467" s="286">
        <f>SUM(E468:E476)</f>
        <v>0</v>
      </c>
      <c r="F467" s="286">
        <f>SUM(F468:F476)</f>
        <v>0</v>
      </c>
      <c r="G467" s="286">
        <f>SUM(G468:G476)</f>
        <v>0</v>
      </c>
      <c r="H467" s="757">
        <f>SUM(H468:H476)</f>
        <v>0</v>
      </c>
      <c r="I467" s="760" t="str">
        <f>IF('⑧1.活動計画変更（PR）'!C99="変更",'⑧1.活動計画変更（PR）'!B98,IF('⑧1.活動計画変更（PR）'!C99="中止",'⑧1.活動計画変更（PR）'!B98,""))</f>
        <v/>
      </c>
      <c r="J467" s="1377" t="str">
        <f>IF('⑧1.活動計画変更（PR）'!C99="変更",'⑧1.活動計画変更（PR）'!D99,"")</f>
        <v/>
      </c>
      <c r="K467" s="1378"/>
      <c r="L467" s="286" t="str">
        <f>IF(SUM(L468:L476)=0,"",SUM(L468:L476))</f>
        <v/>
      </c>
      <c r="M467" s="286" t="str">
        <f>IF(SUM(M468:M476)=0,"",SUM(M468:M476))</f>
        <v/>
      </c>
      <c r="N467" s="286" t="str">
        <f>IF(SUM(N468:N476)=0,"",SUM(N468:N476))</f>
        <v/>
      </c>
      <c r="O467" s="286" t="str">
        <f>IF(SUM(O468:O476)=0,"",SUM(O468:O476))</f>
        <v/>
      </c>
      <c r="P467" s="280"/>
      <c r="Q467" s="1361"/>
      <c r="R467" s="1362"/>
      <c r="S467" s="259"/>
      <c r="T467" s="257"/>
      <c r="U467" s="180"/>
    </row>
    <row r="468" spans="2:21" ht="18.75" hidden="1" customHeight="1">
      <c r="B468" s="1363"/>
      <c r="C468" s="260" t="s">
        <v>147</v>
      </c>
      <c r="D468" s="261"/>
      <c r="E468" s="287">
        <f>SUM(F468:H468)</f>
        <v>0</v>
      </c>
      <c r="F468" s="287" t="str">
        <f>IF($C$467="","",IF('⑧1.活動計画変更（PR）'!$C$98="変更",'⑦2.変更活動積算内訳（PR）'!M468,'①7.積算内訳（PR）'!F467))</f>
        <v/>
      </c>
      <c r="G468" s="287" t="str">
        <f>IF($C$467="","",IF('⑧1.活動計画変更（PR）'!$C$98="変更",'⑦2.変更活動積算内訳（PR）'!N468,'①7.積算内訳（PR）'!G467))</f>
        <v/>
      </c>
      <c r="H468" s="752" t="str">
        <f>IF($C$467="","",IF('⑧1.活動計画変更（PR）'!$C$98="変更",'⑦2.変更活動積算内訳（PR）'!O468,'①7.積算内訳（PR）'!H467))</f>
        <v/>
      </c>
      <c r="I468" s="1779" t="str">
        <f>IF('⑧1.活動計画変更（PR）'!C99="選択","",IF('⑧1.活動計画変更（PR）'!C99="変更",'⑧1.活動計画変更（PR）'!C99,IF('⑧1.活動計画変更（PR）'!C99="中止","中止","")))</f>
        <v/>
      </c>
      <c r="J468" s="260" t="s">
        <v>147</v>
      </c>
      <c r="K468" s="261"/>
      <c r="L468" s="287" t="str">
        <f>IF(SUM(M468:O468)=0,"",SUM(M468:O468))</f>
        <v/>
      </c>
      <c r="M468" s="262"/>
      <c r="N468" s="262"/>
      <c r="O468" s="262"/>
      <c r="P468" s="1366"/>
      <c r="Q468" s="1369"/>
      <c r="R468" s="1370"/>
      <c r="S468" s="268"/>
      <c r="T468" s="270"/>
      <c r="U468" s="180"/>
    </row>
    <row r="469" spans="2:21" ht="18.75" hidden="1" customHeight="1">
      <c r="B469" s="1364"/>
      <c r="C469" s="264" t="s">
        <v>148</v>
      </c>
      <c r="D469" s="265"/>
      <c r="E469" s="288">
        <f t="shared" ref="E469:E475" si="94">SUM(F469:H469)</f>
        <v>0</v>
      </c>
      <c r="F469" s="288" t="str">
        <f>IF($C$467="","",IF('⑧1.活動計画変更（PR）'!$C$98="変更",'⑦2.変更活動積算内訳（PR）'!M469,'①7.積算内訳（PR）'!F468))</f>
        <v/>
      </c>
      <c r="G469" s="288" t="str">
        <f>IF($C$467="","",IF('⑧1.活動計画変更（PR）'!$C$98="変更",'⑦2.変更活動積算内訳（PR）'!N469,'①7.積算内訳（PR）'!G468))</f>
        <v/>
      </c>
      <c r="H469" s="753" t="str">
        <f>IF($C$467="","",IF('⑧1.活動計画変更（PR）'!$C$98="変更",'⑦2.変更活動積算内訳（PR）'!O469,'①7.積算内訳（PR）'!H468))</f>
        <v/>
      </c>
      <c r="I469" s="1780"/>
      <c r="J469" s="264" t="s">
        <v>148</v>
      </c>
      <c r="K469" s="265"/>
      <c r="L469" s="288" t="str">
        <f t="shared" ref="L469:L476" si="95">IF(SUM(M469:O469)=0,"",SUM(M469:O469))</f>
        <v/>
      </c>
      <c r="M469" s="266"/>
      <c r="N469" s="266"/>
      <c r="O469" s="266"/>
      <c r="P469" s="1367"/>
      <c r="Q469" s="1371"/>
      <c r="R469" s="1372"/>
      <c r="S469" s="259"/>
      <c r="T469" s="257"/>
      <c r="U469" s="180"/>
    </row>
    <row r="470" spans="2:21" ht="18.75" hidden="1" customHeight="1">
      <c r="B470" s="1364"/>
      <c r="C470" s="264" t="s">
        <v>149</v>
      </c>
      <c r="D470" s="265"/>
      <c r="E470" s="288">
        <f t="shared" si="94"/>
        <v>0</v>
      </c>
      <c r="F470" s="288" t="str">
        <f>IF($C$467="","",IF('⑧1.活動計画変更（PR）'!$C$98="変更",'⑦2.変更活動積算内訳（PR）'!M470,'①7.積算内訳（PR）'!F469))</f>
        <v/>
      </c>
      <c r="G470" s="288" t="str">
        <f>IF($C$467="","",IF('⑧1.活動計画変更（PR）'!$C$98="変更",'⑦2.変更活動積算内訳（PR）'!N470,'①7.積算内訳（PR）'!G469))</f>
        <v/>
      </c>
      <c r="H470" s="753" t="str">
        <f>IF($C$467="","",IF('⑧1.活動計画変更（PR）'!$C$98="変更",'⑦2.変更活動積算内訳（PR）'!O470,'①7.積算内訳（PR）'!H469))</f>
        <v/>
      </c>
      <c r="I470" s="1780"/>
      <c r="J470" s="264" t="s">
        <v>149</v>
      </c>
      <c r="K470" s="265"/>
      <c r="L470" s="288" t="str">
        <f t="shared" si="95"/>
        <v/>
      </c>
      <c r="M470" s="266"/>
      <c r="N470" s="266"/>
      <c r="O470" s="266"/>
      <c r="P470" s="1367"/>
      <c r="Q470" s="1371"/>
      <c r="R470" s="1372"/>
      <c r="S470" s="259"/>
      <c r="T470" s="257"/>
      <c r="U470" s="180"/>
    </row>
    <row r="471" spans="2:21" ht="18.75" hidden="1" customHeight="1">
      <c r="B471" s="1364"/>
      <c r="C471" s="269" t="s">
        <v>150</v>
      </c>
      <c r="D471" s="265"/>
      <c r="E471" s="288">
        <f t="shared" si="94"/>
        <v>0</v>
      </c>
      <c r="F471" s="288" t="str">
        <f>IF($C$467="","",IF('⑧1.活動計画変更（PR）'!$C$98="変更",'⑦2.変更活動積算内訳（PR）'!M471,'①7.積算内訳（PR）'!F470))</f>
        <v/>
      </c>
      <c r="G471" s="288" t="str">
        <f>IF($C$467="","",IF('⑧1.活動計画変更（PR）'!$C$98="変更",'⑦2.変更活動積算内訳（PR）'!N471,'①7.積算内訳（PR）'!G470))</f>
        <v/>
      </c>
      <c r="H471" s="753" t="str">
        <f>IF($C$467="","",IF('⑧1.活動計画変更（PR）'!$C$98="変更",'⑦2.変更活動積算内訳（PR）'!O471,'①7.積算内訳（PR）'!H470))</f>
        <v/>
      </c>
      <c r="I471" s="1780"/>
      <c r="J471" s="269" t="s">
        <v>150</v>
      </c>
      <c r="K471" s="265"/>
      <c r="L471" s="288" t="str">
        <f t="shared" si="95"/>
        <v/>
      </c>
      <c r="M471" s="266"/>
      <c r="N471" s="266"/>
      <c r="O471" s="266"/>
      <c r="P471" s="1367"/>
      <c r="Q471" s="1371"/>
      <c r="R471" s="1372"/>
      <c r="S471" s="259"/>
      <c r="T471" s="257"/>
      <c r="U471" s="180"/>
    </row>
    <row r="472" spans="2:21" ht="18.75" hidden="1" customHeight="1">
      <c r="B472" s="1364"/>
      <c r="C472" s="264" t="s">
        <v>151</v>
      </c>
      <c r="D472" s="265"/>
      <c r="E472" s="288">
        <f t="shared" si="94"/>
        <v>0</v>
      </c>
      <c r="F472" s="288" t="str">
        <f>IF($C$467="","",IF('⑧1.活動計画変更（PR）'!$C$98="変更",'⑦2.変更活動積算内訳（PR）'!M472,'①7.積算内訳（PR）'!F471))</f>
        <v/>
      </c>
      <c r="G472" s="288" t="str">
        <f>IF($C$467="","",IF('⑧1.活動計画変更（PR）'!$C$98="変更",'⑦2.変更活動積算内訳（PR）'!N472,'①7.積算内訳（PR）'!G471))</f>
        <v/>
      </c>
      <c r="H472" s="753" t="str">
        <f>IF($C$467="","",IF('⑧1.活動計画変更（PR）'!$C$98="変更",'⑦2.変更活動積算内訳（PR）'!O472,'①7.積算内訳（PR）'!H471))</f>
        <v/>
      </c>
      <c r="I472" s="1780"/>
      <c r="J472" s="264" t="s">
        <v>151</v>
      </c>
      <c r="K472" s="265"/>
      <c r="L472" s="288" t="str">
        <f t="shared" si="95"/>
        <v/>
      </c>
      <c r="M472" s="266"/>
      <c r="N472" s="266"/>
      <c r="O472" s="266"/>
      <c r="P472" s="1367"/>
      <c r="Q472" s="1371"/>
      <c r="R472" s="1372"/>
      <c r="S472" s="268"/>
      <c r="T472" s="270"/>
      <c r="U472" s="180"/>
    </row>
    <row r="473" spans="2:21" ht="18.75" hidden="1" customHeight="1">
      <c r="B473" s="1364"/>
      <c r="C473" s="264" t="s">
        <v>152</v>
      </c>
      <c r="D473" s="265"/>
      <c r="E473" s="288">
        <f t="shared" si="94"/>
        <v>0</v>
      </c>
      <c r="F473" s="754" t="str">
        <f>IF($C$467="","",IF('⑧1.活動計画変更（PR）'!$C$98="変更",'⑦2.変更活動積算内訳（PR）'!M473,'①7.積算内訳（PR）'!F472))</f>
        <v/>
      </c>
      <c r="G473" s="754" t="str">
        <f>IF($C$467="","",IF('⑧1.活動計画変更（PR）'!$C$98="変更",'⑦2.変更活動積算内訳（PR）'!N473,'①7.積算内訳（PR）'!G472))</f>
        <v/>
      </c>
      <c r="H473" s="753" t="str">
        <f>IF($C$467="","",IF('⑧1.活動計画変更（PR）'!$C$98="変更",'⑦2.変更活動積算内訳（PR）'!O473,'①7.積算内訳（PR）'!H472))</f>
        <v/>
      </c>
      <c r="I473" s="1780"/>
      <c r="J473" s="264" t="s">
        <v>152</v>
      </c>
      <c r="K473" s="265"/>
      <c r="L473" s="288" t="str">
        <f t="shared" si="95"/>
        <v/>
      </c>
      <c r="M473" s="278"/>
      <c r="N473" s="278"/>
      <c r="O473" s="278"/>
      <c r="P473" s="1367"/>
      <c r="Q473" s="1373"/>
      <c r="R473" s="1374"/>
      <c r="S473" s="268"/>
      <c r="T473" s="270"/>
      <c r="U473" s="180"/>
    </row>
    <row r="474" spans="2:21" ht="18.75" hidden="1" customHeight="1">
      <c r="B474" s="1364"/>
      <c r="C474" s="272" t="s">
        <v>631</v>
      </c>
      <c r="D474" s="265"/>
      <c r="E474" s="288">
        <f t="shared" si="94"/>
        <v>0</v>
      </c>
      <c r="F474" s="288" t="str">
        <f>IF($C$467="","",IF('⑧1.活動計画変更（PR）'!$C$98="変更",'⑦2.変更活動積算内訳（PR）'!M474,'①7.積算内訳（PR）'!F473))</f>
        <v/>
      </c>
      <c r="G474" s="288" t="str">
        <f>IF($C$467="","",IF('⑧1.活動計画変更（PR）'!$C$98="変更",'⑦2.変更活動積算内訳（PR）'!N474,'①7.積算内訳（PR）'!G473))</f>
        <v/>
      </c>
      <c r="H474" s="753" t="str">
        <f>IF($C$467="","",IF('⑧1.活動計画変更（PR）'!$C$98="変更",'⑦2.変更活動積算内訳（PR）'!O474,'①7.積算内訳（PR）'!H473))</f>
        <v/>
      </c>
      <c r="I474" s="1780"/>
      <c r="J474" s="272" t="s">
        <v>631</v>
      </c>
      <c r="K474" s="265"/>
      <c r="L474" s="288" t="str">
        <f t="shared" si="95"/>
        <v/>
      </c>
      <c r="M474" s="266"/>
      <c r="N474" s="266"/>
      <c r="O474" s="266"/>
      <c r="P474" s="1367"/>
      <c r="Q474" s="1371"/>
      <c r="R474" s="1372"/>
      <c r="S474" s="268"/>
      <c r="T474" s="270"/>
      <c r="U474" s="180"/>
    </row>
    <row r="475" spans="2:21" ht="18.75" hidden="1" customHeight="1">
      <c r="B475" s="1364"/>
      <c r="C475" s="264" t="s">
        <v>153</v>
      </c>
      <c r="D475" s="265"/>
      <c r="E475" s="288">
        <f t="shared" si="94"/>
        <v>0</v>
      </c>
      <c r="F475" s="288" t="str">
        <f>IF($C$467="","",IF('⑧1.活動計画変更（PR）'!$C$98="変更",'⑦2.変更活動積算内訳（PR）'!M475,'①7.積算内訳（PR）'!F474))</f>
        <v/>
      </c>
      <c r="G475" s="288" t="str">
        <f>IF($C$467="","",IF('⑧1.活動計画変更（PR）'!$C$98="変更",'⑦2.変更活動積算内訳（PR）'!N475,'①7.積算内訳（PR）'!G474))</f>
        <v/>
      </c>
      <c r="H475" s="753" t="str">
        <f>IF($C$467="","",IF('⑧1.活動計画変更（PR）'!$C$98="変更",'⑦2.変更活動積算内訳（PR）'!O475,'①7.積算内訳（PR）'!H474))</f>
        <v/>
      </c>
      <c r="I475" s="1780"/>
      <c r="J475" s="264" t="s">
        <v>153</v>
      </c>
      <c r="K475" s="265"/>
      <c r="L475" s="288" t="str">
        <f t="shared" si="95"/>
        <v/>
      </c>
      <c r="M475" s="266"/>
      <c r="N475" s="266"/>
      <c r="O475" s="266"/>
      <c r="P475" s="1367"/>
      <c r="Q475" s="1371"/>
      <c r="R475" s="1372"/>
      <c r="S475" s="268"/>
      <c r="T475" s="270"/>
      <c r="U475" s="180"/>
    </row>
    <row r="476" spans="2:21" ht="18.75" hidden="1" customHeight="1" thickBot="1">
      <c r="B476" s="1365"/>
      <c r="C476" s="273" t="s">
        <v>154</v>
      </c>
      <c r="D476" s="758" t="str">
        <f>IF('①7.積算内訳（PR）'!D475="","",'①7.積算内訳（PR）'!D475)</f>
        <v/>
      </c>
      <c r="E476" s="289">
        <f>SUM(F476:H476)</f>
        <v>0</v>
      </c>
      <c r="F476" s="289" t="str">
        <f>IF($C$467="","",IF('⑧1.活動計画変更（PR）'!$C$98="変更",'⑦2.変更活動積算内訳（PR）'!M476,'①7.積算内訳（PR）'!F475))</f>
        <v/>
      </c>
      <c r="G476" s="289" t="str">
        <f>IF($C$467="","",IF('⑧1.活動計画変更（PR）'!$C$98="変更",'⑦2.変更活動積算内訳（PR）'!N476,'①7.積算内訳（PR）'!G475))</f>
        <v/>
      </c>
      <c r="H476" s="755" t="str">
        <f>IF($C$467="","",IF('⑧1.活動計画変更（PR）'!$C$98="変更",'⑦2.変更活動積算内訳（PR）'!O476,'①7.積算内訳（PR）'!H475))</f>
        <v/>
      </c>
      <c r="I476" s="1781"/>
      <c r="J476" s="273" t="s">
        <v>154</v>
      </c>
      <c r="K476" s="274"/>
      <c r="L476" s="289" t="str">
        <f t="shared" si="95"/>
        <v/>
      </c>
      <c r="M476" s="275"/>
      <c r="N476" s="275"/>
      <c r="O476" s="275"/>
      <c r="P476" s="1368"/>
      <c r="Q476" s="1375"/>
      <c r="R476" s="1376"/>
      <c r="S476" s="268"/>
      <c r="T476" s="270"/>
      <c r="U476" s="180"/>
    </row>
    <row r="477" spans="2:21" ht="37.5" hidden="1" customHeight="1">
      <c r="B477" s="204" t="str">
        <f>IF('⑧1.活動計画変更（PR）'!B100="","",'⑧1.活動計画変更（PR）'!B100)</f>
        <v/>
      </c>
      <c r="C477" s="1377" t="str">
        <f>IF(B477="","",IF('⑧1.活動計画変更（PR）'!D100="","",'⑧1.活動計画変更（PR）'!D100))</f>
        <v/>
      </c>
      <c r="D477" s="1378"/>
      <c r="E477" s="284">
        <f>SUM(E478:E486)</f>
        <v>0</v>
      </c>
      <c r="F477" s="284">
        <f>SUM(F478:F486)</f>
        <v>0</v>
      </c>
      <c r="G477" s="284">
        <f>SUM(G478:G486)</f>
        <v>0</v>
      </c>
      <c r="H477" s="756">
        <f>SUM(H478:H486)</f>
        <v>0</v>
      </c>
      <c r="I477" s="760" t="str">
        <f>IF('⑧1.活動計画変更（PR）'!C101="変更",'⑧1.活動計画変更（PR）'!B100,IF('⑧1.活動計画変更（PR）'!C101="中止",'⑧1.活動計画変更（PR）'!B100,""))</f>
        <v/>
      </c>
      <c r="J477" s="1377" t="str">
        <f>IF('⑧1.活動計画変更（PR）'!C101="変更",'⑧1.活動計画変更（PR）'!D101,"")</f>
        <v/>
      </c>
      <c r="K477" s="1378"/>
      <c r="L477" s="284" t="str">
        <f>IF(SUM(L478:L486)=0,"",SUM(L478:L486))</f>
        <v/>
      </c>
      <c r="M477" s="284" t="str">
        <f>IF(SUM(M478:M486)=0,"",SUM(M478:M486))</f>
        <v/>
      </c>
      <c r="N477" s="284" t="str">
        <f>IF(SUM(N478:N486)=0,"",SUM(N478:N486))</f>
        <v/>
      </c>
      <c r="O477" s="284" t="str">
        <f>IF(SUM(O478:O486)=0,"",SUM(O478:O486))</f>
        <v/>
      </c>
      <c r="P477" s="277"/>
      <c r="Q477" s="1379"/>
      <c r="R477" s="1380"/>
      <c r="S477" s="259"/>
      <c r="T477" s="257"/>
      <c r="U477" s="180"/>
    </row>
    <row r="478" spans="2:21" ht="18.75" hidden="1" customHeight="1">
      <c r="B478" s="1363"/>
      <c r="C478" s="260" t="s">
        <v>147</v>
      </c>
      <c r="D478" s="261"/>
      <c r="E478" s="287">
        <f>SUM(F478:H478)</f>
        <v>0</v>
      </c>
      <c r="F478" s="287" t="str">
        <f>IF($C$477="","",IF('⑧1.活動計画変更（PR）'!$C$100="変更",'⑦2.変更活動積算内訳（PR）'!M478,'①7.積算内訳（PR）'!F477))</f>
        <v/>
      </c>
      <c r="G478" s="287" t="str">
        <f>IF($C$477="","",IF('⑧1.活動計画変更（PR）'!$C$100="変更",'⑦2.変更活動積算内訳（PR）'!N478,'①7.積算内訳（PR）'!G477))</f>
        <v/>
      </c>
      <c r="H478" s="752" t="str">
        <f>IF($C$477="","",IF('⑧1.活動計画変更（PR）'!$C$100="変更",'⑦2.変更活動積算内訳（PR）'!O478,'①7.積算内訳（PR）'!H477))</f>
        <v/>
      </c>
      <c r="I478" s="1779" t="str">
        <f>IF('⑧1.活動計画変更（PR）'!C101="選択","",IF('⑧1.活動計画変更（PR）'!C101="変更",'⑧1.活動計画変更（PR）'!C101,IF('⑧1.活動計画変更（PR）'!C101="中止","中止","")))</f>
        <v/>
      </c>
      <c r="J478" s="260" t="s">
        <v>147</v>
      </c>
      <c r="K478" s="261"/>
      <c r="L478" s="287" t="str">
        <f>IF(SUM(M478:O478)=0,"",SUM(M478:O478))</f>
        <v/>
      </c>
      <c r="M478" s="262"/>
      <c r="N478" s="262"/>
      <c r="O478" s="262"/>
      <c r="P478" s="1366"/>
      <c r="Q478" s="1369"/>
      <c r="R478" s="1370"/>
      <c r="S478" s="268"/>
      <c r="T478" s="270"/>
      <c r="U478" s="180"/>
    </row>
    <row r="479" spans="2:21" ht="18.75" hidden="1" customHeight="1">
      <c r="B479" s="1364"/>
      <c r="C479" s="264" t="s">
        <v>148</v>
      </c>
      <c r="D479" s="265"/>
      <c r="E479" s="288">
        <f t="shared" ref="E479:E485" si="96">SUM(F479:H479)</f>
        <v>0</v>
      </c>
      <c r="F479" s="288" t="str">
        <f>IF($C$477="","",IF('⑧1.活動計画変更（PR）'!$C$100="変更",'⑦2.変更活動積算内訳（PR）'!M479,'①7.積算内訳（PR）'!F478))</f>
        <v/>
      </c>
      <c r="G479" s="288" t="str">
        <f>IF($C$477="","",IF('⑧1.活動計画変更（PR）'!$C$100="変更",'⑦2.変更活動積算内訳（PR）'!N479,'①7.積算内訳（PR）'!G478))</f>
        <v/>
      </c>
      <c r="H479" s="753" t="str">
        <f>IF($C$477="","",IF('⑧1.活動計画変更（PR）'!$C$100="変更",'⑦2.変更活動積算内訳（PR）'!O479,'①7.積算内訳（PR）'!H478))</f>
        <v/>
      </c>
      <c r="I479" s="1780"/>
      <c r="J479" s="264" t="s">
        <v>148</v>
      </c>
      <c r="K479" s="265"/>
      <c r="L479" s="288" t="str">
        <f t="shared" ref="L479:L486" si="97">IF(SUM(M479:O479)=0,"",SUM(M479:O479))</f>
        <v/>
      </c>
      <c r="M479" s="266"/>
      <c r="N479" s="266"/>
      <c r="O479" s="266"/>
      <c r="P479" s="1367"/>
      <c r="Q479" s="1371"/>
      <c r="R479" s="1372"/>
      <c r="S479" s="259"/>
      <c r="T479" s="257"/>
      <c r="U479" s="180"/>
    </row>
    <row r="480" spans="2:21" ht="18.75" hidden="1" customHeight="1">
      <c r="B480" s="1364"/>
      <c r="C480" s="264" t="s">
        <v>149</v>
      </c>
      <c r="D480" s="265"/>
      <c r="E480" s="288">
        <f t="shared" si="96"/>
        <v>0</v>
      </c>
      <c r="F480" s="288" t="str">
        <f>IF($C$477="","",IF('⑧1.活動計画変更（PR）'!$C$100="変更",'⑦2.変更活動積算内訳（PR）'!M480,'①7.積算内訳（PR）'!F479))</f>
        <v/>
      </c>
      <c r="G480" s="288" t="str">
        <f>IF($C$477="","",IF('⑧1.活動計画変更（PR）'!$C$100="変更",'⑦2.変更活動積算内訳（PR）'!N480,'①7.積算内訳（PR）'!G479))</f>
        <v/>
      </c>
      <c r="H480" s="753" t="str">
        <f>IF($C$477="","",IF('⑧1.活動計画変更（PR）'!$C$100="変更",'⑦2.変更活動積算内訳（PR）'!O480,'①7.積算内訳（PR）'!H479))</f>
        <v/>
      </c>
      <c r="I480" s="1780"/>
      <c r="J480" s="264" t="s">
        <v>149</v>
      </c>
      <c r="K480" s="265"/>
      <c r="L480" s="288" t="str">
        <f t="shared" si="97"/>
        <v/>
      </c>
      <c r="M480" s="266"/>
      <c r="N480" s="266"/>
      <c r="O480" s="266"/>
      <c r="P480" s="1367"/>
      <c r="Q480" s="1371"/>
      <c r="R480" s="1372"/>
      <c r="S480" s="259"/>
      <c r="T480" s="257"/>
      <c r="U480" s="180"/>
    </row>
    <row r="481" spans="2:21" ht="18.75" hidden="1" customHeight="1">
      <c r="B481" s="1364"/>
      <c r="C481" s="269" t="s">
        <v>150</v>
      </c>
      <c r="D481" s="265"/>
      <c r="E481" s="288">
        <f t="shared" si="96"/>
        <v>0</v>
      </c>
      <c r="F481" s="288" t="str">
        <f>IF($C$477="","",IF('⑧1.活動計画変更（PR）'!$C$100="変更",'⑦2.変更活動積算内訳（PR）'!M481,'①7.積算内訳（PR）'!F480))</f>
        <v/>
      </c>
      <c r="G481" s="288" t="str">
        <f>IF($C$477="","",IF('⑧1.活動計画変更（PR）'!$C$100="変更",'⑦2.変更活動積算内訳（PR）'!N481,'①7.積算内訳（PR）'!G480))</f>
        <v/>
      </c>
      <c r="H481" s="753" t="str">
        <f>IF($C$477="","",IF('⑧1.活動計画変更（PR）'!$C$100="変更",'⑦2.変更活動積算内訳（PR）'!O481,'①7.積算内訳（PR）'!H480))</f>
        <v/>
      </c>
      <c r="I481" s="1780"/>
      <c r="J481" s="269" t="s">
        <v>150</v>
      </c>
      <c r="K481" s="265"/>
      <c r="L481" s="288" t="str">
        <f t="shared" si="97"/>
        <v/>
      </c>
      <c r="M481" s="266"/>
      <c r="N481" s="266"/>
      <c r="O481" s="266"/>
      <c r="P481" s="1367"/>
      <c r="Q481" s="1371"/>
      <c r="R481" s="1372"/>
      <c r="S481" s="259"/>
      <c r="T481" s="257"/>
      <c r="U481" s="180"/>
    </row>
    <row r="482" spans="2:21" ht="18.75" hidden="1" customHeight="1">
      <c r="B482" s="1364"/>
      <c r="C482" s="264" t="s">
        <v>151</v>
      </c>
      <c r="D482" s="265"/>
      <c r="E482" s="288">
        <f t="shared" si="96"/>
        <v>0</v>
      </c>
      <c r="F482" s="288" t="str">
        <f>IF($C$477="","",IF('⑧1.活動計画変更（PR）'!$C$100="変更",'⑦2.変更活動積算内訳（PR）'!M482,'①7.積算内訳（PR）'!F481))</f>
        <v/>
      </c>
      <c r="G482" s="288" t="str">
        <f>IF($C$477="","",IF('⑧1.活動計画変更（PR）'!$C$100="変更",'⑦2.変更活動積算内訳（PR）'!N482,'①7.積算内訳（PR）'!G481))</f>
        <v/>
      </c>
      <c r="H482" s="753" t="str">
        <f>IF($C$477="","",IF('⑧1.活動計画変更（PR）'!$C$100="変更",'⑦2.変更活動積算内訳（PR）'!O482,'①7.積算内訳（PR）'!H481))</f>
        <v/>
      </c>
      <c r="I482" s="1780"/>
      <c r="J482" s="264" t="s">
        <v>151</v>
      </c>
      <c r="K482" s="265"/>
      <c r="L482" s="288" t="str">
        <f t="shared" si="97"/>
        <v/>
      </c>
      <c r="M482" s="266"/>
      <c r="N482" s="266"/>
      <c r="O482" s="266"/>
      <c r="P482" s="1367"/>
      <c r="Q482" s="1371"/>
      <c r="R482" s="1372"/>
      <c r="S482" s="268"/>
      <c r="T482" s="270"/>
      <c r="U482" s="180"/>
    </row>
    <row r="483" spans="2:21" ht="18.75" hidden="1" customHeight="1">
      <c r="B483" s="1364"/>
      <c r="C483" s="264" t="s">
        <v>152</v>
      </c>
      <c r="D483" s="265"/>
      <c r="E483" s="288">
        <f t="shared" si="96"/>
        <v>0</v>
      </c>
      <c r="F483" s="754" t="str">
        <f>IF($C$477="","",IF('⑧1.活動計画変更（PR）'!$C$100="変更",'⑦2.変更活動積算内訳（PR）'!M483,'①7.積算内訳（PR）'!F482))</f>
        <v/>
      </c>
      <c r="G483" s="754" t="str">
        <f>IF($C$477="","",IF('⑧1.活動計画変更（PR）'!$C$100="変更",'⑦2.変更活動積算内訳（PR）'!N483,'①7.積算内訳（PR）'!G482))</f>
        <v/>
      </c>
      <c r="H483" s="753" t="str">
        <f>IF($C$477="","",IF('⑧1.活動計画変更（PR）'!$C$100="変更",'⑦2.変更活動積算内訳（PR）'!O483,'①7.積算内訳（PR）'!H482))</f>
        <v/>
      </c>
      <c r="I483" s="1780"/>
      <c r="J483" s="264" t="s">
        <v>152</v>
      </c>
      <c r="K483" s="265"/>
      <c r="L483" s="288" t="str">
        <f t="shared" si="97"/>
        <v/>
      </c>
      <c r="M483" s="278"/>
      <c r="N483" s="278"/>
      <c r="O483" s="278"/>
      <c r="P483" s="1367"/>
      <c r="Q483" s="1371"/>
      <c r="R483" s="1372"/>
      <c r="S483" s="268"/>
      <c r="T483" s="270"/>
      <c r="U483" s="180"/>
    </row>
    <row r="484" spans="2:21" ht="18.75" hidden="1" customHeight="1">
      <c r="B484" s="1364"/>
      <c r="C484" s="272" t="s">
        <v>631</v>
      </c>
      <c r="D484" s="265"/>
      <c r="E484" s="288">
        <f t="shared" si="96"/>
        <v>0</v>
      </c>
      <c r="F484" s="288" t="str">
        <f>IF($C$477="","",IF('⑧1.活動計画変更（PR）'!$C$100="変更",'⑦2.変更活動積算内訳（PR）'!M484,'①7.積算内訳（PR）'!F483))</f>
        <v/>
      </c>
      <c r="G484" s="288" t="str">
        <f>IF($C$477="","",IF('⑧1.活動計画変更（PR）'!$C$100="変更",'⑦2.変更活動積算内訳（PR）'!N484,'①7.積算内訳（PR）'!G483))</f>
        <v/>
      </c>
      <c r="H484" s="753" t="str">
        <f>IF($C$477="","",IF('⑧1.活動計画変更（PR）'!$C$100="変更",'⑦2.変更活動積算内訳（PR）'!O484,'①7.積算内訳（PR）'!H483))</f>
        <v/>
      </c>
      <c r="I484" s="1780"/>
      <c r="J484" s="272" t="s">
        <v>631</v>
      </c>
      <c r="K484" s="265"/>
      <c r="L484" s="288" t="str">
        <f t="shared" si="97"/>
        <v/>
      </c>
      <c r="M484" s="266"/>
      <c r="N484" s="266"/>
      <c r="O484" s="266"/>
      <c r="P484" s="1367"/>
      <c r="Q484" s="1371"/>
      <c r="R484" s="1372"/>
      <c r="S484" s="268"/>
      <c r="T484" s="270"/>
      <c r="U484" s="180"/>
    </row>
    <row r="485" spans="2:21" ht="18.75" hidden="1" customHeight="1">
      <c r="B485" s="1364"/>
      <c r="C485" s="264" t="s">
        <v>153</v>
      </c>
      <c r="D485" s="265"/>
      <c r="E485" s="288">
        <f t="shared" si="96"/>
        <v>0</v>
      </c>
      <c r="F485" s="288" t="str">
        <f>IF($C$477="","",IF('⑧1.活動計画変更（PR）'!$C$100="変更",'⑦2.変更活動積算内訳（PR）'!M485,'①7.積算内訳（PR）'!F484))</f>
        <v/>
      </c>
      <c r="G485" s="288" t="str">
        <f>IF($C$477="","",IF('⑧1.活動計画変更（PR）'!$C$100="変更",'⑦2.変更活動積算内訳（PR）'!N485,'①7.積算内訳（PR）'!G484))</f>
        <v/>
      </c>
      <c r="H485" s="753" t="str">
        <f>IF($C$477="","",IF('⑧1.活動計画変更（PR）'!$C$100="変更",'⑦2.変更活動積算内訳（PR）'!O485,'①7.積算内訳（PR）'!H484))</f>
        <v/>
      </c>
      <c r="I485" s="1780"/>
      <c r="J485" s="264" t="s">
        <v>153</v>
      </c>
      <c r="K485" s="265"/>
      <c r="L485" s="288" t="str">
        <f t="shared" si="97"/>
        <v/>
      </c>
      <c r="M485" s="266"/>
      <c r="N485" s="266"/>
      <c r="O485" s="266"/>
      <c r="P485" s="1367"/>
      <c r="Q485" s="1371"/>
      <c r="R485" s="1372"/>
      <c r="S485" s="268"/>
      <c r="T485" s="270"/>
      <c r="U485" s="180"/>
    </row>
    <row r="486" spans="2:21" ht="18.75" hidden="1" customHeight="1" thickBot="1">
      <c r="B486" s="1364"/>
      <c r="C486" s="837" t="s">
        <v>154</v>
      </c>
      <c r="D486" s="758" t="str">
        <f>IF('①7.積算内訳（PR）'!D485="","",'①7.積算内訳（PR）'!D485)</f>
        <v/>
      </c>
      <c r="E486" s="761">
        <f>SUM(F486:H486)</f>
        <v>0</v>
      </c>
      <c r="F486" s="289" t="str">
        <f>IF($C$477="","",IF('⑧1.活動計画変更（PR）'!$C$100="変更",'⑦2.変更活動積算内訳（PR）'!M486,'①7.積算内訳（PR）'!F485))</f>
        <v/>
      </c>
      <c r="G486" s="289" t="str">
        <f>IF($C$477="","",IF('⑧1.活動計画変更（PR）'!$C$100="変更",'⑦2.変更活動積算内訳（PR）'!N486,'①7.積算内訳（PR）'!G485))</f>
        <v/>
      </c>
      <c r="H486" s="755" t="str">
        <f>IF($C$477="","",IF('⑧1.活動計画変更（PR）'!$C$100="変更",'⑦2.変更活動積算内訳（PR）'!O486,'①7.積算内訳（PR）'!H485))</f>
        <v/>
      </c>
      <c r="I486" s="1781"/>
      <c r="J486" s="273" t="s">
        <v>154</v>
      </c>
      <c r="K486" s="274"/>
      <c r="L486" s="761" t="str">
        <f t="shared" si="97"/>
        <v/>
      </c>
      <c r="M486" s="748"/>
      <c r="N486" s="748"/>
      <c r="O486" s="748"/>
      <c r="P486" s="1367"/>
      <c r="Q486" s="1404"/>
      <c r="R486" s="1405"/>
      <c r="S486" s="268"/>
      <c r="T486" s="270"/>
      <c r="U486" s="180"/>
    </row>
    <row r="487" spans="2:21" ht="37.5" hidden="1" customHeight="1">
      <c r="B487" s="285" t="str">
        <f>IF('⑧1.活動計画変更（PR）'!B102="","",'⑧1.活動計画変更（PR）'!B102)</f>
        <v/>
      </c>
      <c r="C487" s="1359" t="str">
        <f>IF(B487="","",IF('⑧1.活動計画変更（PR）'!D102="","",'⑧1.活動計画変更（PR）'!D102))</f>
        <v/>
      </c>
      <c r="D487" s="1360"/>
      <c r="E487" s="286">
        <f>SUM(E488:E496)</f>
        <v>0</v>
      </c>
      <c r="F487" s="286">
        <f>SUM(F488:F496)</f>
        <v>0</v>
      </c>
      <c r="G487" s="286">
        <f>SUM(G488:G496)</f>
        <v>0</v>
      </c>
      <c r="H487" s="757">
        <f>SUM(H488:H496)</f>
        <v>0</v>
      </c>
      <c r="I487" s="760" t="str">
        <f>IF('⑧1.活動計画変更（PR）'!C103="変更",'⑧1.活動計画変更（PR）'!B102,IF('⑧1.活動計画変更（PR）'!C103="中止",'⑧1.活動計画変更（PR）'!B102,""))</f>
        <v/>
      </c>
      <c r="J487" s="1377" t="str">
        <f>IF('⑧1.活動計画変更（PR）'!C103="変更",'⑧1.活動計画変更（PR）'!D103,"")</f>
        <v/>
      </c>
      <c r="K487" s="1378"/>
      <c r="L487" s="286" t="str">
        <f>IF(SUM(L488:L496)=0,"",SUM(L488:L496))</f>
        <v/>
      </c>
      <c r="M487" s="286" t="str">
        <f>IF(SUM(M488:M496)=0,"",SUM(M488:M496))</f>
        <v/>
      </c>
      <c r="N487" s="286" t="str">
        <f>IF(SUM(N488:N496)=0,"",SUM(N488:N496))</f>
        <v/>
      </c>
      <c r="O487" s="286" t="str">
        <f>IF(SUM(O488:O496)=0,"",SUM(O488:O496))</f>
        <v/>
      </c>
      <c r="P487" s="280"/>
      <c r="Q487" s="1361"/>
      <c r="R487" s="1362"/>
      <c r="S487" s="259"/>
      <c r="T487" s="257"/>
      <c r="U487" s="180"/>
    </row>
    <row r="488" spans="2:21" ht="18.75" hidden="1" customHeight="1">
      <c r="B488" s="1363"/>
      <c r="C488" s="260" t="s">
        <v>147</v>
      </c>
      <c r="D488" s="261"/>
      <c r="E488" s="287">
        <f>SUM(F488:H488)</f>
        <v>0</v>
      </c>
      <c r="F488" s="287" t="str">
        <f>IF($C$487="","",IF('⑧1.活動計画変更（PR）'!$C$102="変更",'⑦2.変更活動積算内訳（PR）'!M488,'①7.積算内訳（PR）'!F487))</f>
        <v/>
      </c>
      <c r="G488" s="287" t="str">
        <f>IF($C$487="","",IF('⑧1.活動計画変更（PR）'!$C$102="変更",'⑦2.変更活動積算内訳（PR）'!N488,'①7.積算内訳（PR）'!G487))</f>
        <v/>
      </c>
      <c r="H488" s="752" t="str">
        <f>IF($C$487="","",IF('⑧1.活動計画変更（PR）'!$C$102="変更",'⑦2.変更活動積算内訳（PR）'!O488,'①7.積算内訳（PR）'!H487))</f>
        <v/>
      </c>
      <c r="I488" s="1779" t="str">
        <f>IF('⑧1.活動計画変更（PR）'!C103="選択","",IF('⑧1.活動計画変更（PR）'!C103="変更",'⑧1.活動計画変更（PR）'!C103,IF('⑧1.活動計画変更（PR）'!C103="中止","中止","")))</f>
        <v/>
      </c>
      <c r="J488" s="260" t="s">
        <v>147</v>
      </c>
      <c r="K488" s="261"/>
      <c r="L488" s="287" t="str">
        <f>IF(SUM(M488:O488)=0,"",SUM(M488:O488))</f>
        <v/>
      </c>
      <c r="M488" s="262"/>
      <c r="N488" s="262"/>
      <c r="O488" s="262"/>
      <c r="P488" s="1366"/>
      <c r="Q488" s="1369"/>
      <c r="R488" s="1370"/>
      <c r="S488" s="268"/>
      <c r="T488" s="270"/>
      <c r="U488" s="180"/>
    </row>
    <row r="489" spans="2:21" ht="18.75" hidden="1" customHeight="1">
      <c r="B489" s="1364"/>
      <c r="C489" s="264" t="s">
        <v>148</v>
      </c>
      <c r="D489" s="265"/>
      <c r="E489" s="288">
        <f t="shared" ref="E489:E495" si="98">SUM(F489:H489)</f>
        <v>0</v>
      </c>
      <c r="F489" s="288" t="str">
        <f>IF($C$487="","",IF('⑧1.活動計画変更（PR）'!$C$102="変更",'⑦2.変更活動積算内訳（PR）'!M489,'①7.積算内訳（PR）'!F488))</f>
        <v/>
      </c>
      <c r="G489" s="288" t="str">
        <f>IF($C$487="","",IF('⑧1.活動計画変更（PR）'!$C$102="変更",'⑦2.変更活動積算内訳（PR）'!N489,'①7.積算内訳（PR）'!G488))</f>
        <v/>
      </c>
      <c r="H489" s="753" t="str">
        <f>IF($C$487="","",IF('⑧1.活動計画変更（PR）'!$C$102="変更",'⑦2.変更活動積算内訳（PR）'!O489,'①7.積算内訳（PR）'!H488))</f>
        <v/>
      </c>
      <c r="I489" s="1780"/>
      <c r="J489" s="264" t="s">
        <v>148</v>
      </c>
      <c r="K489" s="265"/>
      <c r="L489" s="288" t="str">
        <f t="shared" ref="L489:L496" si="99">IF(SUM(M489:O489)=0,"",SUM(M489:O489))</f>
        <v/>
      </c>
      <c r="M489" s="266"/>
      <c r="N489" s="266"/>
      <c r="O489" s="266"/>
      <c r="P489" s="1367"/>
      <c r="Q489" s="1371"/>
      <c r="R489" s="1372"/>
      <c r="S489" s="259"/>
      <c r="T489" s="257"/>
      <c r="U489" s="180"/>
    </row>
    <row r="490" spans="2:21" ht="18.75" hidden="1" customHeight="1">
      <c r="B490" s="1364"/>
      <c r="C490" s="264" t="s">
        <v>149</v>
      </c>
      <c r="D490" s="265"/>
      <c r="E490" s="288">
        <f t="shared" si="98"/>
        <v>0</v>
      </c>
      <c r="F490" s="288" t="str">
        <f>IF($C$487="","",IF('⑧1.活動計画変更（PR）'!$C$102="変更",'⑦2.変更活動積算内訳（PR）'!M490,'①7.積算内訳（PR）'!F489))</f>
        <v/>
      </c>
      <c r="G490" s="288" t="str">
        <f>IF($C$487="","",IF('⑧1.活動計画変更（PR）'!$C$102="変更",'⑦2.変更活動積算内訳（PR）'!N490,'①7.積算内訳（PR）'!G489))</f>
        <v/>
      </c>
      <c r="H490" s="753" t="str">
        <f>IF($C$487="","",IF('⑧1.活動計画変更（PR）'!$C$102="変更",'⑦2.変更活動積算内訳（PR）'!O490,'①7.積算内訳（PR）'!H489))</f>
        <v/>
      </c>
      <c r="I490" s="1780"/>
      <c r="J490" s="264" t="s">
        <v>149</v>
      </c>
      <c r="K490" s="265"/>
      <c r="L490" s="288" t="str">
        <f t="shared" si="99"/>
        <v/>
      </c>
      <c r="M490" s="266"/>
      <c r="N490" s="266"/>
      <c r="O490" s="266"/>
      <c r="P490" s="1367"/>
      <c r="Q490" s="1371"/>
      <c r="R490" s="1372"/>
      <c r="S490" s="259"/>
      <c r="T490" s="257"/>
      <c r="U490" s="180"/>
    </row>
    <row r="491" spans="2:21" ht="18.75" hidden="1" customHeight="1">
      <c r="B491" s="1364"/>
      <c r="C491" s="269" t="s">
        <v>150</v>
      </c>
      <c r="D491" s="265"/>
      <c r="E491" s="288">
        <f t="shared" si="98"/>
        <v>0</v>
      </c>
      <c r="F491" s="288" t="str">
        <f>IF($C$487="","",IF('⑧1.活動計画変更（PR）'!$C$102="変更",'⑦2.変更活動積算内訳（PR）'!M491,'①7.積算内訳（PR）'!F490))</f>
        <v/>
      </c>
      <c r="G491" s="288" t="str">
        <f>IF($C$487="","",IF('⑧1.活動計画変更（PR）'!$C$102="変更",'⑦2.変更活動積算内訳（PR）'!N491,'①7.積算内訳（PR）'!G490))</f>
        <v/>
      </c>
      <c r="H491" s="753" t="str">
        <f>IF($C$487="","",IF('⑧1.活動計画変更（PR）'!$C$102="変更",'⑦2.変更活動積算内訳（PR）'!O491,'①7.積算内訳（PR）'!H490))</f>
        <v/>
      </c>
      <c r="I491" s="1780"/>
      <c r="J491" s="269" t="s">
        <v>150</v>
      </c>
      <c r="K491" s="265"/>
      <c r="L491" s="288" t="str">
        <f t="shared" si="99"/>
        <v/>
      </c>
      <c r="M491" s="266"/>
      <c r="N491" s="266"/>
      <c r="O491" s="266"/>
      <c r="P491" s="1367"/>
      <c r="Q491" s="1371"/>
      <c r="R491" s="1372"/>
      <c r="S491" s="259"/>
      <c r="T491" s="257"/>
      <c r="U491" s="180"/>
    </row>
    <row r="492" spans="2:21" ht="18.75" hidden="1" customHeight="1">
      <c r="B492" s="1364"/>
      <c r="C492" s="264" t="s">
        <v>151</v>
      </c>
      <c r="D492" s="265"/>
      <c r="E492" s="288">
        <f t="shared" si="98"/>
        <v>0</v>
      </c>
      <c r="F492" s="288" t="str">
        <f>IF($C$487="","",IF('⑧1.活動計画変更（PR）'!$C$102="変更",'⑦2.変更活動積算内訳（PR）'!M492,'①7.積算内訳（PR）'!F491))</f>
        <v/>
      </c>
      <c r="G492" s="288" t="str">
        <f>IF($C$487="","",IF('⑧1.活動計画変更（PR）'!$C$102="変更",'⑦2.変更活動積算内訳（PR）'!N492,'①7.積算内訳（PR）'!G491))</f>
        <v/>
      </c>
      <c r="H492" s="753" t="str">
        <f>IF($C$487="","",IF('⑧1.活動計画変更（PR）'!$C$102="変更",'⑦2.変更活動積算内訳（PR）'!O492,'①7.積算内訳（PR）'!H491))</f>
        <v/>
      </c>
      <c r="I492" s="1780"/>
      <c r="J492" s="264" t="s">
        <v>151</v>
      </c>
      <c r="K492" s="265"/>
      <c r="L492" s="288" t="str">
        <f t="shared" si="99"/>
        <v/>
      </c>
      <c r="M492" s="266"/>
      <c r="N492" s="266"/>
      <c r="O492" s="266"/>
      <c r="P492" s="1367"/>
      <c r="Q492" s="1371"/>
      <c r="R492" s="1372"/>
      <c r="S492" s="268"/>
      <c r="T492" s="270"/>
      <c r="U492" s="180"/>
    </row>
    <row r="493" spans="2:21" ht="18.75" hidden="1" customHeight="1">
      <c r="B493" s="1364"/>
      <c r="C493" s="264" t="s">
        <v>152</v>
      </c>
      <c r="D493" s="265"/>
      <c r="E493" s="288">
        <f t="shared" si="98"/>
        <v>0</v>
      </c>
      <c r="F493" s="754" t="str">
        <f>IF($C$487="","",IF('⑧1.活動計画変更（PR）'!$C$102="変更",'⑦2.変更活動積算内訳（PR）'!M493,'①7.積算内訳（PR）'!F492))</f>
        <v/>
      </c>
      <c r="G493" s="754" t="str">
        <f>IF($C$487="","",IF('⑧1.活動計画変更（PR）'!$C$102="変更",'⑦2.変更活動積算内訳（PR）'!N493,'①7.積算内訳（PR）'!G492))</f>
        <v/>
      </c>
      <c r="H493" s="753" t="str">
        <f>IF($C$487="","",IF('⑧1.活動計画変更（PR）'!$C$102="変更",'⑦2.変更活動積算内訳（PR）'!O493,'①7.積算内訳（PR）'!H492))</f>
        <v/>
      </c>
      <c r="I493" s="1780"/>
      <c r="J493" s="264" t="s">
        <v>152</v>
      </c>
      <c r="K493" s="265"/>
      <c r="L493" s="288" t="str">
        <f t="shared" si="99"/>
        <v/>
      </c>
      <c r="M493" s="278"/>
      <c r="N493" s="278"/>
      <c r="O493" s="278"/>
      <c r="P493" s="1367"/>
      <c r="Q493" s="1373"/>
      <c r="R493" s="1374"/>
      <c r="S493" s="268"/>
      <c r="T493" s="270"/>
      <c r="U493" s="180"/>
    </row>
    <row r="494" spans="2:21" ht="18.75" hidden="1" customHeight="1">
      <c r="B494" s="1364"/>
      <c r="C494" s="272" t="s">
        <v>631</v>
      </c>
      <c r="D494" s="265"/>
      <c r="E494" s="288">
        <f t="shared" si="98"/>
        <v>0</v>
      </c>
      <c r="F494" s="288" t="str">
        <f>IF($C$487="","",IF('⑧1.活動計画変更（PR）'!$C$102="変更",'⑦2.変更活動積算内訳（PR）'!M494,'①7.積算内訳（PR）'!F493))</f>
        <v/>
      </c>
      <c r="G494" s="288" t="str">
        <f>IF($C$487="","",IF('⑧1.活動計画変更（PR）'!$C$102="変更",'⑦2.変更活動積算内訳（PR）'!N494,'①7.積算内訳（PR）'!G493))</f>
        <v/>
      </c>
      <c r="H494" s="753" t="str">
        <f>IF($C$487="","",IF('⑧1.活動計画変更（PR）'!$C$102="変更",'⑦2.変更活動積算内訳（PR）'!O494,'①7.積算内訳（PR）'!H493))</f>
        <v/>
      </c>
      <c r="I494" s="1780"/>
      <c r="J494" s="272" t="s">
        <v>631</v>
      </c>
      <c r="K494" s="265"/>
      <c r="L494" s="288" t="str">
        <f t="shared" si="99"/>
        <v/>
      </c>
      <c r="M494" s="266"/>
      <c r="N494" s="266"/>
      <c r="O494" s="266"/>
      <c r="P494" s="1367"/>
      <c r="Q494" s="1371"/>
      <c r="R494" s="1372"/>
      <c r="S494" s="268"/>
      <c r="T494" s="270"/>
      <c r="U494" s="180"/>
    </row>
    <row r="495" spans="2:21" ht="18.75" hidden="1" customHeight="1">
      <c r="B495" s="1364"/>
      <c r="C495" s="264" t="s">
        <v>153</v>
      </c>
      <c r="D495" s="265"/>
      <c r="E495" s="288">
        <f t="shared" si="98"/>
        <v>0</v>
      </c>
      <c r="F495" s="288" t="str">
        <f>IF($C$487="","",IF('⑧1.活動計画変更（PR）'!$C$102="変更",'⑦2.変更活動積算内訳（PR）'!M495,'①7.積算内訳（PR）'!F494))</f>
        <v/>
      </c>
      <c r="G495" s="288" t="str">
        <f>IF($C$487="","",IF('⑧1.活動計画変更（PR）'!$C$102="変更",'⑦2.変更活動積算内訳（PR）'!N495,'①7.積算内訳（PR）'!G494))</f>
        <v/>
      </c>
      <c r="H495" s="753" t="str">
        <f>IF($C$487="","",IF('⑧1.活動計画変更（PR）'!$C$102="変更",'⑦2.変更活動積算内訳（PR）'!O495,'①7.積算内訳（PR）'!H494))</f>
        <v/>
      </c>
      <c r="I495" s="1780"/>
      <c r="J495" s="264" t="s">
        <v>153</v>
      </c>
      <c r="K495" s="265"/>
      <c r="L495" s="288" t="str">
        <f t="shared" si="99"/>
        <v/>
      </c>
      <c r="M495" s="266"/>
      <c r="N495" s="266"/>
      <c r="O495" s="266"/>
      <c r="P495" s="1367"/>
      <c r="Q495" s="1371"/>
      <c r="R495" s="1372"/>
      <c r="S495" s="268"/>
      <c r="T495" s="270"/>
      <c r="U495" s="180"/>
    </row>
    <row r="496" spans="2:21" ht="18.75" hidden="1" customHeight="1" thickBot="1">
      <c r="B496" s="1364"/>
      <c r="C496" s="837" t="s">
        <v>154</v>
      </c>
      <c r="D496" s="758" t="str">
        <f>IF('①7.積算内訳（PR）'!D495="","",'①7.積算内訳（PR）'!D495)</f>
        <v/>
      </c>
      <c r="E496" s="761">
        <f>SUM(F496:H496)</f>
        <v>0</v>
      </c>
      <c r="F496" s="289" t="str">
        <f>IF($C$487="","",IF('⑧1.活動計画変更（PR）'!$C$102="変更",'⑦2.変更活動積算内訳（PR）'!M496,'①7.積算内訳（PR）'!F495))</f>
        <v/>
      </c>
      <c r="G496" s="289" t="str">
        <f>IF($C$487="","",IF('⑧1.活動計画変更（PR）'!$C$102="変更",'⑦2.変更活動積算内訳（PR）'!N496,'①7.積算内訳（PR）'!G495))</f>
        <v/>
      </c>
      <c r="H496" s="755" t="str">
        <f>IF($C$487="","",IF('⑧1.活動計画変更（PR）'!$C$102="変更",'⑦2.変更活動積算内訳（PR）'!O496,'①7.積算内訳（PR）'!H495))</f>
        <v/>
      </c>
      <c r="I496" s="1781"/>
      <c r="J496" s="273" t="s">
        <v>154</v>
      </c>
      <c r="K496" s="274"/>
      <c r="L496" s="761" t="str">
        <f t="shared" si="99"/>
        <v/>
      </c>
      <c r="M496" s="748"/>
      <c r="N496" s="748"/>
      <c r="O496" s="748"/>
      <c r="P496" s="1367"/>
      <c r="Q496" s="1406"/>
      <c r="R496" s="1407"/>
      <c r="S496" s="268"/>
      <c r="T496" s="270"/>
      <c r="U496" s="180"/>
    </row>
    <row r="497" spans="2:21" ht="37.5" hidden="1" customHeight="1">
      <c r="B497" s="285" t="str">
        <f>IF('⑧1.活動計画変更（PR）'!B104="","",'⑧1.活動計画変更（PR）'!B104)</f>
        <v/>
      </c>
      <c r="C497" s="1359" t="str">
        <f>IF(B497="","",IF('⑧1.活動計画変更（PR）'!D104="","",'⑧1.活動計画変更（PR）'!D104))</f>
        <v/>
      </c>
      <c r="D497" s="1360"/>
      <c r="E497" s="286">
        <f>SUM(E498:E506)</f>
        <v>0</v>
      </c>
      <c r="F497" s="286">
        <f>SUM(F498:F506)</f>
        <v>0</v>
      </c>
      <c r="G497" s="286">
        <f>SUM(G498:G506)</f>
        <v>0</v>
      </c>
      <c r="H497" s="757">
        <f>SUM(H498:H506)</f>
        <v>0</v>
      </c>
      <c r="I497" s="760" t="str">
        <f>IF('⑧1.活動計画変更（PR）'!C105="変更",'⑧1.活動計画変更（PR）'!B104,IF('⑧1.活動計画変更（PR）'!C105="中止",'⑧1.活動計画変更（PR）'!B104,""))</f>
        <v/>
      </c>
      <c r="J497" s="1377" t="str">
        <f>IF('⑧1.活動計画変更（PR）'!C105="変更",'⑧1.活動計画変更（PR）'!D105,"")</f>
        <v/>
      </c>
      <c r="K497" s="1378"/>
      <c r="L497" s="286" t="str">
        <f>IF(SUM(L498:L506)=0,"",SUM(L498:L506))</f>
        <v/>
      </c>
      <c r="M497" s="286" t="str">
        <f>IF(SUM(M498:M506)=0,"",SUM(M498:M506))</f>
        <v/>
      </c>
      <c r="N497" s="286" t="str">
        <f>IF(SUM(N498:N506)=0,"",SUM(N498:N506))</f>
        <v/>
      </c>
      <c r="O497" s="286" t="str">
        <f>IF(SUM(O498:O506)=0,"",SUM(O498:O506))</f>
        <v/>
      </c>
      <c r="P497" s="280"/>
      <c r="Q497" s="1361"/>
      <c r="R497" s="1362"/>
      <c r="S497" s="259"/>
      <c r="T497" s="257"/>
      <c r="U497" s="180"/>
    </row>
    <row r="498" spans="2:21" ht="18.75" hidden="1" customHeight="1">
      <c r="B498" s="1363"/>
      <c r="C498" s="260" t="s">
        <v>147</v>
      </c>
      <c r="D498" s="261"/>
      <c r="E498" s="287">
        <f>SUM(F498:H498)</f>
        <v>0</v>
      </c>
      <c r="F498" s="287" t="str">
        <f>IF($C$497="","",IF('⑧1.活動計画変更（PR）'!$C$104="変更",'⑦2.変更活動積算内訳（PR）'!M498,'①7.積算内訳（PR）'!F497))</f>
        <v/>
      </c>
      <c r="G498" s="287" t="str">
        <f>IF($C$497="","",IF('⑧1.活動計画変更（PR）'!$C$104="変更",'⑦2.変更活動積算内訳（PR）'!N498,'①7.積算内訳（PR）'!G497))</f>
        <v/>
      </c>
      <c r="H498" s="752" t="str">
        <f>IF($C$497="","",IF('⑧1.活動計画変更（PR）'!$C$104="変更",'⑦2.変更活動積算内訳（PR）'!O498,'①7.積算内訳（PR）'!H497))</f>
        <v/>
      </c>
      <c r="I498" s="1779" t="str">
        <f>IF('⑧1.活動計画変更（PR）'!C105="選択","",IF('⑧1.活動計画変更（PR）'!C105="変更",'⑧1.活動計画変更（PR）'!C105,IF('⑧1.活動計画変更（PR）'!C105="中止","中止","")))</f>
        <v/>
      </c>
      <c r="J498" s="260" t="s">
        <v>147</v>
      </c>
      <c r="K498" s="261"/>
      <c r="L498" s="287" t="str">
        <f>IF(SUM(M498:O498)=0,"",SUM(M498:O498))</f>
        <v/>
      </c>
      <c r="M498" s="262"/>
      <c r="N498" s="262"/>
      <c r="O498" s="262"/>
      <c r="P498" s="1366"/>
      <c r="Q498" s="1369"/>
      <c r="R498" s="1370"/>
      <c r="S498" s="268"/>
      <c r="T498" s="270"/>
      <c r="U498" s="180"/>
    </row>
    <row r="499" spans="2:21" ht="18.75" hidden="1" customHeight="1">
      <c r="B499" s="1364"/>
      <c r="C499" s="264" t="s">
        <v>148</v>
      </c>
      <c r="D499" s="265"/>
      <c r="E499" s="288">
        <f t="shared" ref="E499:E505" si="100">SUM(F499:H499)</f>
        <v>0</v>
      </c>
      <c r="F499" s="288" t="str">
        <f>IF($C$497="","",IF('⑧1.活動計画変更（PR）'!$C$104="変更",'⑦2.変更活動積算内訳（PR）'!M499,'①7.積算内訳（PR）'!F498))</f>
        <v/>
      </c>
      <c r="G499" s="288" t="str">
        <f>IF($C$497="","",IF('⑧1.活動計画変更（PR）'!$C$104="変更",'⑦2.変更活動積算内訳（PR）'!N499,'①7.積算内訳（PR）'!G498))</f>
        <v/>
      </c>
      <c r="H499" s="753" t="str">
        <f>IF($C$497="","",IF('⑧1.活動計画変更（PR）'!$C$104="変更",'⑦2.変更活動積算内訳（PR）'!O499,'①7.積算内訳（PR）'!H498))</f>
        <v/>
      </c>
      <c r="I499" s="1780"/>
      <c r="J499" s="264" t="s">
        <v>148</v>
      </c>
      <c r="K499" s="265"/>
      <c r="L499" s="288" t="str">
        <f t="shared" ref="L499:L506" si="101">IF(SUM(M499:O499)=0,"",SUM(M499:O499))</f>
        <v/>
      </c>
      <c r="M499" s="266"/>
      <c r="N499" s="266"/>
      <c r="O499" s="266"/>
      <c r="P499" s="1367"/>
      <c r="Q499" s="1371"/>
      <c r="R499" s="1372"/>
      <c r="S499" s="259"/>
      <c r="T499" s="257"/>
      <c r="U499" s="180"/>
    </row>
    <row r="500" spans="2:21" ht="18.75" hidden="1" customHeight="1">
      <c r="B500" s="1364"/>
      <c r="C500" s="264" t="s">
        <v>149</v>
      </c>
      <c r="D500" s="265"/>
      <c r="E500" s="288">
        <f t="shared" si="100"/>
        <v>0</v>
      </c>
      <c r="F500" s="288" t="str">
        <f>IF($C$497="","",IF('⑧1.活動計画変更（PR）'!$C$104="変更",'⑦2.変更活動積算内訳（PR）'!M500,'①7.積算内訳（PR）'!F499))</f>
        <v/>
      </c>
      <c r="G500" s="288" t="str">
        <f>IF($C$497="","",IF('⑧1.活動計画変更（PR）'!$C$104="変更",'⑦2.変更活動積算内訳（PR）'!N500,'①7.積算内訳（PR）'!G499))</f>
        <v/>
      </c>
      <c r="H500" s="753" t="str">
        <f>IF($C$497="","",IF('⑧1.活動計画変更（PR）'!$C$104="変更",'⑦2.変更活動積算内訳（PR）'!O500,'①7.積算内訳（PR）'!H499))</f>
        <v/>
      </c>
      <c r="I500" s="1780"/>
      <c r="J500" s="264" t="s">
        <v>149</v>
      </c>
      <c r="K500" s="265"/>
      <c r="L500" s="288" t="str">
        <f t="shared" si="101"/>
        <v/>
      </c>
      <c r="M500" s="266"/>
      <c r="N500" s="266"/>
      <c r="O500" s="266"/>
      <c r="P500" s="1367"/>
      <c r="Q500" s="1371"/>
      <c r="R500" s="1372"/>
      <c r="S500" s="259"/>
      <c r="T500" s="257"/>
      <c r="U500" s="180"/>
    </row>
    <row r="501" spans="2:21" ht="18.75" hidden="1" customHeight="1">
      <c r="B501" s="1364"/>
      <c r="C501" s="269" t="s">
        <v>150</v>
      </c>
      <c r="D501" s="265"/>
      <c r="E501" s="288">
        <f t="shared" si="100"/>
        <v>0</v>
      </c>
      <c r="F501" s="288" t="str">
        <f>IF($C$497="","",IF('⑧1.活動計画変更（PR）'!$C$104="変更",'⑦2.変更活動積算内訳（PR）'!M501,'①7.積算内訳（PR）'!F500))</f>
        <v/>
      </c>
      <c r="G501" s="288" t="str">
        <f>IF($C$497="","",IF('⑧1.活動計画変更（PR）'!$C$104="変更",'⑦2.変更活動積算内訳（PR）'!N501,'①7.積算内訳（PR）'!G500))</f>
        <v/>
      </c>
      <c r="H501" s="753" t="str">
        <f>IF($C$497="","",IF('⑧1.活動計画変更（PR）'!$C$104="変更",'⑦2.変更活動積算内訳（PR）'!O501,'①7.積算内訳（PR）'!H500))</f>
        <v/>
      </c>
      <c r="I501" s="1780"/>
      <c r="J501" s="269" t="s">
        <v>150</v>
      </c>
      <c r="K501" s="265"/>
      <c r="L501" s="288" t="str">
        <f t="shared" si="101"/>
        <v/>
      </c>
      <c r="M501" s="266"/>
      <c r="N501" s="266"/>
      <c r="O501" s="266"/>
      <c r="P501" s="1367"/>
      <c r="Q501" s="1371"/>
      <c r="R501" s="1372"/>
      <c r="S501" s="259"/>
      <c r="T501" s="257"/>
      <c r="U501" s="180"/>
    </row>
    <row r="502" spans="2:21" ht="18.75" hidden="1" customHeight="1">
      <c r="B502" s="1364"/>
      <c r="C502" s="264" t="s">
        <v>151</v>
      </c>
      <c r="D502" s="265"/>
      <c r="E502" s="288">
        <f t="shared" si="100"/>
        <v>0</v>
      </c>
      <c r="F502" s="288" t="str">
        <f>IF($C$497="","",IF('⑧1.活動計画変更（PR）'!$C$104="変更",'⑦2.変更活動積算内訳（PR）'!M502,'①7.積算内訳（PR）'!F501))</f>
        <v/>
      </c>
      <c r="G502" s="288" t="str">
        <f>IF($C$497="","",IF('⑧1.活動計画変更（PR）'!$C$104="変更",'⑦2.変更活動積算内訳（PR）'!N502,'①7.積算内訳（PR）'!G501))</f>
        <v/>
      </c>
      <c r="H502" s="753" t="str">
        <f>IF($C$497="","",IF('⑧1.活動計画変更（PR）'!$C$104="変更",'⑦2.変更活動積算内訳（PR）'!O502,'①7.積算内訳（PR）'!H501))</f>
        <v/>
      </c>
      <c r="I502" s="1780"/>
      <c r="J502" s="264" t="s">
        <v>151</v>
      </c>
      <c r="K502" s="265"/>
      <c r="L502" s="288" t="str">
        <f t="shared" si="101"/>
        <v/>
      </c>
      <c r="M502" s="266"/>
      <c r="N502" s="266"/>
      <c r="O502" s="266"/>
      <c r="P502" s="1367"/>
      <c r="Q502" s="1371"/>
      <c r="R502" s="1372"/>
      <c r="S502" s="268"/>
      <c r="T502" s="270"/>
      <c r="U502" s="180"/>
    </row>
    <row r="503" spans="2:21" ht="18.75" hidden="1" customHeight="1">
      <c r="B503" s="1364"/>
      <c r="C503" s="264" t="s">
        <v>152</v>
      </c>
      <c r="D503" s="265"/>
      <c r="E503" s="288">
        <f t="shared" si="100"/>
        <v>0</v>
      </c>
      <c r="F503" s="754" t="str">
        <f>IF($C$497="","",IF('⑧1.活動計画変更（PR）'!$C$104="変更",'⑦2.変更活動積算内訳（PR）'!M503,'①7.積算内訳（PR）'!F502))</f>
        <v/>
      </c>
      <c r="G503" s="754" t="str">
        <f>IF($C$497="","",IF('⑧1.活動計画変更（PR）'!$C$104="変更",'⑦2.変更活動積算内訳（PR）'!N503,'①7.積算内訳（PR）'!G502))</f>
        <v/>
      </c>
      <c r="H503" s="753" t="str">
        <f>IF($C$497="","",IF('⑧1.活動計画変更（PR）'!$C$104="変更",'⑦2.変更活動積算内訳（PR）'!O503,'①7.積算内訳（PR）'!H502))</f>
        <v/>
      </c>
      <c r="I503" s="1780"/>
      <c r="J503" s="264" t="s">
        <v>152</v>
      </c>
      <c r="K503" s="265"/>
      <c r="L503" s="288" t="str">
        <f t="shared" si="101"/>
        <v/>
      </c>
      <c r="M503" s="278"/>
      <c r="N503" s="278"/>
      <c r="O503" s="278"/>
      <c r="P503" s="1367"/>
      <c r="Q503" s="1373"/>
      <c r="R503" s="1374"/>
      <c r="S503" s="268"/>
      <c r="T503" s="270"/>
      <c r="U503" s="180"/>
    </row>
    <row r="504" spans="2:21" ht="18.75" hidden="1" customHeight="1">
      <c r="B504" s="1364"/>
      <c r="C504" s="272" t="s">
        <v>631</v>
      </c>
      <c r="D504" s="265"/>
      <c r="E504" s="288">
        <f t="shared" si="100"/>
        <v>0</v>
      </c>
      <c r="F504" s="288" t="str">
        <f>IF($C$497="","",IF('⑧1.活動計画変更（PR）'!$C$104="変更",'⑦2.変更活動積算内訳（PR）'!M504,'①7.積算内訳（PR）'!F503))</f>
        <v/>
      </c>
      <c r="G504" s="288" t="str">
        <f>IF($C$497="","",IF('⑧1.活動計画変更（PR）'!$C$104="変更",'⑦2.変更活動積算内訳（PR）'!N504,'①7.積算内訳（PR）'!G503))</f>
        <v/>
      </c>
      <c r="H504" s="753" t="str">
        <f>IF($C$497="","",IF('⑧1.活動計画変更（PR）'!$C$104="変更",'⑦2.変更活動積算内訳（PR）'!O504,'①7.積算内訳（PR）'!H503))</f>
        <v/>
      </c>
      <c r="I504" s="1780"/>
      <c r="J504" s="272" t="s">
        <v>631</v>
      </c>
      <c r="K504" s="265"/>
      <c r="L504" s="288" t="str">
        <f t="shared" si="101"/>
        <v/>
      </c>
      <c r="M504" s="266"/>
      <c r="N504" s="266"/>
      <c r="O504" s="266"/>
      <c r="P504" s="1367"/>
      <c r="Q504" s="1371"/>
      <c r="R504" s="1372"/>
      <c r="S504" s="268"/>
      <c r="T504" s="270"/>
      <c r="U504" s="180"/>
    </row>
    <row r="505" spans="2:21" ht="18.75" hidden="1" customHeight="1">
      <c r="B505" s="1364"/>
      <c r="C505" s="264" t="s">
        <v>153</v>
      </c>
      <c r="D505" s="265"/>
      <c r="E505" s="288">
        <f t="shared" si="100"/>
        <v>0</v>
      </c>
      <c r="F505" s="288" t="str">
        <f>IF($C$497="","",IF('⑧1.活動計画変更（PR）'!$C$104="変更",'⑦2.変更活動積算内訳（PR）'!M505,'①7.積算内訳（PR）'!F504))</f>
        <v/>
      </c>
      <c r="G505" s="288" t="str">
        <f>IF($C$497="","",IF('⑧1.活動計画変更（PR）'!$C$104="変更",'⑦2.変更活動積算内訳（PR）'!N505,'①7.積算内訳（PR）'!G504))</f>
        <v/>
      </c>
      <c r="H505" s="753" t="str">
        <f>IF($C$497="","",IF('⑧1.活動計画変更（PR）'!$C$104="変更",'⑦2.変更活動積算内訳（PR）'!O505,'①7.積算内訳（PR）'!H504))</f>
        <v/>
      </c>
      <c r="I505" s="1780"/>
      <c r="J505" s="264" t="s">
        <v>153</v>
      </c>
      <c r="K505" s="265"/>
      <c r="L505" s="288" t="str">
        <f t="shared" si="101"/>
        <v/>
      </c>
      <c r="M505" s="266"/>
      <c r="N505" s="266"/>
      <c r="O505" s="266"/>
      <c r="P505" s="1367"/>
      <c r="Q505" s="1371"/>
      <c r="R505" s="1372"/>
      <c r="S505" s="268"/>
      <c r="T505" s="270"/>
      <c r="U505" s="180"/>
    </row>
    <row r="506" spans="2:21" ht="18.75" hidden="1" customHeight="1" thickBot="1">
      <c r="B506" s="1365"/>
      <c r="C506" s="273" t="s">
        <v>154</v>
      </c>
      <c r="D506" s="758" t="str">
        <f>IF('①7.積算内訳（PR）'!D505="","",'①7.積算内訳（PR）'!D505)</f>
        <v/>
      </c>
      <c r="E506" s="289">
        <f>SUM(F506:H506)</f>
        <v>0</v>
      </c>
      <c r="F506" s="289" t="str">
        <f>IF($C$497="","",IF('⑧1.活動計画変更（PR）'!$C$104="変更",'⑦2.変更活動積算内訳（PR）'!M506,'①7.積算内訳（PR）'!F505))</f>
        <v/>
      </c>
      <c r="G506" s="289" t="str">
        <f>IF($C$497="","",IF('⑧1.活動計画変更（PR）'!$C$104="変更",'⑦2.変更活動積算内訳（PR）'!N506,'①7.積算内訳（PR）'!G505))</f>
        <v/>
      </c>
      <c r="H506" s="755" t="str">
        <f>IF($C$497="","",IF('⑧1.活動計画変更（PR）'!$C$104="変更",'⑦2.変更活動積算内訳（PR）'!O506,'①7.積算内訳（PR）'!H505))</f>
        <v/>
      </c>
      <c r="I506" s="1781"/>
      <c r="J506" s="273" t="s">
        <v>154</v>
      </c>
      <c r="K506" s="274"/>
      <c r="L506" s="289" t="str">
        <f t="shared" si="101"/>
        <v/>
      </c>
      <c r="M506" s="275"/>
      <c r="N506" s="275"/>
      <c r="O506" s="275"/>
      <c r="P506" s="1368"/>
      <c r="Q506" s="1375"/>
      <c r="R506" s="1376"/>
      <c r="S506" s="268"/>
      <c r="T506" s="270"/>
      <c r="U506" s="180"/>
    </row>
    <row r="507" spans="2:21" ht="37.5" hidden="1" customHeight="1">
      <c r="B507" s="204" t="str">
        <f>IF('⑧1.活動計画変更（PR）'!B106="","",'⑧1.活動計画変更（PR）'!B106)</f>
        <v/>
      </c>
      <c r="C507" s="1377" t="str">
        <f>IF(B507="","",IF('⑧1.活動計画変更（PR）'!D106="","",'⑧1.活動計画変更（PR）'!D106))</f>
        <v/>
      </c>
      <c r="D507" s="1378"/>
      <c r="E507" s="284">
        <f>SUM(E508:E516)</f>
        <v>0</v>
      </c>
      <c r="F507" s="284">
        <f>SUM(F508:F516)</f>
        <v>0</v>
      </c>
      <c r="G507" s="284">
        <f>SUM(G508:G516)</f>
        <v>0</v>
      </c>
      <c r="H507" s="756">
        <f>SUM(H508:H516)</f>
        <v>0</v>
      </c>
      <c r="I507" s="760" t="str">
        <f>IF('⑧1.活動計画変更（PR）'!C107="変更",'⑧1.活動計画変更（PR）'!B106,IF('⑧1.活動計画変更（PR）'!C107="中止",'⑧1.活動計画変更（PR）'!B106,""))</f>
        <v/>
      </c>
      <c r="J507" s="1377" t="str">
        <f>IF('⑧1.活動計画変更（PR）'!C107="変更",'⑧1.活動計画変更（PR）'!D107,"")</f>
        <v/>
      </c>
      <c r="K507" s="1378"/>
      <c r="L507" s="284" t="str">
        <f>IF(SUM(L508:L516)=0,"",SUM(L508:L516))</f>
        <v/>
      </c>
      <c r="M507" s="284" t="str">
        <f>IF(SUM(M508:M516)=0,"",SUM(M508:M516))</f>
        <v/>
      </c>
      <c r="N507" s="284" t="str">
        <f>IF(SUM(N508:N516)=0,"",SUM(N508:N516))</f>
        <v/>
      </c>
      <c r="O507" s="284" t="str">
        <f>IF(SUM(O508:O516)=0,"",SUM(O508:O516))</f>
        <v/>
      </c>
      <c r="P507" s="277"/>
      <c r="Q507" s="1379"/>
      <c r="R507" s="1380"/>
      <c r="S507" s="259"/>
      <c r="T507" s="257"/>
      <c r="U507" s="180"/>
    </row>
    <row r="508" spans="2:21" ht="18.75" hidden="1" customHeight="1">
      <c r="B508" s="1363"/>
      <c r="C508" s="260" t="s">
        <v>147</v>
      </c>
      <c r="D508" s="261"/>
      <c r="E508" s="287">
        <f>SUM(F508:H508)</f>
        <v>0</v>
      </c>
      <c r="F508" s="287" t="str">
        <f>IF($C$507="","",IF('⑧1.活動計画変更（PR）'!$C$106="変更",'⑦2.変更活動積算内訳（PR）'!M508,'①7.積算内訳（PR）'!F507))</f>
        <v/>
      </c>
      <c r="G508" s="287" t="str">
        <f>IF($C$507="","",IF('⑧1.活動計画変更（PR）'!$C$106="変更",'⑦2.変更活動積算内訳（PR）'!N508,'①7.積算内訳（PR）'!G507))</f>
        <v/>
      </c>
      <c r="H508" s="752" t="str">
        <f>IF($C$507="","",IF('⑧1.活動計画変更（PR）'!$C$106="変更",'⑦2.変更活動積算内訳（PR）'!O508,'①7.積算内訳（PR）'!H507))</f>
        <v/>
      </c>
      <c r="I508" s="1779" t="str">
        <f>IF('⑧1.活動計画変更（PR）'!C107="選択","",IF('⑧1.活動計画変更（PR）'!C107="変更",'⑧1.活動計画変更（PR）'!C107,IF('⑧1.活動計画変更（PR）'!C107="中止","中止","")))</f>
        <v/>
      </c>
      <c r="J508" s="260" t="s">
        <v>147</v>
      </c>
      <c r="K508" s="261"/>
      <c r="L508" s="287" t="str">
        <f>IF(SUM(M508:O508)=0,"",SUM(M508:O508))</f>
        <v/>
      </c>
      <c r="M508" s="262"/>
      <c r="N508" s="262"/>
      <c r="O508" s="262"/>
      <c r="P508" s="1366"/>
      <c r="Q508" s="1369"/>
      <c r="R508" s="1370"/>
      <c r="S508" s="268"/>
      <c r="T508" s="270"/>
      <c r="U508" s="180"/>
    </row>
    <row r="509" spans="2:21" ht="18.75" hidden="1" customHeight="1">
      <c r="B509" s="1364"/>
      <c r="C509" s="264" t="s">
        <v>148</v>
      </c>
      <c r="D509" s="265"/>
      <c r="E509" s="288">
        <f t="shared" ref="E509:E515" si="102">SUM(F509:H509)</f>
        <v>0</v>
      </c>
      <c r="F509" s="288" t="str">
        <f>IF($C$507="","",IF('⑧1.活動計画変更（PR）'!$C$106="変更",'⑦2.変更活動積算内訳（PR）'!M509,'①7.積算内訳（PR）'!F508))</f>
        <v/>
      </c>
      <c r="G509" s="288" t="str">
        <f>IF($C$507="","",IF('⑧1.活動計画変更（PR）'!$C$106="変更",'⑦2.変更活動積算内訳（PR）'!N509,'①7.積算内訳（PR）'!G508))</f>
        <v/>
      </c>
      <c r="H509" s="753" t="str">
        <f>IF($C$507="","",IF('⑧1.活動計画変更（PR）'!$C$106="変更",'⑦2.変更活動積算内訳（PR）'!O509,'①7.積算内訳（PR）'!H508))</f>
        <v/>
      </c>
      <c r="I509" s="1780"/>
      <c r="J509" s="264" t="s">
        <v>148</v>
      </c>
      <c r="K509" s="265"/>
      <c r="L509" s="288" t="str">
        <f t="shared" ref="L509:L516" si="103">IF(SUM(M509:O509)=0,"",SUM(M509:O509))</f>
        <v/>
      </c>
      <c r="M509" s="266"/>
      <c r="N509" s="266"/>
      <c r="O509" s="266"/>
      <c r="P509" s="1367"/>
      <c r="Q509" s="1371"/>
      <c r="R509" s="1372"/>
      <c r="S509" s="259"/>
      <c r="T509" s="257"/>
      <c r="U509" s="180"/>
    </row>
    <row r="510" spans="2:21" ht="18.75" hidden="1" customHeight="1">
      <c r="B510" s="1364"/>
      <c r="C510" s="264" t="s">
        <v>149</v>
      </c>
      <c r="D510" s="265"/>
      <c r="E510" s="288">
        <f t="shared" si="102"/>
        <v>0</v>
      </c>
      <c r="F510" s="288" t="str">
        <f>IF($C$507="","",IF('⑧1.活動計画変更（PR）'!$C$106="変更",'⑦2.変更活動積算内訳（PR）'!M510,'①7.積算内訳（PR）'!F509))</f>
        <v/>
      </c>
      <c r="G510" s="288" t="str">
        <f>IF($C$507="","",IF('⑧1.活動計画変更（PR）'!$C$106="変更",'⑦2.変更活動積算内訳（PR）'!N510,'①7.積算内訳（PR）'!G509))</f>
        <v/>
      </c>
      <c r="H510" s="753" t="str">
        <f>IF($C$507="","",IF('⑧1.活動計画変更（PR）'!$C$106="変更",'⑦2.変更活動積算内訳（PR）'!O510,'①7.積算内訳（PR）'!H509))</f>
        <v/>
      </c>
      <c r="I510" s="1780"/>
      <c r="J510" s="264" t="s">
        <v>149</v>
      </c>
      <c r="K510" s="265"/>
      <c r="L510" s="288" t="str">
        <f t="shared" si="103"/>
        <v/>
      </c>
      <c r="M510" s="266"/>
      <c r="N510" s="266"/>
      <c r="O510" s="266"/>
      <c r="P510" s="1367"/>
      <c r="Q510" s="1371"/>
      <c r="R510" s="1372"/>
      <c r="S510" s="259"/>
      <c r="T510" s="257"/>
      <c r="U510" s="180"/>
    </row>
    <row r="511" spans="2:21" ht="18.75" hidden="1" customHeight="1">
      <c r="B511" s="1364"/>
      <c r="C511" s="269" t="s">
        <v>150</v>
      </c>
      <c r="D511" s="265"/>
      <c r="E511" s="288">
        <f t="shared" si="102"/>
        <v>0</v>
      </c>
      <c r="F511" s="288" t="str">
        <f>IF($C$507="","",IF('⑧1.活動計画変更（PR）'!$C$106="変更",'⑦2.変更活動積算内訳（PR）'!M511,'①7.積算内訳（PR）'!F510))</f>
        <v/>
      </c>
      <c r="G511" s="288" t="str">
        <f>IF($C$507="","",IF('⑧1.活動計画変更（PR）'!$C$106="変更",'⑦2.変更活動積算内訳（PR）'!N511,'①7.積算内訳（PR）'!G510))</f>
        <v/>
      </c>
      <c r="H511" s="753" t="str">
        <f>IF($C$507="","",IF('⑧1.活動計画変更（PR）'!$C$106="変更",'⑦2.変更活動積算内訳（PR）'!O511,'①7.積算内訳（PR）'!H510))</f>
        <v/>
      </c>
      <c r="I511" s="1780"/>
      <c r="J511" s="269" t="s">
        <v>150</v>
      </c>
      <c r="K511" s="265"/>
      <c r="L511" s="288" t="str">
        <f t="shared" si="103"/>
        <v/>
      </c>
      <c r="M511" s="266"/>
      <c r="N511" s="266"/>
      <c r="O511" s="266"/>
      <c r="P511" s="1367"/>
      <c r="Q511" s="1371"/>
      <c r="R511" s="1372"/>
      <c r="S511" s="259"/>
      <c r="T511" s="257"/>
      <c r="U511" s="180"/>
    </row>
    <row r="512" spans="2:21" ht="18.75" hidden="1" customHeight="1">
      <c r="B512" s="1364"/>
      <c r="C512" s="264" t="s">
        <v>151</v>
      </c>
      <c r="D512" s="265"/>
      <c r="E512" s="288">
        <f t="shared" si="102"/>
        <v>0</v>
      </c>
      <c r="F512" s="288" t="str">
        <f>IF($C$507="","",IF('⑧1.活動計画変更（PR）'!$C$106="変更",'⑦2.変更活動積算内訳（PR）'!M512,'①7.積算内訳（PR）'!F511))</f>
        <v/>
      </c>
      <c r="G512" s="288" t="str">
        <f>IF($C$507="","",IF('⑧1.活動計画変更（PR）'!$C$106="変更",'⑦2.変更活動積算内訳（PR）'!N512,'①7.積算内訳（PR）'!G511))</f>
        <v/>
      </c>
      <c r="H512" s="753" t="str">
        <f>IF($C$507="","",IF('⑧1.活動計画変更（PR）'!$C$106="変更",'⑦2.変更活動積算内訳（PR）'!O512,'①7.積算内訳（PR）'!H511))</f>
        <v/>
      </c>
      <c r="I512" s="1780"/>
      <c r="J512" s="264" t="s">
        <v>151</v>
      </c>
      <c r="K512" s="265"/>
      <c r="L512" s="288" t="str">
        <f t="shared" si="103"/>
        <v/>
      </c>
      <c r="M512" s="266"/>
      <c r="N512" s="266"/>
      <c r="O512" s="266"/>
      <c r="P512" s="1367"/>
      <c r="Q512" s="1371"/>
      <c r="R512" s="1372"/>
      <c r="S512" s="268"/>
      <c r="T512" s="270"/>
      <c r="U512" s="180"/>
    </row>
    <row r="513" spans="2:21" ht="18.75" hidden="1" customHeight="1">
      <c r="B513" s="1364"/>
      <c r="C513" s="264" t="s">
        <v>152</v>
      </c>
      <c r="D513" s="265"/>
      <c r="E513" s="288">
        <f t="shared" si="102"/>
        <v>0</v>
      </c>
      <c r="F513" s="754" t="str">
        <f>IF($C$507="","",IF('⑧1.活動計画変更（PR）'!$C$106="変更",'⑦2.変更活動積算内訳（PR）'!M513,'①7.積算内訳（PR）'!F512))</f>
        <v/>
      </c>
      <c r="G513" s="754" t="str">
        <f>IF($C$507="","",IF('⑧1.活動計画変更（PR）'!$C$106="変更",'⑦2.変更活動積算内訳（PR）'!N513,'①7.積算内訳（PR）'!G512))</f>
        <v/>
      </c>
      <c r="H513" s="753" t="str">
        <f>IF($C$507="","",IF('⑧1.活動計画変更（PR）'!$C$106="変更",'⑦2.変更活動積算内訳（PR）'!O513,'①7.積算内訳（PR）'!H512))</f>
        <v/>
      </c>
      <c r="I513" s="1780"/>
      <c r="J513" s="264" t="s">
        <v>152</v>
      </c>
      <c r="K513" s="265"/>
      <c r="L513" s="288" t="str">
        <f t="shared" si="103"/>
        <v/>
      </c>
      <c r="M513" s="278"/>
      <c r="N513" s="278"/>
      <c r="O513" s="278"/>
      <c r="P513" s="1367"/>
      <c r="Q513" s="1371"/>
      <c r="R513" s="1372"/>
      <c r="S513" s="268"/>
      <c r="T513" s="270"/>
      <c r="U513" s="180"/>
    </row>
    <row r="514" spans="2:21" ht="18.75" hidden="1" customHeight="1">
      <c r="B514" s="1364"/>
      <c r="C514" s="272" t="s">
        <v>631</v>
      </c>
      <c r="D514" s="265"/>
      <c r="E514" s="288">
        <f t="shared" si="102"/>
        <v>0</v>
      </c>
      <c r="F514" s="288" t="str">
        <f>IF($C$507="","",IF('⑧1.活動計画変更（PR）'!$C$106="変更",'⑦2.変更活動積算内訳（PR）'!M514,'①7.積算内訳（PR）'!F513))</f>
        <v/>
      </c>
      <c r="G514" s="288" t="str">
        <f>IF($C$507="","",IF('⑧1.活動計画変更（PR）'!$C$106="変更",'⑦2.変更活動積算内訳（PR）'!N514,'①7.積算内訳（PR）'!G513))</f>
        <v/>
      </c>
      <c r="H514" s="753" t="str">
        <f>IF($C$507="","",IF('⑧1.活動計画変更（PR）'!$C$106="変更",'⑦2.変更活動積算内訳（PR）'!O514,'①7.積算内訳（PR）'!H513))</f>
        <v/>
      </c>
      <c r="I514" s="1780"/>
      <c r="J514" s="272" t="s">
        <v>631</v>
      </c>
      <c r="K514" s="265"/>
      <c r="L514" s="288" t="str">
        <f t="shared" si="103"/>
        <v/>
      </c>
      <c r="M514" s="266"/>
      <c r="N514" s="266"/>
      <c r="O514" s="266"/>
      <c r="P514" s="1367"/>
      <c r="Q514" s="1371"/>
      <c r="R514" s="1372"/>
      <c r="S514" s="268"/>
      <c r="T514" s="270"/>
      <c r="U514" s="180"/>
    </row>
    <row r="515" spans="2:21" ht="18.75" hidden="1" customHeight="1">
      <c r="B515" s="1364"/>
      <c r="C515" s="264" t="s">
        <v>153</v>
      </c>
      <c r="D515" s="265"/>
      <c r="E515" s="288">
        <f t="shared" si="102"/>
        <v>0</v>
      </c>
      <c r="F515" s="288" t="str">
        <f>IF($C$507="","",IF('⑧1.活動計画変更（PR）'!$C$106="変更",'⑦2.変更活動積算内訳（PR）'!M515,'①7.積算内訳（PR）'!F514))</f>
        <v/>
      </c>
      <c r="G515" s="288" t="str">
        <f>IF($C$507="","",IF('⑧1.活動計画変更（PR）'!$C$106="変更",'⑦2.変更活動積算内訳（PR）'!N515,'①7.積算内訳（PR）'!G514))</f>
        <v/>
      </c>
      <c r="H515" s="753" t="str">
        <f>IF($C$507="","",IF('⑧1.活動計画変更（PR）'!$C$106="変更",'⑦2.変更活動積算内訳（PR）'!O515,'①7.積算内訳（PR）'!H514))</f>
        <v/>
      </c>
      <c r="I515" s="1780"/>
      <c r="J515" s="264" t="s">
        <v>153</v>
      </c>
      <c r="K515" s="265"/>
      <c r="L515" s="288" t="str">
        <f t="shared" si="103"/>
        <v/>
      </c>
      <c r="M515" s="266"/>
      <c r="N515" s="266"/>
      <c r="O515" s="266"/>
      <c r="P515" s="1367"/>
      <c r="Q515" s="1371"/>
      <c r="R515" s="1372"/>
      <c r="S515" s="268"/>
      <c r="T515" s="270"/>
      <c r="U515" s="180"/>
    </row>
    <row r="516" spans="2:21" ht="18.75" hidden="1" customHeight="1" thickBot="1">
      <c r="B516" s="1364"/>
      <c r="C516" s="837" t="s">
        <v>154</v>
      </c>
      <c r="D516" s="758" t="str">
        <f>IF('①7.積算内訳（PR）'!D515="","",'①7.積算内訳（PR）'!D515)</f>
        <v/>
      </c>
      <c r="E516" s="761">
        <f>SUM(F516:H516)</f>
        <v>0</v>
      </c>
      <c r="F516" s="289" t="str">
        <f>IF($C$507="","",IF('⑧1.活動計画変更（PR）'!$C$106="変更",'⑦2.変更活動積算内訳（PR）'!M516,'①7.積算内訳（PR）'!F515))</f>
        <v/>
      </c>
      <c r="G516" s="289" t="str">
        <f>IF($C$507="","",IF('⑧1.活動計画変更（PR）'!$C$106="変更",'⑦2.変更活動積算内訳（PR）'!N516,'①7.積算内訳（PR）'!G515))</f>
        <v/>
      </c>
      <c r="H516" s="755" t="str">
        <f>IF($C$507="","",IF('⑧1.活動計画変更（PR）'!$C$106="変更",'⑦2.変更活動積算内訳（PR）'!O516,'①7.積算内訳（PR）'!H515))</f>
        <v/>
      </c>
      <c r="I516" s="1781"/>
      <c r="J516" s="273" t="s">
        <v>154</v>
      </c>
      <c r="K516" s="274"/>
      <c r="L516" s="761" t="str">
        <f t="shared" si="103"/>
        <v/>
      </c>
      <c r="M516" s="748"/>
      <c r="N516" s="748"/>
      <c r="O516" s="748"/>
      <c r="P516" s="1367"/>
      <c r="Q516" s="1404"/>
      <c r="R516" s="1405"/>
      <c r="S516" s="268"/>
      <c r="T516" s="270"/>
      <c r="U516" s="180"/>
    </row>
    <row r="517" spans="2:21" ht="37.5" hidden="1" customHeight="1">
      <c r="B517" s="285" t="str">
        <f>IF('⑧1.活動計画変更（PR）'!B108="","",'⑧1.活動計画変更（PR）'!B108)</f>
        <v/>
      </c>
      <c r="C517" s="1359" t="str">
        <f>IF(B517="","",IF('⑧1.活動計画変更（PR）'!D108="","",'⑧1.活動計画変更（PR）'!D108))</f>
        <v/>
      </c>
      <c r="D517" s="1360"/>
      <c r="E517" s="286">
        <f>SUM(E518:E526)</f>
        <v>0</v>
      </c>
      <c r="F517" s="286">
        <f>SUM(F518:F526)</f>
        <v>0</v>
      </c>
      <c r="G517" s="286">
        <f>SUM(G518:G526)</f>
        <v>0</v>
      </c>
      <c r="H517" s="757">
        <f>SUM(H518:H526)</f>
        <v>0</v>
      </c>
      <c r="I517" s="760" t="str">
        <f>IF('⑧1.活動計画変更（PR）'!C109="変更",'⑧1.活動計画変更（PR）'!B108,IF('⑧1.活動計画変更（PR）'!C109="中止",'⑧1.活動計画変更（PR）'!B108,""))</f>
        <v/>
      </c>
      <c r="J517" s="1377" t="str">
        <f>IF('⑧1.活動計画変更（PR）'!C109="変更",'⑧1.活動計画変更（PR）'!D109,"")</f>
        <v/>
      </c>
      <c r="K517" s="1378"/>
      <c r="L517" s="286" t="str">
        <f>IF(SUM(L518:L526)=0,"",SUM(L518:L526))</f>
        <v/>
      </c>
      <c r="M517" s="286" t="str">
        <f>IF(SUM(M518:M526)=0,"",SUM(M518:M526))</f>
        <v/>
      </c>
      <c r="N517" s="286" t="str">
        <f>IF(SUM(N518:N526)=0,"",SUM(N518:N526))</f>
        <v/>
      </c>
      <c r="O517" s="286" t="str">
        <f>IF(SUM(O518:O526)=0,"",SUM(O518:O526))</f>
        <v/>
      </c>
      <c r="P517" s="280"/>
      <c r="Q517" s="1361"/>
      <c r="R517" s="1362"/>
      <c r="S517" s="259"/>
      <c r="T517" s="257"/>
      <c r="U517" s="180"/>
    </row>
    <row r="518" spans="2:21" ht="18.75" hidden="1" customHeight="1">
      <c r="B518" s="1363"/>
      <c r="C518" s="260" t="s">
        <v>147</v>
      </c>
      <c r="D518" s="261"/>
      <c r="E518" s="287">
        <f>SUM(F518:H518)</f>
        <v>0</v>
      </c>
      <c r="F518" s="287" t="str">
        <f>IF($C$517="","",IF('⑧1.活動計画変更（PR）'!$C$108="変更",'⑦2.変更活動積算内訳（PR）'!M518,'①7.積算内訳（PR）'!F517))</f>
        <v/>
      </c>
      <c r="G518" s="287" t="str">
        <f>IF($C$517="","",IF('⑧1.活動計画変更（PR）'!$C$108="変更",'⑦2.変更活動積算内訳（PR）'!N518,'①7.積算内訳（PR）'!G517))</f>
        <v/>
      </c>
      <c r="H518" s="752" t="str">
        <f>IF($C$517="","",IF('⑧1.活動計画変更（PR）'!$C$108="変更",'⑦2.変更活動積算内訳（PR）'!O518,'①7.積算内訳（PR）'!H517))</f>
        <v/>
      </c>
      <c r="I518" s="1779" t="str">
        <f>IF('⑧1.活動計画変更（PR）'!C109="選択","",IF('⑧1.活動計画変更（PR）'!C109="変更",'⑧1.活動計画変更（PR）'!C109,IF('⑧1.活動計画変更（PR）'!C109="中止","中止","")))</f>
        <v/>
      </c>
      <c r="J518" s="260" t="s">
        <v>147</v>
      </c>
      <c r="K518" s="261"/>
      <c r="L518" s="287" t="str">
        <f>IF(SUM(M518:O518)=0,"",SUM(M518:O518))</f>
        <v/>
      </c>
      <c r="M518" s="262"/>
      <c r="N518" s="262"/>
      <c r="O518" s="262"/>
      <c r="P518" s="1366"/>
      <c r="Q518" s="1369"/>
      <c r="R518" s="1370"/>
      <c r="S518" s="268"/>
      <c r="T518" s="270"/>
      <c r="U518" s="180"/>
    </row>
    <row r="519" spans="2:21" ht="18.75" hidden="1" customHeight="1">
      <c r="B519" s="1364"/>
      <c r="C519" s="264" t="s">
        <v>148</v>
      </c>
      <c r="D519" s="265"/>
      <c r="E519" s="288">
        <f t="shared" ref="E519:E525" si="104">SUM(F519:H519)</f>
        <v>0</v>
      </c>
      <c r="F519" s="288" t="str">
        <f>IF($C$517="","",IF('⑧1.活動計画変更（PR）'!$C$108="変更",'⑦2.変更活動積算内訳（PR）'!M519,'①7.積算内訳（PR）'!F518))</f>
        <v/>
      </c>
      <c r="G519" s="288" t="str">
        <f>IF($C$517="","",IF('⑧1.活動計画変更（PR）'!$C$108="変更",'⑦2.変更活動積算内訳（PR）'!N519,'①7.積算内訳（PR）'!G518))</f>
        <v/>
      </c>
      <c r="H519" s="753" t="str">
        <f>IF($C$517="","",IF('⑧1.活動計画変更（PR）'!$C$108="変更",'⑦2.変更活動積算内訳（PR）'!O519,'①7.積算内訳（PR）'!H518))</f>
        <v/>
      </c>
      <c r="I519" s="1780"/>
      <c r="J519" s="264" t="s">
        <v>148</v>
      </c>
      <c r="K519" s="265"/>
      <c r="L519" s="288" t="str">
        <f t="shared" ref="L519:L526" si="105">IF(SUM(M519:O519)=0,"",SUM(M519:O519))</f>
        <v/>
      </c>
      <c r="M519" s="266"/>
      <c r="N519" s="266"/>
      <c r="O519" s="266"/>
      <c r="P519" s="1367"/>
      <c r="Q519" s="1371"/>
      <c r="R519" s="1372"/>
      <c r="S519" s="259"/>
      <c r="T519" s="257"/>
      <c r="U519" s="180"/>
    </row>
    <row r="520" spans="2:21" ht="18.75" hidden="1" customHeight="1">
      <c r="B520" s="1364"/>
      <c r="C520" s="264" t="s">
        <v>149</v>
      </c>
      <c r="D520" s="265"/>
      <c r="E520" s="288">
        <f t="shared" si="104"/>
        <v>0</v>
      </c>
      <c r="F520" s="288" t="str">
        <f>IF($C$517="","",IF('⑧1.活動計画変更（PR）'!$C$108="変更",'⑦2.変更活動積算内訳（PR）'!M520,'①7.積算内訳（PR）'!F519))</f>
        <v/>
      </c>
      <c r="G520" s="288" t="str">
        <f>IF($C$517="","",IF('⑧1.活動計画変更（PR）'!$C$108="変更",'⑦2.変更活動積算内訳（PR）'!N520,'①7.積算内訳（PR）'!G519))</f>
        <v/>
      </c>
      <c r="H520" s="753" t="str">
        <f>IF($C$517="","",IF('⑧1.活動計画変更（PR）'!$C$108="変更",'⑦2.変更活動積算内訳（PR）'!O520,'①7.積算内訳（PR）'!H519))</f>
        <v/>
      </c>
      <c r="I520" s="1780"/>
      <c r="J520" s="264" t="s">
        <v>149</v>
      </c>
      <c r="K520" s="265"/>
      <c r="L520" s="288" t="str">
        <f t="shared" si="105"/>
        <v/>
      </c>
      <c r="M520" s="266"/>
      <c r="N520" s="266"/>
      <c r="O520" s="266"/>
      <c r="P520" s="1367"/>
      <c r="Q520" s="1371"/>
      <c r="R520" s="1372"/>
      <c r="S520" s="259"/>
      <c r="T520" s="257"/>
      <c r="U520" s="180"/>
    </row>
    <row r="521" spans="2:21" ht="18.75" hidden="1" customHeight="1">
      <c r="B521" s="1364"/>
      <c r="C521" s="269" t="s">
        <v>150</v>
      </c>
      <c r="D521" s="265"/>
      <c r="E521" s="288">
        <f t="shared" si="104"/>
        <v>0</v>
      </c>
      <c r="F521" s="288" t="str">
        <f>IF($C$517="","",IF('⑧1.活動計画変更（PR）'!$C$108="変更",'⑦2.変更活動積算内訳（PR）'!M521,'①7.積算内訳（PR）'!F520))</f>
        <v/>
      </c>
      <c r="G521" s="288" t="str">
        <f>IF($C$517="","",IF('⑧1.活動計画変更（PR）'!$C$108="変更",'⑦2.変更活動積算内訳（PR）'!N521,'①7.積算内訳（PR）'!G520))</f>
        <v/>
      </c>
      <c r="H521" s="753" t="str">
        <f>IF($C$517="","",IF('⑧1.活動計画変更（PR）'!$C$108="変更",'⑦2.変更活動積算内訳（PR）'!O521,'①7.積算内訳（PR）'!H520))</f>
        <v/>
      </c>
      <c r="I521" s="1780"/>
      <c r="J521" s="269" t="s">
        <v>150</v>
      </c>
      <c r="K521" s="265"/>
      <c r="L521" s="288" t="str">
        <f t="shared" si="105"/>
        <v/>
      </c>
      <c r="M521" s="266"/>
      <c r="N521" s="266"/>
      <c r="O521" s="266"/>
      <c r="P521" s="1367"/>
      <c r="Q521" s="1371"/>
      <c r="R521" s="1372"/>
      <c r="S521" s="259"/>
      <c r="T521" s="257"/>
      <c r="U521" s="180"/>
    </row>
    <row r="522" spans="2:21" ht="18.75" hidden="1" customHeight="1">
      <c r="B522" s="1364"/>
      <c r="C522" s="264" t="s">
        <v>151</v>
      </c>
      <c r="D522" s="265"/>
      <c r="E522" s="288">
        <f t="shared" si="104"/>
        <v>0</v>
      </c>
      <c r="F522" s="288" t="str">
        <f>IF($C$517="","",IF('⑧1.活動計画変更（PR）'!$C$108="変更",'⑦2.変更活動積算内訳（PR）'!M522,'①7.積算内訳（PR）'!F521))</f>
        <v/>
      </c>
      <c r="G522" s="288" t="str">
        <f>IF($C$517="","",IF('⑧1.活動計画変更（PR）'!$C$108="変更",'⑦2.変更活動積算内訳（PR）'!N522,'①7.積算内訳（PR）'!G521))</f>
        <v/>
      </c>
      <c r="H522" s="753" t="str">
        <f>IF($C$517="","",IF('⑧1.活動計画変更（PR）'!$C$108="変更",'⑦2.変更活動積算内訳（PR）'!O522,'①7.積算内訳（PR）'!H521))</f>
        <v/>
      </c>
      <c r="I522" s="1780"/>
      <c r="J522" s="264" t="s">
        <v>151</v>
      </c>
      <c r="K522" s="265"/>
      <c r="L522" s="288" t="str">
        <f t="shared" si="105"/>
        <v/>
      </c>
      <c r="M522" s="266"/>
      <c r="N522" s="266"/>
      <c r="O522" s="266"/>
      <c r="P522" s="1367"/>
      <c r="Q522" s="1371"/>
      <c r="R522" s="1372"/>
      <c r="S522" s="268"/>
      <c r="T522" s="270"/>
      <c r="U522" s="180"/>
    </row>
    <row r="523" spans="2:21" ht="18.75" hidden="1" customHeight="1">
      <c r="B523" s="1364"/>
      <c r="C523" s="264" t="s">
        <v>152</v>
      </c>
      <c r="D523" s="265"/>
      <c r="E523" s="288">
        <f t="shared" si="104"/>
        <v>0</v>
      </c>
      <c r="F523" s="754" t="str">
        <f>IF($C$517="","",IF('⑧1.活動計画変更（PR）'!$C$108="変更",'⑦2.変更活動積算内訳（PR）'!M523,'①7.積算内訳（PR）'!F522))</f>
        <v/>
      </c>
      <c r="G523" s="754" t="str">
        <f>IF($C$517="","",IF('⑧1.活動計画変更（PR）'!$C$108="変更",'⑦2.変更活動積算内訳（PR）'!N523,'①7.積算内訳（PR）'!G522))</f>
        <v/>
      </c>
      <c r="H523" s="753" t="str">
        <f>IF($C$517="","",IF('⑧1.活動計画変更（PR）'!$C$108="変更",'⑦2.変更活動積算内訳（PR）'!O523,'①7.積算内訳（PR）'!H522))</f>
        <v/>
      </c>
      <c r="I523" s="1780"/>
      <c r="J523" s="264" t="s">
        <v>152</v>
      </c>
      <c r="K523" s="265"/>
      <c r="L523" s="288" t="str">
        <f t="shared" si="105"/>
        <v/>
      </c>
      <c r="M523" s="278"/>
      <c r="N523" s="278"/>
      <c r="O523" s="278"/>
      <c r="P523" s="1367"/>
      <c r="Q523" s="1373"/>
      <c r="R523" s="1374"/>
      <c r="S523" s="268"/>
      <c r="T523" s="270"/>
      <c r="U523" s="180"/>
    </row>
    <row r="524" spans="2:21" ht="18.75" hidden="1" customHeight="1">
      <c r="B524" s="1364"/>
      <c r="C524" s="272" t="s">
        <v>631</v>
      </c>
      <c r="D524" s="265"/>
      <c r="E524" s="288">
        <f t="shared" si="104"/>
        <v>0</v>
      </c>
      <c r="F524" s="288" t="str">
        <f>IF($C$517="","",IF('⑧1.活動計画変更（PR）'!$C$108="変更",'⑦2.変更活動積算内訳（PR）'!M524,'①7.積算内訳（PR）'!F523))</f>
        <v/>
      </c>
      <c r="G524" s="288" t="str">
        <f>IF($C$517="","",IF('⑧1.活動計画変更（PR）'!$C$108="変更",'⑦2.変更活動積算内訳（PR）'!N524,'①7.積算内訳（PR）'!G523))</f>
        <v/>
      </c>
      <c r="H524" s="753" t="str">
        <f>IF($C$517="","",IF('⑧1.活動計画変更（PR）'!$C$108="変更",'⑦2.変更活動積算内訳（PR）'!O524,'①7.積算内訳（PR）'!H523))</f>
        <v/>
      </c>
      <c r="I524" s="1780"/>
      <c r="J524" s="272" t="s">
        <v>631</v>
      </c>
      <c r="K524" s="265"/>
      <c r="L524" s="288" t="str">
        <f t="shared" si="105"/>
        <v/>
      </c>
      <c r="M524" s="266"/>
      <c r="N524" s="266"/>
      <c r="O524" s="266"/>
      <c r="P524" s="1367"/>
      <c r="Q524" s="1371"/>
      <c r="R524" s="1372"/>
      <c r="S524" s="268"/>
      <c r="T524" s="270"/>
      <c r="U524" s="180"/>
    </row>
    <row r="525" spans="2:21" ht="18.75" hidden="1" customHeight="1">
      <c r="B525" s="1364"/>
      <c r="C525" s="264" t="s">
        <v>153</v>
      </c>
      <c r="D525" s="265"/>
      <c r="E525" s="288">
        <f t="shared" si="104"/>
        <v>0</v>
      </c>
      <c r="F525" s="288" t="str">
        <f>IF($C$517="","",IF('⑧1.活動計画変更（PR）'!$C$108="変更",'⑦2.変更活動積算内訳（PR）'!M525,'①7.積算内訳（PR）'!F524))</f>
        <v/>
      </c>
      <c r="G525" s="288" t="str">
        <f>IF($C$517="","",IF('⑧1.活動計画変更（PR）'!$C$108="変更",'⑦2.変更活動積算内訳（PR）'!N525,'①7.積算内訳（PR）'!G524))</f>
        <v/>
      </c>
      <c r="H525" s="753" t="str">
        <f>IF($C$517="","",IF('⑧1.活動計画変更（PR）'!$C$108="変更",'⑦2.変更活動積算内訳（PR）'!O525,'①7.積算内訳（PR）'!H524))</f>
        <v/>
      </c>
      <c r="I525" s="1780"/>
      <c r="J525" s="264" t="s">
        <v>153</v>
      </c>
      <c r="K525" s="265"/>
      <c r="L525" s="288" t="str">
        <f t="shared" si="105"/>
        <v/>
      </c>
      <c r="M525" s="266"/>
      <c r="N525" s="266"/>
      <c r="O525" s="266"/>
      <c r="P525" s="1367"/>
      <c r="Q525" s="1371"/>
      <c r="R525" s="1372"/>
      <c r="S525" s="268"/>
      <c r="T525" s="270"/>
      <c r="U525" s="180"/>
    </row>
    <row r="526" spans="2:21" ht="18.75" hidden="1" customHeight="1" thickBot="1">
      <c r="B526" s="1365"/>
      <c r="C526" s="273" t="s">
        <v>154</v>
      </c>
      <c r="D526" s="758" t="str">
        <f>IF('①7.積算内訳（PR）'!D525="","",'①7.積算内訳（PR）'!D525)</f>
        <v/>
      </c>
      <c r="E526" s="289">
        <f>SUM(F526:H526)</f>
        <v>0</v>
      </c>
      <c r="F526" s="289" t="str">
        <f>IF($C$517="","",IF('⑧1.活動計画変更（PR）'!$C$108="変更",'⑦2.変更活動積算内訳（PR）'!M526,'①7.積算内訳（PR）'!F525))</f>
        <v/>
      </c>
      <c r="G526" s="289" t="str">
        <f>IF($C$517="","",IF('⑧1.活動計画変更（PR）'!$C$108="変更",'⑦2.変更活動積算内訳（PR）'!N526,'①7.積算内訳（PR）'!G525))</f>
        <v/>
      </c>
      <c r="H526" s="755" t="str">
        <f>IF($C$517="","",IF('⑧1.活動計画変更（PR）'!$C$108="変更",'⑦2.変更活動積算内訳（PR）'!O526,'①7.積算内訳（PR）'!H525))</f>
        <v/>
      </c>
      <c r="I526" s="1781"/>
      <c r="J526" s="273" t="s">
        <v>154</v>
      </c>
      <c r="K526" s="274"/>
      <c r="L526" s="289" t="str">
        <f t="shared" si="105"/>
        <v/>
      </c>
      <c r="M526" s="275"/>
      <c r="N526" s="275"/>
      <c r="O526" s="275"/>
      <c r="P526" s="1368"/>
      <c r="Q526" s="1375"/>
      <c r="R526" s="1376"/>
      <c r="S526" s="268"/>
      <c r="T526" s="270"/>
      <c r="U526" s="180"/>
    </row>
    <row r="527" spans="2:21" ht="37.5" hidden="1" customHeight="1">
      <c r="B527" s="204" t="str">
        <f>IF('⑧1.活動計画変更（PR）'!B110="","",'⑧1.活動計画変更（PR）'!B110)</f>
        <v/>
      </c>
      <c r="C527" s="1377" t="str">
        <f>IF(B527="","",IF('⑧1.活動計画変更（PR）'!D110="","",'⑧1.活動計画変更（PR）'!D110))</f>
        <v/>
      </c>
      <c r="D527" s="1378"/>
      <c r="E527" s="284">
        <f>SUM(E528:E536)</f>
        <v>0</v>
      </c>
      <c r="F527" s="284">
        <f>SUM(F528:F536)</f>
        <v>0</v>
      </c>
      <c r="G527" s="284">
        <f>SUM(G528:G536)</f>
        <v>0</v>
      </c>
      <c r="H527" s="756">
        <f>SUM(H528:H536)</f>
        <v>0</v>
      </c>
      <c r="I527" s="760" t="str">
        <f>IF('⑧1.活動計画変更（PR）'!C111="変更",'⑧1.活動計画変更（PR）'!B110,IF('⑧1.活動計画変更（PR）'!C111="中止",'⑧1.活動計画変更（PR）'!B110,""))</f>
        <v/>
      </c>
      <c r="J527" s="1377" t="str">
        <f>IF('⑧1.活動計画変更（PR）'!C111="変更",'⑧1.活動計画変更（PR）'!D111,"")</f>
        <v/>
      </c>
      <c r="K527" s="1378"/>
      <c r="L527" s="284" t="str">
        <f>IF(SUM(L528:L536)=0,"",SUM(L528:L536))</f>
        <v/>
      </c>
      <c r="M527" s="284" t="str">
        <f>IF(SUM(M528:M536)=0,"",SUM(M528:M536))</f>
        <v/>
      </c>
      <c r="N527" s="284" t="str">
        <f>IF(SUM(N528:N536)=0,"",SUM(N528:N536))</f>
        <v/>
      </c>
      <c r="O527" s="284" t="str">
        <f>IF(SUM(O528:O536)=0,"",SUM(O528:O536))</f>
        <v/>
      </c>
      <c r="P527" s="277"/>
      <c r="Q527" s="1379"/>
      <c r="R527" s="1380"/>
      <c r="S527" s="259"/>
      <c r="T527" s="257"/>
      <c r="U527" s="180"/>
    </row>
    <row r="528" spans="2:21" ht="18.75" hidden="1" customHeight="1">
      <c r="B528" s="1363"/>
      <c r="C528" s="260" t="s">
        <v>147</v>
      </c>
      <c r="D528" s="261"/>
      <c r="E528" s="287">
        <f>SUM(F528:H528)</f>
        <v>0</v>
      </c>
      <c r="F528" s="287" t="str">
        <f>IF($C$527="","",IF('⑧1.活動計画変更（PR）'!$C$110="変更",'⑦2.変更活動積算内訳（PR）'!M528,'①7.積算内訳（PR）'!F527))</f>
        <v/>
      </c>
      <c r="G528" s="287" t="str">
        <f>IF($C$527="","",IF('⑧1.活動計画変更（PR）'!$C$110="変更",'⑦2.変更活動積算内訳（PR）'!N528,'①7.積算内訳（PR）'!G527))</f>
        <v/>
      </c>
      <c r="H528" s="752" t="str">
        <f>IF($C$527="","",IF('⑧1.活動計画変更（PR）'!$C$110="変更",'⑦2.変更活動積算内訳（PR）'!O528,'①7.積算内訳（PR）'!H527))</f>
        <v/>
      </c>
      <c r="I528" s="1779" t="str">
        <f>IF('⑧1.活動計画変更（PR）'!C111="選択","",IF('⑧1.活動計画変更（PR）'!C111="変更",'⑧1.活動計画変更（PR）'!C111,IF('⑧1.活動計画変更（PR）'!C111="中止","中止","")))</f>
        <v/>
      </c>
      <c r="J528" s="260" t="s">
        <v>147</v>
      </c>
      <c r="K528" s="261"/>
      <c r="L528" s="287" t="str">
        <f>IF(SUM(M528:O528)=0,"",SUM(M528:O528))</f>
        <v/>
      </c>
      <c r="M528" s="262"/>
      <c r="N528" s="262"/>
      <c r="O528" s="262"/>
      <c r="P528" s="1366"/>
      <c r="Q528" s="1369"/>
      <c r="R528" s="1370"/>
      <c r="S528" s="268"/>
      <c r="T528" s="270"/>
      <c r="U528" s="180"/>
    </row>
    <row r="529" spans="2:21" ht="18.75" hidden="1" customHeight="1">
      <c r="B529" s="1364"/>
      <c r="C529" s="264" t="s">
        <v>148</v>
      </c>
      <c r="D529" s="265"/>
      <c r="E529" s="288">
        <f t="shared" ref="E529:E535" si="106">SUM(F529:H529)</f>
        <v>0</v>
      </c>
      <c r="F529" s="288" t="str">
        <f>IF($C$527="","",IF('⑧1.活動計画変更（PR）'!$C$110="変更",'⑦2.変更活動積算内訳（PR）'!M529,'①7.積算内訳（PR）'!F528))</f>
        <v/>
      </c>
      <c r="G529" s="288" t="str">
        <f>IF($C$527="","",IF('⑧1.活動計画変更（PR）'!$C$110="変更",'⑦2.変更活動積算内訳（PR）'!N529,'①7.積算内訳（PR）'!G528))</f>
        <v/>
      </c>
      <c r="H529" s="753" t="str">
        <f>IF($C$527="","",IF('⑧1.活動計画変更（PR）'!$C$110="変更",'⑦2.変更活動積算内訳（PR）'!O529,'①7.積算内訳（PR）'!H528))</f>
        <v/>
      </c>
      <c r="I529" s="1780"/>
      <c r="J529" s="264" t="s">
        <v>148</v>
      </c>
      <c r="K529" s="265"/>
      <c r="L529" s="288" t="str">
        <f t="shared" ref="L529:L536" si="107">IF(SUM(M529:O529)=0,"",SUM(M529:O529))</f>
        <v/>
      </c>
      <c r="M529" s="266"/>
      <c r="N529" s="266"/>
      <c r="O529" s="266"/>
      <c r="P529" s="1367"/>
      <c r="Q529" s="1371"/>
      <c r="R529" s="1372"/>
      <c r="S529" s="259"/>
      <c r="T529" s="257"/>
      <c r="U529" s="180"/>
    </row>
    <row r="530" spans="2:21" ht="18.75" hidden="1" customHeight="1">
      <c r="B530" s="1364"/>
      <c r="C530" s="264" t="s">
        <v>149</v>
      </c>
      <c r="D530" s="265"/>
      <c r="E530" s="288">
        <f t="shared" si="106"/>
        <v>0</v>
      </c>
      <c r="F530" s="288" t="str">
        <f>IF($C$527="","",IF('⑧1.活動計画変更（PR）'!$C$110="変更",'⑦2.変更活動積算内訳（PR）'!M530,'①7.積算内訳（PR）'!F529))</f>
        <v/>
      </c>
      <c r="G530" s="288" t="str">
        <f>IF($C$527="","",IF('⑧1.活動計画変更（PR）'!$C$110="変更",'⑦2.変更活動積算内訳（PR）'!N530,'①7.積算内訳（PR）'!G529))</f>
        <v/>
      </c>
      <c r="H530" s="753" t="str">
        <f>IF($C$527="","",IF('⑧1.活動計画変更（PR）'!$C$110="変更",'⑦2.変更活動積算内訳（PR）'!O530,'①7.積算内訳（PR）'!H529))</f>
        <v/>
      </c>
      <c r="I530" s="1780"/>
      <c r="J530" s="264" t="s">
        <v>149</v>
      </c>
      <c r="K530" s="265"/>
      <c r="L530" s="288" t="str">
        <f t="shared" si="107"/>
        <v/>
      </c>
      <c r="M530" s="266"/>
      <c r="N530" s="266"/>
      <c r="O530" s="266"/>
      <c r="P530" s="1367"/>
      <c r="Q530" s="1371"/>
      <c r="R530" s="1372"/>
      <c r="S530" s="259"/>
      <c r="T530" s="257"/>
      <c r="U530" s="180"/>
    </row>
    <row r="531" spans="2:21" ht="18.75" hidden="1" customHeight="1">
      <c r="B531" s="1364"/>
      <c r="C531" s="269" t="s">
        <v>150</v>
      </c>
      <c r="D531" s="265"/>
      <c r="E531" s="288">
        <f t="shared" si="106"/>
        <v>0</v>
      </c>
      <c r="F531" s="288" t="str">
        <f>IF($C$527="","",IF('⑧1.活動計画変更（PR）'!$C$110="変更",'⑦2.変更活動積算内訳（PR）'!M531,'①7.積算内訳（PR）'!F530))</f>
        <v/>
      </c>
      <c r="G531" s="288" t="str">
        <f>IF($C$527="","",IF('⑧1.活動計画変更（PR）'!$C$110="変更",'⑦2.変更活動積算内訳（PR）'!N531,'①7.積算内訳（PR）'!G530))</f>
        <v/>
      </c>
      <c r="H531" s="753" t="str">
        <f>IF($C$527="","",IF('⑧1.活動計画変更（PR）'!$C$110="変更",'⑦2.変更活動積算内訳（PR）'!O531,'①7.積算内訳（PR）'!H530))</f>
        <v/>
      </c>
      <c r="I531" s="1780"/>
      <c r="J531" s="269" t="s">
        <v>150</v>
      </c>
      <c r="K531" s="265"/>
      <c r="L531" s="288" t="str">
        <f t="shared" si="107"/>
        <v/>
      </c>
      <c r="M531" s="266"/>
      <c r="N531" s="266"/>
      <c r="O531" s="266"/>
      <c r="P531" s="1367"/>
      <c r="Q531" s="1371"/>
      <c r="R531" s="1372"/>
      <c r="S531" s="259"/>
      <c r="T531" s="257"/>
      <c r="U531" s="180"/>
    </row>
    <row r="532" spans="2:21" ht="18.75" hidden="1" customHeight="1">
      <c r="B532" s="1364"/>
      <c r="C532" s="264" t="s">
        <v>151</v>
      </c>
      <c r="D532" s="265"/>
      <c r="E532" s="288">
        <f t="shared" si="106"/>
        <v>0</v>
      </c>
      <c r="F532" s="288" t="str">
        <f>IF($C$527="","",IF('⑧1.活動計画変更（PR）'!$C$110="変更",'⑦2.変更活動積算内訳（PR）'!M532,'①7.積算内訳（PR）'!F531))</f>
        <v/>
      </c>
      <c r="G532" s="288" t="str">
        <f>IF($C$527="","",IF('⑧1.活動計画変更（PR）'!$C$110="変更",'⑦2.変更活動積算内訳（PR）'!N532,'①7.積算内訳（PR）'!G531))</f>
        <v/>
      </c>
      <c r="H532" s="753" t="str">
        <f>IF($C$527="","",IF('⑧1.活動計画変更（PR）'!$C$110="変更",'⑦2.変更活動積算内訳（PR）'!O532,'①7.積算内訳（PR）'!H531))</f>
        <v/>
      </c>
      <c r="I532" s="1780"/>
      <c r="J532" s="264" t="s">
        <v>151</v>
      </c>
      <c r="K532" s="265"/>
      <c r="L532" s="288" t="str">
        <f t="shared" si="107"/>
        <v/>
      </c>
      <c r="M532" s="266"/>
      <c r="N532" s="266"/>
      <c r="O532" s="266"/>
      <c r="P532" s="1367"/>
      <c r="Q532" s="1371"/>
      <c r="R532" s="1372"/>
      <c r="S532" s="268"/>
      <c r="T532" s="270"/>
      <c r="U532" s="180"/>
    </row>
    <row r="533" spans="2:21" ht="18.75" hidden="1" customHeight="1">
      <c r="B533" s="1364"/>
      <c r="C533" s="264" t="s">
        <v>152</v>
      </c>
      <c r="D533" s="265"/>
      <c r="E533" s="288">
        <f t="shared" si="106"/>
        <v>0</v>
      </c>
      <c r="F533" s="754" t="str">
        <f>IF($C$527="","",IF('⑧1.活動計画変更（PR）'!$C$110="変更",'⑦2.変更活動積算内訳（PR）'!M533,'①7.積算内訳（PR）'!F532))</f>
        <v/>
      </c>
      <c r="G533" s="754" t="str">
        <f>IF($C$527="","",IF('⑧1.活動計画変更（PR）'!$C$110="変更",'⑦2.変更活動積算内訳（PR）'!N533,'①7.積算内訳（PR）'!G532))</f>
        <v/>
      </c>
      <c r="H533" s="753" t="str">
        <f>IF($C$527="","",IF('⑧1.活動計画変更（PR）'!$C$110="変更",'⑦2.変更活動積算内訳（PR）'!O533,'①7.積算内訳（PR）'!H532))</f>
        <v/>
      </c>
      <c r="I533" s="1780"/>
      <c r="J533" s="264" t="s">
        <v>152</v>
      </c>
      <c r="K533" s="265"/>
      <c r="L533" s="288" t="str">
        <f t="shared" si="107"/>
        <v/>
      </c>
      <c r="M533" s="278"/>
      <c r="N533" s="278"/>
      <c r="O533" s="278"/>
      <c r="P533" s="1367"/>
      <c r="Q533" s="1371"/>
      <c r="R533" s="1372"/>
      <c r="S533" s="268"/>
      <c r="T533" s="270"/>
      <c r="U533" s="180"/>
    </row>
    <row r="534" spans="2:21" ht="18.75" hidden="1" customHeight="1">
      <c r="B534" s="1364"/>
      <c r="C534" s="272" t="s">
        <v>631</v>
      </c>
      <c r="D534" s="265"/>
      <c r="E534" s="288">
        <f t="shared" si="106"/>
        <v>0</v>
      </c>
      <c r="F534" s="288" t="str">
        <f>IF($C$527="","",IF('⑧1.活動計画変更（PR）'!$C$110="変更",'⑦2.変更活動積算内訳（PR）'!M534,'①7.積算内訳（PR）'!F533))</f>
        <v/>
      </c>
      <c r="G534" s="288" t="str">
        <f>IF($C$527="","",IF('⑧1.活動計画変更（PR）'!$C$110="変更",'⑦2.変更活動積算内訳（PR）'!N534,'①7.積算内訳（PR）'!G533))</f>
        <v/>
      </c>
      <c r="H534" s="753" t="str">
        <f>IF($C$527="","",IF('⑧1.活動計画変更（PR）'!$C$110="変更",'⑦2.変更活動積算内訳（PR）'!O534,'①7.積算内訳（PR）'!H533))</f>
        <v/>
      </c>
      <c r="I534" s="1780"/>
      <c r="J534" s="272" t="s">
        <v>631</v>
      </c>
      <c r="K534" s="265"/>
      <c r="L534" s="288" t="str">
        <f t="shared" si="107"/>
        <v/>
      </c>
      <c r="M534" s="266"/>
      <c r="N534" s="266"/>
      <c r="O534" s="266"/>
      <c r="P534" s="1367"/>
      <c r="Q534" s="1371"/>
      <c r="R534" s="1372"/>
      <c r="S534" s="268"/>
      <c r="T534" s="270"/>
      <c r="U534" s="180"/>
    </row>
    <row r="535" spans="2:21" ht="18.75" hidden="1" customHeight="1">
      <c r="B535" s="1364"/>
      <c r="C535" s="264" t="s">
        <v>153</v>
      </c>
      <c r="D535" s="265"/>
      <c r="E535" s="288">
        <f t="shared" si="106"/>
        <v>0</v>
      </c>
      <c r="F535" s="288" t="str">
        <f>IF($C$527="","",IF('⑧1.活動計画変更（PR）'!$C$110="変更",'⑦2.変更活動積算内訳（PR）'!M535,'①7.積算内訳（PR）'!F534))</f>
        <v/>
      </c>
      <c r="G535" s="288" t="str">
        <f>IF($C$527="","",IF('⑧1.活動計画変更（PR）'!$C$110="変更",'⑦2.変更活動積算内訳（PR）'!N535,'①7.積算内訳（PR）'!G534))</f>
        <v/>
      </c>
      <c r="H535" s="753" t="str">
        <f>IF($C$527="","",IF('⑧1.活動計画変更（PR）'!$C$110="変更",'⑦2.変更活動積算内訳（PR）'!O535,'①7.積算内訳（PR）'!H534))</f>
        <v/>
      </c>
      <c r="I535" s="1780"/>
      <c r="J535" s="264" t="s">
        <v>153</v>
      </c>
      <c r="K535" s="265"/>
      <c r="L535" s="288" t="str">
        <f t="shared" si="107"/>
        <v/>
      </c>
      <c r="M535" s="266"/>
      <c r="N535" s="266"/>
      <c r="O535" s="266"/>
      <c r="P535" s="1367"/>
      <c r="Q535" s="1371"/>
      <c r="R535" s="1372"/>
      <c r="S535" s="268"/>
      <c r="T535" s="270"/>
      <c r="U535" s="180"/>
    </row>
    <row r="536" spans="2:21" ht="18.75" hidden="1" customHeight="1" thickBot="1">
      <c r="B536" s="1365"/>
      <c r="C536" s="273" t="s">
        <v>154</v>
      </c>
      <c r="D536" s="758" t="str">
        <f>IF('①7.積算内訳（PR）'!D535="","",'①7.積算内訳（PR）'!D535)</f>
        <v/>
      </c>
      <c r="E536" s="289">
        <f>SUM(F536:H536)</f>
        <v>0</v>
      </c>
      <c r="F536" s="289" t="str">
        <f>IF($C$527="","",IF('⑧1.活動計画変更（PR）'!$C$110="変更",'⑦2.変更活動積算内訳（PR）'!M536,'①7.積算内訳（PR）'!F535))</f>
        <v/>
      </c>
      <c r="G536" s="289" t="str">
        <f>IF($C$527="","",IF('⑧1.活動計画変更（PR）'!$C$110="変更",'⑦2.変更活動積算内訳（PR）'!N536,'①7.積算内訳（PR）'!G535))</f>
        <v/>
      </c>
      <c r="H536" s="755" t="str">
        <f>IF($C$527="","",IF('⑧1.活動計画変更（PR）'!$C$110="変更",'⑦2.変更活動積算内訳（PR）'!O536,'①7.積算内訳（PR）'!H535))</f>
        <v/>
      </c>
      <c r="I536" s="1781"/>
      <c r="J536" s="273" t="s">
        <v>154</v>
      </c>
      <c r="K536" s="274"/>
      <c r="L536" s="289" t="str">
        <f t="shared" si="107"/>
        <v/>
      </c>
      <c r="M536" s="275"/>
      <c r="N536" s="275"/>
      <c r="O536" s="275"/>
      <c r="P536" s="1368"/>
      <c r="Q536" s="1381"/>
      <c r="R536" s="1382"/>
      <c r="S536" s="268"/>
      <c r="T536" s="270"/>
      <c r="U536" s="180"/>
    </row>
    <row r="537" spans="2:21" ht="40.5" hidden="1" customHeight="1">
      <c r="B537" s="204" t="str">
        <f>IF('⑧1.活動計画変更（PR）'!B112="","",'⑧1.活動計画変更（PR）'!B112)</f>
        <v/>
      </c>
      <c r="C537" s="1377" t="str">
        <f>IF(B537="","",IF('⑧1.活動計画変更（PR）'!D112="","",'⑧1.活動計画変更（PR）'!D112))</f>
        <v/>
      </c>
      <c r="D537" s="1378"/>
      <c r="E537" s="284">
        <f>SUM(E538:E546)</f>
        <v>0</v>
      </c>
      <c r="F537" s="284">
        <f>SUM(F538:F546)</f>
        <v>0</v>
      </c>
      <c r="G537" s="284">
        <f>SUM(G538:G546)</f>
        <v>0</v>
      </c>
      <c r="H537" s="756">
        <f>SUM(H538:H546)</f>
        <v>0</v>
      </c>
      <c r="I537" s="760" t="str">
        <f>IF('⑧1.活動計画変更（PR）'!C113="変更",'⑧1.活動計画変更（PR）'!B112,IF('⑧1.活動計画変更（PR）'!C113="中止",'⑧1.活動計画変更（PR）'!B112,""))</f>
        <v/>
      </c>
      <c r="J537" s="1377" t="str">
        <f>IF('⑧1.活動計画変更（PR）'!C113="変更",'⑧1.活動計画変更（PR）'!D113,"")</f>
        <v/>
      </c>
      <c r="K537" s="1378"/>
      <c r="L537" s="284" t="str">
        <f>IF(SUM(L538:L546)=0,"",SUM(L538:L546))</f>
        <v/>
      </c>
      <c r="M537" s="284" t="str">
        <f>IF(SUM(M538:M546)=0,"",SUM(M538:M546))</f>
        <v/>
      </c>
      <c r="N537" s="284" t="str">
        <f>IF(SUM(N538:N546)=0,"",SUM(N538:N546))</f>
        <v/>
      </c>
      <c r="O537" s="284" t="str">
        <f>IF(SUM(O538:O546)=0,"",SUM(O538:O546))</f>
        <v/>
      </c>
      <c r="P537" s="279"/>
      <c r="Q537" s="1383"/>
      <c r="R537" s="1384"/>
      <c r="S537" s="259"/>
      <c r="T537" s="257"/>
      <c r="U537" s="180"/>
    </row>
    <row r="538" spans="2:21" ht="18.75" hidden="1" customHeight="1">
      <c r="B538" s="1363"/>
      <c r="C538" s="260" t="s">
        <v>147</v>
      </c>
      <c r="D538" s="261"/>
      <c r="E538" s="287">
        <f>SUM(F538:H538)</f>
        <v>0</v>
      </c>
      <c r="F538" s="287" t="str">
        <f>IF($C$537="","",IF('⑧1.活動計画変更（PR）'!$C$112="変更",'⑦2.変更活動積算内訳（PR）'!M538,'①7.積算内訳（PR）'!F537))</f>
        <v/>
      </c>
      <c r="G538" s="287" t="str">
        <f>IF($C$537="","",IF('⑧1.活動計画変更（PR）'!$C$112="変更",'⑦2.変更活動積算内訳（PR）'!N538,'①7.積算内訳（PR）'!G537))</f>
        <v/>
      </c>
      <c r="H538" s="752" t="str">
        <f>IF($C$537="","",IF('⑧1.活動計画変更（PR）'!$C$112="変更",'⑦2.変更活動積算内訳（PR）'!O538,'①7.積算内訳（PR）'!H537))</f>
        <v/>
      </c>
      <c r="I538" s="1779" t="str">
        <f>IF('⑧1.活動計画変更（PR）'!C113="選択","",IF('⑧1.活動計画変更（PR）'!C113="変更",'⑧1.活動計画変更（PR）'!C113,IF('⑧1.活動計画変更（PR）'!C113="中止","中止","")))</f>
        <v/>
      </c>
      <c r="J538" s="260" t="s">
        <v>147</v>
      </c>
      <c r="K538" s="261"/>
      <c r="L538" s="287" t="str">
        <f>IF(SUM(M538:O538)=0,"",SUM(M538:O538))</f>
        <v/>
      </c>
      <c r="M538" s="262"/>
      <c r="N538" s="262"/>
      <c r="O538" s="262"/>
      <c r="P538" s="1366"/>
      <c r="Q538" s="1369"/>
      <c r="R538" s="1370"/>
      <c r="S538" s="259"/>
      <c r="T538" s="257"/>
      <c r="U538" s="180"/>
    </row>
    <row r="539" spans="2:21" ht="18.75" hidden="1" customHeight="1">
      <c r="B539" s="1364"/>
      <c r="C539" s="264" t="s">
        <v>148</v>
      </c>
      <c r="D539" s="265"/>
      <c r="E539" s="288">
        <f t="shared" ref="E539:E545" si="108">SUM(F539:H539)</f>
        <v>0</v>
      </c>
      <c r="F539" s="288" t="str">
        <f>IF($C$537="","",IF('⑧1.活動計画変更（PR）'!$C$112="変更",'⑦2.変更活動積算内訳（PR）'!M539,'①7.積算内訳（PR）'!F538))</f>
        <v/>
      </c>
      <c r="G539" s="288" t="str">
        <f>IF($C$537="","",IF('⑧1.活動計画変更（PR）'!$C$112="変更",'⑦2.変更活動積算内訳（PR）'!N539,'①7.積算内訳（PR）'!G538))</f>
        <v/>
      </c>
      <c r="H539" s="753" t="str">
        <f>IF($C$537="","",IF('⑧1.活動計画変更（PR）'!$C$112="変更",'⑦2.変更活動積算内訳（PR）'!O539,'①7.積算内訳（PR）'!H538))</f>
        <v/>
      </c>
      <c r="I539" s="1780"/>
      <c r="J539" s="264" t="s">
        <v>148</v>
      </c>
      <c r="K539" s="265"/>
      <c r="L539" s="288" t="str">
        <f t="shared" ref="L539:L546" si="109">IF(SUM(M539:O539)=0,"",SUM(M539:O539))</f>
        <v/>
      </c>
      <c r="M539" s="266"/>
      <c r="N539" s="266"/>
      <c r="O539" s="266"/>
      <c r="P539" s="1367"/>
      <c r="Q539" s="1371"/>
      <c r="R539" s="1372"/>
      <c r="S539" s="268"/>
      <c r="T539" s="270"/>
      <c r="U539" s="180"/>
    </row>
    <row r="540" spans="2:21" ht="18.75" hidden="1" customHeight="1">
      <c r="B540" s="1364"/>
      <c r="C540" s="264" t="s">
        <v>149</v>
      </c>
      <c r="D540" s="265"/>
      <c r="E540" s="288">
        <f t="shared" si="108"/>
        <v>0</v>
      </c>
      <c r="F540" s="288" t="str">
        <f>IF($C$537="","",IF('⑧1.活動計画変更（PR）'!$C$112="変更",'⑦2.変更活動積算内訳（PR）'!M540,'①7.積算内訳（PR）'!F539))</f>
        <v/>
      </c>
      <c r="G540" s="288" t="str">
        <f>IF($C$537="","",IF('⑧1.活動計画変更（PR）'!$C$112="変更",'⑦2.変更活動積算内訳（PR）'!N540,'①7.積算内訳（PR）'!G539))</f>
        <v/>
      </c>
      <c r="H540" s="753" t="str">
        <f>IF($C$537="","",IF('⑧1.活動計画変更（PR）'!$C$112="変更",'⑦2.変更活動積算内訳（PR）'!O540,'①7.積算内訳（PR）'!H539))</f>
        <v/>
      </c>
      <c r="I540" s="1780"/>
      <c r="J540" s="264" t="s">
        <v>149</v>
      </c>
      <c r="K540" s="265"/>
      <c r="L540" s="288" t="str">
        <f t="shared" si="109"/>
        <v/>
      </c>
      <c r="M540" s="266"/>
      <c r="N540" s="266"/>
      <c r="O540" s="266"/>
      <c r="P540" s="1367"/>
      <c r="Q540" s="1371"/>
      <c r="R540" s="1372"/>
      <c r="S540" s="268"/>
      <c r="T540" s="270"/>
      <c r="U540" s="180"/>
    </row>
    <row r="541" spans="2:21" ht="18.75" hidden="1" customHeight="1">
      <c r="B541" s="1364"/>
      <c r="C541" s="269" t="s">
        <v>150</v>
      </c>
      <c r="D541" s="265"/>
      <c r="E541" s="288">
        <f t="shared" si="108"/>
        <v>0</v>
      </c>
      <c r="F541" s="288" t="str">
        <f>IF($C$537="","",IF('⑧1.活動計画変更（PR）'!$C$112="変更",'⑦2.変更活動積算内訳（PR）'!M541,'①7.積算内訳（PR）'!F540))</f>
        <v/>
      </c>
      <c r="G541" s="288" t="str">
        <f>IF($C$537="","",IF('⑧1.活動計画変更（PR）'!$C$112="変更",'⑦2.変更活動積算内訳（PR）'!N541,'①7.積算内訳（PR）'!G540))</f>
        <v/>
      </c>
      <c r="H541" s="753" t="str">
        <f>IF($C$537="","",IF('⑧1.活動計画変更（PR）'!$C$112="変更",'⑦2.変更活動積算内訳（PR）'!O541,'①7.積算内訳（PR）'!H540))</f>
        <v/>
      </c>
      <c r="I541" s="1780"/>
      <c r="J541" s="269" t="s">
        <v>150</v>
      </c>
      <c r="K541" s="265"/>
      <c r="L541" s="288" t="str">
        <f t="shared" si="109"/>
        <v/>
      </c>
      <c r="M541" s="266"/>
      <c r="N541" s="266"/>
      <c r="O541" s="266"/>
      <c r="P541" s="1367"/>
      <c r="Q541" s="1371"/>
      <c r="R541" s="1372"/>
      <c r="S541" s="268"/>
      <c r="T541" s="270"/>
      <c r="U541" s="180"/>
    </row>
    <row r="542" spans="2:21" ht="18.75" hidden="1" customHeight="1">
      <c r="B542" s="1364"/>
      <c r="C542" s="264" t="s">
        <v>151</v>
      </c>
      <c r="D542" s="265"/>
      <c r="E542" s="288">
        <f t="shared" si="108"/>
        <v>0</v>
      </c>
      <c r="F542" s="288" t="str">
        <f>IF($C$537="","",IF('⑧1.活動計画変更（PR）'!$C$112="変更",'⑦2.変更活動積算内訳（PR）'!M542,'①7.積算内訳（PR）'!F541))</f>
        <v/>
      </c>
      <c r="G542" s="288" t="str">
        <f>IF($C$537="","",IF('⑧1.活動計画変更（PR）'!$C$112="変更",'⑦2.変更活動積算内訳（PR）'!N542,'①7.積算内訳（PR）'!G541))</f>
        <v/>
      </c>
      <c r="H542" s="753" t="str">
        <f>IF($C$537="","",IF('⑧1.活動計画変更（PR）'!$C$112="変更",'⑦2.変更活動積算内訳（PR）'!O542,'①7.積算内訳（PR）'!H541))</f>
        <v/>
      </c>
      <c r="I542" s="1780"/>
      <c r="J542" s="264" t="s">
        <v>151</v>
      </c>
      <c r="K542" s="265"/>
      <c r="L542" s="288" t="str">
        <f t="shared" si="109"/>
        <v/>
      </c>
      <c r="M542" s="266"/>
      <c r="N542" s="266"/>
      <c r="O542" s="266"/>
      <c r="P542" s="1367"/>
      <c r="Q542" s="1371"/>
      <c r="R542" s="1372"/>
      <c r="S542" s="259"/>
      <c r="T542" s="257"/>
      <c r="U542" s="180"/>
    </row>
    <row r="543" spans="2:21" ht="18.75" hidden="1" customHeight="1">
      <c r="B543" s="1364"/>
      <c r="C543" s="264" t="s">
        <v>152</v>
      </c>
      <c r="D543" s="265"/>
      <c r="E543" s="288">
        <f t="shared" si="108"/>
        <v>0</v>
      </c>
      <c r="F543" s="754" t="str">
        <f>IF($C$537="","",IF('⑧1.活動計画変更（PR）'!$C$112="変更",'⑦2.変更活動積算内訳（PR）'!M543,'①7.積算内訳（PR）'!F542))</f>
        <v/>
      </c>
      <c r="G543" s="754" t="str">
        <f>IF($C$537="","",IF('⑧1.活動計画変更（PR）'!$C$112="変更",'⑦2.変更活動積算内訳（PR）'!N543,'①7.積算内訳（PR）'!G542))</f>
        <v/>
      </c>
      <c r="H543" s="753" t="str">
        <f>IF($C$537="","",IF('⑧1.活動計画変更（PR）'!$C$112="変更",'⑦2.変更活動積算内訳（PR）'!O543,'①7.積算内訳（PR）'!H542))</f>
        <v/>
      </c>
      <c r="I543" s="1780"/>
      <c r="J543" s="264" t="s">
        <v>152</v>
      </c>
      <c r="K543" s="265"/>
      <c r="L543" s="288" t="str">
        <f t="shared" si="109"/>
        <v/>
      </c>
      <c r="M543" s="278"/>
      <c r="N543" s="278"/>
      <c r="O543" s="278"/>
      <c r="P543" s="1367"/>
      <c r="Q543" s="1373"/>
      <c r="R543" s="1374"/>
      <c r="S543" s="259"/>
      <c r="T543" s="257"/>
      <c r="U543" s="180"/>
    </row>
    <row r="544" spans="2:21" ht="18.75" hidden="1" customHeight="1">
      <c r="B544" s="1364"/>
      <c r="C544" s="272" t="s">
        <v>631</v>
      </c>
      <c r="D544" s="265"/>
      <c r="E544" s="288">
        <f t="shared" si="108"/>
        <v>0</v>
      </c>
      <c r="F544" s="288" t="str">
        <f>IF($C$537="","",IF('⑧1.活動計画変更（PR）'!$C$112="変更",'⑦2.変更活動積算内訳（PR）'!M544,'①7.積算内訳（PR）'!F543))</f>
        <v/>
      </c>
      <c r="G544" s="288" t="str">
        <f>IF($C$537="","",IF('⑧1.活動計画変更（PR）'!$C$112="変更",'⑦2.変更活動積算内訳（PR）'!N544,'①7.積算内訳（PR）'!G543))</f>
        <v/>
      </c>
      <c r="H544" s="753" t="str">
        <f>IF($C$537="","",IF('⑧1.活動計画変更（PR）'!$C$112="変更",'⑦2.変更活動積算内訳（PR）'!O544,'①7.積算内訳（PR）'!H543))</f>
        <v/>
      </c>
      <c r="I544" s="1780"/>
      <c r="J544" s="272" t="s">
        <v>631</v>
      </c>
      <c r="K544" s="265"/>
      <c r="L544" s="288" t="str">
        <f t="shared" si="109"/>
        <v/>
      </c>
      <c r="M544" s="266"/>
      <c r="N544" s="266"/>
      <c r="O544" s="266"/>
      <c r="P544" s="1367"/>
      <c r="Q544" s="1371"/>
      <c r="R544" s="1372"/>
      <c r="S544" s="259"/>
      <c r="T544" s="257"/>
      <c r="U544" s="180"/>
    </row>
    <row r="545" spans="2:21" ht="18.75" hidden="1" customHeight="1">
      <c r="B545" s="1364"/>
      <c r="C545" s="264" t="s">
        <v>153</v>
      </c>
      <c r="D545" s="265"/>
      <c r="E545" s="288">
        <f t="shared" si="108"/>
        <v>0</v>
      </c>
      <c r="F545" s="288" t="str">
        <f>IF($C$537="","",IF('⑧1.活動計画変更（PR）'!$C$112="変更",'⑦2.変更活動積算内訳（PR）'!M545,'①7.積算内訳（PR）'!F544))</f>
        <v/>
      </c>
      <c r="G545" s="288" t="str">
        <f>IF($C$537="","",IF('⑧1.活動計画変更（PR）'!$C$112="変更",'⑦2.変更活動積算内訳（PR）'!N545,'①7.積算内訳（PR）'!G544))</f>
        <v/>
      </c>
      <c r="H545" s="753" t="str">
        <f>IF($C$537="","",IF('⑧1.活動計画変更（PR）'!$C$112="変更",'⑦2.変更活動積算内訳（PR）'!O545,'①7.積算内訳（PR）'!H544))</f>
        <v/>
      </c>
      <c r="I545" s="1780"/>
      <c r="J545" s="264" t="s">
        <v>153</v>
      </c>
      <c r="K545" s="265"/>
      <c r="L545" s="288" t="str">
        <f t="shared" si="109"/>
        <v/>
      </c>
      <c r="M545" s="266"/>
      <c r="N545" s="266"/>
      <c r="O545" s="266"/>
      <c r="P545" s="1367"/>
      <c r="Q545" s="1371"/>
      <c r="R545" s="1372"/>
      <c r="S545" s="259"/>
      <c r="T545" s="257"/>
      <c r="U545" s="180"/>
    </row>
    <row r="546" spans="2:21" ht="18.75" hidden="1" customHeight="1" thickBot="1">
      <c r="B546" s="1365"/>
      <c r="C546" s="273" t="s">
        <v>154</v>
      </c>
      <c r="D546" s="758" t="str">
        <f>IF('①7.積算内訳（PR）'!D545="","",'①7.積算内訳（PR）'!D545)</f>
        <v/>
      </c>
      <c r="E546" s="289">
        <f>SUM(F546:H546)</f>
        <v>0</v>
      </c>
      <c r="F546" s="289" t="str">
        <f>IF($C$537="","",IF('⑧1.活動計画変更（PR）'!$C$112="変更",'⑦2.変更活動積算内訳（PR）'!M546,'①7.積算内訳（PR）'!F545))</f>
        <v/>
      </c>
      <c r="G546" s="289" t="str">
        <f>IF($C$537="","",IF('⑧1.活動計画変更（PR）'!$C$112="変更",'⑦2.変更活動積算内訳（PR）'!N546,'①7.積算内訳（PR）'!G545))</f>
        <v/>
      </c>
      <c r="H546" s="755" t="str">
        <f>IF($C$537="","",IF('⑧1.活動計画変更（PR）'!$C$112="変更",'⑦2.変更活動積算内訳（PR）'!O546,'①7.積算内訳（PR）'!H545))</f>
        <v/>
      </c>
      <c r="I546" s="1781"/>
      <c r="J546" s="273" t="s">
        <v>154</v>
      </c>
      <c r="K546" s="274"/>
      <c r="L546" s="289" t="str">
        <f t="shared" si="109"/>
        <v/>
      </c>
      <c r="M546" s="275"/>
      <c r="N546" s="275"/>
      <c r="O546" s="275"/>
      <c r="P546" s="1368"/>
      <c r="Q546" s="1375"/>
      <c r="R546" s="1376"/>
      <c r="S546" s="259"/>
      <c r="T546" s="257"/>
      <c r="U546" s="180"/>
    </row>
    <row r="547" spans="2:21" ht="37.5" hidden="1" customHeight="1">
      <c r="B547" s="204" t="str">
        <f>IF('⑧1.活動計画変更（PR）'!B114="","",'⑧1.活動計画変更（PR）'!B114)</f>
        <v/>
      </c>
      <c r="C547" s="1377" t="str">
        <f>IF(B547="","",IF('⑧1.活動計画変更（PR）'!D114="","",'⑧1.活動計画変更（PR）'!D114))</f>
        <v/>
      </c>
      <c r="D547" s="1378"/>
      <c r="E547" s="284">
        <f>SUM(E548:E556)</f>
        <v>0</v>
      </c>
      <c r="F547" s="284">
        <f>SUM(F548:F556)</f>
        <v>0</v>
      </c>
      <c r="G547" s="284">
        <f>SUM(G548:G556)</f>
        <v>0</v>
      </c>
      <c r="H547" s="756">
        <f>SUM(H548:H556)</f>
        <v>0</v>
      </c>
      <c r="I547" s="760" t="str">
        <f>IF('⑧1.活動計画変更（PR）'!C115="変更",'⑧1.活動計画変更（PR）'!B114,IF('⑧1.活動計画変更（PR）'!C115="中止",'⑧1.活動計画変更（PR）'!B114,""))</f>
        <v/>
      </c>
      <c r="J547" s="1377" t="str">
        <f>IF('⑧1.活動計画変更（PR）'!C115="変更",'⑧1.活動計画変更（PR）'!D115,"")</f>
        <v/>
      </c>
      <c r="K547" s="1378"/>
      <c r="L547" s="284" t="str">
        <f>IF(SUM(L548:L556)=0,"",SUM(L548:L556))</f>
        <v/>
      </c>
      <c r="M547" s="284" t="str">
        <f>IF(SUM(M548:M556)=0,"",SUM(M548:M556))</f>
        <v/>
      </c>
      <c r="N547" s="284" t="str">
        <f>IF(SUM(N548:N556)=0,"",SUM(N548:N556))</f>
        <v/>
      </c>
      <c r="O547" s="284" t="str">
        <f>IF(SUM(O548:O556)=0,"",SUM(O548:O556))</f>
        <v/>
      </c>
      <c r="P547" s="277"/>
      <c r="Q547" s="1379"/>
      <c r="R547" s="1380"/>
      <c r="S547" s="259"/>
      <c r="T547" s="257"/>
      <c r="U547" s="180"/>
    </row>
    <row r="548" spans="2:21" ht="18.75" hidden="1" customHeight="1">
      <c r="B548" s="1363"/>
      <c r="C548" s="260" t="s">
        <v>147</v>
      </c>
      <c r="D548" s="261"/>
      <c r="E548" s="287">
        <f>SUM(F548:H548)</f>
        <v>0</v>
      </c>
      <c r="F548" s="287" t="str">
        <f>IF($C$547="","",IF('⑧1.活動計画変更（PR）'!$C$114="変更",'⑦2.変更活動積算内訳（PR）'!M548,'①7.積算内訳（PR）'!F547))</f>
        <v/>
      </c>
      <c r="G548" s="287" t="str">
        <f>IF($C$547="","",IF('⑧1.活動計画変更（PR）'!$C$114="変更",'⑦2.変更活動積算内訳（PR）'!N548,'①7.積算内訳（PR）'!G547))</f>
        <v/>
      </c>
      <c r="H548" s="752" t="str">
        <f>IF($C$547="","",IF('⑧1.活動計画変更（PR）'!$C$114="変更",'⑦2.変更活動積算内訳（PR）'!O548,'①7.積算内訳（PR）'!H547))</f>
        <v/>
      </c>
      <c r="I548" s="1779" t="str">
        <f>IF('⑧1.活動計画変更（PR）'!C115="選択","",IF('⑧1.活動計画変更（PR）'!C115="変更",'⑧1.活動計画変更（PR）'!C115,IF('⑧1.活動計画変更（PR）'!C115="中止","中止","")))</f>
        <v/>
      </c>
      <c r="J548" s="260" t="s">
        <v>147</v>
      </c>
      <c r="K548" s="261"/>
      <c r="L548" s="287" t="str">
        <f>IF(SUM(M548:O548)=0,"",SUM(M548:O548))</f>
        <v/>
      </c>
      <c r="M548" s="262"/>
      <c r="N548" s="262"/>
      <c r="O548" s="262"/>
      <c r="P548" s="1366"/>
      <c r="Q548" s="1369"/>
      <c r="R548" s="1370"/>
      <c r="S548" s="268"/>
      <c r="T548" s="270"/>
      <c r="U548" s="180"/>
    </row>
    <row r="549" spans="2:21" ht="18.75" hidden="1" customHeight="1">
      <c r="B549" s="1364"/>
      <c r="C549" s="264" t="s">
        <v>148</v>
      </c>
      <c r="D549" s="265"/>
      <c r="E549" s="288">
        <f t="shared" ref="E549:E555" si="110">SUM(F549:H549)</f>
        <v>0</v>
      </c>
      <c r="F549" s="288" t="str">
        <f>IF($C$547="","",IF('⑧1.活動計画変更（PR）'!$C$114="変更",'⑦2.変更活動積算内訳（PR）'!M549,'①7.積算内訳（PR）'!F548))</f>
        <v/>
      </c>
      <c r="G549" s="288" t="str">
        <f>IF($C$547="","",IF('⑧1.活動計画変更（PR）'!$C$114="変更",'⑦2.変更活動積算内訳（PR）'!N549,'①7.積算内訳（PR）'!G548))</f>
        <v/>
      </c>
      <c r="H549" s="753" t="str">
        <f>IF($C$547="","",IF('⑧1.活動計画変更（PR）'!$C$114="変更",'⑦2.変更活動積算内訳（PR）'!O549,'①7.積算内訳（PR）'!H548))</f>
        <v/>
      </c>
      <c r="I549" s="1780"/>
      <c r="J549" s="264" t="s">
        <v>148</v>
      </c>
      <c r="K549" s="265"/>
      <c r="L549" s="288" t="str">
        <f t="shared" ref="L549:L556" si="111">IF(SUM(M549:O549)=0,"",SUM(M549:O549))</f>
        <v/>
      </c>
      <c r="M549" s="266"/>
      <c r="N549" s="266"/>
      <c r="O549" s="266"/>
      <c r="P549" s="1367"/>
      <c r="Q549" s="1371"/>
      <c r="R549" s="1372"/>
      <c r="S549" s="259"/>
      <c r="T549" s="257"/>
      <c r="U549" s="180"/>
    </row>
    <row r="550" spans="2:21" ht="18.75" hidden="1" customHeight="1">
      <c r="B550" s="1364"/>
      <c r="C550" s="264" t="s">
        <v>149</v>
      </c>
      <c r="D550" s="265"/>
      <c r="E550" s="288">
        <f t="shared" si="110"/>
        <v>0</v>
      </c>
      <c r="F550" s="288" t="str">
        <f>IF($C$547="","",IF('⑧1.活動計画変更（PR）'!$C$114="変更",'⑦2.変更活動積算内訳（PR）'!M550,'①7.積算内訳（PR）'!F549))</f>
        <v/>
      </c>
      <c r="G550" s="288" t="str">
        <f>IF($C$547="","",IF('⑧1.活動計画変更（PR）'!$C$114="変更",'⑦2.変更活動積算内訳（PR）'!N550,'①7.積算内訳（PR）'!G549))</f>
        <v/>
      </c>
      <c r="H550" s="753" t="str">
        <f>IF($C$547="","",IF('⑧1.活動計画変更（PR）'!$C$114="変更",'⑦2.変更活動積算内訳（PR）'!O550,'①7.積算内訳（PR）'!H549))</f>
        <v/>
      </c>
      <c r="I550" s="1780"/>
      <c r="J550" s="264" t="s">
        <v>149</v>
      </c>
      <c r="K550" s="265"/>
      <c r="L550" s="288" t="str">
        <f t="shared" si="111"/>
        <v/>
      </c>
      <c r="M550" s="266"/>
      <c r="N550" s="266"/>
      <c r="O550" s="266"/>
      <c r="P550" s="1367"/>
      <c r="Q550" s="1371"/>
      <c r="R550" s="1372"/>
      <c r="S550" s="259"/>
      <c r="T550" s="257"/>
      <c r="U550" s="180"/>
    </row>
    <row r="551" spans="2:21" ht="18.75" hidden="1" customHeight="1">
      <c r="B551" s="1364"/>
      <c r="C551" s="269" t="s">
        <v>150</v>
      </c>
      <c r="D551" s="265"/>
      <c r="E551" s="288">
        <f t="shared" si="110"/>
        <v>0</v>
      </c>
      <c r="F551" s="288" t="str">
        <f>IF($C$547="","",IF('⑧1.活動計画変更（PR）'!$C$114="変更",'⑦2.変更活動積算内訳（PR）'!M551,'①7.積算内訳（PR）'!F550))</f>
        <v/>
      </c>
      <c r="G551" s="288" t="str">
        <f>IF($C$547="","",IF('⑧1.活動計画変更（PR）'!$C$114="変更",'⑦2.変更活動積算内訳（PR）'!N551,'①7.積算内訳（PR）'!G550))</f>
        <v/>
      </c>
      <c r="H551" s="753" t="str">
        <f>IF($C$547="","",IF('⑧1.活動計画変更（PR）'!$C$114="変更",'⑦2.変更活動積算内訳（PR）'!O551,'①7.積算内訳（PR）'!H550))</f>
        <v/>
      </c>
      <c r="I551" s="1780"/>
      <c r="J551" s="269" t="s">
        <v>150</v>
      </c>
      <c r="K551" s="265"/>
      <c r="L551" s="288" t="str">
        <f t="shared" si="111"/>
        <v/>
      </c>
      <c r="M551" s="266"/>
      <c r="N551" s="266"/>
      <c r="O551" s="266"/>
      <c r="P551" s="1367"/>
      <c r="Q551" s="1371"/>
      <c r="R551" s="1372"/>
      <c r="S551" s="259"/>
      <c r="T551" s="257"/>
      <c r="U551" s="180"/>
    </row>
    <row r="552" spans="2:21" ht="18.75" hidden="1" customHeight="1">
      <c r="B552" s="1364"/>
      <c r="C552" s="264" t="s">
        <v>151</v>
      </c>
      <c r="D552" s="265"/>
      <c r="E552" s="288">
        <f t="shared" si="110"/>
        <v>0</v>
      </c>
      <c r="F552" s="288" t="str">
        <f>IF($C$547="","",IF('⑧1.活動計画変更（PR）'!$C$114="変更",'⑦2.変更活動積算内訳（PR）'!M552,'①7.積算内訳（PR）'!F551))</f>
        <v/>
      </c>
      <c r="G552" s="288" t="str">
        <f>IF($C$547="","",IF('⑧1.活動計画変更（PR）'!$C$114="変更",'⑦2.変更活動積算内訳（PR）'!N552,'①7.積算内訳（PR）'!G551))</f>
        <v/>
      </c>
      <c r="H552" s="753" t="str">
        <f>IF($C$547="","",IF('⑧1.活動計画変更（PR）'!$C$114="変更",'⑦2.変更活動積算内訳（PR）'!O552,'①7.積算内訳（PR）'!H551))</f>
        <v/>
      </c>
      <c r="I552" s="1780"/>
      <c r="J552" s="264" t="s">
        <v>151</v>
      </c>
      <c r="K552" s="265"/>
      <c r="L552" s="288" t="str">
        <f t="shared" si="111"/>
        <v/>
      </c>
      <c r="M552" s="266"/>
      <c r="N552" s="266"/>
      <c r="O552" s="266"/>
      <c r="P552" s="1367"/>
      <c r="Q552" s="1371"/>
      <c r="R552" s="1372"/>
      <c r="S552" s="268"/>
      <c r="T552" s="270"/>
      <c r="U552" s="180"/>
    </row>
    <row r="553" spans="2:21" ht="18.75" hidden="1" customHeight="1">
      <c r="B553" s="1364"/>
      <c r="C553" s="264" t="s">
        <v>152</v>
      </c>
      <c r="D553" s="265"/>
      <c r="E553" s="288">
        <f t="shared" si="110"/>
        <v>0</v>
      </c>
      <c r="F553" s="754" t="str">
        <f>IF($C$547="","",IF('⑧1.活動計画変更（PR）'!$C$114="変更",'⑦2.変更活動積算内訳（PR）'!M553,'①7.積算内訳（PR）'!F552))</f>
        <v/>
      </c>
      <c r="G553" s="754" t="str">
        <f>IF($C$547="","",IF('⑧1.活動計画変更（PR）'!$C$114="変更",'⑦2.変更活動積算内訳（PR）'!N553,'①7.積算内訳（PR）'!G552))</f>
        <v/>
      </c>
      <c r="H553" s="753" t="str">
        <f>IF($C$547="","",IF('⑧1.活動計画変更（PR）'!$C$114="変更",'⑦2.変更活動積算内訳（PR）'!O553,'①7.積算内訳（PR）'!H552))</f>
        <v/>
      </c>
      <c r="I553" s="1780"/>
      <c r="J553" s="264" t="s">
        <v>152</v>
      </c>
      <c r="K553" s="265"/>
      <c r="L553" s="288" t="str">
        <f t="shared" si="111"/>
        <v/>
      </c>
      <c r="M553" s="278"/>
      <c r="N553" s="278"/>
      <c r="O553" s="278"/>
      <c r="P553" s="1367"/>
      <c r="Q553" s="1371"/>
      <c r="R553" s="1372"/>
      <c r="S553" s="268"/>
      <c r="T553" s="270"/>
      <c r="U553" s="180"/>
    </row>
    <row r="554" spans="2:21" ht="18.75" hidden="1" customHeight="1">
      <c r="B554" s="1364"/>
      <c r="C554" s="272" t="s">
        <v>631</v>
      </c>
      <c r="D554" s="265"/>
      <c r="E554" s="288">
        <f t="shared" si="110"/>
        <v>0</v>
      </c>
      <c r="F554" s="288" t="str">
        <f>IF($C$547="","",IF('⑧1.活動計画変更（PR）'!$C$114="変更",'⑦2.変更活動積算内訳（PR）'!M554,'①7.積算内訳（PR）'!F553))</f>
        <v/>
      </c>
      <c r="G554" s="288" t="str">
        <f>IF($C$547="","",IF('⑧1.活動計画変更（PR）'!$C$114="変更",'⑦2.変更活動積算内訳（PR）'!N554,'①7.積算内訳（PR）'!G553))</f>
        <v/>
      </c>
      <c r="H554" s="753" t="str">
        <f>IF($C$547="","",IF('⑧1.活動計画変更（PR）'!$C$114="変更",'⑦2.変更活動積算内訳（PR）'!O554,'①7.積算内訳（PR）'!H553))</f>
        <v/>
      </c>
      <c r="I554" s="1780"/>
      <c r="J554" s="272" t="s">
        <v>631</v>
      </c>
      <c r="K554" s="265"/>
      <c r="L554" s="288" t="str">
        <f t="shared" si="111"/>
        <v/>
      </c>
      <c r="M554" s="266"/>
      <c r="N554" s="266"/>
      <c r="O554" s="266"/>
      <c r="P554" s="1367"/>
      <c r="Q554" s="1371"/>
      <c r="R554" s="1372"/>
      <c r="S554" s="268"/>
      <c r="T554" s="270"/>
      <c r="U554" s="180"/>
    </row>
    <row r="555" spans="2:21" ht="18.75" hidden="1" customHeight="1">
      <c r="B555" s="1364"/>
      <c r="C555" s="264" t="s">
        <v>153</v>
      </c>
      <c r="D555" s="265"/>
      <c r="E555" s="288">
        <f t="shared" si="110"/>
        <v>0</v>
      </c>
      <c r="F555" s="288" t="str">
        <f>IF($C$547="","",IF('⑧1.活動計画変更（PR）'!$C$114="変更",'⑦2.変更活動積算内訳（PR）'!M555,'①7.積算内訳（PR）'!F554))</f>
        <v/>
      </c>
      <c r="G555" s="288" t="str">
        <f>IF($C$547="","",IF('⑧1.活動計画変更（PR）'!$C$114="変更",'⑦2.変更活動積算内訳（PR）'!N555,'①7.積算内訳（PR）'!G554))</f>
        <v/>
      </c>
      <c r="H555" s="753" t="str">
        <f>IF($C$547="","",IF('⑧1.活動計画変更（PR）'!$C$114="変更",'⑦2.変更活動積算内訳（PR）'!O555,'①7.積算内訳（PR）'!H554))</f>
        <v/>
      </c>
      <c r="I555" s="1780"/>
      <c r="J555" s="264" t="s">
        <v>153</v>
      </c>
      <c r="K555" s="265"/>
      <c r="L555" s="288" t="str">
        <f t="shared" si="111"/>
        <v/>
      </c>
      <c r="M555" s="266"/>
      <c r="N555" s="266"/>
      <c r="O555" s="266"/>
      <c r="P555" s="1367"/>
      <c r="Q555" s="1371"/>
      <c r="R555" s="1372"/>
      <c r="S555" s="268"/>
      <c r="T555" s="270"/>
      <c r="U555" s="180"/>
    </row>
    <row r="556" spans="2:21" ht="18.75" hidden="1" customHeight="1" thickBot="1">
      <c r="B556" s="1365"/>
      <c r="C556" s="273" t="s">
        <v>154</v>
      </c>
      <c r="D556" s="758" t="str">
        <f>IF('①7.積算内訳（PR）'!D555="","",'①7.積算内訳（PR）'!D555)</f>
        <v/>
      </c>
      <c r="E556" s="289">
        <f>SUM(F556:H556)</f>
        <v>0</v>
      </c>
      <c r="F556" s="289" t="str">
        <f>IF($C$547="","",IF('⑧1.活動計画変更（PR）'!$C$114="変更",'⑦2.変更活動積算内訳（PR）'!M556,'①7.積算内訳（PR）'!F555))</f>
        <v/>
      </c>
      <c r="G556" s="289" t="str">
        <f>IF($C$547="","",IF('⑧1.活動計画変更（PR）'!$C$114="変更",'⑦2.変更活動積算内訳（PR）'!N556,'①7.積算内訳（PR）'!G555))</f>
        <v/>
      </c>
      <c r="H556" s="755" t="str">
        <f>IF($C$547="","",IF('⑧1.活動計画変更（PR）'!$C$114="変更",'⑦2.変更活動積算内訳（PR）'!O556,'①7.積算内訳（PR）'!H555))</f>
        <v/>
      </c>
      <c r="I556" s="1781"/>
      <c r="J556" s="273" t="s">
        <v>154</v>
      </c>
      <c r="K556" s="274"/>
      <c r="L556" s="289" t="str">
        <f t="shared" si="111"/>
        <v/>
      </c>
      <c r="M556" s="275"/>
      <c r="N556" s="275"/>
      <c r="O556" s="275"/>
      <c r="P556" s="1368"/>
      <c r="Q556" s="1381"/>
      <c r="R556" s="1382"/>
      <c r="S556" s="268"/>
      <c r="T556" s="270"/>
      <c r="U556" s="180"/>
    </row>
    <row r="557" spans="2:21" ht="37.5" hidden="1" customHeight="1">
      <c r="B557" s="204" t="str">
        <f>IF('⑧1.活動計画変更（PR）'!B116="","",'⑧1.活動計画変更（PR）'!B116)</f>
        <v/>
      </c>
      <c r="C557" s="1377" t="str">
        <f>IF(B557="","",IF('⑧1.活動計画変更（PR）'!D116="","",'⑧1.活動計画変更（PR）'!D116))</f>
        <v/>
      </c>
      <c r="D557" s="1378"/>
      <c r="E557" s="284">
        <f>SUM(E558:E566)</f>
        <v>0</v>
      </c>
      <c r="F557" s="284">
        <f>SUM(F558:F566)</f>
        <v>0</v>
      </c>
      <c r="G557" s="284">
        <f>SUM(G558:G566)</f>
        <v>0</v>
      </c>
      <c r="H557" s="756">
        <f>SUM(H558:H566)</f>
        <v>0</v>
      </c>
      <c r="I557" s="760" t="str">
        <f>IF('⑧1.活動計画変更（PR）'!C117="変更",'⑧1.活動計画変更（PR）'!B116,IF('⑧1.活動計画変更（PR）'!C117="中止",'⑧1.活動計画変更（PR）'!B116,""))</f>
        <v/>
      </c>
      <c r="J557" s="1377" t="str">
        <f>IF('⑧1.活動計画変更（PR）'!C117="変更",'⑧1.活動計画変更（PR）'!D117,"")</f>
        <v/>
      </c>
      <c r="K557" s="1378"/>
      <c r="L557" s="284" t="str">
        <f>IF(SUM(L558:L566)=0,"",SUM(L558:L566))</f>
        <v/>
      </c>
      <c r="M557" s="284" t="str">
        <f>IF(SUM(M558:M566)=0,"",SUM(M558:M566))</f>
        <v/>
      </c>
      <c r="N557" s="284" t="str">
        <f>IF(SUM(N558:N566)=0,"",SUM(N558:N566))</f>
        <v/>
      </c>
      <c r="O557" s="284" t="str">
        <f>IF(SUM(O558:O566)=0,"",SUM(O558:O566))</f>
        <v/>
      </c>
      <c r="P557" s="279"/>
      <c r="Q557" s="1383"/>
      <c r="R557" s="1384"/>
      <c r="S557" s="259"/>
      <c r="T557" s="257"/>
      <c r="U557" s="180"/>
    </row>
    <row r="558" spans="2:21" ht="19.5" hidden="1" customHeight="1">
      <c r="B558" s="1363"/>
      <c r="C558" s="260" t="s">
        <v>147</v>
      </c>
      <c r="D558" s="261"/>
      <c r="E558" s="287">
        <f>SUM(F558:H558)</f>
        <v>0</v>
      </c>
      <c r="F558" s="287" t="str">
        <f>IF($C$557="","",IF('⑧1.活動計画変更（PR）'!$C$116="変更",'⑦2.変更活動積算内訳（PR）'!M558,'①7.積算内訳（PR）'!F557))</f>
        <v/>
      </c>
      <c r="G558" s="287" t="str">
        <f>IF($C$557="","",IF('⑧1.活動計画変更（PR）'!$C$116="変更",'⑦2.変更活動積算内訳（PR）'!N558,'①7.積算内訳（PR）'!G557))</f>
        <v/>
      </c>
      <c r="H558" s="752" t="str">
        <f>IF($C$557="","",IF('⑧1.活動計画変更（PR）'!$C$116="変更",'⑦2.変更活動積算内訳（PR）'!O558,'①7.積算内訳（PR）'!H557))</f>
        <v/>
      </c>
      <c r="I558" s="1779" t="str">
        <f>IF('⑧1.活動計画変更（PR）'!C117="選択","",IF('⑧1.活動計画変更（PR）'!C117="変更",'⑧1.活動計画変更（PR）'!C117,IF('⑧1.活動計画変更（PR）'!C117="中止","中止","")))</f>
        <v/>
      </c>
      <c r="J558" s="260" t="s">
        <v>147</v>
      </c>
      <c r="K558" s="261"/>
      <c r="L558" s="287" t="str">
        <f>IF(SUM(M558:O558)=0,"",SUM(M558:O558))</f>
        <v/>
      </c>
      <c r="M558" s="262"/>
      <c r="N558" s="262"/>
      <c r="O558" s="262"/>
      <c r="P558" s="1366"/>
      <c r="Q558" s="1369"/>
      <c r="R558" s="1370"/>
      <c r="S558" s="268"/>
      <c r="T558" s="270"/>
      <c r="U558" s="180"/>
    </row>
    <row r="559" spans="2:21" ht="19.5" hidden="1" customHeight="1">
      <c r="B559" s="1364"/>
      <c r="C559" s="264" t="s">
        <v>148</v>
      </c>
      <c r="D559" s="265"/>
      <c r="E559" s="288">
        <f t="shared" ref="E559:E565" si="112">SUM(F559:H559)</f>
        <v>0</v>
      </c>
      <c r="F559" s="288" t="str">
        <f>IF($C$557="","",IF('⑧1.活動計画変更（PR）'!$C$116="変更",'⑦2.変更活動積算内訳（PR）'!M559,'①7.積算内訳（PR）'!F558))</f>
        <v/>
      </c>
      <c r="G559" s="288" t="str">
        <f>IF($C$557="","",IF('⑧1.活動計画変更（PR）'!$C$116="変更",'⑦2.変更活動積算内訳（PR）'!N559,'①7.積算内訳（PR）'!G558))</f>
        <v/>
      </c>
      <c r="H559" s="753" t="str">
        <f>IF($C$557="","",IF('⑧1.活動計画変更（PR）'!$C$116="変更",'⑦2.変更活動積算内訳（PR）'!O559,'①7.積算内訳（PR）'!H558))</f>
        <v/>
      </c>
      <c r="I559" s="1780"/>
      <c r="J559" s="264" t="s">
        <v>148</v>
      </c>
      <c r="K559" s="265"/>
      <c r="L559" s="288" t="str">
        <f t="shared" ref="L559:L566" si="113">IF(SUM(M559:O559)=0,"",SUM(M559:O559))</f>
        <v/>
      </c>
      <c r="M559" s="266"/>
      <c r="N559" s="266"/>
      <c r="O559" s="266"/>
      <c r="P559" s="1367"/>
      <c r="Q559" s="1371"/>
      <c r="R559" s="1372"/>
      <c r="S559" s="259"/>
      <c r="T559" s="257"/>
      <c r="U559" s="180"/>
    </row>
    <row r="560" spans="2:21" ht="19.5" hidden="1" customHeight="1">
      <c r="B560" s="1364"/>
      <c r="C560" s="264" t="s">
        <v>149</v>
      </c>
      <c r="D560" s="265"/>
      <c r="E560" s="288">
        <f t="shared" si="112"/>
        <v>0</v>
      </c>
      <c r="F560" s="288" t="str">
        <f>IF($C$557="","",IF('⑧1.活動計画変更（PR）'!$C$116="変更",'⑦2.変更活動積算内訳（PR）'!M560,'①7.積算内訳（PR）'!F559))</f>
        <v/>
      </c>
      <c r="G560" s="288" t="str">
        <f>IF($C$557="","",IF('⑧1.活動計画変更（PR）'!$C$116="変更",'⑦2.変更活動積算内訳（PR）'!N560,'①7.積算内訳（PR）'!G559))</f>
        <v/>
      </c>
      <c r="H560" s="753" t="str">
        <f>IF($C$557="","",IF('⑧1.活動計画変更（PR）'!$C$116="変更",'⑦2.変更活動積算内訳（PR）'!O560,'①7.積算内訳（PR）'!H559))</f>
        <v/>
      </c>
      <c r="I560" s="1780"/>
      <c r="J560" s="264" t="s">
        <v>149</v>
      </c>
      <c r="K560" s="265"/>
      <c r="L560" s="288" t="str">
        <f t="shared" si="113"/>
        <v/>
      </c>
      <c r="M560" s="266"/>
      <c r="N560" s="266"/>
      <c r="O560" s="266"/>
      <c r="P560" s="1367"/>
      <c r="Q560" s="1371"/>
      <c r="R560" s="1372"/>
      <c r="S560" s="259"/>
      <c r="T560" s="257"/>
      <c r="U560" s="180"/>
    </row>
    <row r="561" spans="2:21" ht="19.5" hidden="1" customHeight="1">
      <c r="B561" s="1364"/>
      <c r="C561" s="269" t="s">
        <v>150</v>
      </c>
      <c r="D561" s="265"/>
      <c r="E561" s="288">
        <f t="shared" si="112"/>
        <v>0</v>
      </c>
      <c r="F561" s="288" t="str">
        <f>IF($C$557="","",IF('⑧1.活動計画変更（PR）'!$C$116="変更",'⑦2.変更活動積算内訳（PR）'!M561,'①7.積算内訳（PR）'!F560))</f>
        <v/>
      </c>
      <c r="G561" s="288" t="str">
        <f>IF($C$557="","",IF('⑧1.活動計画変更（PR）'!$C$116="変更",'⑦2.変更活動積算内訳（PR）'!N561,'①7.積算内訳（PR）'!G560))</f>
        <v/>
      </c>
      <c r="H561" s="753" t="str">
        <f>IF($C$557="","",IF('⑧1.活動計画変更（PR）'!$C$116="変更",'⑦2.変更活動積算内訳（PR）'!O561,'①7.積算内訳（PR）'!H560))</f>
        <v/>
      </c>
      <c r="I561" s="1780"/>
      <c r="J561" s="269" t="s">
        <v>150</v>
      </c>
      <c r="K561" s="265"/>
      <c r="L561" s="288" t="str">
        <f t="shared" si="113"/>
        <v/>
      </c>
      <c r="M561" s="266"/>
      <c r="N561" s="266"/>
      <c r="O561" s="266"/>
      <c r="P561" s="1367"/>
      <c r="Q561" s="1371"/>
      <c r="R561" s="1372"/>
      <c r="S561" s="259"/>
      <c r="T561" s="257"/>
      <c r="U561" s="180"/>
    </row>
    <row r="562" spans="2:21" ht="19.5" hidden="1" customHeight="1">
      <c r="B562" s="1364"/>
      <c r="C562" s="264" t="s">
        <v>151</v>
      </c>
      <c r="D562" s="265"/>
      <c r="E562" s="288">
        <f t="shared" si="112"/>
        <v>0</v>
      </c>
      <c r="F562" s="288" t="str">
        <f>IF($C$557="","",IF('⑧1.活動計画変更（PR）'!$C$116="変更",'⑦2.変更活動積算内訳（PR）'!M562,'①7.積算内訳（PR）'!F561))</f>
        <v/>
      </c>
      <c r="G562" s="288" t="str">
        <f>IF($C$557="","",IF('⑧1.活動計画変更（PR）'!$C$116="変更",'⑦2.変更活動積算内訳（PR）'!N562,'①7.積算内訳（PR）'!G561))</f>
        <v/>
      </c>
      <c r="H562" s="753" t="str">
        <f>IF($C$557="","",IF('⑧1.活動計画変更（PR）'!$C$116="変更",'⑦2.変更活動積算内訳（PR）'!O562,'①7.積算内訳（PR）'!H561))</f>
        <v/>
      </c>
      <c r="I562" s="1780"/>
      <c r="J562" s="264" t="s">
        <v>151</v>
      </c>
      <c r="K562" s="265"/>
      <c r="L562" s="288" t="str">
        <f t="shared" si="113"/>
        <v/>
      </c>
      <c r="M562" s="266"/>
      <c r="N562" s="266"/>
      <c r="O562" s="266"/>
      <c r="P562" s="1367"/>
      <c r="Q562" s="1371"/>
      <c r="R562" s="1372"/>
      <c r="S562" s="268"/>
      <c r="T562" s="270"/>
      <c r="U562" s="180"/>
    </row>
    <row r="563" spans="2:21" ht="19.5" hidden="1" customHeight="1">
      <c r="B563" s="1364"/>
      <c r="C563" s="264" t="s">
        <v>152</v>
      </c>
      <c r="D563" s="265"/>
      <c r="E563" s="288">
        <f t="shared" si="112"/>
        <v>0</v>
      </c>
      <c r="F563" s="754" t="str">
        <f>IF($C$557="","",IF('⑧1.活動計画変更（PR）'!$C$116="変更",'⑦2.変更活動積算内訳（PR）'!M563,'①7.積算内訳（PR）'!F562))</f>
        <v/>
      </c>
      <c r="G563" s="754" t="str">
        <f>IF($C$557="","",IF('⑧1.活動計画変更（PR）'!$C$116="変更",'⑦2.変更活動積算内訳（PR）'!N563,'①7.積算内訳（PR）'!G562))</f>
        <v/>
      </c>
      <c r="H563" s="753" t="str">
        <f>IF($C$557="","",IF('⑧1.活動計画変更（PR）'!$C$116="変更",'⑦2.変更活動積算内訳（PR）'!O563,'①7.積算内訳（PR）'!H562))</f>
        <v/>
      </c>
      <c r="I563" s="1780"/>
      <c r="J563" s="264" t="s">
        <v>152</v>
      </c>
      <c r="K563" s="265"/>
      <c r="L563" s="288" t="str">
        <f t="shared" si="113"/>
        <v/>
      </c>
      <c r="M563" s="278"/>
      <c r="N563" s="278"/>
      <c r="O563" s="278"/>
      <c r="P563" s="1367"/>
      <c r="Q563" s="1373"/>
      <c r="R563" s="1374"/>
      <c r="S563" s="268"/>
      <c r="T563" s="270"/>
      <c r="U563" s="180"/>
    </row>
    <row r="564" spans="2:21" ht="19.5" hidden="1" customHeight="1">
      <c r="B564" s="1364"/>
      <c r="C564" s="272" t="s">
        <v>631</v>
      </c>
      <c r="D564" s="265"/>
      <c r="E564" s="288">
        <f t="shared" si="112"/>
        <v>0</v>
      </c>
      <c r="F564" s="288" t="str">
        <f>IF($C$557="","",IF('⑧1.活動計画変更（PR）'!$C$116="変更",'⑦2.変更活動積算内訳（PR）'!M564,'①7.積算内訳（PR）'!F563))</f>
        <v/>
      </c>
      <c r="G564" s="288" t="str">
        <f>IF($C$557="","",IF('⑧1.活動計画変更（PR）'!$C$116="変更",'⑦2.変更活動積算内訳（PR）'!N564,'①7.積算内訳（PR）'!G563))</f>
        <v/>
      </c>
      <c r="H564" s="753" t="str">
        <f>IF($C$557="","",IF('⑧1.活動計画変更（PR）'!$C$116="変更",'⑦2.変更活動積算内訳（PR）'!O564,'①7.積算内訳（PR）'!H563))</f>
        <v/>
      </c>
      <c r="I564" s="1780"/>
      <c r="J564" s="272" t="s">
        <v>631</v>
      </c>
      <c r="K564" s="265"/>
      <c r="L564" s="288" t="str">
        <f t="shared" si="113"/>
        <v/>
      </c>
      <c r="M564" s="266"/>
      <c r="N564" s="266"/>
      <c r="O564" s="266"/>
      <c r="P564" s="1367"/>
      <c r="Q564" s="1371"/>
      <c r="R564" s="1372"/>
      <c r="S564" s="268"/>
      <c r="T564" s="270"/>
      <c r="U564" s="180"/>
    </row>
    <row r="565" spans="2:21" ht="19.5" hidden="1" customHeight="1">
      <c r="B565" s="1364"/>
      <c r="C565" s="264" t="s">
        <v>153</v>
      </c>
      <c r="D565" s="265"/>
      <c r="E565" s="288">
        <f t="shared" si="112"/>
        <v>0</v>
      </c>
      <c r="F565" s="288" t="str">
        <f>IF($C$557="","",IF('⑧1.活動計画変更（PR）'!$C$116="変更",'⑦2.変更活動積算内訳（PR）'!M565,'①7.積算内訳（PR）'!F564))</f>
        <v/>
      </c>
      <c r="G565" s="288" t="str">
        <f>IF($C$557="","",IF('⑧1.活動計画変更（PR）'!$C$116="変更",'⑦2.変更活動積算内訳（PR）'!N565,'①7.積算内訳（PR）'!G564))</f>
        <v/>
      </c>
      <c r="H565" s="753" t="str">
        <f>IF($C$557="","",IF('⑧1.活動計画変更（PR）'!$C$116="変更",'⑦2.変更活動積算内訳（PR）'!O565,'①7.積算内訳（PR）'!H564))</f>
        <v/>
      </c>
      <c r="I565" s="1780"/>
      <c r="J565" s="264" t="s">
        <v>153</v>
      </c>
      <c r="K565" s="265"/>
      <c r="L565" s="288" t="str">
        <f t="shared" si="113"/>
        <v/>
      </c>
      <c r="M565" s="266"/>
      <c r="N565" s="266"/>
      <c r="O565" s="266"/>
      <c r="P565" s="1367"/>
      <c r="Q565" s="1371"/>
      <c r="R565" s="1372"/>
      <c r="S565" s="268"/>
      <c r="T565" s="270"/>
      <c r="U565" s="180"/>
    </row>
    <row r="566" spans="2:21" ht="19.5" hidden="1" customHeight="1" thickBot="1">
      <c r="B566" s="1365"/>
      <c r="C566" s="273" t="s">
        <v>154</v>
      </c>
      <c r="D566" s="758" t="str">
        <f>IF('①7.積算内訳（PR）'!D565="","",'①7.積算内訳（PR）'!D565)</f>
        <v/>
      </c>
      <c r="E566" s="289">
        <f>SUM(F566:H566)</f>
        <v>0</v>
      </c>
      <c r="F566" s="289" t="str">
        <f>IF($C$557="","",IF('⑧1.活動計画変更（PR）'!$C$116="変更",'⑦2.変更活動積算内訳（PR）'!M566,'①7.積算内訳（PR）'!F565))</f>
        <v/>
      </c>
      <c r="G566" s="289" t="str">
        <f>IF($C$557="","",IF('⑧1.活動計画変更（PR）'!$C$116="変更",'⑦2.変更活動積算内訳（PR）'!N566,'①7.積算内訳（PR）'!G565))</f>
        <v/>
      </c>
      <c r="H566" s="755" t="str">
        <f>IF($C$557="","",IF('⑧1.活動計画変更（PR）'!$C$116="変更",'⑦2.変更活動積算内訳（PR）'!O566,'①7.積算内訳（PR）'!H565))</f>
        <v/>
      </c>
      <c r="I566" s="1781"/>
      <c r="J566" s="273" t="s">
        <v>154</v>
      </c>
      <c r="K566" s="274"/>
      <c r="L566" s="289" t="str">
        <f t="shared" si="113"/>
        <v/>
      </c>
      <c r="M566" s="275"/>
      <c r="N566" s="275"/>
      <c r="O566" s="275"/>
      <c r="P566" s="1368"/>
      <c r="Q566" s="1375"/>
      <c r="R566" s="1376"/>
      <c r="S566" s="268"/>
      <c r="T566" s="270"/>
      <c r="U566" s="180"/>
    </row>
    <row r="567" spans="2:21" ht="37.5" hidden="1" customHeight="1">
      <c r="B567" s="204" t="str">
        <f>IF('⑧1.活動計画変更（PR）'!B118="","",'⑧1.活動計画変更（PR）'!B118)</f>
        <v/>
      </c>
      <c r="C567" s="1377" t="str">
        <f>IF(B567="","",IF('⑧1.活動計画変更（PR）'!D118="","",'⑧1.活動計画変更（PR）'!D118))</f>
        <v/>
      </c>
      <c r="D567" s="1378"/>
      <c r="E567" s="284">
        <f>SUM(E568:E576)</f>
        <v>0</v>
      </c>
      <c r="F567" s="284">
        <f>SUM(F568:F576)</f>
        <v>0</v>
      </c>
      <c r="G567" s="284">
        <f>SUM(G568:G576)</f>
        <v>0</v>
      </c>
      <c r="H567" s="756">
        <f>SUM(H568:H576)</f>
        <v>0</v>
      </c>
      <c r="I567" s="760" t="str">
        <f>IF('⑧1.活動計画変更（PR）'!C119="変更",'⑧1.活動計画変更（PR）'!B118,IF('⑧1.活動計画変更（PR）'!C119="中止",'⑧1.活動計画変更（PR）'!B118,""))</f>
        <v/>
      </c>
      <c r="J567" s="1377" t="str">
        <f>IF('⑧1.活動計画変更（PR）'!C119="変更",'⑧1.活動計画変更（PR）'!D119,"")</f>
        <v/>
      </c>
      <c r="K567" s="1378"/>
      <c r="L567" s="284" t="str">
        <f>IF(SUM(L568:L576)=0,"",SUM(L568:L576))</f>
        <v/>
      </c>
      <c r="M567" s="284" t="str">
        <f>IF(SUM(M568:M576)=0,"",SUM(M568:M576))</f>
        <v/>
      </c>
      <c r="N567" s="284" t="str">
        <f>IF(SUM(N568:N576)=0,"",SUM(N568:N576))</f>
        <v/>
      </c>
      <c r="O567" s="284" t="str">
        <f>IF(SUM(O568:O576)=0,"",SUM(O568:O576))</f>
        <v/>
      </c>
      <c r="P567" s="277"/>
      <c r="Q567" s="1379"/>
      <c r="R567" s="1380"/>
      <c r="S567" s="259"/>
      <c r="T567" s="257"/>
      <c r="U567" s="180"/>
    </row>
    <row r="568" spans="2:21" ht="18.75" hidden="1" customHeight="1">
      <c r="B568" s="1363"/>
      <c r="C568" s="260" t="s">
        <v>147</v>
      </c>
      <c r="D568" s="261"/>
      <c r="E568" s="287">
        <f>SUM(F568:H568)</f>
        <v>0</v>
      </c>
      <c r="F568" s="287" t="str">
        <f>IF($C$567="","",IF('⑧1.活動計画変更（PR）'!$C$118="変更",'⑦2.変更活動積算内訳（PR）'!M568,'①7.積算内訳（PR）'!F567))</f>
        <v/>
      </c>
      <c r="G568" s="287" t="str">
        <f>IF($C$567="","",IF('⑧1.活動計画変更（PR）'!$C$118="変更",'⑦2.変更活動積算内訳（PR）'!N568,'①7.積算内訳（PR）'!G567))</f>
        <v/>
      </c>
      <c r="H568" s="752" t="str">
        <f>IF($C$567="","",IF('⑧1.活動計画変更（PR）'!$C$118="変更",'⑦2.変更活動積算内訳（PR）'!O568,'①7.積算内訳（PR）'!H567))</f>
        <v/>
      </c>
      <c r="I568" s="1779" t="str">
        <f>IF('⑧1.活動計画変更（PR）'!C119="選択","",IF('⑧1.活動計画変更（PR）'!C119="変更",'⑧1.活動計画変更（PR）'!C119,IF('⑧1.活動計画変更（PR）'!C119="中止","中止","")))</f>
        <v/>
      </c>
      <c r="J568" s="260" t="s">
        <v>147</v>
      </c>
      <c r="K568" s="261"/>
      <c r="L568" s="287" t="str">
        <f>IF(SUM(M568:O568)=0,"",SUM(M568:O568))</f>
        <v/>
      </c>
      <c r="M568" s="262"/>
      <c r="N568" s="262"/>
      <c r="O568" s="262"/>
      <c r="P568" s="1366"/>
      <c r="Q568" s="1369"/>
      <c r="R568" s="1370"/>
      <c r="S568" s="268"/>
      <c r="T568" s="270"/>
      <c r="U568" s="180"/>
    </row>
    <row r="569" spans="2:21" ht="18.75" hidden="1" customHeight="1">
      <c r="B569" s="1364"/>
      <c r="C569" s="264" t="s">
        <v>148</v>
      </c>
      <c r="D569" s="265"/>
      <c r="E569" s="288">
        <f t="shared" ref="E569:E575" si="114">SUM(F569:H569)</f>
        <v>0</v>
      </c>
      <c r="F569" s="288" t="str">
        <f>IF($C$567="","",IF('⑧1.活動計画変更（PR）'!$C$118="変更",'⑦2.変更活動積算内訳（PR）'!M569,'①7.積算内訳（PR）'!F568))</f>
        <v/>
      </c>
      <c r="G569" s="288" t="str">
        <f>IF($C$567="","",IF('⑧1.活動計画変更（PR）'!$C$118="変更",'⑦2.変更活動積算内訳（PR）'!N569,'①7.積算内訳（PR）'!G568))</f>
        <v/>
      </c>
      <c r="H569" s="753" t="str">
        <f>IF($C$567="","",IF('⑧1.活動計画変更（PR）'!$C$118="変更",'⑦2.変更活動積算内訳（PR）'!O569,'①7.積算内訳（PR）'!H568))</f>
        <v/>
      </c>
      <c r="I569" s="1780"/>
      <c r="J569" s="264" t="s">
        <v>148</v>
      </c>
      <c r="K569" s="265"/>
      <c r="L569" s="288" t="str">
        <f t="shared" ref="L569:L576" si="115">IF(SUM(M569:O569)=0,"",SUM(M569:O569))</f>
        <v/>
      </c>
      <c r="M569" s="266"/>
      <c r="N569" s="266"/>
      <c r="O569" s="266"/>
      <c r="P569" s="1367"/>
      <c r="Q569" s="1371"/>
      <c r="R569" s="1372"/>
      <c r="S569" s="259"/>
      <c r="T569" s="257"/>
      <c r="U569" s="180"/>
    </row>
    <row r="570" spans="2:21" ht="18.75" hidden="1" customHeight="1">
      <c r="B570" s="1364"/>
      <c r="C570" s="264" t="s">
        <v>149</v>
      </c>
      <c r="D570" s="265"/>
      <c r="E570" s="288">
        <f t="shared" si="114"/>
        <v>0</v>
      </c>
      <c r="F570" s="288" t="str">
        <f>IF($C$567="","",IF('⑧1.活動計画変更（PR）'!$C$118="変更",'⑦2.変更活動積算内訳（PR）'!M570,'①7.積算内訳（PR）'!F569))</f>
        <v/>
      </c>
      <c r="G570" s="288" t="str">
        <f>IF($C$567="","",IF('⑧1.活動計画変更（PR）'!$C$118="変更",'⑦2.変更活動積算内訳（PR）'!N570,'①7.積算内訳（PR）'!G569))</f>
        <v/>
      </c>
      <c r="H570" s="753" t="str">
        <f>IF($C$567="","",IF('⑧1.活動計画変更（PR）'!$C$118="変更",'⑦2.変更活動積算内訳（PR）'!O570,'①7.積算内訳（PR）'!H569))</f>
        <v/>
      </c>
      <c r="I570" s="1780"/>
      <c r="J570" s="264" t="s">
        <v>149</v>
      </c>
      <c r="K570" s="265"/>
      <c r="L570" s="288" t="str">
        <f t="shared" si="115"/>
        <v/>
      </c>
      <c r="M570" s="266"/>
      <c r="N570" s="266"/>
      <c r="O570" s="266"/>
      <c r="P570" s="1367"/>
      <c r="Q570" s="1371"/>
      <c r="R570" s="1372"/>
      <c r="S570" s="259"/>
      <c r="T570" s="257"/>
      <c r="U570" s="180"/>
    </row>
    <row r="571" spans="2:21" ht="18.75" hidden="1" customHeight="1">
      <c r="B571" s="1364"/>
      <c r="C571" s="269" t="s">
        <v>150</v>
      </c>
      <c r="D571" s="265"/>
      <c r="E571" s="288">
        <f t="shared" si="114"/>
        <v>0</v>
      </c>
      <c r="F571" s="288" t="str">
        <f>IF($C$567="","",IF('⑧1.活動計画変更（PR）'!$C$118="変更",'⑦2.変更活動積算内訳（PR）'!M571,'①7.積算内訳（PR）'!F570))</f>
        <v/>
      </c>
      <c r="G571" s="288" t="str">
        <f>IF($C$567="","",IF('⑧1.活動計画変更（PR）'!$C$118="変更",'⑦2.変更活動積算内訳（PR）'!N571,'①7.積算内訳（PR）'!G570))</f>
        <v/>
      </c>
      <c r="H571" s="753" t="str">
        <f>IF($C$567="","",IF('⑧1.活動計画変更（PR）'!$C$118="変更",'⑦2.変更活動積算内訳（PR）'!O571,'①7.積算内訳（PR）'!H570))</f>
        <v/>
      </c>
      <c r="I571" s="1780"/>
      <c r="J571" s="269" t="s">
        <v>150</v>
      </c>
      <c r="K571" s="265"/>
      <c r="L571" s="288" t="str">
        <f t="shared" si="115"/>
        <v/>
      </c>
      <c r="M571" s="266"/>
      <c r="N571" s="266"/>
      <c r="O571" s="266"/>
      <c r="P571" s="1367"/>
      <c r="Q571" s="1371"/>
      <c r="R571" s="1372"/>
      <c r="S571" s="259"/>
      <c r="T571" s="257"/>
      <c r="U571" s="180"/>
    </row>
    <row r="572" spans="2:21" ht="18.75" hidden="1" customHeight="1">
      <c r="B572" s="1364"/>
      <c r="C572" s="264" t="s">
        <v>151</v>
      </c>
      <c r="D572" s="265"/>
      <c r="E572" s="288">
        <f t="shared" si="114"/>
        <v>0</v>
      </c>
      <c r="F572" s="288" t="str">
        <f>IF($C$567="","",IF('⑧1.活動計画変更（PR）'!$C$118="変更",'⑦2.変更活動積算内訳（PR）'!M572,'①7.積算内訳（PR）'!F571))</f>
        <v/>
      </c>
      <c r="G572" s="288" t="str">
        <f>IF($C$567="","",IF('⑧1.活動計画変更（PR）'!$C$118="変更",'⑦2.変更活動積算内訳（PR）'!N572,'①7.積算内訳（PR）'!G571))</f>
        <v/>
      </c>
      <c r="H572" s="753" t="str">
        <f>IF($C$567="","",IF('⑧1.活動計画変更（PR）'!$C$118="変更",'⑦2.変更活動積算内訳（PR）'!O572,'①7.積算内訳（PR）'!H571))</f>
        <v/>
      </c>
      <c r="I572" s="1780"/>
      <c r="J572" s="264" t="s">
        <v>151</v>
      </c>
      <c r="K572" s="265"/>
      <c r="L572" s="288" t="str">
        <f t="shared" si="115"/>
        <v/>
      </c>
      <c r="M572" s="266"/>
      <c r="N572" s="266"/>
      <c r="O572" s="266"/>
      <c r="P572" s="1367"/>
      <c r="Q572" s="1371"/>
      <c r="R572" s="1372"/>
      <c r="S572" s="268"/>
      <c r="T572" s="270"/>
      <c r="U572" s="180"/>
    </row>
    <row r="573" spans="2:21" ht="18.75" hidden="1" customHeight="1">
      <c r="B573" s="1364"/>
      <c r="C573" s="264" t="s">
        <v>152</v>
      </c>
      <c r="D573" s="265"/>
      <c r="E573" s="288">
        <f t="shared" si="114"/>
        <v>0</v>
      </c>
      <c r="F573" s="754" t="str">
        <f>IF($C$567="","",IF('⑧1.活動計画変更（PR）'!$C$118="変更",'⑦2.変更活動積算内訳（PR）'!M573,'①7.積算内訳（PR）'!F572))</f>
        <v/>
      </c>
      <c r="G573" s="754" t="str">
        <f>IF($C$567="","",IF('⑧1.活動計画変更（PR）'!$C$118="変更",'⑦2.変更活動積算内訳（PR）'!N573,'①7.積算内訳（PR）'!G572))</f>
        <v/>
      </c>
      <c r="H573" s="753" t="str">
        <f>IF($C$567="","",IF('⑧1.活動計画変更（PR）'!$C$118="変更",'⑦2.変更活動積算内訳（PR）'!O573,'①7.積算内訳（PR）'!H572))</f>
        <v/>
      </c>
      <c r="I573" s="1780"/>
      <c r="J573" s="264" t="s">
        <v>152</v>
      </c>
      <c r="K573" s="265"/>
      <c r="L573" s="288" t="str">
        <f t="shared" si="115"/>
        <v/>
      </c>
      <c r="M573" s="278"/>
      <c r="N573" s="278"/>
      <c r="O573" s="278"/>
      <c r="P573" s="1367"/>
      <c r="Q573" s="1371"/>
      <c r="R573" s="1372"/>
      <c r="S573" s="268"/>
      <c r="T573" s="270"/>
      <c r="U573" s="180"/>
    </row>
    <row r="574" spans="2:21" ht="18.75" hidden="1" customHeight="1">
      <c r="B574" s="1364"/>
      <c r="C574" s="272" t="s">
        <v>631</v>
      </c>
      <c r="D574" s="265"/>
      <c r="E574" s="288">
        <f t="shared" si="114"/>
        <v>0</v>
      </c>
      <c r="F574" s="288" t="str">
        <f>IF($C$567="","",IF('⑧1.活動計画変更（PR）'!$C$118="変更",'⑦2.変更活動積算内訳（PR）'!M574,'①7.積算内訳（PR）'!F573))</f>
        <v/>
      </c>
      <c r="G574" s="288" t="str">
        <f>IF($C$567="","",IF('⑧1.活動計画変更（PR）'!$C$118="変更",'⑦2.変更活動積算内訳（PR）'!N574,'①7.積算内訳（PR）'!G573))</f>
        <v/>
      </c>
      <c r="H574" s="753" t="str">
        <f>IF($C$567="","",IF('⑧1.活動計画変更（PR）'!$C$118="変更",'⑦2.変更活動積算内訳（PR）'!O574,'①7.積算内訳（PR）'!H573))</f>
        <v/>
      </c>
      <c r="I574" s="1780"/>
      <c r="J574" s="272" t="s">
        <v>631</v>
      </c>
      <c r="K574" s="265"/>
      <c r="L574" s="288" t="str">
        <f t="shared" si="115"/>
        <v/>
      </c>
      <c r="M574" s="266"/>
      <c r="N574" s="266"/>
      <c r="O574" s="266"/>
      <c r="P574" s="1367"/>
      <c r="Q574" s="1371"/>
      <c r="R574" s="1372"/>
      <c r="S574" s="268"/>
      <c r="T574" s="270"/>
      <c r="U574" s="180"/>
    </row>
    <row r="575" spans="2:21" ht="18.75" hidden="1" customHeight="1">
      <c r="B575" s="1364"/>
      <c r="C575" s="264" t="s">
        <v>153</v>
      </c>
      <c r="D575" s="265"/>
      <c r="E575" s="288">
        <f t="shared" si="114"/>
        <v>0</v>
      </c>
      <c r="F575" s="288" t="str">
        <f>IF($C$567="","",IF('⑧1.活動計画変更（PR）'!$C$118="変更",'⑦2.変更活動積算内訳（PR）'!M575,'①7.積算内訳（PR）'!F574))</f>
        <v/>
      </c>
      <c r="G575" s="288" t="str">
        <f>IF($C$567="","",IF('⑧1.活動計画変更（PR）'!$C$118="変更",'⑦2.変更活動積算内訳（PR）'!N575,'①7.積算内訳（PR）'!G574))</f>
        <v/>
      </c>
      <c r="H575" s="753" t="str">
        <f>IF($C$567="","",IF('⑧1.活動計画変更（PR）'!$C$118="変更",'⑦2.変更活動積算内訳（PR）'!O575,'①7.積算内訳（PR）'!H574))</f>
        <v/>
      </c>
      <c r="I575" s="1780"/>
      <c r="J575" s="264" t="s">
        <v>153</v>
      </c>
      <c r="K575" s="265"/>
      <c r="L575" s="288" t="str">
        <f t="shared" si="115"/>
        <v/>
      </c>
      <c r="M575" s="266"/>
      <c r="N575" s="266"/>
      <c r="O575" s="266"/>
      <c r="P575" s="1367"/>
      <c r="Q575" s="1371"/>
      <c r="R575" s="1372"/>
      <c r="S575" s="268"/>
      <c r="T575" s="270"/>
      <c r="U575" s="180"/>
    </row>
    <row r="576" spans="2:21" ht="18.75" hidden="1" customHeight="1" thickBot="1">
      <c r="B576" s="1364"/>
      <c r="C576" s="837" t="s">
        <v>154</v>
      </c>
      <c r="D576" s="758" t="str">
        <f>IF('①7.積算内訳（PR）'!D575="","",'①7.積算内訳（PR）'!D575)</f>
        <v/>
      </c>
      <c r="E576" s="761">
        <f>SUM(F576:H576)</f>
        <v>0</v>
      </c>
      <c r="F576" s="289" t="str">
        <f>IF($C$567="","",IF('⑧1.活動計画変更（PR）'!$C$118="変更",'⑦2.変更活動積算内訳（PR）'!M576,'①7.積算内訳（PR）'!F575))</f>
        <v/>
      </c>
      <c r="G576" s="289" t="str">
        <f>IF($C$567="","",IF('⑧1.活動計画変更（PR）'!$C$118="変更",'⑦2.変更活動積算内訳（PR）'!N576,'①7.積算内訳（PR）'!G575))</f>
        <v/>
      </c>
      <c r="H576" s="755" t="str">
        <f>IF($C$567="","",IF('⑧1.活動計画変更（PR）'!$C$118="変更",'⑦2.変更活動積算内訳（PR）'!O576,'①7.積算内訳（PR）'!H575))</f>
        <v/>
      </c>
      <c r="I576" s="1781"/>
      <c r="J576" s="273" t="s">
        <v>154</v>
      </c>
      <c r="K576" s="274"/>
      <c r="L576" s="761" t="str">
        <f t="shared" si="115"/>
        <v/>
      </c>
      <c r="M576" s="748"/>
      <c r="N576" s="748"/>
      <c r="O576" s="748"/>
      <c r="P576" s="1367"/>
      <c r="Q576" s="1404"/>
      <c r="R576" s="1405"/>
      <c r="S576" s="268"/>
      <c r="T576" s="270"/>
      <c r="U576" s="180"/>
    </row>
    <row r="577" spans="2:21" ht="37.5" hidden="1" customHeight="1">
      <c r="B577" s="285" t="str">
        <f>IF('⑧1.活動計画変更（PR）'!B120="","",'⑧1.活動計画変更（PR）'!B120)</f>
        <v/>
      </c>
      <c r="C577" s="1359" t="str">
        <f>IF(B577="","",IF('⑧1.活動計画変更（PR）'!D120="","",'⑧1.活動計画変更（PR）'!D120))</f>
        <v/>
      </c>
      <c r="D577" s="1360"/>
      <c r="E577" s="286">
        <f>SUM(E578:E586)</f>
        <v>0</v>
      </c>
      <c r="F577" s="286">
        <f>SUM(F578:F586)</f>
        <v>0</v>
      </c>
      <c r="G577" s="286">
        <f>SUM(G578:G586)</f>
        <v>0</v>
      </c>
      <c r="H577" s="757">
        <f>SUM(H578:H586)</f>
        <v>0</v>
      </c>
      <c r="I577" s="760" t="str">
        <f>IF('⑧1.活動計画変更（PR）'!C121="変更",'⑧1.活動計画変更（PR）'!B120,IF('⑧1.活動計画変更（PR）'!C121="中止",'⑧1.活動計画変更（PR）'!B120,""))</f>
        <v/>
      </c>
      <c r="J577" s="1377" t="str">
        <f>IF('⑧1.活動計画変更（PR）'!C121="変更",'⑧1.活動計画変更（PR）'!D121,"")</f>
        <v/>
      </c>
      <c r="K577" s="1378"/>
      <c r="L577" s="286" t="str">
        <f>IF(SUM(L578:L586)=0,"",SUM(L578:L586))</f>
        <v/>
      </c>
      <c r="M577" s="286" t="str">
        <f>IF(SUM(M578:M586)=0,"",SUM(M578:M586))</f>
        <v/>
      </c>
      <c r="N577" s="286" t="str">
        <f>IF(SUM(N578:N586)=0,"",SUM(N578:N586))</f>
        <v/>
      </c>
      <c r="O577" s="286" t="str">
        <f>IF(SUM(O578:O586)=0,"",SUM(O578:O586))</f>
        <v/>
      </c>
      <c r="P577" s="280"/>
      <c r="Q577" s="1361"/>
      <c r="R577" s="1362"/>
      <c r="S577" s="259"/>
      <c r="T577" s="257"/>
      <c r="U577" s="180"/>
    </row>
    <row r="578" spans="2:21" ht="18.75" hidden="1" customHeight="1">
      <c r="B578" s="1363"/>
      <c r="C578" s="260" t="s">
        <v>147</v>
      </c>
      <c r="D578" s="261"/>
      <c r="E578" s="287">
        <f>SUM(F578:H578)</f>
        <v>0</v>
      </c>
      <c r="F578" s="287" t="str">
        <f>IF($C$577="","",IF('⑧1.活動計画変更（PR）'!$C$120="変更",'⑦2.変更活動積算内訳（PR）'!M578,'①7.積算内訳（PR）'!F577))</f>
        <v/>
      </c>
      <c r="G578" s="287" t="str">
        <f>IF($C$577="","",IF('⑧1.活動計画変更（PR）'!$C$120="変更",'⑦2.変更活動積算内訳（PR）'!N578,'①7.積算内訳（PR）'!G577))</f>
        <v/>
      </c>
      <c r="H578" s="752" t="str">
        <f>IF($C$577="","",IF('⑧1.活動計画変更（PR）'!$C$120="変更",'⑦2.変更活動積算内訳（PR）'!O578,'①7.積算内訳（PR）'!H577))</f>
        <v/>
      </c>
      <c r="I578" s="1779" t="str">
        <f>IF('⑧1.活動計画変更（PR）'!C121="選択","",IF('⑧1.活動計画変更（PR）'!C121="変更",'⑧1.活動計画変更（PR）'!C121,IF('⑧1.活動計画変更（PR）'!C121="中止","中止","")))</f>
        <v/>
      </c>
      <c r="J578" s="260" t="s">
        <v>147</v>
      </c>
      <c r="K578" s="261"/>
      <c r="L578" s="287" t="str">
        <f>IF(SUM(M578:O578)=0,"",SUM(M578:O578))</f>
        <v/>
      </c>
      <c r="M578" s="262"/>
      <c r="N578" s="262"/>
      <c r="O578" s="262"/>
      <c r="P578" s="1366"/>
      <c r="Q578" s="1369"/>
      <c r="R578" s="1370"/>
      <c r="S578" s="268"/>
      <c r="T578" s="270"/>
      <c r="U578" s="180"/>
    </row>
    <row r="579" spans="2:21" ht="18.75" hidden="1" customHeight="1">
      <c r="B579" s="1364"/>
      <c r="C579" s="264" t="s">
        <v>148</v>
      </c>
      <c r="D579" s="265"/>
      <c r="E579" s="288">
        <f t="shared" ref="E579:E585" si="116">SUM(F579:H579)</f>
        <v>0</v>
      </c>
      <c r="F579" s="288" t="str">
        <f>IF($C$577="","",IF('⑧1.活動計画変更（PR）'!$C$120="変更",'⑦2.変更活動積算内訳（PR）'!M579,'①7.積算内訳（PR）'!F578))</f>
        <v/>
      </c>
      <c r="G579" s="288" t="str">
        <f>IF($C$577="","",IF('⑧1.活動計画変更（PR）'!$C$120="変更",'⑦2.変更活動積算内訳（PR）'!N579,'①7.積算内訳（PR）'!G578))</f>
        <v/>
      </c>
      <c r="H579" s="753" t="str">
        <f>IF($C$577="","",IF('⑧1.活動計画変更（PR）'!$C$120="変更",'⑦2.変更活動積算内訳（PR）'!O579,'①7.積算内訳（PR）'!H578))</f>
        <v/>
      </c>
      <c r="I579" s="1780"/>
      <c r="J579" s="264" t="s">
        <v>148</v>
      </c>
      <c r="K579" s="265"/>
      <c r="L579" s="288" t="str">
        <f t="shared" ref="L579:L586" si="117">IF(SUM(M579:O579)=0,"",SUM(M579:O579))</f>
        <v/>
      </c>
      <c r="M579" s="266"/>
      <c r="N579" s="266"/>
      <c r="O579" s="266"/>
      <c r="P579" s="1367"/>
      <c r="Q579" s="1371"/>
      <c r="R579" s="1372"/>
      <c r="S579" s="259"/>
      <c r="T579" s="257"/>
      <c r="U579" s="180"/>
    </row>
    <row r="580" spans="2:21" ht="18.75" hidden="1" customHeight="1">
      <c r="B580" s="1364"/>
      <c r="C580" s="264" t="s">
        <v>149</v>
      </c>
      <c r="D580" s="265"/>
      <c r="E580" s="288">
        <f t="shared" si="116"/>
        <v>0</v>
      </c>
      <c r="F580" s="288" t="str">
        <f>IF($C$577="","",IF('⑧1.活動計画変更（PR）'!$C$120="変更",'⑦2.変更活動積算内訳（PR）'!M580,'①7.積算内訳（PR）'!F579))</f>
        <v/>
      </c>
      <c r="G580" s="288" t="str">
        <f>IF($C$577="","",IF('⑧1.活動計画変更（PR）'!$C$120="変更",'⑦2.変更活動積算内訳（PR）'!N580,'①7.積算内訳（PR）'!G579))</f>
        <v/>
      </c>
      <c r="H580" s="753" t="str">
        <f>IF($C$577="","",IF('⑧1.活動計画変更（PR）'!$C$120="変更",'⑦2.変更活動積算内訳（PR）'!O580,'①7.積算内訳（PR）'!H579))</f>
        <v/>
      </c>
      <c r="I580" s="1780"/>
      <c r="J580" s="264" t="s">
        <v>149</v>
      </c>
      <c r="K580" s="265"/>
      <c r="L580" s="288" t="str">
        <f t="shared" si="117"/>
        <v/>
      </c>
      <c r="M580" s="266"/>
      <c r="N580" s="266"/>
      <c r="O580" s="266"/>
      <c r="P580" s="1367"/>
      <c r="Q580" s="1371"/>
      <c r="R580" s="1372"/>
      <c r="S580" s="259"/>
      <c r="T580" s="257"/>
      <c r="U580" s="180"/>
    </row>
    <row r="581" spans="2:21" ht="18.75" hidden="1" customHeight="1">
      <c r="B581" s="1364"/>
      <c r="C581" s="269" t="s">
        <v>150</v>
      </c>
      <c r="D581" s="265"/>
      <c r="E581" s="288">
        <f t="shared" si="116"/>
        <v>0</v>
      </c>
      <c r="F581" s="288" t="str">
        <f>IF($C$577="","",IF('⑧1.活動計画変更（PR）'!$C$120="変更",'⑦2.変更活動積算内訳（PR）'!M581,'①7.積算内訳（PR）'!F580))</f>
        <v/>
      </c>
      <c r="G581" s="288" t="str">
        <f>IF($C$577="","",IF('⑧1.活動計画変更（PR）'!$C$120="変更",'⑦2.変更活動積算内訳（PR）'!N581,'①7.積算内訳（PR）'!G580))</f>
        <v/>
      </c>
      <c r="H581" s="753" t="str">
        <f>IF($C$577="","",IF('⑧1.活動計画変更（PR）'!$C$120="変更",'⑦2.変更活動積算内訳（PR）'!O581,'①7.積算内訳（PR）'!H580))</f>
        <v/>
      </c>
      <c r="I581" s="1780"/>
      <c r="J581" s="269" t="s">
        <v>150</v>
      </c>
      <c r="K581" s="265"/>
      <c r="L581" s="288" t="str">
        <f t="shared" si="117"/>
        <v/>
      </c>
      <c r="M581" s="266"/>
      <c r="N581" s="266"/>
      <c r="O581" s="266"/>
      <c r="P581" s="1367"/>
      <c r="Q581" s="1371"/>
      <c r="R581" s="1372"/>
      <c r="S581" s="259"/>
      <c r="T581" s="257"/>
      <c r="U581" s="180"/>
    </row>
    <row r="582" spans="2:21" ht="18.75" hidden="1" customHeight="1">
      <c r="B582" s="1364"/>
      <c r="C582" s="264" t="s">
        <v>151</v>
      </c>
      <c r="D582" s="265"/>
      <c r="E582" s="288">
        <f t="shared" si="116"/>
        <v>0</v>
      </c>
      <c r="F582" s="288" t="str">
        <f>IF($C$577="","",IF('⑧1.活動計画変更（PR）'!$C$120="変更",'⑦2.変更活動積算内訳（PR）'!M582,'①7.積算内訳（PR）'!F581))</f>
        <v/>
      </c>
      <c r="G582" s="288" t="str">
        <f>IF($C$577="","",IF('⑧1.活動計画変更（PR）'!$C$120="変更",'⑦2.変更活動積算内訳（PR）'!N582,'①7.積算内訳（PR）'!G581))</f>
        <v/>
      </c>
      <c r="H582" s="753" t="str">
        <f>IF($C$577="","",IF('⑧1.活動計画変更（PR）'!$C$120="変更",'⑦2.変更活動積算内訳（PR）'!O582,'①7.積算内訳（PR）'!H581))</f>
        <v/>
      </c>
      <c r="I582" s="1780"/>
      <c r="J582" s="264" t="s">
        <v>151</v>
      </c>
      <c r="K582" s="265"/>
      <c r="L582" s="288" t="str">
        <f t="shared" si="117"/>
        <v/>
      </c>
      <c r="M582" s="266"/>
      <c r="N582" s="266"/>
      <c r="O582" s="266"/>
      <c r="P582" s="1367"/>
      <c r="Q582" s="1371"/>
      <c r="R582" s="1372"/>
      <c r="S582" s="268"/>
      <c r="T582" s="270"/>
      <c r="U582" s="180"/>
    </row>
    <row r="583" spans="2:21" ht="18.75" hidden="1" customHeight="1">
      <c r="B583" s="1364"/>
      <c r="C583" s="264" t="s">
        <v>152</v>
      </c>
      <c r="D583" s="265"/>
      <c r="E583" s="288">
        <f t="shared" si="116"/>
        <v>0</v>
      </c>
      <c r="F583" s="754" t="str">
        <f>IF($C$577="","",IF('⑧1.活動計画変更（PR）'!$C$120="変更",'⑦2.変更活動積算内訳（PR）'!M583,'①7.積算内訳（PR）'!F582))</f>
        <v/>
      </c>
      <c r="G583" s="754" t="str">
        <f>IF($C$577="","",IF('⑧1.活動計画変更（PR）'!$C$120="変更",'⑦2.変更活動積算内訳（PR）'!N583,'①7.積算内訳（PR）'!G582))</f>
        <v/>
      </c>
      <c r="H583" s="753" t="str">
        <f>IF($C$577="","",IF('⑧1.活動計画変更（PR）'!$C$120="変更",'⑦2.変更活動積算内訳（PR）'!O583,'①7.積算内訳（PR）'!H582))</f>
        <v/>
      </c>
      <c r="I583" s="1780"/>
      <c r="J583" s="264" t="s">
        <v>152</v>
      </c>
      <c r="K583" s="265"/>
      <c r="L583" s="288" t="str">
        <f t="shared" si="117"/>
        <v/>
      </c>
      <c r="M583" s="278"/>
      <c r="N583" s="278"/>
      <c r="O583" s="278"/>
      <c r="P583" s="1367"/>
      <c r="Q583" s="1373"/>
      <c r="R583" s="1374"/>
      <c r="S583" s="268"/>
      <c r="T583" s="270"/>
      <c r="U583" s="180"/>
    </row>
    <row r="584" spans="2:21" ht="18.75" hidden="1" customHeight="1">
      <c r="B584" s="1364"/>
      <c r="C584" s="272" t="s">
        <v>631</v>
      </c>
      <c r="D584" s="265"/>
      <c r="E584" s="288">
        <f t="shared" si="116"/>
        <v>0</v>
      </c>
      <c r="F584" s="288" t="str">
        <f>IF($C$577="","",IF('⑧1.活動計画変更（PR）'!$C$120="変更",'⑦2.変更活動積算内訳（PR）'!M584,'①7.積算内訳（PR）'!F583))</f>
        <v/>
      </c>
      <c r="G584" s="288" t="str">
        <f>IF($C$577="","",IF('⑧1.活動計画変更（PR）'!$C$120="変更",'⑦2.変更活動積算内訳（PR）'!N584,'①7.積算内訳（PR）'!G583))</f>
        <v/>
      </c>
      <c r="H584" s="753" t="str">
        <f>IF($C$577="","",IF('⑧1.活動計画変更（PR）'!$C$120="変更",'⑦2.変更活動積算内訳（PR）'!O584,'①7.積算内訳（PR）'!H583))</f>
        <v/>
      </c>
      <c r="I584" s="1780"/>
      <c r="J584" s="272" t="s">
        <v>631</v>
      </c>
      <c r="K584" s="265"/>
      <c r="L584" s="288" t="str">
        <f t="shared" si="117"/>
        <v/>
      </c>
      <c r="M584" s="266"/>
      <c r="N584" s="266"/>
      <c r="O584" s="266"/>
      <c r="P584" s="1367"/>
      <c r="Q584" s="1371"/>
      <c r="R584" s="1372"/>
      <c r="S584" s="268"/>
      <c r="T584" s="270"/>
      <c r="U584" s="180"/>
    </row>
    <row r="585" spans="2:21" ht="18.75" hidden="1" customHeight="1">
      <c r="B585" s="1364"/>
      <c r="C585" s="264" t="s">
        <v>153</v>
      </c>
      <c r="D585" s="265"/>
      <c r="E585" s="288">
        <f t="shared" si="116"/>
        <v>0</v>
      </c>
      <c r="F585" s="288" t="str">
        <f>IF($C$577="","",IF('⑧1.活動計画変更（PR）'!$C$120="変更",'⑦2.変更活動積算内訳（PR）'!M585,'①7.積算内訳（PR）'!F584))</f>
        <v/>
      </c>
      <c r="G585" s="288" t="str">
        <f>IF($C$577="","",IF('⑧1.活動計画変更（PR）'!$C$120="変更",'⑦2.変更活動積算内訳（PR）'!N585,'①7.積算内訳（PR）'!G584))</f>
        <v/>
      </c>
      <c r="H585" s="753" t="str">
        <f>IF($C$577="","",IF('⑧1.活動計画変更（PR）'!$C$120="変更",'⑦2.変更活動積算内訳（PR）'!O585,'①7.積算内訳（PR）'!H584))</f>
        <v/>
      </c>
      <c r="I585" s="1780"/>
      <c r="J585" s="264" t="s">
        <v>153</v>
      </c>
      <c r="K585" s="265"/>
      <c r="L585" s="288" t="str">
        <f t="shared" si="117"/>
        <v/>
      </c>
      <c r="M585" s="266"/>
      <c r="N585" s="266"/>
      <c r="O585" s="266"/>
      <c r="P585" s="1367"/>
      <c r="Q585" s="1371"/>
      <c r="R585" s="1372"/>
      <c r="S585" s="268"/>
      <c r="T585" s="270"/>
      <c r="U585" s="180"/>
    </row>
    <row r="586" spans="2:21" ht="18.75" hidden="1" customHeight="1" thickBot="1">
      <c r="B586" s="1365"/>
      <c r="C586" s="273" t="s">
        <v>154</v>
      </c>
      <c r="D586" s="758" t="str">
        <f>IF('①7.積算内訳（PR）'!D585="","",'①7.積算内訳（PR）'!D585)</f>
        <v/>
      </c>
      <c r="E586" s="289">
        <f>SUM(F586:H586)</f>
        <v>0</v>
      </c>
      <c r="F586" s="289" t="str">
        <f>IF($C$577="","",IF('⑧1.活動計画変更（PR）'!$C$120="変更",'⑦2.変更活動積算内訳（PR）'!M586,'①7.積算内訳（PR）'!F585))</f>
        <v/>
      </c>
      <c r="G586" s="289" t="str">
        <f>IF($C$577="","",IF('⑧1.活動計画変更（PR）'!$C$120="変更",'⑦2.変更活動積算内訳（PR）'!N586,'①7.積算内訳（PR）'!G585))</f>
        <v/>
      </c>
      <c r="H586" s="755" t="str">
        <f>IF($C$577="","",IF('⑧1.活動計画変更（PR）'!$C$120="変更",'⑦2.変更活動積算内訳（PR）'!O586,'①7.積算内訳（PR）'!H585))</f>
        <v/>
      </c>
      <c r="I586" s="1781"/>
      <c r="J586" s="273" t="s">
        <v>154</v>
      </c>
      <c r="K586" s="274"/>
      <c r="L586" s="289" t="str">
        <f t="shared" si="117"/>
        <v/>
      </c>
      <c r="M586" s="275"/>
      <c r="N586" s="275"/>
      <c r="O586" s="275"/>
      <c r="P586" s="1368"/>
      <c r="Q586" s="1375"/>
      <c r="R586" s="1376"/>
      <c r="S586" s="268"/>
      <c r="T586" s="270"/>
      <c r="U586" s="180"/>
    </row>
    <row r="587" spans="2:21" ht="37.5" hidden="1" customHeight="1">
      <c r="B587" s="204" t="str">
        <f>IF('⑧1.活動計画変更（PR）'!B122="","",'⑧1.活動計画変更（PR）'!B122)</f>
        <v/>
      </c>
      <c r="C587" s="1377" t="str">
        <f>IF(B587="","",IF('⑧1.活動計画変更（PR）'!D122="","",'⑧1.活動計画変更（PR）'!D122))</f>
        <v/>
      </c>
      <c r="D587" s="1378"/>
      <c r="E587" s="284">
        <f>SUM(E588:E596)</f>
        <v>0</v>
      </c>
      <c r="F587" s="284">
        <f>SUM(F588:F596)</f>
        <v>0</v>
      </c>
      <c r="G587" s="284">
        <f>SUM(G588:G596)</f>
        <v>0</v>
      </c>
      <c r="H587" s="756">
        <f>SUM(H588:H596)</f>
        <v>0</v>
      </c>
      <c r="I587" s="760" t="str">
        <f>IF('⑧1.活動計画変更（PR）'!C123="変更",'⑧1.活動計画変更（PR）'!B122,IF('⑧1.活動計画変更（PR）'!C123="中止",'⑧1.活動計画変更（PR）'!B122,""))</f>
        <v/>
      </c>
      <c r="J587" s="1377" t="str">
        <f>IF('⑧1.活動計画変更（PR）'!C123="変更",'⑧1.活動計画変更（PR）'!D123,"")</f>
        <v/>
      </c>
      <c r="K587" s="1378"/>
      <c r="L587" s="284" t="str">
        <f>IF(SUM(L588:L596)=0,"",SUM(L588:L596))</f>
        <v/>
      </c>
      <c r="M587" s="284" t="str">
        <f>IF(SUM(M588:M596)=0,"",SUM(M588:M596))</f>
        <v/>
      </c>
      <c r="N587" s="284" t="str">
        <f>IF(SUM(N588:N596)=0,"",SUM(N588:N596))</f>
        <v/>
      </c>
      <c r="O587" s="284" t="str">
        <f>IF(SUM(O588:O596)=0,"",SUM(O588:O596))</f>
        <v/>
      </c>
      <c r="P587" s="277"/>
      <c r="Q587" s="1379"/>
      <c r="R587" s="1380"/>
      <c r="S587" s="259"/>
      <c r="T587" s="257"/>
      <c r="U587" s="180"/>
    </row>
    <row r="588" spans="2:21" ht="18.75" hidden="1" customHeight="1">
      <c r="B588" s="1363"/>
      <c r="C588" s="260" t="s">
        <v>147</v>
      </c>
      <c r="D588" s="261"/>
      <c r="E588" s="287">
        <f>SUM(F588:H588)</f>
        <v>0</v>
      </c>
      <c r="F588" s="287" t="str">
        <f>IF($C$587="","",IF('⑧1.活動計画変更（PR）'!$C$122="変更",'⑦2.変更活動積算内訳（PR）'!M588,'①7.積算内訳（PR）'!F587))</f>
        <v/>
      </c>
      <c r="G588" s="287" t="str">
        <f>IF($C$587="","",IF('⑧1.活動計画変更（PR）'!$C$122="変更",'⑦2.変更活動積算内訳（PR）'!N588,'①7.積算内訳（PR）'!G587))</f>
        <v/>
      </c>
      <c r="H588" s="752" t="str">
        <f>IF($C$587="","",IF('⑧1.活動計画変更（PR）'!$C$122="変更",'⑦2.変更活動積算内訳（PR）'!O588,'①7.積算内訳（PR）'!H587))</f>
        <v/>
      </c>
      <c r="I588" s="1779" t="str">
        <f>IF('⑧1.活動計画変更（PR）'!C123="選択","",IF('⑧1.活動計画変更（PR）'!C123="変更",'⑧1.活動計画変更（PR）'!C123,IF('⑧1.活動計画変更（PR）'!C123="中止","中止","")))</f>
        <v/>
      </c>
      <c r="J588" s="260" t="s">
        <v>147</v>
      </c>
      <c r="K588" s="261"/>
      <c r="L588" s="287" t="str">
        <f>IF(SUM(M588:O588)=0,"",SUM(M588:O588))</f>
        <v/>
      </c>
      <c r="M588" s="262"/>
      <c r="N588" s="262"/>
      <c r="O588" s="262"/>
      <c r="P588" s="1366"/>
      <c r="Q588" s="1369"/>
      <c r="R588" s="1370"/>
      <c r="S588" s="268"/>
      <c r="T588" s="270"/>
      <c r="U588" s="180"/>
    </row>
    <row r="589" spans="2:21" ht="18.75" hidden="1" customHeight="1">
      <c r="B589" s="1364"/>
      <c r="C589" s="264" t="s">
        <v>148</v>
      </c>
      <c r="D589" s="265"/>
      <c r="E589" s="288">
        <f t="shared" ref="E589:E595" si="118">SUM(F589:H589)</f>
        <v>0</v>
      </c>
      <c r="F589" s="288" t="str">
        <f>IF($C$587="","",IF('⑧1.活動計画変更（PR）'!$C$122="変更",'⑦2.変更活動積算内訳（PR）'!M589,'①7.積算内訳（PR）'!F588))</f>
        <v/>
      </c>
      <c r="G589" s="288" t="str">
        <f>IF($C$587="","",IF('⑧1.活動計画変更（PR）'!$C$122="変更",'⑦2.変更活動積算内訳（PR）'!N589,'①7.積算内訳（PR）'!G588))</f>
        <v/>
      </c>
      <c r="H589" s="753" t="str">
        <f>IF($C$587="","",IF('⑧1.活動計画変更（PR）'!$C$122="変更",'⑦2.変更活動積算内訳（PR）'!O589,'①7.積算内訳（PR）'!H588))</f>
        <v/>
      </c>
      <c r="I589" s="1780"/>
      <c r="J589" s="264" t="s">
        <v>148</v>
      </c>
      <c r="K589" s="265"/>
      <c r="L589" s="288" t="str">
        <f t="shared" ref="L589:L596" si="119">IF(SUM(M589:O589)=0,"",SUM(M589:O589))</f>
        <v/>
      </c>
      <c r="M589" s="266"/>
      <c r="N589" s="266"/>
      <c r="O589" s="266"/>
      <c r="P589" s="1367"/>
      <c r="Q589" s="1371"/>
      <c r="R589" s="1372"/>
      <c r="S589" s="259"/>
      <c r="T589" s="257"/>
      <c r="U589" s="180"/>
    </row>
    <row r="590" spans="2:21" ht="18.75" hidden="1" customHeight="1">
      <c r="B590" s="1364"/>
      <c r="C590" s="264" t="s">
        <v>149</v>
      </c>
      <c r="D590" s="265"/>
      <c r="E590" s="288">
        <f t="shared" si="118"/>
        <v>0</v>
      </c>
      <c r="F590" s="288" t="str">
        <f>IF($C$587="","",IF('⑧1.活動計画変更（PR）'!$C$122="変更",'⑦2.変更活動積算内訳（PR）'!M590,'①7.積算内訳（PR）'!F589))</f>
        <v/>
      </c>
      <c r="G590" s="288" t="str">
        <f>IF($C$587="","",IF('⑧1.活動計画変更（PR）'!$C$122="変更",'⑦2.変更活動積算内訳（PR）'!N590,'①7.積算内訳（PR）'!G589))</f>
        <v/>
      </c>
      <c r="H590" s="753" t="str">
        <f>IF($C$587="","",IF('⑧1.活動計画変更（PR）'!$C$122="変更",'⑦2.変更活動積算内訳（PR）'!O590,'①7.積算内訳（PR）'!H589))</f>
        <v/>
      </c>
      <c r="I590" s="1780"/>
      <c r="J590" s="264" t="s">
        <v>149</v>
      </c>
      <c r="K590" s="265"/>
      <c r="L590" s="288" t="str">
        <f t="shared" si="119"/>
        <v/>
      </c>
      <c r="M590" s="266"/>
      <c r="N590" s="266"/>
      <c r="O590" s="266"/>
      <c r="P590" s="1367"/>
      <c r="Q590" s="1371"/>
      <c r="R590" s="1372"/>
      <c r="S590" s="259"/>
      <c r="T590" s="257"/>
      <c r="U590" s="180"/>
    </row>
    <row r="591" spans="2:21" ht="18.75" hidden="1" customHeight="1">
      <c r="B591" s="1364"/>
      <c r="C591" s="269" t="s">
        <v>150</v>
      </c>
      <c r="D591" s="265"/>
      <c r="E591" s="288">
        <f t="shared" si="118"/>
        <v>0</v>
      </c>
      <c r="F591" s="288" t="str">
        <f>IF($C$587="","",IF('⑧1.活動計画変更（PR）'!$C$122="変更",'⑦2.変更活動積算内訳（PR）'!M591,'①7.積算内訳（PR）'!F590))</f>
        <v/>
      </c>
      <c r="G591" s="288" t="str">
        <f>IF($C$587="","",IF('⑧1.活動計画変更（PR）'!$C$122="変更",'⑦2.変更活動積算内訳（PR）'!N591,'①7.積算内訳（PR）'!G590))</f>
        <v/>
      </c>
      <c r="H591" s="753" t="str">
        <f>IF($C$587="","",IF('⑧1.活動計画変更（PR）'!$C$122="変更",'⑦2.変更活動積算内訳（PR）'!O591,'①7.積算内訳（PR）'!H590))</f>
        <v/>
      </c>
      <c r="I591" s="1780"/>
      <c r="J591" s="269" t="s">
        <v>150</v>
      </c>
      <c r="K591" s="265"/>
      <c r="L591" s="288" t="str">
        <f t="shared" si="119"/>
        <v/>
      </c>
      <c r="M591" s="266"/>
      <c r="N591" s="266"/>
      <c r="O591" s="266"/>
      <c r="P591" s="1367"/>
      <c r="Q591" s="1371"/>
      <c r="R591" s="1372"/>
      <c r="S591" s="259"/>
      <c r="T591" s="257"/>
      <c r="U591" s="180"/>
    </row>
    <row r="592" spans="2:21" ht="18.75" hidden="1" customHeight="1">
      <c r="B592" s="1364"/>
      <c r="C592" s="264" t="s">
        <v>151</v>
      </c>
      <c r="D592" s="265"/>
      <c r="E592" s="288">
        <f t="shared" si="118"/>
        <v>0</v>
      </c>
      <c r="F592" s="288" t="str">
        <f>IF($C$587="","",IF('⑧1.活動計画変更（PR）'!$C$122="変更",'⑦2.変更活動積算内訳（PR）'!M592,'①7.積算内訳（PR）'!F591))</f>
        <v/>
      </c>
      <c r="G592" s="288" t="str">
        <f>IF($C$587="","",IF('⑧1.活動計画変更（PR）'!$C$122="変更",'⑦2.変更活動積算内訳（PR）'!N592,'①7.積算内訳（PR）'!G591))</f>
        <v/>
      </c>
      <c r="H592" s="753" t="str">
        <f>IF($C$587="","",IF('⑧1.活動計画変更（PR）'!$C$122="変更",'⑦2.変更活動積算内訳（PR）'!O592,'①7.積算内訳（PR）'!H591))</f>
        <v/>
      </c>
      <c r="I592" s="1780"/>
      <c r="J592" s="264" t="s">
        <v>151</v>
      </c>
      <c r="K592" s="265"/>
      <c r="L592" s="288" t="str">
        <f t="shared" si="119"/>
        <v/>
      </c>
      <c r="M592" s="266"/>
      <c r="N592" s="266"/>
      <c r="O592" s="266"/>
      <c r="P592" s="1367"/>
      <c r="Q592" s="1371"/>
      <c r="R592" s="1372"/>
      <c r="S592" s="268"/>
      <c r="T592" s="270"/>
      <c r="U592" s="180"/>
    </row>
    <row r="593" spans="2:21" ht="18.75" hidden="1" customHeight="1">
      <c r="B593" s="1364"/>
      <c r="C593" s="264" t="s">
        <v>152</v>
      </c>
      <c r="D593" s="265"/>
      <c r="E593" s="288">
        <f t="shared" si="118"/>
        <v>0</v>
      </c>
      <c r="F593" s="754" t="str">
        <f>IF($C$587="","",IF('⑧1.活動計画変更（PR）'!$C$122="変更",'⑦2.変更活動積算内訳（PR）'!M593,'①7.積算内訳（PR）'!F592))</f>
        <v/>
      </c>
      <c r="G593" s="754" t="str">
        <f>IF($C$587="","",IF('⑧1.活動計画変更（PR）'!$C$122="変更",'⑦2.変更活動積算内訳（PR）'!N593,'①7.積算内訳（PR）'!G592))</f>
        <v/>
      </c>
      <c r="H593" s="753" t="str">
        <f>IF($C$587="","",IF('⑧1.活動計画変更（PR）'!$C$122="変更",'⑦2.変更活動積算内訳（PR）'!O593,'①7.積算内訳（PR）'!H592))</f>
        <v/>
      </c>
      <c r="I593" s="1780"/>
      <c r="J593" s="264" t="s">
        <v>152</v>
      </c>
      <c r="K593" s="265"/>
      <c r="L593" s="288" t="str">
        <f t="shared" si="119"/>
        <v/>
      </c>
      <c r="M593" s="278"/>
      <c r="N593" s="278"/>
      <c r="O593" s="278"/>
      <c r="P593" s="1367"/>
      <c r="Q593" s="1371"/>
      <c r="R593" s="1372"/>
      <c r="S593" s="268"/>
      <c r="T593" s="270"/>
      <c r="U593" s="180"/>
    </row>
    <row r="594" spans="2:21" ht="18.75" hidden="1" customHeight="1">
      <c r="B594" s="1364"/>
      <c r="C594" s="272" t="s">
        <v>631</v>
      </c>
      <c r="D594" s="265"/>
      <c r="E594" s="288">
        <f t="shared" si="118"/>
        <v>0</v>
      </c>
      <c r="F594" s="288" t="str">
        <f>IF($C$587="","",IF('⑧1.活動計画変更（PR）'!$C$122="変更",'⑦2.変更活動積算内訳（PR）'!M594,'①7.積算内訳（PR）'!F593))</f>
        <v/>
      </c>
      <c r="G594" s="288" t="str">
        <f>IF($C$587="","",IF('⑧1.活動計画変更（PR）'!$C$122="変更",'⑦2.変更活動積算内訳（PR）'!N594,'①7.積算内訳（PR）'!G593))</f>
        <v/>
      </c>
      <c r="H594" s="753" t="str">
        <f>IF($C$587="","",IF('⑧1.活動計画変更（PR）'!$C$122="変更",'⑦2.変更活動積算内訳（PR）'!O594,'①7.積算内訳（PR）'!H593))</f>
        <v/>
      </c>
      <c r="I594" s="1780"/>
      <c r="J594" s="272" t="s">
        <v>631</v>
      </c>
      <c r="K594" s="265"/>
      <c r="L594" s="288" t="str">
        <f t="shared" si="119"/>
        <v/>
      </c>
      <c r="M594" s="266"/>
      <c r="N594" s="266"/>
      <c r="O594" s="266"/>
      <c r="P594" s="1367"/>
      <c r="Q594" s="1371"/>
      <c r="R594" s="1372"/>
      <c r="S594" s="268"/>
      <c r="T594" s="270"/>
      <c r="U594" s="180"/>
    </row>
    <row r="595" spans="2:21" ht="18.75" hidden="1" customHeight="1">
      <c r="B595" s="1364"/>
      <c r="C595" s="264" t="s">
        <v>153</v>
      </c>
      <c r="D595" s="749"/>
      <c r="E595" s="288">
        <f t="shared" si="118"/>
        <v>0</v>
      </c>
      <c r="F595" s="288" t="str">
        <f>IF($C$587="","",IF('⑧1.活動計画変更（PR）'!$C$122="変更",'⑦2.変更活動積算内訳（PR）'!M595,'①7.積算内訳（PR）'!F594))</f>
        <v/>
      </c>
      <c r="G595" s="288" t="str">
        <f>IF($C$587="","",IF('⑧1.活動計画変更（PR）'!$C$122="変更",'⑦2.変更活動積算内訳（PR）'!N595,'①7.積算内訳（PR）'!G594))</f>
        <v/>
      </c>
      <c r="H595" s="753" t="str">
        <f>IF($C$587="","",IF('⑧1.活動計画変更（PR）'!$C$122="変更",'⑦2.変更活動積算内訳（PR）'!O595,'①7.積算内訳（PR）'!H594))</f>
        <v/>
      </c>
      <c r="I595" s="1780"/>
      <c r="J595" s="264" t="s">
        <v>153</v>
      </c>
      <c r="K595" s="265"/>
      <c r="L595" s="288" t="str">
        <f t="shared" si="119"/>
        <v/>
      </c>
      <c r="M595" s="266"/>
      <c r="N595" s="266"/>
      <c r="O595" s="266"/>
      <c r="P595" s="1367"/>
      <c r="Q595" s="1371"/>
      <c r="R595" s="1372"/>
      <c r="S595" s="268"/>
      <c r="T595" s="270"/>
      <c r="U595" s="180"/>
    </row>
    <row r="596" spans="2:21" ht="18.75" hidden="1" customHeight="1" thickBot="1">
      <c r="B596" s="1364"/>
      <c r="C596" s="837" t="s">
        <v>154</v>
      </c>
      <c r="D596" s="758" t="str">
        <f>IF('①7.積算内訳（PR）'!D595="","",'①7.積算内訳（PR）'!D595)</f>
        <v/>
      </c>
      <c r="E596" s="761">
        <f>SUM(F596:H596)</f>
        <v>0</v>
      </c>
      <c r="F596" s="289" t="str">
        <f>IF($C$587="","",IF('⑧1.活動計画変更（PR）'!$C$122="変更",'⑦2.変更活動積算内訳（PR）'!M596,'①7.積算内訳（PR）'!F595))</f>
        <v/>
      </c>
      <c r="G596" s="289" t="str">
        <f>IF($C$587="","",IF('⑧1.活動計画変更（PR）'!$C$122="変更",'⑦2.変更活動積算内訳（PR）'!N596,'①7.積算内訳（PR）'!G595))</f>
        <v/>
      </c>
      <c r="H596" s="755" t="str">
        <f>IF($C$587="","",IF('⑧1.活動計画変更（PR）'!$C$122="変更",'⑦2.変更活動積算内訳（PR）'!O596,'①7.積算内訳（PR）'!H595))</f>
        <v/>
      </c>
      <c r="I596" s="1781"/>
      <c r="J596" s="273" t="s">
        <v>154</v>
      </c>
      <c r="K596" s="274"/>
      <c r="L596" s="761" t="str">
        <f t="shared" si="119"/>
        <v/>
      </c>
      <c r="M596" s="748"/>
      <c r="N596" s="748"/>
      <c r="O596" s="748"/>
      <c r="P596" s="1367"/>
      <c r="Q596" s="1404"/>
      <c r="R596" s="1405"/>
      <c r="S596" s="268"/>
      <c r="T596" s="270"/>
      <c r="U596" s="180"/>
    </row>
    <row r="597" spans="2:21" ht="37.5" hidden="1" customHeight="1">
      <c r="B597" s="285" t="str">
        <f>IF('⑧1.活動計画変更（PR）'!B124="","",'⑧1.活動計画変更（PR）'!B124)</f>
        <v/>
      </c>
      <c r="C597" s="1359" t="str">
        <f>IF(B597="","",IF('⑧1.活動計画変更（PR）'!D124="","",'⑧1.活動計画変更（PR）'!D124))</f>
        <v/>
      </c>
      <c r="D597" s="1360"/>
      <c r="E597" s="286">
        <f>SUM(E598:E606)</f>
        <v>0</v>
      </c>
      <c r="F597" s="286">
        <f>SUM(F598:F606)</f>
        <v>0</v>
      </c>
      <c r="G597" s="286">
        <f>SUM(G598:G606)</f>
        <v>0</v>
      </c>
      <c r="H597" s="757">
        <f>SUM(H598:H606)</f>
        <v>0</v>
      </c>
      <c r="I597" s="760" t="str">
        <f>IF('⑧1.活動計画変更（PR）'!C125="変更",'⑧1.活動計画変更（PR）'!B124,IF('⑧1.活動計画変更（PR）'!C125="中止",'⑧1.活動計画変更（PR）'!B124,""))</f>
        <v/>
      </c>
      <c r="J597" s="1377" t="str">
        <f>IF('⑧1.活動計画変更（PR）'!C125="変更",'⑧1.活動計画変更（PR）'!D125,"")</f>
        <v/>
      </c>
      <c r="K597" s="1378"/>
      <c r="L597" s="286" t="str">
        <f>IF(SUM(L598:L606)=0,"",SUM(L598:L606))</f>
        <v/>
      </c>
      <c r="M597" s="286" t="str">
        <f>IF(SUM(M598:M606)=0,"",SUM(M598:M606))</f>
        <v/>
      </c>
      <c r="N597" s="286" t="str">
        <f>IF(SUM(N598:N606)=0,"",SUM(N598:N606))</f>
        <v/>
      </c>
      <c r="O597" s="286" t="str">
        <f>IF(SUM(O598:O606)=0,"",SUM(O598:O606))</f>
        <v/>
      </c>
      <c r="P597" s="280"/>
      <c r="Q597" s="1361"/>
      <c r="R597" s="1362"/>
      <c r="S597" s="259"/>
      <c r="T597" s="257"/>
      <c r="U597" s="180"/>
    </row>
    <row r="598" spans="2:21" ht="18.75" hidden="1" customHeight="1">
      <c r="B598" s="1363"/>
      <c r="C598" s="260" t="s">
        <v>147</v>
      </c>
      <c r="D598" s="261"/>
      <c r="E598" s="287">
        <f>SUM(F598:H598)</f>
        <v>0</v>
      </c>
      <c r="F598" s="287" t="str">
        <f>IF($C$597="","",IF('⑧1.活動計画変更（PR）'!$C$124="変更",'⑦2.変更活動積算内訳（PR）'!M598,'①7.積算内訳（PR）'!F597))</f>
        <v/>
      </c>
      <c r="G598" s="287" t="str">
        <f>IF($C$597="","",IF('⑧1.活動計画変更（PR）'!$C$124="変更",'⑦2.変更活動積算内訳（PR）'!N598,'①7.積算内訳（PR）'!G597))</f>
        <v/>
      </c>
      <c r="H598" s="752" t="str">
        <f>IF($C$597="","",IF('⑧1.活動計画変更（PR）'!$C$124="変更",'⑦2.変更活動積算内訳（PR）'!O598,'①7.積算内訳（PR）'!H597))</f>
        <v/>
      </c>
      <c r="I598" s="1779" t="str">
        <f>IF('⑧1.活動計画変更（PR）'!C125="選択","",IF('⑧1.活動計画変更（PR）'!C125="変更",'⑧1.活動計画変更（PR）'!C125,IF('⑧1.活動計画変更（PR）'!C125="中止","中止","")))</f>
        <v/>
      </c>
      <c r="J598" s="260" t="s">
        <v>147</v>
      </c>
      <c r="K598" s="261"/>
      <c r="L598" s="287" t="str">
        <f>IF(SUM(M598:O598)=0,"",SUM(M598:O598))</f>
        <v/>
      </c>
      <c r="M598" s="262"/>
      <c r="N598" s="262"/>
      <c r="O598" s="262"/>
      <c r="P598" s="1366"/>
      <c r="Q598" s="1369"/>
      <c r="R598" s="1370"/>
      <c r="S598" s="268"/>
      <c r="T598" s="270"/>
      <c r="U598" s="180"/>
    </row>
    <row r="599" spans="2:21" ht="18.75" hidden="1" customHeight="1">
      <c r="B599" s="1364"/>
      <c r="C599" s="264" t="s">
        <v>148</v>
      </c>
      <c r="D599" s="265"/>
      <c r="E599" s="288">
        <f t="shared" ref="E599:E605" si="120">SUM(F599:H599)</f>
        <v>0</v>
      </c>
      <c r="F599" s="288" t="str">
        <f>IF($C$597="","",IF('⑧1.活動計画変更（PR）'!$C$124="変更",'⑦2.変更活動積算内訳（PR）'!M599,'①7.積算内訳（PR）'!F598))</f>
        <v/>
      </c>
      <c r="G599" s="288" t="str">
        <f>IF($C$597="","",IF('⑧1.活動計画変更（PR）'!$C$124="変更",'⑦2.変更活動積算内訳（PR）'!N599,'①7.積算内訳（PR）'!G598))</f>
        <v/>
      </c>
      <c r="H599" s="753" t="str">
        <f>IF($C$597="","",IF('⑧1.活動計画変更（PR）'!$C$124="変更",'⑦2.変更活動積算内訳（PR）'!O599,'①7.積算内訳（PR）'!H598))</f>
        <v/>
      </c>
      <c r="I599" s="1780"/>
      <c r="J599" s="264" t="s">
        <v>148</v>
      </c>
      <c r="K599" s="265"/>
      <c r="L599" s="288" t="str">
        <f t="shared" ref="L599:L606" si="121">IF(SUM(M599:O599)=0,"",SUM(M599:O599))</f>
        <v/>
      </c>
      <c r="M599" s="266"/>
      <c r="N599" s="266"/>
      <c r="O599" s="266"/>
      <c r="P599" s="1367"/>
      <c r="Q599" s="1371"/>
      <c r="R599" s="1372"/>
      <c r="S599" s="259"/>
      <c r="T599" s="257"/>
      <c r="U599" s="180"/>
    </row>
    <row r="600" spans="2:21" ht="18.75" hidden="1" customHeight="1">
      <c r="B600" s="1364"/>
      <c r="C600" s="264" t="s">
        <v>149</v>
      </c>
      <c r="D600" s="265"/>
      <c r="E600" s="288">
        <f t="shared" si="120"/>
        <v>0</v>
      </c>
      <c r="F600" s="288" t="str">
        <f>IF($C$597="","",IF('⑧1.活動計画変更（PR）'!$C$124="変更",'⑦2.変更活動積算内訳（PR）'!M600,'①7.積算内訳（PR）'!F599))</f>
        <v/>
      </c>
      <c r="G600" s="288" t="str">
        <f>IF($C$597="","",IF('⑧1.活動計画変更（PR）'!$C$124="変更",'⑦2.変更活動積算内訳（PR）'!N600,'①7.積算内訳（PR）'!G599))</f>
        <v/>
      </c>
      <c r="H600" s="753" t="str">
        <f>IF($C$597="","",IF('⑧1.活動計画変更（PR）'!$C$124="変更",'⑦2.変更活動積算内訳（PR）'!O600,'①7.積算内訳（PR）'!H599))</f>
        <v/>
      </c>
      <c r="I600" s="1780"/>
      <c r="J600" s="264" t="s">
        <v>149</v>
      </c>
      <c r="K600" s="265"/>
      <c r="L600" s="288" t="str">
        <f t="shared" si="121"/>
        <v/>
      </c>
      <c r="M600" s="266"/>
      <c r="N600" s="266"/>
      <c r="O600" s="266"/>
      <c r="P600" s="1367"/>
      <c r="Q600" s="1371"/>
      <c r="R600" s="1372"/>
      <c r="S600" s="259"/>
      <c r="T600" s="257"/>
      <c r="U600" s="180"/>
    </row>
    <row r="601" spans="2:21" ht="18.75" hidden="1" customHeight="1">
      <c r="B601" s="1364"/>
      <c r="C601" s="269" t="s">
        <v>150</v>
      </c>
      <c r="D601" s="265"/>
      <c r="E601" s="288">
        <f t="shared" si="120"/>
        <v>0</v>
      </c>
      <c r="F601" s="288" t="str">
        <f>IF($C$597="","",IF('⑧1.活動計画変更（PR）'!$C$124="変更",'⑦2.変更活動積算内訳（PR）'!M601,'①7.積算内訳（PR）'!F600))</f>
        <v/>
      </c>
      <c r="G601" s="288" t="str">
        <f>IF($C$597="","",IF('⑧1.活動計画変更（PR）'!$C$124="変更",'⑦2.変更活動積算内訳（PR）'!N601,'①7.積算内訳（PR）'!G600))</f>
        <v/>
      </c>
      <c r="H601" s="753" t="str">
        <f>IF($C$597="","",IF('⑧1.活動計画変更（PR）'!$C$124="変更",'⑦2.変更活動積算内訳（PR）'!O601,'①7.積算内訳（PR）'!H600))</f>
        <v/>
      </c>
      <c r="I601" s="1780"/>
      <c r="J601" s="269" t="s">
        <v>150</v>
      </c>
      <c r="K601" s="265"/>
      <c r="L601" s="288" t="str">
        <f t="shared" si="121"/>
        <v/>
      </c>
      <c r="M601" s="266"/>
      <c r="N601" s="266"/>
      <c r="O601" s="266"/>
      <c r="P601" s="1367"/>
      <c r="Q601" s="1371"/>
      <c r="R601" s="1372"/>
      <c r="S601" s="259"/>
      <c r="T601" s="257"/>
      <c r="U601" s="180"/>
    </row>
    <row r="602" spans="2:21" ht="18.75" hidden="1" customHeight="1">
      <c r="B602" s="1364"/>
      <c r="C602" s="264" t="s">
        <v>151</v>
      </c>
      <c r="D602" s="265"/>
      <c r="E602" s="288">
        <f t="shared" si="120"/>
        <v>0</v>
      </c>
      <c r="F602" s="288" t="str">
        <f>IF($C$597="","",IF('⑧1.活動計画変更（PR）'!$C$124="変更",'⑦2.変更活動積算内訳（PR）'!M602,'①7.積算内訳（PR）'!F601))</f>
        <v/>
      </c>
      <c r="G602" s="288" t="str">
        <f>IF($C$597="","",IF('⑧1.活動計画変更（PR）'!$C$124="変更",'⑦2.変更活動積算内訳（PR）'!N602,'①7.積算内訳（PR）'!G601))</f>
        <v/>
      </c>
      <c r="H602" s="753" t="str">
        <f>IF($C$597="","",IF('⑧1.活動計画変更（PR）'!$C$124="変更",'⑦2.変更活動積算内訳（PR）'!O602,'①7.積算内訳（PR）'!H601))</f>
        <v/>
      </c>
      <c r="I602" s="1780"/>
      <c r="J602" s="264" t="s">
        <v>151</v>
      </c>
      <c r="K602" s="265"/>
      <c r="L602" s="288" t="str">
        <f t="shared" si="121"/>
        <v/>
      </c>
      <c r="M602" s="266"/>
      <c r="N602" s="266"/>
      <c r="O602" s="266"/>
      <c r="P602" s="1367"/>
      <c r="Q602" s="1371"/>
      <c r="R602" s="1372"/>
      <c r="S602" s="268"/>
      <c r="T602" s="270"/>
      <c r="U602" s="180"/>
    </row>
    <row r="603" spans="2:21" ht="18.75" hidden="1" customHeight="1">
      <c r="B603" s="1364"/>
      <c r="C603" s="264" t="s">
        <v>152</v>
      </c>
      <c r="D603" s="265"/>
      <c r="E603" s="288">
        <f t="shared" si="120"/>
        <v>0</v>
      </c>
      <c r="F603" s="754" t="str">
        <f>IF($C$597="","",IF('⑧1.活動計画変更（PR）'!$C$124="変更",'⑦2.変更活動積算内訳（PR）'!M603,'①7.積算内訳（PR）'!F602))</f>
        <v/>
      </c>
      <c r="G603" s="754" t="str">
        <f>IF($C$597="","",IF('⑧1.活動計画変更（PR）'!$C$124="変更",'⑦2.変更活動積算内訳（PR）'!N603,'①7.積算内訳（PR）'!G602))</f>
        <v/>
      </c>
      <c r="H603" s="753" t="str">
        <f>IF($C$597="","",IF('⑧1.活動計画変更（PR）'!$C$124="変更",'⑦2.変更活動積算内訳（PR）'!O603,'①7.積算内訳（PR）'!H602))</f>
        <v/>
      </c>
      <c r="I603" s="1780"/>
      <c r="J603" s="264" t="s">
        <v>152</v>
      </c>
      <c r="K603" s="265"/>
      <c r="L603" s="288" t="str">
        <f t="shared" si="121"/>
        <v/>
      </c>
      <c r="M603" s="278"/>
      <c r="N603" s="278"/>
      <c r="O603" s="278"/>
      <c r="P603" s="1367"/>
      <c r="Q603" s="1373"/>
      <c r="R603" s="1374"/>
      <c r="S603" s="268"/>
      <c r="T603" s="270"/>
      <c r="U603" s="180"/>
    </row>
    <row r="604" spans="2:21" ht="18.75" hidden="1" customHeight="1">
      <c r="B604" s="1364"/>
      <c r="C604" s="272" t="s">
        <v>631</v>
      </c>
      <c r="D604" s="265"/>
      <c r="E604" s="288">
        <f t="shared" si="120"/>
        <v>0</v>
      </c>
      <c r="F604" s="288" t="str">
        <f>IF($C$597="","",IF('⑧1.活動計画変更（PR）'!$C$124="変更",'⑦2.変更活動積算内訳（PR）'!M604,'①7.積算内訳（PR）'!F603))</f>
        <v/>
      </c>
      <c r="G604" s="288" t="str">
        <f>IF($C$597="","",IF('⑧1.活動計画変更（PR）'!$C$124="変更",'⑦2.変更活動積算内訳（PR）'!N604,'①7.積算内訳（PR）'!G603))</f>
        <v/>
      </c>
      <c r="H604" s="753" t="str">
        <f>IF($C$597="","",IF('⑧1.活動計画変更（PR）'!$C$124="変更",'⑦2.変更活動積算内訳（PR）'!O604,'①7.積算内訳（PR）'!H603))</f>
        <v/>
      </c>
      <c r="I604" s="1780"/>
      <c r="J604" s="272" t="s">
        <v>631</v>
      </c>
      <c r="K604" s="265"/>
      <c r="L604" s="288" t="str">
        <f t="shared" si="121"/>
        <v/>
      </c>
      <c r="M604" s="266"/>
      <c r="N604" s="266"/>
      <c r="O604" s="266"/>
      <c r="P604" s="1367"/>
      <c r="Q604" s="1371"/>
      <c r="R604" s="1372"/>
      <c r="S604" s="268"/>
      <c r="T604" s="270"/>
      <c r="U604" s="180"/>
    </row>
    <row r="605" spans="2:21" ht="18.75" hidden="1" customHeight="1">
      <c r="B605" s="1364"/>
      <c r="C605" s="264" t="s">
        <v>153</v>
      </c>
      <c r="D605" s="265"/>
      <c r="E605" s="288">
        <f t="shared" si="120"/>
        <v>0</v>
      </c>
      <c r="F605" s="288" t="str">
        <f>IF($C$597="","",IF('⑧1.活動計画変更（PR）'!$C$124="変更",'⑦2.変更活動積算内訳（PR）'!M605,'①7.積算内訳（PR）'!F604))</f>
        <v/>
      </c>
      <c r="G605" s="288" t="str">
        <f>IF($C$597="","",IF('⑧1.活動計画変更（PR）'!$C$124="変更",'⑦2.変更活動積算内訳（PR）'!N605,'①7.積算内訳（PR）'!G604))</f>
        <v/>
      </c>
      <c r="H605" s="753" t="str">
        <f>IF($C$597="","",IF('⑧1.活動計画変更（PR）'!$C$124="変更",'⑦2.変更活動積算内訳（PR）'!O605,'①7.積算内訳（PR）'!H604))</f>
        <v/>
      </c>
      <c r="I605" s="1780"/>
      <c r="J605" s="264" t="s">
        <v>153</v>
      </c>
      <c r="K605" s="265"/>
      <c r="L605" s="288" t="str">
        <f t="shared" si="121"/>
        <v/>
      </c>
      <c r="M605" s="266"/>
      <c r="N605" s="266"/>
      <c r="O605" s="266"/>
      <c r="P605" s="1367"/>
      <c r="Q605" s="1371"/>
      <c r="R605" s="1372"/>
      <c r="S605" s="268"/>
      <c r="T605" s="270"/>
      <c r="U605" s="180"/>
    </row>
    <row r="606" spans="2:21" ht="18.75" hidden="1" customHeight="1" thickBot="1">
      <c r="B606" s="1365"/>
      <c r="C606" s="273" t="s">
        <v>154</v>
      </c>
      <c r="D606" s="758" t="str">
        <f>IF('①7.積算内訳（PR）'!D605="","",'①7.積算内訳（PR）'!D605)</f>
        <v/>
      </c>
      <c r="E606" s="289">
        <f>SUM(F606:H606)</f>
        <v>0</v>
      </c>
      <c r="F606" s="289" t="str">
        <f>IF($C$597="","",IF('⑧1.活動計画変更（PR）'!$C$124="変更",'⑦2.変更活動積算内訳（PR）'!M606,'①7.積算内訳（PR）'!F605))</f>
        <v/>
      </c>
      <c r="G606" s="289" t="str">
        <f>IF($C$597="","",IF('⑧1.活動計画変更（PR）'!$C$124="変更",'⑦2.変更活動積算内訳（PR）'!N606,'①7.積算内訳（PR）'!G605))</f>
        <v/>
      </c>
      <c r="H606" s="755" t="str">
        <f>IF($C$597="","",IF('⑧1.活動計画変更（PR）'!$C$124="変更",'⑦2.変更活動積算内訳（PR）'!O606,'①7.積算内訳（PR）'!H605))</f>
        <v/>
      </c>
      <c r="I606" s="1781"/>
      <c r="J606" s="273" t="s">
        <v>154</v>
      </c>
      <c r="K606" s="274"/>
      <c r="L606" s="289" t="str">
        <f t="shared" si="121"/>
        <v/>
      </c>
      <c r="M606" s="275"/>
      <c r="N606" s="275"/>
      <c r="O606" s="275"/>
      <c r="P606" s="1368"/>
      <c r="Q606" s="1375"/>
      <c r="R606" s="1376"/>
      <c r="S606" s="268"/>
      <c r="T606" s="270"/>
      <c r="U606" s="180"/>
    </row>
    <row r="607" spans="2:21" ht="40.5" hidden="1" customHeight="1">
      <c r="B607" s="204" t="str">
        <f>IF('⑧1.活動計画変更（PR）'!B126="","",'⑧1.活動計画変更（PR）'!B126)</f>
        <v/>
      </c>
      <c r="C607" s="1377" t="str">
        <f>IF(B607="","",IF('⑧1.活動計画変更（PR）'!D126="","",'⑧1.活動計画変更（PR）'!D126))</f>
        <v/>
      </c>
      <c r="D607" s="1378"/>
      <c r="E607" s="284">
        <f>SUM(E608:E616)</f>
        <v>0</v>
      </c>
      <c r="F607" s="284">
        <f>SUM(F608:F616)</f>
        <v>0</v>
      </c>
      <c r="G607" s="284">
        <f>SUM(G608:G616)</f>
        <v>0</v>
      </c>
      <c r="H607" s="756">
        <f>SUM(H608:H616)</f>
        <v>0</v>
      </c>
      <c r="I607" s="760" t="str">
        <f>IF('⑧1.活動計画変更（PR）'!C127="変更",'⑧1.活動計画変更（PR）'!B126,IF('⑧1.活動計画変更（PR）'!C127="中止",'⑧1.活動計画変更（PR）'!B126,""))</f>
        <v/>
      </c>
      <c r="J607" s="1377" t="str">
        <f>IF('⑧1.活動計画変更（PR）'!C127="変更",'⑧1.活動計画変更（PR）'!D127,"")</f>
        <v/>
      </c>
      <c r="K607" s="1378"/>
      <c r="L607" s="284" t="str">
        <f>IF(SUM(L608:L616)=0,"",SUM(L608:L616))</f>
        <v/>
      </c>
      <c r="M607" s="284" t="str">
        <f>IF(SUM(M608:M616)=0,"",SUM(M608:M616))</f>
        <v/>
      </c>
      <c r="N607" s="284" t="str">
        <f>IF(SUM(N608:N616)=0,"",SUM(N608:N616))</f>
        <v/>
      </c>
      <c r="O607" s="284" t="str">
        <f>IF(SUM(O608:O616)=0,"",SUM(O608:O616))</f>
        <v/>
      </c>
      <c r="P607" s="279"/>
      <c r="Q607" s="1383"/>
      <c r="R607" s="1384"/>
      <c r="S607" s="259"/>
      <c r="T607" s="146"/>
      <c r="U607" s="180"/>
    </row>
    <row r="608" spans="2:21" ht="18.75" hidden="1" customHeight="1">
      <c r="B608" s="1363"/>
      <c r="C608" s="260" t="s">
        <v>147</v>
      </c>
      <c r="D608" s="261"/>
      <c r="E608" s="287">
        <f>SUM(F608:H608)</f>
        <v>0</v>
      </c>
      <c r="F608" s="287" t="str">
        <f>IF($C$607="","",IF('⑧1.活動計画変更（PR）'!$C$126="変更",'⑦2.変更活動積算内訳（PR）'!M608,'①7.積算内訳（PR）'!F607))</f>
        <v/>
      </c>
      <c r="G608" s="287" t="str">
        <f>IF($C$607="","",IF('⑧1.活動計画変更（PR）'!$C$126="変更",'⑦2.変更活動積算内訳（PR）'!N608,'①7.積算内訳（PR）'!G607))</f>
        <v/>
      </c>
      <c r="H608" s="752" t="str">
        <f>IF($C$607="","",IF('⑧1.活動計画変更（PR）'!$C$126="変更",'⑦2.変更活動積算内訳（PR）'!O608,'①7.積算内訳（PR）'!H607))</f>
        <v/>
      </c>
      <c r="I608" s="1779" t="str">
        <f>IF('⑧1.活動計画変更（PR）'!C127="選択","",IF('⑧1.活動計画変更（PR）'!C127="変更",'⑧1.活動計画変更（PR）'!C127,IF('⑧1.活動計画変更（PR）'!C127="中止","中止","")))</f>
        <v/>
      </c>
      <c r="J608" s="260" t="s">
        <v>147</v>
      </c>
      <c r="K608" s="261"/>
      <c r="L608" s="287" t="str">
        <f>IF(SUM(M608:O608)=0,"",SUM(M608:O608))</f>
        <v/>
      </c>
      <c r="M608" s="262"/>
      <c r="N608" s="262"/>
      <c r="O608" s="262"/>
      <c r="P608" s="1385"/>
      <c r="Q608" s="1369"/>
      <c r="R608" s="1370"/>
      <c r="S608" s="259"/>
      <c r="T608" s="151"/>
      <c r="U608" s="180"/>
    </row>
    <row r="609" spans="2:21" ht="18.75" hidden="1" customHeight="1">
      <c r="B609" s="1364"/>
      <c r="C609" s="264" t="s">
        <v>148</v>
      </c>
      <c r="D609" s="265"/>
      <c r="E609" s="288">
        <f t="shared" ref="E609:E615" si="122">SUM(F609:H609)</f>
        <v>0</v>
      </c>
      <c r="F609" s="288" t="str">
        <f>IF($C$607="","",IF('⑧1.活動計画変更（PR）'!$C$126="変更",'⑦2.変更活動積算内訳（PR）'!M609,'①7.積算内訳（PR）'!F608))</f>
        <v/>
      </c>
      <c r="G609" s="288" t="str">
        <f>IF($C$607="","",IF('⑧1.活動計画変更（PR）'!$C$126="変更",'⑦2.変更活動積算内訳（PR）'!N609,'①7.積算内訳（PR）'!G608))</f>
        <v/>
      </c>
      <c r="H609" s="753" t="str">
        <f>IF($C$607="","",IF('⑧1.活動計画変更（PR）'!$C$126="変更",'⑦2.変更活動積算内訳（PR）'!O609,'①7.積算内訳（PR）'!H608))</f>
        <v/>
      </c>
      <c r="I609" s="1780"/>
      <c r="J609" s="264" t="s">
        <v>148</v>
      </c>
      <c r="K609" s="265"/>
      <c r="L609" s="288" t="str">
        <f t="shared" ref="L609:L616" si="123">IF(SUM(M609:O609)=0,"",SUM(M609:O609))</f>
        <v/>
      </c>
      <c r="M609" s="266"/>
      <c r="N609" s="266"/>
      <c r="O609" s="266"/>
      <c r="P609" s="1367"/>
      <c r="Q609" s="1371"/>
      <c r="R609" s="1372"/>
      <c r="S609" s="268"/>
      <c r="T609" s="412"/>
      <c r="U609" s="180"/>
    </row>
    <row r="610" spans="2:21" ht="18.75" hidden="1" customHeight="1">
      <c r="B610" s="1364"/>
      <c r="C610" s="264" t="s">
        <v>149</v>
      </c>
      <c r="D610" s="265"/>
      <c r="E610" s="288">
        <f t="shared" si="122"/>
        <v>0</v>
      </c>
      <c r="F610" s="288" t="str">
        <f>IF($C$607="","",IF('⑧1.活動計画変更（PR）'!$C$126="変更",'⑦2.変更活動積算内訳（PR）'!M610,'①7.積算内訳（PR）'!F609))</f>
        <v/>
      </c>
      <c r="G610" s="288" t="str">
        <f>IF($C$607="","",IF('⑧1.活動計画変更（PR）'!$C$126="変更",'⑦2.変更活動積算内訳（PR）'!N610,'①7.積算内訳（PR）'!G609))</f>
        <v/>
      </c>
      <c r="H610" s="753" t="str">
        <f>IF($C$607="","",IF('⑧1.活動計画変更（PR）'!$C$126="変更",'⑦2.変更活動積算内訳（PR）'!O610,'①7.積算内訳（PR）'!H609))</f>
        <v/>
      </c>
      <c r="I610" s="1780"/>
      <c r="J610" s="264" t="s">
        <v>149</v>
      </c>
      <c r="K610" s="265"/>
      <c r="L610" s="288" t="str">
        <f t="shared" si="123"/>
        <v/>
      </c>
      <c r="M610" s="266"/>
      <c r="N610" s="266"/>
      <c r="O610" s="266"/>
      <c r="P610" s="1367"/>
      <c r="Q610" s="1371"/>
      <c r="R610" s="1372"/>
      <c r="S610" s="268"/>
      <c r="T610" s="146"/>
      <c r="U610" s="180"/>
    </row>
    <row r="611" spans="2:21" ht="18.75" hidden="1" customHeight="1">
      <c r="B611" s="1364"/>
      <c r="C611" s="269" t="s">
        <v>150</v>
      </c>
      <c r="D611" s="265"/>
      <c r="E611" s="288">
        <f t="shared" si="122"/>
        <v>0</v>
      </c>
      <c r="F611" s="288" t="str">
        <f>IF($C$607="","",IF('⑧1.活動計画変更（PR）'!$C$126="変更",'⑦2.変更活動積算内訳（PR）'!M611,'①7.積算内訳（PR）'!F610))</f>
        <v/>
      </c>
      <c r="G611" s="288" t="str">
        <f>IF($C$607="","",IF('⑧1.活動計画変更（PR）'!$C$126="変更",'⑦2.変更活動積算内訳（PR）'!N611,'①7.積算内訳（PR）'!G610))</f>
        <v/>
      </c>
      <c r="H611" s="753" t="str">
        <f>IF($C$607="","",IF('⑧1.活動計画変更（PR）'!$C$126="変更",'⑦2.変更活動積算内訳（PR）'!O611,'①7.積算内訳（PR）'!H610))</f>
        <v/>
      </c>
      <c r="I611" s="1780"/>
      <c r="J611" s="269" t="s">
        <v>150</v>
      </c>
      <c r="K611" s="265"/>
      <c r="L611" s="288" t="str">
        <f t="shared" si="123"/>
        <v/>
      </c>
      <c r="M611" s="266"/>
      <c r="N611" s="266"/>
      <c r="O611" s="266"/>
      <c r="P611" s="1367"/>
      <c r="Q611" s="1371"/>
      <c r="R611" s="1372"/>
      <c r="S611" s="268"/>
      <c r="T611" s="668"/>
      <c r="U611" s="180"/>
    </row>
    <row r="612" spans="2:21" ht="18.75" hidden="1" customHeight="1">
      <c r="B612" s="1364"/>
      <c r="C612" s="264" t="s">
        <v>151</v>
      </c>
      <c r="D612" s="265"/>
      <c r="E612" s="288">
        <f t="shared" si="122"/>
        <v>0</v>
      </c>
      <c r="F612" s="288" t="str">
        <f>IF($C$607="","",IF('⑧1.活動計画変更（PR）'!$C$126="変更",'⑦2.変更活動積算内訳（PR）'!M612,'①7.積算内訳（PR）'!F611))</f>
        <v/>
      </c>
      <c r="G612" s="288" t="str">
        <f>IF($C$607="","",IF('⑧1.活動計画変更（PR）'!$C$126="変更",'⑦2.変更活動積算内訳（PR）'!N612,'①7.積算内訳（PR）'!G611))</f>
        <v/>
      </c>
      <c r="H612" s="753" t="str">
        <f>IF($C$607="","",IF('⑧1.活動計画変更（PR）'!$C$126="変更",'⑦2.変更活動積算内訳（PR）'!O612,'①7.積算内訳（PR）'!H611))</f>
        <v/>
      </c>
      <c r="I612" s="1780"/>
      <c r="J612" s="264" t="s">
        <v>151</v>
      </c>
      <c r="K612" s="265"/>
      <c r="L612" s="288" t="str">
        <f t="shared" si="123"/>
        <v/>
      </c>
      <c r="M612" s="266"/>
      <c r="N612" s="266"/>
      <c r="O612" s="266"/>
      <c r="P612" s="1367"/>
      <c r="Q612" s="1371"/>
      <c r="R612" s="1372"/>
      <c r="S612" s="259"/>
      <c r="T612" s="257"/>
      <c r="U612" s="180"/>
    </row>
    <row r="613" spans="2:21" ht="18.75" hidden="1" customHeight="1">
      <c r="B613" s="1364"/>
      <c r="C613" s="264" t="s">
        <v>152</v>
      </c>
      <c r="D613" s="265"/>
      <c r="E613" s="288">
        <f t="shared" si="122"/>
        <v>0</v>
      </c>
      <c r="F613" s="754" t="str">
        <f>IF($C$607="","",IF('⑧1.活動計画変更（PR）'!$C$126="変更",'⑦2.変更活動積算内訳（PR）'!M613,'①7.積算内訳（PR）'!F612))</f>
        <v/>
      </c>
      <c r="G613" s="754" t="str">
        <f>IF($C$607="","",IF('⑧1.活動計画変更（PR）'!$C$126="変更",'⑦2.変更活動積算内訳（PR）'!N613,'①7.積算内訳（PR）'!G612))</f>
        <v/>
      </c>
      <c r="H613" s="753" t="str">
        <f>IF($C$607="","",IF('⑧1.活動計画変更（PR）'!$C$126="変更",'⑦2.変更活動積算内訳（PR）'!O613,'①7.積算内訳（PR）'!H612))</f>
        <v/>
      </c>
      <c r="I613" s="1780"/>
      <c r="J613" s="264" t="s">
        <v>152</v>
      </c>
      <c r="K613" s="265"/>
      <c r="L613" s="288" t="str">
        <f t="shared" si="123"/>
        <v/>
      </c>
      <c r="M613" s="278"/>
      <c r="N613" s="278"/>
      <c r="O613" s="278"/>
      <c r="P613" s="1367"/>
      <c r="Q613" s="1373"/>
      <c r="R613" s="1374"/>
      <c r="S613" s="259"/>
      <c r="T613" s="257"/>
      <c r="U613" s="180"/>
    </row>
    <row r="614" spans="2:21" ht="18.75" hidden="1" customHeight="1">
      <c r="B614" s="1364"/>
      <c r="C614" s="272" t="s">
        <v>631</v>
      </c>
      <c r="D614" s="265"/>
      <c r="E614" s="288">
        <f t="shared" si="122"/>
        <v>0</v>
      </c>
      <c r="F614" s="288" t="str">
        <f>IF($C$607="","",IF('⑧1.活動計画変更（PR）'!$C$126="変更",'⑦2.変更活動積算内訳（PR）'!M614,'①7.積算内訳（PR）'!F613))</f>
        <v/>
      </c>
      <c r="G614" s="288" t="str">
        <f>IF($C$607="","",IF('⑧1.活動計画変更（PR）'!$C$126="変更",'⑦2.変更活動積算内訳（PR）'!N614,'①7.積算内訳（PR）'!G613))</f>
        <v/>
      </c>
      <c r="H614" s="753" t="str">
        <f>IF($C$607="","",IF('⑧1.活動計画変更（PR）'!$C$126="変更",'⑦2.変更活動積算内訳（PR）'!O614,'①7.積算内訳（PR）'!H613))</f>
        <v/>
      </c>
      <c r="I614" s="1780"/>
      <c r="J614" s="272" t="s">
        <v>631</v>
      </c>
      <c r="K614" s="265"/>
      <c r="L614" s="288" t="str">
        <f t="shared" si="123"/>
        <v/>
      </c>
      <c r="M614" s="266"/>
      <c r="N614" s="266"/>
      <c r="O614" s="266"/>
      <c r="P614" s="1367"/>
      <c r="Q614" s="1371"/>
      <c r="R614" s="1372"/>
      <c r="S614" s="259"/>
      <c r="T614" s="257"/>
      <c r="U614" s="180"/>
    </row>
    <row r="615" spans="2:21" ht="18.75" hidden="1" customHeight="1">
      <c r="B615" s="1364"/>
      <c r="C615" s="264" t="s">
        <v>153</v>
      </c>
      <c r="D615" s="265"/>
      <c r="E615" s="288">
        <f t="shared" si="122"/>
        <v>0</v>
      </c>
      <c r="F615" s="288" t="str">
        <f>IF($C$607="","",IF('⑧1.活動計画変更（PR）'!$C$126="変更",'⑦2.変更活動積算内訳（PR）'!M615,'①7.積算内訳（PR）'!F614))</f>
        <v/>
      </c>
      <c r="G615" s="288" t="str">
        <f>IF($C$607="","",IF('⑧1.活動計画変更（PR）'!$C$126="変更",'⑦2.変更活動積算内訳（PR）'!N615,'①7.積算内訳（PR）'!G614))</f>
        <v/>
      </c>
      <c r="H615" s="753" t="str">
        <f>IF($C$607="","",IF('⑧1.活動計画変更（PR）'!$C$126="変更",'⑦2.変更活動積算内訳（PR）'!O615,'①7.積算内訳（PR）'!H614))</f>
        <v/>
      </c>
      <c r="I615" s="1780"/>
      <c r="J615" s="264" t="s">
        <v>153</v>
      </c>
      <c r="K615" s="265"/>
      <c r="L615" s="288" t="str">
        <f t="shared" si="123"/>
        <v/>
      </c>
      <c r="M615" s="266"/>
      <c r="N615" s="266"/>
      <c r="O615" s="266"/>
      <c r="P615" s="1367"/>
      <c r="Q615" s="1371"/>
      <c r="R615" s="1372"/>
      <c r="S615" s="259"/>
      <c r="T615" s="257"/>
      <c r="U615" s="180"/>
    </row>
    <row r="616" spans="2:21" ht="18.75" hidden="1" customHeight="1" thickBot="1">
      <c r="B616" s="1365"/>
      <c r="C616" s="273" t="s">
        <v>154</v>
      </c>
      <c r="D616" s="758" t="str">
        <f>IF('①7.積算内訳（PR）'!D615="","",'①7.積算内訳（PR）'!D615)</f>
        <v/>
      </c>
      <c r="E616" s="289">
        <f>SUM(F616:H616)</f>
        <v>0</v>
      </c>
      <c r="F616" s="289" t="str">
        <f>IF($C$607="","",IF('⑧1.活動計画変更（PR）'!$C$126="変更",'⑦2.変更活動積算内訳（PR）'!M616,'①7.積算内訳（PR）'!F615))</f>
        <v/>
      </c>
      <c r="G616" s="289" t="str">
        <f>IF($C$607="","",IF('⑧1.活動計画変更（PR）'!$C$126="変更",'⑦2.変更活動積算内訳（PR）'!N616,'①7.積算内訳（PR）'!G615))</f>
        <v/>
      </c>
      <c r="H616" s="755" t="str">
        <f>IF($C$607="","",IF('⑧1.活動計画変更（PR）'!$C$126="変更",'⑦2.変更活動積算内訳（PR）'!O616,'①7.積算内訳（PR）'!H615))</f>
        <v/>
      </c>
      <c r="I616" s="1781"/>
      <c r="J616" s="273" t="s">
        <v>154</v>
      </c>
      <c r="K616" s="274"/>
      <c r="L616" s="289" t="str">
        <f t="shared" si="123"/>
        <v/>
      </c>
      <c r="M616" s="275"/>
      <c r="N616" s="275"/>
      <c r="O616" s="275"/>
      <c r="P616" s="1368"/>
      <c r="Q616" s="1375"/>
      <c r="R616" s="1376"/>
      <c r="S616" s="259"/>
      <c r="T616" s="257"/>
      <c r="U616" s="180"/>
    </row>
    <row r="617" spans="2:21" ht="37.5" hidden="1" customHeight="1">
      <c r="B617" s="204" t="str">
        <f>IF('⑧1.活動計画変更（PR）'!B128="","",'⑧1.活動計画変更（PR）'!B128)</f>
        <v/>
      </c>
      <c r="C617" s="1377" t="str">
        <f>IF(B617="","",IF('⑧1.活動計画変更（PR）'!D128="","",'⑧1.活動計画変更（PR）'!D128))</f>
        <v/>
      </c>
      <c r="D617" s="1378"/>
      <c r="E617" s="284">
        <f>SUM(E618:E626)</f>
        <v>0</v>
      </c>
      <c r="F617" s="284">
        <f>SUM(F618:F626)</f>
        <v>0</v>
      </c>
      <c r="G617" s="284">
        <f>SUM(G618:G626)</f>
        <v>0</v>
      </c>
      <c r="H617" s="756">
        <f>SUM(H618:H626)</f>
        <v>0</v>
      </c>
      <c r="I617" s="760" t="str">
        <f>IF('⑧1.活動計画変更（PR）'!C129="変更",'⑧1.活動計画変更（PR）'!B128,IF('⑧1.活動計画変更（PR）'!C129="中止",'⑧1.活動計画変更（PR）'!B128,""))</f>
        <v/>
      </c>
      <c r="J617" s="1377" t="str">
        <f>IF('⑧1.活動計画変更（PR）'!C129="変更",'⑧1.活動計画変更（PR）'!D129,"")</f>
        <v/>
      </c>
      <c r="K617" s="1378"/>
      <c r="L617" s="284" t="str">
        <f>IF(SUM(L618:L626)=0,"",SUM(L618:L626))</f>
        <v/>
      </c>
      <c r="M617" s="284" t="str">
        <f>IF(SUM(M618:M626)=0,"",SUM(M618:M626))</f>
        <v/>
      </c>
      <c r="N617" s="284" t="str">
        <f>IF(SUM(N618:N626)=0,"",SUM(N618:N626))</f>
        <v/>
      </c>
      <c r="O617" s="284" t="str">
        <f>IF(SUM(O618:O626)=0,"",SUM(O618:O626))</f>
        <v/>
      </c>
      <c r="P617" s="277"/>
      <c r="Q617" s="1379"/>
      <c r="R617" s="1380"/>
      <c r="S617" s="259"/>
      <c r="T617" s="257"/>
      <c r="U617" s="180"/>
    </row>
    <row r="618" spans="2:21" ht="18.75" hidden="1" customHeight="1">
      <c r="B618" s="1363"/>
      <c r="C618" s="260" t="s">
        <v>147</v>
      </c>
      <c r="D618" s="261"/>
      <c r="E618" s="287">
        <f>SUM(F618:H618)</f>
        <v>0</v>
      </c>
      <c r="F618" s="287" t="str">
        <f>IF($C$617="","",IF('⑧1.活動計画変更（PR）'!$C$128="変更",'⑦2.変更活動積算内訳（PR）'!M618,'①7.積算内訳（PR）'!F617))</f>
        <v/>
      </c>
      <c r="G618" s="287" t="str">
        <f>IF($C$617="","",IF('⑧1.活動計画変更（PR）'!$C$128="変更",'⑦2.変更活動積算内訳（PR）'!N618,'①7.積算内訳（PR）'!G617))</f>
        <v/>
      </c>
      <c r="H618" s="752" t="str">
        <f>IF($C$617="","",IF('⑧1.活動計画変更（PR）'!$C$128="変更",'⑦2.変更活動積算内訳（PR）'!O618,'①7.積算内訳（PR）'!H617))</f>
        <v/>
      </c>
      <c r="I618" s="1779" t="str">
        <f>IF('⑧1.活動計画変更（PR）'!C129="選択","",IF('⑧1.活動計画変更（PR）'!C129="変更",'⑧1.活動計画変更（PR）'!C129,IF('⑧1.活動計画変更（PR）'!C129="中止","中止","")))</f>
        <v/>
      </c>
      <c r="J618" s="260" t="s">
        <v>147</v>
      </c>
      <c r="K618" s="261"/>
      <c r="L618" s="287" t="str">
        <f>IF(SUM(M618:O618)=0,"",SUM(M618:O618))</f>
        <v/>
      </c>
      <c r="M618" s="262"/>
      <c r="N618" s="262"/>
      <c r="O618" s="262"/>
      <c r="P618" s="1366"/>
      <c r="Q618" s="1369"/>
      <c r="R618" s="1370"/>
      <c r="S618" s="268"/>
      <c r="T618" s="270"/>
      <c r="U618" s="180"/>
    </row>
    <row r="619" spans="2:21" ht="18.75" hidden="1" customHeight="1">
      <c r="B619" s="1364"/>
      <c r="C619" s="264" t="s">
        <v>148</v>
      </c>
      <c r="D619" s="265"/>
      <c r="E619" s="288">
        <f t="shared" ref="E619:E625" si="124">SUM(F619:H619)</f>
        <v>0</v>
      </c>
      <c r="F619" s="288" t="str">
        <f>IF($C$617="","",IF('⑧1.活動計画変更（PR）'!$C$128="変更",'⑦2.変更活動積算内訳（PR）'!M619,'①7.積算内訳（PR）'!F618))</f>
        <v/>
      </c>
      <c r="G619" s="288" t="str">
        <f>IF($C$617="","",IF('⑧1.活動計画変更（PR）'!$C$128="変更",'⑦2.変更活動積算内訳（PR）'!N619,'①7.積算内訳（PR）'!G618))</f>
        <v/>
      </c>
      <c r="H619" s="753" t="str">
        <f>IF($C$617="","",IF('⑧1.活動計画変更（PR）'!$C$128="変更",'⑦2.変更活動積算内訳（PR）'!O619,'①7.積算内訳（PR）'!H618))</f>
        <v/>
      </c>
      <c r="I619" s="1780"/>
      <c r="J619" s="264" t="s">
        <v>148</v>
      </c>
      <c r="K619" s="265"/>
      <c r="L619" s="288" t="str">
        <f t="shared" ref="L619:L626" si="125">IF(SUM(M619:O619)=0,"",SUM(M619:O619))</f>
        <v/>
      </c>
      <c r="M619" s="266"/>
      <c r="N619" s="266"/>
      <c r="O619" s="266"/>
      <c r="P619" s="1367"/>
      <c r="Q619" s="1371"/>
      <c r="R619" s="1372"/>
      <c r="S619" s="259"/>
      <c r="T619" s="257"/>
      <c r="U619" s="180"/>
    </row>
    <row r="620" spans="2:21" ht="18.75" hidden="1" customHeight="1">
      <c r="B620" s="1364"/>
      <c r="C620" s="264" t="s">
        <v>149</v>
      </c>
      <c r="D620" s="265"/>
      <c r="E620" s="288">
        <f t="shared" si="124"/>
        <v>0</v>
      </c>
      <c r="F620" s="288" t="str">
        <f>IF($C$617="","",IF('⑧1.活動計画変更（PR）'!$C$128="変更",'⑦2.変更活動積算内訳（PR）'!M620,'①7.積算内訳（PR）'!F619))</f>
        <v/>
      </c>
      <c r="G620" s="288" t="str">
        <f>IF($C$617="","",IF('⑧1.活動計画変更（PR）'!$C$128="変更",'⑦2.変更活動積算内訳（PR）'!N620,'①7.積算内訳（PR）'!G619))</f>
        <v/>
      </c>
      <c r="H620" s="753" t="str">
        <f>IF($C$617="","",IF('⑧1.活動計画変更（PR）'!$C$128="変更",'⑦2.変更活動積算内訳（PR）'!O620,'①7.積算内訳（PR）'!H619))</f>
        <v/>
      </c>
      <c r="I620" s="1780"/>
      <c r="J620" s="264" t="s">
        <v>149</v>
      </c>
      <c r="K620" s="265"/>
      <c r="L620" s="288" t="str">
        <f t="shared" si="125"/>
        <v/>
      </c>
      <c r="M620" s="266"/>
      <c r="N620" s="266"/>
      <c r="O620" s="266"/>
      <c r="P620" s="1367"/>
      <c r="Q620" s="1371"/>
      <c r="R620" s="1372"/>
      <c r="S620" s="259"/>
      <c r="T620" s="257"/>
      <c r="U620" s="180"/>
    </row>
    <row r="621" spans="2:21" ht="18.75" hidden="1" customHeight="1">
      <c r="B621" s="1364"/>
      <c r="C621" s="269" t="s">
        <v>150</v>
      </c>
      <c r="D621" s="265"/>
      <c r="E621" s="288">
        <f t="shared" si="124"/>
        <v>0</v>
      </c>
      <c r="F621" s="288" t="str">
        <f>IF($C$617="","",IF('⑧1.活動計画変更（PR）'!$C$128="変更",'⑦2.変更活動積算内訳（PR）'!M621,'①7.積算内訳（PR）'!F620))</f>
        <v/>
      </c>
      <c r="G621" s="288" t="str">
        <f>IF($C$617="","",IF('⑧1.活動計画変更（PR）'!$C$128="変更",'⑦2.変更活動積算内訳（PR）'!N621,'①7.積算内訳（PR）'!G620))</f>
        <v/>
      </c>
      <c r="H621" s="753" t="str">
        <f>IF($C$617="","",IF('⑧1.活動計画変更（PR）'!$C$128="変更",'⑦2.変更活動積算内訳（PR）'!O621,'①7.積算内訳（PR）'!H620))</f>
        <v/>
      </c>
      <c r="I621" s="1780"/>
      <c r="J621" s="269" t="s">
        <v>150</v>
      </c>
      <c r="K621" s="265"/>
      <c r="L621" s="288" t="str">
        <f t="shared" si="125"/>
        <v/>
      </c>
      <c r="M621" s="266"/>
      <c r="N621" s="266"/>
      <c r="O621" s="266"/>
      <c r="P621" s="1367"/>
      <c r="Q621" s="1371"/>
      <c r="R621" s="1372"/>
      <c r="S621" s="259"/>
      <c r="T621" s="257"/>
      <c r="U621" s="180"/>
    </row>
    <row r="622" spans="2:21" ht="18.75" hidden="1" customHeight="1">
      <c r="B622" s="1364"/>
      <c r="C622" s="264" t="s">
        <v>151</v>
      </c>
      <c r="D622" s="265"/>
      <c r="E622" s="288">
        <f t="shared" si="124"/>
        <v>0</v>
      </c>
      <c r="F622" s="288" t="str">
        <f>IF($C$617="","",IF('⑧1.活動計画変更（PR）'!$C$128="変更",'⑦2.変更活動積算内訳（PR）'!M622,'①7.積算内訳（PR）'!F621))</f>
        <v/>
      </c>
      <c r="G622" s="288" t="str">
        <f>IF($C$617="","",IF('⑧1.活動計画変更（PR）'!$C$128="変更",'⑦2.変更活動積算内訳（PR）'!N622,'①7.積算内訳（PR）'!G621))</f>
        <v/>
      </c>
      <c r="H622" s="753" t="str">
        <f>IF($C$617="","",IF('⑧1.活動計画変更（PR）'!$C$128="変更",'⑦2.変更活動積算内訳（PR）'!O622,'①7.積算内訳（PR）'!H621))</f>
        <v/>
      </c>
      <c r="I622" s="1780"/>
      <c r="J622" s="264" t="s">
        <v>151</v>
      </c>
      <c r="K622" s="265"/>
      <c r="L622" s="288" t="str">
        <f t="shared" si="125"/>
        <v/>
      </c>
      <c r="M622" s="266"/>
      <c r="N622" s="266"/>
      <c r="O622" s="266"/>
      <c r="P622" s="1367"/>
      <c r="Q622" s="1371"/>
      <c r="R622" s="1372"/>
      <c r="S622" s="268"/>
      <c r="T622" s="270"/>
      <c r="U622" s="180"/>
    </row>
    <row r="623" spans="2:21" ht="18.75" hidden="1" customHeight="1">
      <c r="B623" s="1364"/>
      <c r="C623" s="264" t="s">
        <v>152</v>
      </c>
      <c r="D623" s="265"/>
      <c r="E623" s="288">
        <f t="shared" si="124"/>
        <v>0</v>
      </c>
      <c r="F623" s="754" t="str">
        <f>IF($C$617="","",IF('⑧1.活動計画変更（PR）'!$C$128="変更",'⑦2.変更活動積算内訳（PR）'!M623,'①7.積算内訳（PR）'!F622))</f>
        <v/>
      </c>
      <c r="G623" s="754" t="str">
        <f>IF($C$617="","",IF('⑧1.活動計画変更（PR）'!$C$128="変更",'⑦2.変更活動積算内訳（PR）'!N623,'①7.積算内訳（PR）'!G622))</f>
        <v/>
      </c>
      <c r="H623" s="753" t="str">
        <f>IF($C$617="","",IF('⑧1.活動計画変更（PR）'!$C$128="変更",'⑦2.変更活動積算内訳（PR）'!O623,'①7.積算内訳（PR）'!H622))</f>
        <v/>
      </c>
      <c r="I623" s="1780"/>
      <c r="J623" s="264" t="s">
        <v>152</v>
      </c>
      <c r="K623" s="265"/>
      <c r="L623" s="288" t="str">
        <f t="shared" si="125"/>
        <v/>
      </c>
      <c r="M623" s="278"/>
      <c r="N623" s="278"/>
      <c r="O623" s="278"/>
      <c r="P623" s="1367"/>
      <c r="Q623" s="1371"/>
      <c r="R623" s="1372"/>
      <c r="S623" s="268"/>
      <c r="T623" s="270"/>
      <c r="U623" s="180"/>
    </row>
    <row r="624" spans="2:21" ht="18.75" hidden="1" customHeight="1">
      <c r="B624" s="1364"/>
      <c r="C624" s="272" t="s">
        <v>631</v>
      </c>
      <c r="D624" s="265"/>
      <c r="E624" s="288">
        <f t="shared" si="124"/>
        <v>0</v>
      </c>
      <c r="F624" s="288" t="str">
        <f>IF($C$617="","",IF('⑧1.活動計画変更（PR）'!$C$128="変更",'⑦2.変更活動積算内訳（PR）'!M624,'①7.積算内訳（PR）'!F623))</f>
        <v/>
      </c>
      <c r="G624" s="288" t="str">
        <f>IF($C$617="","",IF('⑧1.活動計画変更（PR）'!$C$128="変更",'⑦2.変更活動積算内訳（PR）'!N624,'①7.積算内訳（PR）'!G623))</f>
        <v/>
      </c>
      <c r="H624" s="753" t="str">
        <f>IF($C$617="","",IF('⑧1.活動計画変更（PR）'!$C$128="変更",'⑦2.変更活動積算内訳（PR）'!O624,'①7.積算内訳（PR）'!H623))</f>
        <v/>
      </c>
      <c r="I624" s="1780"/>
      <c r="J624" s="272" t="s">
        <v>631</v>
      </c>
      <c r="K624" s="265"/>
      <c r="L624" s="288" t="str">
        <f t="shared" si="125"/>
        <v/>
      </c>
      <c r="M624" s="266"/>
      <c r="N624" s="266"/>
      <c r="O624" s="266"/>
      <c r="P624" s="1367"/>
      <c r="Q624" s="1371"/>
      <c r="R624" s="1372"/>
      <c r="S624" s="268"/>
      <c r="T624" s="270"/>
      <c r="U624" s="180"/>
    </row>
    <row r="625" spans="2:21" ht="18.75" hidden="1" customHeight="1">
      <c r="B625" s="1364"/>
      <c r="C625" s="264" t="s">
        <v>153</v>
      </c>
      <c r="D625" s="265"/>
      <c r="E625" s="288">
        <f t="shared" si="124"/>
        <v>0</v>
      </c>
      <c r="F625" s="288" t="str">
        <f>IF($C$617="","",IF('⑧1.活動計画変更（PR）'!$C$128="変更",'⑦2.変更活動積算内訳（PR）'!M625,'①7.積算内訳（PR）'!F624))</f>
        <v/>
      </c>
      <c r="G625" s="288" t="str">
        <f>IF($C$617="","",IF('⑧1.活動計画変更（PR）'!$C$128="変更",'⑦2.変更活動積算内訳（PR）'!N625,'①7.積算内訳（PR）'!G624))</f>
        <v/>
      </c>
      <c r="H625" s="753" t="str">
        <f>IF($C$617="","",IF('⑧1.活動計画変更（PR）'!$C$128="変更",'⑦2.変更活動積算内訳（PR）'!O625,'①7.積算内訳（PR）'!H624))</f>
        <v/>
      </c>
      <c r="I625" s="1780"/>
      <c r="J625" s="264" t="s">
        <v>153</v>
      </c>
      <c r="K625" s="265"/>
      <c r="L625" s="288" t="str">
        <f t="shared" si="125"/>
        <v/>
      </c>
      <c r="M625" s="266"/>
      <c r="N625" s="266"/>
      <c r="O625" s="266"/>
      <c r="P625" s="1367"/>
      <c r="Q625" s="1371"/>
      <c r="R625" s="1372"/>
      <c r="S625" s="268"/>
      <c r="T625" s="270"/>
      <c r="U625" s="180"/>
    </row>
    <row r="626" spans="2:21" ht="18.75" hidden="1" customHeight="1" thickBot="1">
      <c r="B626" s="1365"/>
      <c r="C626" s="273" t="s">
        <v>154</v>
      </c>
      <c r="D626" s="758" t="str">
        <f>IF('①7.積算内訳（PR）'!D625="","",'①7.積算内訳（PR）'!D625)</f>
        <v/>
      </c>
      <c r="E626" s="289">
        <f>SUM(F626:H626)</f>
        <v>0</v>
      </c>
      <c r="F626" s="289" t="str">
        <f>IF($C$617="","",IF('⑧1.活動計画変更（PR）'!$C$128="変更",'⑦2.変更活動積算内訳（PR）'!M626,'①7.積算内訳（PR）'!F625))</f>
        <v/>
      </c>
      <c r="G626" s="289" t="str">
        <f>IF($C$617="","",IF('⑧1.活動計画変更（PR）'!$C$128="変更",'⑦2.変更活動積算内訳（PR）'!N626,'①7.積算内訳（PR）'!G625))</f>
        <v/>
      </c>
      <c r="H626" s="755" t="str">
        <f>IF($C$617="","",IF('⑧1.活動計画変更（PR）'!$C$128="変更",'⑦2.変更活動積算内訳（PR）'!O626,'①7.積算内訳（PR）'!H625))</f>
        <v/>
      </c>
      <c r="I626" s="1781"/>
      <c r="J626" s="273" t="s">
        <v>154</v>
      </c>
      <c r="K626" s="274"/>
      <c r="L626" s="289" t="str">
        <f t="shared" si="125"/>
        <v/>
      </c>
      <c r="M626" s="275"/>
      <c r="N626" s="275"/>
      <c r="O626" s="275"/>
      <c r="P626" s="1368"/>
      <c r="Q626" s="1381"/>
      <c r="R626" s="1382"/>
      <c r="S626" s="268"/>
      <c r="T626" s="270"/>
      <c r="U626" s="180"/>
    </row>
    <row r="627" spans="2:21" ht="37.5" hidden="1" customHeight="1">
      <c r="B627" s="204" t="str">
        <f>IF('⑧1.活動計画変更（PR）'!B130="","",'⑧1.活動計画変更（PR）'!B130)</f>
        <v/>
      </c>
      <c r="C627" s="1377" t="str">
        <f>IF(B627="","",IF('⑧1.活動計画変更（PR）'!D130="","",'⑧1.活動計画変更（PR）'!D130))</f>
        <v/>
      </c>
      <c r="D627" s="1378"/>
      <c r="E627" s="284">
        <f>SUM(E628:E636)</f>
        <v>0</v>
      </c>
      <c r="F627" s="284">
        <f>SUM(F628:F636)</f>
        <v>0</v>
      </c>
      <c r="G627" s="284">
        <f>SUM(G628:G636)</f>
        <v>0</v>
      </c>
      <c r="H627" s="756">
        <f>SUM(H628:H636)</f>
        <v>0</v>
      </c>
      <c r="I627" s="760" t="str">
        <f>IF('⑧1.活動計画変更（PR）'!C131="変更",'⑧1.活動計画変更（PR）'!B130,IF('⑧1.活動計画変更（PR）'!C131="中止",'⑧1.活動計画変更（PR）'!B130,""))</f>
        <v/>
      </c>
      <c r="J627" s="1377" t="str">
        <f>IF('⑧1.活動計画変更（PR）'!C131="変更",'⑧1.活動計画変更（PR）'!D131,"")</f>
        <v/>
      </c>
      <c r="K627" s="1378"/>
      <c r="L627" s="284" t="str">
        <f>IF(SUM(L628:L636)=0,"",SUM(L628:L636))</f>
        <v/>
      </c>
      <c r="M627" s="284" t="str">
        <f>IF(SUM(M628:M636)=0,"",SUM(M628:M636))</f>
        <v/>
      </c>
      <c r="N627" s="284" t="str">
        <f>IF(SUM(N628:N636)=0,"",SUM(N628:N636))</f>
        <v/>
      </c>
      <c r="O627" s="284" t="str">
        <f>IF(SUM(O628:O636)=0,"",SUM(O628:O636))</f>
        <v/>
      </c>
      <c r="P627" s="279"/>
      <c r="Q627" s="1383"/>
      <c r="R627" s="1384"/>
      <c r="S627" s="259"/>
      <c r="T627" s="257"/>
      <c r="U627" s="180"/>
    </row>
    <row r="628" spans="2:21" ht="18.75" hidden="1" customHeight="1">
      <c r="B628" s="1363"/>
      <c r="C628" s="260" t="s">
        <v>147</v>
      </c>
      <c r="D628" s="261"/>
      <c r="E628" s="287">
        <f>SUM(F628:H628)</f>
        <v>0</v>
      </c>
      <c r="F628" s="287" t="str">
        <f>IF($C$627="","",IF('⑧1.活動計画変更（PR）'!$C$130="変更",'⑦2.変更活動積算内訳（PR）'!M628,'①7.積算内訳（PR）'!F627))</f>
        <v/>
      </c>
      <c r="G628" s="287" t="str">
        <f>IF($C$627="","",IF('⑧1.活動計画変更（PR）'!$C$130="変更",'⑦2.変更活動積算内訳（PR）'!N628,'①7.積算内訳（PR）'!G627))</f>
        <v/>
      </c>
      <c r="H628" s="752" t="str">
        <f>IF($C$627="","",IF('⑧1.活動計画変更（PR）'!$C$130="変更",'⑦2.変更活動積算内訳（PR）'!O628,'①7.積算内訳（PR）'!H627))</f>
        <v/>
      </c>
      <c r="I628" s="1779" t="str">
        <f>IF('⑧1.活動計画変更（PR）'!C131="選択","",IF('⑧1.活動計画変更（PR）'!C131="変更",'⑧1.活動計画変更（PR）'!C131,IF('⑧1.活動計画変更（PR）'!C131="中止","中止","")))</f>
        <v/>
      </c>
      <c r="J628" s="260" t="s">
        <v>147</v>
      </c>
      <c r="K628" s="261"/>
      <c r="L628" s="287" t="str">
        <f>IF(SUM(M628:O628)=0,"",SUM(M628:O628))</f>
        <v/>
      </c>
      <c r="M628" s="262"/>
      <c r="N628" s="262"/>
      <c r="O628" s="262"/>
      <c r="P628" s="1366"/>
      <c r="Q628" s="1369"/>
      <c r="R628" s="1370"/>
      <c r="S628" s="268"/>
      <c r="T628" s="270"/>
      <c r="U628" s="180"/>
    </row>
    <row r="629" spans="2:21" ht="18.75" hidden="1" customHeight="1">
      <c r="B629" s="1364"/>
      <c r="C629" s="264" t="s">
        <v>148</v>
      </c>
      <c r="D629" s="265"/>
      <c r="E629" s="288">
        <f t="shared" ref="E629:E635" si="126">SUM(F629:H629)</f>
        <v>0</v>
      </c>
      <c r="F629" s="288" t="str">
        <f>IF($C$627="","",IF('⑧1.活動計画変更（PR）'!$C$130="変更",'⑦2.変更活動積算内訳（PR）'!M629,'①7.積算内訳（PR）'!F628))</f>
        <v/>
      </c>
      <c r="G629" s="288" t="str">
        <f>IF($C$627="","",IF('⑧1.活動計画変更（PR）'!$C$130="変更",'⑦2.変更活動積算内訳（PR）'!N629,'①7.積算内訳（PR）'!G628))</f>
        <v/>
      </c>
      <c r="H629" s="753" t="str">
        <f>IF($C$627="","",IF('⑧1.活動計画変更（PR）'!$C$130="変更",'⑦2.変更活動積算内訳（PR）'!O629,'①7.積算内訳（PR）'!H628))</f>
        <v/>
      </c>
      <c r="I629" s="1780"/>
      <c r="J629" s="264" t="s">
        <v>148</v>
      </c>
      <c r="K629" s="265"/>
      <c r="L629" s="288" t="str">
        <f t="shared" ref="L629:L636" si="127">IF(SUM(M629:O629)=0,"",SUM(M629:O629))</f>
        <v/>
      </c>
      <c r="M629" s="266"/>
      <c r="N629" s="266"/>
      <c r="O629" s="266"/>
      <c r="P629" s="1367"/>
      <c r="Q629" s="1371"/>
      <c r="R629" s="1372"/>
      <c r="S629" s="259"/>
      <c r="T629" s="257"/>
      <c r="U629" s="180"/>
    </row>
    <row r="630" spans="2:21" ht="18.75" hidden="1" customHeight="1">
      <c r="B630" s="1364"/>
      <c r="C630" s="264" t="s">
        <v>149</v>
      </c>
      <c r="D630" s="265"/>
      <c r="E630" s="288">
        <f t="shared" si="126"/>
        <v>0</v>
      </c>
      <c r="F630" s="288" t="str">
        <f>IF($C$627="","",IF('⑧1.活動計画変更（PR）'!$C$130="変更",'⑦2.変更活動積算内訳（PR）'!M630,'①7.積算内訳（PR）'!F629))</f>
        <v/>
      </c>
      <c r="G630" s="288" t="str">
        <f>IF($C$627="","",IF('⑧1.活動計画変更（PR）'!$C$130="変更",'⑦2.変更活動積算内訳（PR）'!N630,'①7.積算内訳（PR）'!G629))</f>
        <v/>
      </c>
      <c r="H630" s="753" t="str">
        <f>IF($C$627="","",IF('⑧1.活動計画変更（PR）'!$C$130="変更",'⑦2.変更活動積算内訳（PR）'!O630,'①7.積算内訳（PR）'!H629))</f>
        <v/>
      </c>
      <c r="I630" s="1780"/>
      <c r="J630" s="264" t="s">
        <v>149</v>
      </c>
      <c r="K630" s="265"/>
      <c r="L630" s="288" t="str">
        <f t="shared" si="127"/>
        <v/>
      </c>
      <c r="M630" s="266"/>
      <c r="N630" s="266"/>
      <c r="O630" s="266"/>
      <c r="P630" s="1367"/>
      <c r="Q630" s="1371"/>
      <c r="R630" s="1372"/>
      <c r="S630" s="259"/>
      <c r="T630" s="257"/>
      <c r="U630" s="180"/>
    </row>
    <row r="631" spans="2:21" ht="18.75" hidden="1" customHeight="1">
      <c r="B631" s="1364"/>
      <c r="C631" s="269" t="s">
        <v>150</v>
      </c>
      <c r="D631" s="265"/>
      <c r="E631" s="288">
        <f t="shared" si="126"/>
        <v>0</v>
      </c>
      <c r="F631" s="288" t="str">
        <f>IF($C$627="","",IF('⑧1.活動計画変更（PR）'!$C$130="変更",'⑦2.変更活動積算内訳（PR）'!M631,'①7.積算内訳（PR）'!F630))</f>
        <v/>
      </c>
      <c r="G631" s="288" t="str">
        <f>IF($C$627="","",IF('⑧1.活動計画変更（PR）'!$C$130="変更",'⑦2.変更活動積算内訳（PR）'!N631,'①7.積算内訳（PR）'!G630))</f>
        <v/>
      </c>
      <c r="H631" s="753" t="str">
        <f>IF($C$627="","",IF('⑧1.活動計画変更（PR）'!$C$130="変更",'⑦2.変更活動積算内訳（PR）'!O631,'①7.積算内訳（PR）'!H630))</f>
        <v/>
      </c>
      <c r="I631" s="1780"/>
      <c r="J631" s="269" t="s">
        <v>150</v>
      </c>
      <c r="K631" s="265"/>
      <c r="L631" s="288" t="str">
        <f t="shared" si="127"/>
        <v/>
      </c>
      <c r="M631" s="266"/>
      <c r="N631" s="266"/>
      <c r="O631" s="266"/>
      <c r="P631" s="1367"/>
      <c r="Q631" s="1371"/>
      <c r="R631" s="1372"/>
      <c r="S631" s="259"/>
      <c r="T631" s="257"/>
      <c r="U631" s="180"/>
    </row>
    <row r="632" spans="2:21" ht="18.75" hidden="1" customHeight="1">
      <c r="B632" s="1364"/>
      <c r="C632" s="264" t="s">
        <v>151</v>
      </c>
      <c r="D632" s="265"/>
      <c r="E632" s="288">
        <f t="shared" si="126"/>
        <v>0</v>
      </c>
      <c r="F632" s="288" t="str">
        <f>IF($C$627="","",IF('⑧1.活動計画変更（PR）'!$C$130="変更",'⑦2.変更活動積算内訳（PR）'!M632,'①7.積算内訳（PR）'!F631))</f>
        <v/>
      </c>
      <c r="G632" s="288" t="str">
        <f>IF($C$627="","",IF('⑧1.活動計画変更（PR）'!$C$130="変更",'⑦2.変更活動積算内訳（PR）'!N632,'①7.積算内訳（PR）'!G631))</f>
        <v/>
      </c>
      <c r="H632" s="753" t="str">
        <f>IF($C$627="","",IF('⑧1.活動計画変更（PR）'!$C$130="変更",'⑦2.変更活動積算内訳（PR）'!O632,'①7.積算内訳（PR）'!H631))</f>
        <v/>
      </c>
      <c r="I632" s="1780"/>
      <c r="J632" s="264" t="s">
        <v>151</v>
      </c>
      <c r="K632" s="265"/>
      <c r="L632" s="288" t="str">
        <f t="shared" si="127"/>
        <v/>
      </c>
      <c r="M632" s="266"/>
      <c r="N632" s="266"/>
      <c r="O632" s="266"/>
      <c r="P632" s="1367"/>
      <c r="Q632" s="1371"/>
      <c r="R632" s="1372"/>
      <c r="S632" s="268"/>
      <c r="T632" s="270"/>
      <c r="U632" s="180"/>
    </row>
    <row r="633" spans="2:21" ht="18.75" hidden="1" customHeight="1">
      <c r="B633" s="1364"/>
      <c r="C633" s="264" t="s">
        <v>152</v>
      </c>
      <c r="D633" s="265"/>
      <c r="E633" s="288">
        <f t="shared" si="126"/>
        <v>0</v>
      </c>
      <c r="F633" s="754" t="str">
        <f>IF($C$627="","",IF('⑧1.活動計画変更（PR）'!$C$130="変更",'⑦2.変更活動積算内訳（PR）'!M633,'①7.積算内訳（PR）'!F632))</f>
        <v/>
      </c>
      <c r="G633" s="754" t="str">
        <f>IF($C$627="","",IF('⑧1.活動計画変更（PR）'!$C$130="変更",'⑦2.変更活動積算内訳（PR）'!N633,'①7.積算内訳（PR）'!G632))</f>
        <v/>
      </c>
      <c r="H633" s="753" t="str">
        <f>IF($C$627="","",IF('⑧1.活動計画変更（PR）'!$C$130="変更",'⑦2.変更活動積算内訳（PR）'!O633,'①7.積算内訳（PR）'!H632))</f>
        <v/>
      </c>
      <c r="I633" s="1780"/>
      <c r="J633" s="264" t="s">
        <v>152</v>
      </c>
      <c r="K633" s="265"/>
      <c r="L633" s="288" t="str">
        <f t="shared" si="127"/>
        <v/>
      </c>
      <c r="M633" s="278"/>
      <c r="N633" s="278"/>
      <c r="O633" s="278"/>
      <c r="P633" s="1367"/>
      <c r="Q633" s="1373"/>
      <c r="R633" s="1374"/>
      <c r="S633" s="268"/>
      <c r="T633" s="270"/>
      <c r="U633" s="180"/>
    </row>
    <row r="634" spans="2:21" ht="18.75" hidden="1" customHeight="1">
      <c r="B634" s="1364"/>
      <c r="C634" s="272" t="s">
        <v>631</v>
      </c>
      <c r="D634" s="265"/>
      <c r="E634" s="288">
        <f t="shared" si="126"/>
        <v>0</v>
      </c>
      <c r="F634" s="288" t="str">
        <f>IF($C$627="","",IF('⑧1.活動計画変更（PR）'!$C$130="変更",'⑦2.変更活動積算内訳（PR）'!M634,'①7.積算内訳（PR）'!F633))</f>
        <v/>
      </c>
      <c r="G634" s="288" t="str">
        <f>IF($C$627="","",IF('⑧1.活動計画変更（PR）'!$C$130="変更",'⑦2.変更活動積算内訳（PR）'!N634,'①7.積算内訳（PR）'!G633))</f>
        <v/>
      </c>
      <c r="H634" s="753" t="str">
        <f>IF($C$627="","",IF('⑧1.活動計画変更（PR）'!$C$130="変更",'⑦2.変更活動積算内訳（PR）'!O634,'①7.積算内訳（PR）'!H633))</f>
        <v/>
      </c>
      <c r="I634" s="1780"/>
      <c r="J634" s="272" t="s">
        <v>631</v>
      </c>
      <c r="K634" s="265"/>
      <c r="L634" s="288" t="str">
        <f t="shared" si="127"/>
        <v/>
      </c>
      <c r="M634" s="266"/>
      <c r="N634" s="266"/>
      <c r="O634" s="266"/>
      <c r="P634" s="1367"/>
      <c r="Q634" s="1371"/>
      <c r="R634" s="1372"/>
      <c r="S634" s="268"/>
      <c r="T634" s="270"/>
      <c r="U634" s="180"/>
    </row>
    <row r="635" spans="2:21" ht="18.75" hidden="1" customHeight="1">
      <c r="B635" s="1364"/>
      <c r="C635" s="264" t="s">
        <v>153</v>
      </c>
      <c r="D635" s="265"/>
      <c r="E635" s="288">
        <f t="shared" si="126"/>
        <v>0</v>
      </c>
      <c r="F635" s="288" t="str">
        <f>IF($C$627="","",IF('⑧1.活動計画変更（PR）'!$C$130="変更",'⑦2.変更活動積算内訳（PR）'!M635,'①7.積算内訳（PR）'!F634))</f>
        <v/>
      </c>
      <c r="G635" s="288" t="str">
        <f>IF($C$627="","",IF('⑧1.活動計画変更（PR）'!$C$130="変更",'⑦2.変更活動積算内訳（PR）'!N635,'①7.積算内訳（PR）'!G634))</f>
        <v/>
      </c>
      <c r="H635" s="753" t="str">
        <f>IF($C$627="","",IF('⑧1.活動計画変更（PR）'!$C$130="変更",'⑦2.変更活動積算内訳（PR）'!O635,'①7.積算内訳（PR）'!H634))</f>
        <v/>
      </c>
      <c r="I635" s="1780"/>
      <c r="J635" s="264" t="s">
        <v>153</v>
      </c>
      <c r="K635" s="265"/>
      <c r="L635" s="288" t="str">
        <f t="shared" si="127"/>
        <v/>
      </c>
      <c r="M635" s="266"/>
      <c r="N635" s="266"/>
      <c r="O635" s="266"/>
      <c r="P635" s="1367"/>
      <c r="Q635" s="1371"/>
      <c r="R635" s="1372"/>
      <c r="S635" s="268"/>
      <c r="T635" s="270"/>
      <c r="U635" s="180"/>
    </row>
    <row r="636" spans="2:21" ht="18.75" hidden="1" customHeight="1" thickBot="1">
      <c r="B636" s="1365"/>
      <c r="C636" s="273" t="s">
        <v>154</v>
      </c>
      <c r="D636" s="758" t="str">
        <f>IF('①7.積算内訳（PR）'!D635="","",'①7.積算内訳（PR）'!D635)</f>
        <v/>
      </c>
      <c r="E636" s="289">
        <f>SUM(F636:H636)</f>
        <v>0</v>
      </c>
      <c r="F636" s="289" t="str">
        <f>IF($C$627="","",IF('⑧1.活動計画変更（PR）'!$C$130="変更",'⑦2.変更活動積算内訳（PR）'!M636,'①7.積算内訳（PR）'!F635))</f>
        <v/>
      </c>
      <c r="G636" s="289" t="str">
        <f>IF($C$627="","",IF('⑧1.活動計画変更（PR）'!$C$130="変更",'⑦2.変更活動積算内訳（PR）'!N636,'①7.積算内訳（PR）'!G635))</f>
        <v/>
      </c>
      <c r="H636" s="755" t="str">
        <f>IF($C$627="","",IF('⑧1.活動計画変更（PR）'!$C$130="変更",'⑦2.変更活動積算内訳（PR）'!O636,'①7.積算内訳（PR）'!H635))</f>
        <v/>
      </c>
      <c r="I636" s="1781"/>
      <c r="J636" s="273" t="s">
        <v>154</v>
      </c>
      <c r="K636" s="274"/>
      <c r="L636" s="289" t="str">
        <f t="shared" si="127"/>
        <v/>
      </c>
      <c r="M636" s="275"/>
      <c r="N636" s="275"/>
      <c r="O636" s="275"/>
      <c r="P636" s="1368"/>
      <c r="Q636" s="1375"/>
      <c r="R636" s="1376"/>
      <c r="S636" s="268"/>
      <c r="T636" s="270"/>
      <c r="U636" s="180"/>
    </row>
    <row r="637" spans="2:21" ht="37.5" hidden="1" customHeight="1">
      <c r="B637" s="204" t="str">
        <f>IF('⑧1.活動計画変更（PR）'!B132="","",'⑧1.活動計画変更（PR）'!B132)</f>
        <v/>
      </c>
      <c r="C637" s="1377" t="str">
        <f>IF(B637="","",IF('⑧1.活動計画変更（PR）'!D132="","",'⑧1.活動計画変更（PR）'!D132))</f>
        <v/>
      </c>
      <c r="D637" s="1378"/>
      <c r="E637" s="284">
        <f>SUM(E638:E646)</f>
        <v>0</v>
      </c>
      <c r="F637" s="284">
        <f>SUM(F638:F646)</f>
        <v>0</v>
      </c>
      <c r="G637" s="284">
        <f>SUM(G638:G646)</f>
        <v>0</v>
      </c>
      <c r="H637" s="756">
        <f>SUM(H638:H646)</f>
        <v>0</v>
      </c>
      <c r="I637" s="760" t="str">
        <f>IF('⑧1.活動計画変更（PR）'!C133="変更",'⑧1.活動計画変更（PR）'!B132,IF('⑧1.活動計画変更（PR）'!C133="中止",'⑧1.活動計画変更（PR）'!B132,""))</f>
        <v/>
      </c>
      <c r="J637" s="1377" t="str">
        <f>IF('⑧1.活動計画変更（PR）'!C133="変更",'⑧1.活動計画変更（PR）'!D133,"")</f>
        <v/>
      </c>
      <c r="K637" s="1378"/>
      <c r="L637" s="284" t="str">
        <f>IF(SUM(L638:L646)=0,"",SUM(L638:L646))</f>
        <v/>
      </c>
      <c r="M637" s="284" t="str">
        <f>IF(SUM(M638:M646)=0,"",SUM(M638:M646))</f>
        <v/>
      </c>
      <c r="N637" s="284" t="str">
        <f>IF(SUM(N638:N646)=0,"",SUM(N638:N646))</f>
        <v/>
      </c>
      <c r="O637" s="284" t="str">
        <f>IF(SUM(O638:O646)=0,"",SUM(O638:O646))</f>
        <v/>
      </c>
      <c r="P637" s="277"/>
      <c r="Q637" s="1379"/>
      <c r="R637" s="1380"/>
      <c r="S637" s="259"/>
      <c r="T637" s="257"/>
      <c r="U637" s="180"/>
    </row>
    <row r="638" spans="2:21" ht="18.75" hidden="1" customHeight="1">
      <c r="B638" s="1363"/>
      <c r="C638" s="260" t="s">
        <v>147</v>
      </c>
      <c r="D638" s="261"/>
      <c r="E638" s="287">
        <f>SUM(F638:H638)</f>
        <v>0</v>
      </c>
      <c r="F638" s="287" t="str">
        <f>IF($C$637="","",IF('⑧1.活動計画変更（PR）'!$C$132="変更",'⑦2.変更活動積算内訳（PR）'!M638,'①7.積算内訳（PR）'!F637))</f>
        <v/>
      </c>
      <c r="G638" s="287" t="str">
        <f>IF($C$637="","",IF('⑧1.活動計画変更（PR）'!$C$132="変更",'⑦2.変更活動積算内訳（PR）'!N638,'①7.積算内訳（PR）'!G637))</f>
        <v/>
      </c>
      <c r="H638" s="752" t="str">
        <f>IF($C$637="","",IF('⑧1.活動計画変更（PR）'!$C$132="変更",'⑦2.変更活動積算内訳（PR）'!O638,'①7.積算内訳（PR）'!H637))</f>
        <v/>
      </c>
      <c r="I638" s="1779" t="str">
        <f>IF('⑧1.活動計画変更（PR）'!C133="選択","",IF('⑧1.活動計画変更（PR）'!C133="変更",'⑧1.活動計画変更（PR）'!C133,IF('⑧1.活動計画変更（PR）'!C133="中止","中止","")))</f>
        <v/>
      </c>
      <c r="J638" s="260" t="s">
        <v>147</v>
      </c>
      <c r="K638" s="261"/>
      <c r="L638" s="287" t="str">
        <f>IF(SUM(M638:O638)=0,"",SUM(M638:O638))</f>
        <v/>
      </c>
      <c r="M638" s="262"/>
      <c r="N638" s="262"/>
      <c r="O638" s="262"/>
      <c r="P638" s="1366"/>
      <c r="Q638" s="1369"/>
      <c r="R638" s="1370"/>
      <c r="S638" s="268"/>
      <c r="T638" s="270"/>
      <c r="U638" s="180"/>
    </row>
    <row r="639" spans="2:21" ht="18.75" hidden="1" customHeight="1">
      <c r="B639" s="1364"/>
      <c r="C639" s="264" t="s">
        <v>148</v>
      </c>
      <c r="D639" s="265"/>
      <c r="E639" s="288">
        <f t="shared" ref="E639:E645" si="128">SUM(F639:H639)</f>
        <v>0</v>
      </c>
      <c r="F639" s="288" t="str">
        <f>IF($C$637="","",IF('⑧1.活動計画変更（PR）'!$C$132="変更",'⑦2.変更活動積算内訳（PR）'!M639,'①7.積算内訳（PR）'!F638))</f>
        <v/>
      </c>
      <c r="G639" s="288" t="str">
        <f>IF($C$637="","",IF('⑧1.活動計画変更（PR）'!$C$132="変更",'⑦2.変更活動積算内訳（PR）'!N639,'①7.積算内訳（PR）'!G638))</f>
        <v/>
      </c>
      <c r="H639" s="753" t="str">
        <f>IF($C$637="","",IF('⑧1.活動計画変更（PR）'!$C$132="変更",'⑦2.変更活動積算内訳（PR）'!O639,'①7.積算内訳（PR）'!H638))</f>
        <v/>
      </c>
      <c r="I639" s="1780"/>
      <c r="J639" s="264" t="s">
        <v>148</v>
      </c>
      <c r="K639" s="265"/>
      <c r="L639" s="288" t="str">
        <f t="shared" ref="L639:L646" si="129">IF(SUM(M639:O639)=0,"",SUM(M639:O639))</f>
        <v/>
      </c>
      <c r="M639" s="266"/>
      <c r="N639" s="266"/>
      <c r="O639" s="266"/>
      <c r="P639" s="1367"/>
      <c r="Q639" s="1371"/>
      <c r="R639" s="1372"/>
      <c r="S639" s="259"/>
      <c r="T639" s="257"/>
      <c r="U639" s="180"/>
    </row>
    <row r="640" spans="2:21" ht="18.75" hidden="1" customHeight="1">
      <c r="B640" s="1364"/>
      <c r="C640" s="264" t="s">
        <v>149</v>
      </c>
      <c r="D640" s="265"/>
      <c r="E640" s="288">
        <f t="shared" si="128"/>
        <v>0</v>
      </c>
      <c r="F640" s="288" t="str">
        <f>IF($C$637="","",IF('⑧1.活動計画変更（PR）'!$C$132="変更",'⑦2.変更活動積算内訳（PR）'!M640,'①7.積算内訳（PR）'!F639))</f>
        <v/>
      </c>
      <c r="G640" s="288" t="str">
        <f>IF($C$637="","",IF('⑧1.活動計画変更（PR）'!$C$132="変更",'⑦2.変更活動積算内訳（PR）'!N640,'①7.積算内訳（PR）'!G639))</f>
        <v/>
      </c>
      <c r="H640" s="753" t="str">
        <f>IF($C$637="","",IF('⑧1.活動計画変更（PR）'!$C$132="変更",'⑦2.変更活動積算内訳（PR）'!O640,'①7.積算内訳（PR）'!H639))</f>
        <v/>
      </c>
      <c r="I640" s="1780"/>
      <c r="J640" s="264" t="s">
        <v>149</v>
      </c>
      <c r="K640" s="265"/>
      <c r="L640" s="288" t="str">
        <f t="shared" si="129"/>
        <v/>
      </c>
      <c r="M640" s="266"/>
      <c r="N640" s="266"/>
      <c r="O640" s="266"/>
      <c r="P640" s="1367"/>
      <c r="Q640" s="1371"/>
      <c r="R640" s="1372"/>
      <c r="S640" s="259"/>
      <c r="T640" s="257"/>
      <c r="U640" s="180"/>
    </row>
    <row r="641" spans="2:21" ht="18.75" hidden="1" customHeight="1">
      <c r="B641" s="1364"/>
      <c r="C641" s="269" t="s">
        <v>150</v>
      </c>
      <c r="D641" s="265"/>
      <c r="E641" s="288">
        <f t="shared" si="128"/>
        <v>0</v>
      </c>
      <c r="F641" s="288" t="str">
        <f>IF($C$637="","",IF('⑧1.活動計画変更（PR）'!$C$132="変更",'⑦2.変更活動積算内訳（PR）'!M641,'①7.積算内訳（PR）'!F640))</f>
        <v/>
      </c>
      <c r="G641" s="288" t="str">
        <f>IF($C$637="","",IF('⑧1.活動計画変更（PR）'!$C$132="変更",'⑦2.変更活動積算内訳（PR）'!N641,'①7.積算内訳（PR）'!G640))</f>
        <v/>
      </c>
      <c r="H641" s="753" t="str">
        <f>IF($C$637="","",IF('⑧1.活動計画変更（PR）'!$C$132="変更",'⑦2.変更活動積算内訳（PR）'!O641,'①7.積算内訳（PR）'!H640))</f>
        <v/>
      </c>
      <c r="I641" s="1780"/>
      <c r="J641" s="269" t="s">
        <v>150</v>
      </c>
      <c r="K641" s="265"/>
      <c r="L641" s="288" t="str">
        <f t="shared" si="129"/>
        <v/>
      </c>
      <c r="M641" s="266"/>
      <c r="N641" s="266"/>
      <c r="O641" s="266"/>
      <c r="P641" s="1367"/>
      <c r="Q641" s="1371"/>
      <c r="R641" s="1372"/>
      <c r="S641" s="259"/>
      <c r="T641" s="257"/>
      <c r="U641" s="180"/>
    </row>
    <row r="642" spans="2:21" ht="18.75" hidden="1" customHeight="1">
      <c r="B642" s="1364"/>
      <c r="C642" s="264" t="s">
        <v>151</v>
      </c>
      <c r="D642" s="265"/>
      <c r="E642" s="288">
        <f t="shared" si="128"/>
        <v>0</v>
      </c>
      <c r="F642" s="288" t="str">
        <f>IF($C$637="","",IF('⑧1.活動計画変更（PR）'!$C$132="変更",'⑦2.変更活動積算内訳（PR）'!M642,'①7.積算内訳（PR）'!F641))</f>
        <v/>
      </c>
      <c r="G642" s="288" t="str">
        <f>IF($C$637="","",IF('⑧1.活動計画変更（PR）'!$C$132="変更",'⑦2.変更活動積算内訳（PR）'!N642,'①7.積算内訳（PR）'!G641))</f>
        <v/>
      </c>
      <c r="H642" s="753" t="str">
        <f>IF($C$637="","",IF('⑧1.活動計画変更（PR）'!$C$132="変更",'⑦2.変更活動積算内訳（PR）'!O642,'①7.積算内訳（PR）'!H641))</f>
        <v/>
      </c>
      <c r="I642" s="1780"/>
      <c r="J642" s="264" t="s">
        <v>151</v>
      </c>
      <c r="K642" s="265"/>
      <c r="L642" s="288" t="str">
        <f t="shared" si="129"/>
        <v/>
      </c>
      <c r="M642" s="266"/>
      <c r="N642" s="266"/>
      <c r="O642" s="266"/>
      <c r="P642" s="1367"/>
      <c r="Q642" s="1371"/>
      <c r="R642" s="1372"/>
      <c r="S642" s="268"/>
      <c r="T642" s="270"/>
      <c r="U642" s="180"/>
    </row>
    <row r="643" spans="2:21" ht="18.75" hidden="1" customHeight="1">
      <c r="B643" s="1364"/>
      <c r="C643" s="264" t="s">
        <v>152</v>
      </c>
      <c r="D643" s="265"/>
      <c r="E643" s="288">
        <f t="shared" si="128"/>
        <v>0</v>
      </c>
      <c r="F643" s="754" t="str">
        <f>IF($C$637="","",IF('⑧1.活動計画変更（PR）'!$C$132="変更",'⑦2.変更活動積算内訳（PR）'!M643,'①7.積算内訳（PR）'!F642))</f>
        <v/>
      </c>
      <c r="G643" s="754" t="str">
        <f>IF($C$637="","",IF('⑧1.活動計画変更（PR）'!$C$132="変更",'⑦2.変更活動積算内訳（PR）'!N643,'①7.積算内訳（PR）'!G642))</f>
        <v/>
      </c>
      <c r="H643" s="753" t="str">
        <f>IF($C$637="","",IF('⑧1.活動計画変更（PR）'!$C$132="変更",'⑦2.変更活動積算内訳（PR）'!O643,'①7.積算内訳（PR）'!H642))</f>
        <v/>
      </c>
      <c r="I643" s="1780"/>
      <c r="J643" s="264" t="s">
        <v>152</v>
      </c>
      <c r="K643" s="265"/>
      <c r="L643" s="288" t="str">
        <f t="shared" si="129"/>
        <v/>
      </c>
      <c r="M643" s="278"/>
      <c r="N643" s="278"/>
      <c r="O643" s="278"/>
      <c r="P643" s="1367"/>
      <c r="Q643" s="1371"/>
      <c r="R643" s="1372"/>
      <c r="S643" s="268"/>
      <c r="T643" s="270"/>
      <c r="U643" s="180"/>
    </row>
    <row r="644" spans="2:21" ht="18.75" hidden="1" customHeight="1">
      <c r="B644" s="1364"/>
      <c r="C644" s="272" t="s">
        <v>631</v>
      </c>
      <c r="D644" s="265"/>
      <c r="E644" s="288">
        <f t="shared" si="128"/>
        <v>0</v>
      </c>
      <c r="F644" s="288" t="str">
        <f>IF($C$637="","",IF('⑧1.活動計画変更（PR）'!$C$132="変更",'⑦2.変更活動積算内訳（PR）'!M644,'①7.積算内訳（PR）'!F643))</f>
        <v/>
      </c>
      <c r="G644" s="288" t="str">
        <f>IF($C$637="","",IF('⑧1.活動計画変更（PR）'!$C$132="変更",'⑦2.変更活動積算内訳（PR）'!N644,'①7.積算内訳（PR）'!G643))</f>
        <v/>
      </c>
      <c r="H644" s="753" t="str">
        <f>IF($C$637="","",IF('⑧1.活動計画変更（PR）'!$C$132="変更",'⑦2.変更活動積算内訳（PR）'!O644,'①7.積算内訳（PR）'!H643))</f>
        <v/>
      </c>
      <c r="I644" s="1780"/>
      <c r="J644" s="272" t="s">
        <v>631</v>
      </c>
      <c r="K644" s="265"/>
      <c r="L644" s="288" t="str">
        <f t="shared" si="129"/>
        <v/>
      </c>
      <c r="M644" s="266"/>
      <c r="N644" s="266"/>
      <c r="O644" s="266"/>
      <c r="P644" s="1367"/>
      <c r="Q644" s="1371"/>
      <c r="R644" s="1372"/>
      <c r="S644" s="268"/>
      <c r="T644" s="270"/>
      <c r="U644" s="180"/>
    </row>
    <row r="645" spans="2:21" ht="18.75" hidden="1" customHeight="1">
      <c r="B645" s="1364"/>
      <c r="C645" s="264" t="s">
        <v>153</v>
      </c>
      <c r="D645" s="265"/>
      <c r="E645" s="288">
        <f t="shared" si="128"/>
        <v>0</v>
      </c>
      <c r="F645" s="288" t="str">
        <f>IF($C$637="","",IF('⑧1.活動計画変更（PR）'!$C$132="変更",'⑦2.変更活動積算内訳（PR）'!M645,'①7.積算内訳（PR）'!F644))</f>
        <v/>
      </c>
      <c r="G645" s="288" t="str">
        <f>IF($C$637="","",IF('⑧1.活動計画変更（PR）'!$C$132="変更",'⑦2.変更活動積算内訳（PR）'!N645,'①7.積算内訳（PR）'!G644))</f>
        <v/>
      </c>
      <c r="H645" s="753" t="str">
        <f>IF($C$637="","",IF('⑧1.活動計画変更（PR）'!$C$132="変更",'⑦2.変更活動積算内訳（PR）'!O645,'①7.積算内訳（PR）'!H644))</f>
        <v/>
      </c>
      <c r="I645" s="1780"/>
      <c r="J645" s="264" t="s">
        <v>153</v>
      </c>
      <c r="K645" s="265"/>
      <c r="L645" s="288" t="str">
        <f t="shared" si="129"/>
        <v/>
      </c>
      <c r="M645" s="266"/>
      <c r="N645" s="266"/>
      <c r="O645" s="266"/>
      <c r="P645" s="1367"/>
      <c r="Q645" s="1371"/>
      <c r="R645" s="1372"/>
      <c r="S645" s="268"/>
      <c r="T645" s="270"/>
      <c r="U645" s="180"/>
    </row>
    <row r="646" spans="2:21" ht="18.75" hidden="1" customHeight="1" thickBot="1">
      <c r="B646" s="1365"/>
      <c r="C646" s="273" t="s">
        <v>154</v>
      </c>
      <c r="D646" s="758" t="str">
        <f>IF('①7.積算内訳（PR）'!D645="","",'①7.積算内訳（PR）'!D645)</f>
        <v/>
      </c>
      <c r="E646" s="289">
        <f>SUM(F646:H646)</f>
        <v>0</v>
      </c>
      <c r="F646" s="289" t="str">
        <f>IF($C$637="","",IF('⑧1.活動計画変更（PR）'!$C$132="変更",'⑦2.変更活動積算内訳（PR）'!M646,'①7.積算内訳（PR）'!F645))</f>
        <v/>
      </c>
      <c r="G646" s="289" t="str">
        <f>IF($C$637="","",IF('⑧1.活動計画変更（PR）'!$C$132="変更",'⑦2.変更活動積算内訳（PR）'!N646,'①7.積算内訳（PR）'!G645))</f>
        <v/>
      </c>
      <c r="H646" s="755" t="str">
        <f>IF($C$637="","",IF('⑧1.活動計画変更（PR）'!$C$132="変更",'⑦2.変更活動積算内訳（PR）'!O646,'①7.積算内訳（PR）'!H645))</f>
        <v/>
      </c>
      <c r="I646" s="1781"/>
      <c r="J646" s="273" t="s">
        <v>154</v>
      </c>
      <c r="K646" s="274"/>
      <c r="L646" s="289" t="str">
        <f t="shared" si="129"/>
        <v/>
      </c>
      <c r="M646" s="275"/>
      <c r="N646" s="275"/>
      <c r="O646" s="275"/>
      <c r="P646" s="1368"/>
      <c r="Q646" s="1381"/>
      <c r="R646" s="1382"/>
      <c r="S646" s="268"/>
      <c r="T646" s="270"/>
      <c r="U646" s="180"/>
    </row>
    <row r="647" spans="2:21" ht="37.5" hidden="1" customHeight="1">
      <c r="B647" s="285" t="str">
        <f>IF('⑧1.活動計画変更（PR）'!B134="","",'⑧1.活動計画変更（PR）'!B134)</f>
        <v/>
      </c>
      <c r="C647" s="1359" t="str">
        <f>IF(B647="","",IF('⑧1.活動計画変更（PR）'!D134="","",'⑧1.活動計画変更（PR）'!D134))</f>
        <v/>
      </c>
      <c r="D647" s="1360"/>
      <c r="E647" s="286">
        <f>SUM(E648:E656)</f>
        <v>0</v>
      </c>
      <c r="F647" s="286">
        <f>SUM(F648:F656)</f>
        <v>0</v>
      </c>
      <c r="G647" s="286">
        <f>SUM(G648:G656)</f>
        <v>0</v>
      </c>
      <c r="H647" s="757">
        <f>SUM(H648:H656)</f>
        <v>0</v>
      </c>
      <c r="I647" s="760" t="str">
        <f>IF('⑧1.活動計画変更（PR）'!C135="変更",'⑧1.活動計画変更（PR）'!B134,IF('⑧1.活動計画変更（PR）'!C135="中止",'⑧1.活動計画変更（PR）'!B134,""))</f>
        <v/>
      </c>
      <c r="J647" s="1377" t="str">
        <f>IF('⑧1.活動計画変更（PR）'!C135="変更",'⑧1.活動計画変更（PR）'!D135,"")</f>
        <v/>
      </c>
      <c r="K647" s="1378"/>
      <c r="L647" s="286" t="str">
        <f>IF(SUM(L648:L656)=0,"",SUM(L648:L656))</f>
        <v/>
      </c>
      <c r="M647" s="286" t="str">
        <f>IF(SUM(M648:M656)=0,"",SUM(M648:M656))</f>
        <v/>
      </c>
      <c r="N647" s="286" t="str">
        <f>IF(SUM(N648:N656)=0,"",SUM(N648:N656))</f>
        <v/>
      </c>
      <c r="O647" s="286" t="str">
        <f>IF(SUM(O648:O656)=0,"",SUM(O648:O656))</f>
        <v/>
      </c>
      <c r="P647" s="280"/>
      <c r="Q647" s="1361"/>
      <c r="R647" s="1362"/>
      <c r="S647" s="259"/>
      <c r="T647" s="257"/>
      <c r="U647" s="180"/>
    </row>
    <row r="648" spans="2:21" ht="18.75" hidden="1" customHeight="1">
      <c r="B648" s="1363"/>
      <c r="C648" s="260" t="s">
        <v>147</v>
      </c>
      <c r="D648" s="261"/>
      <c r="E648" s="287">
        <f>SUM(F648:H648)</f>
        <v>0</v>
      </c>
      <c r="F648" s="287" t="str">
        <f>IF($C$647="","",IF('⑧1.活動計画変更（PR）'!$C$134="変更",'⑦2.変更活動積算内訳（PR）'!M648,'①7.積算内訳（PR）'!F647))</f>
        <v/>
      </c>
      <c r="G648" s="287" t="str">
        <f>IF($C$647="","",IF('⑧1.活動計画変更（PR）'!$C$134="変更",'⑦2.変更活動積算内訳（PR）'!N648,'①7.積算内訳（PR）'!G647))</f>
        <v/>
      </c>
      <c r="H648" s="752" t="str">
        <f>IF($C$647="","",IF('⑧1.活動計画変更（PR）'!$C$134="変更",'⑦2.変更活動積算内訳（PR）'!O648,'①7.積算内訳（PR）'!H647))</f>
        <v/>
      </c>
      <c r="I648" s="1779" t="str">
        <f>IF('⑧1.活動計画変更（PR）'!C135="選択","",IF('⑧1.活動計画変更（PR）'!C135="変更",'⑧1.活動計画変更（PR）'!C135,IF('⑧1.活動計画変更（PR）'!C135="中止","中止","")))</f>
        <v/>
      </c>
      <c r="J648" s="260" t="s">
        <v>147</v>
      </c>
      <c r="K648" s="261"/>
      <c r="L648" s="287" t="str">
        <f>IF(SUM(M648:O648)=0,"",SUM(M648:O648))</f>
        <v/>
      </c>
      <c r="M648" s="262"/>
      <c r="N648" s="262"/>
      <c r="O648" s="262"/>
      <c r="P648" s="1366"/>
      <c r="Q648" s="1369"/>
      <c r="R648" s="1370"/>
      <c r="S648" s="268"/>
      <c r="T648" s="270"/>
      <c r="U648" s="180"/>
    </row>
    <row r="649" spans="2:21" ht="18.75" hidden="1" customHeight="1">
      <c r="B649" s="1364"/>
      <c r="C649" s="264" t="s">
        <v>148</v>
      </c>
      <c r="D649" s="265"/>
      <c r="E649" s="288">
        <f t="shared" ref="E649:E655" si="130">SUM(F649:H649)</f>
        <v>0</v>
      </c>
      <c r="F649" s="288" t="str">
        <f>IF($C$647="","",IF('⑧1.活動計画変更（PR）'!$C$134="変更",'⑦2.変更活動積算内訳（PR）'!M649,'①7.積算内訳（PR）'!F648))</f>
        <v/>
      </c>
      <c r="G649" s="288" t="str">
        <f>IF($C$647="","",IF('⑧1.活動計画変更（PR）'!$C$134="変更",'⑦2.変更活動積算内訳（PR）'!N649,'①7.積算内訳（PR）'!G648))</f>
        <v/>
      </c>
      <c r="H649" s="753" t="str">
        <f>IF($C$647="","",IF('⑧1.活動計画変更（PR）'!$C$134="変更",'⑦2.変更活動積算内訳（PR）'!O649,'①7.積算内訳（PR）'!H648))</f>
        <v/>
      </c>
      <c r="I649" s="1780"/>
      <c r="J649" s="264" t="s">
        <v>148</v>
      </c>
      <c r="K649" s="265"/>
      <c r="L649" s="288" t="str">
        <f t="shared" ref="L649:L656" si="131">IF(SUM(M649:O649)=0,"",SUM(M649:O649))</f>
        <v/>
      </c>
      <c r="M649" s="266"/>
      <c r="N649" s="266"/>
      <c r="O649" s="266"/>
      <c r="P649" s="1367"/>
      <c r="Q649" s="1371"/>
      <c r="R649" s="1372"/>
      <c r="S649" s="259"/>
      <c r="T649" s="257"/>
      <c r="U649" s="180"/>
    </row>
    <row r="650" spans="2:21" ht="18.75" hidden="1" customHeight="1">
      <c r="B650" s="1364"/>
      <c r="C650" s="264" t="s">
        <v>149</v>
      </c>
      <c r="D650" s="265"/>
      <c r="E650" s="288">
        <f t="shared" si="130"/>
        <v>0</v>
      </c>
      <c r="F650" s="288" t="str">
        <f>IF($C$647="","",IF('⑧1.活動計画変更（PR）'!$C$134="変更",'⑦2.変更活動積算内訳（PR）'!M650,'①7.積算内訳（PR）'!F649))</f>
        <v/>
      </c>
      <c r="G650" s="288" t="str">
        <f>IF($C$647="","",IF('⑧1.活動計画変更（PR）'!$C$134="変更",'⑦2.変更活動積算内訳（PR）'!N650,'①7.積算内訳（PR）'!G649))</f>
        <v/>
      </c>
      <c r="H650" s="753" t="str">
        <f>IF($C$647="","",IF('⑧1.活動計画変更（PR）'!$C$134="変更",'⑦2.変更活動積算内訳（PR）'!O650,'①7.積算内訳（PR）'!H649))</f>
        <v/>
      </c>
      <c r="I650" s="1780"/>
      <c r="J650" s="264" t="s">
        <v>149</v>
      </c>
      <c r="K650" s="265"/>
      <c r="L650" s="288" t="str">
        <f t="shared" si="131"/>
        <v/>
      </c>
      <c r="M650" s="266"/>
      <c r="N650" s="266"/>
      <c r="O650" s="266"/>
      <c r="P650" s="1367"/>
      <c r="Q650" s="1371"/>
      <c r="R650" s="1372"/>
      <c r="S650" s="259"/>
      <c r="T650" s="257"/>
      <c r="U650" s="180"/>
    </row>
    <row r="651" spans="2:21" ht="18.75" hidden="1" customHeight="1">
      <c r="B651" s="1364"/>
      <c r="C651" s="269" t="s">
        <v>150</v>
      </c>
      <c r="D651" s="265"/>
      <c r="E651" s="288">
        <f t="shared" si="130"/>
        <v>0</v>
      </c>
      <c r="F651" s="288" t="str">
        <f>IF($C$647="","",IF('⑧1.活動計画変更（PR）'!$C$134="変更",'⑦2.変更活動積算内訳（PR）'!M651,'①7.積算内訳（PR）'!F650))</f>
        <v/>
      </c>
      <c r="G651" s="288" t="str">
        <f>IF($C$647="","",IF('⑧1.活動計画変更（PR）'!$C$134="変更",'⑦2.変更活動積算内訳（PR）'!N651,'①7.積算内訳（PR）'!G650))</f>
        <v/>
      </c>
      <c r="H651" s="753" t="str">
        <f>IF($C$647="","",IF('⑧1.活動計画変更（PR）'!$C$134="変更",'⑦2.変更活動積算内訳（PR）'!O651,'①7.積算内訳（PR）'!H650))</f>
        <v/>
      </c>
      <c r="I651" s="1780"/>
      <c r="J651" s="269" t="s">
        <v>150</v>
      </c>
      <c r="K651" s="265"/>
      <c r="L651" s="288" t="str">
        <f t="shared" si="131"/>
        <v/>
      </c>
      <c r="M651" s="266"/>
      <c r="N651" s="266"/>
      <c r="O651" s="266"/>
      <c r="P651" s="1367"/>
      <c r="Q651" s="1371"/>
      <c r="R651" s="1372"/>
      <c r="S651" s="259"/>
      <c r="T651" s="257"/>
      <c r="U651" s="180"/>
    </row>
    <row r="652" spans="2:21" ht="18.75" hidden="1" customHeight="1">
      <c r="B652" s="1364"/>
      <c r="C652" s="264" t="s">
        <v>151</v>
      </c>
      <c r="D652" s="265"/>
      <c r="E652" s="288">
        <f t="shared" si="130"/>
        <v>0</v>
      </c>
      <c r="F652" s="288" t="str">
        <f>IF($C$647="","",IF('⑧1.活動計画変更（PR）'!$C$134="変更",'⑦2.変更活動積算内訳（PR）'!M652,'①7.積算内訳（PR）'!F651))</f>
        <v/>
      </c>
      <c r="G652" s="288" t="str">
        <f>IF($C$647="","",IF('⑧1.活動計画変更（PR）'!$C$134="変更",'⑦2.変更活動積算内訳（PR）'!N652,'①7.積算内訳（PR）'!G651))</f>
        <v/>
      </c>
      <c r="H652" s="753" t="str">
        <f>IF($C$647="","",IF('⑧1.活動計画変更（PR）'!$C$134="変更",'⑦2.変更活動積算内訳（PR）'!O652,'①7.積算内訳（PR）'!H651))</f>
        <v/>
      </c>
      <c r="I652" s="1780"/>
      <c r="J652" s="264" t="s">
        <v>151</v>
      </c>
      <c r="K652" s="265"/>
      <c r="L652" s="288" t="str">
        <f t="shared" si="131"/>
        <v/>
      </c>
      <c r="M652" s="266"/>
      <c r="N652" s="266"/>
      <c r="O652" s="266"/>
      <c r="P652" s="1367"/>
      <c r="Q652" s="1371"/>
      <c r="R652" s="1372"/>
      <c r="S652" s="268"/>
      <c r="T652" s="270"/>
      <c r="U652" s="180"/>
    </row>
    <row r="653" spans="2:21" ht="18.75" hidden="1" customHeight="1">
      <c r="B653" s="1364"/>
      <c r="C653" s="264" t="s">
        <v>152</v>
      </c>
      <c r="D653" s="265"/>
      <c r="E653" s="288">
        <f t="shared" si="130"/>
        <v>0</v>
      </c>
      <c r="F653" s="754" t="str">
        <f>IF($C$647="","",IF('⑧1.活動計画変更（PR）'!$C$134="変更",'⑦2.変更活動積算内訳（PR）'!M653,'①7.積算内訳（PR）'!F652))</f>
        <v/>
      </c>
      <c r="G653" s="754" t="str">
        <f>IF($C$647="","",IF('⑧1.活動計画変更（PR）'!$C$134="変更",'⑦2.変更活動積算内訳（PR）'!N653,'①7.積算内訳（PR）'!G652))</f>
        <v/>
      </c>
      <c r="H653" s="753" t="str">
        <f>IF($C$647="","",IF('⑧1.活動計画変更（PR）'!$C$134="変更",'⑦2.変更活動積算内訳（PR）'!O653,'①7.積算内訳（PR）'!H652))</f>
        <v/>
      </c>
      <c r="I653" s="1780"/>
      <c r="J653" s="264" t="s">
        <v>152</v>
      </c>
      <c r="K653" s="265"/>
      <c r="L653" s="288" t="str">
        <f t="shared" si="131"/>
        <v/>
      </c>
      <c r="M653" s="278"/>
      <c r="N653" s="278"/>
      <c r="O653" s="278"/>
      <c r="P653" s="1367"/>
      <c r="Q653" s="1373"/>
      <c r="R653" s="1374"/>
      <c r="S653" s="268"/>
      <c r="T653" s="270"/>
      <c r="U653" s="180"/>
    </row>
    <row r="654" spans="2:21" ht="18.75" hidden="1" customHeight="1">
      <c r="B654" s="1364"/>
      <c r="C654" s="272" t="s">
        <v>631</v>
      </c>
      <c r="D654" s="265"/>
      <c r="E654" s="288">
        <f t="shared" si="130"/>
        <v>0</v>
      </c>
      <c r="F654" s="288" t="str">
        <f>IF($C$647="","",IF('⑧1.活動計画変更（PR）'!$C$134="変更",'⑦2.変更活動積算内訳（PR）'!M654,'①7.積算内訳（PR）'!F653))</f>
        <v/>
      </c>
      <c r="G654" s="288" t="str">
        <f>IF($C$647="","",IF('⑧1.活動計画変更（PR）'!$C$134="変更",'⑦2.変更活動積算内訳（PR）'!N654,'①7.積算内訳（PR）'!G653))</f>
        <v/>
      </c>
      <c r="H654" s="753" t="str">
        <f>IF($C$647="","",IF('⑧1.活動計画変更（PR）'!$C$134="変更",'⑦2.変更活動積算内訳（PR）'!O654,'①7.積算内訳（PR）'!H653))</f>
        <v/>
      </c>
      <c r="I654" s="1780"/>
      <c r="J654" s="272" t="s">
        <v>631</v>
      </c>
      <c r="K654" s="265"/>
      <c r="L654" s="288" t="str">
        <f t="shared" si="131"/>
        <v/>
      </c>
      <c r="M654" s="266"/>
      <c r="N654" s="266"/>
      <c r="O654" s="266"/>
      <c r="P654" s="1367"/>
      <c r="Q654" s="1371"/>
      <c r="R654" s="1372"/>
      <c r="S654" s="268"/>
      <c r="T654" s="270"/>
      <c r="U654" s="180"/>
    </row>
    <row r="655" spans="2:21" ht="18.75" hidden="1" customHeight="1">
      <c r="B655" s="1364"/>
      <c r="C655" s="264" t="s">
        <v>153</v>
      </c>
      <c r="D655" s="265"/>
      <c r="E655" s="288">
        <f t="shared" si="130"/>
        <v>0</v>
      </c>
      <c r="F655" s="288" t="str">
        <f>IF($C$647="","",IF('⑧1.活動計画変更（PR）'!$C$134="変更",'⑦2.変更活動積算内訳（PR）'!M655,'①7.積算内訳（PR）'!F654))</f>
        <v/>
      </c>
      <c r="G655" s="288" t="str">
        <f>IF($C$647="","",IF('⑧1.活動計画変更（PR）'!$C$134="変更",'⑦2.変更活動積算内訳（PR）'!N655,'①7.積算内訳（PR）'!G654))</f>
        <v/>
      </c>
      <c r="H655" s="753" t="str">
        <f>IF($C$647="","",IF('⑧1.活動計画変更（PR）'!$C$134="変更",'⑦2.変更活動積算内訳（PR）'!O655,'①7.積算内訳（PR）'!H654))</f>
        <v/>
      </c>
      <c r="I655" s="1780"/>
      <c r="J655" s="264" t="s">
        <v>153</v>
      </c>
      <c r="K655" s="265"/>
      <c r="L655" s="288" t="str">
        <f t="shared" si="131"/>
        <v/>
      </c>
      <c r="M655" s="266"/>
      <c r="N655" s="266"/>
      <c r="O655" s="266"/>
      <c r="P655" s="1367"/>
      <c r="Q655" s="1371"/>
      <c r="R655" s="1372"/>
      <c r="S655" s="268"/>
      <c r="T655" s="270"/>
      <c r="U655" s="180"/>
    </row>
    <row r="656" spans="2:21" ht="18.75" hidden="1" customHeight="1" thickBot="1">
      <c r="B656" s="1365"/>
      <c r="C656" s="273" t="s">
        <v>154</v>
      </c>
      <c r="D656" s="758" t="str">
        <f>IF('①7.積算内訳（PR）'!D655="","",'①7.積算内訳（PR）'!D655)</f>
        <v/>
      </c>
      <c r="E656" s="289">
        <f>SUM(F656:H656)</f>
        <v>0</v>
      </c>
      <c r="F656" s="289" t="str">
        <f>IF($C$647="","",IF('⑧1.活動計画変更（PR）'!$C$134="変更",'⑦2.変更活動積算内訳（PR）'!M656,'①7.積算内訳（PR）'!F655))</f>
        <v/>
      </c>
      <c r="G656" s="289" t="str">
        <f>IF($C$647="","",IF('⑧1.活動計画変更（PR）'!$C$134="変更",'⑦2.変更活動積算内訳（PR）'!N656,'①7.積算内訳（PR）'!G655))</f>
        <v/>
      </c>
      <c r="H656" s="755" t="str">
        <f>IF($C$647="","",IF('⑧1.活動計画変更（PR）'!$C$134="変更",'⑦2.変更活動積算内訳（PR）'!O656,'①7.積算内訳（PR）'!H655))</f>
        <v/>
      </c>
      <c r="I656" s="1781"/>
      <c r="J656" s="273" t="s">
        <v>154</v>
      </c>
      <c r="K656" s="274"/>
      <c r="L656" s="289" t="str">
        <f t="shared" si="131"/>
        <v/>
      </c>
      <c r="M656" s="275"/>
      <c r="N656" s="275"/>
      <c r="O656" s="275"/>
      <c r="P656" s="1368"/>
      <c r="Q656" s="1375"/>
      <c r="R656" s="1376"/>
      <c r="S656" s="268"/>
      <c r="T656" s="270"/>
      <c r="U656" s="180"/>
    </row>
    <row r="657" spans="2:21" ht="37.5" hidden="1" customHeight="1">
      <c r="B657" s="204" t="str">
        <f>IF('⑧1.活動計画変更（PR）'!B136="","",'⑧1.活動計画変更（PR）'!B136)</f>
        <v/>
      </c>
      <c r="C657" s="1377" t="str">
        <f>IF(B657="","",IF('⑧1.活動計画変更（PR）'!D136="","",'⑧1.活動計画変更（PR）'!D136))</f>
        <v/>
      </c>
      <c r="D657" s="1378"/>
      <c r="E657" s="284">
        <f>SUM(E658:E666)</f>
        <v>0</v>
      </c>
      <c r="F657" s="284">
        <f>SUM(F658:F666)</f>
        <v>0</v>
      </c>
      <c r="G657" s="284">
        <f>SUM(G658:G666)</f>
        <v>0</v>
      </c>
      <c r="H657" s="756">
        <f>SUM(H658:H666)</f>
        <v>0</v>
      </c>
      <c r="I657" s="760" t="str">
        <f>IF('⑧1.活動計画変更（PR）'!C137="変更",'⑧1.活動計画変更（PR）'!B136,IF('⑧1.活動計画変更（PR）'!C137="中止",'⑧1.活動計画変更（PR）'!B136,""))</f>
        <v/>
      </c>
      <c r="J657" s="1377" t="str">
        <f>IF('⑧1.活動計画変更（PR）'!C137="変更",'⑧1.活動計画変更（PR）'!D137,"")</f>
        <v/>
      </c>
      <c r="K657" s="1378"/>
      <c r="L657" s="284" t="str">
        <f>IF(SUM(L658:L666)=0,"",SUM(L658:L666))</f>
        <v/>
      </c>
      <c r="M657" s="284" t="str">
        <f>IF(SUM(M658:M666)=0,"",SUM(M658:M666))</f>
        <v/>
      </c>
      <c r="N657" s="284" t="str">
        <f>IF(SUM(N658:N666)=0,"",SUM(N658:N666))</f>
        <v/>
      </c>
      <c r="O657" s="284" t="str">
        <f>IF(SUM(O658:O666)=0,"",SUM(O658:O666))</f>
        <v/>
      </c>
      <c r="P657" s="277"/>
      <c r="Q657" s="1379"/>
      <c r="R657" s="1380"/>
      <c r="S657" s="259"/>
      <c r="T657" s="257"/>
      <c r="U657" s="180"/>
    </row>
    <row r="658" spans="2:21" ht="18.75" hidden="1" customHeight="1">
      <c r="B658" s="1363"/>
      <c r="C658" s="260" t="s">
        <v>147</v>
      </c>
      <c r="D658" s="261"/>
      <c r="E658" s="287">
        <f>SUM(F658:H658)</f>
        <v>0</v>
      </c>
      <c r="F658" s="287" t="str">
        <f>IF($C$657="","",IF('⑧1.活動計画変更（PR）'!$C$136="変更",'⑦2.変更活動積算内訳（PR）'!M658,'①7.積算内訳（PR）'!F657))</f>
        <v/>
      </c>
      <c r="G658" s="287" t="str">
        <f>IF($C$657="","",IF('⑧1.活動計画変更（PR）'!$C$136="変更",'⑦2.変更活動積算内訳（PR）'!N658,'①7.積算内訳（PR）'!G657))</f>
        <v/>
      </c>
      <c r="H658" s="752" t="str">
        <f>IF($C$657="","",IF('⑧1.活動計画変更（PR）'!$C$136="変更",'⑦2.変更活動積算内訳（PR）'!O658,'①7.積算内訳（PR）'!H657))</f>
        <v/>
      </c>
      <c r="I658" s="1779" t="str">
        <f>IF('⑧1.活動計画変更（PR）'!C137="選択","",IF('⑧1.活動計画変更（PR）'!C137="変更",'⑧1.活動計画変更（PR）'!C137,IF('⑧1.活動計画変更（PR）'!C137="中止","中止","")))</f>
        <v/>
      </c>
      <c r="J658" s="260" t="s">
        <v>147</v>
      </c>
      <c r="K658" s="261"/>
      <c r="L658" s="287" t="str">
        <f>IF(SUM(M658:O658)=0,"",SUM(M658:O658))</f>
        <v/>
      </c>
      <c r="M658" s="262"/>
      <c r="N658" s="262"/>
      <c r="O658" s="262"/>
      <c r="P658" s="1366"/>
      <c r="Q658" s="1369"/>
      <c r="R658" s="1370"/>
      <c r="S658" s="268"/>
      <c r="T658" s="270"/>
      <c r="U658" s="180"/>
    </row>
    <row r="659" spans="2:21" ht="18.75" hidden="1" customHeight="1">
      <c r="B659" s="1364"/>
      <c r="C659" s="264" t="s">
        <v>148</v>
      </c>
      <c r="D659" s="265"/>
      <c r="E659" s="288">
        <f t="shared" ref="E659:E665" si="132">SUM(F659:H659)</f>
        <v>0</v>
      </c>
      <c r="F659" s="288" t="str">
        <f>IF($C$657="","",IF('⑧1.活動計画変更（PR）'!$C$136="変更",'⑦2.変更活動積算内訳（PR）'!M659,'①7.積算内訳（PR）'!F658))</f>
        <v/>
      </c>
      <c r="G659" s="288" t="str">
        <f>IF($C$657="","",IF('⑧1.活動計画変更（PR）'!$C$136="変更",'⑦2.変更活動積算内訳（PR）'!N659,'①7.積算内訳（PR）'!G658))</f>
        <v/>
      </c>
      <c r="H659" s="753" t="str">
        <f>IF($C$657="","",IF('⑧1.活動計画変更（PR）'!$C$136="変更",'⑦2.変更活動積算内訳（PR）'!O659,'①7.積算内訳（PR）'!H658))</f>
        <v/>
      </c>
      <c r="I659" s="1780"/>
      <c r="J659" s="264" t="s">
        <v>148</v>
      </c>
      <c r="K659" s="265"/>
      <c r="L659" s="288" t="str">
        <f t="shared" ref="L659:L666" si="133">IF(SUM(M659:O659)=0,"",SUM(M659:O659))</f>
        <v/>
      </c>
      <c r="M659" s="266"/>
      <c r="N659" s="266"/>
      <c r="O659" s="266"/>
      <c r="P659" s="1367"/>
      <c r="Q659" s="1371"/>
      <c r="R659" s="1372"/>
      <c r="S659" s="259"/>
      <c r="T659" s="257"/>
      <c r="U659" s="180"/>
    </row>
    <row r="660" spans="2:21" ht="18.75" hidden="1" customHeight="1">
      <c r="B660" s="1364"/>
      <c r="C660" s="264" t="s">
        <v>149</v>
      </c>
      <c r="D660" s="265"/>
      <c r="E660" s="288">
        <f t="shared" si="132"/>
        <v>0</v>
      </c>
      <c r="F660" s="288" t="str">
        <f>IF($C$657="","",IF('⑧1.活動計画変更（PR）'!$C$136="変更",'⑦2.変更活動積算内訳（PR）'!M660,'①7.積算内訳（PR）'!F659))</f>
        <v/>
      </c>
      <c r="G660" s="288" t="str">
        <f>IF($C$657="","",IF('⑧1.活動計画変更（PR）'!$C$136="変更",'⑦2.変更活動積算内訳（PR）'!N660,'①7.積算内訳（PR）'!G659))</f>
        <v/>
      </c>
      <c r="H660" s="753" t="str">
        <f>IF($C$657="","",IF('⑧1.活動計画変更（PR）'!$C$136="変更",'⑦2.変更活動積算内訳（PR）'!O660,'①7.積算内訳（PR）'!H659))</f>
        <v/>
      </c>
      <c r="I660" s="1780"/>
      <c r="J660" s="264" t="s">
        <v>149</v>
      </c>
      <c r="K660" s="265"/>
      <c r="L660" s="288" t="str">
        <f t="shared" si="133"/>
        <v/>
      </c>
      <c r="M660" s="266"/>
      <c r="N660" s="266"/>
      <c r="O660" s="266"/>
      <c r="P660" s="1367"/>
      <c r="Q660" s="1371"/>
      <c r="R660" s="1372"/>
      <c r="S660" s="259"/>
      <c r="T660" s="257"/>
      <c r="U660" s="180"/>
    </row>
    <row r="661" spans="2:21" ht="18.75" hidden="1" customHeight="1">
      <c r="B661" s="1364"/>
      <c r="C661" s="269" t="s">
        <v>150</v>
      </c>
      <c r="D661" s="265"/>
      <c r="E661" s="288">
        <f t="shared" si="132"/>
        <v>0</v>
      </c>
      <c r="F661" s="288" t="str">
        <f>IF($C$657="","",IF('⑧1.活動計画変更（PR）'!$C$136="変更",'⑦2.変更活動積算内訳（PR）'!M661,'①7.積算内訳（PR）'!F660))</f>
        <v/>
      </c>
      <c r="G661" s="288" t="str">
        <f>IF($C$657="","",IF('⑧1.活動計画変更（PR）'!$C$136="変更",'⑦2.変更活動積算内訳（PR）'!N661,'①7.積算内訳（PR）'!G660))</f>
        <v/>
      </c>
      <c r="H661" s="753" t="str">
        <f>IF($C$657="","",IF('⑧1.活動計画変更（PR）'!$C$136="変更",'⑦2.変更活動積算内訳（PR）'!O661,'①7.積算内訳（PR）'!H660))</f>
        <v/>
      </c>
      <c r="I661" s="1780"/>
      <c r="J661" s="269" t="s">
        <v>150</v>
      </c>
      <c r="K661" s="265"/>
      <c r="L661" s="288" t="str">
        <f t="shared" si="133"/>
        <v/>
      </c>
      <c r="M661" s="266"/>
      <c r="N661" s="266"/>
      <c r="O661" s="266"/>
      <c r="P661" s="1367"/>
      <c r="Q661" s="1371"/>
      <c r="R661" s="1372"/>
      <c r="S661" s="259"/>
      <c r="T661" s="257"/>
      <c r="U661" s="180"/>
    </row>
    <row r="662" spans="2:21" ht="18.75" hidden="1" customHeight="1">
      <c r="B662" s="1364"/>
      <c r="C662" s="264" t="s">
        <v>151</v>
      </c>
      <c r="D662" s="265"/>
      <c r="E662" s="288">
        <f t="shared" si="132"/>
        <v>0</v>
      </c>
      <c r="F662" s="288" t="str">
        <f>IF($C$657="","",IF('⑧1.活動計画変更（PR）'!$C$136="変更",'⑦2.変更活動積算内訳（PR）'!M662,'①7.積算内訳（PR）'!F661))</f>
        <v/>
      </c>
      <c r="G662" s="288" t="str">
        <f>IF($C$657="","",IF('⑧1.活動計画変更（PR）'!$C$136="変更",'⑦2.変更活動積算内訳（PR）'!N662,'①7.積算内訳（PR）'!G661))</f>
        <v/>
      </c>
      <c r="H662" s="753" t="str">
        <f>IF($C$657="","",IF('⑧1.活動計画変更（PR）'!$C$136="変更",'⑦2.変更活動積算内訳（PR）'!O662,'①7.積算内訳（PR）'!H661))</f>
        <v/>
      </c>
      <c r="I662" s="1780"/>
      <c r="J662" s="264" t="s">
        <v>151</v>
      </c>
      <c r="K662" s="265"/>
      <c r="L662" s="288" t="str">
        <f t="shared" si="133"/>
        <v/>
      </c>
      <c r="M662" s="266"/>
      <c r="N662" s="266"/>
      <c r="O662" s="266"/>
      <c r="P662" s="1367"/>
      <c r="Q662" s="1371"/>
      <c r="R662" s="1372"/>
      <c r="S662" s="268"/>
      <c r="T662" s="270"/>
      <c r="U662" s="180"/>
    </row>
    <row r="663" spans="2:21" ht="18.75" hidden="1" customHeight="1">
      <c r="B663" s="1364"/>
      <c r="C663" s="264" t="s">
        <v>152</v>
      </c>
      <c r="D663" s="265"/>
      <c r="E663" s="288">
        <f t="shared" si="132"/>
        <v>0</v>
      </c>
      <c r="F663" s="754" t="str">
        <f>IF($C$657="","",IF('⑧1.活動計画変更（PR）'!$C$136="変更",'⑦2.変更活動積算内訳（PR）'!M663,'①7.積算内訳（PR）'!F662))</f>
        <v/>
      </c>
      <c r="G663" s="754" t="str">
        <f>IF($C$657="","",IF('⑧1.活動計画変更（PR）'!$C$136="変更",'⑦2.変更活動積算内訳（PR）'!N663,'①7.積算内訳（PR）'!G662))</f>
        <v/>
      </c>
      <c r="H663" s="753" t="str">
        <f>IF($C$657="","",IF('⑧1.活動計画変更（PR）'!$C$136="変更",'⑦2.変更活動積算内訳（PR）'!O663,'①7.積算内訳（PR）'!H662))</f>
        <v/>
      </c>
      <c r="I663" s="1780"/>
      <c r="J663" s="264" t="s">
        <v>152</v>
      </c>
      <c r="K663" s="265"/>
      <c r="L663" s="288" t="str">
        <f t="shared" si="133"/>
        <v/>
      </c>
      <c r="M663" s="278"/>
      <c r="N663" s="278"/>
      <c r="O663" s="278"/>
      <c r="P663" s="1367"/>
      <c r="Q663" s="1371"/>
      <c r="R663" s="1372"/>
      <c r="S663" s="268"/>
      <c r="T663" s="270"/>
      <c r="U663" s="180"/>
    </row>
    <row r="664" spans="2:21" ht="18.75" hidden="1" customHeight="1">
      <c r="B664" s="1364"/>
      <c r="C664" s="272" t="s">
        <v>631</v>
      </c>
      <c r="D664" s="265"/>
      <c r="E664" s="288">
        <f t="shared" si="132"/>
        <v>0</v>
      </c>
      <c r="F664" s="288" t="str">
        <f>IF($C$657="","",IF('⑧1.活動計画変更（PR）'!$C$136="変更",'⑦2.変更活動積算内訳（PR）'!M664,'①7.積算内訳（PR）'!F663))</f>
        <v/>
      </c>
      <c r="G664" s="288" t="str">
        <f>IF($C$657="","",IF('⑧1.活動計画変更（PR）'!$C$136="変更",'⑦2.変更活動積算内訳（PR）'!N664,'①7.積算内訳（PR）'!G663))</f>
        <v/>
      </c>
      <c r="H664" s="753" t="str">
        <f>IF($C$657="","",IF('⑧1.活動計画変更（PR）'!$C$136="変更",'⑦2.変更活動積算内訳（PR）'!O664,'①7.積算内訳（PR）'!H663))</f>
        <v/>
      </c>
      <c r="I664" s="1780"/>
      <c r="J664" s="272" t="s">
        <v>631</v>
      </c>
      <c r="K664" s="265"/>
      <c r="L664" s="288" t="str">
        <f t="shared" si="133"/>
        <v/>
      </c>
      <c r="M664" s="266"/>
      <c r="N664" s="266"/>
      <c r="O664" s="266"/>
      <c r="P664" s="1367"/>
      <c r="Q664" s="1371"/>
      <c r="R664" s="1372"/>
      <c r="S664" s="268"/>
      <c r="T664" s="270"/>
      <c r="U664" s="180"/>
    </row>
    <row r="665" spans="2:21" ht="18.75" hidden="1" customHeight="1">
      <c r="B665" s="1364"/>
      <c r="C665" s="264" t="s">
        <v>153</v>
      </c>
      <c r="D665" s="265"/>
      <c r="E665" s="288">
        <f t="shared" si="132"/>
        <v>0</v>
      </c>
      <c r="F665" s="288" t="str">
        <f>IF($C$657="","",IF('⑧1.活動計画変更（PR）'!$C$136="変更",'⑦2.変更活動積算内訳（PR）'!M665,'①7.積算内訳（PR）'!F664))</f>
        <v/>
      </c>
      <c r="G665" s="288" t="str">
        <f>IF($C$657="","",IF('⑧1.活動計画変更（PR）'!$C$136="変更",'⑦2.変更活動積算内訳（PR）'!N665,'①7.積算内訳（PR）'!G664))</f>
        <v/>
      </c>
      <c r="H665" s="753" t="str">
        <f>IF($C$657="","",IF('⑧1.活動計画変更（PR）'!$C$136="変更",'⑦2.変更活動積算内訳（PR）'!O665,'①7.積算内訳（PR）'!H664))</f>
        <v/>
      </c>
      <c r="I665" s="1780"/>
      <c r="J665" s="264" t="s">
        <v>153</v>
      </c>
      <c r="K665" s="265"/>
      <c r="L665" s="288" t="str">
        <f t="shared" si="133"/>
        <v/>
      </c>
      <c r="M665" s="266"/>
      <c r="N665" s="266"/>
      <c r="O665" s="266"/>
      <c r="P665" s="1367"/>
      <c r="Q665" s="1371"/>
      <c r="R665" s="1372"/>
      <c r="S665" s="268"/>
      <c r="T665" s="270"/>
      <c r="U665" s="180"/>
    </row>
    <row r="666" spans="2:21" ht="18.75" hidden="1" customHeight="1" thickBot="1">
      <c r="B666" s="1364"/>
      <c r="C666" s="837" t="s">
        <v>154</v>
      </c>
      <c r="D666" s="758" t="str">
        <f>IF('①7.積算内訳（PR）'!D665="","",'①7.積算内訳（PR）'!D665)</f>
        <v/>
      </c>
      <c r="E666" s="761">
        <f>SUM(F666:H666)</f>
        <v>0</v>
      </c>
      <c r="F666" s="289" t="str">
        <f>IF($C$657="","",IF('⑧1.活動計画変更（PR）'!$C$136="変更",'⑦2.変更活動積算内訳（PR）'!M666,'①7.積算内訳（PR）'!F665))</f>
        <v/>
      </c>
      <c r="G666" s="289" t="str">
        <f>IF($C$657="","",IF('⑧1.活動計画変更（PR）'!$C$136="変更",'⑦2.変更活動積算内訳（PR）'!N666,'①7.積算内訳（PR）'!G665))</f>
        <v/>
      </c>
      <c r="H666" s="755" t="str">
        <f>IF($C$657="","",IF('⑧1.活動計画変更（PR）'!$C$136="変更",'⑦2.変更活動積算内訳（PR）'!O666,'①7.積算内訳（PR）'!H665))</f>
        <v/>
      </c>
      <c r="I666" s="1781"/>
      <c r="J666" s="273" t="s">
        <v>154</v>
      </c>
      <c r="K666" s="274"/>
      <c r="L666" s="761" t="str">
        <f t="shared" si="133"/>
        <v/>
      </c>
      <c r="M666" s="748"/>
      <c r="N666" s="748"/>
      <c r="O666" s="748"/>
      <c r="P666" s="1367"/>
      <c r="Q666" s="1404"/>
      <c r="R666" s="1405"/>
      <c r="S666" s="268"/>
      <c r="T666" s="270"/>
      <c r="U666" s="180"/>
    </row>
    <row r="667" spans="2:21" ht="37.5" hidden="1" customHeight="1">
      <c r="B667" s="285" t="str">
        <f>IF('⑧1.活動計画変更（PR）'!B138="","",'⑧1.活動計画変更（PR）'!B138)</f>
        <v/>
      </c>
      <c r="C667" s="1359" t="str">
        <f>IF(B667="","",IF('⑧1.活動計画変更（PR）'!D138="","",'⑧1.活動計画変更（PR）'!D138))</f>
        <v/>
      </c>
      <c r="D667" s="1360"/>
      <c r="E667" s="286">
        <f>SUM(E668:E676)</f>
        <v>0</v>
      </c>
      <c r="F667" s="286">
        <f>SUM(F668:F676)</f>
        <v>0</v>
      </c>
      <c r="G667" s="286">
        <f>SUM(G668:G676)</f>
        <v>0</v>
      </c>
      <c r="H667" s="757">
        <f>SUM(H668:H676)</f>
        <v>0</v>
      </c>
      <c r="I667" s="760" t="str">
        <f>IF('⑧1.活動計画変更（PR）'!C139="変更",'⑧1.活動計画変更（PR）'!B138,IF('⑧1.活動計画変更（PR）'!C139="中止",'⑧1.活動計画変更（PR）'!B138,""))</f>
        <v/>
      </c>
      <c r="J667" s="1377" t="str">
        <f>IF('⑧1.活動計画変更（PR）'!C139="変更",'⑧1.活動計画変更（PR）'!D139,"")</f>
        <v/>
      </c>
      <c r="K667" s="1378"/>
      <c r="L667" s="286" t="str">
        <f>IF(SUM(L668:L676)=0,"",SUM(L668:L676))</f>
        <v/>
      </c>
      <c r="M667" s="286" t="str">
        <f>IF(SUM(M668:M676)=0,"",SUM(M668:M676))</f>
        <v/>
      </c>
      <c r="N667" s="286" t="str">
        <f>IF(SUM(N668:N676)=0,"",SUM(N668:N676))</f>
        <v/>
      </c>
      <c r="O667" s="286" t="str">
        <f>IF(SUM(O668:O676)=0,"",SUM(O668:O676))</f>
        <v/>
      </c>
      <c r="P667" s="280"/>
      <c r="Q667" s="1361"/>
      <c r="R667" s="1362"/>
      <c r="S667" s="259"/>
      <c r="T667" s="257"/>
      <c r="U667" s="180"/>
    </row>
    <row r="668" spans="2:21" ht="18.75" hidden="1" customHeight="1">
      <c r="B668" s="1363"/>
      <c r="C668" s="260" t="s">
        <v>147</v>
      </c>
      <c r="D668" s="261"/>
      <c r="E668" s="287">
        <f>SUM(F668:H668)</f>
        <v>0</v>
      </c>
      <c r="F668" s="287" t="str">
        <f>IF($C$667="","",IF('⑧1.活動計画変更（PR）'!$C$138="変更",'⑦2.変更活動積算内訳（PR）'!M668,'①7.積算内訳（PR）'!F667))</f>
        <v/>
      </c>
      <c r="G668" s="287" t="str">
        <f>IF($C$667="","",IF('⑧1.活動計画変更（PR）'!$C$138="変更",'⑦2.変更活動積算内訳（PR）'!N668,'①7.積算内訳（PR）'!G667))</f>
        <v/>
      </c>
      <c r="H668" s="752" t="str">
        <f>IF($C$667="","",IF('⑧1.活動計画変更（PR）'!$C$138="変更",'⑦2.変更活動積算内訳（PR）'!O668,'①7.積算内訳（PR）'!H667))</f>
        <v/>
      </c>
      <c r="I668" s="1779" t="str">
        <f>IF('⑧1.活動計画変更（PR）'!C139="選択","",IF('⑧1.活動計画変更（PR）'!C139="変更",'⑧1.活動計画変更（PR）'!C139,IF('⑧1.活動計画変更（PR）'!C139="中止","中止","")))</f>
        <v/>
      </c>
      <c r="J668" s="260" t="s">
        <v>147</v>
      </c>
      <c r="K668" s="261"/>
      <c r="L668" s="287" t="str">
        <f>IF(SUM(M668:O668)=0,"",SUM(M668:O668))</f>
        <v/>
      </c>
      <c r="M668" s="262"/>
      <c r="N668" s="262"/>
      <c r="O668" s="262"/>
      <c r="P668" s="1366"/>
      <c r="Q668" s="1369"/>
      <c r="R668" s="1370"/>
      <c r="S668" s="268"/>
      <c r="T668" s="270"/>
      <c r="U668" s="180"/>
    </row>
    <row r="669" spans="2:21" ht="18.75" hidden="1" customHeight="1">
      <c r="B669" s="1364"/>
      <c r="C669" s="264" t="s">
        <v>148</v>
      </c>
      <c r="D669" s="265"/>
      <c r="E669" s="288">
        <f t="shared" ref="E669:E675" si="134">SUM(F669:H669)</f>
        <v>0</v>
      </c>
      <c r="F669" s="288" t="str">
        <f>IF($C$667="","",IF('⑧1.活動計画変更（PR）'!$C$138="変更",'⑦2.変更活動積算内訳（PR）'!M669,'①7.積算内訳（PR）'!F668))</f>
        <v/>
      </c>
      <c r="G669" s="288" t="str">
        <f>IF($C$667="","",IF('⑧1.活動計画変更（PR）'!$C$138="変更",'⑦2.変更活動積算内訳（PR）'!N669,'①7.積算内訳（PR）'!G668))</f>
        <v/>
      </c>
      <c r="H669" s="753" t="str">
        <f>IF($C$667="","",IF('⑧1.活動計画変更（PR）'!$C$138="変更",'⑦2.変更活動積算内訳（PR）'!O669,'①7.積算内訳（PR）'!H668))</f>
        <v/>
      </c>
      <c r="I669" s="1780"/>
      <c r="J669" s="264" t="s">
        <v>148</v>
      </c>
      <c r="K669" s="265"/>
      <c r="L669" s="288" t="str">
        <f t="shared" ref="L669:L676" si="135">IF(SUM(M669:O669)=0,"",SUM(M669:O669))</f>
        <v/>
      </c>
      <c r="M669" s="266"/>
      <c r="N669" s="266"/>
      <c r="O669" s="266"/>
      <c r="P669" s="1367"/>
      <c r="Q669" s="1371"/>
      <c r="R669" s="1372"/>
      <c r="S669" s="259"/>
      <c r="T669" s="257"/>
      <c r="U669" s="180"/>
    </row>
    <row r="670" spans="2:21" ht="18.75" hidden="1" customHeight="1">
      <c r="B670" s="1364"/>
      <c r="C670" s="264" t="s">
        <v>149</v>
      </c>
      <c r="D670" s="265"/>
      <c r="E670" s="288">
        <f t="shared" si="134"/>
        <v>0</v>
      </c>
      <c r="F670" s="288" t="str">
        <f>IF($C$667="","",IF('⑧1.活動計画変更（PR）'!$C$138="変更",'⑦2.変更活動積算内訳（PR）'!M670,'①7.積算内訳（PR）'!F669))</f>
        <v/>
      </c>
      <c r="G670" s="288" t="str">
        <f>IF($C$667="","",IF('⑧1.活動計画変更（PR）'!$C$138="変更",'⑦2.変更活動積算内訳（PR）'!N670,'①7.積算内訳（PR）'!G669))</f>
        <v/>
      </c>
      <c r="H670" s="753" t="str">
        <f>IF($C$667="","",IF('⑧1.活動計画変更（PR）'!$C$138="変更",'⑦2.変更活動積算内訳（PR）'!O670,'①7.積算内訳（PR）'!H669))</f>
        <v/>
      </c>
      <c r="I670" s="1780"/>
      <c r="J670" s="264" t="s">
        <v>149</v>
      </c>
      <c r="K670" s="265"/>
      <c r="L670" s="288" t="str">
        <f t="shared" si="135"/>
        <v/>
      </c>
      <c r="M670" s="266"/>
      <c r="N670" s="266"/>
      <c r="O670" s="266"/>
      <c r="P670" s="1367"/>
      <c r="Q670" s="1371"/>
      <c r="R670" s="1372"/>
      <c r="S670" s="259"/>
      <c r="T670" s="257"/>
      <c r="U670" s="180"/>
    </row>
    <row r="671" spans="2:21" ht="18.75" hidden="1" customHeight="1">
      <c r="B671" s="1364"/>
      <c r="C671" s="269" t="s">
        <v>150</v>
      </c>
      <c r="D671" s="265"/>
      <c r="E671" s="288">
        <f t="shared" si="134"/>
        <v>0</v>
      </c>
      <c r="F671" s="288" t="str">
        <f>IF($C$667="","",IF('⑧1.活動計画変更（PR）'!$C$138="変更",'⑦2.変更活動積算内訳（PR）'!M671,'①7.積算内訳（PR）'!F670))</f>
        <v/>
      </c>
      <c r="G671" s="288" t="str">
        <f>IF($C$667="","",IF('⑧1.活動計画変更（PR）'!$C$138="変更",'⑦2.変更活動積算内訳（PR）'!N671,'①7.積算内訳（PR）'!G670))</f>
        <v/>
      </c>
      <c r="H671" s="753" t="str">
        <f>IF($C$667="","",IF('⑧1.活動計画変更（PR）'!$C$138="変更",'⑦2.変更活動積算内訳（PR）'!O671,'①7.積算内訳（PR）'!H670))</f>
        <v/>
      </c>
      <c r="I671" s="1780"/>
      <c r="J671" s="269" t="s">
        <v>150</v>
      </c>
      <c r="K671" s="265"/>
      <c r="L671" s="288" t="str">
        <f t="shared" si="135"/>
        <v/>
      </c>
      <c r="M671" s="266"/>
      <c r="N671" s="266"/>
      <c r="O671" s="266"/>
      <c r="P671" s="1367"/>
      <c r="Q671" s="1371"/>
      <c r="R671" s="1372"/>
      <c r="S671" s="259"/>
      <c r="T671" s="257"/>
      <c r="U671" s="180"/>
    </row>
    <row r="672" spans="2:21" ht="18.75" hidden="1" customHeight="1">
      <c r="B672" s="1364"/>
      <c r="C672" s="264" t="s">
        <v>151</v>
      </c>
      <c r="D672" s="265"/>
      <c r="E672" s="288">
        <f t="shared" si="134"/>
        <v>0</v>
      </c>
      <c r="F672" s="288" t="str">
        <f>IF($C$667="","",IF('⑧1.活動計画変更（PR）'!$C$138="変更",'⑦2.変更活動積算内訳（PR）'!M672,'①7.積算内訳（PR）'!F671))</f>
        <v/>
      </c>
      <c r="G672" s="288" t="str">
        <f>IF($C$667="","",IF('⑧1.活動計画変更（PR）'!$C$138="変更",'⑦2.変更活動積算内訳（PR）'!N672,'①7.積算内訳（PR）'!G671))</f>
        <v/>
      </c>
      <c r="H672" s="753" t="str">
        <f>IF($C$667="","",IF('⑧1.活動計画変更（PR）'!$C$138="変更",'⑦2.変更活動積算内訳（PR）'!O672,'①7.積算内訳（PR）'!H671))</f>
        <v/>
      </c>
      <c r="I672" s="1780"/>
      <c r="J672" s="264" t="s">
        <v>151</v>
      </c>
      <c r="K672" s="265"/>
      <c r="L672" s="288" t="str">
        <f t="shared" si="135"/>
        <v/>
      </c>
      <c r="M672" s="266"/>
      <c r="N672" s="266"/>
      <c r="O672" s="266"/>
      <c r="P672" s="1367"/>
      <c r="Q672" s="1371"/>
      <c r="R672" s="1372"/>
      <c r="S672" s="268"/>
      <c r="T672" s="270"/>
      <c r="U672" s="180"/>
    </row>
    <row r="673" spans="2:21" ht="18.75" hidden="1" customHeight="1">
      <c r="B673" s="1364"/>
      <c r="C673" s="264" t="s">
        <v>152</v>
      </c>
      <c r="D673" s="265"/>
      <c r="E673" s="288">
        <f t="shared" si="134"/>
        <v>0</v>
      </c>
      <c r="F673" s="754" t="str">
        <f>IF($C$667="","",IF('⑧1.活動計画変更（PR）'!$C$138="変更",'⑦2.変更活動積算内訳（PR）'!M673,'①7.積算内訳（PR）'!F672))</f>
        <v/>
      </c>
      <c r="G673" s="754" t="str">
        <f>IF($C$667="","",IF('⑧1.活動計画変更（PR）'!$C$138="変更",'⑦2.変更活動積算内訳（PR）'!N673,'①7.積算内訳（PR）'!G672))</f>
        <v/>
      </c>
      <c r="H673" s="753" t="str">
        <f>IF($C$667="","",IF('⑧1.活動計画変更（PR）'!$C$138="変更",'⑦2.変更活動積算内訳（PR）'!O673,'①7.積算内訳（PR）'!H672))</f>
        <v/>
      </c>
      <c r="I673" s="1780"/>
      <c r="J673" s="264" t="s">
        <v>152</v>
      </c>
      <c r="K673" s="265"/>
      <c r="L673" s="288" t="str">
        <f t="shared" si="135"/>
        <v/>
      </c>
      <c r="M673" s="278"/>
      <c r="N673" s="278"/>
      <c r="O673" s="278"/>
      <c r="P673" s="1367"/>
      <c r="Q673" s="1373"/>
      <c r="R673" s="1374"/>
      <c r="S673" s="268"/>
      <c r="T673" s="270"/>
      <c r="U673" s="180"/>
    </row>
    <row r="674" spans="2:21" ht="18.75" hidden="1" customHeight="1">
      <c r="B674" s="1364"/>
      <c r="C674" s="272" t="s">
        <v>631</v>
      </c>
      <c r="D674" s="265"/>
      <c r="E674" s="288">
        <f t="shared" si="134"/>
        <v>0</v>
      </c>
      <c r="F674" s="288" t="str">
        <f>IF($C$667="","",IF('⑧1.活動計画変更（PR）'!$C$138="変更",'⑦2.変更活動積算内訳（PR）'!M674,'①7.積算内訳（PR）'!F673))</f>
        <v/>
      </c>
      <c r="G674" s="288" t="str">
        <f>IF($C$667="","",IF('⑧1.活動計画変更（PR）'!$C$138="変更",'⑦2.変更活動積算内訳（PR）'!N674,'①7.積算内訳（PR）'!G673))</f>
        <v/>
      </c>
      <c r="H674" s="753" t="str">
        <f>IF($C$667="","",IF('⑧1.活動計画変更（PR）'!$C$138="変更",'⑦2.変更活動積算内訳（PR）'!O674,'①7.積算内訳（PR）'!H673))</f>
        <v/>
      </c>
      <c r="I674" s="1780"/>
      <c r="J674" s="272" t="s">
        <v>631</v>
      </c>
      <c r="K674" s="265"/>
      <c r="L674" s="288" t="str">
        <f t="shared" si="135"/>
        <v/>
      </c>
      <c r="M674" s="266"/>
      <c r="N674" s="266"/>
      <c r="O674" s="266"/>
      <c r="P674" s="1367"/>
      <c r="Q674" s="1371"/>
      <c r="R674" s="1372"/>
      <c r="S674" s="268"/>
      <c r="T674" s="270"/>
      <c r="U674" s="180"/>
    </row>
    <row r="675" spans="2:21" ht="18.75" hidden="1" customHeight="1">
      <c r="B675" s="1364"/>
      <c r="C675" s="264" t="s">
        <v>153</v>
      </c>
      <c r="D675" s="265"/>
      <c r="E675" s="288">
        <f t="shared" si="134"/>
        <v>0</v>
      </c>
      <c r="F675" s="288" t="str">
        <f>IF($C$667="","",IF('⑧1.活動計画変更（PR）'!$C$138="変更",'⑦2.変更活動積算内訳（PR）'!M675,'①7.積算内訳（PR）'!F674))</f>
        <v/>
      </c>
      <c r="G675" s="288" t="str">
        <f>IF($C$667="","",IF('⑧1.活動計画変更（PR）'!$C$138="変更",'⑦2.変更活動積算内訳（PR）'!N675,'①7.積算内訳（PR）'!G674))</f>
        <v/>
      </c>
      <c r="H675" s="753" t="str">
        <f>IF($C$667="","",IF('⑧1.活動計画変更（PR）'!$C$138="変更",'⑦2.変更活動積算内訳（PR）'!O675,'①7.積算内訳（PR）'!H674))</f>
        <v/>
      </c>
      <c r="I675" s="1780"/>
      <c r="J675" s="264" t="s">
        <v>153</v>
      </c>
      <c r="K675" s="265"/>
      <c r="L675" s="288" t="str">
        <f t="shared" si="135"/>
        <v/>
      </c>
      <c r="M675" s="266"/>
      <c r="N675" s="266"/>
      <c r="O675" s="266"/>
      <c r="P675" s="1367"/>
      <c r="Q675" s="1371"/>
      <c r="R675" s="1372"/>
      <c r="S675" s="268"/>
      <c r="T675" s="270"/>
      <c r="U675" s="180"/>
    </row>
    <row r="676" spans="2:21" ht="18.75" hidden="1" customHeight="1" thickBot="1">
      <c r="B676" s="1365"/>
      <c r="C676" s="273" t="s">
        <v>154</v>
      </c>
      <c r="D676" s="758" t="str">
        <f>IF('①7.積算内訳（PR）'!D675="","",'①7.積算内訳（PR）'!D675)</f>
        <v/>
      </c>
      <c r="E676" s="289">
        <f>SUM(F676:H676)</f>
        <v>0</v>
      </c>
      <c r="F676" s="289" t="str">
        <f>IF($C$667="","",IF('⑧1.活動計画変更（PR）'!$C$138="変更",'⑦2.変更活動積算内訳（PR）'!M676,'①7.積算内訳（PR）'!F675))</f>
        <v/>
      </c>
      <c r="G676" s="289" t="str">
        <f>IF($C$667="","",IF('⑧1.活動計画変更（PR）'!$C$138="変更",'⑦2.変更活動積算内訳（PR）'!N676,'①7.積算内訳（PR）'!G675))</f>
        <v/>
      </c>
      <c r="H676" s="755" t="str">
        <f>IF($C$667="","",IF('⑧1.活動計画変更（PR）'!$C$138="変更",'⑦2.変更活動積算内訳（PR）'!O676,'①7.積算内訳（PR）'!H675))</f>
        <v/>
      </c>
      <c r="I676" s="1781"/>
      <c r="J676" s="273" t="s">
        <v>154</v>
      </c>
      <c r="K676" s="274"/>
      <c r="L676" s="289" t="str">
        <f t="shared" si="135"/>
        <v/>
      </c>
      <c r="M676" s="275"/>
      <c r="N676" s="275"/>
      <c r="O676" s="275"/>
      <c r="P676" s="1368"/>
      <c r="Q676" s="1375"/>
      <c r="R676" s="1376"/>
      <c r="S676" s="268"/>
      <c r="T676" s="270"/>
      <c r="U676" s="180"/>
    </row>
    <row r="677" spans="2:21" ht="37.5" hidden="1" customHeight="1">
      <c r="B677" s="204" t="str">
        <f>IF('⑧1.活動計画変更（PR）'!B140="","",'⑧1.活動計画変更（PR）'!B140)</f>
        <v/>
      </c>
      <c r="C677" s="1377" t="str">
        <f>IF(B677="","",IF('⑧1.活動計画変更（PR）'!D140="","",'⑧1.活動計画変更（PR）'!D140))</f>
        <v/>
      </c>
      <c r="D677" s="1378"/>
      <c r="E677" s="284">
        <f>SUM(E678:E686)</f>
        <v>0</v>
      </c>
      <c r="F677" s="284">
        <f>SUM(F678:F686)</f>
        <v>0</v>
      </c>
      <c r="G677" s="284">
        <f>SUM(G678:G686)</f>
        <v>0</v>
      </c>
      <c r="H677" s="756">
        <f>SUM(H678:H686)</f>
        <v>0</v>
      </c>
      <c r="I677" s="760" t="str">
        <f>IF('⑧1.活動計画変更（PR）'!C141="変更",'⑧1.活動計画変更（PR）'!B140,IF('⑧1.活動計画変更（PR）'!C141="中止",'⑧1.活動計画変更（PR）'!B140,""))</f>
        <v/>
      </c>
      <c r="J677" s="1377" t="str">
        <f>IF('⑧1.活動計画変更（PR）'!C141="変更",'⑧1.活動計画変更（PR）'!D141,"")</f>
        <v/>
      </c>
      <c r="K677" s="1378"/>
      <c r="L677" s="284" t="str">
        <f>IF(SUM(L678:L686)=0,"",SUM(L678:L686))</f>
        <v/>
      </c>
      <c r="M677" s="284" t="str">
        <f>IF(SUM(M678:M686)=0,"",SUM(M678:M686))</f>
        <v/>
      </c>
      <c r="N677" s="284" t="str">
        <f>IF(SUM(N678:N686)=0,"",SUM(N678:N686))</f>
        <v/>
      </c>
      <c r="O677" s="284" t="str">
        <f>IF(SUM(O678:O686)=0,"",SUM(O678:O686))</f>
        <v/>
      </c>
      <c r="P677" s="277"/>
      <c r="Q677" s="1379"/>
      <c r="R677" s="1380"/>
      <c r="S677" s="259"/>
      <c r="T677" s="257"/>
      <c r="U677" s="180"/>
    </row>
    <row r="678" spans="2:21" ht="18.75" hidden="1" customHeight="1">
      <c r="B678" s="1363"/>
      <c r="C678" s="260" t="s">
        <v>147</v>
      </c>
      <c r="D678" s="261"/>
      <c r="E678" s="287">
        <f>SUM(F678:H678)</f>
        <v>0</v>
      </c>
      <c r="F678" s="287" t="str">
        <f>IF($C$677="","",IF('⑧1.活動計画変更（PR）'!$C$140="変更",'⑦2.変更活動積算内訳（PR）'!M678,'①7.積算内訳（PR）'!F677))</f>
        <v/>
      </c>
      <c r="G678" s="287" t="str">
        <f>IF($C$677="","",IF('⑧1.活動計画変更（PR）'!$C$140="変更",'⑦2.変更活動積算内訳（PR）'!N678,'①7.積算内訳（PR）'!G677))</f>
        <v/>
      </c>
      <c r="H678" s="752" t="str">
        <f>IF($C$677="","",IF('⑧1.活動計画変更（PR）'!$C$140="変更",'⑦2.変更活動積算内訳（PR）'!O678,'①7.積算内訳（PR）'!H677))</f>
        <v/>
      </c>
      <c r="I678" s="1779" t="str">
        <f>IF('⑧1.活動計画変更（PR）'!C141="選択","",IF('⑧1.活動計画変更（PR）'!C141="変更",'⑧1.活動計画変更（PR）'!C141,IF('⑧1.活動計画変更（PR）'!C141="中止","中止","")))</f>
        <v/>
      </c>
      <c r="J678" s="260" t="s">
        <v>147</v>
      </c>
      <c r="K678" s="261"/>
      <c r="L678" s="287" t="str">
        <f>IF(SUM(M678:O678)=0,"",SUM(M678:O678))</f>
        <v/>
      </c>
      <c r="M678" s="262"/>
      <c r="N678" s="262"/>
      <c r="O678" s="262"/>
      <c r="P678" s="1366"/>
      <c r="Q678" s="1369"/>
      <c r="R678" s="1370"/>
      <c r="S678" s="268"/>
      <c r="T678" s="270"/>
      <c r="U678" s="180"/>
    </row>
    <row r="679" spans="2:21" ht="18.75" hidden="1" customHeight="1">
      <c r="B679" s="1364"/>
      <c r="C679" s="264" t="s">
        <v>148</v>
      </c>
      <c r="D679" s="265"/>
      <c r="E679" s="288">
        <f t="shared" ref="E679:E685" si="136">SUM(F679:H679)</f>
        <v>0</v>
      </c>
      <c r="F679" s="288" t="str">
        <f>IF($C$677="","",IF('⑧1.活動計画変更（PR）'!$C$140="変更",'⑦2.変更活動積算内訳（PR）'!M679,'①7.積算内訳（PR）'!F678))</f>
        <v/>
      </c>
      <c r="G679" s="288" t="str">
        <f>IF($C$677="","",IF('⑧1.活動計画変更（PR）'!$C$140="変更",'⑦2.変更活動積算内訳（PR）'!N679,'①7.積算内訳（PR）'!G678))</f>
        <v/>
      </c>
      <c r="H679" s="753" t="str">
        <f>IF($C$677="","",IF('⑧1.活動計画変更（PR）'!$C$140="変更",'⑦2.変更活動積算内訳（PR）'!O679,'①7.積算内訳（PR）'!H678))</f>
        <v/>
      </c>
      <c r="I679" s="1780"/>
      <c r="J679" s="264" t="s">
        <v>148</v>
      </c>
      <c r="K679" s="265"/>
      <c r="L679" s="288" t="str">
        <f t="shared" ref="L679:L686" si="137">IF(SUM(M679:O679)=0,"",SUM(M679:O679))</f>
        <v/>
      </c>
      <c r="M679" s="266"/>
      <c r="N679" s="266"/>
      <c r="O679" s="266"/>
      <c r="P679" s="1367"/>
      <c r="Q679" s="1371"/>
      <c r="R679" s="1372"/>
      <c r="S679" s="259"/>
      <c r="T679" s="257"/>
      <c r="U679" s="180"/>
    </row>
    <row r="680" spans="2:21" ht="18.75" hidden="1" customHeight="1">
      <c r="B680" s="1364"/>
      <c r="C680" s="264" t="s">
        <v>149</v>
      </c>
      <c r="D680" s="265"/>
      <c r="E680" s="288">
        <f t="shared" si="136"/>
        <v>0</v>
      </c>
      <c r="F680" s="288" t="str">
        <f>IF($C$677="","",IF('⑧1.活動計画変更（PR）'!$C$140="変更",'⑦2.変更活動積算内訳（PR）'!M680,'①7.積算内訳（PR）'!F679))</f>
        <v/>
      </c>
      <c r="G680" s="288" t="str">
        <f>IF($C$677="","",IF('⑧1.活動計画変更（PR）'!$C$140="変更",'⑦2.変更活動積算内訳（PR）'!N680,'①7.積算内訳（PR）'!G679))</f>
        <v/>
      </c>
      <c r="H680" s="753" t="str">
        <f>IF($C$677="","",IF('⑧1.活動計画変更（PR）'!$C$140="変更",'⑦2.変更活動積算内訳（PR）'!O680,'①7.積算内訳（PR）'!H679))</f>
        <v/>
      </c>
      <c r="I680" s="1780"/>
      <c r="J680" s="264" t="s">
        <v>149</v>
      </c>
      <c r="K680" s="265"/>
      <c r="L680" s="288" t="str">
        <f t="shared" si="137"/>
        <v/>
      </c>
      <c r="M680" s="266"/>
      <c r="N680" s="266"/>
      <c r="O680" s="266"/>
      <c r="P680" s="1367"/>
      <c r="Q680" s="1371"/>
      <c r="R680" s="1372"/>
      <c r="S680" s="259"/>
      <c r="T680" s="257"/>
      <c r="U680" s="180"/>
    </row>
    <row r="681" spans="2:21" ht="18.75" hidden="1" customHeight="1">
      <c r="B681" s="1364"/>
      <c r="C681" s="269" t="s">
        <v>150</v>
      </c>
      <c r="D681" s="265"/>
      <c r="E681" s="288">
        <f t="shared" si="136"/>
        <v>0</v>
      </c>
      <c r="F681" s="288" t="str">
        <f>IF($C$677="","",IF('⑧1.活動計画変更（PR）'!$C$140="変更",'⑦2.変更活動積算内訳（PR）'!M681,'①7.積算内訳（PR）'!F680))</f>
        <v/>
      </c>
      <c r="G681" s="288" t="str">
        <f>IF($C$677="","",IF('⑧1.活動計画変更（PR）'!$C$140="変更",'⑦2.変更活動積算内訳（PR）'!N681,'①7.積算内訳（PR）'!G680))</f>
        <v/>
      </c>
      <c r="H681" s="753" t="str">
        <f>IF($C$677="","",IF('⑧1.活動計画変更（PR）'!$C$140="変更",'⑦2.変更活動積算内訳（PR）'!O681,'①7.積算内訳（PR）'!H680))</f>
        <v/>
      </c>
      <c r="I681" s="1780"/>
      <c r="J681" s="269" t="s">
        <v>150</v>
      </c>
      <c r="K681" s="265"/>
      <c r="L681" s="288" t="str">
        <f t="shared" si="137"/>
        <v/>
      </c>
      <c r="M681" s="266"/>
      <c r="N681" s="266"/>
      <c r="O681" s="266"/>
      <c r="P681" s="1367"/>
      <c r="Q681" s="1371"/>
      <c r="R681" s="1372"/>
      <c r="S681" s="259"/>
      <c r="T681" s="257"/>
      <c r="U681" s="180"/>
    </row>
    <row r="682" spans="2:21" ht="18.75" hidden="1" customHeight="1">
      <c r="B682" s="1364"/>
      <c r="C682" s="264" t="s">
        <v>151</v>
      </c>
      <c r="D682" s="265"/>
      <c r="E682" s="288">
        <f t="shared" si="136"/>
        <v>0</v>
      </c>
      <c r="F682" s="288" t="str">
        <f>IF($C$677="","",IF('⑧1.活動計画変更（PR）'!$C$140="変更",'⑦2.変更活動積算内訳（PR）'!M682,'①7.積算内訳（PR）'!F681))</f>
        <v/>
      </c>
      <c r="G682" s="288" t="str">
        <f>IF($C$677="","",IF('⑧1.活動計画変更（PR）'!$C$140="変更",'⑦2.変更活動積算内訳（PR）'!N682,'①7.積算内訳（PR）'!G681))</f>
        <v/>
      </c>
      <c r="H682" s="753" t="str">
        <f>IF($C$677="","",IF('⑧1.活動計画変更（PR）'!$C$140="変更",'⑦2.変更活動積算内訳（PR）'!O682,'①7.積算内訳（PR）'!H681))</f>
        <v/>
      </c>
      <c r="I682" s="1780"/>
      <c r="J682" s="264" t="s">
        <v>151</v>
      </c>
      <c r="K682" s="265"/>
      <c r="L682" s="288" t="str">
        <f t="shared" si="137"/>
        <v/>
      </c>
      <c r="M682" s="266"/>
      <c r="N682" s="266"/>
      <c r="O682" s="266"/>
      <c r="P682" s="1367"/>
      <c r="Q682" s="1371"/>
      <c r="R682" s="1372"/>
      <c r="S682" s="268"/>
      <c r="T682" s="270"/>
      <c r="U682" s="180"/>
    </row>
    <row r="683" spans="2:21" ht="18.75" hidden="1" customHeight="1">
      <c r="B683" s="1364"/>
      <c r="C683" s="264" t="s">
        <v>152</v>
      </c>
      <c r="D683" s="265"/>
      <c r="E683" s="288">
        <f t="shared" si="136"/>
        <v>0</v>
      </c>
      <c r="F683" s="754" t="str">
        <f>IF($C$677="","",IF('⑧1.活動計画変更（PR）'!$C$140="変更",'⑦2.変更活動積算内訳（PR）'!M683,'①7.積算内訳（PR）'!F682))</f>
        <v/>
      </c>
      <c r="G683" s="754" t="str">
        <f>IF($C$677="","",IF('⑧1.活動計画変更（PR）'!$C$140="変更",'⑦2.変更活動積算内訳（PR）'!N683,'①7.積算内訳（PR）'!G682))</f>
        <v/>
      </c>
      <c r="H683" s="753" t="str">
        <f>IF($C$677="","",IF('⑧1.活動計画変更（PR）'!$C$140="変更",'⑦2.変更活動積算内訳（PR）'!O683,'①7.積算内訳（PR）'!H682))</f>
        <v/>
      </c>
      <c r="I683" s="1780"/>
      <c r="J683" s="264" t="s">
        <v>152</v>
      </c>
      <c r="K683" s="265"/>
      <c r="L683" s="288" t="str">
        <f t="shared" si="137"/>
        <v/>
      </c>
      <c r="M683" s="278"/>
      <c r="N683" s="278"/>
      <c r="O683" s="278"/>
      <c r="P683" s="1367"/>
      <c r="Q683" s="1371"/>
      <c r="R683" s="1372"/>
      <c r="S683" s="268"/>
      <c r="T683" s="270"/>
      <c r="U683" s="180"/>
    </row>
    <row r="684" spans="2:21" ht="18.75" hidden="1" customHeight="1">
      <c r="B684" s="1364"/>
      <c r="C684" s="272" t="s">
        <v>631</v>
      </c>
      <c r="D684" s="265"/>
      <c r="E684" s="288">
        <f t="shared" si="136"/>
        <v>0</v>
      </c>
      <c r="F684" s="288" t="str">
        <f>IF($C$677="","",IF('⑧1.活動計画変更（PR）'!$C$140="変更",'⑦2.変更活動積算内訳（PR）'!M684,'①7.積算内訳（PR）'!F683))</f>
        <v/>
      </c>
      <c r="G684" s="288" t="str">
        <f>IF($C$677="","",IF('⑧1.活動計画変更（PR）'!$C$140="変更",'⑦2.変更活動積算内訳（PR）'!N684,'①7.積算内訳（PR）'!G683))</f>
        <v/>
      </c>
      <c r="H684" s="753" t="str">
        <f>IF($C$677="","",IF('⑧1.活動計画変更（PR）'!$C$140="変更",'⑦2.変更活動積算内訳（PR）'!O684,'①7.積算内訳（PR）'!H683))</f>
        <v/>
      </c>
      <c r="I684" s="1780"/>
      <c r="J684" s="272" t="s">
        <v>631</v>
      </c>
      <c r="K684" s="265"/>
      <c r="L684" s="288" t="str">
        <f t="shared" si="137"/>
        <v/>
      </c>
      <c r="M684" s="266"/>
      <c r="N684" s="266"/>
      <c r="O684" s="266"/>
      <c r="P684" s="1367"/>
      <c r="Q684" s="1371"/>
      <c r="R684" s="1372"/>
      <c r="S684" s="268"/>
      <c r="T684" s="270"/>
      <c r="U684" s="180"/>
    </row>
    <row r="685" spans="2:21" ht="18.75" hidden="1" customHeight="1">
      <c r="B685" s="1364"/>
      <c r="C685" s="264" t="s">
        <v>153</v>
      </c>
      <c r="D685" s="265"/>
      <c r="E685" s="288">
        <f t="shared" si="136"/>
        <v>0</v>
      </c>
      <c r="F685" s="288" t="str">
        <f>IF($C$677="","",IF('⑧1.活動計画変更（PR）'!$C$140="変更",'⑦2.変更活動積算内訳（PR）'!M685,'①7.積算内訳（PR）'!F684))</f>
        <v/>
      </c>
      <c r="G685" s="288" t="str">
        <f>IF($C$677="","",IF('⑧1.活動計画変更（PR）'!$C$140="変更",'⑦2.変更活動積算内訳（PR）'!N685,'①7.積算内訳（PR）'!G684))</f>
        <v/>
      </c>
      <c r="H685" s="753" t="str">
        <f>IF($C$677="","",IF('⑧1.活動計画変更（PR）'!$C$140="変更",'⑦2.変更活動積算内訳（PR）'!O685,'①7.積算内訳（PR）'!H684))</f>
        <v/>
      </c>
      <c r="I685" s="1780"/>
      <c r="J685" s="264" t="s">
        <v>153</v>
      </c>
      <c r="K685" s="265"/>
      <c r="L685" s="288" t="str">
        <f t="shared" si="137"/>
        <v/>
      </c>
      <c r="M685" s="266"/>
      <c r="N685" s="266"/>
      <c r="O685" s="266"/>
      <c r="P685" s="1367"/>
      <c r="Q685" s="1371"/>
      <c r="R685" s="1372"/>
      <c r="S685" s="268"/>
      <c r="T685" s="270"/>
      <c r="U685" s="180"/>
    </row>
    <row r="686" spans="2:21" ht="18.75" hidden="1" customHeight="1" thickBot="1">
      <c r="B686" s="1364"/>
      <c r="C686" s="837" t="s">
        <v>154</v>
      </c>
      <c r="D686" s="758" t="str">
        <f>IF('①7.積算内訳（PR）'!D685="","",'①7.積算内訳（PR）'!D685)</f>
        <v/>
      </c>
      <c r="E686" s="761">
        <f>SUM(F686:H686)</f>
        <v>0</v>
      </c>
      <c r="F686" s="289" t="str">
        <f>IF($C$677="","",IF('⑧1.活動計画変更（PR）'!$C$140="変更",'⑦2.変更活動積算内訳（PR）'!M686,'①7.積算内訳（PR）'!F685))</f>
        <v/>
      </c>
      <c r="G686" s="289" t="str">
        <f>IF($C$677="","",IF('⑧1.活動計画変更（PR）'!$C$140="変更",'⑦2.変更活動積算内訳（PR）'!N686,'①7.積算内訳（PR）'!G685))</f>
        <v/>
      </c>
      <c r="H686" s="755" t="str">
        <f>IF($C$677="","",IF('⑧1.活動計画変更（PR）'!$C$140="変更",'⑦2.変更活動積算内訳（PR）'!O686,'①7.積算内訳（PR）'!H685))</f>
        <v/>
      </c>
      <c r="I686" s="1781"/>
      <c r="J686" s="273" t="s">
        <v>154</v>
      </c>
      <c r="K686" s="274"/>
      <c r="L686" s="761" t="str">
        <f t="shared" si="137"/>
        <v/>
      </c>
      <c r="M686" s="748"/>
      <c r="N686" s="748"/>
      <c r="O686" s="748"/>
      <c r="P686" s="1367"/>
      <c r="Q686" s="1404"/>
      <c r="R686" s="1405"/>
      <c r="S686" s="268"/>
      <c r="T686" s="270"/>
      <c r="U686" s="180"/>
    </row>
    <row r="687" spans="2:21" ht="37.5" hidden="1" customHeight="1">
      <c r="B687" s="285" t="str">
        <f>IF('⑧1.活動計画変更（PR）'!B142="","",'⑧1.活動計画変更（PR）'!B142)</f>
        <v/>
      </c>
      <c r="C687" s="1359" t="str">
        <f>IF(B687="","",IF('⑧1.活動計画変更（PR）'!D142="","",'⑧1.活動計画変更（PR）'!D142))</f>
        <v/>
      </c>
      <c r="D687" s="1360"/>
      <c r="E687" s="286">
        <f>SUM(E688:E696)</f>
        <v>0</v>
      </c>
      <c r="F687" s="286">
        <f>SUM(F688:F696)</f>
        <v>0</v>
      </c>
      <c r="G687" s="286">
        <f>SUM(G688:G696)</f>
        <v>0</v>
      </c>
      <c r="H687" s="757">
        <f>SUM(H688:H696)</f>
        <v>0</v>
      </c>
      <c r="I687" s="760" t="str">
        <f>IF('⑧1.活動計画変更（PR）'!C143="変更",'⑧1.活動計画変更（PR）'!B142,IF('⑧1.活動計画変更（PR）'!C143="中止",'⑧1.活動計画変更（PR）'!B142,""))</f>
        <v/>
      </c>
      <c r="J687" s="1377" t="str">
        <f>IF('⑧1.活動計画変更（PR）'!C143="変更",'⑧1.活動計画変更（PR）'!D143,"")</f>
        <v/>
      </c>
      <c r="K687" s="1378"/>
      <c r="L687" s="286" t="str">
        <f>IF(SUM(L688:L696)=0,"",SUM(L688:L696))</f>
        <v/>
      </c>
      <c r="M687" s="286" t="str">
        <f>IF(SUM(M688:M696)=0,"",SUM(M688:M696))</f>
        <v/>
      </c>
      <c r="N687" s="286" t="str">
        <f>IF(SUM(N688:N696)=0,"",SUM(N688:N696))</f>
        <v/>
      </c>
      <c r="O687" s="286" t="str">
        <f>IF(SUM(O688:O696)=0,"",SUM(O688:O696))</f>
        <v/>
      </c>
      <c r="P687" s="280"/>
      <c r="Q687" s="1361"/>
      <c r="R687" s="1362"/>
      <c r="S687" s="259"/>
      <c r="T687" s="257"/>
      <c r="U687" s="180"/>
    </row>
    <row r="688" spans="2:21" ht="18.75" hidden="1" customHeight="1">
      <c r="B688" s="1363"/>
      <c r="C688" s="260" t="s">
        <v>147</v>
      </c>
      <c r="D688" s="261"/>
      <c r="E688" s="287">
        <f>SUM(F688:H688)</f>
        <v>0</v>
      </c>
      <c r="F688" s="287" t="str">
        <f>IF($C$687="","",IF('⑧1.活動計画変更（PR）'!$C$142="変更",'⑦2.変更活動積算内訳（PR）'!M688,'①7.積算内訳（PR）'!F687))</f>
        <v/>
      </c>
      <c r="G688" s="287" t="str">
        <f>IF($C$687="","",IF('⑧1.活動計画変更（PR）'!$C$142="変更",'⑦2.変更活動積算内訳（PR）'!N688,'①7.積算内訳（PR）'!G687))</f>
        <v/>
      </c>
      <c r="H688" s="752" t="str">
        <f>IF($C$687="","",IF('⑧1.活動計画変更（PR）'!$C$142="変更",'⑦2.変更活動積算内訳（PR）'!O688,'①7.積算内訳（PR）'!H687))</f>
        <v/>
      </c>
      <c r="I688" s="1779" t="str">
        <f>IF('⑧1.活動計画変更（PR）'!C143="選択","",IF('⑧1.活動計画変更（PR）'!C143="変更",'⑧1.活動計画変更（PR）'!C143,IF('⑧1.活動計画変更（PR）'!C143="中止","中止","")))</f>
        <v/>
      </c>
      <c r="J688" s="260" t="s">
        <v>147</v>
      </c>
      <c r="K688" s="261"/>
      <c r="L688" s="287" t="str">
        <f>IF(SUM(M688:O688)=0,"",SUM(M688:O688))</f>
        <v/>
      </c>
      <c r="M688" s="262"/>
      <c r="N688" s="262"/>
      <c r="O688" s="262"/>
      <c r="P688" s="1366"/>
      <c r="Q688" s="1369"/>
      <c r="R688" s="1370"/>
      <c r="S688" s="268"/>
      <c r="T688" s="270"/>
      <c r="U688" s="180"/>
    </row>
    <row r="689" spans="2:21" ht="18.75" hidden="1" customHeight="1">
      <c r="B689" s="1364"/>
      <c r="C689" s="264" t="s">
        <v>148</v>
      </c>
      <c r="D689" s="265"/>
      <c r="E689" s="288">
        <f t="shared" ref="E689:E695" si="138">SUM(F689:H689)</f>
        <v>0</v>
      </c>
      <c r="F689" s="288" t="str">
        <f>IF($C$687="","",IF('⑧1.活動計画変更（PR）'!$C$142="変更",'⑦2.変更活動積算内訳（PR）'!M689,'①7.積算内訳（PR）'!F688))</f>
        <v/>
      </c>
      <c r="G689" s="288" t="str">
        <f>IF($C$687="","",IF('⑧1.活動計画変更（PR）'!$C$142="変更",'⑦2.変更活動積算内訳（PR）'!N689,'①7.積算内訳（PR）'!G688))</f>
        <v/>
      </c>
      <c r="H689" s="753" t="str">
        <f>IF($C$687="","",IF('⑧1.活動計画変更（PR）'!$C$142="変更",'⑦2.変更活動積算内訳（PR）'!O689,'①7.積算内訳（PR）'!H688))</f>
        <v/>
      </c>
      <c r="I689" s="1780"/>
      <c r="J689" s="264" t="s">
        <v>148</v>
      </c>
      <c r="K689" s="265"/>
      <c r="L689" s="288" t="str">
        <f t="shared" ref="L689:L696" si="139">IF(SUM(M689:O689)=0,"",SUM(M689:O689))</f>
        <v/>
      </c>
      <c r="M689" s="266"/>
      <c r="N689" s="266"/>
      <c r="O689" s="266"/>
      <c r="P689" s="1367"/>
      <c r="Q689" s="1371"/>
      <c r="R689" s="1372"/>
      <c r="S689" s="259"/>
      <c r="T689" s="257"/>
      <c r="U689" s="180"/>
    </row>
    <row r="690" spans="2:21" ht="18.75" hidden="1" customHeight="1">
      <c r="B690" s="1364"/>
      <c r="C690" s="264" t="s">
        <v>149</v>
      </c>
      <c r="D690" s="265"/>
      <c r="E690" s="288">
        <f t="shared" si="138"/>
        <v>0</v>
      </c>
      <c r="F690" s="288" t="str">
        <f>IF($C$687="","",IF('⑧1.活動計画変更（PR）'!$C$142="変更",'⑦2.変更活動積算内訳（PR）'!M690,'①7.積算内訳（PR）'!F689))</f>
        <v/>
      </c>
      <c r="G690" s="288" t="str">
        <f>IF($C$687="","",IF('⑧1.活動計画変更（PR）'!$C$142="変更",'⑦2.変更活動積算内訳（PR）'!N690,'①7.積算内訳（PR）'!G689))</f>
        <v/>
      </c>
      <c r="H690" s="753" t="str">
        <f>IF($C$687="","",IF('⑧1.活動計画変更（PR）'!$C$142="変更",'⑦2.変更活動積算内訳（PR）'!O690,'①7.積算内訳（PR）'!H689))</f>
        <v/>
      </c>
      <c r="I690" s="1780"/>
      <c r="J690" s="264" t="s">
        <v>149</v>
      </c>
      <c r="K690" s="265"/>
      <c r="L690" s="288" t="str">
        <f t="shared" si="139"/>
        <v/>
      </c>
      <c r="M690" s="266"/>
      <c r="N690" s="266"/>
      <c r="O690" s="266"/>
      <c r="P690" s="1367"/>
      <c r="Q690" s="1371"/>
      <c r="R690" s="1372"/>
      <c r="S690" s="259"/>
      <c r="T690" s="257"/>
      <c r="U690" s="180"/>
    </row>
    <row r="691" spans="2:21" ht="18.75" hidden="1" customHeight="1">
      <c r="B691" s="1364"/>
      <c r="C691" s="269" t="s">
        <v>150</v>
      </c>
      <c r="D691" s="265"/>
      <c r="E691" s="288">
        <f t="shared" si="138"/>
        <v>0</v>
      </c>
      <c r="F691" s="288" t="str">
        <f>IF($C$687="","",IF('⑧1.活動計画変更（PR）'!$C$142="変更",'⑦2.変更活動積算内訳（PR）'!M691,'①7.積算内訳（PR）'!F690))</f>
        <v/>
      </c>
      <c r="G691" s="288" t="str">
        <f>IF($C$687="","",IF('⑧1.活動計画変更（PR）'!$C$142="変更",'⑦2.変更活動積算内訳（PR）'!N691,'①7.積算内訳（PR）'!G690))</f>
        <v/>
      </c>
      <c r="H691" s="753" t="str">
        <f>IF($C$687="","",IF('⑧1.活動計画変更（PR）'!$C$142="変更",'⑦2.変更活動積算内訳（PR）'!O691,'①7.積算内訳（PR）'!H690))</f>
        <v/>
      </c>
      <c r="I691" s="1780"/>
      <c r="J691" s="269" t="s">
        <v>150</v>
      </c>
      <c r="K691" s="265"/>
      <c r="L691" s="288" t="str">
        <f t="shared" si="139"/>
        <v/>
      </c>
      <c r="M691" s="266"/>
      <c r="N691" s="266"/>
      <c r="O691" s="266"/>
      <c r="P691" s="1367"/>
      <c r="Q691" s="1371"/>
      <c r="R691" s="1372"/>
      <c r="S691" s="259"/>
      <c r="T691" s="257"/>
      <c r="U691" s="180"/>
    </row>
    <row r="692" spans="2:21" ht="18.75" hidden="1" customHeight="1">
      <c r="B692" s="1364"/>
      <c r="C692" s="264" t="s">
        <v>151</v>
      </c>
      <c r="D692" s="265"/>
      <c r="E692" s="288">
        <f t="shared" si="138"/>
        <v>0</v>
      </c>
      <c r="F692" s="288" t="str">
        <f>IF($C$687="","",IF('⑧1.活動計画変更（PR）'!$C$142="変更",'⑦2.変更活動積算内訳（PR）'!M692,'①7.積算内訳（PR）'!F691))</f>
        <v/>
      </c>
      <c r="G692" s="288" t="str">
        <f>IF($C$687="","",IF('⑧1.活動計画変更（PR）'!$C$142="変更",'⑦2.変更活動積算内訳（PR）'!N692,'①7.積算内訳（PR）'!G691))</f>
        <v/>
      </c>
      <c r="H692" s="753" t="str">
        <f>IF($C$687="","",IF('⑧1.活動計画変更（PR）'!$C$142="変更",'⑦2.変更活動積算内訳（PR）'!O692,'①7.積算内訳（PR）'!H691))</f>
        <v/>
      </c>
      <c r="I692" s="1780"/>
      <c r="J692" s="264" t="s">
        <v>151</v>
      </c>
      <c r="K692" s="265"/>
      <c r="L692" s="288" t="str">
        <f t="shared" si="139"/>
        <v/>
      </c>
      <c r="M692" s="266"/>
      <c r="N692" s="266"/>
      <c r="O692" s="266"/>
      <c r="P692" s="1367"/>
      <c r="Q692" s="1371"/>
      <c r="R692" s="1372"/>
      <c r="S692" s="268"/>
      <c r="T692" s="270"/>
      <c r="U692" s="180"/>
    </row>
    <row r="693" spans="2:21" ht="18.75" hidden="1" customHeight="1">
      <c r="B693" s="1364"/>
      <c r="C693" s="264" t="s">
        <v>152</v>
      </c>
      <c r="D693" s="265"/>
      <c r="E693" s="288">
        <f t="shared" si="138"/>
        <v>0</v>
      </c>
      <c r="F693" s="754" t="str">
        <f>IF($C$687="","",IF('⑧1.活動計画変更（PR）'!$C$142="変更",'⑦2.変更活動積算内訳（PR）'!M693,'①7.積算内訳（PR）'!F692))</f>
        <v/>
      </c>
      <c r="G693" s="754" t="str">
        <f>IF($C$687="","",IF('⑧1.活動計画変更（PR）'!$C$142="変更",'⑦2.変更活動積算内訳（PR）'!N693,'①7.積算内訳（PR）'!G692))</f>
        <v/>
      </c>
      <c r="H693" s="753" t="str">
        <f>IF($C$687="","",IF('⑧1.活動計画変更（PR）'!$C$142="変更",'⑦2.変更活動積算内訳（PR）'!O693,'①7.積算内訳（PR）'!H692))</f>
        <v/>
      </c>
      <c r="I693" s="1780"/>
      <c r="J693" s="264" t="s">
        <v>152</v>
      </c>
      <c r="K693" s="265"/>
      <c r="L693" s="288" t="str">
        <f t="shared" si="139"/>
        <v/>
      </c>
      <c r="M693" s="278"/>
      <c r="N693" s="278"/>
      <c r="O693" s="278"/>
      <c r="P693" s="1367"/>
      <c r="Q693" s="1373"/>
      <c r="R693" s="1374"/>
      <c r="S693" s="268"/>
      <c r="T693" s="270"/>
      <c r="U693" s="180"/>
    </row>
    <row r="694" spans="2:21" ht="18.75" hidden="1" customHeight="1">
      <c r="B694" s="1364"/>
      <c r="C694" s="272" t="s">
        <v>631</v>
      </c>
      <c r="D694" s="265"/>
      <c r="E694" s="288">
        <f t="shared" si="138"/>
        <v>0</v>
      </c>
      <c r="F694" s="288" t="str">
        <f>IF($C$687="","",IF('⑧1.活動計画変更（PR）'!$C$142="変更",'⑦2.変更活動積算内訳（PR）'!M694,'①7.積算内訳（PR）'!F693))</f>
        <v/>
      </c>
      <c r="G694" s="288" t="str">
        <f>IF($C$687="","",IF('⑧1.活動計画変更（PR）'!$C$142="変更",'⑦2.変更活動積算内訳（PR）'!N694,'①7.積算内訳（PR）'!G693))</f>
        <v/>
      </c>
      <c r="H694" s="753" t="str">
        <f>IF($C$687="","",IF('⑧1.活動計画変更（PR）'!$C$142="変更",'⑦2.変更活動積算内訳（PR）'!O694,'①7.積算内訳（PR）'!H693))</f>
        <v/>
      </c>
      <c r="I694" s="1780"/>
      <c r="J694" s="272" t="s">
        <v>631</v>
      </c>
      <c r="K694" s="265"/>
      <c r="L694" s="288" t="str">
        <f t="shared" si="139"/>
        <v/>
      </c>
      <c r="M694" s="266"/>
      <c r="N694" s="266"/>
      <c r="O694" s="266"/>
      <c r="P694" s="1367"/>
      <c r="Q694" s="1371"/>
      <c r="R694" s="1372"/>
      <c r="S694" s="268"/>
      <c r="T694" s="270"/>
      <c r="U694" s="180"/>
    </row>
    <row r="695" spans="2:21" ht="18.75" hidden="1" customHeight="1">
      <c r="B695" s="1364"/>
      <c r="C695" s="264" t="s">
        <v>153</v>
      </c>
      <c r="D695" s="265"/>
      <c r="E695" s="288">
        <f t="shared" si="138"/>
        <v>0</v>
      </c>
      <c r="F695" s="288" t="str">
        <f>IF($C$687="","",IF('⑧1.活動計画変更（PR）'!$C$142="変更",'⑦2.変更活動積算内訳（PR）'!M695,'①7.積算内訳（PR）'!F694))</f>
        <v/>
      </c>
      <c r="G695" s="288" t="str">
        <f>IF($C$687="","",IF('⑧1.活動計画変更（PR）'!$C$142="変更",'⑦2.変更活動積算内訳（PR）'!N695,'①7.積算内訳（PR）'!G694))</f>
        <v/>
      </c>
      <c r="H695" s="753" t="str">
        <f>IF($C$687="","",IF('⑧1.活動計画変更（PR）'!$C$142="変更",'⑦2.変更活動積算内訳（PR）'!O695,'①7.積算内訳（PR）'!H694))</f>
        <v/>
      </c>
      <c r="I695" s="1780"/>
      <c r="J695" s="264" t="s">
        <v>153</v>
      </c>
      <c r="K695" s="265"/>
      <c r="L695" s="288" t="str">
        <f t="shared" si="139"/>
        <v/>
      </c>
      <c r="M695" s="266"/>
      <c r="N695" s="266"/>
      <c r="O695" s="266"/>
      <c r="P695" s="1367"/>
      <c r="Q695" s="1371"/>
      <c r="R695" s="1372"/>
      <c r="S695" s="268"/>
      <c r="T695" s="270"/>
      <c r="U695" s="180"/>
    </row>
    <row r="696" spans="2:21" ht="18.75" hidden="1" customHeight="1" thickBot="1">
      <c r="B696" s="1364"/>
      <c r="C696" s="837" t="s">
        <v>154</v>
      </c>
      <c r="D696" s="758" t="str">
        <f>IF('①7.積算内訳（PR）'!D695="","",'①7.積算内訳（PR）'!D695)</f>
        <v/>
      </c>
      <c r="E696" s="761">
        <f>SUM(F696:H696)</f>
        <v>0</v>
      </c>
      <c r="F696" s="289" t="str">
        <f>IF($C$687="","",IF('⑧1.活動計画変更（PR）'!$C$142="変更",'⑦2.変更活動積算内訳（PR）'!M696,'①7.積算内訳（PR）'!F695))</f>
        <v/>
      </c>
      <c r="G696" s="289" t="str">
        <f>IF($C$687="","",IF('⑧1.活動計画変更（PR）'!$C$142="変更",'⑦2.変更活動積算内訳（PR）'!N696,'①7.積算内訳（PR）'!G695))</f>
        <v/>
      </c>
      <c r="H696" s="755" t="str">
        <f>IF($C$687="","",IF('⑧1.活動計画変更（PR）'!$C$142="変更",'⑦2.変更活動積算内訳（PR）'!O696,'①7.積算内訳（PR）'!H695))</f>
        <v/>
      </c>
      <c r="I696" s="1781"/>
      <c r="J696" s="273" t="s">
        <v>154</v>
      </c>
      <c r="K696" s="274"/>
      <c r="L696" s="761" t="str">
        <f t="shared" si="139"/>
        <v/>
      </c>
      <c r="M696" s="748"/>
      <c r="N696" s="748"/>
      <c r="O696" s="748"/>
      <c r="P696" s="1367"/>
      <c r="Q696" s="1406"/>
      <c r="R696" s="1407"/>
      <c r="S696" s="268"/>
      <c r="T696" s="270"/>
      <c r="U696" s="180"/>
    </row>
    <row r="697" spans="2:21" ht="37.5" hidden="1" customHeight="1">
      <c r="B697" s="285" t="str">
        <f>IF('⑧1.活動計画変更（PR）'!B144="","",'⑧1.活動計画変更（PR）'!B144)</f>
        <v/>
      </c>
      <c r="C697" s="1359" t="str">
        <f>IF(B697="","",IF('⑧1.活動計画変更（PR）'!D144="","",'⑧1.活動計画変更（PR）'!D144))</f>
        <v/>
      </c>
      <c r="D697" s="1360"/>
      <c r="E697" s="286">
        <f>SUM(E698:E706)</f>
        <v>0</v>
      </c>
      <c r="F697" s="286">
        <f>SUM(F698:F706)</f>
        <v>0</v>
      </c>
      <c r="G697" s="286">
        <f>SUM(G698:G706)</f>
        <v>0</v>
      </c>
      <c r="H697" s="757">
        <f>SUM(H698:H706)</f>
        <v>0</v>
      </c>
      <c r="I697" s="760" t="str">
        <f>IF('⑧1.活動計画変更（PR）'!C145="変更",'⑧1.活動計画変更（PR）'!B144,IF('⑧1.活動計画変更（PR）'!C145="中止",'⑧1.活動計画変更（PR）'!B144,""))</f>
        <v/>
      </c>
      <c r="J697" s="1377" t="str">
        <f>IF('⑧1.活動計画変更（PR）'!C145="変更",'⑧1.活動計画変更（PR）'!D145,"")</f>
        <v/>
      </c>
      <c r="K697" s="1378"/>
      <c r="L697" s="286" t="str">
        <f>IF(SUM(L698:L706)=0,"",SUM(L698:L706))</f>
        <v/>
      </c>
      <c r="M697" s="286" t="str">
        <f>IF(SUM(M698:M706)=0,"",SUM(M698:M706))</f>
        <v/>
      </c>
      <c r="N697" s="286" t="str">
        <f>IF(SUM(N698:N706)=0,"",SUM(N698:N706))</f>
        <v/>
      </c>
      <c r="O697" s="286" t="str">
        <f>IF(SUM(O698:O706)=0,"",SUM(O698:O706))</f>
        <v/>
      </c>
      <c r="P697" s="280"/>
      <c r="Q697" s="1361"/>
      <c r="R697" s="1362"/>
      <c r="S697" s="259"/>
      <c r="T697" s="257"/>
      <c r="U697" s="180"/>
    </row>
    <row r="698" spans="2:21" ht="18.75" hidden="1" customHeight="1">
      <c r="B698" s="1363"/>
      <c r="C698" s="260" t="s">
        <v>147</v>
      </c>
      <c r="D698" s="261"/>
      <c r="E698" s="287">
        <f>SUM(F698:H698)</f>
        <v>0</v>
      </c>
      <c r="F698" s="287" t="str">
        <f>IF($C$697="","",IF('⑧1.活動計画変更（PR）'!$C$144="変更",'⑦2.変更活動積算内訳（PR）'!M698,'①7.積算内訳（PR）'!F697))</f>
        <v/>
      </c>
      <c r="G698" s="287" t="str">
        <f>IF($C$697="","",IF('⑧1.活動計画変更（PR）'!$C$144="変更",'⑦2.変更活動積算内訳（PR）'!N698,'①7.積算内訳（PR）'!G697))</f>
        <v/>
      </c>
      <c r="H698" s="752" t="str">
        <f>IF($C$697="","",IF('⑧1.活動計画変更（PR）'!$C$144="変更",'⑦2.変更活動積算内訳（PR）'!O698,'①7.積算内訳（PR）'!H697))</f>
        <v/>
      </c>
      <c r="I698" s="1779" t="str">
        <f>IF('⑧1.活動計画変更（PR）'!C145="選択","",IF('⑧1.活動計画変更（PR）'!C145="変更",'⑧1.活動計画変更（PR）'!C145,IF('⑧1.活動計画変更（PR）'!C145="中止","中止","")))</f>
        <v/>
      </c>
      <c r="J698" s="260" t="s">
        <v>147</v>
      </c>
      <c r="K698" s="261"/>
      <c r="L698" s="287" t="str">
        <f>IF(SUM(M698:O698)=0,"",SUM(M698:O698))</f>
        <v/>
      </c>
      <c r="M698" s="262"/>
      <c r="N698" s="262"/>
      <c r="O698" s="262"/>
      <c r="P698" s="1366"/>
      <c r="Q698" s="1369"/>
      <c r="R698" s="1370"/>
      <c r="S698" s="268"/>
      <c r="T698" s="270"/>
      <c r="U698" s="180"/>
    </row>
    <row r="699" spans="2:21" ht="18.75" hidden="1" customHeight="1">
      <c r="B699" s="1364"/>
      <c r="C699" s="264" t="s">
        <v>148</v>
      </c>
      <c r="D699" s="265"/>
      <c r="E699" s="288">
        <f t="shared" ref="E699:E705" si="140">SUM(F699:H699)</f>
        <v>0</v>
      </c>
      <c r="F699" s="288" t="str">
        <f>IF($C$697="","",IF('⑧1.活動計画変更（PR）'!$C$144="変更",'⑦2.変更活動積算内訳（PR）'!M699,'①7.積算内訳（PR）'!F698))</f>
        <v/>
      </c>
      <c r="G699" s="288" t="str">
        <f>IF($C$697="","",IF('⑧1.活動計画変更（PR）'!$C$144="変更",'⑦2.変更活動積算内訳（PR）'!N699,'①7.積算内訳（PR）'!G698))</f>
        <v/>
      </c>
      <c r="H699" s="753" t="str">
        <f>IF($C$697="","",IF('⑧1.活動計画変更（PR）'!$C$144="変更",'⑦2.変更活動積算内訳（PR）'!O699,'①7.積算内訳（PR）'!H698))</f>
        <v/>
      </c>
      <c r="I699" s="1780"/>
      <c r="J699" s="264" t="s">
        <v>148</v>
      </c>
      <c r="K699" s="265"/>
      <c r="L699" s="288" t="str">
        <f t="shared" ref="L699:L706" si="141">IF(SUM(M699:O699)=0,"",SUM(M699:O699))</f>
        <v/>
      </c>
      <c r="M699" s="266"/>
      <c r="N699" s="266"/>
      <c r="O699" s="266"/>
      <c r="P699" s="1367"/>
      <c r="Q699" s="1371"/>
      <c r="R699" s="1372"/>
      <c r="S699" s="259"/>
      <c r="T699" s="257"/>
      <c r="U699" s="180"/>
    </row>
    <row r="700" spans="2:21" ht="18.75" hidden="1" customHeight="1">
      <c r="B700" s="1364"/>
      <c r="C700" s="264" t="s">
        <v>149</v>
      </c>
      <c r="D700" s="265"/>
      <c r="E700" s="288">
        <f t="shared" si="140"/>
        <v>0</v>
      </c>
      <c r="F700" s="288" t="str">
        <f>IF($C$697="","",IF('⑧1.活動計画変更（PR）'!$C$144="変更",'⑦2.変更活動積算内訳（PR）'!M700,'①7.積算内訳（PR）'!F699))</f>
        <v/>
      </c>
      <c r="G700" s="288" t="str">
        <f>IF($C$697="","",IF('⑧1.活動計画変更（PR）'!$C$144="変更",'⑦2.変更活動積算内訳（PR）'!N700,'①7.積算内訳（PR）'!G699))</f>
        <v/>
      </c>
      <c r="H700" s="753" t="str">
        <f>IF($C$697="","",IF('⑧1.活動計画変更（PR）'!$C$144="変更",'⑦2.変更活動積算内訳（PR）'!O700,'①7.積算内訳（PR）'!H699))</f>
        <v/>
      </c>
      <c r="I700" s="1780"/>
      <c r="J700" s="264" t="s">
        <v>149</v>
      </c>
      <c r="K700" s="265"/>
      <c r="L700" s="288" t="str">
        <f t="shared" si="141"/>
        <v/>
      </c>
      <c r="M700" s="266"/>
      <c r="N700" s="266"/>
      <c r="O700" s="266"/>
      <c r="P700" s="1367"/>
      <c r="Q700" s="1371"/>
      <c r="R700" s="1372"/>
      <c r="S700" s="259"/>
      <c r="T700" s="257"/>
      <c r="U700" s="180"/>
    </row>
    <row r="701" spans="2:21" ht="18.75" hidden="1" customHeight="1">
      <c r="B701" s="1364"/>
      <c r="C701" s="269" t="s">
        <v>150</v>
      </c>
      <c r="D701" s="265"/>
      <c r="E701" s="288">
        <f t="shared" si="140"/>
        <v>0</v>
      </c>
      <c r="F701" s="288" t="str">
        <f>IF($C$697="","",IF('⑧1.活動計画変更（PR）'!$C$144="変更",'⑦2.変更活動積算内訳（PR）'!M701,'①7.積算内訳（PR）'!F700))</f>
        <v/>
      </c>
      <c r="G701" s="288" t="str">
        <f>IF($C$697="","",IF('⑧1.活動計画変更（PR）'!$C$144="変更",'⑦2.変更活動積算内訳（PR）'!N701,'①7.積算内訳（PR）'!G700))</f>
        <v/>
      </c>
      <c r="H701" s="753" t="str">
        <f>IF($C$697="","",IF('⑧1.活動計画変更（PR）'!$C$144="変更",'⑦2.変更活動積算内訳（PR）'!O701,'①7.積算内訳（PR）'!H700))</f>
        <v/>
      </c>
      <c r="I701" s="1780"/>
      <c r="J701" s="269" t="s">
        <v>150</v>
      </c>
      <c r="K701" s="265"/>
      <c r="L701" s="288" t="str">
        <f t="shared" si="141"/>
        <v/>
      </c>
      <c r="M701" s="266"/>
      <c r="N701" s="266"/>
      <c r="O701" s="266"/>
      <c r="P701" s="1367"/>
      <c r="Q701" s="1371"/>
      <c r="R701" s="1372"/>
      <c r="S701" s="259"/>
      <c r="T701" s="257"/>
      <c r="U701" s="180"/>
    </row>
    <row r="702" spans="2:21" ht="18.75" hidden="1" customHeight="1">
      <c r="B702" s="1364"/>
      <c r="C702" s="264" t="s">
        <v>151</v>
      </c>
      <c r="D702" s="265"/>
      <c r="E702" s="288">
        <f t="shared" si="140"/>
        <v>0</v>
      </c>
      <c r="F702" s="288" t="str">
        <f>IF($C$697="","",IF('⑧1.活動計画変更（PR）'!$C$144="変更",'⑦2.変更活動積算内訳（PR）'!M702,'①7.積算内訳（PR）'!F701))</f>
        <v/>
      </c>
      <c r="G702" s="288" t="str">
        <f>IF($C$697="","",IF('⑧1.活動計画変更（PR）'!$C$144="変更",'⑦2.変更活動積算内訳（PR）'!N702,'①7.積算内訳（PR）'!G701))</f>
        <v/>
      </c>
      <c r="H702" s="753" t="str">
        <f>IF($C$697="","",IF('⑧1.活動計画変更（PR）'!$C$144="変更",'⑦2.変更活動積算内訳（PR）'!O702,'①7.積算内訳（PR）'!H701))</f>
        <v/>
      </c>
      <c r="I702" s="1780"/>
      <c r="J702" s="264" t="s">
        <v>151</v>
      </c>
      <c r="K702" s="265"/>
      <c r="L702" s="288" t="str">
        <f t="shared" si="141"/>
        <v/>
      </c>
      <c r="M702" s="266"/>
      <c r="N702" s="266"/>
      <c r="O702" s="266"/>
      <c r="P702" s="1367"/>
      <c r="Q702" s="1371"/>
      <c r="R702" s="1372"/>
      <c r="S702" s="268"/>
      <c r="T702" s="270"/>
      <c r="U702" s="180"/>
    </row>
    <row r="703" spans="2:21" ht="18.75" hidden="1" customHeight="1">
      <c r="B703" s="1364"/>
      <c r="C703" s="264" t="s">
        <v>152</v>
      </c>
      <c r="D703" s="265"/>
      <c r="E703" s="288">
        <f t="shared" si="140"/>
        <v>0</v>
      </c>
      <c r="F703" s="754" t="str">
        <f>IF($C$697="","",IF('⑧1.活動計画変更（PR）'!$C$144="変更",'⑦2.変更活動積算内訳（PR）'!M703,'①7.積算内訳（PR）'!F702))</f>
        <v/>
      </c>
      <c r="G703" s="754" t="str">
        <f>IF($C$697="","",IF('⑧1.活動計画変更（PR）'!$C$144="変更",'⑦2.変更活動積算内訳（PR）'!N703,'①7.積算内訳（PR）'!G702))</f>
        <v/>
      </c>
      <c r="H703" s="753" t="str">
        <f>IF($C$697="","",IF('⑧1.活動計画変更（PR）'!$C$144="変更",'⑦2.変更活動積算内訳（PR）'!O703,'①7.積算内訳（PR）'!H702))</f>
        <v/>
      </c>
      <c r="I703" s="1780"/>
      <c r="J703" s="264" t="s">
        <v>152</v>
      </c>
      <c r="K703" s="265"/>
      <c r="L703" s="288" t="str">
        <f t="shared" si="141"/>
        <v/>
      </c>
      <c r="M703" s="278"/>
      <c r="N703" s="278"/>
      <c r="O703" s="278"/>
      <c r="P703" s="1367"/>
      <c r="Q703" s="1373"/>
      <c r="R703" s="1374"/>
      <c r="S703" s="268"/>
      <c r="T703" s="270"/>
      <c r="U703" s="180"/>
    </row>
    <row r="704" spans="2:21" ht="18.75" hidden="1" customHeight="1">
      <c r="B704" s="1364"/>
      <c r="C704" s="272" t="s">
        <v>631</v>
      </c>
      <c r="D704" s="265"/>
      <c r="E704" s="288">
        <f t="shared" si="140"/>
        <v>0</v>
      </c>
      <c r="F704" s="288" t="str">
        <f>IF($C$697="","",IF('⑧1.活動計画変更（PR）'!$C$144="変更",'⑦2.変更活動積算内訳（PR）'!M704,'①7.積算内訳（PR）'!F703))</f>
        <v/>
      </c>
      <c r="G704" s="288" t="str">
        <f>IF($C$697="","",IF('⑧1.活動計画変更（PR）'!$C$144="変更",'⑦2.変更活動積算内訳（PR）'!N704,'①7.積算内訳（PR）'!G703))</f>
        <v/>
      </c>
      <c r="H704" s="753" t="str">
        <f>IF($C$697="","",IF('⑧1.活動計画変更（PR）'!$C$144="変更",'⑦2.変更活動積算内訳（PR）'!O704,'①7.積算内訳（PR）'!H703))</f>
        <v/>
      </c>
      <c r="I704" s="1780"/>
      <c r="J704" s="272" t="s">
        <v>631</v>
      </c>
      <c r="K704" s="265"/>
      <c r="L704" s="288" t="str">
        <f t="shared" si="141"/>
        <v/>
      </c>
      <c r="M704" s="266"/>
      <c r="N704" s="266"/>
      <c r="O704" s="266"/>
      <c r="P704" s="1367"/>
      <c r="Q704" s="1371"/>
      <c r="R704" s="1372"/>
      <c r="S704" s="268"/>
      <c r="T704" s="270"/>
      <c r="U704" s="180"/>
    </row>
    <row r="705" spans="2:21" ht="18.75" hidden="1" customHeight="1">
      <c r="B705" s="1364"/>
      <c r="C705" s="264" t="s">
        <v>153</v>
      </c>
      <c r="D705" s="265"/>
      <c r="E705" s="288">
        <f t="shared" si="140"/>
        <v>0</v>
      </c>
      <c r="F705" s="288" t="str">
        <f>IF($C$697="","",IF('⑧1.活動計画変更（PR）'!$C$144="変更",'⑦2.変更活動積算内訳（PR）'!M705,'①7.積算内訳（PR）'!F704))</f>
        <v/>
      </c>
      <c r="G705" s="288" t="str">
        <f>IF($C$697="","",IF('⑧1.活動計画変更（PR）'!$C$144="変更",'⑦2.変更活動積算内訳（PR）'!N705,'①7.積算内訳（PR）'!G704))</f>
        <v/>
      </c>
      <c r="H705" s="753" t="str">
        <f>IF($C$697="","",IF('⑧1.活動計画変更（PR）'!$C$144="変更",'⑦2.変更活動積算内訳（PR）'!O705,'①7.積算内訳（PR）'!H704))</f>
        <v/>
      </c>
      <c r="I705" s="1780"/>
      <c r="J705" s="264" t="s">
        <v>153</v>
      </c>
      <c r="K705" s="265"/>
      <c r="L705" s="288" t="str">
        <f t="shared" si="141"/>
        <v/>
      </c>
      <c r="M705" s="266"/>
      <c r="N705" s="266"/>
      <c r="O705" s="266"/>
      <c r="P705" s="1367"/>
      <c r="Q705" s="1371"/>
      <c r="R705" s="1372"/>
      <c r="S705" s="268"/>
      <c r="T705" s="270"/>
      <c r="U705" s="180"/>
    </row>
    <row r="706" spans="2:21" ht="18.75" hidden="1" customHeight="1" thickBot="1">
      <c r="B706" s="1365"/>
      <c r="C706" s="273" t="s">
        <v>154</v>
      </c>
      <c r="D706" s="758" t="str">
        <f>IF('①7.積算内訳（PR）'!D705="","",'①7.積算内訳（PR）'!D705)</f>
        <v/>
      </c>
      <c r="E706" s="289">
        <f>SUM(F706:H706)</f>
        <v>0</v>
      </c>
      <c r="F706" s="289" t="str">
        <f>IF($C$697="","",IF('⑧1.活動計画変更（PR）'!$C$144="変更",'⑦2.変更活動積算内訳（PR）'!M706,'①7.積算内訳（PR）'!F705))</f>
        <v/>
      </c>
      <c r="G706" s="289" t="str">
        <f>IF($C$697="","",IF('⑧1.活動計画変更（PR）'!$C$144="変更",'⑦2.変更活動積算内訳（PR）'!N706,'①7.積算内訳（PR）'!G705))</f>
        <v/>
      </c>
      <c r="H706" s="755" t="str">
        <f>IF($C$697="","",IF('⑧1.活動計画変更（PR）'!$C$144="変更",'⑦2.変更活動積算内訳（PR）'!O706,'①7.積算内訳（PR）'!H705))</f>
        <v/>
      </c>
      <c r="I706" s="1781"/>
      <c r="J706" s="273" t="s">
        <v>154</v>
      </c>
      <c r="K706" s="274"/>
      <c r="L706" s="289" t="str">
        <f t="shared" si="141"/>
        <v/>
      </c>
      <c r="M706" s="275"/>
      <c r="N706" s="275"/>
      <c r="O706" s="275"/>
      <c r="P706" s="1368"/>
      <c r="Q706" s="1375"/>
      <c r="R706" s="1376"/>
      <c r="S706" s="268"/>
      <c r="T706" s="270"/>
      <c r="U706" s="180"/>
    </row>
    <row r="707" spans="2:21" ht="37.5" hidden="1" customHeight="1">
      <c r="B707" s="204" t="str">
        <f>IF('⑧1.活動計画変更（PR）'!B146="","",'⑧1.活動計画変更（PR）'!B146)</f>
        <v/>
      </c>
      <c r="C707" s="1377" t="str">
        <f>IF(B707="","",IF('⑧1.活動計画変更（PR）'!D146="","",'⑧1.活動計画変更（PR）'!D146))</f>
        <v/>
      </c>
      <c r="D707" s="1378"/>
      <c r="E707" s="284">
        <f>SUM(E708:E716)</f>
        <v>0</v>
      </c>
      <c r="F707" s="284">
        <f>SUM(F708:F716)</f>
        <v>0</v>
      </c>
      <c r="G707" s="284">
        <f>SUM(G708:G716)</f>
        <v>0</v>
      </c>
      <c r="H707" s="756">
        <f>SUM(H708:H716)</f>
        <v>0</v>
      </c>
      <c r="I707" s="760" t="str">
        <f>IF('⑧1.活動計画変更（PR）'!C147="変更",'⑧1.活動計画変更（PR）'!B146,IF('⑧1.活動計画変更（PR）'!C147="中止",'⑧1.活動計画変更（PR）'!B146,""))</f>
        <v/>
      </c>
      <c r="J707" s="1377" t="str">
        <f>IF('⑧1.活動計画変更（PR）'!C147="変更",'⑧1.活動計画変更（PR）'!D147,"")</f>
        <v/>
      </c>
      <c r="K707" s="1378"/>
      <c r="L707" s="284" t="str">
        <f>IF(SUM(L708:L716)=0,"",SUM(L708:L716))</f>
        <v/>
      </c>
      <c r="M707" s="284" t="str">
        <f>IF(SUM(M708:M716)=0,"",SUM(M708:M716))</f>
        <v/>
      </c>
      <c r="N707" s="284" t="str">
        <f>IF(SUM(N708:N716)=0,"",SUM(N708:N716))</f>
        <v/>
      </c>
      <c r="O707" s="284" t="str">
        <f>IF(SUM(O708:O716)=0,"",SUM(O708:O716))</f>
        <v/>
      </c>
      <c r="P707" s="277"/>
      <c r="Q707" s="1379"/>
      <c r="R707" s="1380"/>
      <c r="S707" s="259"/>
      <c r="T707" s="257"/>
      <c r="U707" s="180"/>
    </row>
    <row r="708" spans="2:21" ht="18.75" hidden="1" customHeight="1">
      <c r="B708" s="1363"/>
      <c r="C708" s="260" t="s">
        <v>147</v>
      </c>
      <c r="D708" s="261"/>
      <c r="E708" s="287">
        <f>SUM(F708:H708)</f>
        <v>0</v>
      </c>
      <c r="F708" s="287" t="str">
        <f>IF($C$707="","",IF('⑧1.活動計画変更（PR）'!$C$146="変更",'⑦2.変更活動積算内訳（PR）'!M708,'①7.積算内訳（PR）'!F707))</f>
        <v/>
      </c>
      <c r="G708" s="287" t="str">
        <f>IF($C$707="","",IF('⑧1.活動計画変更（PR）'!$C$146="変更",'⑦2.変更活動積算内訳（PR）'!N708,'①7.積算内訳（PR）'!G707))</f>
        <v/>
      </c>
      <c r="H708" s="287" t="str">
        <f>IF($C$707="","",IF('⑧1.活動計画変更（PR）'!$C$146="変更",'⑦2.変更活動積算内訳（PR）'!O708,'①7.積算内訳（PR）'!H707))</f>
        <v/>
      </c>
      <c r="I708" s="1779" t="str">
        <f>IF('⑧1.活動計画変更（PR）'!C147="選択","",IF('⑧1.活動計画変更（PR）'!C147="変更",'⑧1.活動計画変更（PR）'!C147,IF('⑧1.活動計画変更（PR）'!C147="中止","中止","")))</f>
        <v/>
      </c>
      <c r="J708" s="260" t="s">
        <v>147</v>
      </c>
      <c r="K708" s="261"/>
      <c r="L708" s="287" t="str">
        <f>IF(SUM(M708:O708)=0,"",SUM(M708:O708))</f>
        <v/>
      </c>
      <c r="M708" s="262"/>
      <c r="N708" s="262"/>
      <c r="O708" s="262"/>
      <c r="P708" s="1366"/>
      <c r="Q708" s="1369"/>
      <c r="R708" s="1370"/>
      <c r="S708" s="268"/>
      <c r="T708" s="270"/>
      <c r="U708" s="180"/>
    </row>
    <row r="709" spans="2:21" ht="18.75" hidden="1" customHeight="1">
      <c r="B709" s="1364"/>
      <c r="C709" s="264" t="s">
        <v>148</v>
      </c>
      <c r="D709" s="265"/>
      <c r="E709" s="288">
        <f t="shared" ref="E709:E715" si="142">SUM(F709:H709)</f>
        <v>0</v>
      </c>
      <c r="F709" s="288" t="str">
        <f>IF($C$707="","",IF('⑧1.活動計画変更（PR）'!$C$146="変更",'⑦2.変更活動積算内訳（PR）'!M709,'①7.積算内訳（PR）'!F708))</f>
        <v/>
      </c>
      <c r="G709" s="288" t="str">
        <f>IF($C$707="","",IF('⑧1.活動計画変更（PR）'!$C$146="変更",'⑦2.変更活動積算内訳（PR）'!N709,'①7.積算内訳（PR）'!G708))</f>
        <v/>
      </c>
      <c r="H709" s="288" t="str">
        <f>IF($C$707="","",IF('⑧1.活動計画変更（PR）'!$C$146="変更",'⑦2.変更活動積算内訳（PR）'!O709,'①7.積算内訳（PR）'!H708))</f>
        <v/>
      </c>
      <c r="I709" s="1780"/>
      <c r="J709" s="264" t="s">
        <v>148</v>
      </c>
      <c r="K709" s="265"/>
      <c r="L709" s="288" t="str">
        <f t="shared" ref="L709:L716" si="143">IF(SUM(M709:O709)=0,"",SUM(M709:O709))</f>
        <v/>
      </c>
      <c r="M709" s="266"/>
      <c r="N709" s="266"/>
      <c r="O709" s="266"/>
      <c r="P709" s="1367"/>
      <c r="Q709" s="1371"/>
      <c r="R709" s="1372"/>
      <c r="S709" s="259"/>
      <c r="T709" s="257"/>
      <c r="U709" s="180"/>
    </row>
    <row r="710" spans="2:21" ht="18.75" hidden="1" customHeight="1">
      <c r="B710" s="1364"/>
      <c r="C710" s="264" t="s">
        <v>149</v>
      </c>
      <c r="D710" s="265"/>
      <c r="E710" s="288">
        <f t="shared" si="142"/>
        <v>0</v>
      </c>
      <c r="F710" s="288" t="str">
        <f>IF($C$707="","",IF('⑧1.活動計画変更（PR）'!$C$146="変更",'⑦2.変更活動積算内訳（PR）'!M710,'①7.積算内訳（PR）'!F709))</f>
        <v/>
      </c>
      <c r="G710" s="288" t="str">
        <f>IF($C$707="","",IF('⑧1.活動計画変更（PR）'!$C$146="変更",'⑦2.変更活動積算内訳（PR）'!N710,'①7.積算内訳（PR）'!G709))</f>
        <v/>
      </c>
      <c r="H710" s="288" t="str">
        <f>IF($C$707="","",IF('⑧1.活動計画変更（PR）'!$C$146="変更",'⑦2.変更活動積算内訳（PR）'!O710,'①7.積算内訳（PR）'!H709))</f>
        <v/>
      </c>
      <c r="I710" s="1780"/>
      <c r="J710" s="264" t="s">
        <v>149</v>
      </c>
      <c r="K710" s="265"/>
      <c r="L710" s="288" t="str">
        <f t="shared" si="143"/>
        <v/>
      </c>
      <c r="M710" s="266"/>
      <c r="N710" s="266"/>
      <c r="O710" s="266"/>
      <c r="P710" s="1367"/>
      <c r="Q710" s="1371"/>
      <c r="R710" s="1372"/>
      <c r="S710" s="259"/>
      <c r="T710" s="257"/>
      <c r="U710" s="180"/>
    </row>
    <row r="711" spans="2:21" ht="18.75" hidden="1" customHeight="1">
      <c r="B711" s="1364"/>
      <c r="C711" s="269" t="s">
        <v>150</v>
      </c>
      <c r="D711" s="265"/>
      <c r="E711" s="288">
        <f t="shared" si="142"/>
        <v>0</v>
      </c>
      <c r="F711" s="288" t="str">
        <f>IF($C$707="","",IF('⑧1.活動計画変更（PR）'!$C$146="変更",'⑦2.変更活動積算内訳（PR）'!M711,'①7.積算内訳（PR）'!F710))</f>
        <v/>
      </c>
      <c r="G711" s="288" t="str">
        <f>IF($C$707="","",IF('⑧1.活動計画変更（PR）'!$C$146="変更",'⑦2.変更活動積算内訳（PR）'!N711,'①7.積算内訳（PR）'!G710))</f>
        <v/>
      </c>
      <c r="H711" s="288" t="str">
        <f>IF($C$707="","",IF('⑧1.活動計画変更（PR）'!$C$146="変更",'⑦2.変更活動積算内訳（PR）'!O711,'①7.積算内訳（PR）'!H710))</f>
        <v/>
      </c>
      <c r="I711" s="1780"/>
      <c r="J711" s="269" t="s">
        <v>150</v>
      </c>
      <c r="K711" s="265"/>
      <c r="L711" s="288" t="str">
        <f t="shared" si="143"/>
        <v/>
      </c>
      <c r="M711" s="266"/>
      <c r="N711" s="266"/>
      <c r="O711" s="266"/>
      <c r="P711" s="1367"/>
      <c r="Q711" s="1371"/>
      <c r="R711" s="1372"/>
      <c r="S711" s="259"/>
      <c r="T711" s="257"/>
      <c r="U711" s="180"/>
    </row>
    <row r="712" spans="2:21" ht="18.75" hidden="1" customHeight="1">
      <c r="B712" s="1364"/>
      <c r="C712" s="264" t="s">
        <v>151</v>
      </c>
      <c r="D712" s="265"/>
      <c r="E712" s="288">
        <f t="shared" si="142"/>
        <v>0</v>
      </c>
      <c r="F712" s="288" t="str">
        <f>IF($C$707="","",IF('⑧1.活動計画変更（PR）'!$C$146="変更",'⑦2.変更活動積算内訳（PR）'!M712,'①7.積算内訳（PR）'!F711))</f>
        <v/>
      </c>
      <c r="G712" s="288" t="str">
        <f>IF($C$707="","",IF('⑧1.活動計画変更（PR）'!$C$146="変更",'⑦2.変更活動積算内訳（PR）'!N712,'①7.積算内訳（PR）'!G711))</f>
        <v/>
      </c>
      <c r="H712" s="288" t="str">
        <f>IF($C$707="","",IF('⑧1.活動計画変更（PR）'!$C$146="変更",'⑦2.変更活動積算内訳（PR）'!O712,'①7.積算内訳（PR）'!H711))</f>
        <v/>
      </c>
      <c r="I712" s="1780"/>
      <c r="J712" s="264" t="s">
        <v>151</v>
      </c>
      <c r="K712" s="265"/>
      <c r="L712" s="288" t="str">
        <f t="shared" si="143"/>
        <v/>
      </c>
      <c r="M712" s="266"/>
      <c r="N712" s="266"/>
      <c r="O712" s="266"/>
      <c r="P712" s="1367"/>
      <c r="Q712" s="1371"/>
      <c r="R712" s="1372"/>
      <c r="S712" s="268"/>
      <c r="T712" s="270"/>
      <c r="U712" s="180"/>
    </row>
    <row r="713" spans="2:21" ht="18.75" hidden="1" customHeight="1">
      <c r="B713" s="1364"/>
      <c r="C713" s="264" t="s">
        <v>152</v>
      </c>
      <c r="D713" s="265"/>
      <c r="E713" s="288">
        <f t="shared" si="142"/>
        <v>0</v>
      </c>
      <c r="F713" s="754" t="str">
        <f>IF($C$707="","",IF('⑧1.活動計画変更（PR）'!$C$146="変更",'⑦2.変更活動積算内訳（PR）'!M713,'①7.積算内訳（PR）'!F712))</f>
        <v/>
      </c>
      <c r="G713" s="754" t="str">
        <f>IF($C$707="","",IF('⑧1.活動計画変更（PR）'!$C$146="変更",'⑦2.変更活動積算内訳（PR）'!N713,'①7.積算内訳（PR）'!G712))</f>
        <v/>
      </c>
      <c r="H713" s="754" t="str">
        <f>IF($C$707="","",IF('⑧1.活動計画変更（PR）'!$C$146="変更",'⑦2.変更活動積算内訳（PR）'!O713,'①7.積算内訳（PR）'!H712))</f>
        <v/>
      </c>
      <c r="I713" s="1780"/>
      <c r="J713" s="264" t="s">
        <v>152</v>
      </c>
      <c r="K713" s="265"/>
      <c r="L713" s="288" t="str">
        <f t="shared" si="143"/>
        <v/>
      </c>
      <c r="M713" s="278"/>
      <c r="N713" s="278"/>
      <c r="O713" s="278"/>
      <c r="P713" s="1367"/>
      <c r="Q713" s="1371"/>
      <c r="R713" s="1372"/>
      <c r="S713" s="268"/>
      <c r="T713" s="270"/>
      <c r="U713" s="180"/>
    </row>
    <row r="714" spans="2:21" ht="18.75" hidden="1" customHeight="1">
      <c r="B714" s="1364"/>
      <c r="C714" s="272" t="s">
        <v>631</v>
      </c>
      <c r="D714" s="265"/>
      <c r="E714" s="288">
        <f t="shared" si="142"/>
        <v>0</v>
      </c>
      <c r="F714" s="288" t="str">
        <f>IF($C$707="","",IF('⑧1.活動計画変更（PR）'!$C$146="変更",'⑦2.変更活動積算内訳（PR）'!M714,'①7.積算内訳（PR）'!F713))</f>
        <v/>
      </c>
      <c r="G714" s="288" t="str">
        <f>IF($C$707="","",IF('⑧1.活動計画変更（PR）'!$C$146="変更",'⑦2.変更活動積算内訳（PR）'!N714,'①7.積算内訳（PR）'!G713))</f>
        <v/>
      </c>
      <c r="H714" s="288" t="str">
        <f>IF($C$707="","",IF('⑧1.活動計画変更（PR）'!$C$146="変更",'⑦2.変更活動積算内訳（PR）'!O714,'①7.積算内訳（PR）'!H713))</f>
        <v/>
      </c>
      <c r="I714" s="1780"/>
      <c r="J714" s="272" t="s">
        <v>631</v>
      </c>
      <c r="K714" s="265"/>
      <c r="L714" s="288" t="str">
        <f t="shared" si="143"/>
        <v/>
      </c>
      <c r="M714" s="266"/>
      <c r="N714" s="266"/>
      <c r="O714" s="266"/>
      <c r="P714" s="1367"/>
      <c r="Q714" s="1371"/>
      <c r="R714" s="1372"/>
      <c r="S714" s="268"/>
      <c r="T714" s="270"/>
      <c r="U714" s="180"/>
    </row>
    <row r="715" spans="2:21" ht="18.75" hidden="1" customHeight="1">
      <c r="B715" s="1364"/>
      <c r="C715" s="264" t="s">
        <v>153</v>
      </c>
      <c r="D715" s="265"/>
      <c r="E715" s="288">
        <f t="shared" si="142"/>
        <v>0</v>
      </c>
      <c r="F715" s="288" t="str">
        <f>IF($C$707="","",IF('⑧1.活動計画変更（PR）'!$C$146="変更",'⑦2.変更活動積算内訳（PR）'!M715,'①7.積算内訳（PR）'!F714))</f>
        <v/>
      </c>
      <c r="G715" s="288" t="str">
        <f>IF($C$707="","",IF('⑧1.活動計画変更（PR）'!$C$146="変更",'⑦2.変更活動積算内訳（PR）'!N715,'①7.積算内訳（PR）'!G714))</f>
        <v/>
      </c>
      <c r="H715" s="288" t="str">
        <f>IF($C$707="","",IF('⑧1.活動計画変更（PR）'!$C$146="変更",'⑦2.変更活動積算内訳（PR）'!O715,'①7.積算内訳（PR）'!H714))</f>
        <v/>
      </c>
      <c r="I715" s="1780"/>
      <c r="J715" s="264" t="s">
        <v>153</v>
      </c>
      <c r="K715" s="265"/>
      <c r="L715" s="288" t="str">
        <f t="shared" si="143"/>
        <v/>
      </c>
      <c r="M715" s="266"/>
      <c r="N715" s="266"/>
      <c r="O715" s="266"/>
      <c r="P715" s="1367"/>
      <c r="Q715" s="1371"/>
      <c r="R715" s="1372"/>
      <c r="S715" s="268"/>
      <c r="T715" s="270"/>
      <c r="U715" s="180"/>
    </row>
    <row r="716" spans="2:21" ht="18.75" hidden="1" customHeight="1" thickBot="1">
      <c r="B716" s="1364"/>
      <c r="C716" s="837" t="s">
        <v>154</v>
      </c>
      <c r="D716" s="758" t="str">
        <f>IF('①7.積算内訳（PR）'!D715="","",'①7.積算内訳（PR）'!D715)</f>
        <v/>
      </c>
      <c r="E716" s="761">
        <f>SUM(F716:H716)</f>
        <v>0</v>
      </c>
      <c r="F716" s="289" t="str">
        <f>IF($C$707="","",IF('⑧1.活動計画変更（PR）'!$C$146="変更",'⑦2.変更活動積算内訳（PR）'!M716,'①7.積算内訳（PR）'!F715))</f>
        <v/>
      </c>
      <c r="G716" s="289" t="str">
        <f>IF($C$707="","",IF('⑧1.活動計画変更（PR）'!$C$146="変更",'⑦2.変更活動積算内訳（PR）'!N716,'①7.積算内訳（PR）'!G715))</f>
        <v/>
      </c>
      <c r="H716" s="289" t="str">
        <f>IF($C$707="","",IF('⑧1.活動計画変更（PR）'!$C$146="変更",'⑦2.変更活動積算内訳（PR）'!O716,'①7.積算内訳（PR）'!H715))</f>
        <v/>
      </c>
      <c r="I716" s="1781"/>
      <c r="J716" s="273" t="s">
        <v>154</v>
      </c>
      <c r="K716" s="274"/>
      <c r="L716" s="761" t="str">
        <f t="shared" si="143"/>
        <v/>
      </c>
      <c r="M716" s="748"/>
      <c r="N716" s="748"/>
      <c r="O716" s="748"/>
      <c r="P716" s="1367"/>
      <c r="Q716" s="1404"/>
      <c r="R716" s="1405"/>
      <c r="S716" s="268"/>
      <c r="T716" s="270"/>
      <c r="U716" s="180"/>
    </row>
    <row r="717" spans="2:21" ht="37.5" hidden="1" customHeight="1">
      <c r="B717" s="285" t="str">
        <f>IF('⑧1.活動計画変更（PR）'!B148="","",'⑧1.活動計画変更（PR）'!B148)</f>
        <v/>
      </c>
      <c r="C717" s="1359" t="str">
        <f>IF(B717="","",IF('⑧1.活動計画変更（PR）'!D148="","",'⑧1.活動計画変更（PR）'!D148))</f>
        <v/>
      </c>
      <c r="D717" s="1360"/>
      <c r="E717" s="286">
        <f>SUM(E718:E726)</f>
        <v>0</v>
      </c>
      <c r="F717" s="286">
        <f>SUM(F718:F726)</f>
        <v>0</v>
      </c>
      <c r="G717" s="286">
        <f>SUM(G718:G726)</f>
        <v>0</v>
      </c>
      <c r="H717" s="757">
        <f>SUM(H718:H726)</f>
        <v>0</v>
      </c>
      <c r="I717" s="760" t="str">
        <f>IF('⑧1.活動計画変更（PR）'!C149="変更",'⑧1.活動計画変更（PR）'!B148,IF('⑧1.活動計画変更（PR）'!C149="中止",'⑧1.活動計画変更（PR）'!B148,""))</f>
        <v/>
      </c>
      <c r="J717" s="1377" t="str">
        <f>IF('⑧1.活動計画変更（PR）'!C149="変更",'⑧1.活動計画変更（PR）'!D149,"")</f>
        <v/>
      </c>
      <c r="K717" s="1378"/>
      <c r="L717" s="286" t="str">
        <f>IF(SUM(L718:L726)=0,"",SUM(L718:L726))</f>
        <v/>
      </c>
      <c r="M717" s="286" t="str">
        <f>IF(SUM(M718:M726)=0,"",SUM(M718:M726))</f>
        <v/>
      </c>
      <c r="N717" s="286" t="str">
        <f>IF(SUM(N718:N726)=0,"",SUM(N718:N726))</f>
        <v/>
      </c>
      <c r="O717" s="286" t="str">
        <f>IF(SUM(O718:O726)=0,"",SUM(O718:O726))</f>
        <v/>
      </c>
      <c r="P717" s="280"/>
      <c r="Q717" s="1361"/>
      <c r="R717" s="1362"/>
      <c r="S717" s="259"/>
      <c r="T717" s="257"/>
      <c r="U717" s="180"/>
    </row>
    <row r="718" spans="2:21" ht="18.75" hidden="1" customHeight="1">
      <c r="B718" s="1363"/>
      <c r="C718" s="260" t="s">
        <v>147</v>
      </c>
      <c r="D718" s="261"/>
      <c r="E718" s="287">
        <f>SUM(F718:H718)</f>
        <v>0</v>
      </c>
      <c r="F718" s="287" t="str">
        <f>IF($C$717="","",IF('⑧1.活動計画変更（PR）'!$C$148="変更",'⑦2.変更活動積算内訳（PR）'!M718,'①7.積算内訳（PR）'!F717))</f>
        <v/>
      </c>
      <c r="G718" s="287" t="str">
        <f>IF($C$717="","",IF('⑧1.活動計画変更（PR）'!$C$148="変更",'⑦2.変更活動積算内訳（PR）'!N718,'①7.積算内訳（PR）'!G717))</f>
        <v/>
      </c>
      <c r="H718" s="752" t="str">
        <f>IF($C$717="","",IF('⑧1.活動計画変更（PR）'!$C$148="変更",'⑦2.変更活動積算内訳（PR）'!O718,'①7.積算内訳（PR）'!H717))</f>
        <v/>
      </c>
      <c r="I718" s="1779" t="str">
        <f>IF('⑧1.活動計画変更（PR）'!C149="選択","",IF('⑧1.活動計画変更（PR）'!C149="変更",'⑧1.活動計画変更（PR）'!C149,IF('⑧1.活動計画変更（PR）'!C149="中止","中止","")))</f>
        <v/>
      </c>
      <c r="J718" s="260" t="s">
        <v>147</v>
      </c>
      <c r="K718" s="261"/>
      <c r="L718" s="287" t="str">
        <f>IF(SUM(M718:O718)=0,"",SUM(M718:O718))</f>
        <v/>
      </c>
      <c r="M718" s="262"/>
      <c r="N718" s="262"/>
      <c r="O718" s="262"/>
      <c r="P718" s="1366"/>
      <c r="Q718" s="1369"/>
      <c r="R718" s="1370"/>
      <c r="S718" s="268"/>
      <c r="T718" s="270"/>
      <c r="U718" s="180"/>
    </row>
    <row r="719" spans="2:21" ht="18.75" hidden="1" customHeight="1">
      <c r="B719" s="1364"/>
      <c r="C719" s="264" t="s">
        <v>148</v>
      </c>
      <c r="D719" s="265"/>
      <c r="E719" s="288">
        <f t="shared" ref="E719:E725" si="144">SUM(F719:H719)</f>
        <v>0</v>
      </c>
      <c r="F719" s="288" t="str">
        <f>IF($C$717="","",IF('⑧1.活動計画変更（PR）'!$C$148="変更",'⑦2.変更活動積算内訳（PR）'!M719,'①7.積算内訳（PR）'!F718))</f>
        <v/>
      </c>
      <c r="G719" s="288" t="str">
        <f>IF($C$717="","",IF('⑧1.活動計画変更（PR）'!$C$148="変更",'⑦2.変更活動積算内訳（PR）'!N719,'①7.積算内訳（PR）'!G718))</f>
        <v/>
      </c>
      <c r="H719" s="753" t="str">
        <f>IF($C$717="","",IF('⑧1.活動計画変更（PR）'!$C$148="変更",'⑦2.変更活動積算内訳（PR）'!O719,'①7.積算内訳（PR）'!H718))</f>
        <v/>
      </c>
      <c r="I719" s="1780"/>
      <c r="J719" s="264" t="s">
        <v>148</v>
      </c>
      <c r="K719" s="265"/>
      <c r="L719" s="288" t="str">
        <f t="shared" ref="L719:L726" si="145">IF(SUM(M719:O719)=0,"",SUM(M719:O719))</f>
        <v/>
      </c>
      <c r="M719" s="266"/>
      <c r="N719" s="266"/>
      <c r="O719" s="266"/>
      <c r="P719" s="1367"/>
      <c r="Q719" s="1371"/>
      <c r="R719" s="1372"/>
      <c r="S719" s="259"/>
      <c r="T719" s="257"/>
      <c r="U719" s="180"/>
    </row>
    <row r="720" spans="2:21" ht="18.75" hidden="1" customHeight="1">
      <c r="B720" s="1364"/>
      <c r="C720" s="264" t="s">
        <v>149</v>
      </c>
      <c r="D720" s="265"/>
      <c r="E720" s="288">
        <f t="shared" si="144"/>
        <v>0</v>
      </c>
      <c r="F720" s="288" t="str">
        <f>IF($C$717="","",IF('⑧1.活動計画変更（PR）'!$C$148="変更",'⑦2.変更活動積算内訳（PR）'!M720,'①7.積算内訳（PR）'!F719))</f>
        <v/>
      </c>
      <c r="G720" s="288" t="str">
        <f>IF($C$717="","",IF('⑧1.活動計画変更（PR）'!$C$148="変更",'⑦2.変更活動積算内訳（PR）'!N720,'①7.積算内訳（PR）'!G719))</f>
        <v/>
      </c>
      <c r="H720" s="753" t="str">
        <f>IF($C$717="","",IF('⑧1.活動計画変更（PR）'!$C$148="変更",'⑦2.変更活動積算内訳（PR）'!O720,'①7.積算内訳（PR）'!H719))</f>
        <v/>
      </c>
      <c r="I720" s="1780"/>
      <c r="J720" s="264" t="s">
        <v>149</v>
      </c>
      <c r="K720" s="265"/>
      <c r="L720" s="288" t="str">
        <f t="shared" si="145"/>
        <v/>
      </c>
      <c r="M720" s="266"/>
      <c r="N720" s="266"/>
      <c r="O720" s="266"/>
      <c r="P720" s="1367"/>
      <c r="Q720" s="1371"/>
      <c r="R720" s="1372"/>
      <c r="S720" s="259"/>
      <c r="T720" s="257"/>
      <c r="U720" s="180"/>
    </row>
    <row r="721" spans="2:21" ht="18.75" hidden="1" customHeight="1">
      <c r="B721" s="1364"/>
      <c r="C721" s="269" t="s">
        <v>150</v>
      </c>
      <c r="D721" s="265"/>
      <c r="E721" s="288">
        <f t="shared" si="144"/>
        <v>0</v>
      </c>
      <c r="F721" s="288" t="str">
        <f>IF($C$717="","",IF('⑧1.活動計画変更（PR）'!$C$148="変更",'⑦2.変更活動積算内訳（PR）'!M721,'①7.積算内訳（PR）'!F720))</f>
        <v/>
      </c>
      <c r="G721" s="288" t="str">
        <f>IF($C$717="","",IF('⑧1.活動計画変更（PR）'!$C$148="変更",'⑦2.変更活動積算内訳（PR）'!N721,'①7.積算内訳（PR）'!G720))</f>
        <v/>
      </c>
      <c r="H721" s="753" t="str">
        <f>IF($C$717="","",IF('⑧1.活動計画変更（PR）'!$C$148="変更",'⑦2.変更活動積算内訳（PR）'!O721,'①7.積算内訳（PR）'!H720))</f>
        <v/>
      </c>
      <c r="I721" s="1780"/>
      <c r="J721" s="269" t="s">
        <v>150</v>
      </c>
      <c r="K721" s="265"/>
      <c r="L721" s="288" t="str">
        <f t="shared" si="145"/>
        <v/>
      </c>
      <c r="M721" s="266"/>
      <c r="N721" s="266"/>
      <c r="O721" s="266"/>
      <c r="P721" s="1367"/>
      <c r="Q721" s="1371"/>
      <c r="R721" s="1372"/>
      <c r="S721" s="259"/>
      <c r="T721" s="257"/>
      <c r="U721" s="180"/>
    </row>
    <row r="722" spans="2:21" ht="18.75" hidden="1" customHeight="1">
      <c r="B722" s="1364"/>
      <c r="C722" s="264" t="s">
        <v>151</v>
      </c>
      <c r="D722" s="265"/>
      <c r="E722" s="288">
        <f t="shared" si="144"/>
        <v>0</v>
      </c>
      <c r="F722" s="288" t="str">
        <f>IF($C$717="","",IF('⑧1.活動計画変更（PR）'!$C$148="変更",'⑦2.変更活動積算内訳（PR）'!M722,'①7.積算内訳（PR）'!F721))</f>
        <v/>
      </c>
      <c r="G722" s="288" t="str">
        <f>IF($C$717="","",IF('⑧1.活動計画変更（PR）'!$C$148="変更",'⑦2.変更活動積算内訳（PR）'!N722,'①7.積算内訳（PR）'!G721))</f>
        <v/>
      </c>
      <c r="H722" s="753" t="str">
        <f>IF($C$717="","",IF('⑧1.活動計画変更（PR）'!$C$148="変更",'⑦2.変更活動積算内訳（PR）'!O722,'①7.積算内訳（PR）'!H721))</f>
        <v/>
      </c>
      <c r="I722" s="1780"/>
      <c r="J722" s="264" t="s">
        <v>151</v>
      </c>
      <c r="K722" s="265"/>
      <c r="L722" s="288" t="str">
        <f t="shared" si="145"/>
        <v/>
      </c>
      <c r="M722" s="266"/>
      <c r="N722" s="266"/>
      <c r="O722" s="266"/>
      <c r="P722" s="1367"/>
      <c r="Q722" s="1371"/>
      <c r="R722" s="1372"/>
      <c r="S722" s="268"/>
      <c r="T722" s="270"/>
      <c r="U722" s="180"/>
    </row>
    <row r="723" spans="2:21" ht="18.75" hidden="1" customHeight="1">
      <c r="B723" s="1364"/>
      <c r="C723" s="264" t="s">
        <v>152</v>
      </c>
      <c r="D723" s="265"/>
      <c r="E723" s="288">
        <f t="shared" si="144"/>
        <v>0</v>
      </c>
      <c r="F723" s="754" t="str">
        <f>IF($C$717="","",IF('⑧1.活動計画変更（PR）'!$C$148="変更",'⑦2.変更活動積算内訳（PR）'!M723,'①7.積算内訳（PR）'!F722))</f>
        <v/>
      </c>
      <c r="G723" s="754" t="str">
        <f>IF($C$717="","",IF('⑧1.活動計画変更（PR）'!$C$148="変更",'⑦2.変更活動積算内訳（PR）'!N723,'①7.積算内訳（PR）'!G722))</f>
        <v/>
      </c>
      <c r="H723" s="753" t="str">
        <f>IF($C$717="","",IF('⑧1.活動計画変更（PR）'!$C$148="変更",'⑦2.変更活動積算内訳（PR）'!O723,'①7.積算内訳（PR）'!H722))</f>
        <v/>
      </c>
      <c r="I723" s="1780"/>
      <c r="J723" s="264" t="s">
        <v>152</v>
      </c>
      <c r="K723" s="265"/>
      <c r="L723" s="288" t="str">
        <f t="shared" si="145"/>
        <v/>
      </c>
      <c r="M723" s="278"/>
      <c r="N723" s="278"/>
      <c r="O723" s="278"/>
      <c r="P723" s="1367"/>
      <c r="Q723" s="1373"/>
      <c r="R723" s="1374"/>
      <c r="S723" s="268"/>
      <c r="T723" s="270"/>
      <c r="U723" s="180"/>
    </row>
    <row r="724" spans="2:21" ht="18.75" hidden="1" customHeight="1">
      <c r="B724" s="1364"/>
      <c r="C724" s="272" t="s">
        <v>631</v>
      </c>
      <c r="D724" s="265"/>
      <c r="E724" s="288">
        <f t="shared" si="144"/>
        <v>0</v>
      </c>
      <c r="F724" s="288" t="str">
        <f>IF($C$717="","",IF('⑧1.活動計画変更（PR）'!$C$148="変更",'⑦2.変更活動積算内訳（PR）'!M724,'①7.積算内訳（PR）'!F723))</f>
        <v/>
      </c>
      <c r="G724" s="288" t="str">
        <f>IF($C$717="","",IF('⑧1.活動計画変更（PR）'!$C$148="変更",'⑦2.変更活動積算内訳（PR）'!N724,'①7.積算内訳（PR）'!G723))</f>
        <v/>
      </c>
      <c r="H724" s="753" t="str">
        <f>IF($C$717="","",IF('⑧1.活動計画変更（PR）'!$C$148="変更",'⑦2.変更活動積算内訳（PR）'!O724,'①7.積算内訳（PR）'!H723))</f>
        <v/>
      </c>
      <c r="I724" s="1780"/>
      <c r="J724" s="272" t="s">
        <v>631</v>
      </c>
      <c r="K724" s="265"/>
      <c r="L724" s="288" t="str">
        <f t="shared" si="145"/>
        <v/>
      </c>
      <c r="M724" s="266"/>
      <c r="N724" s="266"/>
      <c r="O724" s="266"/>
      <c r="P724" s="1367"/>
      <c r="Q724" s="1371"/>
      <c r="R724" s="1372"/>
      <c r="S724" s="268"/>
      <c r="T724" s="270"/>
      <c r="U724" s="180"/>
    </row>
    <row r="725" spans="2:21" ht="18.75" hidden="1" customHeight="1">
      <c r="B725" s="1364"/>
      <c r="C725" s="264" t="s">
        <v>153</v>
      </c>
      <c r="D725" s="265"/>
      <c r="E725" s="288">
        <f t="shared" si="144"/>
        <v>0</v>
      </c>
      <c r="F725" s="288" t="str">
        <f>IF($C$717="","",IF('⑧1.活動計画変更（PR）'!$C$148="変更",'⑦2.変更活動積算内訳（PR）'!M725,'①7.積算内訳（PR）'!F724))</f>
        <v/>
      </c>
      <c r="G725" s="288" t="str">
        <f>IF($C$717="","",IF('⑧1.活動計画変更（PR）'!$C$148="変更",'⑦2.変更活動積算内訳（PR）'!N725,'①7.積算内訳（PR）'!G724))</f>
        <v/>
      </c>
      <c r="H725" s="753" t="str">
        <f>IF($C$717="","",IF('⑧1.活動計画変更（PR）'!$C$148="変更",'⑦2.変更活動積算内訳（PR）'!O725,'①7.積算内訳（PR）'!H724))</f>
        <v/>
      </c>
      <c r="I725" s="1780"/>
      <c r="J725" s="264" t="s">
        <v>153</v>
      </c>
      <c r="K725" s="265"/>
      <c r="L725" s="288" t="str">
        <f t="shared" si="145"/>
        <v/>
      </c>
      <c r="M725" s="266"/>
      <c r="N725" s="266"/>
      <c r="O725" s="266"/>
      <c r="P725" s="1367"/>
      <c r="Q725" s="1371"/>
      <c r="R725" s="1372"/>
      <c r="S725" s="268"/>
      <c r="T725" s="270"/>
      <c r="U725" s="180"/>
    </row>
    <row r="726" spans="2:21" ht="18.75" hidden="1" customHeight="1" thickBot="1">
      <c r="B726" s="1365"/>
      <c r="C726" s="273" t="s">
        <v>154</v>
      </c>
      <c r="D726" s="758" t="str">
        <f>IF('①7.積算内訳（PR）'!D725="","",'①7.積算内訳（PR）'!D725)</f>
        <v/>
      </c>
      <c r="E726" s="289">
        <f>SUM(F726:H726)</f>
        <v>0</v>
      </c>
      <c r="F726" s="289" t="str">
        <f>IF($C$717="","",IF('⑧1.活動計画変更（PR）'!$C$148="変更",'⑦2.変更活動積算内訳（PR）'!M726,'①7.積算内訳（PR）'!F725))</f>
        <v/>
      </c>
      <c r="G726" s="289" t="str">
        <f>IF($C$717="","",IF('⑧1.活動計画変更（PR）'!$C$148="変更",'⑦2.変更活動積算内訳（PR）'!N726,'①7.積算内訳（PR）'!G725))</f>
        <v/>
      </c>
      <c r="H726" s="755" t="str">
        <f>IF($C$717="","",IF('⑧1.活動計画変更（PR）'!$C$148="変更",'⑦2.変更活動積算内訳（PR）'!O726,'①7.積算内訳（PR）'!H725))</f>
        <v/>
      </c>
      <c r="I726" s="1781"/>
      <c r="J726" s="273" t="s">
        <v>154</v>
      </c>
      <c r="K726" s="274"/>
      <c r="L726" s="289" t="str">
        <f t="shared" si="145"/>
        <v/>
      </c>
      <c r="M726" s="275"/>
      <c r="N726" s="275"/>
      <c r="O726" s="275"/>
      <c r="P726" s="1368"/>
      <c r="Q726" s="1375"/>
      <c r="R726" s="1376"/>
      <c r="S726" s="268"/>
      <c r="T726" s="270"/>
      <c r="U726" s="180"/>
    </row>
    <row r="727" spans="2:21" ht="37.5" hidden="1" customHeight="1">
      <c r="B727" s="204" t="str">
        <f>IF('⑧1.活動計画変更（PR）'!B150="","",'⑧1.活動計画変更（PR）'!B150)</f>
        <v/>
      </c>
      <c r="C727" s="1377" t="str">
        <f>IF(B727="","",IF('⑧1.活動計画変更（PR）'!D150="","",'⑧1.活動計画変更（PR）'!D150))</f>
        <v/>
      </c>
      <c r="D727" s="1378"/>
      <c r="E727" s="284">
        <f>SUM(E728:E736)</f>
        <v>0</v>
      </c>
      <c r="F727" s="284">
        <f>SUM(F728:F736)</f>
        <v>0</v>
      </c>
      <c r="G727" s="284">
        <f>SUM(G728:G736)</f>
        <v>0</v>
      </c>
      <c r="H727" s="756">
        <f>SUM(H728:H736)</f>
        <v>0</v>
      </c>
      <c r="I727" s="760" t="str">
        <f>IF('⑧1.活動計画変更（PR）'!C151="変更",'⑧1.活動計画変更（PR）'!B150,IF('⑧1.活動計画変更（PR）'!C151="中止",'⑧1.活動計画変更（PR）'!B150,""))</f>
        <v/>
      </c>
      <c r="J727" s="1377" t="str">
        <f>IF('⑧1.活動計画変更（PR）'!C151="変更",'⑧1.活動計画変更（PR）'!D151,"")</f>
        <v/>
      </c>
      <c r="K727" s="1378"/>
      <c r="L727" s="284" t="str">
        <f>IF(SUM(L728:L736)=0,"",SUM(L728:L736))</f>
        <v/>
      </c>
      <c r="M727" s="284" t="str">
        <f>IF(SUM(M728:M736)=0,"",SUM(M728:M736))</f>
        <v/>
      </c>
      <c r="N727" s="284" t="str">
        <f>IF(SUM(N728:N736)=0,"",SUM(N728:N736))</f>
        <v/>
      </c>
      <c r="O727" s="284" t="str">
        <f>IF(SUM(O728:O736)=0,"",SUM(O728:O736))</f>
        <v/>
      </c>
      <c r="P727" s="277"/>
      <c r="Q727" s="1379"/>
      <c r="R727" s="1380"/>
      <c r="S727" s="259"/>
      <c r="T727" s="257"/>
      <c r="U727" s="180"/>
    </row>
    <row r="728" spans="2:21" ht="18.75" hidden="1" customHeight="1">
      <c r="B728" s="1363"/>
      <c r="C728" s="260" t="s">
        <v>147</v>
      </c>
      <c r="D728" s="261"/>
      <c r="E728" s="287">
        <f>SUM(F728:H728)</f>
        <v>0</v>
      </c>
      <c r="F728" s="287" t="str">
        <f>IF($C$727="","",IF('⑧1.活動計画変更（PR）'!$C$150="変更",'⑦2.変更活動積算内訳（PR）'!M728,'①7.積算内訳（PR）'!F727))</f>
        <v/>
      </c>
      <c r="G728" s="287" t="str">
        <f>IF($C$727="","",IF('⑧1.活動計画変更（PR）'!$C$150="変更",'⑦2.変更活動積算内訳（PR）'!N728,'①7.積算内訳（PR）'!G727))</f>
        <v/>
      </c>
      <c r="H728" s="752" t="str">
        <f>IF($C$727="","",IF('⑧1.活動計画変更（PR）'!$C$150="変更",'⑦2.変更活動積算内訳（PR）'!O728,'①7.積算内訳（PR）'!H727))</f>
        <v/>
      </c>
      <c r="I728" s="1779" t="str">
        <f>IF('⑧1.活動計画変更（PR）'!C151="選択","",IF('⑧1.活動計画変更（PR）'!C151="変更",'⑧1.活動計画変更（PR）'!C151,IF('⑧1.活動計画変更（PR）'!C151="中止","中止","")))</f>
        <v/>
      </c>
      <c r="J728" s="260" t="s">
        <v>147</v>
      </c>
      <c r="K728" s="261"/>
      <c r="L728" s="287" t="str">
        <f>IF(SUM(M728:O728)=0,"",SUM(M728:O728))</f>
        <v/>
      </c>
      <c r="M728" s="262"/>
      <c r="N728" s="262"/>
      <c r="O728" s="262"/>
      <c r="P728" s="1366"/>
      <c r="Q728" s="1369"/>
      <c r="R728" s="1370"/>
      <c r="S728" s="268"/>
      <c r="T728" s="270"/>
      <c r="U728" s="180"/>
    </row>
    <row r="729" spans="2:21" ht="18.75" hidden="1" customHeight="1">
      <c r="B729" s="1364"/>
      <c r="C729" s="264" t="s">
        <v>148</v>
      </c>
      <c r="D729" s="265"/>
      <c r="E729" s="288">
        <f t="shared" ref="E729:E735" si="146">SUM(F729:H729)</f>
        <v>0</v>
      </c>
      <c r="F729" s="288" t="str">
        <f>IF($C$727="","",IF('⑧1.活動計画変更（PR）'!$C$150="変更",'⑦2.変更活動積算内訳（PR）'!M729,'①7.積算内訳（PR）'!F728))</f>
        <v/>
      </c>
      <c r="G729" s="288" t="str">
        <f>IF($C$727="","",IF('⑧1.活動計画変更（PR）'!$C$150="変更",'⑦2.変更活動積算内訳（PR）'!N729,'①7.積算内訳（PR）'!G728))</f>
        <v/>
      </c>
      <c r="H729" s="753" t="str">
        <f>IF($C$727="","",IF('⑧1.活動計画変更（PR）'!$C$150="変更",'⑦2.変更活動積算内訳（PR）'!O729,'①7.積算内訳（PR）'!H728))</f>
        <v/>
      </c>
      <c r="I729" s="1780"/>
      <c r="J729" s="264" t="s">
        <v>148</v>
      </c>
      <c r="K729" s="265"/>
      <c r="L729" s="288" t="str">
        <f t="shared" ref="L729:L736" si="147">IF(SUM(M729:O729)=0,"",SUM(M729:O729))</f>
        <v/>
      </c>
      <c r="M729" s="266"/>
      <c r="N729" s="266"/>
      <c r="O729" s="266"/>
      <c r="P729" s="1367"/>
      <c r="Q729" s="1371"/>
      <c r="R729" s="1372"/>
      <c r="S729" s="259"/>
      <c r="T729" s="257"/>
      <c r="U729" s="180"/>
    </row>
    <row r="730" spans="2:21" ht="18.75" hidden="1" customHeight="1">
      <c r="B730" s="1364"/>
      <c r="C730" s="264" t="s">
        <v>149</v>
      </c>
      <c r="D730" s="265"/>
      <c r="E730" s="288">
        <f t="shared" si="146"/>
        <v>0</v>
      </c>
      <c r="F730" s="288" t="str">
        <f>IF($C$727="","",IF('⑧1.活動計画変更（PR）'!$C$150="変更",'⑦2.変更活動積算内訳（PR）'!M730,'①7.積算内訳（PR）'!F729))</f>
        <v/>
      </c>
      <c r="G730" s="288" t="str">
        <f>IF($C$727="","",IF('⑧1.活動計画変更（PR）'!$C$150="変更",'⑦2.変更活動積算内訳（PR）'!N730,'①7.積算内訳（PR）'!G729))</f>
        <v/>
      </c>
      <c r="H730" s="753" t="str">
        <f>IF($C$727="","",IF('⑧1.活動計画変更（PR）'!$C$150="変更",'⑦2.変更活動積算内訳（PR）'!O730,'①7.積算内訳（PR）'!H729))</f>
        <v/>
      </c>
      <c r="I730" s="1780"/>
      <c r="J730" s="264" t="s">
        <v>149</v>
      </c>
      <c r="K730" s="265"/>
      <c r="L730" s="288" t="str">
        <f t="shared" si="147"/>
        <v/>
      </c>
      <c r="M730" s="266"/>
      <c r="N730" s="266"/>
      <c r="O730" s="266"/>
      <c r="P730" s="1367"/>
      <c r="Q730" s="1371"/>
      <c r="R730" s="1372"/>
      <c r="S730" s="259"/>
      <c r="T730" s="257"/>
      <c r="U730" s="180"/>
    </row>
    <row r="731" spans="2:21" ht="18.75" hidden="1" customHeight="1">
      <c r="B731" s="1364"/>
      <c r="C731" s="269" t="s">
        <v>150</v>
      </c>
      <c r="D731" s="265"/>
      <c r="E731" s="288">
        <f t="shared" si="146"/>
        <v>0</v>
      </c>
      <c r="F731" s="288" t="str">
        <f>IF($C$727="","",IF('⑧1.活動計画変更（PR）'!$C$150="変更",'⑦2.変更活動積算内訳（PR）'!M731,'①7.積算内訳（PR）'!F730))</f>
        <v/>
      </c>
      <c r="G731" s="288" t="str">
        <f>IF($C$727="","",IF('⑧1.活動計画変更（PR）'!$C$150="変更",'⑦2.変更活動積算内訳（PR）'!N731,'①7.積算内訳（PR）'!G730))</f>
        <v/>
      </c>
      <c r="H731" s="753" t="str">
        <f>IF($C$727="","",IF('⑧1.活動計画変更（PR）'!$C$150="変更",'⑦2.変更活動積算内訳（PR）'!O731,'①7.積算内訳（PR）'!H730))</f>
        <v/>
      </c>
      <c r="I731" s="1780"/>
      <c r="J731" s="269" t="s">
        <v>150</v>
      </c>
      <c r="K731" s="265"/>
      <c r="L731" s="288" t="str">
        <f t="shared" si="147"/>
        <v/>
      </c>
      <c r="M731" s="266"/>
      <c r="N731" s="266"/>
      <c r="O731" s="266"/>
      <c r="P731" s="1367"/>
      <c r="Q731" s="1371"/>
      <c r="R731" s="1372"/>
      <c r="S731" s="259"/>
      <c r="T731" s="257"/>
      <c r="U731" s="180"/>
    </row>
    <row r="732" spans="2:21" ht="18.75" hidden="1" customHeight="1">
      <c r="B732" s="1364"/>
      <c r="C732" s="264" t="s">
        <v>151</v>
      </c>
      <c r="D732" s="265"/>
      <c r="E732" s="288">
        <f t="shared" si="146"/>
        <v>0</v>
      </c>
      <c r="F732" s="288" t="str">
        <f>IF($C$727="","",IF('⑧1.活動計画変更（PR）'!$C$150="変更",'⑦2.変更活動積算内訳（PR）'!M732,'①7.積算内訳（PR）'!F731))</f>
        <v/>
      </c>
      <c r="G732" s="288" t="str">
        <f>IF($C$727="","",IF('⑧1.活動計画変更（PR）'!$C$150="変更",'⑦2.変更活動積算内訳（PR）'!N732,'①7.積算内訳（PR）'!G731))</f>
        <v/>
      </c>
      <c r="H732" s="753" t="str">
        <f>IF($C$727="","",IF('⑧1.活動計画変更（PR）'!$C$150="変更",'⑦2.変更活動積算内訳（PR）'!O732,'①7.積算内訳（PR）'!H731))</f>
        <v/>
      </c>
      <c r="I732" s="1780"/>
      <c r="J732" s="264" t="s">
        <v>151</v>
      </c>
      <c r="K732" s="265"/>
      <c r="L732" s="288" t="str">
        <f t="shared" si="147"/>
        <v/>
      </c>
      <c r="M732" s="266"/>
      <c r="N732" s="266"/>
      <c r="O732" s="266"/>
      <c r="P732" s="1367"/>
      <c r="Q732" s="1371"/>
      <c r="R732" s="1372"/>
      <c r="S732" s="268"/>
      <c r="T732" s="270"/>
      <c r="U732" s="180"/>
    </row>
    <row r="733" spans="2:21" ht="18.75" hidden="1" customHeight="1">
      <c r="B733" s="1364"/>
      <c r="C733" s="264" t="s">
        <v>152</v>
      </c>
      <c r="D733" s="265"/>
      <c r="E733" s="288">
        <f t="shared" si="146"/>
        <v>0</v>
      </c>
      <c r="F733" s="754" t="str">
        <f>IF($C$727="","",IF('⑧1.活動計画変更（PR）'!$C$150="変更",'⑦2.変更活動積算内訳（PR）'!M733,'①7.積算内訳（PR）'!F732))</f>
        <v/>
      </c>
      <c r="G733" s="754" t="str">
        <f>IF($C$727="","",IF('⑧1.活動計画変更（PR）'!$C$150="変更",'⑦2.変更活動積算内訳（PR）'!N733,'①7.積算内訳（PR）'!G732))</f>
        <v/>
      </c>
      <c r="H733" s="753" t="str">
        <f>IF($C$727="","",IF('⑧1.活動計画変更（PR）'!$C$150="変更",'⑦2.変更活動積算内訳（PR）'!O733,'①7.積算内訳（PR）'!H732))</f>
        <v/>
      </c>
      <c r="I733" s="1780"/>
      <c r="J733" s="264" t="s">
        <v>152</v>
      </c>
      <c r="K733" s="265"/>
      <c r="L733" s="288" t="str">
        <f t="shared" si="147"/>
        <v/>
      </c>
      <c r="M733" s="278"/>
      <c r="N733" s="278"/>
      <c r="O733" s="278"/>
      <c r="P733" s="1367"/>
      <c r="Q733" s="1371"/>
      <c r="R733" s="1372"/>
      <c r="S733" s="268"/>
      <c r="T733" s="270"/>
      <c r="U733" s="180"/>
    </row>
    <row r="734" spans="2:21" ht="18.75" hidden="1" customHeight="1">
      <c r="B734" s="1364"/>
      <c r="C734" s="272" t="s">
        <v>631</v>
      </c>
      <c r="D734" s="265"/>
      <c r="E734" s="288">
        <f t="shared" si="146"/>
        <v>0</v>
      </c>
      <c r="F734" s="288" t="str">
        <f>IF($C$727="","",IF('⑧1.活動計画変更（PR）'!$C$150="変更",'⑦2.変更活動積算内訳（PR）'!M734,'①7.積算内訳（PR）'!F733))</f>
        <v/>
      </c>
      <c r="G734" s="288" t="str">
        <f>IF($C$727="","",IF('⑧1.活動計画変更（PR）'!$C$150="変更",'⑦2.変更活動積算内訳（PR）'!N734,'①7.積算内訳（PR）'!G733))</f>
        <v/>
      </c>
      <c r="H734" s="753" t="str">
        <f>IF($C$727="","",IF('⑧1.活動計画変更（PR）'!$C$150="変更",'⑦2.変更活動積算内訳（PR）'!O734,'①7.積算内訳（PR）'!H733))</f>
        <v/>
      </c>
      <c r="I734" s="1780"/>
      <c r="J734" s="272" t="s">
        <v>631</v>
      </c>
      <c r="K734" s="265"/>
      <c r="L734" s="288" t="str">
        <f t="shared" si="147"/>
        <v/>
      </c>
      <c r="M734" s="266"/>
      <c r="N734" s="266"/>
      <c r="O734" s="266"/>
      <c r="P734" s="1367"/>
      <c r="Q734" s="1371"/>
      <c r="R734" s="1372"/>
      <c r="S734" s="268"/>
      <c r="T734" s="270"/>
      <c r="U734" s="180"/>
    </row>
    <row r="735" spans="2:21" ht="18.75" hidden="1" customHeight="1">
      <c r="B735" s="1364"/>
      <c r="C735" s="264" t="s">
        <v>153</v>
      </c>
      <c r="D735" s="265"/>
      <c r="E735" s="288">
        <f t="shared" si="146"/>
        <v>0</v>
      </c>
      <c r="F735" s="288" t="str">
        <f>IF($C$727="","",IF('⑧1.活動計画変更（PR）'!$C$150="変更",'⑦2.変更活動積算内訳（PR）'!M735,'①7.積算内訳（PR）'!F734))</f>
        <v/>
      </c>
      <c r="G735" s="288" t="str">
        <f>IF($C$727="","",IF('⑧1.活動計画変更（PR）'!$C$150="変更",'⑦2.変更活動積算内訳（PR）'!N735,'①7.積算内訳（PR）'!G734))</f>
        <v/>
      </c>
      <c r="H735" s="753" t="str">
        <f>IF($C$727="","",IF('⑧1.活動計画変更（PR）'!$C$150="変更",'⑦2.変更活動積算内訳（PR）'!O735,'①7.積算内訳（PR）'!H734))</f>
        <v/>
      </c>
      <c r="I735" s="1780"/>
      <c r="J735" s="264" t="s">
        <v>153</v>
      </c>
      <c r="K735" s="265"/>
      <c r="L735" s="288" t="str">
        <f t="shared" si="147"/>
        <v/>
      </c>
      <c r="M735" s="266"/>
      <c r="N735" s="266"/>
      <c r="O735" s="266"/>
      <c r="P735" s="1367"/>
      <c r="Q735" s="1371"/>
      <c r="R735" s="1372"/>
      <c r="S735" s="268"/>
      <c r="T735" s="270"/>
      <c r="U735" s="180"/>
    </row>
    <row r="736" spans="2:21" ht="18.75" hidden="1" customHeight="1" thickBot="1">
      <c r="B736" s="1365"/>
      <c r="C736" s="273" t="s">
        <v>154</v>
      </c>
      <c r="D736" s="758" t="str">
        <f>IF('①7.積算内訳（PR）'!D735="","",'①7.積算内訳（PR）'!D735)</f>
        <v/>
      </c>
      <c r="E736" s="289">
        <f>SUM(F736:H736)</f>
        <v>0</v>
      </c>
      <c r="F736" s="289" t="str">
        <f>IF($C$727="","",IF('⑧1.活動計画変更（PR）'!$C$150="変更",'⑦2.変更活動積算内訳（PR）'!M736,'①7.積算内訳（PR）'!F735))</f>
        <v/>
      </c>
      <c r="G736" s="289" t="str">
        <f>IF($C$727="","",IF('⑧1.活動計画変更（PR）'!$C$150="変更",'⑦2.変更活動積算内訳（PR）'!N736,'①7.積算内訳（PR）'!G735))</f>
        <v/>
      </c>
      <c r="H736" s="755" t="str">
        <f>IF($C$727="","",IF('⑧1.活動計画変更（PR）'!$C$150="変更",'⑦2.変更活動積算内訳（PR）'!O736,'①7.積算内訳（PR）'!H735))</f>
        <v/>
      </c>
      <c r="I736" s="1781"/>
      <c r="J736" s="273" t="s">
        <v>154</v>
      </c>
      <c r="K736" s="274"/>
      <c r="L736" s="289" t="str">
        <f t="shared" si="147"/>
        <v/>
      </c>
      <c r="M736" s="275"/>
      <c r="N736" s="275"/>
      <c r="O736" s="275"/>
      <c r="P736" s="1368"/>
      <c r="Q736" s="1381"/>
      <c r="R736" s="1382"/>
      <c r="S736" s="268"/>
      <c r="T736" s="270"/>
      <c r="U736" s="180"/>
    </row>
    <row r="737" spans="2:21" ht="40.5" hidden="1" customHeight="1">
      <c r="B737" s="204" t="str">
        <f>IF('⑧1.活動計画変更（PR）'!B152="","",'⑧1.活動計画変更（PR）'!B152)</f>
        <v/>
      </c>
      <c r="C737" s="1377" t="str">
        <f>IF(B737="","",IF('⑧1.活動計画変更（PR）'!D152="","",'⑧1.活動計画変更（PR）'!D152))</f>
        <v/>
      </c>
      <c r="D737" s="1378"/>
      <c r="E737" s="284">
        <f>SUM(E738:E746)</f>
        <v>0</v>
      </c>
      <c r="F737" s="284">
        <f>SUM(F738:F746)</f>
        <v>0</v>
      </c>
      <c r="G737" s="284">
        <f>SUM(G738:G746)</f>
        <v>0</v>
      </c>
      <c r="H737" s="756">
        <f>SUM(H738:H746)</f>
        <v>0</v>
      </c>
      <c r="I737" s="760" t="str">
        <f>IF('⑧1.活動計画変更（PR）'!C153="変更",'⑧1.活動計画変更（PR）'!B152,IF('⑧1.活動計画変更（PR）'!C153="中止",'⑧1.活動計画変更（PR）'!B152,""))</f>
        <v/>
      </c>
      <c r="J737" s="1377" t="str">
        <f>IF('⑧1.活動計画変更（PR）'!C153="変更",'⑧1.活動計画変更（PR）'!D153,"")</f>
        <v/>
      </c>
      <c r="K737" s="1378"/>
      <c r="L737" s="284" t="str">
        <f>IF(SUM(L738:L746)=0,"",SUM(L738:L746))</f>
        <v/>
      </c>
      <c r="M737" s="284" t="str">
        <f>IF(SUM(M738:M746)=0,"",SUM(M738:M746))</f>
        <v/>
      </c>
      <c r="N737" s="284" t="str">
        <f>IF(SUM(N738:N746)=0,"",SUM(N738:N746))</f>
        <v/>
      </c>
      <c r="O737" s="284" t="str">
        <f>IF(SUM(O738:O746)=0,"",SUM(O738:O746))</f>
        <v/>
      </c>
      <c r="P737" s="279"/>
      <c r="Q737" s="1383"/>
      <c r="R737" s="1384"/>
      <c r="S737" s="259"/>
      <c r="T737" s="257"/>
      <c r="U737" s="180"/>
    </row>
    <row r="738" spans="2:21" ht="18.75" hidden="1" customHeight="1">
      <c r="B738" s="1363"/>
      <c r="C738" s="260" t="s">
        <v>147</v>
      </c>
      <c r="D738" s="261"/>
      <c r="E738" s="287">
        <f>SUM(F738:H738)</f>
        <v>0</v>
      </c>
      <c r="F738" s="287" t="str">
        <f>IF($C$737="","",IF('⑧1.活動計画変更（PR）'!$C$152="変更",'⑦2.変更活動積算内訳（PR）'!M738,'①7.積算内訳（PR）'!F737))</f>
        <v/>
      </c>
      <c r="G738" s="287" t="str">
        <f>IF($C$737="","",IF('⑧1.活動計画変更（PR）'!$C$152="変更",'⑦2.変更活動積算内訳（PR）'!N738,'①7.積算内訳（PR）'!G737))</f>
        <v/>
      </c>
      <c r="H738" s="752" t="str">
        <f>IF($C$737="","",IF('⑧1.活動計画変更（PR）'!$C$152="変更",'⑦2.変更活動積算内訳（PR）'!O738,'①7.積算内訳（PR）'!H737))</f>
        <v/>
      </c>
      <c r="I738" s="1779" t="str">
        <f>IF('⑧1.活動計画変更（PR）'!C153="選択","",IF('⑧1.活動計画変更（PR）'!C153="変更",'⑧1.活動計画変更（PR）'!C153,IF('⑧1.活動計画変更（PR）'!C153="中止","中止","")))</f>
        <v/>
      </c>
      <c r="J738" s="260" t="s">
        <v>147</v>
      </c>
      <c r="K738" s="261"/>
      <c r="L738" s="287" t="str">
        <f>IF(SUM(M738:O738)=0,"",SUM(M738:O738))</f>
        <v/>
      </c>
      <c r="M738" s="262"/>
      <c r="N738" s="262"/>
      <c r="O738" s="262"/>
      <c r="P738" s="1366"/>
      <c r="Q738" s="1369"/>
      <c r="R738" s="1370"/>
      <c r="S738" s="259"/>
      <c r="T738" s="257"/>
      <c r="U738" s="180"/>
    </row>
    <row r="739" spans="2:21" ht="18.75" hidden="1" customHeight="1">
      <c r="B739" s="1364"/>
      <c r="C739" s="264" t="s">
        <v>148</v>
      </c>
      <c r="D739" s="265"/>
      <c r="E739" s="288">
        <f t="shared" ref="E739:E745" si="148">SUM(F739:H739)</f>
        <v>0</v>
      </c>
      <c r="F739" s="288" t="str">
        <f>IF($C$737="","",IF('⑧1.活動計画変更（PR）'!$C$152="変更",'⑦2.変更活動積算内訳（PR）'!M739,'①7.積算内訳（PR）'!F738))</f>
        <v/>
      </c>
      <c r="G739" s="288" t="str">
        <f>IF($C$737="","",IF('⑧1.活動計画変更（PR）'!$C$152="変更",'⑦2.変更活動積算内訳（PR）'!N739,'①7.積算内訳（PR）'!G738))</f>
        <v/>
      </c>
      <c r="H739" s="753" t="str">
        <f>IF($C$737="","",IF('⑧1.活動計画変更（PR）'!$C$152="変更",'⑦2.変更活動積算内訳（PR）'!O739,'①7.積算内訳（PR）'!H738))</f>
        <v/>
      </c>
      <c r="I739" s="1780"/>
      <c r="J739" s="264" t="s">
        <v>148</v>
      </c>
      <c r="K739" s="265"/>
      <c r="L739" s="288" t="str">
        <f t="shared" ref="L739:L746" si="149">IF(SUM(M739:O739)=0,"",SUM(M739:O739))</f>
        <v/>
      </c>
      <c r="M739" s="266"/>
      <c r="N739" s="266"/>
      <c r="O739" s="266"/>
      <c r="P739" s="1367"/>
      <c r="Q739" s="1371"/>
      <c r="R739" s="1372"/>
      <c r="S739" s="268"/>
      <c r="T739" s="270"/>
      <c r="U739" s="180"/>
    </row>
    <row r="740" spans="2:21" ht="18.75" hidden="1" customHeight="1">
      <c r="B740" s="1364"/>
      <c r="C740" s="264" t="s">
        <v>149</v>
      </c>
      <c r="D740" s="265"/>
      <c r="E740" s="288">
        <f t="shared" si="148"/>
        <v>0</v>
      </c>
      <c r="F740" s="288" t="str">
        <f>IF($C$737="","",IF('⑧1.活動計画変更（PR）'!$C$152="変更",'⑦2.変更活動積算内訳（PR）'!M740,'①7.積算内訳（PR）'!F739))</f>
        <v/>
      </c>
      <c r="G740" s="288" t="str">
        <f>IF($C$737="","",IF('⑧1.活動計画変更（PR）'!$C$152="変更",'⑦2.変更活動積算内訳（PR）'!N740,'①7.積算内訳（PR）'!G739))</f>
        <v/>
      </c>
      <c r="H740" s="753" t="str">
        <f>IF($C$737="","",IF('⑧1.活動計画変更（PR）'!$C$152="変更",'⑦2.変更活動積算内訳（PR）'!O740,'①7.積算内訳（PR）'!H739))</f>
        <v/>
      </c>
      <c r="I740" s="1780"/>
      <c r="J740" s="264" t="s">
        <v>149</v>
      </c>
      <c r="K740" s="265"/>
      <c r="L740" s="288" t="str">
        <f t="shared" si="149"/>
        <v/>
      </c>
      <c r="M740" s="266"/>
      <c r="N740" s="266"/>
      <c r="O740" s="266"/>
      <c r="P740" s="1367"/>
      <c r="Q740" s="1371"/>
      <c r="R740" s="1372"/>
      <c r="S740" s="268"/>
      <c r="T740" s="270"/>
      <c r="U740" s="180"/>
    </row>
    <row r="741" spans="2:21" ht="18.75" hidden="1" customHeight="1">
      <c r="B741" s="1364"/>
      <c r="C741" s="269" t="s">
        <v>150</v>
      </c>
      <c r="D741" s="265"/>
      <c r="E741" s="288">
        <f t="shared" si="148"/>
        <v>0</v>
      </c>
      <c r="F741" s="288" t="str">
        <f>IF($C$737="","",IF('⑧1.活動計画変更（PR）'!$C$152="変更",'⑦2.変更活動積算内訳（PR）'!M741,'①7.積算内訳（PR）'!F740))</f>
        <v/>
      </c>
      <c r="G741" s="288" t="str">
        <f>IF($C$737="","",IF('⑧1.活動計画変更（PR）'!$C$152="変更",'⑦2.変更活動積算内訳（PR）'!N741,'①7.積算内訳（PR）'!G740))</f>
        <v/>
      </c>
      <c r="H741" s="753" t="str">
        <f>IF($C$737="","",IF('⑧1.活動計画変更（PR）'!$C$152="変更",'⑦2.変更活動積算内訳（PR）'!O741,'①7.積算内訳（PR）'!H740))</f>
        <v/>
      </c>
      <c r="I741" s="1780"/>
      <c r="J741" s="269" t="s">
        <v>150</v>
      </c>
      <c r="K741" s="265"/>
      <c r="L741" s="288" t="str">
        <f t="shared" si="149"/>
        <v/>
      </c>
      <c r="M741" s="266"/>
      <c r="N741" s="266"/>
      <c r="O741" s="266"/>
      <c r="P741" s="1367"/>
      <c r="Q741" s="1371"/>
      <c r="R741" s="1372"/>
      <c r="S741" s="268"/>
      <c r="T741" s="270"/>
      <c r="U741" s="180"/>
    </row>
    <row r="742" spans="2:21" ht="18.75" hidden="1" customHeight="1">
      <c r="B742" s="1364"/>
      <c r="C742" s="264" t="s">
        <v>151</v>
      </c>
      <c r="D742" s="265"/>
      <c r="E742" s="288">
        <f t="shared" si="148"/>
        <v>0</v>
      </c>
      <c r="F742" s="288" t="str">
        <f>IF($C$737="","",IF('⑧1.活動計画変更（PR）'!$C$152="変更",'⑦2.変更活動積算内訳（PR）'!M742,'①7.積算内訳（PR）'!F741))</f>
        <v/>
      </c>
      <c r="G742" s="288" t="str">
        <f>IF($C$737="","",IF('⑧1.活動計画変更（PR）'!$C$152="変更",'⑦2.変更活動積算内訳（PR）'!N742,'①7.積算内訳（PR）'!G741))</f>
        <v/>
      </c>
      <c r="H742" s="753" t="str">
        <f>IF($C$737="","",IF('⑧1.活動計画変更（PR）'!$C$152="変更",'⑦2.変更活動積算内訳（PR）'!O742,'①7.積算内訳（PR）'!H741))</f>
        <v/>
      </c>
      <c r="I742" s="1780"/>
      <c r="J742" s="264" t="s">
        <v>151</v>
      </c>
      <c r="K742" s="265"/>
      <c r="L742" s="288" t="str">
        <f t="shared" si="149"/>
        <v/>
      </c>
      <c r="M742" s="266"/>
      <c r="N742" s="266"/>
      <c r="O742" s="266"/>
      <c r="P742" s="1367"/>
      <c r="Q742" s="1371"/>
      <c r="R742" s="1372"/>
      <c r="S742" s="259"/>
      <c r="T742" s="257"/>
      <c r="U742" s="180"/>
    </row>
    <row r="743" spans="2:21" ht="18.75" hidden="1" customHeight="1">
      <c r="B743" s="1364"/>
      <c r="C743" s="264" t="s">
        <v>152</v>
      </c>
      <c r="D743" s="265"/>
      <c r="E743" s="288">
        <f t="shared" si="148"/>
        <v>0</v>
      </c>
      <c r="F743" s="754" t="str">
        <f>IF($C$737="","",IF('⑧1.活動計画変更（PR）'!$C$152="変更",'⑦2.変更活動積算内訳（PR）'!M743,'①7.積算内訳（PR）'!F742))</f>
        <v/>
      </c>
      <c r="G743" s="754" t="str">
        <f>IF($C$737="","",IF('⑧1.活動計画変更（PR）'!$C$152="変更",'⑦2.変更活動積算内訳（PR）'!N743,'①7.積算内訳（PR）'!G742))</f>
        <v/>
      </c>
      <c r="H743" s="753" t="str">
        <f>IF($C$737="","",IF('⑧1.活動計画変更（PR）'!$C$152="変更",'⑦2.変更活動積算内訳（PR）'!O743,'①7.積算内訳（PR）'!H742))</f>
        <v/>
      </c>
      <c r="I743" s="1780"/>
      <c r="J743" s="264" t="s">
        <v>152</v>
      </c>
      <c r="K743" s="265"/>
      <c r="L743" s="288" t="str">
        <f t="shared" si="149"/>
        <v/>
      </c>
      <c r="M743" s="278"/>
      <c r="N743" s="278"/>
      <c r="O743" s="278"/>
      <c r="P743" s="1367"/>
      <c r="Q743" s="1373"/>
      <c r="R743" s="1374"/>
      <c r="S743" s="259"/>
      <c r="T743" s="257"/>
      <c r="U743" s="180"/>
    </row>
    <row r="744" spans="2:21" ht="18.75" hidden="1" customHeight="1">
      <c r="B744" s="1364"/>
      <c r="C744" s="272" t="s">
        <v>631</v>
      </c>
      <c r="D744" s="265"/>
      <c r="E744" s="288">
        <f t="shared" si="148"/>
        <v>0</v>
      </c>
      <c r="F744" s="288" t="str">
        <f>IF($C$737="","",IF('⑧1.活動計画変更（PR）'!$C$152="変更",'⑦2.変更活動積算内訳（PR）'!M744,'①7.積算内訳（PR）'!F743))</f>
        <v/>
      </c>
      <c r="G744" s="288" t="str">
        <f>IF($C$737="","",IF('⑧1.活動計画変更（PR）'!$C$152="変更",'⑦2.変更活動積算内訳（PR）'!N744,'①7.積算内訳（PR）'!G743))</f>
        <v/>
      </c>
      <c r="H744" s="753" t="str">
        <f>IF($C$737="","",IF('⑧1.活動計画変更（PR）'!$C$152="変更",'⑦2.変更活動積算内訳（PR）'!O744,'①7.積算内訳（PR）'!H743))</f>
        <v/>
      </c>
      <c r="I744" s="1780"/>
      <c r="J744" s="272" t="s">
        <v>631</v>
      </c>
      <c r="K744" s="265"/>
      <c r="L744" s="288" t="str">
        <f t="shared" si="149"/>
        <v/>
      </c>
      <c r="M744" s="266"/>
      <c r="N744" s="266"/>
      <c r="O744" s="266"/>
      <c r="P744" s="1367"/>
      <c r="Q744" s="1371"/>
      <c r="R744" s="1372"/>
      <c r="S744" s="259"/>
      <c r="T744" s="257"/>
      <c r="U744" s="180"/>
    </row>
    <row r="745" spans="2:21" ht="18.75" hidden="1" customHeight="1">
      <c r="B745" s="1364"/>
      <c r="C745" s="264" t="s">
        <v>153</v>
      </c>
      <c r="D745" s="265"/>
      <c r="E745" s="288">
        <f t="shared" si="148"/>
        <v>0</v>
      </c>
      <c r="F745" s="288" t="str">
        <f>IF($C$737="","",IF('⑧1.活動計画変更（PR）'!$C$152="変更",'⑦2.変更活動積算内訳（PR）'!M745,'①7.積算内訳（PR）'!F744))</f>
        <v/>
      </c>
      <c r="G745" s="288" t="str">
        <f>IF($C$737="","",IF('⑧1.活動計画変更（PR）'!$C$152="変更",'⑦2.変更活動積算内訳（PR）'!N745,'①7.積算内訳（PR）'!G744))</f>
        <v/>
      </c>
      <c r="H745" s="753" t="str">
        <f>IF($C$737="","",IF('⑧1.活動計画変更（PR）'!$C$152="変更",'⑦2.変更活動積算内訳（PR）'!O745,'①7.積算内訳（PR）'!H744))</f>
        <v/>
      </c>
      <c r="I745" s="1780"/>
      <c r="J745" s="264" t="s">
        <v>153</v>
      </c>
      <c r="K745" s="265"/>
      <c r="L745" s="288" t="str">
        <f t="shared" si="149"/>
        <v/>
      </c>
      <c r="M745" s="266"/>
      <c r="N745" s="266"/>
      <c r="O745" s="266"/>
      <c r="P745" s="1367"/>
      <c r="Q745" s="1371"/>
      <c r="R745" s="1372"/>
      <c r="S745" s="259"/>
      <c r="T745" s="257"/>
      <c r="U745" s="180"/>
    </row>
    <row r="746" spans="2:21" ht="18.75" hidden="1" customHeight="1" thickBot="1">
      <c r="B746" s="1365"/>
      <c r="C746" s="273" t="s">
        <v>154</v>
      </c>
      <c r="D746" s="758" t="str">
        <f>IF('①7.積算内訳（PR）'!D745="","",'①7.積算内訳（PR）'!D745)</f>
        <v/>
      </c>
      <c r="E746" s="289">
        <f>SUM(F746:H746)</f>
        <v>0</v>
      </c>
      <c r="F746" s="289" t="str">
        <f>IF($C$737="","",IF('⑧1.活動計画変更（PR）'!$C$152="変更",'⑦2.変更活動積算内訳（PR）'!M746,'①7.積算内訳（PR）'!F745))</f>
        <v/>
      </c>
      <c r="G746" s="289" t="str">
        <f>IF($C$737="","",IF('⑧1.活動計画変更（PR）'!$C$152="変更",'⑦2.変更活動積算内訳（PR）'!N746,'①7.積算内訳（PR）'!G745))</f>
        <v/>
      </c>
      <c r="H746" s="755" t="str">
        <f>IF($C$737="","",IF('⑧1.活動計画変更（PR）'!$C$152="変更",'⑦2.変更活動積算内訳（PR）'!O746,'①7.積算内訳（PR）'!H745))</f>
        <v/>
      </c>
      <c r="I746" s="1781"/>
      <c r="J746" s="273" t="s">
        <v>154</v>
      </c>
      <c r="K746" s="274"/>
      <c r="L746" s="289" t="str">
        <f t="shared" si="149"/>
        <v/>
      </c>
      <c r="M746" s="275"/>
      <c r="N746" s="275"/>
      <c r="O746" s="275"/>
      <c r="P746" s="1368"/>
      <c r="Q746" s="1375"/>
      <c r="R746" s="1376"/>
      <c r="S746" s="259"/>
      <c r="T746" s="257"/>
      <c r="U746" s="180"/>
    </row>
    <row r="747" spans="2:21" ht="37.5" hidden="1" customHeight="1">
      <c r="B747" s="204" t="str">
        <f>IF('⑧1.活動計画変更（PR）'!B154="","",'⑧1.活動計画変更（PR）'!B154)</f>
        <v/>
      </c>
      <c r="C747" s="1377" t="str">
        <f>IF(B747="","",IF('⑧1.活動計画変更（PR）'!D154="","",'⑧1.活動計画変更（PR）'!D154))</f>
        <v/>
      </c>
      <c r="D747" s="1378"/>
      <c r="E747" s="284">
        <f>SUM(E748:E756)</f>
        <v>0</v>
      </c>
      <c r="F747" s="284">
        <f>SUM(F748:F756)</f>
        <v>0</v>
      </c>
      <c r="G747" s="284">
        <f>SUM(G748:G756)</f>
        <v>0</v>
      </c>
      <c r="H747" s="756">
        <f>SUM(H748:H756)</f>
        <v>0</v>
      </c>
      <c r="I747" s="760" t="str">
        <f>IF('⑧1.活動計画変更（PR）'!C155="変更",'⑧1.活動計画変更（PR）'!B154,IF('⑧1.活動計画変更（PR）'!C155="中止",'⑧1.活動計画変更（PR）'!B154,""))</f>
        <v/>
      </c>
      <c r="J747" s="1377" t="str">
        <f>IF('⑧1.活動計画変更（PR）'!C155="変更",'⑧1.活動計画変更（PR）'!D155,"")</f>
        <v/>
      </c>
      <c r="K747" s="1378"/>
      <c r="L747" s="284" t="str">
        <f>IF(SUM(L748:L756)=0,"",SUM(L748:L756))</f>
        <v/>
      </c>
      <c r="M747" s="284" t="str">
        <f>IF(SUM(M748:M756)=0,"",SUM(M748:M756))</f>
        <v/>
      </c>
      <c r="N747" s="284" t="str">
        <f>IF(SUM(N748:N756)=0,"",SUM(N748:N756))</f>
        <v/>
      </c>
      <c r="O747" s="284" t="str">
        <f>IF(SUM(O748:O756)=0,"",SUM(O748:O756))</f>
        <v/>
      </c>
      <c r="P747" s="277"/>
      <c r="Q747" s="1379"/>
      <c r="R747" s="1380"/>
      <c r="S747" s="259"/>
      <c r="T747" s="257"/>
      <c r="U747" s="180"/>
    </row>
    <row r="748" spans="2:21" ht="18.75" hidden="1" customHeight="1">
      <c r="B748" s="1363"/>
      <c r="C748" s="260" t="s">
        <v>147</v>
      </c>
      <c r="D748" s="261"/>
      <c r="E748" s="287">
        <f>SUM(F748:H748)</f>
        <v>0</v>
      </c>
      <c r="F748" s="287" t="str">
        <f>IF($C$747="","",IF('⑧1.活動計画変更（PR）'!$C$154="変更",'⑦2.変更活動積算内訳（PR）'!M748,'①7.積算内訳（PR）'!F747))</f>
        <v/>
      </c>
      <c r="G748" s="287" t="str">
        <f>IF($C$747="","",IF('⑧1.活動計画変更（PR）'!$C$154="変更",'⑦2.変更活動積算内訳（PR）'!N748,'①7.積算内訳（PR）'!G747))</f>
        <v/>
      </c>
      <c r="H748" s="752" t="str">
        <f>IF($C$747="","",IF('⑧1.活動計画変更（PR）'!$C$154="変更",'⑦2.変更活動積算内訳（PR）'!O748,'①7.積算内訳（PR）'!H747))</f>
        <v/>
      </c>
      <c r="I748" s="1779" t="str">
        <f>IF('⑧1.活動計画変更（PR）'!C155="選択","",IF('⑧1.活動計画変更（PR）'!C155="変更",'⑧1.活動計画変更（PR）'!C155,IF('⑧1.活動計画変更（PR）'!C155="中止","中止","")))</f>
        <v/>
      </c>
      <c r="J748" s="260" t="s">
        <v>147</v>
      </c>
      <c r="K748" s="261"/>
      <c r="L748" s="287" t="str">
        <f>IF(SUM(M748:O748)=0,"",SUM(M748:O748))</f>
        <v/>
      </c>
      <c r="M748" s="262"/>
      <c r="N748" s="262"/>
      <c r="O748" s="262"/>
      <c r="P748" s="1366"/>
      <c r="Q748" s="1369"/>
      <c r="R748" s="1370"/>
      <c r="S748" s="268"/>
      <c r="T748" s="270"/>
      <c r="U748" s="180"/>
    </row>
    <row r="749" spans="2:21" ht="18.75" hidden="1" customHeight="1">
      <c r="B749" s="1364"/>
      <c r="C749" s="264" t="s">
        <v>148</v>
      </c>
      <c r="D749" s="265"/>
      <c r="E749" s="288">
        <f t="shared" ref="E749:E755" si="150">SUM(F749:H749)</f>
        <v>0</v>
      </c>
      <c r="F749" s="288" t="str">
        <f>IF($C$747="","",IF('⑧1.活動計画変更（PR）'!$C$154="変更",'⑦2.変更活動積算内訳（PR）'!M749,'①7.積算内訳（PR）'!F748))</f>
        <v/>
      </c>
      <c r="G749" s="288" t="str">
        <f>IF($C$747="","",IF('⑧1.活動計画変更（PR）'!$C$154="変更",'⑦2.変更活動積算内訳（PR）'!N749,'①7.積算内訳（PR）'!G748))</f>
        <v/>
      </c>
      <c r="H749" s="753" t="str">
        <f>IF($C$747="","",IF('⑧1.活動計画変更（PR）'!$C$154="変更",'⑦2.変更活動積算内訳（PR）'!O749,'①7.積算内訳（PR）'!H748))</f>
        <v/>
      </c>
      <c r="I749" s="1780"/>
      <c r="J749" s="264" t="s">
        <v>148</v>
      </c>
      <c r="K749" s="265"/>
      <c r="L749" s="288" t="str">
        <f t="shared" ref="L749:L756" si="151">IF(SUM(M749:O749)=0,"",SUM(M749:O749))</f>
        <v/>
      </c>
      <c r="M749" s="266"/>
      <c r="N749" s="266"/>
      <c r="O749" s="266"/>
      <c r="P749" s="1367"/>
      <c r="Q749" s="1371"/>
      <c r="R749" s="1372"/>
      <c r="S749" s="259"/>
      <c r="T749" s="257"/>
      <c r="U749" s="180"/>
    </row>
    <row r="750" spans="2:21" ht="18.75" hidden="1" customHeight="1">
      <c r="B750" s="1364"/>
      <c r="C750" s="264" t="s">
        <v>149</v>
      </c>
      <c r="D750" s="265"/>
      <c r="E750" s="288">
        <f t="shared" si="150"/>
        <v>0</v>
      </c>
      <c r="F750" s="288" t="str">
        <f>IF($C$747="","",IF('⑧1.活動計画変更（PR）'!$C$154="変更",'⑦2.変更活動積算内訳（PR）'!M750,'①7.積算内訳（PR）'!F749))</f>
        <v/>
      </c>
      <c r="G750" s="288" t="str">
        <f>IF($C$747="","",IF('⑧1.活動計画変更（PR）'!$C$154="変更",'⑦2.変更活動積算内訳（PR）'!N750,'①7.積算内訳（PR）'!G749))</f>
        <v/>
      </c>
      <c r="H750" s="753" t="str">
        <f>IF($C$747="","",IF('⑧1.活動計画変更（PR）'!$C$154="変更",'⑦2.変更活動積算内訳（PR）'!O750,'①7.積算内訳（PR）'!H749))</f>
        <v/>
      </c>
      <c r="I750" s="1780"/>
      <c r="J750" s="264" t="s">
        <v>149</v>
      </c>
      <c r="K750" s="265"/>
      <c r="L750" s="288" t="str">
        <f t="shared" si="151"/>
        <v/>
      </c>
      <c r="M750" s="266"/>
      <c r="N750" s="266"/>
      <c r="O750" s="266"/>
      <c r="P750" s="1367"/>
      <c r="Q750" s="1371"/>
      <c r="R750" s="1372"/>
      <c r="S750" s="259"/>
      <c r="T750" s="257"/>
      <c r="U750" s="180"/>
    </row>
    <row r="751" spans="2:21" ht="18.75" hidden="1" customHeight="1">
      <c r="B751" s="1364"/>
      <c r="C751" s="269" t="s">
        <v>150</v>
      </c>
      <c r="D751" s="265"/>
      <c r="E751" s="288">
        <f t="shared" si="150"/>
        <v>0</v>
      </c>
      <c r="F751" s="288" t="str">
        <f>IF($C$747="","",IF('⑧1.活動計画変更（PR）'!$C$154="変更",'⑦2.変更活動積算内訳（PR）'!M751,'①7.積算内訳（PR）'!F750))</f>
        <v/>
      </c>
      <c r="G751" s="288" t="str">
        <f>IF($C$747="","",IF('⑧1.活動計画変更（PR）'!$C$154="変更",'⑦2.変更活動積算内訳（PR）'!N751,'①7.積算内訳（PR）'!G750))</f>
        <v/>
      </c>
      <c r="H751" s="753" t="str">
        <f>IF($C$747="","",IF('⑧1.活動計画変更（PR）'!$C$154="変更",'⑦2.変更活動積算内訳（PR）'!O751,'①7.積算内訳（PR）'!H750))</f>
        <v/>
      </c>
      <c r="I751" s="1780"/>
      <c r="J751" s="269" t="s">
        <v>150</v>
      </c>
      <c r="K751" s="265"/>
      <c r="L751" s="288" t="str">
        <f t="shared" si="151"/>
        <v/>
      </c>
      <c r="M751" s="266"/>
      <c r="N751" s="266"/>
      <c r="O751" s="266"/>
      <c r="P751" s="1367"/>
      <c r="Q751" s="1371"/>
      <c r="R751" s="1372"/>
      <c r="S751" s="259"/>
      <c r="T751" s="257"/>
      <c r="U751" s="180"/>
    </row>
    <row r="752" spans="2:21" ht="18.75" hidden="1" customHeight="1">
      <c r="B752" s="1364"/>
      <c r="C752" s="264" t="s">
        <v>151</v>
      </c>
      <c r="D752" s="265"/>
      <c r="E752" s="288">
        <f t="shared" si="150"/>
        <v>0</v>
      </c>
      <c r="F752" s="288" t="str">
        <f>IF($C$747="","",IF('⑧1.活動計画変更（PR）'!$C$154="変更",'⑦2.変更活動積算内訳（PR）'!M752,'①7.積算内訳（PR）'!F751))</f>
        <v/>
      </c>
      <c r="G752" s="288" t="str">
        <f>IF($C$747="","",IF('⑧1.活動計画変更（PR）'!$C$154="変更",'⑦2.変更活動積算内訳（PR）'!N752,'①7.積算内訳（PR）'!G751))</f>
        <v/>
      </c>
      <c r="H752" s="753" t="str">
        <f>IF($C$747="","",IF('⑧1.活動計画変更（PR）'!$C$154="変更",'⑦2.変更活動積算内訳（PR）'!O752,'①7.積算内訳（PR）'!H751))</f>
        <v/>
      </c>
      <c r="I752" s="1780"/>
      <c r="J752" s="264" t="s">
        <v>151</v>
      </c>
      <c r="K752" s="265"/>
      <c r="L752" s="288" t="str">
        <f t="shared" si="151"/>
        <v/>
      </c>
      <c r="M752" s="266"/>
      <c r="N752" s="266"/>
      <c r="O752" s="266"/>
      <c r="P752" s="1367"/>
      <c r="Q752" s="1371"/>
      <c r="R752" s="1372"/>
      <c r="S752" s="268"/>
      <c r="T752" s="270"/>
      <c r="U752" s="180"/>
    </row>
    <row r="753" spans="2:21" ht="18.75" hidden="1" customHeight="1">
      <c r="B753" s="1364"/>
      <c r="C753" s="264" t="s">
        <v>152</v>
      </c>
      <c r="D753" s="265"/>
      <c r="E753" s="288">
        <f t="shared" si="150"/>
        <v>0</v>
      </c>
      <c r="F753" s="754" t="str">
        <f>IF($C$747="","",IF('⑧1.活動計画変更（PR）'!$C$154="変更",'⑦2.変更活動積算内訳（PR）'!M753,'①7.積算内訳（PR）'!F752))</f>
        <v/>
      </c>
      <c r="G753" s="754" t="str">
        <f>IF($C$747="","",IF('⑧1.活動計画変更（PR）'!$C$154="変更",'⑦2.変更活動積算内訳（PR）'!N753,'①7.積算内訳（PR）'!G752))</f>
        <v/>
      </c>
      <c r="H753" s="753" t="str">
        <f>IF($C$747="","",IF('⑧1.活動計画変更（PR）'!$C$154="変更",'⑦2.変更活動積算内訳（PR）'!O753,'①7.積算内訳（PR）'!H752))</f>
        <v/>
      </c>
      <c r="I753" s="1780"/>
      <c r="J753" s="264" t="s">
        <v>152</v>
      </c>
      <c r="K753" s="265"/>
      <c r="L753" s="288" t="str">
        <f t="shared" si="151"/>
        <v/>
      </c>
      <c r="M753" s="278"/>
      <c r="N753" s="278"/>
      <c r="O753" s="278"/>
      <c r="P753" s="1367"/>
      <c r="Q753" s="1371"/>
      <c r="R753" s="1372"/>
      <c r="S753" s="268"/>
      <c r="T753" s="270"/>
      <c r="U753" s="180"/>
    </row>
    <row r="754" spans="2:21" ht="18.75" hidden="1" customHeight="1">
      <c r="B754" s="1364"/>
      <c r="C754" s="272" t="s">
        <v>631</v>
      </c>
      <c r="D754" s="265"/>
      <c r="E754" s="288">
        <f t="shared" si="150"/>
        <v>0</v>
      </c>
      <c r="F754" s="288" t="str">
        <f>IF($C$747="","",IF('⑧1.活動計画変更（PR）'!$C$154="変更",'⑦2.変更活動積算内訳（PR）'!M754,'①7.積算内訳（PR）'!F753))</f>
        <v/>
      </c>
      <c r="G754" s="288" t="str">
        <f>IF($C$747="","",IF('⑧1.活動計画変更（PR）'!$C$154="変更",'⑦2.変更活動積算内訳（PR）'!N754,'①7.積算内訳（PR）'!G753))</f>
        <v/>
      </c>
      <c r="H754" s="753" t="str">
        <f>IF($C$747="","",IF('⑧1.活動計画変更（PR）'!$C$154="変更",'⑦2.変更活動積算内訳（PR）'!O754,'①7.積算内訳（PR）'!H753))</f>
        <v/>
      </c>
      <c r="I754" s="1780"/>
      <c r="J754" s="272" t="s">
        <v>631</v>
      </c>
      <c r="K754" s="265"/>
      <c r="L754" s="288" t="str">
        <f t="shared" si="151"/>
        <v/>
      </c>
      <c r="M754" s="266"/>
      <c r="N754" s="266"/>
      <c r="O754" s="266"/>
      <c r="P754" s="1367"/>
      <c r="Q754" s="1371"/>
      <c r="R754" s="1372"/>
      <c r="S754" s="268"/>
      <c r="T754" s="270"/>
      <c r="U754" s="180"/>
    </row>
    <row r="755" spans="2:21" ht="18.75" hidden="1" customHeight="1">
      <c r="B755" s="1364"/>
      <c r="C755" s="264" t="s">
        <v>153</v>
      </c>
      <c r="D755" s="265"/>
      <c r="E755" s="288">
        <f t="shared" si="150"/>
        <v>0</v>
      </c>
      <c r="F755" s="288" t="str">
        <f>IF($C$747="","",IF('⑧1.活動計画変更（PR）'!$C$154="変更",'⑦2.変更活動積算内訳（PR）'!M755,'①7.積算内訳（PR）'!F754))</f>
        <v/>
      </c>
      <c r="G755" s="288" t="str">
        <f>IF($C$747="","",IF('⑧1.活動計画変更（PR）'!$C$154="変更",'⑦2.変更活動積算内訳（PR）'!N755,'①7.積算内訳（PR）'!G754))</f>
        <v/>
      </c>
      <c r="H755" s="753" t="str">
        <f>IF($C$747="","",IF('⑧1.活動計画変更（PR）'!$C$154="変更",'⑦2.変更活動積算内訳（PR）'!O755,'①7.積算内訳（PR）'!H754))</f>
        <v/>
      </c>
      <c r="I755" s="1780"/>
      <c r="J755" s="264" t="s">
        <v>153</v>
      </c>
      <c r="K755" s="265"/>
      <c r="L755" s="288" t="str">
        <f t="shared" si="151"/>
        <v/>
      </c>
      <c r="M755" s="266"/>
      <c r="N755" s="266"/>
      <c r="O755" s="266"/>
      <c r="P755" s="1367"/>
      <c r="Q755" s="1371"/>
      <c r="R755" s="1372"/>
      <c r="S755" s="268"/>
      <c r="T755" s="270"/>
      <c r="U755" s="180"/>
    </row>
    <row r="756" spans="2:21" ht="18.75" hidden="1" customHeight="1" thickBot="1">
      <c r="B756" s="1365"/>
      <c r="C756" s="273" t="s">
        <v>154</v>
      </c>
      <c r="D756" s="758" t="str">
        <f>IF('①7.積算内訳（PR）'!D755="","",'①7.積算内訳（PR）'!D755)</f>
        <v/>
      </c>
      <c r="E756" s="289">
        <f>SUM(F756:H756)</f>
        <v>0</v>
      </c>
      <c r="F756" s="289" t="str">
        <f>IF($C$747="","",IF('⑧1.活動計画変更（PR）'!$C$154="変更",'⑦2.変更活動積算内訳（PR）'!M756,'①7.積算内訳（PR）'!F755))</f>
        <v/>
      </c>
      <c r="G756" s="289" t="str">
        <f>IF($C$747="","",IF('⑧1.活動計画変更（PR）'!$C$154="変更",'⑦2.変更活動積算内訳（PR）'!N756,'①7.積算内訳（PR）'!G755))</f>
        <v/>
      </c>
      <c r="H756" s="755" t="str">
        <f>IF($C$747="","",IF('⑧1.活動計画変更（PR）'!$C$154="変更",'⑦2.変更活動積算内訳（PR）'!O756,'①7.積算内訳（PR）'!H755))</f>
        <v/>
      </c>
      <c r="I756" s="1781"/>
      <c r="J756" s="273" t="s">
        <v>154</v>
      </c>
      <c r="K756" s="274"/>
      <c r="L756" s="289" t="str">
        <f t="shared" si="151"/>
        <v/>
      </c>
      <c r="M756" s="275"/>
      <c r="N756" s="275"/>
      <c r="O756" s="275"/>
      <c r="P756" s="1368"/>
      <c r="Q756" s="1381"/>
      <c r="R756" s="1382"/>
      <c r="S756" s="268"/>
      <c r="T756" s="270"/>
      <c r="U756" s="180"/>
    </row>
    <row r="757" spans="2:21" ht="37.5" hidden="1" customHeight="1">
      <c r="B757" s="204" t="str">
        <f>IF('⑧1.活動計画変更（PR）'!B156="","",'⑧1.活動計画変更（PR）'!B156)</f>
        <v/>
      </c>
      <c r="C757" s="1377" t="str">
        <f>IF(B757="","",IF('⑧1.活動計画変更（PR）'!D156="","",'⑧1.活動計画変更（PR）'!D156))</f>
        <v/>
      </c>
      <c r="D757" s="1378"/>
      <c r="E757" s="284">
        <f>SUM(E758:E766)</f>
        <v>0</v>
      </c>
      <c r="F757" s="284">
        <f>SUM(F758:F766)</f>
        <v>0</v>
      </c>
      <c r="G757" s="284">
        <f>SUM(G758:G766)</f>
        <v>0</v>
      </c>
      <c r="H757" s="756">
        <f>SUM(H758:H766)</f>
        <v>0</v>
      </c>
      <c r="I757" s="760" t="str">
        <f>IF('⑧1.活動計画変更（PR）'!C157="変更",'⑧1.活動計画変更（PR）'!B156,IF('⑧1.活動計画変更（PR）'!C157="中止",'⑧1.活動計画変更（PR）'!B156,""))</f>
        <v/>
      </c>
      <c r="J757" s="1377" t="str">
        <f>IF('⑧1.活動計画変更（PR）'!C157="変更",'⑧1.活動計画変更（PR）'!D157,"")</f>
        <v/>
      </c>
      <c r="K757" s="1378"/>
      <c r="L757" s="284" t="str">
        <f>IF(SUM(L758:L766)=0,"",SUM(L758:L766))</f>
        <v/>
      </c>
      <c r="M757" s="284" t="str">
        <f>IF(SUM(M758:M766)=0,"",SUM(M758:M766))</f>
        <v/>
      </c>
      <c r="N757" s="284" t="str">
        <f>IF(SUM(N758:N766)=0,"",SUM(N758:N766))</f>
        <v/>
      </c>
      <c r="O757" s="284" t="str">
        <f>IF(SUM(O758:O766)=0,"",SUM(O758:O766))</f>
        <v/>
      </c>
      <c r="P757" s="279"/>
      <c r="Q757" s="1383"/>
      <c r="R757" s="1384"/>
      <c r="S757" s="259"/>
      <c r="T757" s="257"/>
      <c r="U757" s="180"/>
    </row>
    <row r="758" spans="2:21" ht="19.5" hidden="1" customHeight="1">
      <c r="B758" s="1363"/>
      <c r="C758" s="260" t="s">
        <v>147</v>
      </c>
      <c r="D758" s="261"/>
      <c r="E758" s="287">
        <f>SUM(F758:H758)</f>
        <v>0</v>
      </c>
      <c r="F758" s="287" t="str">
        <f>IF($C$757="","",IF('⑧1.活動計画変更（PR）'!$C$156="変更",'⑦2.変更活動積算内訳（PR）'!M758,'①7.積算内訳（PR）'!F757))</f>
        <v/>
      </c>
      <c r="G758" s="287" t="str">
        <f>IF($C$757="","",IF('⑧1.活動計画変更（PR）'!$C$156="変更",'⑦2.変更活動積算内訳（PR）'!N758,'①7.積算内訳（PR）'!G757))</f>
        <v/>
      </c>
      <c r="H758" s="752" t="str">
        <f>IF($C$757="","",IF('⑧1.活動計画変更（PR）'!$C$156="変更",'⑦2.変更活動積算内訳（PR）'!O758,'①7.積算内訳（PR）'!H757))</f>
        <v/>
      </c>
      <c r="I758" s="1779" t="str">
        <f>IF('⑧1.活動計画変更（PR）'!C157="選択","",IF('⑧1.活動計画変更（PR）'!C157="変更",'⑧1.活動計画変更（PR）'!C157,IF('⑧1.活動計画変更（PR）'!C157="中止","中止","")))</f>
        <v/>
      </c>
      <c r="J758" s="260" t="s">
        <v>147</v>
      </c>
      <c r="K758" s="261"/>
      <c r="L758" s="287" t="str">
        <f>IF(SUM(M758:O758)=0,"",SUM(M758:O758))</f>
        <v/>
      </c>
      <c r="M758" s="262"/>
      <c r="N758" s="262"/>
      <c r="O758" s="262"/>
      <c r="P758" s="1366"/>
      <c r="Q758" s="1369"/>
      <c r="R758" s="1370"/>
      <c r="S758" s="268"/>
      <c r="T758" s="270"/>
      <c r="U758" s="180"/>
    </row>
    <row r="759" spans="2:21" ht="19.5" hidden="1" customHeight="1">
      <c r="B759" s="1364"/>
      <c r="C759" s="264" t="s">
        <v>148</v>
      </c>
      <c r="D759" s="265"/>
      <c r="E759" s="288">
        <f t="shared" ref="E759:E765" si="152">SUM(F759:H759)</f>
        <v>0</v>
      </c>
      <c r="F759" s="288" t="str">
        <f>IF($C$757="","",IF('⑧1.活動計画変更（PR）'!$C$156="変更",'⑦2.変更活動積算内訳（PR）'!M759,'①7.積算内訳（PR）'!F758))</f>
        <v/>
      </c>
      <c r="G759" s="288" t="str">
        <f>IF($C$757="","",IF('⑧1.活動計画変更（PR）'!$C$156="変更",'⑦2.変更活動積算内訳（PR）'!N759,'①7.積算内訳（PR）'!G758))</f>
        <v/>
      </c>
      <c r="H759" s="753" t="str">
        <f>IF($C$757="","",IF('⑧1.活動計画変更（PR）'!$C$156="変更",'⑦2.変更活動積算内訳（PR）'!O759,'①7.積算内訳（PR）'!H758))</f>
        <v/>
      </c>
      <c r="I759" s="1780"/>
      <c r="J759" s="264" t="s">
        <v>148</v>
      </c>
      <c r="K759" s="265"/>
      <c r="L759" s="288" t="str">
        <f t="shared" ref="L759:L766" si="153">IF(SUM(M759:O759)=0,"",SUM(M759:O759))</f>
        <v/>
      </c>
      <c r="M759" s="266"/>
      <c r="N759" s="266"/>
      <c r="O759" s="266"/>
      <c r="P759" s="1367"/>
      <c r="Q759" s="1371"/>
      <c r="R759" s="1372"/>
      <c r="S759" s="259"/>
      <c r="T759" s="257"/>
      <c r="U759" s="180"/>
    </row>
    <row r="760" spans="2:21" ht="19.5" hidden="1" customHeight="1">
      <c r="B760" s="1364"/>
      <c r="C760" s="264" t="s">
        <v>149</v>
      </c>
      <c r="D760" s="265"/>
      <c r="E760" s="288">
        <f t="shared" si="152"/>
        <v>0</v>
      </c>
      <c r="F760" s="288" t="str">
        <f>IF($C$757="","",IF('⑧1.活動計画変更（PR）'!$C$156="変更",'⑦2.変更活動積算内訳（PR）'!M760,'①7.積算内訳（PR）'!F759))</f>
        <v/>
      </c>
      <c r="G760" s="288" t="str">
        <f>IF($C$757="","",IF('⑧1.活動計画変更（PR）'!$C$156="変更",'⑦2.変更活動積算内訳（PR）'!N760,'①7.積算内訳（PR）'!G759))</f>
        <v/>
      </c>
      <c r="H760" s="753" t="str">
        <f>IF($C$757="","",IF('⑧1.活動計画変更（PR）'!$C$156="変更",'⑦2.変更活動積算内訳（PR）'!O760,'①7.積算内訳（PR）'!H759))</f>
        <v/>
      </c>
      <c r="I760" s="1780"/>
      <c r="J760" s="264" t="s">
        <v>149</v>
      </c>
      <c r="K760" s="265"/>
      <c r="L760" s="288" t="str">
        <f t="shared" si="153"/>
        <v/>
      </c>
      <c r="M760" s="266"/>
      <c r="N760" s="266"/>
      <c r="O760" s="266"/>
      <c r="P760" s="1367"/>
      <c r="Q760" s="1371"/>
      <c r="R760" s="1372"/>
      <c r="S760" s="259"/>
      <c r="T760" s="257"/>
      <c r="U760" s="180"/>
    </row>
    <row r="761" spans="2:21" ht="19.5" hidden="1" customHeight="1">
      <c r="B761" s="1364"/>
      <c r="C761" s="269" t="s">
        <v>150</v>
      </c>
      <c r="D761" s="265"/>
      <c r="E761" s="288">
        <f t="shared" si="152"/>
        <v>0</v>
      </c>
      <c r="F761" s="288" t="str">
        <f>IF($C$757="","",IF('⑧1.活動計画変更（PR）'!$C$156="変更",'⑦2.変更活動積算内訳（PR）'!M761,'①7.積算内訳（PR）'!F760))</f>
        <v/>
      </c>
      <c r="G761" s="288" t="str">
        <f>IF($C$757="","",IF('⑧1.活動計画変更（PR）'!$C$156="変更",'⑦2.変更活動積算内訳（PR）'!N761,'①7.積算内訳（PR）'!G760))</f>
        <v/>
      </c>
      <c r="H761" s="753" t="str">
        <f>IF($C$757="","",IF('⑧1.活動計画変更（PR）'!$C$156="変更",'⑦2.変更活動積算内訳（PR）'!O761,'①7.積算内訳（PR）'!H760))</f>
        <v/>
      </c>
      <c r="I761" s="1780"/>
      <c r="J761" s="269" t="s">
        <v>150</v>
      </c>
      <c r="K761" s="265"/>
      <c r="L761" s="288" t="str">
        <f t="shared" si="153"/>
        <v/>
      </c>
      <c r="M761" s="266"/>
      <c r="N761" s="266"/>
      <c r="O761" s="266"/>
      <c r="P761" s="1367"/>
      <c r="Q761" s="1371"/>
      <c r="R761" s="1372"/>
      <c r="S761" s="259"/>
      <c r="T761" s="257"/>
      <c r="U761" s="180"/>
    </row>
    <row r="762" spans="2:21" ht="19.5" hidden="1" customHeight="1">
      <c r="B762" s="1364"/>
      <c r="C762" s="264" t="s">
        <v>151</v>
      </c>
      <c r="D762" s="265"/>
      <c r="E762" s="288">
        <f t="shared" si="152"/>
        <v>0</v>
      </c>
      <c r="F762" s="288" t="str">
        <f>IF($C$757="","",IF('⑧1.活動計画変更（PR）'!$C$156="変更",'⑦2.変更活動積算内訳（PR）'!M762,'①7.積算内訳（PR）'!F761))</f>
        <v/>
      </c>
      <c r="G762" s="288" t="str">
        <f>IF($C$757="","",IF('⑧1.活動計画変更（PR）'!$C$156="変更",'⑦2.変更活動積算内訳（PR）'!N762,'①7.積算内訳（PR）'!G761))</f>
        <v/>
      </c>
      <c r="H762" s="753" t="str">
        <f>IF($C$757="","",IF('⑧1.活動計画変更（PR）'!$C$156="変更",'⑦2.変更活動積算内訳（PR）'!O762,'①7.積算内訳（PR）'!H761))</f>
        <v/>
      </c>
      <c r="I762" s="1780"/>
      <c r="J762" s="264" t="s">
        <v>151</v>
      </c>
      <c r="K762" s="265"/>
      <c r="L762" s="288" t="str">
        <f t="shared" si="153"/>
        <v/>
      </c>
      <c r="M762" s="266"/>
      <c r="N762" s="266"/>
      <c r="O762" s="266"/>
      <c r="P762" s="1367"/>
      <c r="Q762" s="1371"/>
      <c r="R762" s="1372"/>
      <c r="S762" s="268"/>
      <c r="T762" s="270"/>
      <c r="U762" s="180"/>
    </row>
    <row r="763" spans="2:21" ht="19.5" hidden="1" customHeight="1">
      <c r="B763" s="1364"/>
      <c r="C763" s="264" t="s">
        <v>152</v>
      </c>
      <c r="D763" s="265"/>
      <c r="E763" s="288">
        <f t="shared" si="152"/>
        <v>0</v>
      </c>
      <c r="F763" s="754" t="str">
        <f>IF($C$757="","",IF('⑧1.活動計画変更（PR）'!$C$156="変更",'⑦2.変更活動積算内訳（PR）'!M763,'①7.積算内訳（PR）'!F762))</f>
        <v/>
      </c>
      <c r="G763" s="754" t="str">
        <f>IF($C$757="","",IF('⑧1.活動計画変更（PR）'!$C$156="変更",'⑦2.変更活動積算内訳（PR）'!N763,'①7.積算内訳（PR）'!G762))</f>
        <v/>
      </c>
      <c r="H763" s="753" t="str">
        <f>IF($C$757="","",IF('⑧1.活動計画変更（PR）'!$C$156="変更",'⑦2.変更活動積算内訳（PR）'!O763,'①7.積算内訳（PR）'!H762))</f>
        <v/>
      </c>
      <c r="I763" s="1780"/>
      <c r="J763" s="264" t="s">
        <v>152</v>
      </c>
      <c r="K763" s="265"/>
      <c r="L763" s="288" t="str">
        <f t="shared" si="153"/>
        <v/>
      </c>
      <c r="M763" s="278"/>
      <c r="N763" s="278"/>
      <c r="O763" s="278"/>
      <c r="P763" s="1367"/>
      <c r="Q763" s="1373"/>
      <c r="R763" s="1374"/>
      <c r="S763" s="268"/>
      <c r="T763" s="270"/>
      <c r="U763" s="180"/>
    </row>
    <row r="764" spans="2:21" ht="19.5" hidden="1" customHeight="1">
      <c r="B764" s="1364"/>
      <c r="C764" s="272" t="s">
        <v>631</v>
      </c>
      <c r="D764" s="265"/>
      <c r="E764" s="288">
        <f t="shared" si="152"/>
        <v>0</v>
      </c>
      <c r="F764" s="288" t="str">
        <f>IF($C$757="","",IF('⑧1.活動計画変更（PR）'!$C$156="変更",'⑦2.変更活動積算内訳（PR）'!M764,'①7.積算内訳（PR）'!F763))</f>
        <v/>
      </c>
      <c r="G764" s="288" t="str">
        <f>IF($C$757="","",IF('⑧1.活動計画変更（PR）'!$C$156="変更",'⑦2.変更活動積算内訳（PR）'!N764,'①7.積算内訳（PR）'!G763))</f>
        <v/>
      </c>
      <c r="H764" s="753" t="str">
        <f>IF($C$757="","",IF('⑧1.活動計画変更（PR）'!$C$156="変更",'⑦2.変更活動積算内訳（PR）'!O764,'①7.積算内訳（PR）'!H763))</f>
        <v/>
      </c>
      <c r="I764" s="1780"/>
      <c r="J764" s="272" t="s">
        <v>631</v>
      </c>
      <c r="K764" s="265"/>
      <c r="L764" s="288" t="str">
        <f t="shared" si="153"/>
        <v/>
      </c>
      <c r="M764" s="266"/>
      <c r="N764" s="266"/>
      <c r="O764" s="266"/>
      <c r="P764" s="1367"/>
      <c r="Q764" s="1371"/>
      <c r="R764" s="1372"/>
      <c r="S764" s="268"/>
      <c r="T764" s="270"/>
      <c r="U764" s="180"/>
    </row>
    <row r="765" spans="2:21" ht="19.5" hidden="1" customHeight="1">
      <c r="B765" s="1364"/>
      <c r="C765" s="264" t="s">
        <v>153</v>
      </c>
      <c r="D765" s="265"/>
      <c r="E765" s="288">
        <f t="shared" si="152"/>
        <v>0</v>
      </c>
      <c r="F765" s="288" t="str">
        <f>IF($C$757="","",IF('⑧1.活動計画変更（PR）'!$C$156="変更",'⑦2.変更活動積算内訳（PR）'!M765,'①7.積算内訳（PR）'!F764))</f>
        <v/>
      </c>
      <c r="G765" s="288" t="str">
        <f>IF($C$757="","",IF('⑧1.活動計画変更（PR）'!$C$156="変更",'⑦2.変更活動積算内訳（PR）'!N765,'①7.積算内訳（PR）'!G764))</f>
        <v/>
      </c>
      <c r="H765" s="753" t="str">
        <f>IF($C$757="","",IF('⑧1.活動計画変更（PR）'!$C$156="変更",'⑦2.変更活動積算内訳（PR）'!O765,'①7.積算内訳（PR）'!H764))</f>
        <v/>
      </c>
      <c r="I765" s="1780"/>
      <c r="J765" s="264" t="s">
        <v>153</v>
      </c>
      <c r="K765" s="265"/>
      <c r="L765" s="288" t="str">
        <f t="shared" si="153"/>
        <v/>
      </c>
      <c r="M765" s="266"/>
      <c r="N765" s="266"/>
      <c r="O765" s="266"/>
      <c r="P765" s="1367"/>
      <c r="Q765" s="1371"/>
      <c r="R765" s="1372"/>
      <c r="S765" s="268"/>
      <c r="T765" s="270"/>
      <c r="U765" s="180"/>
    </row>
    <row r="766" spans="2:21" ht="19.5" hidden="1" customHeight="1" thickBot="1">
      <c r="B766" s="1365"/>
      <c r="C766" s="273" t="s">
        <v>154</v>
      </c>
      <c r="D766" s="758" t="str">
        <f>IF('①7.積算内訳（PR）'!D765="","",'①7.積算内訳（PR）'!D765)</f>
        <v/>
      </c>
      <c r="E766" s="289">
        <f>SUM(F766:H766)</f>
        <v>0</v>
      </c>
      <c r="F766" s="289" t="str">
        <f>IF($C$757="","",IF('⑧1.活動計画変更（PR）'!$C$156="変更",'⑦2.変更活動積算内訳（PR）'!M766,'①7.積算内訳（PR）'!F765))</f>
        <v/>
      </c>
      <c r="G766" s="289" t="str">
        <f>IF($C$757="","",IF('⑧1.活動計画変更（PR）'!$C$156="変更",'⑦2.変更活動積算内訳（PR）'!N766,'①7.積算内訳（PR）'!G765))</f>
        <v/>
      </c>
      <c r="H766" s="755" t="str">
        <f>IF($C$757="","",IF('⑧1.活動計画変更（PR）'!$C$156="変更",'⑦2.変更活動積算内訳（PR）'!O766,'①7.積算内訳（PR）'!H765))</f>
        <v/>
      </c>
      <c r="I766" s="1781"/>
      <c r="J766" s="273" t="s">
        <v>154</v>
      </c>
      <c r="K766" s="274"/>
      <c r="L766" s="289" t="str">
        <f t="shared" si="153"/>
        <v/>
      </c>
      <c r="M766" s="275"/>
      <c r="N766" s="275"/>
      <c r="O766" s="275"/>
      <c r="P766" s="1368"/>
      <c r="Q766" s="1375"/>
      <c r="R766" s="1376"/>
      <c r="S766" s="268"/>
      <c r="T766" s="270"/>
      <c r="U766" s="180"/>
    </row>
    <row r="767" spans="2:21" ht="37.5" hidden="1" customHeight="1">
      <c r="B767" s="204" t="str">
        <f>IF('⑧1.活動計画変更（PR）'!B158="","",'⑧1.活動計画変更（PR）'!B158)</f>
        <v/>
      </c>
      <c r="C767" s="1377" t="str">
        <f>IF(B767="","",IF('⑧1.活動計画変更（PR）'!D158="","",'⑧1.活動計画変更（PR）'!D158))</f>
        <v/>
      </c>
      <c r="D767" s="1378"/>
      <c r="E767" s="284">
        <f>SUM(E768:E776)</f>
        <v>0</v>
      </c>
      <c r="F767" s="284">
        <f>SUM(F768:F776)</f>
        <v>0</v>
      </c>
      <c r="G767" s="284">
        <f>SUM(G768:G776)</f>
        <v>0</v>
      </c>
      <c r="H767" s="756">
        <f>SUM(H768:H776)</f>
        <v>0</v>
      </c>
      <c r="I767" s="760" t="str">
        <f>IF('⑧1.活動計画変更（PR）'!C159="変更",'⑧1.活動計画変更（PR）'!B158,IF('⑧1.活動計画変更（PR）'!C159="中止",'⑧1.活動計画変更（PR）'!B158,""))</f>
        <v/>
      </c>
      <c r="J767" s="1377" t="str">
        <f>IF('⑧1.活動計画変更（PR）'!C159="変更",'⑧1.活動計画変更（PR）'!D159,"")</f>
        <v/>
      </c>
      <c r="K767" s="1378"/>
      <c r="L767" s="284" t="str">
        <f>IF(SUM(L768:L776)=0,"",SUM(L768:L776))</f>
        <v/>
      </c>
      <c r="M767" s="284" t="str">
        <f>IF(SUM(M768:M776)=0,"",SUM(M768:M776))</f>
        <v/>
      </c>
      <c r="N767" s="284" t="str">
        <f>IF(SUM(N768:N776)=0,"",SUM(N768:N776))</f>
        <v/>
      </c>
      <c r="O767" s="284" t="str">
        <f>IF(SUM(O768:O776)=0,"",SUM(O768:O776))</f>
        <v/>
      </c>
      <c r="P767" s="277"/>
      <c r="Q767" s="1379"/>
      <c r="R767" s="1380"/>
      <c r="S767" s="259"/>
      <c r="T767" s="257"/>
      <c r="U767" s="180"/>
    </row>
    <row r="768" spans="2:21" ht="18.75" hidden="1" customHeight="1">
      <c r="B768" s="1363"/>
      <c r="C768" s="260" t="s">
        <v>147</v>
      </c>
      <c r="D768" s="261"/>
      <c r="E768" s="287">
        <f>SUM(F768:H768)</f>
        <v>0</v>
      </c>
      <c r="F768" s="287" t="str">
        <f>IF($C$767="","",IF('⑧1.活動計画変更（PR）'!$C$158="変更",'⑦2.変更活動積算内訳（PR）'!M768,'①7.積算内訳（PR）'!F767))</f>
        <v/>
      </c>
      <c r="G768" s="287" t="str">
        <f>IF($C$767="","",IF('⑧1.活動計画変更（PR）'!$C$158="変更",'⑦2.変更活動積算内訳（PR）'!N768,'①7.積算内訳（PR）'!G767))</f>
        <v/>
      </c>
      <c r="H768" s="752" t="str">
        <f>IF($C$767="","",IF('⑧1.活動計画変更（PR）'!$C$158="変更",'⑦2.変更活動積算内訳（PR）'!O768,'①7.積算内訳（PR）'!H767))</f>
        <v/>
      </c>
      <c r="I768" s="1779" t="str">
        <f>IF('⑧1.活動計画変更（PR）'!C159="選択","",IF('⑧1.活動計画変更（PR）'!C159="変更",'⑧1.活動計画変更（PR）'!C159,IF('⑧1.活動計画変更（PR）'!C159="中止","中止","")))</f>
        <v/>
      </c>
      <c r="J768" s="260" t="s">
        <v>147</v>
      </c>
      <c r="K768" s="261"/>
      <c r="L768" s="287" t="str">
        <f>IF(SUM(M768:O768)=0,"",SUM(M768:O768))</f>
        <v/>
      </c>
      <c r="M768" s="262"/>
      <c r="N768" s="262"/>
      <c r="O768" s="262"/>
      <c r="P768" s="1366"/>
      <c r="Q768" s="1369"/>
      <c r="R768" s="1370"/>
      <c r="S768" s="268"/>
      <c r="T768" s="270"/>
      <c r="U768" s="180"/>
    </row>
    <row r="769" spans="2:21" ht="18.75" hidden="1" customHeight="1">
      <c r="B769" s="1364"/>
      <c r="C769" s="264" t="s">
        <v>148</v>
      </c>
      <c r="D769" s="265"/>
      <c r="E769" s="288">
        <f t="shared" ref="E769:E775" si="154">SUM(F769:H769)</f>
        <v>0</v>
      </c>
      <c r="F769" s="288" t="str">
        <f>IF($C$767="","",IF('⑧1.活動計画変更（PR）'!$C$158="変更",'⑦2.変更活動積算内訳（PR）'!M769,'①7.積算内訳（PR）'!F768))</f>
        <v/>
      </c>
      <c r="G769" s="288" t="str">
        <f>IF($C$767="","",IF('⑧1.活動計画変更（PR）'!$C$158="変更",'⑦2.変更活動積算内訳（PR）'!N769,'①7.積算内訳（PR）'!G768))</f>
        <v/>
      </c>
      <c r="H769" s="753" t="str">
        <f>IF($C$767="","",IF('⑧1.活動計画変更（PR）'!$C$158="変更",'⑦2.変更活動積算内訳（PR）'!O769,'①7.積算内訳（PR）'!H768))</f>
        <v/>
      </c>
      <c r="I769" s="1780"/>
      <c r="J769" s="264" t="s">
        <v>148</v>
      </c>
      <c r="K769" s="265"/>
      <c r="L769" s="288" t="str">
        <f t="shared" ref="L769:L776" si="155">IF(SUM(M769:O769)=0,"",SUM(M769:O769))</f>
        <v/>
      </c>
      <c r="M769" s="266"/>
      <c r="N769" s="266"/>
      <c r="O769" s="266"/>
      <c r="P769" s="1367"/>
      <c r="Q769" s="1371"/>
      <c r="R769" s="1372"/>
      <c r="S769" s="259"/>
      <c r="T769" s="257"/>
      <c r="U769" s="180"/>
    </row>
    <row r="770" spans="2:21" ht="18.75" hidden="1" customHeight="1">
      <c r="B770" s="1364"/>
      <c r="C770" s="264" t="s">
        <v>149</v>
      </c>
      <c r="D770" s="265"/>
      <c r="E770" s="288">
        <f t="shared" si="154"/>
        <v>0</v>
      </c>
      <c r="F770" s="288" t="str">
        <f>IF($C$767="","",IF('⑧1.活動計画変更（PR）'!$C$158="変更",'⑦2.変更活動積算内訳（PR）'!M770,'①7.積算内訳（PR）'!F769))</f>
        <v/>
      </c>
      <c r="G770" s="288" t="str">
        <f>IF($C$767="","",IF('⑧1.活動計画変更（PR）'!$C$158="変更",'⑦2.変更活動積算内訳（PR）'!N770,'①7.積算内訳（PR）'!G769))</f>
        <v/>
      </c>
      <c r="H770" s="753" t="str">
        <f>IF($C$767="","",IF('⑧1.活動計画変更（PR）'!$C$158="変更",'⑦2.変更活動積算内訳（PR）'!O770,'①7.積算内訳（PR）'!H769))</f>
        <v/>
      </c>
      <c r="I770" s="1780"/>
      <c r="J770" s="264" t="s">
        <v>149</v>
      </c>
      <c r="K770" s="265"/>
      <c r="L770" s="288" t="str">
        <f t="shared" si="155"/>
        <v/>
      </c>
      <c r="M770" s="266"/>
      <c r="N770" s="266"/>
      <c r="O770" s="266"/>
      <c r="P770" s="1367"/>
      <c r="Q770" s="1371"/>
      <c r="R770" s="1372"/>
      <c r="S770" s="259"/>
      <c r="T770" s="257"/>
      <c r="U770" s="180"/>
    </row>
    <row r="771" spans="2:21" ht="18.75" hidden="1" customHeight="1">
      <c r="B771" s="1364"/>
      <c r="C771" s="269" t="s">
        <v>150</v>
      </c>
      <c r="D771" s="265"/>
      <c r="E771" s="288">
        <f t="shared" si="154"/>
        <v>0</v>
      </c>
      <c r="F771" s="288" t="str">
        <f>IF($C$767="","",IF('⑧1.活動計画変更（PR）'!$C$158="変更",'⑦2.変更活動積算内訳（PR）'!M771,'①7.積算内訳（PR）'!F770))</f>
        <v/>
      </c>
      <c r="G771" s="288" t="str">
        <f>IF($C$767="","",IF('⑧1.活動計画変更（PR）'!$C$158="変更",'⑦2.変更活動積算内訳（PR）'!N771,'①7.積算内訳（PR）'!G770))</f>
        <v/>
      </c>
      <c r="H771" s="753" t="str">
        <f>IF($C$767="","",IF('⑧1.活動計画変更（PR）'!$C$158="変更",'⑦2.変更活動積算内訳（PR）'!O771,'①7.積算内訳（PR）'!H770))</f>
        <v/>
      </c>
      <c r="I771" s="1780"/>
      <c r="J771" s="269" t="s">
        <v>150</v>
      </c>
      <c r="K771" s="265"/>
      <c r="L771" s="288" t="str">
        <f t="shared" si="155"/>
        <v/>
      </c>
      <c r="M771" s="266"/>
      <c r="N771" s="266"/>
      <c r="O771" s="266"/>
      <c r="P771" s="1367"/>
      <c r="Q771" s="1371"/>
      <c r="R771" s="1372"/>
      <c r="S771" s="259"/>
      <c r="T771" s="257"/>
      <c r="U771" s="180"/>
    </row>
    <row r="772" spans="2:21" ht="18.75" hidden="1" customHeight="1">
      <c r="B772" s="1364"/>
      <c r="C772" s="264" t="s">
        <v>151</v>
      </c>
      <c r="D772" s="265"/>
      <c r="E772" s="288">
        <f t="shared" si="154"/>
        <v>0</v>
      </c>
      <c r="F772" s="288" t="str">
        <f>IF($C$767="","",IF('⑧1.活動計画変更（PR）'!$C$158="変更",'⑦2.変更活動積算内訳（PR）'!M772,'①7.積算内訳（PR）'!F771))</f>
        <v/>
      </c>
      <c r="G772" s="288" t="str">
        <f>IF($C$767="","",IF('⑧1.活動計画変更（PR）'!$C$158="変更",'⑦2.変更活動積算内訳（PR）'!N772,'①7.積算内訳（PR）'!G771))</f>
        <v/>
      </c>
      <c r="H772" s="753" t="str">
        <f>IF($C$767="","",IF('⑧1.活動計画変更（PR）'!$C$158="変更",'⑦2.変更活動積算内訳（PR）'!O772,'①7.積算内訳（PR）'!H771))</f>
        <v/>
      </c>
      <c r="I772" s="1780"/>
      <c r="J772" s="264" t="s">
        <v>151</v>
      </c>
      <c r="K772" s="265"/>
      <c r="L772" s="288" t="str">
        <f t="shared" si="155"/>
        <v/>
      </c>
      <c r="M772" s="266"/>
      <c r="N772" s="266"/>
      <c r="O772" s="266"/>
      <c r="P772" s="1367"/>
      <c r="Q772" s="1371"/>
      <c r="R772" s="1372"/>
      <c r="S772" s="268"/>
      <c r="T772" s="270"/>
      <c r="U772" s="180"/>
    </row>
    <row r="773" spans="2:21" ht="18.75" hidden="1" customHeight="1">
      <c r="B773" s="1364"/>
      <c r="C773" s="264" t="s">
        <v>152</v>
      </c>
      <c r="D773" s="265"/>
      <c r="E773" s="288">
        <f t="shared" si="154"/>
        <v>0</v>
      </c>
      <c r="F773" s="754" t="str">
        <f>IF($C$767="","",IF('⑧1.活動計画変更（PR）'!$C$158="変更",'⑦2.変更活動積算内訳（PR）'!M773,'①7.積算内訳（PR）'!F772))</f>
        <v/>
      </c>
      <c r="G773" s="754" t="str">
        <f>IF($C$767="","",IF('⑧1.活動計画変更（PR）'!$C$158="変更",'⑦2.変更活動積算内訳（PR）'!N773,'①7.積算内訳（PR）'!G772))</f>
        <v/>
      </c>
      <c r="H773" s="753" t="str">
        <f>IF($C$767="","",IF('⑧1.活動計画変更（PR）'!$C$158="変更",'⑦2.変更活動積算内訳（PR）'!O773,'①7.積算内訳（PR）'!H772))</f>
        <v/>
      </c>
      <c r="I773" s="1780"/>
      <c r="J773" s="264" t="s">
        <v>152</v>
      </c>
      <c r="K773" s="265"/>
      <c r="L773" s="288" t="str">
        <f t="shared" si="155"/>
        <v/>
      </c>
      <c r="M773" s="278"/>
      <c r="N773" s="278"/>
      <c r="O773" s="278"/>
      <c r="P773" s="1367"/>
      <c r="Q773" s="1371"/>
      <c r="R773" s="1372"/>
      <c r="S773" s="268"/>
      <c r="T773" s="270"/>
      <c r="U773" s="180"/>
    </row>
    <row r="774" spans="2:21" ht="18.75" hidden="1" customHeight="1">
      <c r="B774" s="1364"/>
      <c r="C774" s="272" t="s">
        <v>631</v>
      </c>
      <c r="D774" s="265"/>
      <c r="E774" s="288">
        <f t="shared" si="154"/>
        <v>0</v>
      </c>
      <c r="F774" s="288" t="str">
        <f>IF($C$767="","",IF('⑧1.活動計画変更（PR）'!$C$158="変更",'⑦2.変更活動積算内訳（PR）'!M774,'①7.積算内訳（PR）'!F773))</f>
        <v/>
      </c>
      <c r="G774" s="288" t="str">
        <f>IF($C$767="","",IF('⑧1.活動計画変更（PR）'!$C$158="変更",'⑦2.変更活動積算内訳（PR）'!N774,'①7.積算内訳（PR）'!G773))</f>
        <v/>
      </c>
      <c r="H774" s="753" t="str">
        <f>IF($C$767="","",IF('⑧1.活動計画変更（PR）'!$C$158="変更",'⑦2.変更活動積算内訳（PR）'!O774,'①7.積算内訳（PR）'!H773))</f>
        <v/>
      </c>
      <c r="I774" s="1780"/>
      <c r="J774" s="272" t="s">
        <v>631</v>
      </c>
      <c r="K774" s="265"/>
      <c r="L774" s="288" t="str">
        <f t="shared" si="155"/>
        <v/>
      </c>
      <c r="M774" s="266"/>
      <c r="N774" s="266"/>
      <c r="O774" s="266"/>
      <c r="P774" s="1367"/>
      <c r="Q774" s="1371"/>
      <c r="R774" s="1372"/>
      <c r="S774" s="268"/>
      <c r="T774" s="270"/>
      <c r="U774" s="180"/>
    </row>
    <row r="775" spans="2:21" ht="18.75" hidden="1" customHeight="1">
      <c r="B775" s="1364"/>
      <c r="C775" s="264" t="s">
        <v>153</v>
      </c>
      <c r="D775" s="265"/>
      <c r="E775" s="288">
        <f t="shared" si="154"/>
        <v>0</v>
      </c>
      <c r="F775" s="288" t="str">
        <f>IF($C$767="","",IF('⑧1.活動計画変更（PR）'!$C$158="変更",'⑦2.変更活動積算内訳（PR）'!M775,'①7.積算内訳（PR）'!F774))</f>
        <v/>
      </c>
      <c r="G775" s="288" t="str">
        <f>IF($C$767="","",IF('⑧1.活動計画変更（PR）'!$C$158="変更",'⑦2.変更活動積算内訳（PR）'!N775,'①7.積算内訳（PR）'!G774))</f>
        <v/>
      </c>
      <c r="H775" s="753" t="str">
        <f>IF($C$767="","",IF('⑧1.活動計画変更（PR）'!$C$158="変更",'⑦2.変更活動積算内訳（PR）'!O775,'①7.積算内訳（PR）'!H774))</f>
        <v/>
      </c>
      <c r="I775" s="1780"/>
      <c r="J775" s="264" t="s">
        <v>153</v>
      </c>
      <c r="K775" s="265"/>
      <c r="L775" s="288" t="str">
        <f t="shared" si="155"/>
        <v/>
      </c>
      <c r="M775" s="266"/>
      <c r="N775" s="266"/>
      <c r="O775" s="266"/>
      <c r="P775" s="1367"/>
      <c r="Q775" s="1371"/>
      <c r="R775" s="1372"/>
      <c r="S775" s="268"/>
      <c r="T775" s="270"/>
      <c r="U775" s="180"/>
    </row>
    <row r="776" spans="2:21" ht="18.75" hidden="1" customHeight="1" thickBot="1">
      <c r="B776" s="1364"/>
      <c r="C776" s="837" t="s">
        <v>154</v>
      </c>
      <c r="D776" s="758" t="str">
        <f>IF('①7.積算内訳（PR）'!D775="","",'①7.積算内訳（PR）'!D775)</f>
        <v/>
      </c>
      <c r="E776" s="761">
        <f>SUM(F776:H776)</f>
        <v>0</v>
      </c>
      <c r="F776" s="289" t="str">
        <f>IF($C$767="","",IF('⑧1.活動計画変更（PR）'!$C$158="変更",'⑦2.変更活動積算内訳（PR）'!M776,'①7.積算内訳（PR）'!F775))</f>
        <v/>
      </c>
      <c r="G776" s="289" t="str">
        <f>IF($C$767="","",IF('⑧1.活動計画変更（PR）'!$C$158="変更",'⑦2.変更活動積算内訳（PR）'!N776,'①7.積算内訳（PR）'!G775))</f>
        <v/>
      </c>
      <c r="H776" s="755" t="str">
        <f>IF($C$767="","",IF('⑧1.活動計画変更（PR）'!$C$158="変更",'⑦2.変更活動積算内訳（PR）'!O776,'①7.積算内訳（PR）'!H775))</f>
        <v/>
      </c>
      <c r="I776" s="1781"/>
      <c r="J776" s="273" t="s">
        <v>154</v>
      </c>
      <c r="K776" s="274"/>
      <c r="L776" s="761" t="str">
        <f t="shared" si="155"/>
        <v/>
      </c>
      <c r="M776" s="748"/>
      <c r="N776" s="748"/>
      <c r="O776" s="748"/>
      <c r="P776" s="1367"/>
      <c r="Q776" s="1404"/>
      <c r="R776" s="1405"/>
      <c r="S776" s="268"/>
      <c r="T776" s="270"/>
      <c r="U776" s="180"/>
    </row>
    <row r="777" spans="2:21" ht="37.5" hidden="1" customHeight="1">
      <c r="B777" s="285" t="str">
        <f>IF('⑧1.活動計画変更（PR）'!B160="","",'⑧1.活動計画変更（PR）'!B160)</f>
        <v/>
      </c>
      <c r="C777" s="1359" t="str">
        <f>IF(B777="","",IF('⑧1.活動計画変更（PR）'!D160="","",'⑧1.活動計画変更（PR）'!D160))</f>
        <v/>
      </c>
      <c r="D777" s="1360"/>
      <c r="E777" s="286">
        <f>SUM(E778:E786)</f>
        <v>0</v>
      </c>
      <c r="F777" s="286">
        <f>SUM(F778:F786)</f>
        <v>0</v>
      </c>
      <c r="G777" s="286">
        <f>SUM(G778:G786)</f>
        <v>0</v>
      </c>
      <c r="H777" s="757">
        <f>SUM(H778:H786)</f>
        <v>0</v>
      </c>
      <c r="I777" s="760" t="str">
        <f>IF('⑧1.活動計画変更（PR）'!C161="変更",'⑧1.活動計画変更（PR）'!B160,IF('⑧1.活動計画変更（PR）'!C161="中止",'⑧1.活動計画変更（PR）'!B160,""))</f>
        <v/>
      </c>
      <c r="J777" s="1377" t="str">
        <f>IF('⑧1.活動計画変更（PR）'!C161="変更",'⑧1.活動計画変更（PR）'!D161,"")</f>
        <v/>
      </c>
      <c r="K777" s="1378"/>
      <c r="L777" s="286" t="str">
        <f>IF(SUM(L778:L786)=0,"",SUM(L778:L786))</f>
        <v/>
      </c>
      <c r="M777" s="286" t="str">
        <f>IF(SUM(M778:M786)=0,"",SUM(M778:M786))</f>
        <v/>
      </c>
      <c r="N777" s="286" t="str">
        <f>IF(SUM(N778:N786)=0,"",SUM(N778:N786))</f>
        <v/>
      </c>
      <c r="O777" s="286" t="str">
        <f>IF(SUM(O778:O786)=0,"",SUM(O778:O786))</f>
        <v/>
      </c>
      <c r="P777" s="280"/>
      <c r="Q777" s="1361"/>
      <c r="R777" s="1362"/>
      <c r="S777" s="259"/>
      <c r="T777" s="257"/>
      <c r="U777" s="180"/>
    </row>
    <row r="778" spans="2:21" ht="18.75" hidden="1" customHeight="1">
      <c r="B778" s="1363"/>
      <c r="C778" s="260" t="s">
        <v>147</v>
      </c>
      <c r="D778" s="261"/>
      <c r="E778" s="287">
        <f>SUM(F778:H778)</f>
        <v>0</v>
      </c>
      <c r="F778" s="287" t="str">
        <f>IF($C$777="","",IF('⑧1.活動計画変更（PR）'!$C$160="変更",'⑦2.変更活動積算内訳（PR）'!M778,'①7.積算内訳（PR）'!F777))</f>
        <v/>
      </c>
      <c r="G778" s="287" t="str">
        <f>IF($C$777="","",IF('⑧1.活動計画変更（PR）'!$C$160="変更",'⑦2.変更活動積算内訳（PR）'!N778,'①7.積算内訳（PR）'!G777))</f>
        <v/>
      </c>
      <c r="H778" s="752" t="str">
        <f>IF($C$777="","",IF('⑧1.活動計画変更（PR）'!$C$160="変更",'⑦2.変更活動積算内訳（PR）'!O778,'①7.積算内訳（PR）'!H777))</f>
        <v/>
      </c>
      <c r="I778" s="1779" t="str">
        <f>IF('⑧1.活動計画変更（PR）'!C161="選択","",IF('⑧1.活動計画変更（PR）'!C161="変更",'⑧1.活動計画変更（PR）'!C161,IF('⑧1.活動計画変更（PR）'!C161="中止","中止","")))</f>
        <v/>
      </c>
      <c r="J778" s="260" t="s">
        <v>147</v>
      </c>
      <c r="K778" s="261"/>
      <c r="L778" s="287" t="str">
        <f>IF(SUM(M778:O778)=0,"",SUM(M778:O778))</f>
        <v/>
      </c>
      <c r="M778" s="262"/>
      <c r="N778" s="262"/>
      <c r="O778" s="262"/>
      <c r="P778" s="1366"/>
      <c r="Q778" s="1369"/>
      <c r="R778" s="1370"/>
      <c r="S778" s="268"/>
      <c r="T778" s="270"/>
      <c r="U778" s="180"/>
    </row>
    <row r="779" spans="2:21" ht="18.75" hidden="1" customHeight="1">
      <c r="B779" s="1364"/>
      <c r="C779" s="264" t="s">
        <v>148</v>
      </c>
      <c r="D779" s="265"/>
      <c r="E779" s="288">
        <f t="shared" ref="E779:E785" si="156">SUM(F779:H779)</f>
        <v>0</v>
      </c>
      <c r="F779" s="288" t="str">
        <f>IF($C$777="","",IF('⑧1.活動計画変更（PR）'!$C$160="変更",'⑦2.変更活動積算内訳（PR）'!M779,'①7.積算内訳（PR）'!F778))</f>
        <v/>
      </c>
      <c r="G779" s="288" t="str">
        <f>IF($C$777="","",IF('⑧1.活動計画変更（PR）'!$C$160="変更",'⑦2.変更活動積算内訳（PR）'!N779,'①7.積算内訳（PR）'!G778))</f>
        <v/>
      </c>
      <c r="H779" s="753" t="str">
        <f>IF($C$777="","",IF('⑧1.活動計画変更（PR）'!$C$160="変更",'⑦2.変更活動積算内訳（PR）'!O779,'①7.積算内訳（PR）'!H778))</f>
        <v/>
      </c>
      <c r="I779" s="1780"/>
      <c r="J779" s="264" t="s">
        <v>148</v>
      </c>
      <c r="K779" s="265"/>
      <c r="L779" s="288" t="str">
        <f t="shared" ref="L779:L786" si="157">IF(SUM(M779:O779)=0,"",SUM(M779:O779))</f>
        <v/>
      </c>
      <c r="M779" s="266"/>
      <c r="N779" s="266"/>
      <c r="O779" s="266"/>
      <c r="P779" s="1367"/>
      <c r="Q779" s="1371"/>
      <c r="R779" s="1372"/>
      <c r="S779" s="259"/>
      <c r="T779" s="257"/>
      <c r="U779" s="180"/>
    </row>
    <row r="780" spans="2:21" ht="18.75" hidden="1" customHeight="1">
      <c r="B780" s="1364"/>
      <c r="C780" s="264" t="s">
        <v>149</v>
      </c>
      <c r="D780" s="265"/>
      <c r="E780" s="288">
        <f t="shared" si="156"/>
        <v>0</v>
      </c>
      <c r="F780" s="288" t="str">
        <f>IF($C$777="","",IF('⑧1.活動計画変更（PR）'!$C$160="変更",'⑦2.変更活動積算内訳（PR）'!M780,'①7.積算内訳（PR）'!F779))</f>
        <v/>
      </c>
      <c r="G780" s="288" t="str">
        <f>IF($C$777="","",IF('⑧1.活動計画変更（PR）'!$C$160="変更",'⑦2.変更活動積算内訳（PR）'!N780,'①7.積算内訳（PR）'!G779))</f>
        <v/>
      </c>
      <c r="H780" s="753" t="str">
        <f>IF($C$777="","",IF('⑧1.活動計画変更（PR）'!$C$160="変更",'⑦2.変更活動積算内訳（PR）'!O780,'①7.積算内訳（PR）'!H779))</f>
        <v/>
      </c>
      <c r="I780" s="1780"/>
      <c r="J780" s="264" t="s">
        <v>149</v>
      </c>
      <c r="K780" s="265"/>
      <c r="L780" s="288" t="str">
        <f t="shared" si="157"/>
        <v/>
      </c>
      <c r="M780" s="266"/>
      <c r="N780" s="266"/>
      <c r="O780" s="266"/>
      <c r="P780" s="1367"/>
      <c r="Q780" s="1371"/>
      <c r="R780" s="1372"/>
      <c r="S780" s="259"/>
      <c r="T780" s="257"/>
      <c r="U780" s="180"/>
    </row>
    <row r="781" spans="2:21" ht="18.75" hidden="1" customHeight="1">
      <c r="B781" s="1364"/>
      <c r="C781" s="269" t="s">
        <v>150</v>
      </c>
      <c r="D781" s="265"/>
      <c r="E781" s="288">
        <f t="shared" si="156"/>
        <v>0</v>
      </c>
      <c r="F781" s="288" t="str">
        <f>IF($C$777="","",IF('⑧1.活動計画変更（PR）'!$C$160="変更",'⑦2.変更活動積算内訳（PR）'!M781,'①7.積算内訳（PR）'!F780))</f>
        <v/>
      </c>
      <c r="G781" s="288" t="str">
        <f>IF($C$777="","",IF('⑧1.活動計画変更（PR）'!$C$160="変更",'⑦2.変更活動積算内訳（PR）'!N781,'①7.積算内訳（PR）'!G780))</f>
        <v/>
      </c>
      <c r="H781" s="753" t="str">
        <f>IF($C$777="","",IF('⑧1.活動計画変更（PR）'!$C$160="変更",'⑦2.変更活動積算内訳（PR）'!O781,'①7.積算内訳（PR）'!H780))</f>
        <v/>
      </c>
      <c r="I781" s="1780"/>
      <c r="J781" s="269" t="s">
        <v>150</v>
      </c>
      <c r="K781" s="265"/>
      <c r="L781" s="288" t="str">
        <f t="shared" si="157"/>
        <v/>
      </c>
      <c r="M781" s="266"/>
      <c r="N781" s="266"/>
      <c r="O781" s="266"/>
      <c r="P781" s="1367"/>
      <c r="Q781" s="1371"/>
      <c r="R781" s="1372"/>
      <c r="S781" s="259"/>
      <c r="T781" s="257"/>
      <c r="U781" s="180"/>
    </row>
    <row r="782" spans="2:21" ht="18.75" hidden="1" customHeight="1">
      <c r="B782" s="1364"/>
      <c r="C782" s="264" t="s">
        <v>151</v>
      </c>
      <c r="D782" s="265"/>
      <c r="E782" s="288">
        <f t="shared" si="156"/>
        <v>0</v>
      </c>
      <c r="F782" s="288" t="str">
        <f>IF($C$777="","",IF('⑧1.活動計画変更（PR）'!$C$160="変更",'⑦2.変更活動積算内訳（PR）'!M782,'①7.積算内訳（PR）'!F781))</f>
        <v/>
      </c>
      <c r="G782" s="288" t="str">
        <f>IF($C$777="","",IF('⑧1.活動計画変更（PR）'!$C$160="変更",'⑦2.変更活動積算内訳（PR）'!N782,'①7.積算内訳（PR）'!G781))</f>
        <v/>
      </c>
      <c r="H782" s="753" t="str">
        <f>IF($C$777="","",IF('⑧1.活動計画変更（PR）'!$C$160="変更",'⑦2.変更活動積算内訳（PR）'!O782,'①7.積算内訳（PR）'!H781))</f>
        <v/>
      </c>
      <c r="I782" s="1780"/>
      <c r="J782" s="264" t="s">
        <v>151</v>
      </c>
      <c r="K782" s="265"/>
      <c r="L782" s="288" t="str">
        <f t="shared" si="157"/>
        <v/>
      </c>
      <c r="M782" s="266"/>
      <c r="N782" s="266"/>
      <c r="O782" s="266"/>
      <c r="P782" s="1367"/>
      <c r="Q782" s="1371"/>
      <c r="R782" s="1372"/>
      <c r="S782" s="268"/>
      <c r="T782" s="270"/>
      <c r="U782" s="180"/>
    </row>
    <row r="783" spans="2:21" ht="18.75" hidden="1" customHeight="1">
      <c r="B783" s="1364"/>
      <c r="C783" s="264" t="s">
        <v>152</v>
      </c>
      <c r="D783" s="265"/>
      <c r="E783" s="288">
        <f t="shared" si="156"/>
        <v>0</v>
      </c>
      <c r="F783" s="754" t="str">
        <f>IF($C$777="","",IF('⑧1.活動計画変更（PR）'!$C$160="変更",'⑦2.変更活動積算内訳（PR）'!M783,'①7.積算内訳（PR）'!F782))</f>
        <v/>
      </c>
      <c r="G783" s="754" t="str">
        <f>IF($C$777="","",IF('⑧1.活動計画変更（PR）'!$C$160="変更",'⑦2.変更活動積算内訳（PR）'!N783,'①7.積算内訳（PR）'!G782))</f>
        <v/>
      </c>
      <c r="H783" s="753" t="str">
        <f>IF($C$777="","",IF('⑧1.活動計画変更（PR）'!$C$160="変更",'⑦2.変更活動積算内訳（PR）'!O783,'①7.積算内訳（PR）'!H782))</f>
        <v/>
      </c>
      <c r="I783" s="1780"/>
      <c r="J783" s="264" t="s">
        <v>152</v>
      </c>
      <c r="K783" s="265"/>
      <c r="L783" s="288" t="str">
        <f t="shared" si="157"/>
        <v/>
      </c>
      <c r="M783" s="278"/>
      <c r="N783" s="278"/>
      <c r="O783" s="278"/>
      <c r="P783" s="1367"/>
      <c r="Q783" s="1373"/>
      <c r="R783" s="1374"/>
      <c r="S783" s="268"/>
      <c r="T783" s="270"/>
      <c r="U783" s="180"/>
    </row>
    <row r="784" spans="2:21" ht="18.75" hidden="1" customHeight="1">
      <c r="B784" s="1364"/>
      <c r="C784" s="272" t="s">
        <v>631</v>
      </c>
      <c r="D784" s="265"/>
      <c r="E784" s="288">
        <f t="shared" si="156"/>
        <v>0</v>
      </c>
      <c r="F784" s="288" t="str">
        <f>IF($C$777="","",IF('⑧1.活動計画変更（PR）'!$C$160="変更",'⑦2.変更活動積算内訳（PR）'!M784,'①7.積算内訳（PR）'!F783))</f>
        <v/>
      </c>
      <c r="G784" s="288" t="str">
        <f>IF($C$777="","",IF('⑧1.活動計画変更（PR）'!$C$160="変更",'⑦2.変更活動積算内訳（PR）'!N784,'①7.積算内訳（PR）'!G783))</f>
        <v/>
      </c>
      <c r="H784" s="753" t="str">
        <f>IF($C$777="","",IF('⑧1.活動計画変更（PR）'!$C$160="変更",'⑦2.変更活動積算内訳（PR）'!O784,'①7.積算内訳（PR）'!H783))</f>
        <v/>
      </c>
      <c r="I784" s="1780"/>
      <c r="J784" s="272" t="s">
        <v>631</v>
      </c>
      <c r="K784" s="265"/>
      <c r="L784" s="288" t="str">
        <f t="shared" si="157"/>
        <v/>
      </c>
      <c r="M784" s="266"/>
      <c r="N784" s="266"/>
      <c r="O784" s="266"/>
      <c r="P784" s="1367"/>
      <c r="Q784" s="1371"/>
      <c r="R784" s="1372"/>
      <c r="S784" s="268"/>
      <c r="T784" s="270"/>
      <c r="U784" s="180"/>
    </row>
    <row r="785" spans="2:21" ht="18.75" hidden="1" customHeight="1">
      <c r="B785" s="1364"/>
      <c r="C785" s="264" t="s">
        <v>153</v>
      </c>
      <c r="D785" s="265"/>
      <c r="E785" s="288">
        <f t="shared" si="156"/>
        <v>0</v>
      </c>
      <c r="F785" s="288" t="str">
        <f>IF($C$777="","",IF('⑧1.活動計画変更（PR）'!$C$160="変更",'⑦2.変更活動積算内訳（PR）'!M785,'①7.積算内訳（PR）'!F784))</f>
        <v/>
      </c>
      <c r="G785" s="288" t="str">
        <f>IF($C$777="","",IF('⑧1.活動計画変更（PR）'!$C$160="変更",'⑦2.変更活動積算内訳（PR）'!N785,'①7.積算内訳（PR）'!G784))</f>
        <v/>
      </c>
      <c r="H785" s="753" t="str">
        <f>IF($C$777="","",IF('⑧1.活動計画変更（PR）'!$C$160="変更",'⑦2.変更活動積算内訳（PR）'!O785,'①7.積算内訳（PR）'!H784))</f>
        <v/>
      </c>
      <c r="I785" s="1780"/>
      <c r="J785" s="264" t="s">
        <v>153</v>
      </c>
      <c r="K785" s="265"/>
      <c r="L785" s="288" t="str">
        <f t="shared" si="157"/>
        <v/>
      </c>
      <c r="M785" s="266"/>
      <c r="N785" s="266"/>
      <c r="O785" s="266"/>
      <c r="P785" s="1367"/>
      <c r="Q785" s="1371"/>
      <c r="R785" s="1372"/>
      <c r="S785" s="268"/>
      <c r="T785" s="270"/>
      <c r="U785" s="180"/>
    </row>
    <row r="786" spans="2:21" ht="18.75" hidden="1" customHeight="1" thickBot="1">
      <c r="B786" s="1365"/>
      <c r="C786" s="273" t="s">
        <v>154</v>
      </c>
      <c r="D786" s="758" t="str">
        <f>IF('①7.積算内訳（PR）'!D785="","",'①7.積算内訳（PR）'!D785)</f>
        <v/>
      </c>
      <c r="E786" s="289">
        <f>SUM(F786:H786)</f>
        <v>0</v>
      </c>
      <c r="F786" s="289" t="str">
        <f>IF($C$777="","",IF('⑧1.活動計画変更（PR）'!$C$160="変更",'⑦2.変更活動積算内訳（PR）'!M786,'①7.積算内訳（PR）'!F785))</f>
        <v/>
      </c>
      <c r="G786" s="289" t="str">
        <f>IF($C$777="","",IF('⑧1.活動計画変更（PR）'!$C$160="変更",'⑦2.変更活動積算内訳（PR）'!N786,'①7.積算内訳（PR）'!G785))</f>
        <v/>
      </c>
      <c r="H786" s="755" t="str">
        <f>IF($C$777="","",IF('⑧1.活動計画変更（PR）'!$C$160="変更",'⑦2.変更活動積算内訳（PR）'!O786,'①7.積算内訳（PR）'!H785))</f>
        <v/>
      </c>
      <c r="I786" s="1781"/>
      <c r="J786" s="273" t="s">
        <v>154</v>
      </c>
      <c r="K786" s="274"/>
      <c r="L786" s="289" t="str">
        <f t="shared" si="157"/>
        <v/>
      </c>
      <c r="M786" s="275"/>
      <c r="N786" s="275"/>
      <c r="O786" s="275"/>
      <c r="P786" s="1368"/>
      <c r="Q786" s="1375"/>
      <c r="R786" s="1376"/>
      <c r="S786" s="268"/>
      <c r="T786" s="270"/>
      <c r="U786" s="180"/>
    </row>
    <row r="787" spans="2:21" ht="37.5" hidden="1" customHeight="1">
      <c r="B787" s="204" t="str">
        <f>IF('⑧1.活動計画変更（PR）'!B162="","",'⑧1.活動計画変更（PR）'!B162)</f>
        <v/>
      </c>
      <c r="C787" s="1377" t="str">
        <f>IF(B787="","",IF('⑧1.活動計画変更（PR）'!D162="","",'⑧1.活動計画変更（PR）'!D162))</f>
        <v/>
      </c>
      <c r="D787" s="1378"/>
      <c r="E787" s="284">
        <f>SUM(E788:E796)</f>
        <v>0</v>
      </c>
      <c r="F787" s="284">
        <f>SUM(F788:F796)</f>
        <v>0</v>
      </c>
      <c r="G787" s="284">
        <f>SUM(G788:G796)</f>
        <v>0</v>
      </c>
      <c r="H787" s="756">
        <f>SUM(H788:H796)</f>
        <v>0</v>
      </c>
      <c r="I787" s="760" t="str">
        <f>IF('⑧1.活動計画変更（PR）'!C163="変更",'⑧1.活動計画変更（PR）'!B162,IF('⑧1.活動計画変更（PR）'!C163="中止",'⑧1.活動計画変更（PR）'!B162,""))</f>
        <v/>
      </c>
      <c r="J787" s="1377" t="str">
        <f>IF('⑧1.活動計画変更（PR）'!C163="変更",'⑧1.活動計画変更（PR）'!D163,"")</f>
        <v/>
      </c>
      <c r="K787" s="1378"/>
      <c r="L787" s="284" t="str">
        <f>IF(SUM(L788:L796)=0,"",SUM(L788:L796))</f>
        <v/>
      </c>
      <c r="M787" s="284" t="str">
        <f>IF(SUM(M788:M796)=0,"",SUM(M788:M796))</f>
        <v/>
      </c>
      <c r="N787" s="284" t="str">
        <f>IF(SUM(N788:N796)=0,"",SUM(N788:N796))</f>
        <v/>
      </c>
      <c r="O787" s="284" t="str">
        <f>IF(SUM(O788:O796)=0,"",SUM(O788:O796))</f>
        <v/>
      </c>
      <c r="P787" s="277"/>
      <c r="Q787" s="1379"/>
      <c r="R787" s="1380"/>
      <c r="S787" s="259"/>
      <c r="T787" s="257"/>
      <c r="U787" s="180"/>
    </row>
    <row r="788" spans="2:21" ht="18.75" hidden="1" customHeight="1">
      <c r="B788" s="1363"/>
      <c r="C788" s="260" t="s">
        <v>147</v>
      </c>
      <c r="D788" s="261"/>
      <c r="E788" s="287">
        <f>SUM(F788:H788)</f>
        <v>0</v>
      </c>
      <c r="F788" s="287" t="str">
        <f>IF($C$787="","",IF('⑧1.活動計画変更（PR）'!$C$162="変更",'⑦2.変更活動積算内訳（PR）'!M788,'①7.積算内訳（PR）'!F787))</f>
        <v/>
      </c>
      <c r="G788" s="287" t="str">
        <f>IF($C$787="","",IF('⑧1.活動計画変更（PR）'!$C$162="変更",'⑦2.変更活動積算内訳（PR）'!N788,'①7.積算内訳（PR）'!G787))</f>
        <v/>
      </c>
      <c r="H788" s="752" t="str">
        <f>IF($C$787="","",IF('⑧1.活動計画変更（PR）'!$C$162="変更",'⑦2.変更活動積算内訳（PR）'!O788,'①7.積算内訳（PR）'!H787))</f>
        <v/>
      </c>
      <c r="I788" s="1779" t="str">
        <f>IF('⑧1.活動計画変更（PR）'!C163="選択","",IF('⑧1.活動計画変更（PR）'!C163="変更",'⑧1.活動計画変更（PR）'!C163,IF('⑧1.活動計画変更（PR）'!C163="中止","中止","")))</f>
        <v/>
      </c>
      <c r="J788" s="260" t="s">
        <v>147</v>
      </c>
      <c r="K788" s="261"/>
      <c r="L788" s="287" t="str">
        <f>IF(SUM(M788:O788)=0,"",SUM(M788:O788))</f>
        <v/>
      </c>
      <c r="M788" s="262"/>
      <c r="N788" s="262"/>
      <c r="O788" s="262"/>
      <c r="P788" s="1366"/>
      <c r="Q788" s="1369"/>
      <c r="R788" s="1370"/>
      <c r="S788" s="268"/>
      <c r="T788" s="270"/>
      <c r="U788" s="180"/>
    </row>
    <row r="789" spans="2:21" ht="18.75" hidden="1" customHeight="1">
      <c r="B789" s="1364"/>
      <c r="C789" s="264" t="s">
        <v>148</v>
      </c>
      <c r="D789" s="265"/>
      <c r="E789" s="288">
        <f t="shared" ref="E789:E795" si="158">SUM(F789:H789)</f>
        <v>0</v>
      </c>
      <c r="F789" s="288" t="str">
        <f>IF($C$787="","",IF('⑧1.活動計画変更（PR）'!$C$162="変更",'⑦2.変更活動積算内訳（PR）'!M789,'①7.積算内訳（PR）'!F788))</f>
        <v/>
      </c>
      <c r="G789" s="288" t="str">
        <f>IF($C$787="","",IF('⑧1.活動計画変更（PR）'!$C$162="変更",'⑦2.変更活動積算内訳（PR）'!N789,'①7.積算内訳（PR）'!G788))</f>
        <v/>
      </c>
      <c r="H789" s="753" t="str">
        <f>IF($C$787="","",IF('⑧1.活動計画変更（PR）'!$C$162="変更",'⑦2.変更活動積算内訳（PR）'!O789,'①7.積算内訳（PR）'!H788))</f>
        <v/>
      </c>
      <c r="I789" s="1780"/>
      <c r="J789" s="264" t="s">
        <v>148</v>
      </c>
      <c r="K789" s="265"/>
      <c r="L789" s="288" t="str">
        <f t="shared" ref="L789:L796" si="159">IF(SUM(M789:O789)=0,"",SUM(M789:O789))</f>
        <v/>
      </c>
      <c r="M789" s="266"/>
      <c r="N789" s="266"/>
      <c r="O789" s="266"/>
      <c r="P789" s="1367"/>
      <c r="Q789" s="1371"/>
      <c r="R789" s="1372"/>
      <c r="S789" s="259"/>
      <c r="T789" s="257"/>
      <c r="U789" s="180"/>
    </row>
    <row r="790" spans="2:21" ht="18.75" hidden="1" customHeight="1">
      <c r="B790" s="1364"/>
      <c r="C790" s="264" t="s">
        <v>149</v>
      </c>
      <c r="D790" s="265"/>
      <c r="E790" s="288">
        <f t="shared" si="158"/>
        <v>0</v>
      </c>
      <c r="F790" s="288" t="str">
        <f>IF($C$787="","",IF('⑧1.活動計画変更（PR）'!$C$162="変更",'⑦2.変更活動積算内訳（PR）'!M790,'①7.積算内訳（PR）'!F789))</f>
        <v/>
      </c>
      <c r="G790" s="288" t="str">
        <f>IF($C$787="","",IF('⑧1.活動計画変更（PR）'!$C$162="変更",'⑦2.変更活動積算内訳（PR）'!N790,'①7.積算内訳（PR）'!G789))</f>
        <v/>
      </c>
      <c r="H790" s="753" t="str">
        <f>IF($C$787="","",IF('⑧1.活動計画変更（PR）'!$C$162="変更",'⑦2.変更活動積算内訳（PR）'!O790,'①7.積算内訳（PR）'!H789))</f>
        <v/>
      </c>
      <c r="I790" s="1780"/>
      <c r="J790" s="264" t="s">
        <v>149</v>
      </c>
      <c r="K790" s="265"/>
      <c r="L790" s="288" t="str">
        <f t="shared" si="159"/>
        <v/>
      </c>
      <c r="M790" s="266"/>
      <c r="N790" s="266"/>
      <c r="O790" s="266"/>
      <c r="P790" s="1367"/>
      <c r="Q790" s="1371"/>
      <c r="R790" s="1372"/>
      <c r="S790" s="259"/>
      <c r="T790" s="257"/>
      <c r="U790" s="180"/>
    </row>
    <row r="791" spans="2:21" ht="18.75" hidden="1" customHeight="1">
      <c r="B791" s="1364"/>
      <c r="C791" s="269" t="s">
        <v>150</v>
      </c>
      <c r="D791" s="265"/>
      <c r="E791" s="288">
        <f t="shared" si="158"/>
        <v>0</v>
      </c>
      <c r="F791" s="288" t="str">
        <f>IF($C$787="","",IF('⑧1.活動計画変更（PR）'!$C$162="変更",'⑦2.変更活動積算内訳（PR）'!M791,'①7.積算内訳（PR）'!F790))</f>
        <v/>
      </c>
      <c r="G791" s="288" t="str">
        <f>IF($C$787="","",IF('⑧1.活動計画変更（PR）'!$C$162="変更",'⑦2.変更活動積算内訳（PR）'!N791,'①7.積算内訳（PR）'!G790))</f>
        <v/>
      </c>
      <c r="H791" s="753" t="str">
        <f>IF($C$787="","",IF('⑧1.活動計画変更（PR）'!$C$162="変更",'⑦2.変更活動積算内訳（PR）'!O791,'①7.積算内訳（PR）'!H790))</f>
        <v/>
      </c>
      <c r="I791" s="1780"/>
      <c r="J791" s="269" t="s">
        <v>150</v>
      </c>
      <c r="K791" s="265"/>
      <c r="L791" s="288" t="str">
        <f t="shared" si="159"/>
        <v/>
      </c>
      <c r="M791" s="266"/>
      <c r="N791" s="266"/>
      <c r="O791" s="266"/>
      <c r="P791" s="1367"/>
      <c r="Q791" s="1371"/>
      <c r="R791" s="1372"/>
      <c r="S791" s="259"/>
      <c r="T791" s="257"/>
      <c r="U791" s="180"/>
    </row>
    <row r="792" spans="2:21" ht="18.75" hidden="1" customHeight="1">
      <c r="B792" s="1364"/>
      <c r="C792" s="264" t="s">
        <v>151</v>
      </c>
      <c r="D792" s="265"/>
      <c r="E792" s="288">
        <f t="shared" si="158"/>
        <v>0</v>
      </c>
      <c r="F792" s="288" t="str">
        <f>IF($C$787="","",IF('⑧1.活動計画変更（PR）'!$C$162="変更",'⑦2.変更活動積算内訳（PR）'!M792,'①7.積算内訳（PR）'!F791))</f>
        <v/>
      </c>
      <c r="G792" s="288" t="str">
        <f>IF($C$787="","",IF('⑧1.活動計画変更（PR）'!$C$162="変更",'⑦2.変更活動積算内訳（PR）'!N792,'①7.積算内訳（PR）'!G791))</f>
        <v/>
      </c>
      <c r="H792" s="753" t="str">
        <f>IF($C$787="","",IF('⑧1.活動計画変更（PR）'!$C$162="変更",'⑦2.変更活動積算内訳（PR）'!O792,'①7.積算内訳（PR）'!H791))</f>
        <v/>
      </c>
      <c r="I792" s="1780"/>
      <c r="J792" s="264" t="s">
        <v>151</v>
      </c>
      <c r="K792" s="265"/>
      <c r="L792" s="288" t="str">
        <f t="shared" si="159"/>
        <v/>
      </c>
      <c r="M792" s="266"/>
      <c r="N792" s="266"/>
      <c r="O792" s="266"/>
      <c r="P792" s="1367"/>
      <c r="Q792" s="1371"/>
      <c r="R792" s="1372"/>
      <c r="S792" s="268"/>
      <c r="T792" s="270"/>
      <c r="U792" s="180"/>
    </row>
    <row r="793" spans="2:21" ht="18.75" hidden="1" customHeight="1">
      <c r="B793" s="1364"/>
      <c r="C793" s="264" t="s">
        <v>152</v>
      </c>
      <c r="D793" s="265"/>
      <c r="E793" s="288">
        <f t="shared" si="158"/>
        <v>0</v>
      </c>
      <c r="F793" s="754" t="str">
        <f>IF($C$787="","",IF('⑧1.活動計画変更（PR）'!$C$162="変更",'⑦2.変更活動積算内訳（PR）'!M793,'①7.積算内訳（PR）'!F792))</f>
        <v/>
      </c>
      <c r="G793" s="754" t="str">
        <f>IF($C$787="","",IF('⑧1.活動計画変更（PR）'!$C$162="変更",'⑦2.変更活動積算内訳（PR）'!N793,'①7.積算内訳（PR）'!G792))</f>
        <v/>
      </c>
      <c r="H793" s="753" t="str">
        <f>IF($C$787="","",IF('⑧1.活動計画変更（PR）'!$C$162="変更",'⑦2.変更活動積算内訳（PR）'!O793,'①7.積算内訳（PR）'!H792))</f>
        <v/>
      </c>
      <c r="I793" s="1780"/>
      <c r="J793" s="264" t="s">
        <v>152</v>
      </c>
      <c r="K793" s="265"/>
      <c r="L793" s="288" t="str">
        <f t="shared" si="159"/>
        <v/>
      </c>
      <c r="M793" s="278"/>
      <c r="N793" s="278"/>
      <c r="O793" s="278"/>
      <c r="P793" s="1367"/>
      <c r="Q793" s="1371"/>
      <c r="R793" s="1372"/>
      <c r="S793" s="268"/>
      <c r="T793" s="270"/>
      <c r="U793" s="180"/>
    </row>
    <row r="794" spans="2:21" ht="18.75" hidden="1" customHeight="1">
      <c r="B794" s="1364"/>
      <c r="C794" s="272" t="s">
        <v>631</v>
      </c>
      <c r="D794" s="265"/>
      <c r="E794" s="288">
        <f t="shared" si="158"/>
        <v>0</v>
      </c>
      <c r="F794" s="288" t="str">
        <f>IF($C$787="","",IF('⑧1.活動計画変更（PR）'!$C$162="変更",'⑦2.変更活動積算内訳（PR）'!M794,'①7.積算内訳（PR）'!F793))</f>
        <v/>
      </c>
      <c r="G794" s="288" t="str">
        <f>IF($C$787="","",IF('⑧1.活動計画変更（PR）'!$C$162="変更",'⑦2.変更活動積算内訳（PR）'!N794,'①7.積算内訳（PR）'!G793))</f>
        <v/>
      </c>
      <c r="H794" s="753" t="str">
        <f>IF($C$787="","",IF('⑧1.活動計画変更（PR）'!$C$162="変更",'⑦2.変更活動積算内訳（PR）'!O794,'①7.積算内訳（PR）'!H793))</f>
        <v/>
      </c>
      <c r="I794" s="1780"/>
      <c r="J794" s="272" t="s">
        <v>631</v>
      </c>
      <c r="K794" s="265"/>
      <c r="L794" s="288" t="str">
        <f t="shared" si="159"/>
        <v/>
      </c>
      <c r="M794" s="266"/>
      <c r="N794" s="266"/>
      <c r="O794" s="266"/>
      <c r="P794" s="1367"/>
      <c r="Q794" s="1371"/>
      <c r="R794" s="1372"/>
      <c r="S794" s="268"/>
      <c r="T794" s="270"/>
      <c r="U794" s="180"/>
    </row>
    <row r="795" spans="2:21" ht="18.75" hidden="1" customHeight="1">
      <c r="B795" s="1364"/>
      <c r="C795" s="264" t="s">
        <v>153</v>
      </c>
      <c r="D795" s="749"/>
      <c r="E795" s="288">
        <f t="shared" si="158"/>
        <v>0</v>
      </c>
      <c r="F795" s="288" t="str">
        <f>IF($C$787="","",IF('⑧1.活動計画変更（PR）'!$C$162="変更",'⑦2.変更活動積算内訳（PR）'!M795,'①7.積算内訳（PR）'!F794))</f>
        <v/>
      </c>
      <c r="G795" s="288" t="str">
        <f>IF($C$787="","",IF('⑧1.活動計画変更（PR）'!$C$162="変更",'⑦2.変更活動積算内訳（PR）'!N795,'①7.積算内訳（PR）'!G794))</f>
        <v/>
      </c>
      <c r="H795" s="753" t="str">
        <f>IF($C$787="","",IF('⑧1.活動計画変更（PR）'!$C$162="変更",'⑦2.変更活動積算内訳（PR）'!O795,'①7.積算内訳（PR）'!H794))</f>
        <v/>
      </c>
      <c r="I795" s="1780"/>
      <c r="J795" s="264" t="s">
        <v>153</v>
      </c>
      <c r="K795" s="265"/>
      <c r="L795" s="288" t="str">
        <f t="shared" si="159"/>
        <v/>
      </c>
      <c r="M795" s="266"/>
      <c r="N795" s="266"/>
      <c r="O795" s="266"/>
      <c r="P795" s="1367"/>
      <c r="Q795" s="1371"/>
      <c r="R795" s="1372"/>
      <c r="S795" s="268"/>
      <c r="T795" s="270"/>
      <c r="U795" s="180"/>
    </row>
    <row r="796" spans="2:21" ht="18.75" hidden="1" customHeight="1" thickBot="1">
      <c r="B796" s="1364"/>
      <c r="C796" s="837" t="s">
        <v>154</v>
      </c>
      <c r="D796" s="758" t="str">
        <f>IF('①7.積算内訳（PR）'!D795="","",'①7.積算内訳（PR）'!D795)</f>
        <v/>
      </c>
      <c r="E796" s="761">
        <f>SUM(F796:H796)</f>
        <v>0</v>
      </c>
      <c r="F796" s="289" t="str">
        <f>IF($C$787="","",IF('⑧1.活動計画変更（PR）'!$C$162="変更",'⑦2.変更活動積算内訳（PR）'!M796,'①7.積算内訳（PR）'!F795))</f>
        <v/>
      </c>
      <c r="G796" s="289" t="str">
        <f>IF($C$787="","",IF('⑧1.活動計画変更（PR）'!$C$162="変更",'⑦2.変更活動積算内訳（PR）'!N796,'①7.積算内訳（PR）'!G795))</f>
        <v/>
      </c>
      <c r="H796" s="755" t="str">
        <f>IF($C$787="","",IF('⑧1.活動計画変更（PR）'!$C$162="変更",'⑦2.変更活動積算内訳（PR）'!O796,'①7.積算内訳（PR）'!H795))</f>
        <v/>
      </c>
      <c r="I796" s="1781"/>
      <c r="J796" s="273" t="s">
        <v>154</v>
      </c>
      <c r="K796" s="274"/>
      <c r="L796" s="761" t="str">
        <f t="shared" si="159"/>
        <v/>
      </c>
      <c r="M796" s="748"/>
      <c r="N796" s="748"/>
      <c r="O796" s="748"/>
      <c r="P796" s="1367"/>
      <c r="Q796" s="1404"/>
      <c r="R796" s="1405"/>
      <c r="S796" s="268"/>
      <c r="T796" s="270"/>
      <c r="U796" s="180"/>
    </row>
    <row r="797" spans="2:21" ht="37.5" hidden="1" customHeight="1">
      <c r="B797" s="285" t="str">
        <f>IF('⑧1.活動計画変更（PR）'!B164="","",'⑧1.活動計画変更（PR）'!B164)</f>
        <v/>
      </c>
      <c r="C797" s="1359" t="str">
        <f>IF(B797="","",IF('⑧1.活動計画変更（PR）'!D164="","",'⑧1.活動計画変更（PR）'!D164))</f>
        <v/>
      </c>
      <c r="D797" s="1360"/>
      <c r="E797" s="286">
        <f>SUM(E798:E806)</f>
        <v>0</v>
      </c>
      <c r="F797" s="286">
        <f>SUM(F798:F806)</f>
        <v>0</v>
      </c>
      <c r="G797" s="286">
        <f>SUM(G798:G806)</f>
        <v>0</v>
      </c>
      <c r="H797" s="757">
        <f>SUM(H798:H806)</f>
        <v>0</v>
      </c>
      <c r="I797" s="760" t="str">
        <f>IF('⑧1.活動計画変更（PR）'!C165="変更",'⑧1.活動計画変更（PR）'!B164,IF('⑧1.活動計画変更（PR）'!C165="中止",'⑧1.活動計画変更（PR）'!B164,""))</f>
        <v/>
      </c>
      <c r="J797" s="1377" t="str">
        <f>IF('⑧1.活動計画変更（PR）'!C165="変更",'⑧1.活動計画変更（PR）'!D165,"")</f>
        <v/>
      </c>
      <c r="K797" s="1378"/>
      <c r="L797" s="286" t="str">
        <f>IF(SUM(L798:L806)=0,"",SUM(L798:L806))</f>
        <v/>
      </c>
      <c r="M797" s="286" t="str">
        <f>IF(SUM(M798:M806)=0,"",SUM(M798:M806))</f>
        <v/>
      </c>
      <c r="N797" s="286" t="str">
        <f>IF(SUM(N798:N806)=0,"",SUM(N798:N806))</f>
        <v/>
      </c>
      <c r="O797" s="286" t="str">
        <f>IF(SUM(O798:O806)=0,"",SUM(O798:O806))</f>
        <v/>
      </c>
      <c r="P797" s="280"/>
      <c r="Q797" s="1361"/>
      <c r="R797" s="1362"/>
      <c r="S797" s="259"/>
      <c r="T797" s="257"/>
      <c r="U797" s="180"/>
    </row>
    <row r="798" spans="2:21" ht="18.75" hidden="1" customHeight="1">
      <c r="B798" s="1363"/>
      <c r="C798" s="260" t="s">
        <v>147</v>
      </c>
      <c r="D798" s="261"/>
      <c r="E798" s="287">
        <f>SUM(F798:H798)</f>
        <v>0</v>
      </c>
      <c r="F798" s="287" t="str">
        <f>IF($C$797="","",IF('⑧1.活動計画変更（PR）'!$C$164="変更",'⑦2.変更活動積算内訳（PR）'!M798,'①7.積算内訳（PR）'!F797))</f>
        <v/>
      </c>
      <c r="G798" s="287" t="str">
        <f>IF($C$797="","",IF('⑧1.活動計画変更（PR）'!$C$164="変更",'⑦2.変更活動積算内訳（PR）'!N798,'①7.積算内訳（PR）'!G797))</f>
        <v/>
      </c>
      <c r="H798" s="752" t="str">
        <f>IF($C$797="","",IF('⑧1.活動計画変更（PR）'!$C$164="変更",'⑦2.変更活動積算内訳（PR）'!O798,'①7.積算内訳（PR）'!H797))</f>
        <v/>
      </c>
      <c r="I798" s="1779" t="str">
        <f>IF('⑧1.活動計画変更（PR）'!C165="選択","",IF('⑧1.活動計画変更（PR）'!C165="変更",'⑧1.活動計画変更（PR）'!C165,IF('⑧1.活動計画変更（PR）'!C165="中止","中止","")))</f>
        <v/>
      </c>
      <c r="J798" s="260" t="s">
        <v>147</v>
      </c>
      <c r="K798" s="261"/>
      <c r="L798" s="287" t="str">
        <f>IF(SUM(M798:O798)=0,"",SUM(M798:O798))</f>
        <v/>
      </c>
      <c r="M798" s="262"/>
      <c r="N798" s="262"/>
      <c r="O798" s="262"/>
      <c r="P798" s="1366"/>
      <c r="Q798" s="1369"/>
      <c r="R798" s="1370"/>
      <c r="S798" s="268"/>
      <c r="T798" s="270"/>
      <c r="U798" s="180"/>
    </row>
    <row r="799" spans="2:21" ht="18.75" hidden="1" customHeight="1">
      <c r="B799" s="1364"/>
      <c r="C799" s="264" t="s">
        <v>148</v>
      </c>
      <c r="D799" s="265"/>
      <c r="E799" s="288">
        <f t="shared" ref="E799:E805" si="160">SUM(F799:H799)</f>
        <v>0</v>
      </c>
      <c r="F799" s="288" t="str">
        <f>IF($C$797="","",IF('⑧1.活動計画変更（PR）'!$C$164="変更",'⑦2.変更活動積算内訳（PR）'!M799,'①7.積算内訳（PR）'!F798))</f>
        <v/>
      </c>
      <c r="G799" s="288" t="str">
        <f>IF($C$797="","",IF('⑧1.活動計画変更（PR）'!$C$164="変更",'⑦2.変更活動積算内訳（PR）'!N799,'①7.積算内訳（PR）'!G798))</f>
        <v/>
      </c>
      <c r="H799" s="753" t="str">
        <f>IF($C$797="","",IF('⑧1.活動計画変更（PR）'!$C$164="変更",'⑦2.変更活動積算内訳（PR）'!O799,'①7.積算内訳（PR）'!H798))</f>
        <v/>
      </c>
      <c r="I799" s="1780"/>
      <c r="J799" s="264" t="s">
        <v>148</v>
      </c>
      <c r="K799" s="265"/>
      <c r="L799" s="288" t="str">
        <f t="shared" ref="L799:L806" si="161">IF(SUM(M799:O799)=0,"",SUM(M799:O799))</f>
        <v/>
      </c>
      <c r="M799" s="266"/>
      <c r="N799" s="266"/>
      <c r="O799" s="266"/>
      <c r="P799" s="1367"/>
      <c r="Q799" s="1371"/>
      <c r="R799" s="1372"/>
      <c r="S799" s="259"/>
      <c r="T799" s="257"/>
      <c r="U799" s="180"/>
    </row>
    <row r="800" spans="2:21" ht="18.75" hidden="1" customHeight="1">
      <c r="B800" s="1364"/>
      <c r="C800" s="264" t="s">
        <v>149</v>
      </c>
      <c r="D800" s="265"/>
      <c r="E800" s="288">
        <f t="shared" si="160"/>
        <v>0</v>
      </c>
      <c r="F800" s="288" t="str">
        <f>IF($C$797="","",IF('⑧1.活動計画変更（PR）'!$C$164="変更",'⑦2.変更活動積算内訳（PR）'!M800,'①7.積算内訳（PR）'!F799))</f>
        <v/>
      </c>
      <c r="G800" s="288" t="str">
        <f>IF($C$797="","",IF('⑧1.活動計画変更（PR）'!$C$164="変更",'⑦2.変更活動積算内訳（PR）'!N800,'①7.積算内訳（PR）'!G799))</f>
        <v/>
      </c>
      <c r="H800" s="753" t="str">
        <f>IF($C$797="","",IF('⑧1.活動計画変更（PR）'!$C$164="変更",'⑦2.変更活動積算内訳（PR）'!O800,'①7.積算内訳（PR）'!H799))</f>
        <v/>
      </c>
      <c r="I800" s="1780"/>
      <c r="J800" s="264" t="s">
        <v>149</v>
      </c>
      <c r="K800" s="265"/>
      <c r="L800" s="288" t="str">
        <f t="shared" si="161"/>
        <v/>
      </c>
      <c r="M800" s="266"/>
      <c r="N800" s="266"/>
      <c r="O800" s="266"/>
      <c r="P800" s="1367"/>
      <c r="Q800" s="1371"/>
      <c r="R800" s="1372"/>
      <c r="S800" s="259"/>
      <c r="T800" s="257"/>
      <c r="U800" s="180"/>
    </row>
    <row r="801" spans="2:21" ht="18.75" hidden="1" customHeight="1">
      <c r="B801" s="1364"/>
      <c r="C801" s="269" t="s">
        <v>150</v>
      </c>
      <c r="D801" s="265"/>
      <c r="E801" s="288">
        <f t="shared" si="160"/>
        <v>0</v>
      </c>
      <c r="F801" s="288" t="str">
        <f>IF($C$797="","",IF('⑧1.活動計画変更（PR）'!$C$164="変更",'⑦2.変更活動積算内訳（PR）'!M801,'①7.積算内訳（PR）'!F800))</f>
        <v/>
      </c>
      <c r="G801" s="288" t="str">
        <f>IF($C$797="","",IF('⑧1.活動計画変更（PR）'!$C$164="変更",'⑦2.変更活動積算内訳（PR）'!N801,'①7.積算内訳（PR）'!G800))</f>
        <v/>
      </c>
      <c r="H801" s="753" t="str">
        <f>IF($C$797="","",IF('⑧1.活動計画変更（PR）'!$C$164="変更",'⑦2.変更活動積算内訳（PR）'!O801,'①7.積算内訳（PR）'!H800))</f>
        <v/>
      </c>
      <c r="I801" s="1780"/>
      <c r="J801" s="269" t="s">
        <v>150</v>
      </c>
      <c r="K801" s="265"/>
      <c r="L801" s="288" t="str">
        <f t="shared" si="161"/>
        <v/>
      </c>
      <c r="M801" s="266"/>
      <c r="N801" s="266"/>
      <c r="O801" s="266"/>
      <c r="P801" s="1367"/>
      <c r="Q801" s="1371"/>
      <c r="R801" s="1372"/>
      <c r="S801" s="259"/>
      <c r="T801" s="257"/>
      <c r="U801" s="180"/>
    </row>
    <row r="802" spans="2:21" ht="18.75" hidden="1" customHeight="1">
      <c r="B802" s="1364"/>
      <c r="C802" s="264" t="s">
        <v>151</v>
      </c>
      <c r="D802" s="265"/>
      <c r="E802" s="288">
        <f t="shared" si="160"/>
        <v>0</v>
      </c>
      <c r="F802" s="288" t="str">
        <f>IF($C$797="","",IF('⑧1.活動計画変更（PR）'!$C$164="変更",'⑦2.変更活動積算内訳（PR）'!M802,'①7.積算内訳（PR）'!F801))</f>
        <v/>
      </c>
      <c r="G802" s="288" t="str">
        <f>IF($C$797="","",IF('⑧1.活動計画変更（PR）'!$C$164="変更",'⑦2.変更活動積算内訳（PR）'!N802,'①7.積算内訳（PR）'!G801))</f>
        <v/>
      </c>
      <c r="H802" s="753" t="str">
        <f>IF($C$797="","",IF('⑧1.活動計画変更（PR）'!$C$164="変更",'⑦2.変更活動積算内訳（PR）'!O802,'①7.積算内訳（PR）'!H801))</f>
        <v/>
      </c>
      <c r="I802" s="1780"/>
      <c r="J802" s="264" t="s">
        <v>151</v>
      </c>
      <c r="K802" s="265"/>
      <c r="L802" s="288" t="str">
        <f t="shared" si="161"/>
        <v/>
      </c>
      <c r="M802" s="266"/>
      <c r="N802" s="266"/>
      <c r="O802" s="266"/>
      <c r="P802" s="1367"/>
      <c r="Q802" s="1371"/>
      <c r="R802" s="1372"/>
      <c r="S802" s="268"/>
      <c r="T802" s="270"/>
      <c r="U802" s="180"/>
    </row>
    <row r="803" spans="2:21" ht="18.75" hidden="1" customHeight="1">
      <c r="B803" s="1364"/>
      <c r="C803" s="264" t="s">
        <v>152</v>
      </c>
      <c r="D803" s="265"/>
      <c r="E803" s="288">
        <f t="shared" si="160"/>
        <v>0</v>
      </c>
      <c r="F803" s="754" t="str">
        <f>IF($C$797="","",IF('⑧1.活動計画変更（PR）'!$C$164="変更",'⑦2.変更活動積算内訳（PR）'!M803,'①7.積算内訳（PR）'!F802))</f>
        <v/>
      </c>
      <c r="G803" s="754" t="str">
        <f>IF($C$797="","",IF('⑧1.活動計画変更（PR）'!$C$164="変更",'⑦2.変更活動積算内訳（PR）'!N803,'①7.積算内訳（PR）'!G802))</f>
        <v/>
      </c>
      <c r="H803" s="753" t="str">
        <f>IF($C$797="","",IF('⑧1.活動計画変更（PR）'!$C$164="変更",'⑦2.変更活動積算内訳（PR）'!O803,'①7.積算内訳（PR）'!H802))</f>
        <v/>
      </c>
      <c r="I803" s="1780"/>
      <c r="J803" s="264" t="s">
        <v>152</v>
      </c>
      <c r="K803" s="265"/>
      <c r="L803" s="288" t="str">
        <f t="shared" si="161"/>
        <v/>
      </c>
      <c r="M803" s="278"/>
      <c r="N803" s="278"/>
      <c r="O803" s="278"/>
      <c r="P803" s="1367"/>
      <c r="Q803" s="1373"/>
      <c r="R803" s="1374"/>
      <c r="S803" s="268"/>
      <c r="T803" s="270"/>
      <c r="U803" s="180"/>
    </row>
    <row r="804" spans="2:21" ht="18.75" hidden="1" customHeight="1">
      <c r="B804" s="1364"/>
      <c r="C804" s="272" t="s">
        <v>631</v>
      </c>
      <c r="D804" s="265"/>
      <c r="E804" s="288">
        <f t="shared" si="160"/>
        <v>0</v>
      </c>
      <c r="F804" s="288" t="str">
        <f>IF($C$797="","",IF('⑧1.活動計画変更（PR）'!$C$164="変更",'⑦2.変更活動積算内訳（PR）'!M804,'①7.積算内訳（PR）'!F803))</f>
        <v/>
      </c>
      <c r="G804" s="288" t="str">
        <f>IF($C$797="","",IF('⑧1.活動計画変更（PR）'!$C$164="変更",'⑦2.変更活動積算内訳（PR）'!N804,'①7.積算内訳（PR）'!G803))</f>
        <v/>
      </c>
      <c r="H804" s="753" t="str">
        <f>IF($C$797="","",IF('⑧1.活動計画変更（PR）'!$C$164="変更",'⑦2.変更活動積算内訳（PR）'!O804,'①7.積算内訳（PR）'!H803))</f>
        <v/>
      </c>
      <c r="I804" s="1780"/>
      <c r="J804" s="272" t="s">
        <v>631</v>
      </c>
      <c r="K804" s="265"/>
      <c r="L804" s="288" t="str">
        <f t="shared" si="161"/>
        <v/>
      </c>
      <c r="M804" s="266"/>
      <c r="N804" s="266"/>
      <c r="O804" s="266"/>
      <c r="P804" s="1367"/>
      <c r="Q804" s="1371"/>
      <c r="R804" s="1372"/>
      <c r="S804" s="268"/>
      <c r="T804" s="270"/>
      <c r="U804" s="180"/>
    </row>
    <row r="805" spans="2:21" ht="18.75" hidden="1" customHeight="1">
      <c r="B805" s="1364"/>
      <c r="C805" s="264" t="s">
        <v>153</v>
      </c>
      <c r="D805" s="265"/>
      <c r="E805" s="288">
        <f t="shared" si="160"/>
        <v>0</v>
      </c>
      <c r="F805" s="288" t="str">
        <f>IF($C$797="","",IF('⑧1.活動計画変更（PR）'!$C$164="変更",'⑦2.変更活動積算内訳（PR）'!M805,'①7.積算内訳（PR）'!F804))</f>
        <v/>
      </c>
      <c r="G805" s="288" t="str">
        <f>IF($C$797="","",IF('⑧1.活動計画変更（PR）'!$C$164="変更",'⑦2.変更活動積算内訳（PR）'!N805,'①7.積算内訳（PR）'!G804))</f>
        <v/>
      </c>
      <c r="H805" s="753" t="str">
        <f>IF($C$797="","",IF('⑧1.活動計画変更（PR）'!$C$164="変更",'⑦2.変更活動積算内訳（PR）'!O805,'①7.積算内訳（PR）'!H804))</f>
        <v/>
      </c>
      <c r="I805" s="1780"/>
      <c r="J805" s="264" t="s">
        <v>153</v>
      </c>
      <c r="K805" s="265"/>
      <c r="L805" s="288" t="str">
        <f t="shared" si="161"/>
        <v/>
      </c>
      <c r="M805" s="266"/>
      <c r="N805" s="266"/>
      <c r="O805" s="266"/>
      <c r="P805" s="1367"/>
      <c r="Q805" s="1371"/>
      <c r="R805" s="1372"/>
      <c r="S805" s="268"/>
      <c r="T805" s="270"/>
      <c r="U805" s="180"/>
    </row>
    <row r="806" spans="2:21" ht="18.75" hidden="1" customHeight="1" thickBot="1">
      <c r="B806" s="1365"/>
      <c r="C806" s="273" t="s">
        <v>154</v>
      </c>
      <c r="D806" s="758" t="str">
        <f>IF('①7.積算内訳（PR）'!D805="","",'①7.積算内訳（PR）'!D805)</f>
        <v/>
      </c>
      <c r="E806" s="289">
        <f>SUM(F806:H806)</f>
        <v>0</v>
      </c>
      <c r="F806" s="289" t="str">
        <f>IF($C$797="","",IF('⑧1.活動計画変更（PR）'!$C$164="変更",'⑦2.変更活動積算内訳（PR）'!M806,'①7.積算内訳（PR）'!F805))</f>
        <v/>
      </c>
      <c r="G806" s="289" t="str">
        <f>IF($C$797="","",IF('⑧1.活動計画変更（PR）'!$C$164="変更",'⑦2.変更活動積算内訳（PR）'!N806,'①7.積算内訳（PR）'!G805))</f>
        <v/>
      </c>
      <c r="H806" s="755" t="str">
        <f>IF($C$797="","",IF('⑧1.活動計画変更（PR）'!$C$164="変更",'⑦2.変更活動積算内訳（PR）'!O806,'①7.積算内訳（PR）'!H805))</f>
        <v/>
      </c>
      <c r="I806" s="1781"/>
      <c r="J806" s="273" t="s">
        <v>154</v>
      </c>
      <c r="K806" s="274"/>
      <c r="L806" s="289" t="str">
        <f t="shared" si="161"/>
        <v/>
      </c>
      <c r="M806" s="275"/>
      <c r="N806" s="275"/>
      <c r="O806" s="275"/>
      <c r="P806" s="1368"/>
      <c r="Q806" s="1375"/>
      <c r="R806" s="1376"/>
      <c r="S806" s="268"/>
      <c r="T806" s="270"/>
      <c r="U806" s="180"/>
    </row>
    <row r="807" spans="2:21">
      <c r="B807" s="229" t="s">
        <v>455</v>
      </c>
      <c r="C807" s="178" t="s">
        <v>459</v>
      </c>
      <c r="J807" s="322"/>
    </row>
    <row r="808" spans="2:21">
      <c r="B808" s="229" t="s">
        <v>456</v>
      </c>
      <c r="C808" s="178" t="s">
        <v>460</v>
      </c>
      <c r="J808" s="322"/>
    </row>
    <row r="809" spans="2:21">
      <c r="C809" s="178" t="s">
        <v>461</v>
      </c>
      <c r="J809" s="322"/>
    </row>
    <row r="810" spans="2:21">
      <c r="B810" s="229" t="s">
        <v>457</v>
      </c>
      <c r="C810" s="322" t="s">
        <v>630</v>
      </c>
    </row>
    <row r="811" spans="2:21">
      <c r="B811" s="161" t="s">
        <v>626</v>
      </c>
      <c r="C811" s="178" t="s">
        <v>462</v>
      </c>
      <c r="J811" s="322"/>
    </row>
    <row r="812" spans="2:21">
      <c r="C812" s="178" t="s">
        <v>463</v>
      </c>
    </row>
  </sheetData>
  <sheetProtection algorithmName="SHA-512" hashValue="z7vWiW119d34NGJJl4medb/kjm/ovElhUOYqp+VZ0ltO6IziGaSznsP4VqkhPhFcmh9HB3HZtq8PQOaL/IrHIA==" saltValue="EHrQDA+KPEnMm6bYUuuEmw==" spinCount="100000" sheet="1" scenarios="1" formatCells="0" formatColumns="0" formatRows="0"/>
  <mergeCells count="1214">
    <mergeCell ref="Q2:R2"/>
    <mergeCell ref="B3:H3"/>
    <mergeCell ref="I3:R3"/>
    <mergeCell ref="B4:D5"/>
    <mergeCell ref="E4:E5"/>
    <mergeCell ref="F4:H4"/>
    <mergeCell ref="I4:K5"/>
    <mergeCell ref="L4:L5"/>
    <mergeCell ref="M4:O4"/>
    <mergeCell ref="P4:P5"/>
    <mergeCell ref="B8:B16"/>
    <mergeCell ref="I8:I16"/>
    <mergeCell ref="P8:P16"/>
    <mergeCell ref="Q8:R8"/>
    <mergeCell ref="Q9:R9"/>
    <mergeCell ref="Q10:R10"/>
    <mergeCell ref="Q11:R11"/>
    <mergeCell ref="Q12:R12"/>
    <mergeCell ref="Q13:R13"/>
    <mergeCell ref="Q14:R14"/>
    <mergeCell ref="Q15:R15"/>
    <mergeCell ref="Q16:R16"/>
    <mergeCell ref="Q4:R5"/>
    <mergeCell ref="B6:D6"/>
    <mergeCell ref="I6:K6"/>
    <mergeCell ref="Q6:R6"/>
    <mergeCell ref="C7:D7"/>
    <mergeCell ref="J7:K7"/>
    <mergeCell ref="Q7:R7"/>
    <mergeCell ref="C17:D17"/>
    <mergeCell ref="J17:K17"/>
    <mergeCell ref="Q17:R17"/>
    <mergeCell ref="I18:I26"/>
    <mergeCell ref="P18:P26"/>
    <mergeCell ref="Q18:R18"/>
    <mergeCell ref="Q19:R19"/>
    <mergeCell ref="Q26:R26"/>
    <mergeCell ref="P28:P36"/>
    <mergeCell ref="Q28:R28"/>
    <mergeCell ref="Q29:R29"/>
    <mergeCell ref="Q30:R30"/>
    <mergeCell ref="Q20:R20"/>
    <mergeCell ref="Q21:R21"/>
    <mergeCell ref="Q22:R22"/>
    <mergeCell ref="Q23:R23"/>
    <mergeCell ref="Q24:R24"/>
    <mergeCell ref="Q25:R25"/>
    <mergeCell ref="B18:B26"/>
    <mergeCell ref="B38:B46"/>
    <mergeCell ref="I38:I46"/>
    <mergeCell ref="P38:P46"/>
    <mergeCell ref="Q38:R38"/>
    <mergeCell ref="Q39:R39"/>
    <mergeCell ref="Q40:R40"/>
    <mergeCell ref="Q41:R41"/>
    <mergeCell ref="Q31:R31"/>
    <mergeCell ref="Q32:R32"/>
    <mergeCell ref="Q33:R33"/>
    <mergeCell ref="Q34:R34"/>
    <mergeCell ref="Q35:R35"/>
    <mergeCell ref="Q36:R36"/>
    <mergeCell ref="Q42:R42"/>
    <mergeCell ref="Q43:R43"/>
    <mergeCell ref="Q44:R44"/>
    <mergeCell ref="Q45:R45"/>
    <mergeCell ref="Q46:R46"/>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B88:B96"/>
    <mergeCell ref="I88:I96"/>
    <mergeCell ref="P88:P96"/>
    <mergeCell ref="Q88:R88"/>
    <mergeCell ref="Q89:R89"/>
    <mergeCell ref="Q90:R90"/>
    <mergeCell ref="Q91:R91"/>
    <mergeCell ref="Q92:R92"/>
    <mergeCell ref="Q93:R93"/>
    <mergeCell ref="Q94:R94"/>
    <mergeCell ref="Q95:R95"/>
    <mergeCell ref="Q96:R96"/>
    <mergeCell ref="C97:D97"/>
    <mergeCell ref="J97:K97"/>
    <mergeCell ref="Q97:R97"/>
    <mergeCell ref="I98:I106"/>
    <mergeCell ref="P98:P106"/>
    <mergeCell ref="Q98:R98"/>
    <mergeCell ref="Q99:R99"/>
    <mergeCell ref="Q106:R106"/>
    <mergeCell ref="P108:P116"/>
    <mergeCell ref="Q108:R108"/>
    <mergeCell ref="Q109:R109"/>
    <mergeCell ref="Q110:R110"/>
    <mergeCell ref="Q100:R100"/>
    <mergeCell ref="Q101:R101"/>
    <mergeCell ref="Q102:R102"/>
    <mergeCell ref="Q103:R103"/>
    <mergeCell ref="Q104:R104"/>
    <mergeCell ref="Q105:R105"/>
    <mergeCell ref="B98:B106"/>
    <mergeCell ref="B118:B126"/>
    <mergeCell ref="I118:I126"/>
    <mergeCell ref="P118:P126"/>
    <mergeCell ref="Q118:R118"/>
    <mergeCell ref="Q119:R119"/>
    <mergeCell ref="Q120:R120"/>
    <mergeCell ref="Q121:R121"/>
    <mergeCell ref="Q111:R111"/>
    <mergeCell ref="Q112:R112"/>
    <mergeCell ref="Q113:R113"/>
    <mergeCell ref="Q114:R114"/>
    <mergeCell ref="Q115:R115"/>
    <mergeCell ref="Q116:R116"/>
    <mergeCell ref="Q122:R122"/>
    <mergeCell ref="Q123:R123"/>
    <mergeCell ref="Q124:R124"/>
    <mergeCell ref="Q125:R125"/>
    <mergeCell ref="Q126:R126"/>
    <mergeCell ref="C107:D107"/>
    <mergeCell ref="J107:K107"/>
    <mergeCell ref="Q107:R107"/>
    <mergeCell ref="B108:B116"/>
    <mergeCell ref="I108:I116"/>
    <mergeCell ref="C127:D127"/>
    <mergeCell ref="J127:K127"/>
    <mergeCell ref="Q127:R127"/>
    <mergeCell ref="C117:D117"/>
    <mergeCell ref="J117:K117"/>
    <mergeCell ref="Q117:R117"/>
    <mergeCell ref="B128:B136"/>
    <mergeCell ref="I128:I136"/>
    <mergeCell ref="P128:P136"/>
    <mergeCell ref="Q128:R128"/>
    <mergeCell ref="Q129:R129"/>
    <mergeCell ref="Q130:R130"/>
    <mergeCell ref="Q131:R131"/>
    <mergeCell ref="Q132:R132"/>
    <mergeCell ref="Q133:R133"/>
    <mergeCell ref="Q134:R134"/>
    <mergeCell ref="Q135:R135"/>
    <mergeCell ref="Q136:R136"/>
    <mergeCell ref="C137:D137"/>
    <mergeCell ref="J137:K137"/>
    <mergeCell ref="Q137:R137"/>
    <mergeCell ref="I138:I146"/>
    <mergeCell ref="P138:P146"/>
    <mergeCell ref="Q138:R138"/>
    <mergeCell ref="Q139:R139"/>
    <mergeCell ref="Q146:R146"/>
    <mergeCell ref="P148:P156"/>
    <mergeCell ref="Q148:R148"/>
    <mergeCell ref="Q149:R149"/>
    <mergeCell ref="Q150:R150"/>
    <mergeCell ref="Q140:R140"/>
    <mergeCell ref="Q141:R141"/>
    <mergeCell ref="Q142:R142"/>
    <mergeCell ref="Q143:R143"/>
    <mergeCell ref="Q144:R144"/>
    <mergeCell ref="Q145:R145"/>
    <mergeCell ref="B138:B146"/>
    <mergeCell ref="B158:B166"/>
    <mergeCell ref="I158:I166"/>
    <mergeCell ref="P158:P166"/>
    <mergeCell ref="Q158:R158"/>
    <mergeCell ref="Q159:R159"/>
    <mergeCell ref="Q160:R160"/>
    <mergeCell ref="Q161:R161"/>
    <mergeCell ref="Q151:R151"/>
    <mergeCell ref="Q152:R152"/>
    <mergeCell ref="Q153:R153"/>
    <mergeCell ref="Q154:R154"/>
    <mergeCell ref="Q155:R155"/>
    <mergeCell ref="Q156:R156"/>
    <mergeCell ref="Q162:R162"/>
    <mergeCell ref="Q163:R163"/>
    <mergeCell ref="Q164:R164"/>
    <mergeCell ref="Q165:R165"/>
    <mergeCell ref="Q166:R166"/>
    <mergeCell ref="C147:D147"/>
    <mergeCell ref="J147:K147"/>
    <mergeCell ref="Q147:R147"/>
    <mergeCell ref="B148:B156"/>
    <mergeCell ref="I148:I156"/>
    <mergeCell ref="C167:D167"/>
    <mergeCell ref="J167:K167"/>
    <mergeCell ref="Q167:R167"/>
    <mergeCell ref="C157:D157"/>
    <mergeCell ref="J157:K157"/>
    <mergeCell ref="Q157:R157"/>
    <mergeCell ref="B168:B176"/>
    <mergeCell ref="I168:I176"/>
    <mergeCell ref="P168:P176"/>
    <mergeCell ref="Q168:R168"/>
    <mergeCell ref="Q169:R169"/>
    <mergeCell ref="Q170:R170"/>
    <mergeCell ref="Q171:R171"/>
    <mergeCell ref="Q172:R172"/>
    <mergeCell ref="Q173:R173"/>
    <mergeCell ref="Q174:R174"/>
    <mergeCell ref="Q175:R175"/>
    <mergeCell ref="Q176:R176"/>
    <mergeCell ref="C177:D177"/>
    <mergeCell ref="J177:K177"/>
    <mergeCell ref="Q177:R177"/>
    <mergeCell ref="I178:I186"/>
    <mergeCell ref="P178:P186"/>
    <mergeCell ref="Q178:R178"/>
    <mergeCell ref="Q179:R179"/>
    <mergeCell ref="Q186:R186"/>
    <mergeCell ref="P188:P196"/>
    <mergeCell ref="Q188:R188"/>
    <mergeCell ref="Q189:R189"/>
    <mergeCell ref="Q190:R190"/>
    <mergeCell ref="Q180:R180"/>
    <mergeCell ref="Q181:R181"/>
    <mergeCell ref="Q182:R182"/>
    <mergeCell ref="Q183:R183"/>
    <mergeCell ref="Q184:R184"/>
    <mergeCell ref="Q185:R185"/>
    <mergeCell ref="C197:D197"/>
    <mergeCell ref="J197:K197"/>
    <mergeCell ref="Q197:R197"/>
    <mergeCell ref="B178:B186"/>
    <mergeCell ref="B198:B206"/>
    <mergeCell ref="I198:I206"/>
    <mergeCell ref="P198:P206"/>
    <mergeCell ref="Q198:R198"/>
    <mergeCell ref="Q199:R199"/>
    <mergeCell ref="Q200:R200"/>
    <mergeCell ref="Q201:R201"/>
    <mergeCell ref="Q191:R191"/>
    <mergeCell ref="Q192:R192"/>
    <mergeCell ref="Q193:R193"/>
    <mergeCell ref="Q194:R194"/>
    <mergeCell ref="Q195:R195"/>
    <mergeCell ref="Q196:R196"/>
    <mergeCell ref="Q202:R202"/>
    <mergeCell ref="Q203:R203"/>
    <mergeCell ref="Q204:R204"/>
    <mergeCell ref="Q205:R205"/>
    <mergeCell ref="Q206:R206"/>
    <mergeCell ref="C187:D187"/>
    <mergeCell ref="J187:K187"/>
    <mergeCell ref="Q187:R187"/>
    <mergeCell ref="B188:B196"/>
    <mergeCell ref="I188:I196"/>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s>
  <phoneticPr fontId="1"/>
  <conditionalFormatting sqref="I8:I16">
    <cfRule type="containsText" dxfId="693" priority="399" operator="containsText" text="中止">
      <formula>NOT(ISERROR(SEARCH("中止",I8)))</formula>
    </cfRule>
    <cfRule type="containsText" dxfId="692" priority="400" operator="containsText" text="変更">
      <formula>NOT(ISERROR(SEARCH("変更",I8)))</formula>
    </cfRule>
  </conditionalFormatting>
  <conditionalFormatting sqref="I18:I26">
    <cfRule type="containsText" dxfId="691" priority="397" operator="containsText" text="中止">
      <formula>NOT(ISERROR(SEARCH("中止",I18)))</formula>
    </cfRule>
    <cfRule type="containsText" dxfId="690" priority="398" operator="containsText" text="変更">
      <formula>NOT(ISERROR(SEARCH("変更",I18)))</formula>
    </cfRule>
  </conditionalFormatting>
  <conditionalFormatting sqref="B7:H7">
    <cfRule type="expression" dxfId="689" priority="394">
      <formula>$I$8="中止"</formula>
    </cfRule>
    <cfRule type="expression" dxfId="688" priority="396">
      <formula>$I$8="変更"</formula>
    </cfRule>
  </conditionalFormatting>
  <conditionalFormatting sqref="B17:H17">
    <cfRule type="expression" dxfId="687" priority="393">
      <formula>$I$18="中止"</formula>
    </cfRule>
    <cfRule type="expression" dxfId="686" priority="395">
      <formula>$I$18="変更"</formula>
    </cfRule>
  </conditionalFormatting>
  <conditionalFormatting sqref="B27:H27">
    <cfRule type="expression" dxfId="685" priority="391">
      <formula>$I$28="中止"</formula>
    </cfRule>
    <cfRule type="expression" dxfId="684" priority="392">
      <formula>$I$28="変更"</formula>
    </cfRule>
  </conditionalFormatting>
  <conditionalFormatting sqref="B37:H37">
    <cfRule type="expression" dxfId="683" priority="389">
      <formula>$I$38="中止"</formula>
    </cfRule>
    <cfRule type="expression" dxfId="682" priority="390">
      <formula>$I$38="変更"</formula>
    </cfRule>
  </conditionalFormatting>
  <conditionalFormatting sqref="B47:H47">
    <cfRule type="expression" dxfId="681" priority="387">
      <formula>$I$48="中止"</formula>
    </cfRule>
    <cfRule type="expression" dxfId="680" priority="388">
      <formula>$I$48="変更"</formula>
    </cfRule>
  </conditionalFormatting>
  <conditionalFormatting sqref="B57:H57">
    <cfRule type="expression" dxfId="679" priority="385">
      <formula>$I$58="中止"</formula>
    </cfRule>
    <cfRule type="expression" dxfId="678" priority="386">
      <formula>$I$58="変更"</formula>
    </cfRule>
  </conditionalFormatting>
  <conditionalFormatting sqref="B67:H67">
    <cfRule type="expression" dxfId="677" priority="383">
      <formula>$I$68="中止"</formula>
    </cfRule>
    <cfRule type="expression" dxfId="676" priority="384">
      <formula>$I$68="変更"</formula>
    </cfRule>
  </conditionalFormatting>
  <conditionalFormatting sqref="B77:H77">
    <cfRule type="expression" dxfId="675" priority="381">
      <formula>$I$78="中止"</formula>
    </cfRule>
    <cfRule type="expression" dxfId="674" priority="382">
      <formula>$I$78="変更"</formula>
    </cfRule>
  </conditionalFormatting>
  <conditionalFormatting sqref="B87:H87">
    <cfRule type="expression" dxfId="673" priority="379">
      <formula>$I$88="中止"</formula>
    </cfRule>
    <cfRule type="expression" dxfId="672" priority="380">
      <formula>$I$88="変更"</formula>
    </cfRule>
  </conditionalFormatting>
  <conditionalFormatting sqref="B97:H97">
    <cfRule type="expression" dxfId="671" priority="377">
      <formula>$I$98="中止"</formula>
    </cfRule>
    <cfRule type="expression" dxfId="670" priority="378">
      <formula>$I$98="変更"</formula>
    </cfRule>
  </conditionalFormatting>
  <conditionalFormatting sqref="B107:H107">
    <cfRule type="expression" dxfId="669" priority="375">
      <formula>$I$108="中止"</formula>
    </cfRule>
    <cfRule type="expression" dxfId="668" priority="376">
      <formula>$I$108="変更"</formula>
    </cfRule>
  </conditionalFormatting>
  <conditionalFormatting sqref="B117:H117">
    <cfRule type="expression" dxfId="667" priority="373">
      <formula>$I$118="中止"</formula>
    </cfRule>
    <cfRule type="expression" dxfId="666" priority="374">
      <formula>$I$118="変更"</formula>
    </cfRule>
  </conditionalFormatting>
  <conditionalFormatting sqref="B127:H127">
    <cfRule type="expression" dxfId="665" priority="371">
      <formula>$I$128="中止"</formula>
    </cfRule>
    <cfRule type="expression" dxfId="664" priority="372">
      <formula>$I$128="変更"</formula>
    </cfRule>
  </conditionalFormatting>
  <conditionalFormatting sqref="B137:H137">
    <cfRule type="expression" dxfId="663" priority="369">
      <formula>$I$138="中止"</formula>
    </cfRule>
    <cfRule type="expression" dxfId="662" priority="370">
      <formula>$I$138="変更"</formula>
    </cfRule>
  </conditionalFormatting>
  <conditionalFormatting sqref="B147:H147">
    <cfRule type="expression" dxfId="661" priority="367">
      <formula>$I$148="中止"</formula>
    </cfRule>
    <cfRule type="expression" dxfId="660" priority="368">
      <formula>$I$148="変更"</formula>
    </cfRule>
  </conditionalFormatting>
  <conditionalFormatting sqref="B157:H157">
    <cfRule type="expression" dxfId="659" priority="365">
      <formula>$I$158="中止"</formula>
    </cfRule>
    <cfRule type="expression" dxfId="658" priority="366">
      <formula>$I$158="変更"</formula>
    </cfRule>
  </conditionalFormatting>
  <conditionalFormatting sqref="B167:H167">
    <cfRule type="expression" dxfId="657" priority="363">
      <formula>$I$168="中止"</formula>
    </cfRule>
    <cfRule type="expression" dxfId="656" priority="364">
      <formula>$I$168="変更"</formula>
    </cfRule>
  </conditionalFormatting>
  <conditionalFormatting sqref="B177:H177">
    <cfRule type="expression" dxfId="655" priority="361">
      <formula>$I$178="中止"</formula>
    </cfRule>
    <cfRule type="expression" dxfId="654" priority="362">
      <formula>$I$178="変更"</formula>
    </cfRule>
  </conditionalFormatting>
  <conditionalFormatting sqref="B187:H187">
    <cfRule type="expression" dxfId="653" priority="359">
      <formula>$I$188="中止"</formula>
    </cfRule>
    <cfRule type="expression" dxfId="652" priority="360">
      <formula>$I$188="変更"</formula>
    </cfRule>
  </conditionalFormatting>
  <conditionalFormatting sqref="B197:H197">
    <cfRule type="expression" dxfId="651" priority="357">
      <formula>$I$198="中止"</formula>
    </cfRule>
    <cfRule type="expression" dxfId="650" priority="358">
      <formula>$I$198="変更"</formula>
    </cfRule>
  </conditionalFormatting>
  <conditionalFormatting sqref="I28:I36">
    <cfRule type="containsText" dxfId="649" priority="317" operator="containsText" text="中止">
      <formula>NOT(ISERROR(SEARCH("中止",I28)))</formula>
    </cfRule>
    <cfRule type="containsText" dxfId="648" priority="318" operator="containsText" text="変更">
      <formula>NOT(ISERROR(SEARCH("変更",I28)))</formula>
    </cfRule>
  </conditionalFormatting>
  <conditionalFormatting sqref="I38:I46">
    <cfRule type="containsText" dxfId="647" priority="315" operator="containsText" text="中止">
      <formula>NOT(ISERROR(SEARCH("中止",I38)))</formula>
    </cfRule>
    <cfRule type="containsText" dxfId="646" priority="316" operator="containsText" text="変更">
      <formula>NOT(ISERROR(SEARCH("変更",I38)))</formula>
    </cfRule>
  </conditionalFormatting>
  <conditionalFormatting sqref="I48:I56">
    <cfRule type="containsText" dxfId="645" priority="313" operator="containsText" text="中止">
      <formula>NOT(ISERROR(SEARCH("中止",I48)))</formula>
    </cfRule>
    <cfRule type="containsText" dxfId="644" priority="314" operator="containsText" text="変更">
      <formula>NOT(ISERROR(SEARCH("変更",I48)))</formula>
    </cfRule>
  </conditionalFormatting>
  <conditionalFormatting sqref="I58:I66">
    <cfRule type="containsText" dxfId="643" priority="311" operator="containsText" text="中止">
      <formula>NOT(ISERROR(SEARCH("中止",I58)))</formula>
    </cfRule>
    <cfRule type="containsText" dxfId="642" priority="312" operator="containsText" text="変更">
      <formula>NOT(ISERROR(SEARCH("変更",I58)))</formula>
    </cfRule>
  </conditionalFormatting>
  <conditionalFormatting sqref="I68:I76">
    <cfRule type="containsText" dxfId="641" priority="309" operator="containsText" text="中止">
      <formula>NOT(ISERROR(SEARCH("中止",I68)))</formula>
    </cfRule>
    <cfRule type="containsText" dxfId="640" priority="310" operator="containsText" text="変更">
      <formula>NOT(ISERROR(SEARCH("変更",I68)))</formula>
    </cfRule>
  </conditionalFormatting>
  <conditionalFormatting sqref="I78:I86">
    <cfRule type="containsText" dxfId="639" priority="307" operator="containsText" text="中止">
      <formula>NOT(ISERROR(SEARCH("中止",I78)))</formula>
    </cfRule>
    <cfRule type="containsText" dxfId="638" priority="308" operator="containsText" text="変更">
      <formula>NOT(ISERROR(SEARCH("変更",I78)))</formula>
    </cfRule>
  </conditionalFormatting>
  <conditionalFormatting sqref="I88:I96">
    <cfRule type="containsText" dxfId="637" priority="305" operator="containsText" text="中止">
      <formula>NOT(ISERROR(SEARCH("中止",I88)))</formula>
    </cfRule>
    <cfRule type="containsText" dxfId="636" priority="306" operator="containsText" text="変更">
      <formula>NOT(ISERROR(SEARCH("変更",I88)))</formula>
    </cfRule>
  </conditionalFormatting>
  <conditionalFormatting sqref="I98:I106">
    <cfRule type="containsText" dxfId="635" priority="303" operator="containsText" text="中止">
      <formula>NOT(ISERROR(SEARCH("中止",I98)))</formula>
    </cfRule>
    <cfRule type="containsText" dxfId="634" priority="304" operator="containsText" text="変更">
      <formula>NOT(ISERROR(SEARCH("変更",I98)))</formula>
    </cfRule>
  </conditionalFormatting>
  <conditionalFormatting sqref="I108:I116">
    <cfRule type="containsText" dxfId="633" priority="301" operator="containsText" text="中止">
      <formula>NOT(ISERROR(SEARCH("中止",I108)))</formula>
    </cfRule>
    <cfRule type="containsText" dxfId="632" priority="302" operator="containsText" text="変更">
      <formula>NOT(ISERROR(SEARCH("変更",I108)))</formula>
    </cfRule>
  </conditionalFormatting>
  <conditionalFormatting sqref="I118:I126">
    <cfRule type="containsText" dxfId="631" priority="299" operator="containsText" text="中止">
      <formula>NOT(ISERROR(SEARCH("中止",I118)))</formula>
    </cfRule>
    <cfRule type="containsText" dxfId="630" priority="300" operator="containsText" text="変更">
      <formula>NOT(ISERROR(SEARCH("変更",I118)))</formula>
    </cfRule>
  </conditionalFormatting>
  <conditionalFormatting sqref="I128:I136">
    <cfRule type="containsText" dxfId="629" priority="297" operator="containsText" text="中止">
      <formula>NOT(ISERROR(SEARCH("中止",I128)))</formula>
    </cfRule>
    <cfRule type="containsText" dxfId="628" priority="298" operator="containsText" text="変更">
      <formula>NOT(ISERROR(SEARCH("変更",I128)))</formula>
    </cfRule>
  </conditionalFormatting>
  <conditionalFormatting sqref="I138:I146">
    <cfRule type="containsText" dxfId="627" priority="295" operator="containsText" text="中止">
      <formula>NOT(ISERROR(SEARCH("中止",I138)))</formula>
    </cfRule>
    <cfRule type="containsText" dxfId="626" priority="296" operator="containsText" text="変更">
      <formula>NOT(ISERROR(SEARCH("変更",I138)))</formula>
    </cfRule>
  </conditionalFormatting>
  <conditionalFormatting sqref="I148:I156">
    <cfRule type="containsText" dxfId="625" priority="293" operator="containsText" text="中止">
      <formula>NOT(ISERROR(SEARCH("中止",I148)))</formula>
    </cfRule>
    <cfRule type="containsText" dxfId="624" priority="294" operator="containsText" text="変更">
      <formula>NOT(ISERROR(SEARCH("変更",I148)))</formula>
    </cfRule>
  </conditionalFormatting>
  <conditionalFormatting sqref="I158:I166">
    <cfRule type="containsText" dxfId="623" priority="291" operator="containsText" text="中止">
      <formula>NOT(ISERROR(SEARCH("中止",I158)))</formula>
    </cfRule>
    <cfRule type="containsText" dxfId="622" priority="292" operator="containsText" text="変更">
      <formula>NOT(ISERROR(SEARCH("変更",I158)))</formula>
    </cfRule>
  </conditionalFormatting>
  <conditionalFormatting sqref="I168:I176">
    <cfRule type="containsText" dxfId="621" priority="289" operator="containsText" text="中止">
      <formula>NOT(ISERROR(SEARCH("中止",I168)))</formula>
    </cfRule>
    <cfRule type="containsText" dxfId="620" priority="290" operator="containsText" text="変更">
      <formula>NOT(ISERROR(SEARCH("変更",I168)))</formula>
    </cfRule>
  </conditionalFormatting>
  <conditionalFormatting sqref="I178:I186">
    <cfRule type="containsText" dxfId="619" priority="287" operator="containsText" text="中止">
      <formula>NOT(ISERROR(SEARCH("中止",I178)))</formula>
    </cfRule>
    <cfRule type="containsText" dxfId="618" priority="288" operator="containsText" text="変更">
      <formula>NOT(ISERROR(SEARCH("変更",I178)))</formula>
    </cfRule>
  </conditionalFormatting>
  <conditionalFormatting sqref="I188:I196">
    <cfRule type="containsText" dxfId="617" priority="285" operator="containsText" text="中止">
      <formula>NOT(ISERROR(SEARCH("中止",I188)))</formula>
    </cfRule>
    <cfRule type="containsText" dxfId="616" priority="286" operator="containsText" text="変更">
      <formula>NOT(ISERROR(SEARCH("変更",I188)))</formula>
    </cfRule>
  </conditionalFormatting>
  <conditionalFormatting sqref="I198:I206">
    <cfRule type="containsText" dxfId="615" priority="283" operator="containsText" text="中止">
      <formula>NOT(ISERROR(SEARCH("中止",I198)))</formula>
    </cfRule>
    <cfRule type="containsText" dxfId="614" priority="284" operator="containsText" text="変更">
      <formula>NOT(ISERROR(SEARCH("変更",I198)))</formula>
    </cfRule>
  </conditionalFormatting>
  <conditionalFormatting sqref="I208:I216">
    <cfRule type="containsText" dxfId="613" priority="239" operator="containsText" text="中止">
      <formula>NOT(ISERROR(SEARCH("中止",I208)))</formula>
    </cfRule>
    <cfRule type="containsText" dxfId="612" priority="240" operator="containsText" text="変更">
      <formula>NOT(ISERROR(SEARCH("変更",I208)))</formula>
    </cfRule>
  </conditionalFormatting>
  <conditionalFormatting sqref="I218:I226">
    <cfRule type="containsText" dxfId="611" priority="237" operator="containsText" text="中止">
      <formula>NOT(ISERROR(SEARCH("中止",I218)))</formula>
    </cfRule>
    <cfRule type="containsText" dxfId="610" priority="238" operator="containsText" text="変更">
      <formula>NOT(ISERROR(SEARCH("変更",I218)))</formula>
    </cfRule>
  </conditionalFormatting>
  <conditionalFormatting sqref="B207:H207">
    <cfRule type="expression" dxfId="609" priority="234">
      <formula>$I$208="中止"</formula>
    </cfRule>
    <cfRule type="expression" dxfId="608" priority="236">
      <formula>$I$208="変更"</formula>
    </cfRule>
  </conditionalFormatting>
  <conditionalFormatting sqref="B217:H217">
    <cfRule type="expression" dxfId="607" priority="233">
      <formula>$I$218="中止"</formula>
    </cfRule>
    <cfRule type="expression" dxfId="606" priority="235">
      <formula>$I$218="変更"</formula>
    </cfRule>
  </conditionalFormatting>
  <conditionalFormatting sqref="B227:H227">
    <cfRule type="expression" dxfId="605" priority="231">
      <formula>$I$228="中止"</formula>
    </cfRule>
    <cfRule type="expression" dxfId="604" priority="232">
      <formula>$I$228="変更"</formula>
    </cfRule>
  </conditionalFormatting>
  <conditionalFormatting sqref="B237:H237">
    <cfRule type="expression" dxfId="603" priority="229">
      <formula>$I$238="中止"</formula>
    </cfRule>
    <cfRule type="expression" dxfId="602" priority="230">
      <formula>$I$238="変更"</formula>
    </cfRule>
  </conditionalFormatting>
  <conditionalFormatting sqref="B247:H247">
    <cfRule type="expression" dxfId="601" priority="227">
      <formula>$I$248="中止"</formula>
    </cfRule>
    <cfRule type="expression" dxfId="600" priority="228">
      <formula>$I$248="変更"</formula>
    </cfRule>
  </conditionalFormatting>
  <conditionalFormatting sqref="B257:H257">
    <cfRule type="expression" dxfId="599" priority="225">
      <formula>$I$258="中止"</formula>
    </cfRule>
    <cfRule type="expression" dxfId="598" priority="226">
      <formula>$I$258="変更"</formula>
    </cfRule>
  </conditionalFormatting>
  <conditionalFormatting sqref="B267:H267">
    <cfRule type="expression" dxfId="597" priority="223">
      <formula>$I$268="中止"</formula>
    </cfRule>
    <cfRule type="expression" dxfId="596" priority="224">
      <formula>$I$268="変更"</formula>
    </cfRule>
  </conditionalFormatting>
  <conditionalFormatting sqref="B277:H277">
    <cfRule type="expression" dxfId="595" priority="221">
      <formula>$I$278="中止"</formula>
    </cfRule>
    <cfRule type="expression" dxfId="594" priority="222">
      <formula>$I$278="変更"</formula>
    </cfRule>
  </conditionalFormatting>
  <conditionalFormatting sqref="B287:H287">
    <cfRule type="expression" dxfId="593" priority="219">
      <formula>$I$288="中止"</formula>
    </cfRule>
    <cfRule type="expression" dxfId="592" priority="220">
      <formula>$I$288="変更"</formula>
    </cfRule>
  </conditionalFormatting>
  <conditionalFormatting sqref="B297:H297">
    <cfRule type="expression" dxfId="591" priority="217">
      <formula>$I$298="中止"</formula>
    </cfRule>
    <cfRule type="expression" dxfId="590" priority="218">
      <formula>$I$298="変更"</formula>
    </cfRule>
  </conditionalFormatting>
  <conditionalFormatting sqref="B307:H307">
    <cfRule type="expression" dxfId="589" priority="215">
      <formula>$I$308="中止"</formula>
    </cfRule>
    <cfRule type="expression" dxfId="588" priority="216">
      <formula>$I$308="変更"</formula>
    </cfRule>
  </conditionalFormatting>
  <conditionalFormatting sqref="B317:H317">
    <cfRule type="expression" dxfId="587" priority="213">
      <formula>$I$318="中止"</formula>
    </cfRule>
    <cfRule type="expression" dxfId="586" priority="214">
      <formula>$I$318="変更"</formula>
    </cfRule>
  </conditionalFormatting>
  <conditionalFormatting sqref="B327:H327">
    <cfRule type="expression" dxfId="585" priority="211">
      <formula>$I$328="中止"</formula>
    </cfRule>
    <cfRule type="expression" dxfId="584" priority="212">
      <formula>$I$328="変更"</formula>
    </cfRule>
  </conditionalFormatting>
  <conditionalFormatting sqref="B337:H337">
    <cfRule type="expression" dxfId="583" priority="209">
      <formula>$I$338="中止"</formula>
    </cfRule>
    <cfRule type="expression" dxfId="582" priority="210">
      <formula>$I$338="変更"</formula>
    </cfRule>
  </conditionalFormatting>
  <conditionalFormatting sqref="B347:H347">
    <cfRule type="expression" dxfId="581" priority="207">
      <formula>$I$348="中止"</formula>
    </cfRule>
    <cfRule type="expression" dxfId="580" priority="208">
      <formula>$I$348="変更"</formula>
    </cfRule>
  </conditionalFormatting>
  <conditionalFormatting sqref="B357:H357">
    <cfRule type="expression" dxfId="579" priority="205">
      <formula>$I$358="中止"</formula>
    </cfRule>
    <cfRule type="expression" dxfId="578" priority="206">
      <formula>$I$358="変更"</formula>
    </cfRule>
  </conditionalFormatting>
  <conditionalFormatting sqref="B367:H367">
    <cfRule type="expression" dxfId="577" priority="203">
      <formula>$I$368="中止"</formula>
    </cfRule>
    <cfRule type="expression" dxfId="576" priority="204">
      <formula>$I$368="変更"</formula>
    </cfRule>
  </conditionalFormatting>
  <conditionalFormatting sqref="B377:H377">
    <cfRule type="expression" dxfId="575" priority="201">
      <formula>$I$378="中止"</formula>
    </cfRule>
    <cfRule type="expression" dxfId="574" priority="202">
      <formula>$I$378="変更"</formula>
    </cfRule>
  </conditionalFormatting>
  <conditionalFormatting sqref="B387:H387">
    <cfRule type="expression" dxfId="573" priority="199">
      <formula>$I$388="中止"</formula>
    </cfRule>
    <cfRule type="expression" dxfId="572" priority="200">
      <formula>$I$388="変更"</formula>
    </cfRule>
  </conditionalFormatting>
  <conditionalFormatting sqref="B397:H397">
    <cfRule type="expression" dxfId="571" priority="197">
      <formula>$I$398="中止"</formula>
    </cfRule>
    <cfRule type="expression" dxfId="570" priority="198">
      <formula>$I$398="変更"</formula>
    </cfRule>
  </conditionalFormatting>
  <conditionalFormatting sqref="I228:I236">
    <cfRule type="containsText" dxfId="569" priority="195" operator="containsText" text="中止">
      <formula>NOT(ISERROR(SEARCH("中止",I228)))</formula>
    </cfRule>
    <cfRule type="containsText" dxfId="568" priority="196" operator="containsText" text="変更">
      <formula>NOT(ISERROR(SEARCH("変更",I228)))</formula>
    </cfRule>
  </conditionalFormatting>
  <conditionalFormatting sqref="I238:I246">
    <cfRule type="containsText" dxfId="567" priority="193" operator="containsText" text="中止">
      <formula>NOT(ISERROR(SEARCH("中止",I238)))</formula>
    </cfRule>
    <cfRule type="containsText" dxfId="566" priority="194" operator="containsText" text="変更">
      <formula>NOT(ISERROR(SEARCH("変更",I238)))</formula>
    </cfRule>
  </conditionalFormatting>
  <conditionalFormatting sqref="I248:I256">
    <cfRule type="containsText" dxfId="565" priority="191" operator="containsText" text="中止">
      <formula>NOT(ISERROR(SEARCH("中止",I248)))</formula>
    </cfRule>
    <cfRule type="containsText" dxfId="564" priority="192" operator="containsText" text="変更">
      <formula>NOT(ISERROR(SEARCH("変更",I248)))</formula>
    </cfRule>
  </conditionalFormatting>
  <conditionalFormatting sqref="I258:I266">
    <cfRule type="containsText" dxfId="563" priority="189" operator="containsText" text="中止">
      <formula>NOT(ISERROR(SEARCH("中止",I258)))</formula>
    </cfRule>
    <cfRule type="containsText" dxfId="562" priority="190" operator="containsText" text="変更">
      <formula>NOT(ISERROR(SEARCH("変更",I258)))</formula>
    </cfRule>
  </conditionalFormatting>
  <conditionalFormatting sqref="I268:I276">
    <cfRule type="containsText" dxfId="561" priority="187" operator="containsText" text="中止">
      <formula>NOT(ISERROR(SEARCH("中止",I268)))</formula>
    </cfRule>
    <cfRule type="containsText" dxfId="560" priority="188" operator="containsText" text="変更">
      <formula>NOT(ISERROR(SEARCH("変更",I268)))</formula>
    </cfRule>
  </conditionalFormatting>
  <conditionalFormatting sqref="I278:I286">
    <cfRule type="containsText" dxfId="559" priority="185" operator="containsText" text="中止">
      <formula>NOT(ISERROR(SEARCH("中止",I278)))</formula>
    </cfRule>
    <cfRule type="containsText" dxfId="558" priority="186" operator="containsText" text="変更">
      <formula>NOT(ISERROR(SEARCH("変更",I278)))</formula>
    </cfRule>
  </conditionalFormatting>
  <conditionalFormatting sqref="I288:I296">
    <cfRule type="containsText" dxfId="557" priority="183" operator="containsText" text="中止">
      <formula>NOT(ISERROR(SEARCH("中止",I288)))</formula>
    </cfRule>
    <cfRule type="containsText" dxfId="556" priority="184" operator="containsText" text="変更">
      <formula>NOT(ISERROR(SEARCH("変更",I288)))</formula>
    </cfRule>
  </conditionalFormatting>
  <conditionalFormatting sqref="I298:I306">
    <cfRule type="containsText" dxfId="555" priority="181" operator="containsText" text="中止">
      <formula>NOT(ISERROR(SEARCH("中止",I298)))</formula>
    </cfRule>
    <cfRule type="containsText" dxfId="554" priority="182" operator="containsText" text="変更">
      <formula>NOT(ISERROR(SEARCH("変更",I298)))</formula>
    </cfRule>
  </conditionalFormatting>
  <conditionalFormatting sqref="I308:I316">
    <cfRule type="containsText" dxfId="553" priority="179" operator="containsText" text="中止">
      <formula>NOT(ISERROR(SEARCH("中止",I308)))</formula>
    </cfRule>
    <cfRule type="containsText" dxfId="552" priority="180" operator="containsText" text="変更">
      <formula>NOT(ISERROR(SEARCH("変更",I308)))</formula>
    </cfRule>
  </conditionalFormatting>
  <conditionalFormatting sqref="I318:I326">
    <cfRule type="containsText" dxfId="551" priority="177" operator="containsText" text="中止">
      <formula>NOT(ISERROR(SEARCH("中止",I318)))</formula>
    </cfRule>
    <cfRule type="containsText" dxfId="550" priority="178" operator="containsText" text="変更">
      <formula>NOT(ISERROR(SEARCH("変更",I318)))</formula>
    </cfRule>
  </conditionalFormatting>
  <conditionalFormatting sqref="I328:I336">
    <cfRule type="containsText" dxfId="549" priority="175" operator="containsText" text="中止">
      <formula>NOT(ISERROR(SEARCH("中止",I328)))</formula>
    </cfRule>
    <cfRule type="containsText" dxfId="548" priority="176" operator="containsText" text="変更">
      <formula>NOT(ISERROR(SEARCH("変更",I328)))</formula>
    </cfRule>
  </conditionalFormatting>
  <conditionalFormatting sqref="I338:I346">
    <cfRule type="containsText" dxfId="547" priority="173" operator="containsText" text="中止">
      <formula>NOT(ISERROR(SEARCH("中止",I338)))</formula>
    </cfRule>
    <cfRule type="containsText" dxfId="546" priority="174" operator="containsText" text="変更">
      <formula>NOT(ISERROR(SEARCH("変更",I338)))</formula>
    </cfRule>
  </conditionalFormatting>
  <conditionalFormatting sqref="I348:I356">
    <cfRule type="containsText" dxfId="545" priority="171" operator="containsText" text="中止">
      <formula>NOT(ISERROR(SEARCH("中止",I348)))</formula>
    </cfRule>
    <cfRule type="containsText" dxfId="544" priority="172" operator="containsText" text="変更">
      <formula>NOT(ISERROR(SEARCH("変更",I348)))</formula>
    </cfRule>
  </conditionalFormatting>
  <conditionalFormatting sqref="I358:I366">
    <cfRule type="containsText" dxfId="543" priority="169" operator="containsText" text="中止">
      <formula>NOT(ISERROR(SEARCH("中止",I358)))</formula>
    </cfRule>
    <cfRule type="containsText" dxfId="542" priority="170" operator="containsText" text="変更">
      <formula>NOT(ISERROR(SEARCH("変更",I358)))</formula>
    </cfRule>
  </conditionalFormatting>
  <conditionalFormatting sqref="I368:I376">
    <cfRule type="containsText" dxfId="541" priority="167" operator="containsText" text="中止">
      <formula>NOT(ISERROR(SEARCH("中止",I368)))</formula>
    </cfRule>
    <cfRule type="containsText" dxfId="540" priority="168" operator="containsText" text="変更">
      <formula>NOT(ISERROR(SEARCH("変更",I368)))</formula>
    </cfRule>
  </conditionalFormatting>
  <conditionalFormatting sqref="I378:I386">
    <cfRule type="containsText" dxfId="539" priority="165" operator="containsText" text="中止">
      <formula>NOT(ISERROR(SEARCH("中止",I378)))</formula>
    </cfRule>
    <cfRule type="containsText" dxfId="538" priority="166" operator="containsText" text="変更">
      <formula>NOT(ISERROR(SEARCH("変更",I378)))</formula>
    </cfRule>
  </conditionalFormatting>
  <conditionalFormatting sqref="I388:I396">
    <cfRule type="containsText" dxfId="537" priority="163" operator="containsText" text="中止">
      <formula>NOT(ISERROR(SEARCH("中止",I388)))</formula>
    </cfRule>
    <cfRule type="containsText" dxfId="536" priority="164" operator="containsText" text="変更">
      <formula>NOT(ISERROR(SEARCH("変更",I388)))</formula>
    </cfRule>
  </conditionalFormatting>
  <conditionalFormatting sqref="I398:I406">
    <cfRule type="containsText" dxfId="535" priority="161" operator="containsText" text="中止">
      <formula>NOT(ISERROR(SEARCH("中止",I398)))</formula>
    </cfRule>
    <cfRule type="containsText" dxfId="534" priority="162" operator="containsText" text="変更">
      <formula>NOT(ISERROR(SEARCH("変更",I398)))</formula>
    </cfRule>
  </conditionalFormatting>
  <conditionalFormatting sqref="I408:I416">
    <cfRule type="containsText" dxfId="533" priority="159" operator="containsText" text="中止">
      <formula>NOT(ISERROR(SEARCH("中止",I408)))</formula>
    </cfRule>
    <cfRule type="containsText" dxfId="532" priority="160" operator="containsText" text="変更">
      <formula>NOT(ISERROR(SEARCH("変更",I408)))</formula>
    </cfRule>
  </conditionalFormatting>
  <conditionalFormatting sqref="I418:I426">
    <cfRule type="containsText" dxfId="531" priority="157" operator="containsText" text="中止">
      <formula>NOT(ISERROR(SEARCH("中止",I418)))</formula>
    </cfRule>
    <cfRule type="containsText" dxfId="530" priority="158" operator="containsText" text="変更">
      <formula>NOT(ISERROR(SEARCH("変更",I418)))</formula>
    </cfRule>
  </conditionalFormatting>
  <conditionalFormatting sqref="B407:H407">
    <cfRule type="expression" dxfId="529" priority="154">
      <formula>$I$408="中止"</formula>
    </cfRule>
    <cfRule type="expression" dxfId="528" priority="156">
      <formula>$I$408="変更"</formula>
    </cfRule>
  </conditionalFormatting>
  <conditionalFormatting sqref="B417:H417">
    <cfRule type="expression" dxfId="527" priority="153">
      <formula>$I$418="中止"</formula>
    </cfRule>
    <cfRule type="expression" dxfId="526" priority="155">
      <formula>$I$418="変更"</formula>
    </cfRule>
  </conditionalFormatting>
  <conditionalFormatting sqref="B427:H427">
    <cfRule type="expression" dxfId="525" priority="151">
      <formula>$I$428="中止"</formula>
    </cfRule>
    <cfRule type="expression" dxfId="524" priority="152">
      <formula>$I$428="変更"</formula>
    </cfRule>
  </conditionalFormatting>
  <conditionalFormatting sqref="B437:H437">
    <cfRule type="expression" dxfId="523" priority="149">
      <formula>$I$438="中止"</formula>
    </cfRule>
    <cfRule type="expression" dxfId="522" priority="150">
      <formula>$I$438="変更"</formula>
    </cfRule>
  </conditionalFormatting>
  <conditionalFormatting sqref="B447:H447">
    <cfRule type="expression" dxfId="521" priority="147">
      <formula>$I$448="中止"</formula>
    </cfRule>
    <cfRule type="expression" dxfId="520" priority="148">
      <formula>$I$448="変更"</formula>
    </cfRule>
  </conditionalFormatting>
  <conditionalFormatting sqref="B457:H457">
    <cfRule type="expression" dxfId="519" priority="145">
      <formula>$I$458="中止"</formula>
    </cfRule>
    <cfRule type="expression" dxfId="518" priority="146">
      <formula>$I$458="変更"</formula>
    </cfRule>
  </conditionalFormatting>
  <conditionalFormatting sqref="B467:H467">
    <cfRule type="expression" dxfId="517" priority="143">
      <formula>$I$468="中止"</formula>
    </cfRule>
    <cfRule type="expression" dxfId="516" priority="144">
      <formula>$I$468="変更"</formula>
    </cfRule>
  </conditionalFormatting>
  <conditionalFormatting sqref="B477:H477">
    <cfRule type="expression" dxfId="515" priority="141">
      <formula>$I$478="中止"</formula>
    </cfRule>
    <cfRule type="expression" dxfId="514" priority="142">
      <formula>$I$478="変更"</formula>
    </cfRule>
  </conditionalFormatting>
  <conditionalFormatting sqref="B487:H487">
    <cfRule type="expression" dxfId="513" priority="139">
      <formula>$I$488="中止"</formula>
    </cfRule>
    <cfRule type="expression" dxfId="512" priority="140">
      <formula>$I$488="変更"</formula>
    </cfRule>
  </conditionalFormatting>
  <conditionalFormatting sqref="B497:H497">
    <cfRule type="expression" dxfId="511" priority="137">
      <formula>$I$498="中止"</formula>
    </cfRule>
    <cfRule type="expression" dxfId="510" priority="138">
      <formula>$I$498="変更"</formula>
    </cfRule>
  </conditionalFormatting>
  <conditionalFormatting sqref="B507:H507">
    <cfRule type="expression" dxfId="509" priority="135">
      <formula>$I$508="中止"</formula>
    </cfRule>
    <cfRule type="expression" dxfId="508" priority="136">
      <formula>$I$508="変更"</formula>
    </cfRule>
  </conditionalFormatting>
  <conditionalFormatting sqref="B517:H517">
    <cfRule type="expression" dxfId="507" priority="133">
      <formula>$I$518="中止"</formula>
    </cfRule>
    <cfRule type="expression" dxfId="506" priority="134">
      <formula>$I$518="変更"</formula>
    </cfRule>
  </conditionalFormatting>
  <conditionalFormatting sqref="B527:H527">
    <cfRule type="expression" dxfId="505" priority="131">
      <formula>$I$528="中止"</formula>
    </cfRule>
    <cfRule type="expression" dxfId="504" priority="132">
      <formula>$I$528="変更"</formula>
    </cfRule>
  </conditionalFormatting>
  <conditionalFormatting sqref="B537:H537">
    <cfRule type="expression" dxfId="503" priority="129">
      <formula>$I$538="中止"</formula>
    </cfRule>
    <cfRule type="expression" dxfId="502" priority="130">
      <formula>$I$538="変更"</formula>
    </cfRule>
  </conditionalFormatting>
  <conditionalFormatting sqref="B547:H547">
    <cfRule type="expression" dxfId="501" priority="127">
      <formula>$I$548="中止"</formula>
    </cfRule>
    <cfRule type="expression" dxfId="500" priority="128">
      <formula>$I$548="変更"</formula>
    </cfRule>
  </conditionalFormatting>
  <conditionalFormatting sqref="B557:H557">
    <cfRule type="expression" dxfId="499" priority="125">
      <formula>$I$558="中止"</formula>
    </cfRule>
    <cfRule type="expression" dxfId="498" priority="126">
      <formula>$I$558="変更"</formula>
    </cfRule>
  </conditionalFormatting>
  <conditionalFormatting sqref="B567:H567">
    <cfRule type="expression" dxfId="497" priority="123">
      <formula>$I$568="中止"</formula>
    </cfRule>
    <cfRule type="expression" dxfId="496" priority="124">
      <formula>$I$568="変更"</formula>
    </cfRule>
  </conditionalFormatting>
  <conditionalFormatting sqref="B577:H577">
    <cfRule type="expression" dxfId="495" priority="121">
      <formula>$I$578="中止"</formula>
    </cfRule>
    <cfRule type="expression" dxfId="494" priority="122">
      <formula>$I$578="変更"</formula>
    </cfRule>
  </conditionalFormatting>
  <conditionalFormatting sqref="B587:H587">
    <cfRule type="expression" dxfId="493" priority="119">
      <formula>$I$588="中止"</formula>
    </cfRule>
    <cfRule type="expression" dxfId="492" priority="120">
      <formula>$I$588="変更"</formula>
    </cfRule>
  </conditionalFormatting>
  <conditionalFormatting sqref="B597:H597">
    <cfRule type="expression" dxfId="491" priority="117">
      <formula>$I$598="中止"</formula>
    </cfRule>
    <cfRule type="expression" dxfId="490" priority="118">
      <formula>$I$598="変更"</formula>
    </cfRule>
  </conditionalFormatting>
  <conditionalFormatting sqref="I428:I436">
    <cfRule type="containsText" dxfId="489" priority="115" operator="containsText" text="中止">
      <formula>NOT(ISERROR(SEARCH("中止",I428)))</formula>
    </cfRule>
    <cfRule type="containsText" dxfId="488" priority="116" operator="containsText" text="変更">
      <formula>NOT(ISERROR(SEARCH("変更",I428)))</formula>
    </cfRule>
  </conditionalFormatting>
  <conditionalFormatting sqref="I438:I446">
    <cfRule type="containsText" dxfId="487" priority="113" operator="containsText" text="中止">
      <formula>NOT(ISERROR(SEARCH("中止",I438)))</formula>
    </cfRule>
    <cfRule type="containsText" dxfId="486" priority="114" operator="containsText" text="変更">
      <formula>NOT(ISERROR(SEARCH("変更",I438)))</formula>
    </cfRule>
  </conditionalFormatting>
  <conditionalFormatting sqref="I448:I456">
    <cfRule type="containsText" dxfId="485" priority="111" operator="containsText" text="中止">
      <formula>NOT(ISERROR(SEARCH("中止",I448)))</formula>
    </cfRule>
    <cfRule type="containsText" dxfId="484" priority="112" operator="containsText" text="変更">
      <formula>NOT(ISERROR(SEARCH("変更",I448)))</formula>
    </cfRule>
  </conditionalFormatting>
  <conditionalFormatting sqref="I458:I466">
    <cfRule type="containsText" dxfId="483" priority="109" operator="containsText" text="中止">
      <formula>NOT(ISERROR(SEARCH("中止",I458)))</formula>
    </cfRule>
    <cfRule type="containsText" dxfId="482" priority="110" operator="containsText" text="変更">
      <formula>NOT(ISERROR(SEARCH("変更",I458)))</formula>
    </cfRule>
  </conditionalFormatting>
  <conditionalFormatting sqref="I468:I476">
    <cfRule type="containsText" dxfId="481" priority="107" operator="containsText" text="中止">
      <formula>NOT(ISERROR(SEARCH("中止",I468)))</formula>
    </cfRule>
    <cfRule type="containsText" dxfId="480" priority="108" operator="containsText" text="変更">
      <formula>NOT(ISERROR(SEARCH("変更",I468)))</formula>
    </cfRule>
  </conditionalFormatting>
  <conditionalFormatting sqref="I478:I486">
    <cfRule type="containsText" dxfId="479" priority="105" operator="containsText" text="中止">
      <formula>NOT(ISERROR(SEARCH("中止",I478)))</formula>
    </cfRule>
    <cfRule type="containsText" dxfId="478" priority="106" operator="containsText" text="変更">
      <formula>NOT(ISERROR(SEARCH("変更",I478)))</formula>
    </cfRule>
  </conditionalFormatting>
  <conditionalFormatting sqref="I488:I496">
    <cfRule type="containsText" dxfId="477" priority="103" operator="containsText" text="中止">
      <formula>NOT(ISERROR(SEARCH("中止",I488)))</formula>
    </cfRule>
    <cfRule type="containsText" dxfId="476" priority="104" operator="containsText" text="変更">
      <formula>NOT(ISERROR(SEARCH("変更",I488)))</formula>
    </cfRule>
  </conditionalFormatting>
  <conditionalFormatting sqref="I498:I506">
    <cfRule type="containsText" dxfId="475" priority="101" operator="containsText" text="中止">
      <formula>NOT(ISERROR(SEARCH("中止",I498)))</formula>
    </cfRule>
    <cfRule type="containsText" dxfId="474" priority="102" operator="containsText" text="変更">
      <formula>NOT(ISERROR(SEARCH("変更",I498)))</formula>
    </cfRule>
  </conditionalFormatting>
  <conditionalFormatting sqref="I508:I516">
    <cfRule type="containsText" dxfId="473" priority="99" operator="containsText" text="中止">
      <formula>NOT(ISERROR(SEARCH("中止",I508)))</formula>
    </cfRule>
    <cfRule type="containsText" dxfId="472" priority="100" operator="containsText" text="変更">
      <formula>NOT(ISERROR(SEARCH("変更",I508)))</formula>
    </cfRule>
  </conditionalFormatting>
  <conditionalFormatting sqref="I518:I526">
    <cfRule type="containsText" dxfId="471" priority="97" operator="containsText" text="中止">
      <formula>NOT(ISERROR(SEARCH("中止",I518)))</formula>
    </cfRule>
    <cfRule type="containsText" dxfId="470" priority="98" operator="containsText" text="変更">
      <formula>NOT(ISERROR(SEARCH("変更",I518)))</formula>
    </cfRule>
  </conditionalFormatting>
  <conditionalFormatting sqref="I528:I536">
    <cfRule type="containsText" dxfId="469" priority="95" operator="containsText" text="中止">
      <formula>NOT(ISERROR(SEARCH("中止",I528)))</formula>
    </cfRule>
    <cfRule type="containsText" dxfId="468" priority="96" operator="containsText" text="変更">
      <formula>NOT(ISERROR(SEARCH("変更",I528)))</formula>
    </cfRule>
  </conditionalFormatting>
  <conditionalFormatting sqref="I538:I546">
    <cfRule type="containsText" dxfId="467" priority="93" operator="containsText" text="中止">
      <formula>NOT(ISERROR(SEARCH("中止",I538)))</formula>
    </cfRule>
    <cfRule type="containsText" dxfId="466" priority="94" operator="containsText" text="変更">
      <formula>NOT(ISERROR(SEARCH("変更",I538)))</formula>
    </cfRule>
  </conditionalFormatting>
  <conditionalFormatting sqref="I548:I556">
    <cfRule type="containsText" dxfId="465" priority="91" operator="containsText" text="中止">
      <formula>NOT(ISERROR(SEARCH("中止",I548)))</formula>
    </cfRule>
    <cfRule type="containsText" dxfId="464" priority="92" operator="containsText" text="変更">
      <formula>NOT(ISERROR(SEARCH("変更",I548)))</formula>
    </cfRule>
  </conditionalFormatting>
  <conditionalFormatting sqref="I558:I566">
    <cfRule type="containsText" dxfId="463" priority="89" operator="containsText" text="中止">
      <formula>NOT(ISERROR(SEARCH("中止",I558)))</formula>
    </cfRule>
    <cfRule type="containsText" dxfId="462" priority="90" operator="containsText" text="変更">
      <formula>NOT(ISERROR(SEARCH("変更",I558)))</formula>
    </cfRule>
  </conditionalFormatting>
  <conditionalFormatting sqref="I568:I576">
    <cfRule type="containsText" dxfId="461" priority="87" operator="containsText" text="中止">
      <formula>NOT(ISERROR(SEARCH("中止",I568)))</formula>
    </cfRule>
    <cfRule type="containsText" dxfId="460" priority="88" operator="containsText" text="変更">
      <formula>NOT(ISERROR(SEARCH("変更",I568)))</formula>
    </cfRule>
  </conditionalFormatting>
  <conditionalFormatting sqref="I578:I586">
    <cfRule type="containsText" dxfId="459" priority="85" operator="containsText" text="中止">
      <formula>NOT(ISERROR(SEARCH("中止",I578)))</formula>
    </cfRule>
    <cfRule type="containsText" dxfId="458" priority="86" operator="containsText" text="変更">
      <formula>NOT(ISERROR(SEARCH("変更",I578)))</formula>
    </cfRule>
  </conditionalFormatting>
  <conditionalFormatting sqref="I588:I596">
    <cfRule type="containsText" dxfId="457" priority="83" operator="containsText" text="中止">
      <formula>NOT(ISERROR(SEARCH("中止",I588)))</formula>
    </cfRule>
    <cfRule type="containsText" dxfId="456" priority="84" operator="containsText" text="変更">
      <formula>NOT(ISERROR(SEARCH("変更",I588)))</formula>
    </cfRule>
  </conditionalFormatting>
  <conditionalFormatting sqref="I598:I606">
    <cfRule type="containsText" dxfId="455" priority="81" operator="containsText" text="中止">
      <formula>NOT(ISERROR(SEARCH("中止",I598)))</formula>
    </cfRule>
    <cfRule type="containsText" dxfId="454" priority="82" operator="containsText" text="変更">
      <formula>NOT(ISERROR(SEARCH("変更",I598)))</formula>
    </cfRule>
  </conditionalFormatting>
  <conditionalFormatting sqref="I608:I616">
    <cfRule type="containsText" dxfId="453" priority="79" operator="containsText" text="中止">
      <formula>NOT(ISERROR(SEARCH("中止",I608)))</formula>
    </cfRule>
    <cfRule type="containsText" dxfId="452" priority="80" operator="containsText" text="変更">
      <formula>NOT(ISERROR(SEARCH("変更",I608)))</formula>
    </cfRule>
  </conditionalFormatting>
  <conditionalFormatting sqref="I618:I626">
    <cfRule type="containsText" dxfId="451" priority="77" operator="containsText" text="中止">
      <formula>NOT(ISERROR(SEARCH("中止",I618)))</formula>
    </cfRule>
    <cfRule type="containsText" dxfId="450" priority="78" operator="containsText" text="変更">
      <formula>NOT(ISERROR(SEARCH("変更",I618)))</formula>
    </cfRule>
  </conditionalFormatting>
  <conditionalFormatting sqref="B607:H607">
    <cfRule type="expression" dxfId="449" priority="74">
      <formula>$I$608="中止"</formula>
    </cfRule>
    <cfRule type="expression" dxfId="448" priority="76">
      <formula>$I$608="変更"</formula>
    </cfRule>
  </conditionalFormatting>
  <conditionalFormatting sqref="B617:H617">
    <cfRule type="expression" dxfId="447" priority="73">
      <formula>$I$618="中止"</formula>
    </cfRule>
    <cfRule type="expression" dxfId="446" priority="75">
      <formula>$I$618="変更"</formula>
    </cfRule>
  </conditionalFormatting>
  <conditionalFormatting sqref="B627:H627">
    <cfRule type="expression" dxfId="445" priority="71">
      <formula>$I$628="中止"</formula>
    </cfRule>
    <cfRule type="expression" dxfId="444" priority="72">
      <formula>$I$628="変更"</formula>
    </cfRule>
  </conditionalFormatting>
  <conditionalFormatting sqref="B637:H637">
    <cfRule type="expression" dxfId="443" priority="69">
      <formula>$I$638="中止"</formula>
    </cfRule>
    <cfRule type="expression" dxfId="442" priority="70">
      <formula>$I$638="変更"</formula>
    </cfRule>
  </conditionalFormatting>
  <conditionalFormatting sqref="B647:H647">
    <cfRule type="expression" dxfId="441" priority="67">
      <formula>$I$648="中止"</formula>
    </cfRule>
    <cfRule type="expression" dxfId="440" priority="68">
      <formula>$I$648="変更"</formula>
    </cfRule>
  </conditionalFormatting>
  <conditionalFormatting sqref="B657:H657">
    <cfRule type="expression" dxfId="439" priority="65">
      <formula>$I$658="中止"</formula>
    </cfRule>
    <cfRule type="expression" dxfId="438" priority="66">
      <formula>$I$658="変更"</formula>
    </cfRule>
  </conditionalFormatting>
  <conditionalFormatting sqref="B667:H667">
    <cfRule type="expression" dxfId="437" priority="63">
      <formula>$I$668="中止"</formula>
    </cfRule>
    <cfRule type="expression" dxfId="436" priority="64">
      <formula>$I$668="変更"</formula>
    </cfRule>
  </conditionalFormatting>
  <conditionalFormatting sqref="B677:H677">
    <cfRule type="expression" dxfId="435" priority="61">
      <formula>$I$678="中止"</formula>
    </cfRule>
    <cfRule type="expression" dxfId="434" priority="62">
      <formula>$I$678="変更"</formula>
    </cfRule>
  </conditionalFormatting>
  <conditionalFormatting sqref="B687:H687">
    <cfRule type="expression" dxfId="433" priority="59">
      <formula>$I$688="中止"</formula>
    </cfRule>
    <cfRule type="expression" dxfId="432" priority="60">
      <formula>$I$688="変更"</formula>
    </cfRule>
  </conditionalFormatting>
  <conditionalFormatting sqref="B697:H697">
    <cfRule type="expression" dxfId="431" priority="57">
      <formula>$I$698="中止"</formula>
    </cfRule>
    <cfRule type="expression" dxfId="430" priority="58">
      <formula>$I$698="変更"</formula>
    </cfRule>
  </conditionalFormatting>
  <conditionalFormatting sqref="B707:H707">
    <cfRule type="expression" dxfId="429" priority="55">
      <formula>$I$708="中止"</formula>
    </cfRule>
    <cfRule type="expression" dxfId="428" priority="56">
      <formula>$I$708="変更"</formula>
    </cfRule>
  </conditionalFormatting>
  <conditionalFormatting sqref="B717:H717">
    <cfRule type="expression" dxfId="427" priority="53">
      <formula>$I$718="中止"</formula>
    </cfRule>
    <cfRule type="expression" dxfId="426" priority="54">
      <formula>$I$718="変更"</formula>
    </cfRule>
  </conditionalFormatting>
  <conditionalFormatting sqref="B727:H727">
    <cfRule type="expression" dxfId="425" priority="51">
      <formula>$I$728="中止"</formula>
    </cfRule>
    <cfRule type="expression" dxfId="424" priority="52">
      <formula>$I$728="変更"</formula>
    </cfRule>
  </conditionalFormatting>
  <conditionalFormatting sqref="B737:H737">
    <cfRule type="expression" dxfId="423" priority="49">
      <formula>$I$738="中止"</formula>
    </cfRule>
    <cfRule type="expression" dxfId="422" priority="50">
      <formula>$I$738="変更"</formula>
    </cfRule>
  </conditionalFormatting>
  <conditionalFormatting sqref="B747:H747">
    <cfRule type="expression" dxfId="421" priority="47">
      <formula>$I$748="中止"</formula>
    </cfRule>
    <cfRule type="expression" dxfId="420" priority="48">
      <formula>$I$748="変更"</formula>
    </cfRule>
  </conditionalFormatting>
  <conditionalFormatting sqref="B757:H757">
    <cfRule type="expression" dxfId="419" priority="45">
      <formula>$I$758="中止"</formula>
    </cfRule>
    <cfRule type="expression" dxfId="418" priority="46">
      <formula>$I$758="変更"</formula>
    </cfRule>
  </conditionalFormatting>
  <conditionalFormatting sqref="B767:H767">
    <cfRule type="expression" dxfId="417" priority="43">
      <formula>$I$768="中止"</formula>
    </cfRule>
    <cfRule type="expression" dxfId="416" priority="44">
      <formula>$I$768="変更"</formula>
    </cfRule>
  </conditionalFormatting>
  <conditionalFormatting sqref="B777:H777">
    <cfRule type="expression" dxfId="415" priority="41">
      <formula>$I$778="中止"</formula>
    </cfRule>
    <cfRule type="expression" dxfId="414" priority="42">
      <formula>$I$778="変更"</formula>
    </cfRule>
  </conditionalFormatting>
  <conditionalFormatting sqref="B787:H787">
    <cfRule type="expression" dxfId="413" priority="39">
      <formula>$I$788="中止"</formula>
    </cfRule>
    <cfRule type="expression" dxfId="412" priority="40">
      <formula>$I$788="変更"</formula>
    </cfRule>
  </conditionalFormatting>
  <conditionalFormatting sqref="B797:H797">
    <cfRule type="expression" dxfId="411" priority="37">
      <formula>$I$798="中止"</formula>
    </cfRule>
    <cfRule type="expression" dxfId="410" priority="38">
      <formula>$I$798="変更"</formula>
    </cfRule>
  </conditionalFormatting>
  <conditionalFormatting sqref="I628:I636">
    <cfRule type="containsText" dxfId="409" priority="35" operator="containsText" text="中止">
      <formula>NOT(ISERROR(SEARCH("中止",I628)))</formula>
    </cfRule>
    <cfRule type="containsText" dxfId="408" priority="36" operator="containsText" text="変更">
      <formula>NOT(ISERROR(SEARCH("変更",I628)))</formula>
    </cfRule>
  </conditionalFormatting>
  <conditionalFormatting sqref="I638:I646">
    <cfRule type="containsText" dxfId="407" priority="33" operator="containsText" text="中止">
      <formula>NOT(ISERROR(SEARCH("中止",I638)))</formula>
    </cfRule>
    <cfRule type="containsText" dxfId="406" priority="34" operator="containsText" text="変更">
      <formula>NOT(ISERROR(SEARCH("変更",I638)))</formula>
    </cfRule>
  </conditionalFormatting>
  <conditionalFormatting sqref="I648:I656">
    <cfRule type="containsText" dxfId="405" priority="31" operator="containsText" text="中止">
      <formula>NOT(ISERROR(SEARCH("中止",I648)))</formula>
    </cfRule>
    <cfRule type="containsText" dxfId="404" priority="32" operator="containsText" text="変更">
      <formula>NOT(ISERROR(SEARCH("変更",I648)))</formula>
    </cfRule>
  </conditionalFormatting>
  <conditionalFormatting sqref="I658:I666">
    <cfRule type="containsText" dxfId="403" priority="29" operator="containsText" text="中止">
      <formula>NOT(ISERROR(SEARCH("中止",I658)))</formula>
    </cfRule>
    <cfRule type="containsText" dxfId="402" priority="30" operator="containsText" text="変更">
      <formula>NOT(ISERROR(SEARCH("変更",I658)))</formula>
    </cfRule>
  </conditionalFormatting>
  <conditionalFormatting sqref="I668:I676">
    <cfRule type="containsText" dxfId="401" priority="27" operator="containsText" text="中止">
      <formula>NOT(ISERROR(SEARCH("中止",I668)))</formula>
    </cfRule>
    <cfRule type="containsText" dxfId="400" priority="28" operator="containsText" text="変更">
      <formula>NOT(ISERROR(SEARCH("変更",I668)))</formula>
    </cfRule>
  </conditionalFormatting>
  <conditionalFormatting sqref="I678:I686">
    <cfRule type="containsText" dxfId="399" priority="25" operator="containsText" text="中止">
      <formula>NOT(ISERROR(SEARCH("中止",I678)))</formula>
    </cfRule>
    <cfRule type="containsText" dxfId="398" priority="26" operator="containsText" text="変更">
      <formula>NOT(ISERROR(SEARCH("変更",I678)))</formula>
    </cfRule>
  </conditionalFormatting>
  <conditionalFormatting sqref="I688:I696">
    <cfRule type="containsText" dxfId="397" priority="23" operator="containsText" text="中止">
      <formula>NOT(ISERROR(SEARCH("中止",I688)))</formula>
    </cfRule>
    <cfRule type="containsText" dxfId="396" priority="24" operator="containsText" text="変更">
      <formula>NOT(ISERROR(SEARCH("変更",I688)))</formula>
    </cfRule>
  </conditionalFormatting>
  <conditionalFormatting sqref="I698:I706">
    <cfRule type="containsText" dxfId="395" priority="21" operator="containsText" text="中止">
      <formula>NOT(ISERROR(SEARCH("中止",I698)))</formula>
    </cfRule>
    <cfRule type="containsText" dxfId="394" priority="22" operator="containsText" text="変更">
      <formula>NOT(ISERROR(SEARCH("変更",I698)))</formula>
    </cfRule>
  </conditionalFormatting>
  <conditionalFormatting sqref="I708:I716">
    <cfRule type="containsText" dxfId="393" priority="19" operator="containsText" text="中止">
      <formula>NOT(ISERROR(SEARCH("中止",I708)))</formula>
    </cfRule>
    <cfRule type="containsText" dxfId="392" priority="20" operator="containsText" text="変更">
      <formula>NOT(ISERROR(SEARCH("変更",I708)))</formula>
    </cfRule>
  </conditionalFormatting>
  <conditionalFormatting sqref="I718:I726">
    <cfRule type="containsText" dxfId="391" priority="17" operator="containsText" text="中止">
      <formula>NOT(ISERROR(SEARCH("中止",I718)))</formula>
    </cfRule>
    <cfRule type="containsText" dxfId="390" priority="18" operator="containsText" text="変更">
      <formula>NOT(ISERROR(SEARCH("変更",I718)))</formula>
    </cfRule>
  </conditionalFormatting>
  <conditionalFormatting sqref="I728:I736">
    <cfRule type="containsText" dxfId="389" priority="15" operator="containsText" text="中止">
      <formula>NOT(ISERROR(SEARCH("中止",I728)))</formula>
    </cfRule>
    <cfRule type="containsText" dxfId="388" priority="16" operator="containsText" text="変更">
      <formula>NOT(ISERROR(SEARCH("変更",I728)))</formula>
    </cfRule>
  </conditionalFormatting>
  <conditionalFormatting sqref="I738:I746">
    <cfRule type="containsText" dxfId="387" priority="13" operator="containsText" text="中止">
      <formula>NOT(ISERROR(SEARCH("中止",I738)))</formula>
    </cfRule>
    <cfRule type="containsText" dxfId="386" priority="14" operator="containsText" text="変更">
      <formula>NOT(ISERROR(SEARCH("変更",I738)))</formula>
    </cfRule>
  </conditionalFormatting>
  <conditionalFormatting sqref="I748:I756">
    <cfRule type="containsText" dxfId="385" priority="11" operator="containsText" text="中止">
      <formula>NOT(ISERROR(SEARCH("中止",I748)))</formula>
    </cfRule>
    <cfRule type="containsText" dxfId="384" priority="12" operator="containsText" text="変更">
      <formula>NOT(ISERROR(SEARCH("変更",I748)))</formula>
    </cfRule>
  </conditionalFormatting>
  <conditionalFormatting sqref="I758:I766">
    <cfRule type="containsText" dxfId="383" priority="9" operator="containsText" text="中止">
      <formula>NOT(ISERROR(SEARCH("中止",I758)))</formula>
    </cfRule>
    <cfRule type="containsText" dxfId="382" priority="10" operator="containsText" text="変更">
      <formula>NOT(ISERROR(SEARCH("変更",I758)))</formula>
    </cfRule>
  </conditionalFormatting>
  <conditionalFormatting sqref="I768:I776">
    <cfRule type="containsText" dxfId="381" priority="7" operator="containsText" text="中止">
      <formula>NOT(ISERROR(SEARCH("中止",I768)))</formula>
    </cfRule>
    <cfRule type="containsText" dxfId="380" priority="8" operator="containsText" text="変更">
      <formula>NOT(ISERROR(SEARCH("変更",I768)))</formula>
    </cfRule>
  </conditionalFormatting>
  <conditionalFormatting sqref="I778:I786">
    <cfRule type="containsText" dxfId="379" priority="5" operator="containsText" text="中止">
      <formula>NOT(ISERROR(SEARCH("中止",I778)))</formula>
    </cfRule>
    <cfRule type="containsText" dxfId="378" priority="6" operator="containsText" text="変更">
      <formula>NOT(ISERROR(SEARCH("変更",I778)))</formula>
    </cfRule>
  </conditionalFormatting>
  <conditionalFormatting sqref="I788:I796">
    <cfRule type="containsText" dxfId="377" priority="3" operator="containsText" text="中止">
      <formula>NOT(ISERROR(SEARCH("中止",I788)))</formula>
    </cfRule>
    <cfRule type="containsText" dxfId="376" priority="4" operator="containsText" text="変更">
      <formula>NOT(ISERROR(SEARCH("変更",I788)))</formula>
    </cfRule>
  </conditionalFormatting>
  <conditionalFormatting sqref="I798:I806">
    <cfRule type="containsText" dxfId="375" priority="1" operator="containsText" text="中止">
      <formula>NOT(ISERROR(SEARCH("中止",I798)))</formula>
    </cfRule>
    <cfRule type="containsText" dxfId="374" priority="2" operator="containsText" text="変更">
      <formula>NOT(ISERROR(SEARCH("変更",I798)))</formula>
    </cfRule>
  </conditionalFormatting>
  <dataValidations count="29">
    <dataValidation type="whole" operator="lessThan" allowBlank="1" showInputMessage="1" showErrorMessage="1" errorTitle="自動計算です。" error="[キャンセル]をクリックしてください。" sqref="M7:O7 M197:O197 M17:O17 M27:O27 M37:O37 M47:O47 M57:O57 M67:O67 M77:O77 M87:O87 M97:O97 M107:O107 M117:O117 M127:O127 M137:O137 M147:O147 M157:O157 M167:O167 M177:O177 M187:O187 M387:O387 M207:O207 M397:O397 M217:O217 M227:O227 M237:O237 M247:O247 M257:O257 M267:O267 M277:O277 M287:O287 M297:O297 M307:O307 M317:O317 M327:O327 M337:O337 M347:O347 M357:O357 M367:O367 M377:O377 L7:L806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M777:O777">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P107:R107 P117:R117 P127:R127 P137:R137 P147:R147 P157:R157 P167:R167 P177:R177 P187:R187 P197:R19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入力不要です。" error="[キャンセル]をクリックしてください。" sqref="K8:K15 K17:K25 K197:K205 K187:K195 K177:K185 K167:K175 K157:K165 K147:K155 K137:K145 K127:K135 K117:K125 K107:K115 K97:K105 K87:K95 K77:K85 K67:K75 K57:K65 K47:K55 K37:K45 K27:K35 J15:J23 J195:J203 J185:J193 J175:J183 J165:J173 J155:J163 J145:J153 J135:J143 J125:J133 J115:J123 J105:J113 J95:J103 J85:J93 J75:J83 J65:J73 J55:J63 J45:J53 J35:J43 J25:J33 J8:J13 J205:J206 K208:K215 J218:J223 J398:J403 J388:J393 J378:J383 J368:J373 J358:J363 J348:J353 J338:J343 J328:J333 J318:J323 J308:J313 J298:J303 J288:J293 J278:J283 J268:J273 J258:J263 J248:J253 J238:J243 J228:J233 K228:K235 K218:K225 K398:K405 K388:K395 K378:K385 K368:K375 K358:K365 K348:K355 K338:K345 K328:K335 K318:K325 K308:K315 K298:K305 K288:K295 K278:K285 K268:K275 K258:K265 K248:K255 K238:K245 J208:J213 J215:J216 J395:J396 J385:J386 J375:J376 J365:J366 J355:J356 J345:J346 J335:J336 J325:J326 J315:J316 J305:J306 J295:J296 J285:J286 J275:J276 J265:J266 J255:J256 J245:J246 J235:J236 J225:J226 J405:J406 K408:K415 J418:J423 J598:J603 J588:J593 J578:J583 J568:J573 J558:J563 J548:J553 J538:J543 J528:J533 J518:J523 J508:J513 J498:J503 J488:J493 J478:J483 J468:J473 J458:J463 J448:J453 J438:J443 J428:J433 J805:J806 K588:K595 K578:K585 K568:K575 K558:K565 K548:K555 K538:K545 K528:K535 K518:K525 K508:K515 K498:K505 K488:K495 K478:K485 K468:K475 K458:K465 K448:K455 K438:K445 K428:K435 K418:K425 J408:J413 J605:J606 K608:K615 J618:J623 J798:J803 J788:J793 J778:J783 J768:J773 J758:J763 J748:J753 J738:J743 J728:J733 J718:J723 J708:J713 J698:J703 J688:J693 J678:J683 J668:J673 J658:J663 J648:J653 J638:J643 J628:J633 K628:K635 K618:K625 K798:K805 K788:K795 K778:K785 K768:K775 K758:K765 K748:K755 K738:K745 K728:K735 K718:K725 K708:K715 K698:K705 K688:K695 K678:K685 K668:K675 K658:K665 K648:K655 K638:K645 J608:J613 J615:J616 J795:J796 J785:J786 J775:J776 J765:J766 J755:J756 J745:J746 J735:J736 J725:J726 J715:J716 J705:J706 J695:J696 J685:J686 J675:J676 J665:J666 J655:J656 J645:J646 J635:J636 J625:J626 J415:J416 J425:J426 J435:J436 J445:J446 J455:J456 J465:J466 J475:J476 J485:J486 J495:J496 J505:J506 J515:J516 J525:J526 J535:J536 J545:J546 J555:J556 J565:J566 J575:J576 J585:J586 J595:J596 K598:K605">
      <formula1>0</formula1>
    </dataValidation>
    <dataValidation type="whole" imeMode="off" operator="lessThan" allowBlank="1" showInputMessage="1" showErrorMessage="1" errorTitle="入力不要です。" error="申請時作成の「7.積算内訳」シートを反映しています。[キャンセル]をクリックして戻ってください。" sqref="D8:D16 C195:C196 C185:C186 C175:C176 C165:C166 C155:C156 C145:C146 C135:C136 C125:C126 C115:C116 C105:C106 C95:C96 C85:C86 C75:C76 C65:C66 C55:C56 C45:C46 C35:C36 C25:C26 F7:H7 B198:B206 B8:B16 B18:B26 D18:D26 C18:C23 B28:B36 D28:D36 C28:C33 B38:B46 D38:D46 C38:C43 B48:B56 D48:D56 C48:C53 B58:B66 D58:D66 C58:C63 B68:B76 D68:D76 C68:C73 B78:B86 D78:D86 C78:C83 B88:B96 D88:D96 C88:C93 B98:B106 D98:D106 C98:C103 B108:B116 D108:D116 C108:C113 B118:B126 D118:D126 C118:C123 B128:B136 D128:D136 C128:C133 B138:B146 D138:D146 C138:C143 B148:B156 D148:D156 C148:C153 B158:B166 D158:D166 C158:C163 B168:B176 D168:D176 C168:C173 B178:B186 D178:D186 C178:C183 B188:B196 D188:D196 C188:C193 D198:D206 C205:C206 C198:C203 B398:B406 D208:D216 C395:C396 C385:C386 C375:C376 C365:C366 C355:C356 C345:C346 C335:C336 C325:C326 C315:C316 C305:C306 C295:C296 C285:C286 C275:C276 C265:C266 C255:C256 C245:C246 C235:C236 C225:C226 F207:H207 D398:D406 B208:B216 B218:B226 D218:D226 C218:C223 B228:B236 D228:D236 C228:C233 B238:B246 D238:D246 C238:C243 B248:B256 D248:D256 C248:C253 B258:B266 D258:D266 C258:C263 B268:B276 D268:D276 C268:C273 B278:B286 D278:D286 C278:C283 B288:B296 D288:D296 C288:C293 B298:B306 D298:D306 C298:C303 B308:B316 D308:D316 C308:C313 B318:B326 D318:D326 C318:C323 B328:B336 D328:D336 C328:C333 B338:B346 D338:D346 C338:C343 B348:B356 D348:D356 C348:C353 B358:B366 D358:D366 C358:C363 B368:B376 D368:D376 C368:C373 B378:B386 D378:D386 C378:C383 B388:B396 D388:D396 C388:C393 C405:C406 C398:C403 E7:E806 D408:D416 C595:C596 C585:C586 C575:C576 C565:C566 C555:C556 C545:C546 C535:C536 C525:C526 C515:C516 C505:C506 C495:C496 C485:C486 C475:C476 C465:C466 C455:C456 C445:C446 C435:C436 C425:C426 F407:H407 B598:B606 B408:B416 B418:B426 D418:D426 C418:C423 B428:B436 D428:D436 C428:C433 B438:B446 D438:D446 C438:C443 B448:B456 D448:D456 C448:C453 B458:B466 D458:D466 C458:C463 B468:B476 D468:D476 C468:C473 B478:B486 D478:D486 C478:C483 B488:B496 D488:D496 C488:C493 B498:B506 D498:D506 C498:C503 B508:B516 D508:D516 C508:C513 B518:B526 D518:D526 C518:C523 B528:B536 D528:D536 C528:C533 B538:B546 D538:D546 C538:C543 B548:B556 D548:D556 C548:C553 B558:B566 D558:D566 C558:C563 B568:B576 D568:D576 C568:C573 B578:B586 D578:D586 C578:C583 B588:B596 D588:D596 C588:C593 D598:D606 C605:C606 C598:C603 B798:B806 D608:D616 C795:C796 C785:C786 C775:C776 C765:C766 C755:C756 C745:C746 C735:C736 C725:C726 C715:C716 C705:C706 C695:C696 C685:C686 C675:C676 C665:C666 C655:C656 C645:C646 C635:C636 C625:C626 F607:H607 D798:D806 B608:B616 B618:B626 D618:D626 C618:C623 B628:B636 D628:D636 C628:C633 B638:B646 D638:D646 C638:C643 B648:B656 D648:D656 C648:C653 B658:B666 D658:D666 C658:C663 B668:B676 D668:D676 C668:C673 B678:B686 D678:D686 C678:C683 B688:B696 D688:D696 C688:C693 B698:B706 D698:D706 C698:C703 B708:B716 D708:D716 C708:C713 B718:B726 D718:D726 C718:C723 B728:B736 D728:D736 C728:C733 B738:B746 D738:D746 C738:C743 B748:B756 D748:D756 C748:C753 B758:B766 D758:D766 C758:C763 B768:B776 D768:D776 C768:C773 B778:B786 D778:D786 C778:C783 B788:B796 D788:D796 C788:C793 C805:C806 C798:C803">
      <formula1>0</formula1>
    </dataValidation>
    <dataValidation allowBlank="1" showInputMessage="1" showErrorMessage="1" promptTitle="金額単位は「円」です。" prompt="間違いはありませんか？" sqref="M198 M188 M178 M168 M158 M148 M138 M128 M118 M108 M98 M88 M78 M68 M58 M48 M38 M28 M18 M8 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allowBlank="1" showInputMessage="1" showErrorMessage="1" promptTitle="その他を計上する場合" prompt="内容を「D16セル」に入力してください。" sqref="M16:O16 M216:O216 M416:O416 M616:O616"/>
    <dataValidation allowBlank="1" showInputMessage="1" showErrorMessage="1" promptTitle="その他を計上する場合" prompt="内容を「D26セル」に入力してください。" sqref="M26:O26 M226:O226 M426:O426 M626:O626"/>
    <dataValidation allowBlank="1" showInputMessage="1" showErrorMessage="1" promptTitle="その他を計上する場合" prompt="内容を「D36セル」に入力してください。" sqref="M36:O36 M236:O236 M436:O436 M636:O636"/>
    <dataValidation allowBlank="1" showInputMessage="1" showErrorMessage="1" promptTitle="その他を計上する場合" prompt="内容を「D46セル」に入力してください。" sqref="M46:O46 M246:O246 M446:O446 M646:O646"/>
    <dataValidation allowBlank="1" showInputMessage="1" showErrorMessage="1" promptTitle="その他を計上する場合" prompt="内容を「D56セル」に入力してください。" sqref="M56:O56 M256:O256 M456:O456 M656:O656"/>
    <dataValidation allowBlank="1" showInputMessage="1" showErrorMessage="1" promptTitle="その他を計上する場合" prompt="内容を「D66セル」に入力してください。" sqref="M66:O66 M266:O266 M466:O466 M666:O666"/>
    <dataValidation allowBlank="1" showInputMessage="1" showErrorMessage="1" promptTitle="その他を計上する場合" prompt="内容を「D136セル」に入力してください。" sqref="M136:O136 M336:O336 M536:O536 M736:O736"/>
    <dataValidation allowBlank="1" showInputMessage="1" showErrorMessage="1" promptTitle="その他を計上する場合" prompt="内容を「D126セル」に入力してください。" sqref="M126:O126 M326:O326 M526:O526 M726:O726"/>
    <dataValidation allowBlank="1" showInputMessage="1" showErrorMessage="1" promptTitle="その他を計上する場合" prompt="内容を「D116セル」に入力してください。" sqref="M116:O116 M316:O316 M516:O516 M716:O716"/>
    <dataValidation allowBlank="1" showInputMessage="1" showErrorMessage="1" promptTitle="その他を計上する場合" prompt="内容を「D106セル」に入力してください。" sqref="M106:O106 M306:O306 M506:O506 M706:O706"/>
    <dataValidation allowBlank="1" showInputMessage="1" showErrorMessage="1" promptTitle="その他を計上する場合" prompt="内容を「D96セル」に入力してください。" sqref="M96:O96 M296:O296 M496:O496 M696:O696"/>
    <dataValidation allowBlank="1" showInputMessage="1" showErrorMessage="1" promptTitle="その他を計上する場合" prompt="内容を「D86セル」に入力してください。" sqref="M86:O86 M286:O286 M486:O486 M686:O686"/>
    <dataValidation allowBlank="1" showInputMessage="1" showErrorMessage="1" promptTitle="その他を計上する場合" prompt="内容を「D76セル」に入力してください。" sqref="M76:O76 M276:O276 M476:O476 M676:O676"/>
    <dataValidation allowBlank="1" showInputMessage="1" showErrorMessage="1" promptTitle="その他を計上する場合" prompt="内容を「D206セル」に入力してください。" sqref="M206:O206 M406:O406 M606:O606 M806:O806"/>
    <dataValidation allowBlank="1" showInputMessage="1" showErrorMessage="1" promptTitle="その他を計上する場合" prompt="内容を「D196セル」に入力してください。" sqref="M196:O196 M396:O396 M596:O596 M796:O796"/>
    <dataValidation allowBlank="1" showInputMessage="1" showErrorMessage="1" promptTitle="その他を計上する場合" prompt="内容を「D186セル」に入力してください。" sqref="M186:O186 M386:O386 M586:O586 M786:O786"/>
    <dataValidation allowBlank="1" showInputMessage="1" showErrorMessage="1" promptTitle="その他を計上する場合" prompt="内容を「D176セル」に入力してください。" sqref="M176:O176 M376:O376 M576:O576 M776:O776"/>
    <dataValidation allowBlank="1" showInputMessage="1" showErrorMessage="1" promptTitle="その他を計上する場合" prompt="内容を「D166セル」に入力してください。" sqref="M166:O166 M366:O366 M566:O566 M766:O766"/>
    <dataValidation allowBlank="1" showInputMessage="1" showErrorMessage="1" promptTitle="その他を計上する場合" prompt="内容を「D156セル」に入力してください。" sqref="M156:O156 M356:O356 M556:O556 M756:O756"/>
    <dataValidation allowBlank="1" showInputMessage="1" showErrorMessage="1" promptTitle="その他を計上する場合" prompt="内容を「D146セル」に入力してください。" sqref="M146:O146 M346:O346 M546:O546 M746:O746"/>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C8:C13 C15:C16 P207:R207 C208:C213 C215:C216 P407:R407 C408:C413 C415:C416 P607:R607 C608:C613 C615:C616">
      <formula1>100000000000</formula1>
    </dataValidation>
    <dataValidation imeMode="off" operator="lessThan" allowBlank="1" showInputMessage="1" showErrorMessage="1" errorTitle="入力不要です。" error="４・申請事業内容シートに記載した活動が自動的に反映されます。[キャンセル]をクリックして戻ってください。" sqref="E6:H6"/>
    <dataValidation operator="lessThan" allowBlank="1" showInputMessage="1" showErrorMessage="1" errorTitle="自動計算です。" error="[キャンセル]をクリックしてください。" sqref="L6:O6"/>
    <dataValidation operator="lessThan" allowBlank="1" showInputMessage="1" showErrorMessage="1" errorTitle="入力不要です。" error="[キャンセル]をクリックしてください。" sqref="J217:K217 J227:K227 J237:K237 J247:K247 J257:K257 J267:K267 J277:K277 J287:K287 J297:K297 J307:K307 J317:K317 J327:K327 J337:K337 J347:K347 J357:K357 J367:K367 J377:K377 J387:K387 J397:K397"/>
  </dataValidations>
  <pageMargins left="0.59055118110236227" right="0.39370078740157483" top="0.78740157480314965" bottom="0.27559055118110237" header="0.31496062992125984" footer="0.15748031496062992"/>
  <pageSetup paperSize="8" scale="69" fitToHeight="0" orientation="landscape" r:id="rId1"/>
  <headerFooter>
    <oddHeader>&amp;L様式８（別添１）</oddHeader>
    <oddFooter>&amp;C&amp;"ＭＳ Ｐゴシック,標準"&amp;10&amp;P / &amp;N</oddFooter>
  </headerFooter>
  <rowBreaks count="1" manualBreakCount="1">
    <brk id="156" max="18"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U812"/>
  <sheetViews>
    <sheetView view="pageBreakPreview" zoomScaleNormal="100" zoomScaleSheetLayoutView="100" workbookViewId="0"/>
  </sheetViews>
  <sheetFormatPr defaultRowHeight="14.25"/>
  <cols>
    <col min="1" max="1" width="1.625" style="139" customWidth="1"/>
    <col min="2" max="2" width="6.875" style="139" customWidth="1"/>
    <col min="3" max="3" width="16.125" style="139" customWidth="1"/>
    <col min="4" max="4" width="21.375" style="139" customWidth="1"/>
    <col min="5" max="5" width="14.375" style="139" customWidth="1"/>
    <col min="6" max="8" width="14.5" style="139" customWidth="1"/>
    <col min="9" max="9" width="6.875" style="139" customWidth="1"/>
    <col min="10" max="10" width="16.125" style="139" customWidth="1"/>
    <col min="11" max="11" width="21.375" style="139" customWidth="1"/>
    <col min="12" max="15" width="17.75" style="139" customWidth="1"/>
    <col min="16" max="16" width="21.5" style="139" customWidth="1"/>
    <col min="17" max="17" width="10.125" style="139" customWidth="1"/>
    <col min="18" max="18" width="9" style="139"/>
    <col min="19" max="19" width="1.625" style="139" customWidth="1"/>
    <col min="20" max="16384" width="9" style="139"/>
  </cols>
  <sheetData>
    <row r="1" spans="2:21" ht="9" customHeight="1"/>
    <row r="2" spans="2:21" s="171" customFormat="1" ht="18.75" customHeight="1" thickBot="1">
      <c r="B2" s="290" t="s">
        <v>423</v>
      </c>
      <c r="C2" s="253"/>
      <c r="D2" s="746"/>
      <c r="E2" s="253"/>
      <c r="F2" s="253"/>
      <c r="G2" s="253"/>
      <c r="I2" s="290"/>
      <c r="J2" s="253"/>
      <c r="K2" s="746"/>
      <c r="L2" s="253"/>
      <c r="M2" s="253"/>
      <c r="N2" s="253"/>
      <c r="Q2" s="1795" t="s">
        <v>137</v>
      </c>
      <c r="R2" s="1795"/>
    </row>
    <row r="3" spans="2:21" s="171" customFormat="1" ht="27" customHeight="1" thickBot="1">
      <c r="B3" s="1789" t="s">
        <v>422</v>
      </c>
      <c r="C3" s="1790"/>
      <c r="D3" s="1790"/>
      <c r="E3" s="1790"/>
      <c r="F3" s="1790"/>
      <c r="G3" s="1790"/>
      <c r="H3" s="1791"/>
      <c r="I3" s="1792" t="s">
        <v>389</v>
      </c>
      <c r="J3" s="1793"/>
      <c r="K3" s="1793"/>
      <c r="L3" s="1793"/>
      <c r="M3" s="1793"/>
      <c r="N3" s="1793"/>
      <c r="O3" s="1793"/>
      <c r="P3" s="1793"/>
      <c r="Q3" s="1793"/>
      <c r="R3" s="1794"/>
    </row>
    <row r="4" spans="2:21" ht="22.5" customHeight="1">
      <c r="B4" s="1388" t="s">
        <v>138</v>
      </c>
      <c r="C4" s="1389"/>
      <c r="D4" s="1268"/>
      <c r="E4" s="1390" t="s">
        <v>390</v>
      </c>
      <c r="F4" s="1268" t="s">
        <v>140</v>
      </c>
      <c r="G4" s="1268"/>
      <c r="H4" s="1799"/>
      <c r="I4" s="1796" t="s">
        <v>138</v>
      </c>
      <c r="J4" s="1387"/>
      <c r="K4" s="1267"/>
      <c r="L4" s="1263" t="s">
        <v>139</v>
      </c>
      <c r="M4" s="1267" t="s">
        <v>140</v>
      </c>
      <c r="N4" s="1267"/>
      <c r="O4" s="1267"/>
      <c r="P4" s="1391" t="s">
        <v>141</v>
      </c>
      <c r="Q4" s="1267" t="s">
        <v>142</v>
      </c>
      <c r="R4" s="1393"/>
    </row>
    <row r="5" spans="2:21" ht="30.75" customHeight="1" thickBot="1">
      <c r="B5" s="1262"/>
      <c r="C5" s="1825"/>
      <c r="D5" s="1826"/>
      <c r="E5" s="1827"/>
      <c r="F5" s="220" t="s">
        <v>391</v>
      </c>
      <c r="G5" s="220" t="s">
        <v>144</v>
      </c>
      <c r="H5" s="838" t="s">
        <v>175</v>
      </c>
      <c r="I5" s="1828"/>
      <c r="J5" s="1825"/>
      <c r="K5" s="1826"/>
      <c r="L5" s="1827"/>
      <c r="M5" s="839" t="s">
        <v>143</v>
      </c>
      <c r="N5" s="220" t="s">
        <v>144</v>
      </c>
      <c r="O5" s="839" t="s">
        <v>145</v>
      </c>
      <c r="P5" s="1829"/>
      <c r="Q5" s="1826"/>
      <c r="R5" s="1830"/>
    </row>
    <row r="6" spans="2:21" ht="33" customHeight="1" thickBot="1">
      <c r="B6" s="1403" t="s">
        <v>156</v>
      </c>
      <c r="C6" s="1400"/>
      <c r="D6" s="1400"/>
      <c r="E6" s="281">
        <f>SUM(E7,E17,E27,E37,E47,E57,E67,E77,E87,E97,E107,E117,E127,E137,E147,E157,E167,E177,E187,E197,E807,E818,E828,E838,E848,E858,E868,E878,E888,E898,E908,E918,E928,E938,E948,E958,E968,E978,E988,E998,E1008,E1018,E1028,E1038,E1048,E1058,E1068,E1078,E1088,E1098,E1108,E1118,E1128,E1138,E1148,E1158,E1168,E1178,E1188,E1198,E1208,E1218,E1228,E1238,E1248,E1258,E1268,E1278,E1288,E1298,E1308,E1318,E1328,E1338,E1348,E1358,E1368,E1378,E1388,E1398)</f>
        <v>0</v>
      </c>
      <c r="F6" s="281">
        <f t="shared" ref="F6:H6" si="0">SUM(F7,F17,F27,F37,F47,F57,F67,F77,F87,F97,F107,F117,F127,F137,F147,F157,F167,F177,F187,F197,F807,F818,F828,F838,F848,F858,F868,F878,F888,F898,F908,F918,F928,F938,F948,F958,F968,F978,F988,F998,F1008,F1018,F1028,F1038,F1048,F1058,F1068,F1078,F1088,F1098,F1108,F1118,F1128,F1138,F1148,F1158,F1168,F1178,F1188,F1198,F1208,F1218,F1228,F1238,F1248,F1258,F1268,F1278,F1288,F1298,F1308,F1318,F1328,F1338,F1348,F1358,F1368,F1378,F1388,F1398)</f>
        <v>0</v>
      </c>
      <c r="G6" s="281">
        <f t="shared" si="0"/>
        <v>0</v>
      </c>
      <c r="H6" s="750">
        <f t="shared" si="0"/>
        <v>0</v>
      </c>
      <c r="I6" s="1831" t="s">
        <v>156</v>
      </c>
      <c r="J6" s="1400"/>
      <c r="K6" s="1400"/>
      <c r="L6" s="281">
        <f t="shared" ref="L6:O6" si="1">SUM(L7,L17,L27,L37,L47,L57,L67,L77,L87,L97,L107,L117,L127,L137,L147,L157,L167,L177,L187,L197,L807,L818,L828,L838,L848,L858,L868,L878,L888,L898,L908,L918,L928,L938,L948,L958,L968,L978,L988,L998,L1008,L1018,L1028,L1038,L1048,L1058,L1068,L1078,L1088,L1098,L1108,L1118,L1128,L1138,L1148,L1158,L1168,L1178,L1188,L1198,L1208,L1218,L1228,L1238,L1248,L1258,L1268,L1278,L1288,L1298,L1308,L1318,L1328,L1338,L1348,L1358,L1368,L1378,L1388,L1398)</f>
        <v>0</v>
      </c>
      <c r="M6" s="281">
        <f t="shared" si="1"/>
        <v>0</v>
      </c>
      <c r="N6" s="281">
        <f t="shared" si="1"/>
        <v>0</v>
      </c>
      <c r="O6" s="281">
        <f t="shared" si="1"/>
        <v>0</v>
      </c>
      <c r="P6" s="256"/>
      <c r="Q6" s="1395"/>
      <c r="R6" s="1396"/>
      <c r="S6" s="257"/>
      <c r="T6" s="257"/>
      <c r="U6" s="180"/>
    </row>
    <row r="7" spans="2:21" ht="40.5" customHeight="1" thickTop="1">
      <c r="B7" s="283" t="str">
        <f>IF('⑧1.活動計画変更（販促）'!B6="","",'⑧1.活動計画変更（販促）'!B6)</f>
        <v/>
      </c>
      <c r="C7" s="1401" t="str">
        <f>IF(B7="","",IF('⑧1.活動計画変更（販促）'!D6="","",'⑧1.活動計画変更（販促）'!D6))</f>
        <v/>
      </c>
      <c r="D7" s="1402"/>
      <c r="E7" s="282">
        <f>SUM(E8:E16)</f>
        <v>0</v>
      </c>
      <c r="F7" s="282">
        <f>SUM(F8:F16)</f>
        <v>0</v>
      </c>
      <c r="G7" s="282">
        <f>SUM(G8:G16)</f>
        <v>0</v>
      </c>
      <c r="H7" s="751">
        <f>SUM(H8:H16)</f>
        <v>0</v>
      </c>
      <c r="I7" s="759" t="str">
        <f>IF('⑧1.活動計画変更（販促）'!C7="変更",'⑧1.活動計画変更（販促）'!B6,IF('⑧1.活動計画変更（販促）'!C7="中止",'⑧1.活動計画変更（販促）'!B6,""))</f>
        <v/>
      </c>
      <c r="J7" s="1401" t="str">
        <f>IF('⑧1.活動計画変更（販促）'!C7="変更",'⑧1.活動計画変更（販促）'!D7,"")</f>
        <v/>
      </c>
      <c r="K7" s="1402"/>
      <c r="L7" s="282" t="str">
        <f>IF(SUM(L8:L16)=0,"",SUM(L8:L16))</f>
        <v/>
      </c>
      <c r="M7" s="282" t="str">
        <f>IF(SUM(M8:M16)=0,"",SUM(M8:M16))</f>
        <v/>
      </c>
      <c r="N7" s="282" t="str">
        <f>IF(SUM(N8:N16)=0,"",SUM(N8:N16))</f>
        <v/>
      </c>
      <c r="O7" s="282" t="str">
        <f>IF(SUM(O8:O16)=0,"",SUM(O8:O16))</f>
        <v/>
      </c>
      <c r="P7" s="258"/>
      <c r="Q7" s="1397"/>
      <c r="R7" s="1398"/>
      <c r="S7" s="259"/>
      <c r="T7" s="146" t="s">
        <v>466</v>
      </c>
      <c r="U7" s="180"/>
    </row>
    <row r="8" spans="2:21" ht="18.75" customHeight="1">
      <c r="B8" s="1363"/>
      <c r="C8" s="260" t="s">
        <v>147</v>
      </c>
      <c r="D8" s="261"/>
      <c r="E8" s="287">
        <f>SUM(F8:H8)</f>
        <v>0</v>
      </c>
      <c r="F8" s="287" t="str">
        <f>IF($C$7="","",IF('⑧1.活動計画変更（販促）'!$C$6="変更",'⑦2.変更活動積算内訳（販促）'!M8,'①7.積算内訳（販促）'!F7))</f>
        <v/>
      </c>
      <c r="G8" s="287" t="str">
        <f>IF($C$7="","",IF('⑧1.活動計画変更（販促）'!$C$6="変更",'⑦2.変更活動積算内訳（販促）'!N8,'①7.積算内訳（販促）'!G7))</f>
        <v/>
      </c>
      <c r="H8" s="752" t="str">
        <f>IF($C$7="","",IF('⑧1.活動計画変更（販促）'!$C$6="変更",'⑦2.変更活動積算内訳（販促）'!O8,'①7.積算内訳（販促）'!H7))</f>
        <v/>
      </c>
      <c r="I8" s="1779" t="str">
        <f>IF('⑧1.活動計画変更（販促）'!C7="選択","",IF('⑧1.活動計画変更（販促）'!C7="変更",'⑧1.活動計画変更（販促）'!C7,IF('⑧1.活動計画変更（販促）'!C7="中止","中止","")))</f>
        <v/>
      </c>
      <c r="J8" s="260" t="s">
        <v>147</v>
      </c>
      <c r="K8" s="261"/>
      <c r="L8" s="287" t="str">
        <f>IF(SUM(M8:O8)=0,"",SUM(M8:O8))</f>
        <v/>
      </c>
      <c r="M8" s="262"/>
      <c r="N8" s="262"/>
      <c r="O8" s="262"/>
      <c r="P8" s="1385"/>
      <c r="Q8" s="1369"/>
      <c r="R8" s="1370"/>
      <c r="S8" s="259"/>
      <c r="T8" s="151" t="s">
        <v>467</v>
      </c>
      <c r="U8" s="180"/>
    </row>
    <row r="9" spans="2:21" ht="18.75" customHeight="1">
      <c r="B9" s="1364"/>
      <c r="C9" s="264" t="s">
        <v>148</v>
      </c>
      <c r="D9" s="265"/>
      <c r="E9" s="288">
        <f t="shared" ref="E9:E15" si="2">SUM(F9:H9)</f>
        <v>0</v>
      </c>
      <c r="F9" s="288" t="str">
        <f>IF($C$7="","",IF('⑧1.活動計画変更（販促）'!$C$6="変更",'⑦2.変更活動積算内訳（販促）'!M9,'①7.積算内訳（販促）'!F8))</f>
        <v/>
      </c>
      <c r="G9" s="288" t="str">
        <f>IF($C$7="","",IF('⑧1.活動計画変更（販促）'!$C$6="変更",'⑦2.変更活動積算内訳（販促）'!N9,'①7.積算内訳（販促）'!G8))</f>
        <v/>
      </c>
      <c r="H9" s="753" t="str">
        <f>IF($C$7="","",IF('⑧1.活動計画変更（販促）'!$C$6="変更",'⑦2.変更活動積算内訳（販促）'!O9,'①7.積算内訳（販促）'!H8))</f>
        <v/>
      </c>
      <c r="I9" s="1780"/>
      <c r="J9" s="264" t="s">
        <v>148</v>
      </c>
      <c r="K9" s="265"/>
      <c r="L9" s="288" t="str">
        <f t="shared" ref="L9:L16" si="3">IF(SUM(M9:O9)=0,"",SUM(M9:O9))</f>
        <v/>
      </c>
      <c r="M9" s="266"/>
      <c r="N9" s="266"/>
      <c r="O9" s="266"/>
      <c r="P9" s="1367"/>
      <c r="Q9" s="1371"/>
      <c r="R9" s="1372"/>
      <c r="S9" s="268"/>
      <c r="T9" s="412"/>
      <c r="U9" s="180"/>
    </row>
    <row r="10" spans="2:21" ht="18.75" customHeight="1">
      <c r="B10" s="1364"/>
      <c r="C10" s="264" t="s">
        <v>149</v>
      </c>
      <c r="D10" s="265"/>
      <c r="E10" s="288">
        <f t="shared" si="2"/>
        <v>0</v>
      </c>
      <c r="F10" s="288" t="str">
        <f>IF($C$7="","",IF('⑧1.活動計画変更（販促）'!$C$6="変更",'⑦2.変更活動積算内訳（販促）'!M10,'①7.積算内訳（販促）'!F9))</f>
        <v/>
      </c>
      <c r="G10" s="288" t="str">
        <f>IF($C$7="","",IF('⑧1.活動計画変更（販促）'!$C$6="変更",'⑦2.変更活動積算内訳（販促）'!N10,'①7.積算内訳（販促）'!G9))</f>
        <v/>
      </c>
      <c r="H10" s="753" t="str">
        <f>IF($C$7="","",IF('⑧1.活動計画変更（販促）'!$C$6="変更",'⑦2.変更活動積算内訳（販促）'!O10,'①7.積算内訳（販促）'!H9))</f>
        <v/>
      </c>
      <c r="I10" s="1780"/>
      <c r="J10" s="264" t="s">
        <v>149</v>
      </c>
      <c r="K10" s="265"/>
      <c r="L10" s="288" t="str">
        <f t="shared" si="3"/>
        <v/>
      </c>
      <c r="M10" s="266"/>
      <c r="N10" s="266"/>
      <c r="O10" s="266"/>
      <c r="P10" s="1367"/>
      <c r="Q10" s="1371"/>
      <c r="R10" s="1372"/>
      <c r="S10" s="268"/>
      <c r="T10" s="146" t="s">
        <v>468</v>
      </c>
      <c r="U10" s="180"/>
    </row>
    <row r="11" spans="2:21" ht="18.75" customHeight="1">
      <c r="B11" s="1364"/>
      <c r="C11" s="269" t="s">
        <v>150</v>
      </c>
      <c r="D11" s="265"/>
      <c r="E11" s="288">
        <f t="shared" si="2"/>
        <v>0</v>
      </c>
      <c r="F11" s="288" t="str">
        <f>IF($C$7="","",IF('⑧1.活動計画変更（販促）'!$C$6="変更",'⑦2.変更活動積算内訳（販促）'!M11,'①7.積算内訳（販促）'!F10))</f>
        <v/>
      </c>
      <c r="G11" s="288" t="str">
        <f>IF($C$7="","",IF('⑧1.活動計画変更（販促）'!$C$6="変更",'⑦2.変更活動積算内訳（販促）'!N11,'①7.積算内訳（販促）'!G10))</f>
        <v/>
      </c>
      <c r="H11" s="753" t="str">
        <f>IF($C$7="","",IF('⑧1.活動計画変更（販促）'!$C$6="変更",'⑦2.変更活動積算内訳（販促）'!O11,'①7.積算内訳（販促）'!H10))</f>
        <v/>
      </c>
      <c r="I11" s="1780"/>
      <c r="J11" s="269" t="s">
        <v>150</v>
      </c>
      <c r="K11" s="265"/>
      <c r="L11" s="288" t="str">
        <f t="shared" si="3"/>
        <v/>
      </c>
      <c r="M11" s="266"/>
      <c r="N11" s="266"/>
      <c r="O11" s="266"/>
      <c r="P11" s="1367"/>
      <c r="Q11" s="1371"/>
      <c r="R11" s="1372"/>
      <c r="S11" s="268"/>
      <c r="T11" s="668" t="s">
        <v>469</v>
      </c>
      <c r="U11" s="180"/>
    </row>
    <row r="12" spans="2:21" ht="18.75" customHeight="1">
      <c r="B12" s="1364"/>
      <c r="C12" s="264" t="s">
        <v>151</v>
      </c>
      <c r="D12" s="265"/>
      <c r="E12" s="288">
        <f t="shared" si="2"/>
        <v>0</v>
      </c>
      <c r="F12" s="288" t="str">
        <f>IF($C$7="","",IF('⑧1.活動計画変更（販促）'!$C$6="変更",'⑦2.変更活動積算内訳（販促）'!M12,'①7.積算内訳（販促）'!F11))</f>
        <v/>
      </c>
      <c r="G12" s="288" t="str">
        <f>IF($C$7="","",IF('⑧1.活動計画変更（販促）'!$C$6="変更",'⑦2.変更活動積算内訳（販促）'!N12,'①7.積算内訳（販促）'!G11))</f>
        <v/>
      </c>
      <c r="H12" s="753" t="str">
        <f>IF($C$7="","",IF('⑧1.活動計画変更（販促）'!$C$6="変更",'⑦2.変更活動積算内訳（販促）'!O12,'①7.積算内訳（販促）'!H11))</f>
        <v/>
      </c>
      <c r="I12" s="1780"/>
      <c r="J12" s="264" t="s">
        <v>151</v>
      </c>
      <c r="K12" s="265"/>
      <c r="L12" s="288" t="str">
        <f t="shared" si="3"/>
        <v/>
      </c>
      <c r="M12" s="266"/>
      <c r="N12" s="266"/>
      <c r="O12" s="266"/>
      <c r="P12" s="1367"/>
      <c r="Q12" s="1371"/>
      <c r="R12" s="1372"/>
      <c r="S12" s="259"/>
      <c r="T12" s="257"/>
      <c r="U12" s="180"/>
    </row>
    <row r="13" spans="2:21" ht="18.75" customHeight="1">
      <c r="B13" s="1364"/>
      <c r="C13" s="264" t="s">
        <v>152</v>
      </c>
      <c r="D13" s="265"/>
      <c r="E13" s="288">
        <f t="shared" si="2"/>
        <v>0</v>
      </c>
      <c r="F13" s="754" t="str">
        <f>IF($C$7="","",IF('⑧1.活動計画変更（販促）'!$C$6="変更",'⑦2.変更活動積算内訳（販促）'!M13,'①7.積算内訳（販促）'!F12))</f>
        <v/>
      </c>
      <c r="G13" s="754" t="str">
        <f>IF($C$7="","",IF('⑧1.活動計画変更（販促）'!$C$6="変更",'⑦2.変更活動積算内訳（販促）'!N13,'①7.積算内訳（販促）'!G12))</f>
        <v/>
      </c>
      <c r="H13" s="753" t="str">
        <f>IF($C$7="","",IF('⑧1.活動計画変更（販促）'!$C$6="変更",'⑦2.変更活動積算内訳（販促）'!O13,'①7.積算内訳（販促）'!H12))</f>
        <v/>
      </c>
      <c r="I13" s="1780"/>
      <c r="J13" s="264" t="s">
        <v>152</v>
      </c>
      <c r="K13" s="265"/>
      <c r="L13" s="288" t="str">
        <f t="shared" si="3"/>
        <v/>
      </c>
      <c r="M13" s="278"/>
      <c r="N13" s="278"/>
      <c r="O13" s="278"/>
      <c r="P13" s="1367"/>
      <c r="Q13" s="1373"/>
      <c r="R13" s="1374"/>
      <c r="S13" s="259"/>
      <c r="T13" s="257"/>
      <c r="U13" s="180"/>
    </row>
    <row r="14" spans="2:21" ht="18.75" customHeight="1">
      <c r="B14" s="1364"/>
      <c r="C14" s="272" t="s">
        <v>631</v>
      </c>
      <c r="D14" s="265"/>
      <c r="E14" s="288">
        <f t="shared" si="2"/>
        <v>0</v>
      </c>
      <c r="F14" s="288" t="str">
        <f>IF($C$7="","",IF('⑧1.活動計画変更（販促）'!$C$6="変更",'⑦2.変更活動積算内訳（販促）'!M14,'①7.積算内訳（販促）'!F13))</f>
        <v/>
      </c>
      <c r="G14" s="288" t="str">
        <f>IF($C$7="","",IF('⑧1.活動計画変更（販促）'!$C$6="変更",'⑦2.変更活動積算内訳（販促）'!N14,'①7.積算内訳（販促）'!G13))</f>
        <v/>
      </c>
      <c r="H14" s="753" t="str">
        <f>IF($C$7="","",IF('⑧1.活動計画変更（販促）'!$C$6="変更",'⑦2.変更活動積算内訳（販促）'!O14,'①7.積算内訳（販促）'!H13))</f>
        <v/>
      </c>
      <c r="I14" s="1780"/>
      <c r="J14" s="272" t="s">
        <v>631</v>
      </c>
      <c r="K14" s="265"/>
      <c r="L14" s="288" t="str">
        <f t="shared" si="3"/>
        <v/>
      </c>
      <c r="M14" s="266"/>
      <c r="N14" s="266"/>
      <c r="O14" s="266"/>
      <c r="P14" s="1367"/>
      <c r="Q14" s="1371"/>
      <c r="R14" s="1372"/>
      <c r="S14" s="259"/>
      <c r="T14" s="257"/>
      <c r="U14" s="180"/>
    </row>
    <row r="15" spans="2:21" ht="18.75" customHeight="1">
      <c r="B15" s="1364"/>
      <c r="C15" s="264" t="s">
        <v>153</v>
      </c>
      <c r="D15" s="265"/>
      <c r="E15" s="288">
        <f t="shared" si="2"/>
        <v>0</v>
      </c>
      <c r="F15" s="288" t="str">
        <f>IF($C$7="","",IF('⑧1.活動計画変更（販促）'!$C$6="変更",'⑦2.変更活動積算内訳（販促）'!M15,'①7.積算内訳（販促）'!F14))</f>
        <v/>
      </c>
      <c r="G15" s="288" t="str">
        <f>IF($C$7="","",IF('⑧1.活動計画変更（販促）'!$C$6="変更",'⑦2.変更活動積算内訳（販促）'!N15,'①7.積算内訳（販促）'!G14))</f>
        <v/>
      </c>
      <c r="H15" s="753" t="str">
        <f>IF($C$7="","",IF('⑧1.活動計画変更（販促）'!$C$6="変更",'⑦2.変更活動積算内訳（販促）'!O15,'①7.積算内訳（販促）'!H14))</f>
        <v/>
      </c>
      <c r="I15" s="1780"/>
      <c r="J15" s="264" t="s">
        <v>153</v>
      </c>
      <c r="K15" s="265"/>
      <c r="L15" s="288" t="str">
        <f t="shared" si="3"/>
        <v/>
      </c>
      <c r="M15" s="266"/>
      <c r="N15" s="266"/>
      <c r="O15" s="266"/>
      <c r="P15" s="1367"/>
      <c r="Q15" s="1371"/>
      <c r="R15" s="1372"/>
      <c r="S15" s="259"/>
      <c r="T15" s="257"/>
      <c r="U15" s="180"/>
    </row>
    <row r="16" spans="2:21" ht="18.75" customHeight="1" thickBot="1">
      <c r="B16" s="1365"/>
      <c r="C16" s="273" t="s">
        <v>154</v>
      </c>
      <c r="D16" s="758" t="str">
        <f>IF('①7.積算内訳（販促）'!D15="","",'①7.積算内訳（販促）'!D15)</f>
        <v/>
      </c>
      <c r="E16" s="289">
        <f>SUM(F16:H16)</f>
        <v>0</v>
      </c>
      <c r="F16" s="289" t="str">
        <f>IF($C$7="","",IF('⑧1.活動計画変更（販促）'!$C$6="変更",'⑦2.変更活動積算内訳（販促）'!M16,'①7.積算内訳（販促）'!F15))</f>
        <v/>
      </c>
      <c r="G16" s="289" t="str">
        <f>IF($C$7="","",IF('⑧1.活動計画変更（販促）'!$C$6="変更",'⑦2.変更活動積算内訳（販促）'!N16,'①7.積算内訳（販促）'!G15))</f>
        <v/>
      </c>
      <c r="H16" s="755" t="str">
        <f>IF($C$7="","",IF('⑧1.活動計画変更（販促）'!$C$6="変更",'⑦2.変更活動積算内訳（販促）'!O16,'①7.積算内訳（販促）'!H15))</f>
        <v/>
      </c>
      <c r="I16" s="1781"/>
      <c r="J16" s="273" t="s">
        <v>154</v>
      </c>
      <c r="K16" s="274"/>
      <c r="L16" s="289" t="str">
        <f t="shared" si="3"/>
        <v/>
      </c>
      <c r="M16" s="275"/>
      <c r="N16" s="275"/>
      <c r="O16" s="275"/>
      <c r="P16" s="1368"/>
      <c r="Q16" s="1375"/>
      <c r="R16" s="1376"/>
      <c r="S16" s="259"/>
      <c r="T16" s="257"/>
      <c r="U16" s="180"/>
    </row>
    <row r="17" spans="2:21" ht="37.5" customHeight="1">
      <c r="B17" s="204" t="str">
        <f>IF('⑧1.活動計画変更（販促）'!B8="","",'⑧1.活動計画変更（販促）'!B8)</f>
        <v/>
      </c>
      <c r="C17" s="1377" t="str">
        <f>IF(B17="","",IF('⑧1.活動計画変更（販促）'!D8="","",'⑧1.活動計画変更（販促）'!D8))</f>
        <v/>
      </c>
      <c r="D17" s="1378"/>
      <c r="E17" s="284">
        <f>SUM(E18:E26)</f>
        <v>0</v>
      </c>
      <c r="F17" s="284">
        <f>SUM(F18:F26)</f>
        <v>0</v>
      </c>
      <c r="G17" s="284">
        <f>SUM(G18:G26)</f>
        <v>0</v>
      </c>
      <c r="H17" s="756">
        <f>SUM(H18:H26)</f>
        <v>0</v>
      </c>
      <c r="I17" s="760" t="str">
        <f>IF('⑧1.活動計画変更（販促）'!C9="変更",'⑧1.活動計画変更（販促）'!B8,IF('⑧1.活動計画変更（販促）'!C9="中止",'⑧1.活動計画変更（販促）'!B8,""))</f>
        <v/>
      </c>
      <c r="J17" s="1377" t="str">
        <f>IF('⑧1.活動計画変更（販促）'!C9="変更",'⑧1.活動計画変更（販促）'!D9,"")</f>
        <v/>
      </c>
      <c r="K17" s="1378"/>
      <c r="L17" s="284" t="str">
        <f>IF(SUM(L18:L26)=0,"",SUM(L18:L26))</f>
        <v/>
      </c>
      <c r="M17" s="284" t="str">
        <f>IF(SUM(M18:M26)=0,"",SUM(M18:M26))</f>
        <v/>
      </c>
      <c r="N17" s="284" t="str">
        <f>IF(SUM(N18:N26)=0,"",SUM(N18:N26))</f>
        <v/>
      </c>
      <c r="O17" s="284" t="str">
        <f>IF(SUM(O18:O26)=0,"",SUM(O18:O26))</f>
        <v/>
      </c>
      <c r="P17" s="277"/>
      <c r="Q17" s="1379"/>
      <c r="R17" s="1380"/>
      <c r="S17" s="259"/>
      <c r="T17" s="257"/>
      <c r="U17" s="180"/>
    </row>
    <row r="18" spans="2:21" ht="18.75" customHeight="1">
      <c r="B18" s="1363"/>
      <c r="C18" s="260" t="s">
        <v>147</v>
      </c>
      <c r="D18" s="261"/>
      <c r="E18" s="287">
        <f>SUM(F18:H18)</f>
        <v>0</v>
      </c>
      <c r="F18" s="287" t="str">
        <f>IF($C$17="","",IF('⑧1.活動計画変更（販促）'!$C$8="変更",'⑦2.変更活動積算内訳（販促）'!M18,'①7.積算内訳（販促）'!F17))</f>
        <v/>
      </c>
      <c r="G18" s="287" t="str">
        <f>IF($C$17="","",IF('⑧1.活動計画変更（販促）'!$C$8="変更",'⑦2.変更活動積算内訳（販促）'!N18,'①7.積算内訳（販促）'!G17))</f>
        <v/>
      </c>
      <c r="H18" s="752" t="str">
        <f>IF($C$17="","",IF('⑧1.活動計画変更（販促）'!$C$8="変更",'⑦2.変更活動積算内訳（販促）'!O18,'①7.積算内訳（販促）'!H17))</f>
        <v/>
      </c>
      <c r="I18" s="1779" t="str">
        <f>IF('⑧1.活動計画変更（販促）'!C9="選択","",IF('⑧1.活動計画変更（販促）'!C9="変更",'⑧1.活動計画変更（販促）'!C9,IF('⑧1.活動計画変更（販促）'!C9="中止","中止","")))</f>
        <v/>
      </c>
      <c r="J18" s="260" t="s">
        <v>147</v>
      </c>
      <c r="K18" s="261"/>
      <c r="L18" s="287" t="str">
        <f>IF(SUM(M18:O18)=0,"",SUM(M18:O18))</f>
        <v/>
      </c>
      <c r="M18" s="262"/>
      <c r="N18" s="262"/>
      <c r="O18" s="262"/>
      <c r="P18" s="1366"/>
      <c r="Q18" s="1369"/>
      <c r="R18" s="1370"/>
      <c r="S18" s="268"/>
      <c r="T18" s="270"/>
      <c r="U18" s="180"/>
    </row>
    <row r="19" spans="2:21" ht="18.75" customHeight="1">
      <c r="B19" s="1364"/>
      <c r="C19" s="264" t="s">
        <v>148</v>
      </c>
      <c r="D19" s="265"/>
      <c r="E19" s="288">
        <f t="shared" ref="E19:E25" si="4">SUM(F19:H19)</f>
        <v>0</v>
      </c>
      <c r="F19" s="288" t="str">
        <f>IF($C$17="","",IF('⑧1.活動計画変更（販促）'!$C$8="変更",'⑦2.変更活動積算内訳（販促）'!M19,'①7.積算内訳（販促）'!F18))</f>
        <v/>
      </c>
      <c r="G19" s="288" t="str">
        <f>IF($C$17="","",IF('⑧1.活動計画変更（販促）'!$C$8="変更",'⑦2.変更活動積算内訳（販促）'!N19,'①7.積算内訳（販促）'!G18))</f>
        <v/>
      </c>
      <c r="H19" s="753" t="str">
        <f>IF($C$17="","",IF('⑧1.活動計画変更（販促）'!$C$8="変更",'⑦2.変更活動積算内訳（販促）'!O19,'①7.積算内訳（販促）'!H18))</f>
        <v/>
      </c>
      <c r="I19" s="1780"/>
      <c r="J19" s="264" t="s">
        <v>148</v>
      </c>
      <c r="K19" s="265"/>
      <c r="L19" s="288" t="str">
        <f t="shared" ref="L19:L26" si="5">IF(SUM(M19:O19)=0,"",SUM(M19:O19))</f>
        <v/>
      </c>
      <c r="M19" s="266"/>
      <c r="N19" s="266"/>
      <c r="O19" s="266"/>
      <c r="P19" s="1367"/>
      <c r="Q19" s="1371"/>
      <c r="R19" s="1372"/>
      <c r="S19" s="259"/>
      <c r="T19" s="257"/>
      <c r="U19" s="180"/>
    </row>
    <row r="20" spans="2:21" ht="18.75" customHeight="1">
      <c r="B20" s="1364"/>
      <c r="C20" s="264" t="s">
        <v>149</v>
      </c>
      <c r="D20" s="265"/>
      <c r="E20" s="288">
        <f t="shared" si="4"/>
        <v>0</v>
      </c>
      <c r="F20" s="288" t="str">
        <f>IF($C$17="","",IF('⑧1.活動計画変更（販促）'!$C$8="変更",'⑦2.変更活動積算内訳（販促）'!M20,'①7.積算内訳（販促）'!F19))</f>
        <v/>
      </c>
      <c r="G20" s="288" t="str">
        <f>IF($C$17="","",IF('⑧1.活動計画変更（販促）'!$C$8="変更",'⑦2.変更活動積算内訳（販促）'!N20,'①7.積算内訳（販促）'!G19))</f>
        <v/>
      </c>
      <c r="H20" s="753" t="str">
        <f>IF($C$17="","",IF('⑧1.活動計画変更（販促）'!$C$8="変更",'⑦2.変更活動積算内訳（販促）'!O20,'①7.積算内訳（販促）'!H19))</f>
        <v/>
      </c>
      <c r="I20" s="1780"/>
      <c r="J20" s="264" t="s">
        <v>149</v>
      </c>
      <c r="K20" s="265"/>
      <c r="L20" s="288" t="str">
        <f t="shared" si="5"/>
        <v/>
      </c>
      <c r="M20" s="266"/>
      <c r="N20" s="266"/>
      <c r="O20" s="266"/>
      <c r="P20" s="1367"/>
      <c r="Q20" s="1371"/>
      <c r="R20" s="1372"/>
      <c r="S20" s="259"/>
      <c r="T20" s="257"/>
      <c r="U20" s="180"/>
    </row>
    <row r="21" spans="2:21" ht="18.75" customHeight="1">
      <c r="B21" s="1364"/>
      <c r="C21" s="269" t="s">
        <v>150</v>
      </c>
      <c r="D21" s="265"/>
      <c r="E21" s="288">
        <f t="shared" si="4"/>
        <v>0</v>
      </c>
      <c r="F21" s="288" t="str">
        <f>IF($C$17="","",IF('⑧1.活動計画変更（販促）'!$C$8="変更",'⑦2.変更活動積算内訳（販促）'!M21,'①7.積算内訳（販促）'!F20))</f>
        <v/>
      </c>
      <c r="G21" s="288" t="str">
        <f>IF($C$17="","",IF('⑧1.活動計画変更（販促）'!$C$8="変更",'⑦2.変更活動積算内訳（販促）'!N21,'①7.積算内訳（販促）'!G20))</f>
        <v/>
      </c>
      <c r="H21" s="753" t="str">
        <f>IF($C$17="","",IF('⑧1.活動計画変更（販促）'!$C$8="変更",'⑦2.変更活動積算内訳（販促）'!O21,'①7.積算内訳（販促）'!H20))</f>
        <v/>
      </c>
      <c r="I21" s="1780"/>
      <c r="J21" s="269" t="s">
        <v>150</v>
      </c>
      <c r="K21" s="265"/>
      <c r="L21" s="288" t="str">
        <f t="shared" si="5"/>
        <v/>
      </c>
      <c r="M21" s="266"/>
      <c r="N21" s="266"/>
      <c r="O21" s="266"/>
      <c r="P21" s="1367"/>
      <c r="Q21" s="1371"/>
      <c r="R21" s="1372"/>
      <c r="S21" s="259"/>
      <c r="T21" s="257"/>
      <c r="U21" s="180"/>
    </row>
    <row r="22" spans="2:21" ht="18.75" customHeight="1">
      <c r="B22" s="1364"/>
      <c r="C22" s="264" t="s">
        <v>151</v>
      </c>
      <c r="D22" s="265"/>
      <c r="E22" s="288">
        <f t="shared" si="4"/>
        <v>0</v>
      </c>
      <c r="F22" s="288" t="str">
        <f>IF($C$17="","",IF('⑧1.活動計画変更（販促）'!$C$8="変更",'⑦2.変更活動積算内訳（販促）'!M22,'①7.積算内訳（販促）'!F21))</f>
        <v/>
      </c>
      <c r="G22" s="288" t="str">
        <f>IF($C$17="","",IF('⑧1.活動計画変更（販促）'!$C$8="変更",'⑦2.変更活動積算内訳（販促）'!N22,'①7.積算内訳（販促）'!G21))</f>
        <v/>
      </c>
      <c r="H22" s="753" t="str">
        <f>IF($C$17="","",IF('⑧1.活動計画変更（販促）'!$C$8="変更",'⑦2.変更活動積算内訳（販促）'!O22,'①7.積算内訳（販促）'!H21))</f>
        <v/>
      </c>
      <c r="I22" s="1780"/>
      <c r="J22" s="264" t="s">
        <v>151</v>
      </c>
      <c r="K22" s="265"/>
      <c r="L22" s="288" t="str">
        <f t="shared" si="5"/>
        <v/>
      </c>
      <c r="M22" s="266"/>
      <c r="N22" s="266"/>
      <c r="O22" s="266"/>
      <c r="P22" s="1367"/>
      <c r="Q22" s="1371"/>
      <c r="R22" s="1372"/>
      <c r="S22" s="268"/>
      <c r="T22" s="270"/>
      <c r="U22" s="180"/>
    </row>
    <row r="23" spans="2:21" ht="18.75" customHeight="1">
      <c r="B23" s="1364"/>
      <c r="C23" s="264" t="s">
        <v>152</v>
      </c>
      <c r="D23" s="265"/>
      <c r="E23" s="288">
        <f t="shared" si="4"/>
        <v>0</v>
      </c>
      <c r="F23" s="754" t="str">
        <f>IF($C$17="","",IF('⑧1.活動計画変更（販促）'!$C$8="変更",'⑦2.変更活動積算内訳（販促）'!M23,'①7.積算内訳（販促）'!F22))</f>
        <v/>
      </c>
      <c r="G23" s="754" t="str">
        <f>IF($C$17="","",IF('⑧1.活動計画変更（販促）'!$C$8="変更",'⑦2.変更活動積算内訳（販促）'!N23,'①7.積算内訳（販促）'!G22))</f>
        <v/>
      </c>
      <c r="H23" s="753" t="str">
        <f>IF($C$17="","",IF('⑧1.活動計画変更（販促）'!$C$8="変更",'⑦2.変更活動積算内訳（販促）'!O23,'①7.積算内訳（販促）'!H22))</f>
        <v/>
      </c>
      <c r="I23" s="1780"/>
      <c r="J23" s="264" t="s">
        <v>152</v>
      </c>
      <c r="K23" s="265"/>
      <c r="L23" s="288" t="str">
        <f t="shared" si="5"/>
        <v/>
      </c>
      <c r="M23" s="278"/>
      <c r="N23" s="278"/>
      <c r="O23" s="278"/>
      <c r="P23" s="1367"/>
      <c r="Q23" s="1371"/>
      <c r="R23" s="1372"/>
      <c r="S23" s="268"/>
      <c r="T23" s="270"/>
      <c r="U23" s="180"/>
    </row>
    <row r="24" spans="2:21" ht="18.75" customHeight="1">
      <c r="B24" s="1364"/>
      <c r="C24" s="272" t="s">
        <v>631</v>
      </c>
      <c r="D24" s="265"/>
      <c r="E24" s="288">
        <f t="shared" si="4"/>
        <v>0</v>
      </c>
      <c r="F24" s="288" t="str">
        <f>IF($C$17="","",IF('⑧1.活動計画変更（販促）'!$C$8="変更",'⑦2.変更活動積算内訳（販促）'!M24,'①7.積算内訳（販促）'!F23))</f>
        <v/>
      </c>
      <c r="G24" s="288" t="str">
        <f>IF($C$17="","",IF('⑧1.活動計画変更（販促）'!$C$8="変更",'⑦2.変更活動積算内訳（販促）'!N24,'①7.積算内訳（販促）'!G23))</f>
        <v/>
      </c>
      <c r="H24" s="753" t="str">
        <f>IF($C$17="","",IF('⑧1.活動計画変更（販促）'!$C$8="変更",'⑦2.変更活動積算内訳（販促）'!O24,'①7.積算内訳（販促）'!H23))</f>
        <v/>
      </c>
      <c r="I24" s="1780"/>
      <c r="J24" s="272" t="s">
        <v>631</v>
      </c>
      <c r="K24" s="265"/>
      <c r="L24" s="288" t="str">
        <f t="shared" si="5"/>
        <v/>
      </c>
      <c r="M24" s="266"/>
      <c r="N24" s="266"/>
      <c r="O24" s="266"/>
      <c r="P24" s="1367"/>
      <c r="Q24" s="1371"/>
      <c r="R24" s="1372"/>
      <c r="S24" s="268"/>
      <c r="T24" s="270"/>
      <c r="U24" s="180"/>
    </row>
    <row r="25" spans="2:21" ht="18.75" customHeight="1">
      <c r="B25" s="1364"/>
      <c r="C25" s="264" t="s">
        <v>153</v>
      </c>
      <c r="D25" s="265"/>
      <c r="E25" s="288">
        <f t="shared" si="4"/>
        <v>0</v>
      </c>
      <c r="F25" s="288" t="str">
        <f>IF($C$17="","",IF('⑧1.活動計画変更（販促）'!$C$8="変更",'⑦2.変更活動積算内訳（販促）'!M25,'①7.積算内訳（販促）'!F24))</f>
        <v/>
      </c>
      <c r="G25" s="288" t="str">
        <f>IF($C$17="","",IF('⑧1.活動計画変更（販促）'!$C$8="変更",'⑦2.変更活動積算内訳（販促）'!N25,'①7.積算内訳（販促）'!G24))</f>
        <v/>
      </c>
      <c r="H25" s="753" t="str">
        <f>IF($C$17="","",IF('⑧1.活動計画変更（販促）'!$C$8="変更",'⑦2.変更活動積算内訳（販促）'!O25,'①7.積算内訳（販促）'!H24))</f>
        <v/>
      </c>
      <c r="I25" s="1780"/>
      <c r="J25" s="264" t="s">
        <v>153</v>
      </c>
      <c r="K25" s="265"/>
      <c r="L25" s="288" t="str">
        <f t="shared" si="5"/>
        <v/>
      </c>
      <c r="M25" s="266"/>
      <c r="N25" s="266"/>
      <c r="O25" s="266"/>
      <c r="P25" s="1367"/>
      <c r="Q25" s="1371"/>
      <c r="R25" s="1372"/>
      <c r="S25" s="268"/>
      <c r="T25" s="270"/>
      <c r="U25" s="180"/>
    </row>
    <row r="26" spans="2:21" ht="18.75" customHeight="1" thickBot="1">
      <c r="B26" s="1365"/>
      <c r="C26" s="273" t="s">
        <v>154</v>
      </c>
      <c r="D26" s="758" t="str">
        <f>IF('①7.積算内訳（販促）'!D25="","",'①7.積算内訳（販促）'!D25)</f>
        <v/>
      </c>
      <c r="E26" s="289">
        <f>SUM(F26:H26)</f>
        <v>0</v>
      </c>
      <c r="F26" s="289" t="str">
        <f>IF($C$17="","",IF('⑧1.活動計画変更（販促）'!$C$8="変更",'⑦2.変更活動積算内訳（販促）'!M26,'①7.積算内訳（販促）'!F25))</f>
        <v/>
      </c>
      <c r="G26" s="289" t="str">
        <f>IF($C$17="","",IF('⑧1.活動計画変更（販促）'!$C$8="変更",'⑦2.変更活動積算内訳（販促）'!N26,'①7.積算内訳（販促）'!G25))</f>
        <v/>
      </c>
      <c r="H26" s="755" t="str">
        <f>IF($C$17="","",IF('⑧1.活動計画変更（販促）'!$C$8="変更",'⑦2.変更活動積算内訳（販促）'!O26,'①7.積算内訳（販促）'!H25))</f>
        <v/>
      </c>
      <c r="I26" s="1781"/>
      <c r="J26" s="273" t="s">
        <v>154</v>
      </c>
      <c r="K26" s="274"/>
      <c r="L26" s="289" t="str">
        <f t="shared" si="5"/>
        <v/>
      </c>
      <c r="M26" s="275"/>
      <c r="N26" s="275"/>
      <c r="O26" s="275"/>
      <c r="P26" s="1368"/>
      <c r="Q26" s="1381"/>
      <c r="R26" s="1382"/>
      <c r="S26" s="268"/>
      <c r="T26" s="270"/>
      <c r="U26" s="180"/>
    </row>
    <row r="27" spans="2:21" ht="37.5" customHeight="1">
      <c r="B27" s="204" t="str">
        <f>IF('⑧1.活動計画変更（販促）'!B10="","",'⑧1.活動計画変更（販促）'!B10)</f>
        <v/>
      </c>
      <c r="C27" s="1377" t="str">
        <f>IF(B27="","",IF('⑧1.活動計画変更（販促）'!D10="","",'⑧1.活動計画変更（販促）'!D10))</f>
        <v/>
      </c>
      <c r="D27" s="1378"/>
      <c r="E27" s="284">
        <f>SUM(E28:E36)</f>
        <v>0</v>
      </c>
      <c r="F27" s="284">
        <f>SUM(F28:F36)</f>
        <v>0</v>
      </c>
      <c r="G27" s="284">
        <f>SUM(G28:G36)</f>
        <v>0</v>
      </c>
      <c r="H27" s="756">
        <f>SUM(H28:H36)</f>
        <v>0</v>
      </c>
      <c r="I27" s="760" t="str">
        <f>IF('⑧1.活動計画変更（販促）'!C11="変更",'⑧1.活動計画変更（販促）'!B10,IF('⑧1.活動計画変更（販促）'!C11="中止",'⑧1.活動計画変更（販促）'!B10,""))</f>
        <v/>
      </c>
      <c r="J27" s="1377" t="str">
        <f>IF('⑧1.活動計画変更（販促）'!C11="変更",'⑧1.活動計画変更（販促）'!D11,"")</f>
        <v/>
      </c>
      <c r="K27" s="1378"/>
      <c r="L27" s="284" t="str">
        <f>IF(SUM(L28:L36)=0,"",SUM(L28:L36))</f>
        <v/>
      </c>
      <c r="M27" s="284" t="str">
        <f>IF(SUM(M28:M36)=0,"",SUM(M28:M36))</f>
        <v/>
      </c>
      <c r="N27" s="284" t="str">
        <f>IF(SUM(N28:N36)=0,"",SUM(N28:N36))</f>
        <v/>
      </c>
      <c r="O27" s="284" t="str">
        <f>IF(SUM(O28:O36)=0,"",SUM(O28:O36))</f>
        <v/>
      </c>
      <c r="P27" s="279"/>
      <c r="Q27" s="1383"/>
      <c r="R27" s="1384"/>
      <c r="S27" s="259"/>
      <c r="T27" s="257"/>
      <c r="U27" s="180"/>
    </row>
    <row r="28" spans="2:21" ht="18.75" customHeight="1">
      <c r="B28" s="1363"/>
      <c r="C28" s="260" t="s">
        <v>147</v>
      </c>
      <c r="D28" s="261"/>
      <c r="E28" s="287">
        <f>SUM(F28:H28)</f>
        <v>0</v>
      </c>
      <c r="F28" s="287" t="str">
        <f>IF($C$27="","",IF('⑧1.活動計画変更（販促）'!$C$10="変更",'⑦2.変更活動積算内訳（販促）'!M28,'①7.積算内訳（販促）'!F27))</f>
        <v/>
      </c>
      <c r="G28" s="287" t="str">
        <f>IF($C$27="","",IF('⑧1.活動計画変更（販促）'!$C$10="変更",'⑦2.変更活動積算内訳（販促）'!N28,'①7.積算内訳（販促）'!G27))</f>
        <v/>
      </c>
      <c r="H28" s="752" t="str">
        <f>IF($C$27="","",IF('⑧1.活動計画変更（販促）'!$C$10="変更",'⑦2.変更活動積算内訳（販促）'!O28,'①7.積算内訳（販促）'!H27))</f>
        <v/>
      </c>
      <c r="I28" s="1779" t="str">
        <f>IF('⑧1.活動計画変更（販促）'!C11="選択","",IF('⑧1.活動計画変更（販促）'!C11="変更",'⑧1.活動計画変更（販促）'!C11,IF('⑧1.活動計画変更（販促）'!C11="中止","中止","")))</f>
        <v/>
      </c>
      <c r="J28" s="260" t="s">
        <v>147</v>
      </c>
      <c r="K28" s="261"/>
      <c r="L28" s="287" t="str">
        <f>IF(SUM(M28:O28)=0,"",SUM(M28:O28))</f>
        <v/>
      </c>
      <c r="M28" s="262"/>
      <c r="N28" s="262"/>
      <c r="O28" s="262"/>
      <c r="P28" s="1366"/>
      <c r="Q28" s="1369"/>
      <c r="R28" s="1370"/>
      <c r="S28" s="268"/>
      <c r="T28" s="270"/>
      <c r="U28" s="180"/>
    </row>
    <row r="29" spans="2:21" ht="18.75" customHeight="1">
      <c r="B29" s="1364"/>
      <c r="C29" s="264" t="s">
        <v>148</v>
      </c>
      <c r="D29" s="265"/>
      <c r="E29" s="288">
        <f t="shared" ref="E29:E35" si="6">SUM(F29:H29)</f>
        <v>0</v>
      </c>
      <c r="F29" s="288" t="str">
        <f>IF($C$27="","",IF('⑧1.活動計画変更（販促）'!$C$10="変更",'⑦2.変更活動積算内訳（販促）'!M29,'①7.積算内訳（販促）'!F28))</f>
        <v/>
      </c>
      <c r="G29" s="288" t="str">
        <f>IF($C$27="","",IF('⑧1.活動計画変更（販促）'!$C$10="変更",'⑦2.変更活動積算内訳（販促）'!N29,'①7.積算内訳（販促）'!G28))</f>
        <v/>
      </c>
      <c r="H29" s="753" t="str">
        <f>IF($C$27="","",IF('⑧1.活動計画変更（販促）'!$C$10="変更",'⑦2.変更活動積算内訳（販促）'!O29,'①7.積算内訳（販促）'!H28))</f>
        <v/>
      </c>
      <c r="I29" s="1780"/>
      <c r="J29" s="264" t="s">
        <v>148</v>
      </c>
      <c r="K29" s="265"/>
      <c r="L29" s="288" t="str">
        <f t="shared" ref="L29:L36" si="7">IF(SUM(M29:O29)=0,"",SUM(M29:O29))</f>
        <v/>
      </c>
      <c r="M29" s="266"/>
      <c r="N29" s="266"/>
      <c r="O29" s="266"/>
      <c r="P29" s="1367"/>
      <c r="Q29" s="1371"/>
      <c r="R29" s="1372"/>
      <c r="S29" s="259"/>
      <c r="T29" s="257"/>
      <c r="U29" s="180"/>
    </row>
    <row r="30" spans="2:21" ht="18.75" customHeight="1">
      <c r="B30" s="1364"/>
      <c r="C30" s="264" t="s">
        <v>149</v>
      </c>
      <c r="D30" s="265"/>
      <c r="E30" s="288">
        <f t="shared" si="6"/>
        <v>0</v>
      </c>
      <c r="F30" s="288" t="str">
        <f>IF($C$27="","",IF('⑧1.活動計画変更（販促）'!$C$10="変更",'⑦2.変更活動積算内訳（販促）'!M30,'①7.積算内訳（販促）'!F29))</f>
        <v/>
      </c>
      <c r="G30" s="288" t="str">
        <f>IF($C$27="","",IF('⑧1.活動計画変更（販促）'!$C$10="変更",'⑦2.変更活動積算内訳（販促）'!N30,'①7.積算内訳（販促）'!G29))</f>
        <v/>
      </c>
      <c r="H30" s="753" t="str">
        <f>IF($C$27="","",IF('⑧1.活動計画変更（販促）'!$C$10="変更",'⑦2.変更活動積算内訳（販促）'!O30,'①7.積算内訳（販促）'!H29))</f>
        <v/>
      </c>
      <c r="I30" s="1780"/>
      <c r="J30" s="264" t="s">
        <v>149</v>
      </c>
      <c r="K30" s="265"/>
      <c r="L30" s="288" t="str">
        <f t="shared" si="7"/>
        <v/>
      </c>
      <c r="M30" s="266"/>
      <c r="N30" s="266"/>
      <c r="O30" s="266"/>
      <c r="P30" s="1367"/>
      <c r="Q30" s="1371"/>
      <c r="R30" s="1372"/>
      <c r="S30" s="259"/>
      <c r="T30" s="257"/>
      <c r="U30" s="180"/>
    </row>
    <row r="31" spans="2:21" ht="18.75" customHeight="1">
      <c r="B31" s="1364"/>
      <c r="C31" s="269" t="s">
        <v>150</v>
      </c>
      <c r="D31" s="265"/>
      <c r="E31" s="288">
        <f t="shared" si="6"/>
        <v>0</v>
      </c>
      <c r="F31" s="288" t="str">
        <f>IF($C$27="","",IF('⑧1.活動計画変更（販促）'!$C$10="変更",'⑦2.変更活動積算内訳（販促）'!M31,'①7.積算内訳（販促）'!F30))</f>
        <v/>
      </c>
      <c r="G31" s="288" t="str">
        <f>IF($C$27="","",IF('⑧1.活動計画変更（販促）'!$C$10="変更",'⑦2.変更活動積算内訳（販促）'!N31,'①7.積算内訳（販促）'!G30))</f>
        <v/>
      </c>
      <c r="H31" s="753" t="str">
        <f>IF($C$27="","",IF('⑧1.活動計画変更（販促）'!$C$10="変更",'⑦2.変更活動積算内訳（販促）'!O31,'①7.積算内訳（販促）'!H30))</f>
        <v/>
      </c>
      <c r="I31" s="1780"/>
      <c r="J31" s="269" t="s">
        <v>150</v>
      </c>
      <c r="K31" s="265"/>
      <c r="L31" s="288" t="str">
        <f t="shared" si="7"/>
        <v/>
      </c>
      <c r="M31" s="266"/>
      <c r="N31" s="266"/>
      <c r="O31" s="266"/>
      <c r="P31" s="1367"/>
      <c r="Q31" s="1371"/>
      <c r="R31" s="1372"/>
      <c r="S31" s="259"/>
      <c r="T31" s="257"/>
      <c r="U31" s="180"/>
    </row>
    <row r="32" spans="2:21" ht="18.75" customHeight="1">
      <c r="B32" s="1364"/>
      <c r="C32" s="264" t="s">
        <v>151</v>
      </c>
      <c r="D32" s="265"/>
      <c r="E32" s="288">
        <f t="shared" si="6"/>
        <v>0</v>
      </c>
      <c r="F32" s="288" t="str">
        <f>IF($C$27="","",IF('⑧1.活動計画変更（販促）'!$C$10="変更",'⑦2.変更活動積算内訳（販促）'!M32,'①7.積算内訳（販促）'!F31))</f>
        <v/>
      </c>
      <c r="G32" s="288" t="str">
        <f>IF($C$27="","",IF('⑧1.活動計画変更（販促）'!$C$10="変更",'⑦2.変更活動積算内訳（販促）'!N32,'①7.積算内訳（販促）'!G31))</f>
        <v/>
      </c>
      <c r="H32" s="753" t="str">
        <f>IF($C$27="","",IF('⑧1.活動計画変更（販促）'!$C$10="変更",'⑦2.変更活動積算内訳（販促）'!O32,'①7.積算内訳（販促）'!H31))</f>
        <v/>
      </c>
      <c r="I32" s="1780"/>
      <c r="J32" s="264" t="s">
        <v>151</v>
      </c>
      <c r="K32" s="265"/>
      <c r="L32" s="288" t="str">
        <f t="shared" si="7"/>
        <v/>
      </c>
      <c r="M32" s="266"/>
      <c r="N32" s="266"/>
      <c r="O32" s="266"/>
      <c r="P32" s="1367"/>
      <c r="Q32" s="1371"/>
      <c r="R32" s="1372"/>
      <c r="S32" s="268"/>
      <c r="T32" s="270"/>
      <c r="U32" s="180"/>
    </row>
    <row r="33" spans="2:21" ht="18.75" customHeight="1">
      <c r="B33" s="1364"/>
      <c r="C33" s="264" t="s">
        <v>152</v>
      </c>
      <c r="D33" s="265"/>
      <c r="E33" s="288">
        <f t="shared" si="6"/>
        <v>0</v>
      </c>
      <c r="F33" s="754" t="str">
        <f>IF($C$27="","",IF('⑧1.活動計画変更（販促）'!$C$10="変更",'⑦2.変更活動積算内訳（販促）'!M33,'①7.積算内訳（販促）'!F32))</f>
        <v/>
      </c>
      <c r="G33" s="754" t="str">
        <f>IF($C$27="","",IF('⑧1.活動計画変更（販促）'!$C$10="変更",'⑦2.変更活動積算内訳（販促）'!N33,'①7.積算内訳（販促）'!G32))</f>
        <v/>
      </c>
      <c r="H33" s="753" t="str">
        <f>IF($C$27="","",IF('⑧1.活動計画変更（販促）'!$C$10="変更",'⑦2.変更活動積算内訳（販促）'!O33,'①7.積算内訳（販促）'!H32))</f>
        <v/>
      </c>
      <c r="I33" s="1780"/>
      <c r="J33" s="264" t="s">
        <v>152</v>
      </c>
      <c r="K33" s="265"/>
      <c r="L33" s="288" t="str">
        <f t="shared" si="7"/>
        <v/>
      </c>
      <c r="M33" s="278"/>
      <c r="N33" s="278"/>
      <c r="O33" s="278"/>
      <c r="P33" s="1367"/>
      <c r="Q33" s="1373"/>
      <c r="R33" s="1374"/>
      <c r="S33" s="268"/>
      <c r="T33" s="270"/>
      <c r="U33" s="180"/>
    </row>
    <row r="34" spans="2:21" ht="18.75" customHeight="1">
      <c r="B34" s="1364"/>
      <c r="C34" s="272" t="s">
        <v>631</v>
      </c>
      <c r="D34" s="265"/>
      <c r="E34" s="288">
        <f t="shared" si="6"/>
        <v>0</v>
      </c>
      <c r="F34" s="288" t="str">
        <f>IF($C$27="","",IF('⑧1.活動計画変更（販促）'!$C$10="変更",'⑦2.変更活動積算内訳（販促）'!M34,'①7.積算内訳（販促）'!F33))</f>
        <v/>
      </c>
      <c r="G34" s="288" t="str">
        <f>IF($C$27="","",IF('⑧1.活動計画変更（販促）'!$C$10="変更",'⑦2.変更活動積算内訳（販促）'!N34,'①7.積算内訳（販促）'!G33))</f>
        <v/>
      </c>
      <c r="H34" s="753" t="str">
        <f>IF($C$27="","",IF('⑧1.活動計画変更（販促）'!$C$10="変更",'⑦2.変更活動積算内訳（販促）'!O34,'①7.積算内訳（販促）'!H33))</f>
        <v/>
      </c>
      <c r="I34" s="1780"/>
      <c r="J34" s="272" t="s">
        <v>631</v>
      </c>
      <c r="K34" s="265"/>
      <c r="L34" s="288" t="str">
        <f t="shared" si="7"/>
        <v/>
      </c>
      <c r="M34" s="266"/>
      <c r="N34" s="266"/>
      <c r="O34" s="266"/>
      <c r="P34" s="1367"/>
      <c r="Q34" s="1371"/>
      <c r="R34" s="1372"/>
      <c r="S34" s="268"/>
      <c r="T34" s="270"/>
      <c r="U34" s="180"/>
    </row>
    <row r="35" spans="2:21" ht="18.75" customHeight="1">
      <c r="B35" s="1364"/>
      <c r="C35" s="264" t="s">
        <v>153</v>
      </c>
      <c r="D35" s="265"/>
      <c r="E35" s="288">
        <f t="shared" si="6"/>
        <v>0</v>
      </c>
      <c r="F35" s="288" t="str">
        <f>IF($C$27="","",IF('⑧1.活動計画変更（販促）'!$C$10="変更",'⑦2.変更活動積算内訳（販促）'!M35,'①7.積算内訳（販促）'!F34))</f>
        <v/>
      </c>
      <c r="G35" s="288" t="str">
        <f>IF($C$27="","",IF('⑧1.活動計画変更（販促）'!$C$10="変更",'⑦2.変更活動積算内訳（販促）'!N35,'①7.積算内訳（販促）'!G34))</f>
        <v/>
      </c>
      <c r="H35" s="753" t="str">
        <f>IF($C$27="","",IF('⑧1.活動計画変更（販促）'!$C$10="変更",'⑦2.変更活動積算内訳（販促）'!O35,'①7.積算内訳（販促）'!H34))</f>
        <v/>
      </c>
      <c r="I35" s="1780"/>
      <c r="J35" s="264" t="s">
        <v>153</v>
      </c>
      <c r="K35" s="265"/>
      <c r="L35" s="288" t="str">
        <f t="shared" si="7"/>
        <v/>
      </c>
      <c r="M35" s="266"/>
      <c r="N35" s="266"/>
      <c r="O35" s="266"/>
      <c r="P35" s="1367"/>
      <c r="Q35" s="1371"/>
      <c r="R35" s="1372"/>
      <c r="S35" s="268"/>
      <c r="T35" s="270"/>
      <c r="U35" s="180"/>
    </row>
    <row r="36" spans="2:21" ht="18.75" customHeight="1" thickBot="1">
      <c r="B36" s="1365"/>
      <c r="C36" s="273" t="s">
        <v>154</v>
      </c>
      <c r="D36" s="758" t="str">
        <f>IF('①7.積算内訳（販促）'!D35="","",'①7.積算内訳（販促）'!D35)</f>
        <v/>
      </c>
      <c r="E36" s="289">
        <f>SUM(F36:H36)</f>
        <v>0</v>
      </c>
      <c r="F36" s="289" t="str">
        <f>IF($C$27="","",IF('⑧1.活動計画変更（販促）'!$C$10="変更",'⑦2.変更活動積算内訳（販促）'!M36,'①7.積算内訳（販促）'!F35))</f>
        <v/>
      </c>
      <c r="G36" s="289" t="str">
        <f>IF($C$27="","",IF('⑧1.活動計画変更（販促）'!$C$10="変更",'⑦2.変更活動積算内訳（販促）'!N36,'①7.積算内訳（販促）'!G35))</f>
        <v/>
      </c>
      <c r="H36" s="755" t="str">
        <f>IF($C$27="","",IF('⑧1.活動計画変更（販促）'!$C$10="変更",'⑦2.変更活動積算内訳（販促）'!O36,'①7.積算内訳（販促）'!H35))</f>
        <v/>
      </c>
      <c r="I36" s="1781"/>
      <c r="J36" s="273" t="s">
        <v>154</v>
      </c>
      <c r="K36" s="274"/>
      <c r="L36" s="289" t="str">
        <f t="shared" si="7"/>
        <v/>
      </c>
      <c r="M36" s="275"/>
      <c r="N36" s="275"/>
      <c r="O36" s="275"/>
      <c r="P36" s="1368"/>
      <c r="Q36" s="1375"/>
      <c r="R36" s="1376"/>
      <c r="S36" s="268"/>
      <c r="T36" s="270"/>
      <c r="U36" s="180"/>
    </row>
    <row r="37" spans="2:21" ht="37.5" customHeight="1">
      <c r="B37" s="204" t="str">
        <f>IF('⑧1.活動計画変更（販促）'!B12="","",'⑧1.活動計画変更（販促）'!B12)</f>
        <v/>
      </c>
      <c r="C37" s="1377" t="str">
        <f>IF(B37="","",IF('⑧1.活動計画変更（販促）'!D12="","",'⑧1.活動計画変更（販促）'!D12))</f>
        <v/>
      </c>
      <c r="D37" s="1378"/>
      <c r="E37" s="284">
        <f>SUM(E38:E46)</f>
        <v>0</v>
      </c>
      <c r="F37" s="284">
        <f>SUM(F38:F46)</f>
        <v>0</v>
      </c>
      <c r="G37" s="284">
        <f>SUM(G38:G46)</f>
        <v>0</v>
      </c>
      <c r="H37" s="756">
        <f>SUM(H38:H46)</f>
        <v>0</v>
      </c>
      <c r="I37" s="760" t="str">
        <f>IF('⑧1.活動計画変更（販促）'!C13="変更",'⑧1.活動計画変更（販促）'!B12,IF('⑧1.活動計画変更（販促）'!C13="中止",'⑧1.活動計画変更（販促）'!B12,""))</f>
        <v/>
      </c>
      <c r="J37" s="1377" t="str">
        <f>IF('⑧1.活動計画変更（販促）'!C13="変更",'⑧1.活動計画変更（販促）'!D13,"")</f>
        <v/>
      </c>
      <c r="K37" s="1378"/>
      <c r="L37" s="284" t="str">
        <f>IF(SUM(L38:L46)=0,"",SUM(L38:L46))</f>
        <v/>
      </c>
      <c r="M37" s="284" t="str">
        <f>IF(SUM(M38:M46)=0,"",SUM(M38:M46))</f>
        <v/>
      </c>
      <c r="N37" s="284" t="str">
        <f>IF(SUM(N38:N46)=0,"",SUM(N38:N46))</f>
        <v/>
      </c>
      <c r="O37" s="284" t="str">
        <f>IF(SUM(O38:O46)=0,"",SUM(O38:O46))</f>
        <v/>
      </c>
      <c r="P37" s="277"/>
      <c r="Q37" s="1379"/>
      <c r="R37" s="1380"/>
      <c r="S37" s="259"/>
      <c r="T37" s="257"/>
      <c r="U37" s="180"/>
    </row>
    <row r="38" spans="2:21" ht="18.75" customHeight="1">
      <c r="B38" s="1363"/>
      <c r="C38" s="260" t="s">
        <v>147</v>
      </c>
      <c r="D38" s="261"/>
      <c r="E38" s="287">
        <f>SUM(F38:H38)</f>
        <v>0</v>
      </c>
      <c r="F38" s="287" t="str">
        <f>IF($C$37="","",IF('⑧1.活動計画変更（販促）'!$C$12="変更",'⑦2.変更活動積算内訳（販促）'!M38,'①7.積算内訳（販促）'!F37))</f>
        <v/>
      </c>
      <c r="G38" s="287" t="str">
        <f>IF($C$37="","",IF('⑧1.活動計画変更（販促）'!$C$12="変更",'⑦2.変更活動積算内訳（販促）'!N38,'①7.積算内訳（販促）'!G37))</f>
        <v/>
      </c>
      <c r="H38" s="752" t="str">
        <f>IF($C$37="","",IF('⑧1.活動計画変更（販促）'!$C$12="変更",'⑦2.変更活動積算内訳（販促）'!O38,'①7.積算内訳（販促）'!H37))</f>
        <v/>
      </c>
      <c r="I38" s="1779" t="str">
        <f>IF('⑧1.活動計画変更（販促）'!C13="選択","",IF('⑧1.活動計画変更（販促）'!C13="変更",'⑧1.活動計画変更（販促）'!C13,IF('⑧1.活動計画変更（販促）'!C13="中止","中止","")))</f>
        <v/>
      </c>
      <c r="J38" s="260" t="s">
        <v>147</v>
      </c>
      <c r="K38" s="261"/>
      <c r="L38" s="287" t="str">
        <f>IF(SUM(M38:O38)=0,"",SUM(M38:O38))</f>
        <v/>
      </c>
      <c r="M38" s="262"/>
      <c r="N38" s="262"/>
      <c r="O38" s="262"/>
      <c r="P38" s="1366"/>
      <c r="Q38" s="1369"/>
      <c r="R38" s="1370"/>
      <c r="S38" s="268"/>
      <c r="T38" s="270"/>
      <c r="U38" s="180"/>
    </row>
    <row r="39" spans="2:21" ht="18.75" customHeight="1">
      <c r="B39" s="1364"/>
      <c r="C39" s="264" t="s">
        <v>148</v>
      </c>
      <c r="D39" s="265"/>
      <c r="E39" s="288">
        <f t="shared" ref="E39:E45" si="8">SUM(F39:H39)</f>
        <v>0</v>
      </c>
      <c r="F39" s="288" t="str">
        <f>IF($C$37="","",IF('⑧1.活動計画変更（販促）'!$C$12="変更",'⑦2.変更活動積算内訳（販促）'!M39,'①7.積算内訳（販促）'!F38))</f>
        <v/>
      </c>
      <c r="G39" s="288" t="str">
        <f>IF($C$37="","",IF('⑧1.活動計画変更（販促）'!$C$12="変更",'⑦2.変更活動積算内訳（販促）'!N39,'①7.積算内訳（販促）'!G38))</f>
        <v/>
      </c>
      <c r="H39" s="753" t="str">
        <f>IF($C$37="","",IF('⑧1.活動計画変更（販促）'!$C$12="変更",'⑦2.変更活動積算内訳（販促）'!O39,'①7.積算内訳（販促）'!H38))</f>
        <v/>
      </c>
      <c r="I39" s="1780"/>
      <c r="J39" s="264" t="s">
        <v>148</v>
      </c>
      <c r="K39" s="265"/>
      <c r="L39" s="288" t="str">
        <f t="shared" ref="L39:L46" si="9">IF(SUM(M39:O39)=0,"",SUM(M39:O39))</f>
        <v/>
      </c>
      <c r="M39" s="266"/>
      <c r="N39" s="266"/>
      <c r="O39" s="266"/>
      <c r="P39" s="1367"/>
      <c r="Q39" s="1371"/>
      <c r="R39" s="1372"/>
      <c r="S39" s="259"/>
      <c r="T39" s="257"/>
      <c r="U39" s="180"/>
    </row>
    <row r="40" spans="2:21" ht="18.75" customHeight="1">
      <c r="B40" s="1364"/>
      <c r="C40" s="264" t="s">
        <v>149</v>
      </c>
      <c r="D40" s="265"/>
      <c r="E40" s="288">
        <f t="shared" si="8"/>
        <v>0</v>
      </c>
      <c r="F40" s="288" t="str">
        <f>IF($C$37="","",IF('⑧1.活動計画変更（販促）'!$C$12="変更",'⑦2.変更活動積算内訳（販促）'!M40,'①7.積算内訳（販促）'!F39))</f>
        <v/>
      </c>
      <c r="G40" s="288" t="str">
        <f>IF($C$37="","",IF('⑧1.活動計画変更（販促）'!$C$12="変更",'⑦2.変更活動積算内訳（販促）'!N40,'①7.積算内訳（販促）'!G39))</f>
        <v/>
      </c>
      <c r="H40" s="753" t="str">
        <f>IF($C$37="","",IF('⑧1.活動計画変更（販促）'!$C$12="変更",'⑦2.変更活動積算内訳（販促）'!O40,'①7.積算内訳（販促）'!H39))</f>
        <v/>
      </c>
      <c r="I40" s="1780"/>
      <c r="J40" s="264" t="s">
        <v>149</v>
      </c>
      <c r="K40" s="265"/>
      <c r="L40" s="288" t="str">
        <f t="shared" si="9"/>
        <v/>
      </c>
      <c r="M40" s="266"/>
      <c r="N40" s="266"/>
      <c r="O40" s="266"/>
      <c r="P40" s="1367"/>
      <c r="Q40" s="1371"/>
      <c r="R40" s="1372"/>
      <c r="S40" s="259"/>
      <c r="T40" s="257"/>
      <c r="U40" s="180"/>
    </row>
    <row r="41" spans="2:21" ht="18.75" customHeight="1">
      <c r="B41" s="1364"/>
      <c r="C41" s="269" t="s">
        <v>150</v>
      </c>
      <c r="D41" s="265"/>
      <c r="E41" s="288">
        <f t="shared" si="8"/>
        <v>0</v>
      </c>
      <c r="F41" s="288" t="str">
        <f>IF($C$37="","",IF('⑧1.活動計画変更（販促）'!$C$12="変更",'⑦2.変更活動積算内訳（販促）'!M41,'①7.積算内訳（販促）'!F40))</f>
        <v/>
      </c>
      <c r="G41" s="288" t="str">
        <f>IF($C$37="","",IF('⑧1.活動計画変更（販促）'!$C$12="変更",'⑦2.変更活動積算内訳（販促）'!N41,'①7.積算内訳（販促）'!G40))</f>
        <v/>
      </c>
      <c r="H41" s="753" t="str">
        <f>IF($C$37="","",IF('⑧1.活動計画変更（販促）'!$C$12="変更",'⑦2.変更活動積算内訳（販促）'!O41,'①7.積算内訳（販促）'!H40))</f>
        <v/>
      </c>
      <c r="I41" s="1780"/>
      <c r="J41" s="269" t="s">
        <v>150</v>
      </c>
      <c r="K41" s="265"/>
      <c r="L41" s="288" t="str">
        <f t="shared" si="9"/>
        <v/>
      </c>
      <c r="M41" s="266"/>
      <c r="N41" s="266"/>
      <c r="O41" s="266"/>
      <c r="P41" s="1367"/>
      <c r="Q41" s="1371"/>
      <c r="R41" s="1372"/>
      <c r="S41" s="259"/>
      <c r="T41" s="257"/>
      <c r="U41" s="180"/>
    </row>
    <row r="42" spans="2:21" ht="18.75" customHeight="1">
      <c r="B42" s="1364"/>
      <c r="C42" s="264" t="s">
        <v>151</v>
      </c>
      <c r="D42" s="265"/>
      <c r="E42" s="288">
        <f t="shared" si="8"/>
        <v>0</v>
      </c>
      <c r="F42" s="288" t="str">
        <f>IF($C$37="","",IF('⑧1.活動計画変更（販促）'!$C$12="変更",'⑦2.変更活動積算内訳（販促）'!M42,'①7.積算内訳（販促）'!F41))</f>
        <v/>
      </c>
      <c r="G42" s="288" t="str">
        <f>IF($C$37="","",IF('⑧1.活動計画変更（販促）'!$C$12="変更",'⑦2.変更活動積算内訳（販促）'!N42,'①7.積算内訳（販促）'!G41))</f>
        <v/>
      </c>
      <c r="H42" s="753" t="str">
        <f>IF($C$37="","",IF('⑧1.活動計画変更（販促）'!$C$12="変更",'⑦2.変更活動積算内訳（販促）'!O42,'①7.積算内訳（販促）'!H41))</f>
        <v/>
      </c>
      <c r="I42" s="1780"/>
      <c r="J42" s="264" t="s">
        <v>151</v>
      </c>
      <c r="K42" s="265"/>
      <c r="L42" s="288" t="str">
        <f t="shared" si="9"/>
        <v/>
      </c>
      <c r="M42" s="266"/>
      <c r="N42" s="266"/>
      <c r="O42" s="266"/>
      <c r="P42" s="1367"/>
      <c r="Q42" s="1371"/>
      <c r="R42" s="1372"/>
      <c r="S42" s="268"/>
      <c r="T42" s="270"/>
      <c r="U42" s="180"/>
    </row>
    <row r="43" spans="2:21" ht="18.75" customHeight="1">
      <c r="B43" s="1364"/>
      <c r="C43" s="264" t="s">
        <v>152</v>
      </c>
      <c r="D43" s="265"/>
      <c r="E43" s="288">
        <f t="shared" si="8"/>
        <v>0</v>
      </c>
      <c r="F43" s="754" t="str">
        <f>IF($C$37="","",IF('⑧1.活動計画変更（販促）'!$C$12="変更",'⑦2.変更活動積算内訳（販促）'!M43,'①7.積算内訳（販促）'!F42))</f>
        <v/>
      </c>
      <c r="G43" s="754" t="str">
        <f>IF($C$37="","",IF('⑧1.活動計画変更（販促）'!$C$12="変更",'⑦2.変更活動積算内訳（販促）'!N43,'①7.積算内訳（販促）'!G42))</f>
        <v/>
      </c>
      <c r="H43" s="753" t="str">
        <f>IF($C$37="","",IF('⑧1.活動計画変更（販促）'!$C$12="変更",'⑦2.変更活動積算内訳（販促）'!O43,'①7.積算内訳（販促）'!H42))</f>
        <v/>
      </c>
      <c r="I43" s="1780"/>
      <c r="J43" s="264" t="s">
        <v>152</v>
      </c>
      <c r="K43" s="265"/>
      <c r="L43" s="288" t="str">
        <f t="shared" si="9"/>
        <v/>
      </c>
      <c r="M43" s="278"/>
      <c r="N43" s="278"/>
      <c r="O43" s="278"/>
      <c r="P43" s="1367"/>
      <c r="Q43" s="1371"/>
      <c r="R43" s="1372"/>
      <c r="S43" s="268"/>
      <c r="T43" s="270"/>
      <c r="U43" s="180"/>
    </row>
    <row r="44" spans="2:21" ht="18.75" customHeight="1">
      <c r="B44" s="1364"/>
      <c r="C44" s="272" t="s">
        <v>631</v>
      </c>
      <c r="D44" s="265"/>
      <c r="E44" s="288">
        <f t="shared" si="8"/>
        <v>0</v>
      </c>
      <c r="F44" s="288" t="str">
        <f>IF($C$37="","",IF('⑧1.活動計画変更（販促）'!$C$12="変更",'⑦2.変更活動積算内訳（販促）'!M44,'①7.積算内訳（販促）'!F43))</f>
        <v/>
      </c>
      <c r="G44" s="288" t="str">
        <f>IF($C$37="","",IF('⑧1.活動計画変更（販促）'!$C$12="変更",'⑦2.変更活動積算内訳（販促）'!N44,'①7.積算内訳（販促）'!G43))</f>
        <v/>
      </c>
      <c r="H44" s="753" t="str">
        <f>IF($C$37="","",IF('⑧1.活動計画変更（販促）'!$C$12="変更",'⑦2.変更活動積算内訳（販促）'!O44,'①7.積算内訳（販促）'!H43))</f>
        <v/>
      </c>
      <c r="I44" s="1780"/>
      <c r="J44" s="272" t="s">
        <v>631</v>
      </c>
      <c r="K44" s="265"/>
      <c r="L44" s="288" t="str">
        <f t="shared" si="9"/>
        <v/>
      </c>
      <c r="M44" s="266"/>
      <c r="N44" s="266"/>
      <c r="O44" s="266"/>
      <c r="P44" s="1367"/>
      <c r="Q44" s="1371"/>
      <c r="R44" s="1372"/>
      <c r="S44" s="268"/>
      <c r="T44" s="270"/>
      <c r="U44" s="180"/>
    </row>
    <row r="45" spans="2:21" ht="18.75" customHeight="1">
      <c r="B45" s="1364"/>
      <c r="C45" s="264" t="s">
        <v>153</v>
      </c>
      <c r="D45" s="265"/>
      <c r="E45" s="288">
        <f t="shared" si="8"/>
        <v>0</v>
      </c>
      <c r="F45" s="288" t="str">
        <f>IF($C$37="","",IF('⑧1.活動計画変更（販促）'!$C$12="変更",'⑦2.変更活動積算内訳（販促）'!M45,'①7.積算内訳（販促）'!F44))</f>
        <v/>
      </c>
      <c r="G45" s="288" t="str">
        <f>IF($C$37="","",IF('⑧1.活動計画変更（販促）'!$C$12="変更",'⑦2.変更活動積算内訳（販促）'!N45,'①7.積算内訳（販促）'!G44))</f>
        <v/>
      </c>
      <c r="H45" s="753" t="str">
        <f>IF($C$37="","",IF('⑧1.活動計画変更（販促）'!$C$12="変更",'⑦2.変更活動積算内訳（販促）'!O45,'①7.積算内訳（販促）'!H44))</f>
        <v/>
      </c>
      <c r="I45" s="1780"/>
      <c r="J45" s="264" t="s">
        <v>153</v>
      </c>
      <c r="K45" s="265"/>
      <c r="L45" s="288" t="str">
        <f t="shared" si="9"/>
        <v/>
      </c>
      <c r="M45" s="266"/>
      <c r="N45" s="266"/>
      <c r="O45" s="266"/>
      <c r="P45" s="1367"/>
      <c r="Q45" s="1371"/>
      <c r="R45" s="1372"/>
      <c r="S45" s="268"/>
      <c r="T45" s="270"/>
      <c r="U45" s="180"/>
    </row>
    <row r="46" spans="2:21" ht="18.75" customHeight="1" thickBot="1">
      <c r="B46" s="1365"/>
      <c r="C46" s="273" t="s">
        <v>154</v>
      </c>
      <c r="D46" s="758" t="str">
        <f>IF('①7.積算内訳（販促）'!D45="","",'①7.積算内訳（販促）'!D45)</f>
        <v/>
      </c>
      <c r="E46" s="289">
        <f>SUM(F46:H46)</f>
        <v>0</v>
      </c>
      <c r="F46" s="289" t="str">
        <f>IF($C$37="","",IF('⑧1.活動計画変更（販促）'!$C$12="変更",'⑦2.変更活動積算内訳（販促）'!M46,'①7.積算内訳（販促）'!F45))</f>
        <v/>
      </c>
      <c r="G46" s="289" t="str">
        <f>IF($C$37="","",IF('⑧1.活動計画変更（販促）'!$C$12="変更",'⑦2.変更活動積算内訳（販促）'!N46,'①7.積算内訳（販促）'!G45))</f>
        <v/>
      </c>
      <c r="H46" s="755" t="str">
        <f>IF($C$37="","",IF('⑧1.活動計画変更（販促）'!$C$12="変更",'⑦2.変更活動積算内訳（販促）'!O46,'①7.積算内訳（販促）'!H45))</f>
        <v/>
      </c>
      <c r="I46" s="1781"/>
      <c r="J46" s="273" t="s">
        <v>154</v>
      </c>
      <c r="K46" s="274"/>
      <c r="L46" s="289" t="str">
        <f t="shared" si="9"/>
        <v/>
      </c>
      <c r="M46" s="275"/>
      <c r="N46" s="275"/>
      <c r="O46" s="275"/>
      <c r="P46" s="1368"/>
      <c r="Q46" s="1381"/>
      <c r="R46" s="1382"/>
      <c r="S46" s="268"/>
      <c r="T46" s="270"/>
      <c r="U46" s="180"/>
    </row>
    <row r="47" spans="2:21" ht="37.5" customHeight="1">
      <c r="B47" s="285" t="str">
        <f>IF('⑧1.活動計画変更（販促）'!B14="","",'⑧1.活動計画変更（販促）'!B14)</f>
        <v/>
      </c>
      <c r="C47" s="1359" t="str">
        <f>IF(B47="","",IF('⑧1.活動計画変更（販促）'!D14="","",'⑧1.活動計画変更（販促）'!D14))</f>
        <v/>
      </c>
      <c r="D47" s="1360"/>
      <c r="E47" s="286">
        <f>SUM(E48:E56)</f>
        <v>0</v>
      </c>
      <c r="F47" s="286">
        <f>SUM(F48:F56)</f>
        <v>0</v>
      </c>
      <c r="G47" s="286">
        <f>SUM(G48:G56)</f>
        <v>0</v>
      </c>
      <c r="H47" s="757">
        <f>SUM(H48:H56)</f>
        <v>0</v>
      </c>
      <c r="I47" s="760" t="str">
        <f>IF('⑧1.活動計画変更（販促）'!C15="変更",'⑧1.活動計画変更（販促）'!B14,IF('⑧1.活動計画変更（販促）'!C15="中止",'⑧1.活動計画変更（販促）'!B14,""))</f>
        <v/>
      </c>
      <c r="J47" s="1377" t="str">
        <f>IF('⑧1.活動計画変更（販促）'!C15="変更",'⑧1.活動計画変更（販促）'!D15,"")</f>
        <v/>
      </c>
      <c r="K47" s="1378"/>
      <c r="L47" s="286" t="str">
        <f>IF(SUM(L48:L56)=0,"",SUM(L48:L56))</f>
        <v/>
      </c>
      <c r="M47" s="286" t="str">
        <f>IF(SUM(M48:M56)=0,"",SUM(M48:M56))</f>
        <v/>
      </c>
      <c r="N47" s="286" t="str">
        <f>IF(SUM(N48:N56)=0,"",SUM(N48:N56))</f>
        <v/>
      </c>
      <c r="O47" s="286" t="str">
        <f>IF(SUM(O48:O56)=0,"",SUM(O48:O56))</f>
        <v/>
      </c>
      <c r="P47" s="280"/>
      <c r="Q47" s="1361"/>
      <c r="R47" s="1362"/>
      <c r="S47" s="259"/>
      <c r="T47" s="257"/>
      <c r="U47" s="180"/>
    </row>
    <row r="48" spans="2:21" ht="18.75" customHeight="1">
      <c r="B48" s="1363"/>
      <c r="C48" s="260" t="s">
        <v>147</v>
      </c>
      <c r="D48" s="261"/>
      <c r="E48" s="287">
        <f>SUM(F48:H48)</f>
        <v>0</v>
      </c>
      <c r="F48" s="287" t="str">
        <f>IF($C$47="","",IF('⑧1.活動計画変更（販促）'!$C$14="変更",'⑦2.変更活動積算内訳（販促）'!M48,'①7.積算内訳（販促）'!F47))</f>
        <v/>
      </c>
      <c r="G48" s="287" t="str">
        <f>IF($C$47="","",IF('⑧1.活動計画変更（販促）'!$C$14="変更",'⑦2.変更活動積算内訳（販促）'!N48,'①7.積算内訳（販促）'!G47))</f>
        <v/>
      </c>
      <c r="H48" s="752" t="str">
        <f>IF($C$47="","",IF('⑧1.活動計画変更（販促）'!$C$14="変更",'⑦2.変更活動積算内訳（販促）'!O48,'①7.積算内訳（販促）'!H47))</f>
        <v/>
      </c>
      <c r="I48" s="1779" t="str">
        <f>IF('⑧1.活動計画変更（販促）'!C15="選択","",IF('⑧1.活動計画変更（販促）'!C15="変更",'⑧1.活動計画変更（販促）'!C15,IF('⑧1.活動計画変更（販促）'!C15="中止","中止","")))</f>
        <v/>
      </c>
      <c r="J48" s="260" t="s">
        <v>147</v>
      </c>
      <c r="K48" s="261"/>
      <c r="L48" s="287" t="str">
        <f>IF(SUM(M48:O48)=0,"",SUM(M48:O48))</f>
        <v/>
      </c>
      <c r="M48" s="262"/>
      <c r="N48" s="262"/>
      <c r="O48" s="262"/>
      <c r="P48" s="1366"/>
      <c r="Q48" s="1369"/>
      <c r="R48" s="1370"/>
      <c r="S48" s="268"/>
      <c r="T48" s="270"/>
      <c r="U48" s="180"/>
    </row>
    <row r="49" spans="2:21" ht="18.75" customHeight="1">
      <c r="B49" s="1364"/>
      <c r="C49" s="264" t="s">
        <v>148</v>
      </c>
      <c r="D49" s="265"/>
      <c r="E49" s="288">
        <f t="shared" ref="E49:E55" si="10">SUM(F49:H49)</f>
        <v>0</v>
      </c>
      <c r="F49" s="288" t="str">
        <f>IF($C$47="","",IF('⑧1.活動計画変更（販促）'!$C$14="変更",'⑦2.変更活動積算内訳（販促）'!M49,'①7.積算内訳（販促）'!F48))</f>
        <v/>
      </c>
      <c r="G49" s="288" t="str">
        <f>IF($C$47="","",IF('⑧1.活動計画変更（販促）'!$C$14="変更",'⑦2.変更活動積算内訳（販促）'!N49,'①7.積算内訳（販促）'!G48))</f>
        <v/>
      </c>
      <c r="H49" s="753" t="str">
        <f>IF($C$47="","",IF('⑧1.活動計画変更（販促）'!$C$14="変更",'⑦2.変更活動積算内訳（販促）'!O49,'①7.積算内訳（販促）'!H48))</f>
        <v/>
      </c>
      <c r="I49" s="1780"/>
      <c r="J49" s="264" t="s">
        <v>148</v>
      </c>
      <c r="K49" s="265"/>
      <c r="L49" s="288" t="str">
        <f t="shared" ref="L49:L56" si="11">IF(SUM(M49:O49)=0,"",SUM(M49:O49))</f>
        <v/>
      </c>
      <c r="M49" s="266"/>
      <c r="N49" s="266"/>
      <c r="O49" s="266"/>
      <c r="P49" s="1367"/>
      <c r="Q49" s="1371"/>
      <c r="R49" s="1372"/>
      <c r="S49" s="259"/>
      <c r="T49" s="257"/>
      <c r="U49" s="180"/>
    </row>
    <row r="50" spans="2:21" ht="18.75" customHeight="1">
      <c r="B50" s="1364"/>
      <c r="C50" s="264" t="s">
        <v>149</v>
      </c>
      <c r="D50" s="265"/>
      <c r="E50" s="288">
        <f t="shared" si="10"/>
        <v>0</v>
      </c>
      <c r="F50" s="288" t="str">
        <f>IF($C$47="","",IF('⑧1.活動計画変更（販促）'!$C$14="変更",'⑦2.変更活動積算内訳（販促）'!M50,'①7.積算内訳（販促）'!F49))</f>
        <v/>
      </c>
      <c r="G50" s="288" t="str">
        <f>IF($C$47="","",IF('⑧1.活動計画変更（販促）'!$C$14="変更",'⑦2.変更活動積算内訳（販促）'!N50,'①7.積算内訳（販促）'!G49))</f>
        <v/>
      </c>
      <c r="H50" s="753" t="str">
        <f>IF($C$47="","",IF('⑧1.活動計画変更（販促）'!$C$14="変更",'⑦2.変更活動積算内訳（販促）'!O50,'①7.積算内訳（販促）'!H49))</f>
        <v/>
      </c>
      <c r="I50" s="1780"/>
      <c r="J50" s="264" t="s">
        <v>149</v>
      </c>
      <c r="K50" s="265"/>
      <c r="L50" s="288" t="str">
        <f t="shared" si="11"/>
        <v/>
      </c>
      <c r="M50" s="266"/>
      <c r="N50" s="266"/>
      <c r="O50" s="266"/>
      <c r="P50" s="1367"/>
      <c r="Q50" s="1371"/>
      <c r="R50" s="1372"/>
      <c r="S50" s="259"/>
      <c r="T50" s="257"/>
      <c r="U50" s="180"/>
    </row>
    <row r="51" spans="2:21" ht="18.75" customHeight="1">
      <c r="B51" s="1364"/>
      <c r="C51" s="269" t="s">
        <v>150</v>
      </c>
      <c r="D51" s="265"/>
      <c r="E51" s="288">
        <f t="shared" si="10"/>
        <v>0</v>
      </c>
      <c r="F51" s="288" t="str">
        <f>IF($C$47="","",IF('⑧1.活動計画変更（販促）'!$C$14="変更",'⑦2.変更活動積算内訳（販促）'!M51,'①7.積算内訳（販促）'!F50))</f>
        <v/>
      </c>
      <c r="G51" s="288" t="str">
        <f>IF($C$47="","",IF('⑧1.活動計画変更（販促）'!$C$14="変更",'⑦2.変更活動積算内訳（販促）'!N51,'①7.積算内訳（販促）'!G50))</f>
        <v/>
      </c>
      <c r="H51" s="753" t="str">
        <f>IF($C$47="","",IF('⑧1.活動計画変更（販促）'!$C$14="変更",'⑦2.変更活動積算内訳（販促）'!O51,'①7.積算内訳（販促）'!H50))</f>
        <v/>
      </c>
      <c r="I51" s="1780"/>
      <c r="J51" s="269" t="s">
        <v>150</v>
      </c>
      <c r="K51" s="265"/>
      <c r="L51" s="288" t="str">
        <f t="shared" si="11"/>
        <v/>
      </c>
      <c r="M51" s="266"/>
      <c r="N51" s="266"/>
      <c r="O51" s="266"/>
      <c r="P51" s="1367"/>
      <c r="Q51" s="1371"/>
      <c r="R51" s="1372"/>
      <c r="S51" s="259"/>
      <c r="T51" s="257"/>
      <c r="U51" s="180"/>
    </row>
    <row r="52" spans="2:21" ht="18.75" customHeight="1">
      <c r="B52" s="1364"/>
      <c r="C52" s="264" t="s">
        <v>151</v>
      </c>
      <c r="D52" s="265"/>
      <c r="E52" s="288">
        <f t="shared" si="10"/>
        <v>0</v>
      </c>
      <c r="F52" s="288" t="str">
        <f>IF($C$47="","",IF('⑧1.活動計画変更（販促）'!$C$14="変更",'⑦2.変更活動積算内訳（販促）'!M52,'①7.積算内訳（販促）'!F51))</f>
        <v/>
      </c>
      <c r="G52" s="288" t="str">
        <f>IF($C$47="","",IF('⑧1.活動計画変更（販促）'!$C$14="変更",'⑦2.変更活動積算内訳（販促）'!N52,'①7.積算内訳（販促）'!G51))</f>
        <v/>
      </c>
      <c r="H52" s="753" t="str">
        <f>IF($C$47="","",IF('⑧1.活動計画変更（販促）'!$C$14="変更",'⑦2.変更活動積算内訳（販促）'!O52,'①7.積算内訳（販促）'!H51))</f>
        <v/>
      </c>
      <c r="I52" s="1780"/>
      <c r="J52" s="264" t="s">
        <v>151</v>
      </c>
      <c r="K52" s="265"/>
      <c r="L52" s="288" t="str">
        <f t="shared" si="11"/>
        <v/>
      </c>
      <c r="M52" s="266"/>
      <c r="N52" s="266"/>
      <c r="O52" s="266"/>
      <c r="P52" s="1367"/>
      <c r="Q52" s="1371"/>
      <c r="R52" s="1372"/>
      <c r="S52" s="268"/>
      <c r="T52" s="270"/>
      <c r="U52" s="180"/>
    </row>
    <row r="53" spans="2:21" ht="18.75" customHeight="1">
      <c r="B53" s="1364"/>
      <c r="C53" s="264" t="s">
        <v>152</v>
      </c>
      <c r="D53" s="265"/>
      <c r="E53" s="288">
        <f t="shared" si="10"/>
        <v>0</v>
      </c>
      <c r="F53" s="754" t="str">
        <f>IF($C$47="","",IF('⑧1.活動計画変更（販促）'!$C$14="変更",'⑦2.変更活動積算内訳（販促）'!M53,'①7.積算内訳（販促）'!F52))</f>
        <v/>
      </c>
      <c r="G53" s="754" t="str">
        <f>IF($C$47="","",IF('⑧1.活動計画変更（販促）'!$C$14="変更",'⑦2.変更活動積算内訳（販促）'!N53,'①7.積算内訳（販促）'!G52))</f>
        <v/>
      </c>
      <c r="H53" s="753" t="str">
        <f>IF($C$47="","",IF('⑧1.活動計画変更（販促）'!$C$14="変更",'⑦2.変更活動積算内訳（販促）'!O53,'①7.積算内訳（販促）'!H52))</f>
        <v/>
      </c>
      <c r="I53" s="1780"/>
      <c r="J53" s="264" t="s">
        <v>152</v>
      </c>
      <c r="K53" s="265"/>
      <c r="L53" s="288" t="str">
        <f t="shared" si="11"/>
        <v/>
      </c>
      <c r="M53" s="278"/>
      <c r="N53" s="278"/>
      <c r="O53" s="278"/>
      <c r="P53" s="1367"/>
      <c r="Q53" s="1373"/>
      <c r="R53" s="1374"/>
      <c r="S53" s="268"/>
      <c r="T53" s="270"/>
      <c r="U53" s="180"/>
    </row>
    <row r="54" spans="2:21" ht="18.75" customHeight="1">
      <c r="B54" s="1364"/>
      <c r="C54" s="272" t="s">
        <v>631</v>
      </c>
      <c r="D54" s="265"/>
      <c r="E54" s="288">
        <f t="shared" si="10"/>
        <v>0</v>
      </c>
      <c r="F54" s="288" t="str">
        <f>IF($C$47="","",IF('⑧1.活動計画変更（販促）'!$C$14="変更",'⑦2.変更活動積算内訳（販促）'!M54,'①7.積算内訳（販促）'!F53))</f>
        <v/>
      </c>
      <c r="G54" s="288" t="str">
        <f>IF($C$47="","",IF('⑧1.活動計画変更（販促）'!$C$14="変更",'⑦2.変更活動積算内訳（販促）'!N54,'①7.積算内訳（販促）'!G53))</f>
        <v/>
      </c>
      <c r="H54" s="753" t="str">
        <f>IF($C$47="","",IF('⑧1.活動計画変更（販促）'!$C$14="変更",'⑦2.変更活動積算内訳（販促）'!O54,'①7.積算内訳（販促）'!H53))</f>
        <v/>
      </c>
      <c r="I54" s="1780"/>
      <c r="J54" s="272" t="s">
        <v>631</v>
      </c>
      <c r="K54" s="265"/>
      <c r="L54" s="288" t="str">
        <f t="shared" si="11"/>
        <v/>
      </c>
      <c r="M54" s="266"/>
      <c r="N54" s="266"/>
      <c r="O54" s="266"/>
      <c r="P54" s="1367"/>
      <c r="Q54" s="1371"/>
      <c r="R54" s="1372"/>
      <c r="S54" s="268"/>
      <c r="T54" s="270"/>
      <c r="U54" s="180"/>
    </row>
    <row r="55" spans="2:21" ht="18.75" customHeight="1">
      <c r="B55" s="1364"/>
      <c r="C55" s="264" t="s">
        <v>153</v>
      </c>
      <c r="D55" s="265"/>
      <c r="E55" s="288">
        <f t="shared" si="10"/>
        <v>0</v>
      </c>
      <c r="F55" s="288" t="str">
        <f>IF($C$47="","",IF('⑧1.活動計画変更（販促）'!$C$14="変更",'⑦2.変更活動積算内訳（販促）'!M55,'①7.積算内訳（販促）'!F54))</f>
        <v/>
      </c>
      <c r="G55" s="288" t="str">
        <f>IF($C$47="","",IF('⑧1.活動計画変更（販促）'!$C$14="変更",'⑦2.変更活動積算内訳（販促）'!N55,'①7.積算内訳（販促）'!G54))</f>
        <v/>
      </c>
      <c r="H55" s="753" t="str">
        <f>IF($C$47="","",IF('⑧1.活動計画変更（販促）'!$C$14="変更",'⑦2.変更活動積算内訳（販促）'!O55,'①7.積算内訳（販促）'!H54))</f>
        <v/>
      </c>
      <c r="I55" s="1780"/>
      <c r="J55" s="264" t="s">
        <v>153</v>
      </c>
      <c r="K55" s="265"/>
      <c r="L55" s="288" t="str">
        <f t="shared" si="11"/>
        <v/>
      </c>
      <c r="M55" s="266"/>
      <c r="N55" s="266"/>
      <c r="O55" s="266"/>
      <c r="P55" s="1367"/>
      <c r="Q55" s="1371"/>
      <c r="R55" s="1372"/>
      <c r="S55" s="268"/>
      <c r="T55" s="270"/>
      <c r="U55" s="180"/>
    </row>
    <row r="56" spans="2:21" ht="18.75" customHeight="1" thickBot="1">
      <c r="B56" s="1365"/>
      <c r="C56" s="273" t="s">
        <v>154</v>
      </c>
      <c r="D56" s="758" t="str">
        <f>IF('①7.積算内訳（販促）'!D55="","",'①7.積算内訳（販促）'!D55)</f>
        <v/>
      </c>
      <c r="E56" s="289">
        <f>SUM(F56:H56)</f>
        <v>0</v>
      </c>
      <c r="F56" s="289" t="str">
        <f>IF($C$47="","",IF('⑧1.活動計画変更（販促）'!$C$14="変更",'⑦2.変更活動積算内訳（販促）'!M56,'①7.積算内訳（販促）'!F55))</f>
        <v/>
      </c>
      <c r="G56" s="289" t="str">
        <f>IF($C$47="","",IF('⑧1.活動計画変更（販促）'!$C$14="変更",'⑦2.変更活動積算内訳（販促）'!N56,'①7.積算内訳（販促）'!G55))</f>
        <v/>
      </c>
      <c r="H56" s="755" t="str">
        <f>IF($C$47="","",IF('⑧1.活動計画変更（販促）'!$C$14="変更",'⑦2.変更活動積算内訳（販促）'!O56,'①7.積算内訳（販促）'!H55))</f>
        <v/>
      </c>
      <c r="I56" s="1781"/>
      <c r="J56" s="273" t="s">
        <v>154</v>
      </c>
      <c r="K56" s="274"/>
      <c r="L56" s="289" t="str">
        <f t="shared" si="11"/>
        <v/>
      </c>
      <c r="M56" s="275"/>
      <c r="N56" s="275"/>
      <c r="O56" s="275"/>
      <c r="P56" s="1368"/>
      <c r="Q56" s="1375"/>
      <c r="R56" s="1376"/>
      <c r="S56" s="268"/>
      <c r="T56" s="270"/>
      <c r="U56" s="180"/>
    </row>
    <row r="57" spans="2:21" ht="37.5" customHeight="1">
      <c r="B57" s="204" t="str">
        <f>IF('⑧1.活動計画変更（販促）'!B16="","",'⑧1.活動計画変更（販促）'!B16)</f>
        <v/>
      </c>
      <c r="C57" s="1377" t="str">
        <f>IF(B57="","",IF('⑧1.活動計画変更（販促）'!D16="","",'⑧1.活動計画変更（販促）'!D16))</f>
        <v/>
      </c>
      <c r="D57" s="1378"/>
      <c r="E57" s="284">
        <f>SUM(E58:E66)</f>
        <v>0</v>
      </c>
      <c r="F57" s="284">
        <f>SUM(F58:F66)</f>
        <v>0</v>
      </c>
      <c r="G57" s="284">
        <f>SUM(G58:G66)</f>
        <v>0</v>
      </c>
      <c r="H57" s="756">
        <f>SUM(H58:H66)</f>
        <v>0</v>
      </c>
      <c r="I57" s="760" t="str">
        <f>IF('⑧1.活動計画変更（販促）'!C17="変更",'⑧1.活動計画変更（販促）'!B16,IF('⑧1.活動計画変更（販促）'!C17="中止",'⑧1.活動計画変更（販促）'!B16,""))</f>
        <v/>
      </c>
      <c r="J57" s="1377" t="str">
        <f>IF('⑧1.活動計画変更（販促）'!C17="変更",'⑧1.活動計画変更（販促）'!D17,"")</f>
        <v/>
      </c>
      <c r="K57" s="1378"/>
      <c r="L57" s="284" t="str">
        <f>IF(SUM(L58:L66)=0,"",SUM(L58:L66))</f>
        <v/>
      </c>
      <c r="M57" s="284" t="str">
        <f>IF(SUM(M58:M66)=0,"",SUM(M58:M66))</f>
        <v/>
      </c>
      <c r="N57" s="284" t="str">
        <f>IF(SUM(N58:N66)=0,"",SUM(N58:N66))</f>
        <v/>
      </c>
      <c r="O57" s="284" t="str">
        <f>IF(SUM(O58:O66)=0,"",SUM(O58:O66))</f>
        <v/>
      </c>
      <c r="P57" s="277"/>
      <c r="Q57" s="1379"/>
      <c r="R57" s="1380"/>
      <c r="S57" s="259"/>
      <c r="T57" s="257"/>
      <c r="U57" s="180"/>
    </row>
    <row r="58" spans="2:21" ht="18.75" customHeight="1">
      <c r="B58" s="1363"/>
      <c r="C58" s="260" t="s">
        <v>147</v>
      </c>
      <c r="D58" s="261"/>
      <c r="E58" s="287">
        <f>SUM(F58:H58)</f>
        <v>0</v>
      </c>
      <c r="F58" s="287" t="str">
        <f>IF($C$57="","",IF('⑧1.活動計画変更（販促）'!$C$16="変更",'⑦2.変更活動積算内訳（販促）'!M58,'①7.積算内訳（販促）'!F57))</f>
        <v/>
      </c>
      <c r="G58" s="287" t="str">
        <f>IF($C$57="","",IF('⑧1.活動計画変更（販促）'!$C$16="変更",'⑦2.変更活動積算内訳（販促）'!N58,'①7.積算内訳（販促）'!G57))</f>
        <v/>
      </c>
      <c r="H58" s="752" t="str">
        <f>IF($C$57="","",IF('⑧1.活動計画変更（販促）'!$C$16="変更",'⑦2.変更活動積算内訳（販促）'!O58,'①7.積算内訳（販促）'!H57))</f>
        <v/>
      </c>
      <c r="I58" s="1779" t="str">
        <f>IF('⑧1.活動計画変更（販促）'!C17="選択","",IF('⑧1.活動計画変更（販促）'!C17="変更",'⑧1.活動計画変更（販促）'!C17,IF('⑧1.活動計画変更（販促）'!C17="中止","中止","")))</f>
        <v/>
      </c>
      <c r="J58" s="260" t="s">
        <v>147</v>
      </c>
      <c r="K58" s="261"/>
      <c r="L58" s="287" t="str">
        <f>IF(SUM(M58:O58)=0,"",SUM(M58:O58))</f>
        <v/>
      </c>
      <c r="M58" s="262"/>
      <c r="N58" s="262"/>
      <c r="O58" s="262"/>
      <c r="P58" s="1366"/>
      <c r="Q58" s="1369"/>
      <c r="R58" s="1370"/>
      <c r="S58" s="268"/>
      <c r="T58" s="270"/>
      <c r="U58" s="180"/>
    </row>
    <row r="59" spans="2:21" ht="18.75" customHeight="1">
      <c r="B59" s="1364"/>
      <c r="C59" s="264" t="s">
        <v>148</v>
      </c>
      <c r="D59" s="265"/>
      <c r="E59" s="288">
        <f t="shared" ref="E59:E65" si="12">SUM(F59:H59)</f>
        <v>0</v>
      </c>
      <c r="F59" s="288" t="str">
        <f>IF($C$57="","",IF('⑧1.活動計画変更（販促）'!$C$16="変更",'⑦2.変更活動積算内訳（販促）'!M59,'①7.積算内訳（販促）'!F58))</f>
        <v/>
      </c>
      <c r="G59" s="288" t="str">
        <f>IF($C$57="","",IF('⑧1.活動計画変更（販促）'!$C$16="変更",'⑦2.変更活動積算内訳（販促）'!N59,'①7.積算内訳（販促）'!G58))</f>
        <v/>
      </c>
      <c r="H59" s="753" t="str">
        <f>IF($C$57="","",IF('⑧1.活動計画変更（販促）'!$C$16="変更",'⑦2.変更活動積算内訳（販促）'!O59,'①7.積算内訳（販促）'!H58))</f>
        <v/>
      </c>
      <c r="I59" s="1780"/>
      <c r="J59" s="264" t="s">
        <v>148</v>
      </c>
      <c r="K59" s="265"/>
      <c r="L59" s="288" t="str">
        <f t="shared" ref="L59:L66" si="13">IF(SUM(M59:O59)=0,"",SUM(M59:O59))</f>
        <v/>
      </c>
      <c r="M59" s="266"/>
      <c r="N59" s="266"/>
      <c r="O59" s="266"/>
      <c r="P59" s="1367"/>
      <c r="Q59" s="1371"/>
      <c r="R59" s="1372"/>
      <c r="S59" s="259"/>
      <c r="T59" s="257"/>
      <c r="U59" s="180"/>
    </row>
    <row r="60" spans="2:21" ht="18.75" customHeight="1">
      <c r="B60" s="1364"/>
      <c r="C60" s="264" t="s">
        <v>149</v>
      </c>
      <c r="D60" s="265"/>
      <c r="E60" s="288">
        <f t="shared" si="12"/>
        <v>0</v>
      </c>
      <c r="F60" s="288" t="str">
        <f>IF($C$57="","",IF('⑧1.活動計画変更（販促）'!$C$16="変更",'⑦2.変更活動積算内訳（販促）'!M60,'①7.積算内訳（販促）'!F59))</f>
        <v/>
      </c>
      <c r="G60" s="288" t="str">
        <f>IF($C$57="","",IF('⑧1.活動計画変更（販促）'!$C$16="変更",'⑦2.変更活動積算内訳（販促）'!N60,'①7.積算内訳（販促）'!G59))</f>
        <v/>
      </c>
      <c r="H60" s="753" t="str">
        <f>IF($C$57="","",IF('⑧1.活動計画変更（販促）'!$C$16="変更",'⑦2.変更活動積算内訳（販促）'!O60,'①7.積算内訳（販促）'!H59))</f>
        <v/>
      </c>
      <c r="I60" s="1780"/>
      <c r="J60" s="264" t="s">
        <v>149</v>
      </c>
      <c r="K60" s="265"/>
      <c r="L60" s="288" t="str">
        <f t="shared" si="13"/>
        <v/>
      </c>
      <c r="M60" s="266"/>
      <c r="N60" s="266"/>
      <c r="O60" s="266"/>
      <c r="P60" s="1367"/>
      <c r="Q60" s="1371"/>
      <c r="R60" s="1372"/>
      <c r="S60" s="259"/>
      <c r="T60" s="257"/>
      <c r="U60" s="180"/>
    </row>
    <row r="61" spans="2:21" ht="18.75" customHeight="1">
      <c r="B61" s="1364"/>
      <c r="C61" s="269" t="s">
        <v>150</v>
      </c>
      <c r="D61" s="265"/>
      <c r="E61" s="288">
        <f t="shared" si="12"/>
        <v>0</v>
      </c>
      <c r="F61" s="288" t="str">
        <f>IF($C$57="","",IF('⑧1.活動計画変更（販促）'!$C$16="変更",'⑦2.変更活動積算内訳（販促）'!M61,'①7.積算内訳（販促）'!F60))</f>
        <v/>
      </c>
      <c r="G61" s="288" t="str">
        <f>IF($C$57="","",IF('⑧1.活動計画変更（販促）'!$C$16="変更",'⑦2.変更活動積算内訳（販促）'!N61,'①7.積算内訳（販促）'!G60))</f>
        <v/>
      </c>
      <c r="H61" s="753" t="str">
        <f>IF($C$57="","",IF('⑧1.活動計画変更（販促）'!$C$16="変更",'⑦2.変更活動積算内訳（販促）'!O61,'①7.積算内訳（販促）'!H60))</f>
        <v/>
      </c>
      <c r="I61" s="1780"/>
      <c r="J61" s="269" t="s">
        <v>150</v>
      </c>
      <c r="K61" s="265"/>
      <c r="L61" s="288" t="str">
        <f t="shared" si="13"/>
        <v/>
      </c>
      <c r="M61" s="266"/>
      <c r="N61" s="266"/>
      <c r="O61" s="266"/>
      <c r="P61" s="1367"/>
      <c r="Q61" s="1371"/>
      <c r="R61" s="1372"/>
      <c r="S61" s="259"/>
      <c r="T61" s="257"/>
      <c r="U61" s="180"/>
    </row>
    <row r="62" spans="2:21" ht="18.75" customHeight="1">
      <c r="B62" s="1364"/>
      <c r="C62" s="264" t="s">
        <v>151</v>
      </c>
      <c r="D62" s="265"/>
      <c r="E62" s="288">
        <f t="shared" si="12"/>
        <v>0</v>
      </c>
      <c r="F62" s="288" t="str">
        <f>IF($C$57="","",IF('⑧1.活動計画変更（販促）'!$C$16="変更",'⑦2.変更活動積算内訳（販促）'!M62,'①7.積算内訳（販促）'!F61))</f>
        <v/>
      </c>
      <c r="G62" s="288" t="str">
        <f>IF($C$57="","",IF('⑧1.活動計画変更（販促）'!$C$16="変更",'⑦2.変更活動積算内訳（販促）'!N62,'①7.積算内訳（販促）'!G61))</f>
        <v/>
      </c>
      <c r="H62" s="753" t="str">
        <f>IF($C$57="","",IF('⑧1.活動計画変更（販促）'!$C$16="変更",'⑦2.変更活動積算内訳（販促）'!O62,'①7.積算内訳（販促）'!H61))</f>
        <v/>
      </c>
      <c r="I62" s="1780"/>
      <c r="J62" s="264" t="s">
        <v>151</v>
      </c>
      <c r="K62" s="265"/>
      <c r="L62" s="288" t="str">
        <f t="shared" si="13"/>
        <v/>
      </c>
      <c r="M62" s="266"/>
      <c r="N62" s="266"/>
      <c r="O62" s="266"/>
      <c r="P62" s="1367"/>
      <c r="Q62" s="1371"/>
      <c r="R62" s="1372"/>
      <c r="S62" s="268"/>
      <c r="T62" s="270"/>
      <c r="U62" s="180"/>
    </row>
    <row r="63" spans="2:21" ht="18.75" customHeight="1">
      <c r="B63" s="1364"/>
      <c r="C63" s="264" t="s">
        <v>152</v>
      </c>
      <c r="D63" s="265"/>
      <c r="E63" s="288">
        <f t="shared" si="12"/>
        <v>0</v>
      </c>
      <c r="F63" s="754" t="str">
        <f>IF($C$57="","",IF('⑧1.活動計画変更（販促）'!$C$16="変更",'⑦2.変更活動積算内訳（販促）'!M63,'①7.積算内訳（販促）'!F62))</f>
        <v/>
      </c>
      <c r="G63" s="754" t="str">
        <f>IF($C$57="","",IF('⑧1.活動計画変更（販促）'!$C$16="変更",'⑦2.変更活動積算内訳（販促）'!N63,'①7.積算内訳（販促）'!G62))</f>
        <v/>
      </c>
      <c r="H63" s="753" t="str">
        <f>IF($C$57="","",IF('⑧1.活動計画変更（販促）'!$C$16="変更",'⑦2.変更活動積算内訳（販促）'!O63,'①7.積算内訳（販促）'!H62))</f>
        <v/>
      </c>
      <c r="I63" s="1780"/>
      <c r="J63" s="264" t="s">
        <v>152</v>
      </c>
      <c r="K63" s="265"/>
      <c r="L63" s="288" t="str">
        <f t="shared" si="13"/>
        <v/>
      </c>
      <c r="M63" s="278"/>
      <c r="N63" s="278"/>
      <c r="O63" s="278"/>
      <c r="P63" s="1367"/>
      <c r="Q63" s="1371"/>
      <c r="R63" s="1372"/>
      <c r="S63" s="268"/>
      <c r="T63" s="270"/>
      <c r="U63" s="180"/>
    </row>
    <row r="64" spans="2:21" ht="18.75" customHeight="1">
      <c r="B64" s="1364"/>
      <c r="C64" s="272" t="s">
        <v>631</v>
      </c>
      <c r="D64" s="265"/>
      <c r="E64" s="288">
        <f t="shared" si="12"/>
        <v>0</v>
      </c>
      <c r="F64" s="288" t="str">
        <f>IF($C$57="","",IF('⑧1.活動計画変更（販促）'!$C$16="変更",'⑦2.変更活動積算内訳（販促）'!M64,'①7.積算内訳（販促）'!F63))</f>
        <v/>
      </c>
      <c r="G64" s="288" t="str">
        <f>IF($C$57="","",IF('⑧1.活動計画変更（販促）'!$C$16="変更",'⑦2.変更活動積算内訳（販促）'!N64,'①7.積算内訳（販促）'!G63))</f>
        <v/>
      </c>
      <c r="H64" s="753" t="str">
        <f>IF($C$57="","",IF('⑧1.活動計画変更（販促）'!$C$16="変更",'⑦2.変更活動積算内訳（販促）'!O64,'①7.積算内訳（販促）'!H63))</f>
        <v/>
      </c>
      <c r="I64" s="1780"/>
      <c r="J64" s="272" t="s">
        <v>631</v>
      </c>
      <c r="K64" s="265"/>
      <c r="L64" s="288" t="str">
        <f t="shared" si="13"/>
        <v/>
      </c>
      <c r="M64" s="266"/>
      <c r="N64" s="266"/>
      <c r="O64" s="266"/>
      <c r="P64" s="1367"/>
      <c r="Q64" s="1371"/>
      <c r="R64" s="1372"/>
      <c r="S64" s="268"/>
      <c r="T64" s="270"/>
      <c r="U64" s="180"/>
    </row>
    <row r="65" spans="2:21" ht="18.75" customHeight="1">
      <c r="B65" s="1364"/>
      <c r="C65" s="264" t="s">
        <v>153</v>
      </c>
      <c r="D65" s="265"/>
      <c r="E65" s="288">
        <f t="shared" si="12"/>
        <v>0</v>
      </c>
      <c r="F65" s="288" t="str">
        <f>IF($C$57="","",IF('⑧1.活動計画変更（販促）'!$C$16="変更",'⑦2.変更活動積算内訳（販促）'!M65,'①7.積算内訳（販促）'!F64))</f>
        <v/>
      </c>
      <c r="G65" s="288" t="str">
        <f>IF($C$57="","",IF('⑧1.活動計画変更（販促）'!$C$16="変更",'⑦2.変更活動積算内訳（販促）'!N65,'①7.積算内訳（販促）'!G64))</f>
        <v/>
      </c>
      <c r="H65" s="753" t="str">
        <f>IF($C$57="","",IF('⑧1.活動計画変更（販促）'!$C$16="変更",'⑦2.変更活動積算内訳（販促）'!O65,'①7.積算内訳（販促）'!H64))</f>
        <v/>
      </c>
      <c r="I65" s="1780"/>
      <c r="J65" s="264" t="s">
        <v>153</v>
      </c>
      <c r="K65" s="265"/>
      <c r="L65" s="288" t="str">
        <f t="shared" si="13"/>
        <v/>
      </c>
      <c r="M65" s="266"/>
      <c r="N65" s="266"/>
      <c r="O65" s="266"/>
      <c r="P65" s="1367"/>
      <c r="Q65" s="1371"/>
      <c r="R65" s="1372"/>
      <c r="S65" s="268"/>
      <c r="T65" s="270"/>
      <c r="U65" s="180"/>
    </row>
    <row r="66" spans="2:21" ht="18.75" customHeight="1" thickBot="1">
      <c r="B66" s="1365"/>
      <c r="C66" s="273" t="s">
        <v>154</v>
      </c>
      <c r="D66" s="758" t="str">
        <f>IF('①7.積算内訳（販促）'!D65="","",'①7.積算内訳（販促）'!D65)</f>
        <v/>
      </c>
      <c r="E66" s="289">
        <f>SUM(F66:H66)</f>
        <v>0</v>
      </c>
      <c r="F66" s="289" t="str">
        <f>IF($C$57="","",IF('⑧1.活動計画変更（販促）'!$C$16="変更",'⑦2.変更活動積算内訳（販促）'!M66,'①7.積算内訳（販促）'!F65))</f>
        <v/>
      </c>
      <c r="G66" s="289" t="str">
        <f>IF($C$57="","",IF('⑧1.活動計画変更（販促）'!$C$16="変更",'⑦2.変更活動積算内訳（販促）'!N66,'①7.積算内訳（販促）'!G65))</f>
        <v/>
      </c>
      <c r="H66" s="755" t="str">
        <f>IF($C$57="","",IF('⑧1.活動計画変更（販促）'!$C$16="変更",'⑦2.変更活動積算内訳（販促）'!O66,'①7.積算内訳（販促）'!H65))</f>
        <v/>
      </c>
      <c r="I66" s="1781"/>
      <c r="J66" s="273" t="s">
        <v>154</v>
      </c>
      <c r="K66" s="274"/>
      <c r="L66" s="289" t="str">
        <f t="shared" si="13"/>
        <v/>
      </c>
      <c r="M66" s="275"/>
      <c r="N66" s="275"/>
      <c r="O66" s="275"/>
      <c r="P66" s="1368"/>
      <c r="Q66" s="1381"/>
      <c r="R66" s="1382"/>
      <c r="S66" s="268"/>
      <c r="T66" s="270"/>
      <c r="U66" s="180"/>
    </row>
    <row r="67" spans="2:21" ht="37.5" customHeight="1">
      <c r="B67" s="285" t="str">
        <f>IF('⑧1.活動計画変更（販促）'!B18="","",'⑧1.活動計画変更（販促）'!B18)</f>
        <v/>
      </c>
      <c r="C67" s="1359" t="str">
        <f>IF(B67="","",IF('⑧1.活動計画変更（販促）'!D18="","",'⑧1.活動計画変更（販促）'!D18))</f>
        <v/>
      </c>
      <c r="D67" s="1360"/>
      <c r="E67" s="286">
        <f>SUM(E68:E76)</f>
        <v>0</v>
      </c>
      <c r="F67" s="286">
        <f>SUM(F68:F76)</f>
        <v>0</v>
      </c>
      <c r="G67" s="286">
        <f>SUM(G68:G76)</f>
        <v>0</v>
      </c>
      <c r="H67" s="757">
        <f>SUM(H68:H76)</f>
        <v>0</v>
      </c>
      <c r="I67" s="760" t="str">
        <f>IF('⑧1.活動計画変更（販促）'!C19="変更",'⑧1.活動計画変更（販促）'!B18,IF('⑧1.活動計画変更（販促）'!C19="中止",'⑧1.活動計画変更（販促）'!B18,""))</f>
        <v/>
      </c>
      <c r="J67" s="1377" t="str">
        <f>IF('⑧1.活動計画変更（販促）'!C19="変更",'⑧1.活動計画変更（販促）'!D19,"")</f>
        <v/>
      </c>
      <c r="K67" s="1378"/>
      <c r="L67" s="286" t="str">
        <f>IF(SUM(L68:L76)=0,"",SUM(L68:L76))</f>
        <v/>
      </c>
      <c r="M67" s="286" t="str">
        <f>IF(SUM(M68:M76)=0,"",SUM(M68:M76))</f>
        <v/>
      </c>
      <c r="N67" s="286" t="str">
        <f>IF(SUM(N68:N76)=0,"",SUM(N68:N76))</f>
        <v/>
      </c>
      <c r="O67" s="286" t="str">
        <f>IF(SUM(O68:O76)=0,"",SUM(O68:O76))</f>
        <v/>
      </c>
      <c r="P67" s="280"/>
      <c r="Q67" s="1361"/>
      <c r="R67" s="1362"/>
      <c r="S67" s="259"/>
      <c r="T67" s="257"/>
      <c r="U67" s="180"/>
    </row>
    <row r="68" spans="2:21" ht="18.75" customHeight="1">
      <c r="B68" s="1363"/>
      <c r="C68" s="260" t="s">
        <v>147</v>
      </c>
      <c r="D68" s="261"/>
      <c r="E68" s="287">
        <f>SUM(F68:H68)</f>
        <v>0</v>
      </c>
      <c r="F68" s="287" t="str">
        <f>IF($C$67="","",IF('⑧1.活動計画変更（販促）'!$C$18="変更",'⑦2.変更活動積算内訳（販促）'!M68,'①7.積算内訳（販促）'!F67))</f>
        <v/>
      </c>
      <c r="G68" s="287" t="str">
        <f>IF($C$67="","",IF('⑧1.活動計画変更（販促）'!$C$18="変更",'⑦2.変更活動積算内訳（販促）'!N68,'①7.積算内訳（販促）'!G67))</f>
        <v/>
      </c>
      <c r="H68" s="752" t="str">
        <f>IF($C$67="","",IF('⑧1.活動計画変更（販促）'!$C$18="変更",'⑦2.変更活動積算内訳（販促）'!O68,'①7.積算内訳（販促）'!H67))</f>
        <v/>
      </c>
      <c r="I68" s="1779" t="str">
        <f>IF('⑧1.活動計画変更（販促）'!C19="選択","",IF('⑧1.活動計画変更（販促）'!C19="変更",'⑧1.活動計画変更（販促）'!C19,IF('⑧1.活動計画変更（販促）'!C19="中止","中止","")))</f>
        <v/>
      </c>
      <c r="J68" s="260" t="s">
        <v>147</v>
      </c>
      <c r="K68" s="261"/>
      <c r="L68" s="287" t="str">
        <f>IF(SUM(M68:O68)=0,"",SUM(M68:O68))</f>
        <v/>
      </c>
      <c r="M68" s="262"/>
      <c r="N68" s="262"/>
      <c r="O68" s="262"/>
      <c r="P68" s="1366"/>
      <c r="Q68" s="1369"/>
      <c r="R68" s="1370"/>
      <c r="S68" s="268"/>
      <c r="T68" s="270"/>
      <c r="U68" s="180"/>
    </row>
    <row r="69" spans="2:21" ht="18.75" customHeight="1">
      <c r="B69" s="1364"/>
      <c r="C69" s="264" t="s">
        <v>148</v>
      </c>
      <c r="D69" s="265"/>
      <c r="E69" s="288">
        <f t="shared" ref="E69:E75" si="14">SUM(F69:H69)</f>
        <v>0</v>
      </c>
      <c r="F69" s="288" t="str">
        <f>IF($C$67="","",IF('⑧1.活動計画変更（販促）'!$C$18="変更",'⑦2.変更活動積算内訳（販促）'!M69,'①7.積算内訳（販促）'!F68))</f>
        <v/>
      </c>
      <c r="G69" s="288" t="str">
        <f>IF($C$67="","",IF('⑧1.活動計画変更（販促）'!$C$18="変更",'⑦2.変更活動積算内訳（販促）'!N69,'①7.積算内訳（販促）'!G68))</f>
        <v/>
      </c>
      <c r="H69" s="753" t="str">
        <f>IF($C$67="","",IF('⑧1.活動計画変更（販促）'!$C$18="変更",'⑦2.変更活動積算内訳（販促）'!O69,'①7.積算内訳（販促）'!H68))</f>
        <v/>
      </c>
      <c r="I69" s="1780"/>
      <c r="J69" s="264" t="s">
        <v>148</v>
      </c>
      <c r="K69" s="265"/>
      <c r="L69" s="288" t="str">
        <f t="shared" ref="L69:L76" si="15">IF(SUM(M69:O69)=0,"",SUM(M69:O69))</f>
        <v/>
      </c>
      <c r="M69" s="266"/>
      <c r="N69" s="266"/>
      <c r="O69" s="266"/>
      <c r="P69" s="1367"/>
      <c r="Q69" s="1371"/>
      <c r="R69" s="1372"/>
      <c r="S69" s="259"/>
      <c r="T69" s="257"/>
      <c r="U69" s="180"/>
    </row>
    <row r="70" spans="2:21" ht="18.75" customHeight="1">
      <c r="B70" s="1364"/>
      <c r="C70" s="264" t="s">
        <v>149</v>
      </c>
      <c r="D70" s="265"/>
      <c r="E70" s="288">
        <f t="shared" si="14"/>
        <v>0</v>
      </c>
      <c r="F70" s="288" t="str">
        <f>IF($C$67="","",IF('⑧1.活動計画変更（販促）'!$C$18="変更",'⑦2.変更活動積算内訳（販促）'!M70,'①7.積算内訳（販促）'!F69))</f>
        <v/>
      </c>
      <c r="G70" s="288" t="str">
        <f>IF($C$67="","",IF('⑧1.活動計画変更（販促）'!$C$18="変更",'⑦2.変更活動積算内訳（販促）'!N70,'①7.積算内訳（販促）'!G69))</f>
        <v/>
      </c>
      <c r="H70" s="753" t="str">
        <f>IF($C$67="","",IF('⑧1.活動計画変更（販促）'!$C$18="変更",'⑦2.変更活動積算内訳（販促）'!O70,'①7.積算内訳（販促）'!H69))</f>
        <v/>
      </c>
      <c r="I70" s="1780"/>
      <c r="J70" s="264" t="s">
        <v>149</v>
      </c>
      <c r="K70" s="265"/>
      <c r="L70" s="288" t="str">
        <f t="shared" si="15"/>
        <v/>
      </c>
      <c r="M70" s="266"/>
      <c r="N70" s="266"/>
      <c r="O70" s="266"/>
      <c r="P70" s="1367"/>
      <c r="Q70" s="1371"/>
      <c r="R70" s="1372"/>
      <c r="S70" s="259"/>
      <c r="T70" s="257"/>
      <c r="U70" s="180"/>
    </row>
    <row r="71" spans="2:21" ht="18.75" customHeight="1">
      <c r="B71" s="1364"/>
      <c r="C71" s="269" t="s">
        <v>150</v>
      </c>
      <c r="D71" s="265"/>
      <c r="E71" s="288">
        <f t="shared" si="14"/>
        <v>0</v>
      </c>
      <c r="F71" s="288" t="str">
        <f>IF($C$67="","",IF('⑧1.活動計画変更（販促）'!$C$18="変更",'⑦2.変更活動積算内訳（販促）'!M71,'①7.積算内訳（販促）'!F70))</f>
        <v/>
      </c>
      <c r="G71" s="288" t="str">
        <f>IF($C$67="","",IF('⑧1.活動計画変更（販促）'!$C$18="変更",'⑦2.変更活動積算内訳（販促）'!N71,'①7.積算内訳（販促）'!G70))</f>
        <v/>
      </c>
      <c r="H71" s="753" t="str">
        <f>IF($C$67="","",IF('⑧1.活動計画変更（販促）'!$C$18="変更",'⑦2.変更活動積算内訳（販促）'!O71,'①7.積算内訳（販促）'!H70))</f>
        <v/>
      </c>
      <c r="I71" s="1780"/>
      <c r="J71" s="269" t="s">
        <v>150</v>
      </c>
      <c r="K71" s="265"/>
      <c r="L71" s="288" t="str">
        <f t="shared" si="15"/>
        <v/>
      </c>
      <c r="M71" s="266"/>
      <c r="N71" s="266"/>
      <c r="O71" s="266"/>
      <c r="P71" s="1367"/>
      <c r="Q71" s="1371"/>
      <c r="R71" s="1372"/>
      <c r="S71" s="259"/>
      <c r="T71" s="257"/>
      <c r="U71" s="180"/>
    </row>
    <row r="72" spans="2:21" ht="18.75" customHeight="1">
      <c r="B72" s="1364"/>
      <c r="C72" s="264" t="s">
        <v>151</v>
      </c>
      <c r="D72" s="265"/>
      <c r="E72" s="288">
        <f t="shared" si="14"/>
        <v>0</v>
      </c>
      <c r="F72" s="288" t="str">
        <f>IF($C$67="","",IF('⑧1.活動計画変更（販促）'!$C$18="変更",'⑦2.変更活動積算内訳（販促）'!M72,'①7.積算内訳（販促）'!F71))</f>
        <v/>
      </c>
      <c r="G72" s="288" t="str">
        <f>IF($C$67="","",IF('⑧1.活動計画変更（販促）'!$C$18="変更",'⑦2.変更活動積算内訳（販促）'!N72,'①7.積算内訳（販促）'!G71))</f>
        <v/>
      </c>
      <c r="H72" s="753" t="str">
        <f>IF($C$67="","",IF('⑧1.活動計画変更（販促）'!$C$18="変更",'⑦2.変更活動積算内訳（販促）'!O72,'①7.積算内訳（販促）'!H71))</f>
        <v/>
      </c>
      <c r="I72" s="1780"/>
      <c r="J72" s="264" t="s">
        <v>151</v>
      </c>
      <c r="K72" s="265"/>
      <c r="L72" s="288" t="str">
        <f t="shared" si="15"/>
        <v/>
      </c>
      <c r="M72" s="266"/>
      <c r="N72" s="266"/>
      <c r="O72" s="266"/>
      <c r="P72" s="1367"/>
      <c r="Q72" s="1371"/>
      <c r="R72" s="1372"/>
      <c r="S72" s="268"/>
      <c r="T72" s="270"/>
      <c r="U72" s="180"/>
    </row>
    <row r="73" spans="2:21" ht="18.75" customHeight="1">
      <c r="B73" s="1364"/>
      <c r="C73" s="264" t="s">
        <v>152</v>
      </c>
      <c r="D73" s="265"/>
      <c r="E73" s="288">
        <f t="shared" si="14"/>
        <v>0</v>
      </c>
      <c r="F73" s="754" t="str">
        <f>IF($C$67="","",IF('⑧1.活動計画変更（販促）'!$C$18="変更",'⑦2.変更活動積算内訳（販促）'!M73,'①7.積算内訳（販促）'!F72))</f>
        <v/>
      </c>
      <c r="G73" s="754" t="str">
        <f>IF($C$67="","",IF('⑧1.活動計画変更（販促）'!$C$18="変更",'⑦2.変更活動積算内訳（販促）'!N73,'①7.積算内訳（販促）'!G72))</f>
        <v/>
      </c>
      <c r="H73" s="753" t="str">
        <f>IF($C$67="","",IF('⑧1.活動計画変更（販促）'!$C$18="変更",'⑦2.変更活動積算内訳（販促）'!O73,'①7.積算内訳（販促）'!H72))</f>
        <v/>
      </c>
      <c r="I73" s="1780"/>
      <c r="J73" s="264" t="s">
        <v>152</v>
      </c>
      <c r="K73" s="265"/>
      <c r="L73" s="288" t="str">
        <f t="shared" si="15"/>
        <v/>
      </c>
      <c r="M73" s="278"/>
      <c r="N73" s="278"/>
      <c r="O73" s="278"/>
      <c r="P73" s="1367"/>
      <c r="Q73" s="1373"/>
      <c r="R73" s="1374"/>
      <c r="S73" s="268"/>
      <c r="T73" s="270"/>
      <c r="U73" s="180"/>
    </row>
    <row r="74" spans="2:21" ht="18.75" customHeight="1">
      <c r="B74" s="1364"/>
      <c r="C74" s="272" t="s">
        <v>631</v>
      </c>
      <c r="D74" s="265"/>
      <c r="E74" s="288">
        <f t="shared" si="14"/>
        <v>0</v>
      </c>
      <c r="F74" s="288" t="str">
        <f>IF($C$67="","",IF('⑧1.活動計画変更（販促）'!$C$18="変更",'⑦2.変更活動積算内訳（販促）'!M74,'①7.積算内訳（販促）'!F73))</f>
        <v/>
      </c>
      <c r="G74" s="288" t="str">
        <f>IF($C$67="","",IF('⑧1.活動計画変更（販促）'!$C$18="変更",'⑦2.変更活動積算内訳（販促）'!N74,'①7.積算内訳（販促）'!G73))</f>
        <v/>
      </c>
      <c r="H74" s="753" t="str">
        <f>IF($C$67="","",IF('⑧1.活動計画変更（販促）'!$C$18="変更",'⑦2.変更活動積算内訳（販促）'!O74,'①7.積算内訳（販促）'!H73))</f>
        <v/>
      </c>
      <c r="I74" s="1780"/>
      <c r="J74" s="272" t="s">
        <v>631</v>
      </c>
      <c r="K74" s="265"/>
      <c r="L74" s="288" t="str">
        <f t="shared" si="15"/>
        <v/>
      </c>
      <c r="M74" s="266"/>
      <c r="N74" s="266"/>
      <c r="O74" s="266"/>
      <c r="P74" s="1367"/>
      <c r="Q74" s="1371"/>
      <c r="R74" s="1372"/>
      <c r="S74" s="268"/>
      <c r="T74" s="270"/>
      <c r="U74" s="180"/>
    </row>
    <row r="75" spans="2:21" ht="18.75" customHeight="1">
      <c r="B75" s="1364"/>
      <c r="C75" s="264" t="s">
        <v>153</v>
      </c>
      <c r="D75" s="265"/>
      <c r="E75" s="288">
        <f t="shared" si="14"/>
        <v>0</v>
      </c>
      <c r="F75" s="288" t="str">
        <f>IF($C$67="","",IF('⑧1.活動計画変更（販促）'!$C$18="変更",'⑦2.変更活動積算内訳（販促）'!M75,'①7.積算内訳（販促）'!F74))</f>
        <v/>
      </c>
      <c r="G75" s="288" t="str">
        <f>IF($C$67="","",IF('⑧1.活動計画変更（販促）'!$C$18="変更",'⑦2.変更活動積算内訳（販促）'!N75,'①7.積算内訳（販促）'!G74))</f>
        <v/>
      </c>
      <c r="H75" s="753" t="str">
        <f>IF($C$67="","",IF('⑧1.活動計画変更（販促）'!$C$18="変更",'⑦2.変更活動積算内訳（販促）'!O75,'①7.積算内訳（販促）'!H74))</f>
        <v/>
      </c>
      <c r="I75" s="1780"/>
      <c r="J75" s="264" t="s">
        <v>153</v>
      </c>
      <c r="K75" s="265"/>
      <c r="L75" s="288" t="str">
        <f t="shared" si="15"/>
        <v/>
      </c>
      <c r="M75" s="266"/>
      <c r="N75" s="266"/>
      <c r="O75" s="266"/>
      <c r="P75" s="1367"/>
      <c r="Q75" s="1371"/>
      <c r="R75" s="1372"/>
      <c r="S75" s="268"/>
      <c r="T75" s="270"/>
      <c r="U75" s="180"/>
    </row>
    <row r="76" spans="2:21" ht="18.75" customHeight="1" thickBot="1">
      <c r="B76" s="1365"/>
      <c r="C76" s="273" t="s">
        <v>154</v>
      </c>
      <c r="D76" s="758" t="str">
        <f>IF('①7.積算内訳（販促）'!D75="","",'①7.積算内訳（販促）'!D75)</f>
        <v/>
      </c>
      <c r="E76" s="289">
        <f>SUM(F76:H76)</f>
        <v>0</v>
      </c>
      <c r="F76" s="289" t="str">
        <f>IF($C$67="","",IF('⑧1.活動計画変更（販促）'!$C$18="変更",'⑦2.変更活動積算内訳（販促）'!M76,'①7.積算内訳（販促）'!F75))</f>
        <v/>
      </c>
      <c r="G76" s="289" t="str">
        <f>IF($C$67="","",IF('⑧1.活動計画変更（販促）'!$C$18="変更",'⑦2.変更活動積算内訳（販促）'!N76,'①7.積算内訳（販促）'!G75))</f>
        <v/>
      </c>
      <c r="H76" s="755" t="str">
        <f>IF($C$67="","",IF('⑧1.活動計画変更（販促）'!$C$18="変更",'⑦2.変更活動積算内訳（販促）'!O76,'①7.積算内訳（販促）'!H75))</f>
        <v/>
      </c>
      <c r="I76" s="1781"/>
      <c r="J76" s="273" t="s">
        <v>154</v>
      </c>
      <c r="K76" s="274"/>
      <c r="L76" s="289" t="str">
        <f t="shared" si="15"/>
        <v/>
      </c>
      <c r="M76" s="275"/>
      <c r="N76" s="275"/>
      <c r="O76" s="275"/>
      <c r="P76" s="1368"/>
      <c r="Q76" s="1375"/>
      <c r="R76" s="1376"/>
      <c r="S76" s="268"/>
      <c r="T76" s="270"/>
      <c r="U76" s="180"/>
    </row>
    <row r="77" spans="2:21" ht="37.5" customHeight="1">
      <c r="B77" s="204" t="str">
        <f>IF('⑧1.活動計画変更（販促）'!B20="","",'⑧1.活動計画変更（販促）'!B20)</f>
        <v/>
      </c>
      <c r="C77" s="1377" t="str">
        <f>IF(B77="","",IF('⑧1.活動計画変更（販促）'!D20="","",'⑧1.活動計画変更（販促）'!D20))</f>
        <v/>
      </c>
      <c r="D77" s="1378"/>
      <c r="E77" s="284">
        <f>SUM(E78:E86)</f>
        <v>0</v>
      </c>
      <c r="F77" s="284">
        <f>SUM(F78:F86)</f>
        <v>0</v>
      </c>
      <c r="G77" s="284">
        <f>SUM(G78:G86)</f>
        <v>0</v>
      </c>
      <c r="H77" s="756">
        <f>SUM(H78:H86)</f>
        <v>0</v>
      </c>
      <c r="I77" s="760" t="str">
        <f>IF('⑧1.活動計画変更（販促）'!C21="変更",'⑧1.活動計画変更（販促）'!B20,IF('⑧1.活動計画変更（販促）'!C21="中止",'⑧1.活動計画変更（販促）'!B20,""))</f>
        <v/>
      </c>
      <c r="J77" s="1377" t="str">
        <f>IF('⑧1.活動計画変更（販促）'!C21="変更",'⑧1.活動計画変更（販促）'!D21,"")</f>
        <v/>
      </c>
      <c r="K77" s="1378"/>
      <c r="L77" s="284" t="str">
        <f>IF(SUM(L78:L86)=0,"",SUM(L78:L86))</f>
        <v/>
      </c>
      <c r="M77" s="284" t="str">
        <f>IF(SUM(M78:M86)=0,"",SUM(M78:M86))</f>
        <v/>
      </c>
      <c r="N77" s="284" t="str">
        <f>IF(SUM(N78:N86)=0,"",SUM(N78:N86))</f>
        <v/>
      </c>
      <c r="O77" s="284" t="str">
        <f>IF(SUM(O78:O86)=0,"",SUM(O78:O86))</f>
        <v/>
      </c>
      <c r="P77" s="277"/>
      <c r="Q77" s="1379"/>
      <c r="R77" s="1380"/>
      <c r="S77" s="259"/>
      <c r="T77" s="257"/>
      <c r="U77" s="180"/>
    </row>
    <row r="78" spans="2:21" ht="18.75" customHeight="1">
      <c r="B78" s="1363"/>
      <c r="C78" s="260" t="s">
        <v>147</v>
      </c>
      <c r="D78" s="261"/>
      <c r="E78" s="287">
        <f>SUM(F78:H78)</f>
        <v>0</v>
      </c>
      <c r="F78" s="287" t="str">
        <f>IF($C$77="","",IF('⑧1.活動計画変更（販促）'!$C$20="変更",'⑦2.変更活動積算内訳（販促）'!M78,'①7.積算内訳（販促）'!F77))</f>
        <v/>
      </c>
      <c r="G78" s="287" t="str">
        <f>IF($C$77="","",IF('⑧1.活動計画変更（販促）'!$C$20="変更",'⑦2.変更活動積算内訳（販促）'!N78,'①7.積算内訳（販促）'!G77))</f>
        <v/>
      </c>
      <c r="H78" s="752" t="str">
        <f>IF($C$77="","",IF('⑧1.活動計画変更（販促）'!$C$20="変更",'⑦2.変更活動積算内訳（販促）'!O78,'①7.積算内訳（販促）'!H77))</f>
        <v/>
      </c>
      <c r="I78" s="1779" t="str">
        <f>IF('⑧1.活動計画変更（販促）'!C21="選択","",IF('⑧1.活動計画変更（販促）'!C21="変更",'⑧1.活動計画変更（販促）'!C21,IF('⑧1.活動計画変更（販促）'!C21="中止","中止","")))</f>
        <v/>
      </c>
      <c r="J78" s="260" t="s">
        <v>147</v>
      </c>
      <c r="K78" s="261"/>
      <c r="L78" s="287" t="str">
        <f>IF(SUM(M78:O78)=0,"",SUM(M78:O78))</f>
        <v/>
      </c>
      <c r="M78" s="262"/>
      <c r="N78" s="262"/>
      <c r="O78" s="262"/>
      <c r="P78" s="1366"/>
      <c r="Q78" s="1369"/>
      <c r="R78" s="1370"/>
      <c r="S78" s="268"/>
      <c r="T78" s="270"/>
      <c r="U78" s="180"/>
    </row>
    <row r="79" spans="2:21" ht="18.75" customHeight="1">
      <c r="B79" s="1364"/>
      <c r="C79" s="264" t="s">
        <v>148</v>
      </c>
      <c r="D79" s="265"/>
      <c r="E79" s="288">
        <f t="shared" ref="E79:E85" si="16">SUM(F79:H79)</f>
        <v>0</v>
      </c>
      <c r="F79" s="288" t="str">
        <f>IF($C$77="","",IF('⑧1.活動計画変更（販促）'!$C$20="変更",'⑦2.変更活動積算内訳（販促）'!M79,'①7.積算内訳（販促）'!F78))</f>
        <v/>
      </c>
      <c r="G79" s="288" t="str">
        <f>IF($C$77="","",IF('⑧1.活動計画変更（販促）'!$C$20="変更",'⑦2.変更活動積算内訳（販促）'!N79,'①7.積算内訳（販促）'!G78))</f>
        <v/>
      </c>
      <c r="H79" s="753" t="str">
        <f>IF($C$77="","",IF('⑧1.活動計画変更（販促）'!$C$20="変更",'⑦2.変更活動積算内訳（販促）'!O79,'①7.積算内訳（販促）'!H78))</f>
        <v/>
      </c>
      <c r="I79" s="1780"/>
      <c r="J79" s="264" t="s">
        <v>148</v>
      </c>
      <c r="K79" s="265"/>
      <c r="L79" s="288" t="str">
        <f t="shared" ref="L79:L86" si="17">IF(SUM(M79:O79)=0,"",SUM(M79:O79))</f>
        <v/>
      </c>
      <c r="M79" s="266"/>
      <c r="N79" s="266"/>
      <c r="O79" s="266"/>
      <c r="P79" s="1367"/>
      <c r="Q79" s="1371"/>
      <c r="R79" s="1372"/>
      <c r="S79" s="259"/>
      <c r="T79" s="257"/>
      <c r="U79" s="180"/>
    </row>
    <row r="80" spans="2:21" ht="18.75" customHeight="1">
      <c r="B80" s="1364"/>
      <c r="C80" s="264" t="s">
        <v>149</v>
      </c>
      <c r="D80" s="265"/>
      <c r="E80" s="288">
        <f t="shared" si="16"/>
        <v>0</v>
      </c>
      <c r="F80" s="288" t="str">
        <f>IF($C$77="","",IF('⑧1.活動計画変更（販促）'!$C$20="変更",'⑦2.変更活動積算内訳（販促）'!M80,'①7.積算内訳（販促）'!F79))</f>
        <v/>
      </c>
      <c r="G80" s="288" t="str">
        <f>IF($C$77="","",IF('⑧1.活動計画変更（販促）'!$C$20="変更",'⑦2.変更活動積算内訳（販促）'!N80,'①7.積算内訳（販促）'!G79))</f>
        <v/>
      </c>
      <c r="H80" s="753" t="str">
        <f>IF($C$77="","",IF('⑧1.活動計画変更（販促）'!$C$20="変更",'⑦2.変更活動積算内訳（販促）'!O80,'①7.積算内訳（販促）'!H79))</f>
        <v/>
      </c>
      <c r="I80" s="1780"/>
      <c r="J80" s="264" t="s">
        <v>149</v>
      </c>
      <c r="K80" s="265"/>
      <c r="L80" s="288" t="str">
        <f t="shared" si="17"/>
        <v/>
      </c>
      <c r="M80" s="266"/>
      <c r="N80" s="266"/>
      <c r="O80" s="266"/>
      <c r="P80" s="1367"/>
      <c r="Q80" s="1371"/>
      <c r="R80" s="1372"/>
      <c r="S80" s="259"/>
      <c r="T80" s="257"/>
      <c r="U80" s="180"/>
    </row>
    <row r="81" spans="2:21" ht="18.75" customHeight="1">
      <c r="B81" s="1364"/>
      <c r="C81" s="269" t="s">
        <v>150</v>
      </c>
      <c r="D81" s="265"/>
      <c r="E81" s="288">
        <f t="shared" si="16"/>
        <v>0</v>
      </c>
      <c r="F81" s="288" t="str">
        <f>IF($C$77="","",IF('⑧1.活動計画変更（販促）'!$C$20="変更",'⑦2.変更活動積算内訳（販促）'!M81,'①7.積算内訳（販促）'!F80))</f>
        <v/>
      </c>
      <c r="G81" s="288" t="str">
        <f>IF($C$77="","",IF('⑧1.活動計画変更（販促）'!$C$20="変更",'⑦2.変更活動積算内訳（販促）'!N81,'①7.積算内訳（販促）'!G80))</f>
        <v/>
      </c>
      <c r="H81" s="753" t="str">
        <f>IF($C$77="","",IF('⑧1.活動計画変更（販促）'!$C$20="変更",'⑦2.変更活動積算内訳（販促）'!O81,'①7.積算内訳（販促）'!H80))</f>
        <v/>
      </c>
      <c r="I81" s="1780"/>
      <c r="J81" s="269" t="s">
        <v>150</v>
      </c>
      <c r="K81" s="265"/>
      <c r="L81" s="288" t="str">
        <f t="shared" si="17"/>
        <v/>
      </c>
      <c r="M81" s="266"/>
      <c r="N81" s="266"/>
      <c r="O81" s="266"/>
      <c r="P81" s="1367"/>
      <c r="Q81" s="1371"/>
      <c r="R81" s="1372"/>
      <c r="S81" s="259"/>
      <c r="T81" s="257"/>
      <c r="U81" s="180"/>
    </row>
    <row r="82" spans="2:21" ht="18.75" customHeight="1">
      <c r="B82" s="1364"/>
      <c r="C82" s="264" t="s">
        <v>151</v>
      </c>
      <c r="D82" s="265"/>
      <c r="E82" s="288">
        <f t="shared" si="16"/>
        <v>0</v>
      </c>
      <c r="F82" s="288" t="str">
        <f>IF($C$77="","",IF('⑧1.活動計画変更（販促）'!$C$20="変更",'⑦2.変更活動積算内訳（販促）'!M82,'①7.積算内訳（販促）'!F81))</f>
        <v/>
      </c>
      <c r="G82" s="288" t="str">
        <f>IF($C$77="","",IF('⑧1.活動計画変更（販促）'!$C$20="変更",'⑦2.変更活動積算内訳（販促）'!N82,'①7.積算内訳（販促）'!G81))</f>
        <v/>
      </c>
      <c r="H82" s="753" t="str">
        <f>IF($C$77="","",IF('⑧1.活動計画変更（販促）'!$C$20="変更",'⑦2.変更活動積算内訳（販促）'!O82,'①7.積算内訳（販促）'!H81))</f>
        <v/>
      </c>
      <c r="I82" s="1780"/>
      <c r="J82" s="264" t="s">
        <v>151</v>
      </c>
      <c r="K82" s="265"/>
      <c r="L82" s="288" t="str">
        <f t="shared" si="17"/>
        <v/>
      </c>
      <c r="M82" s="266"/>
      <c r="N82" s="266"/>
      <c r="O82" s="266"/>
      <c r="P82" s="1367"/>
      <c r="Q82" s="1371"/>
      <c r="R82" s="1372"/>
      <c r="S82" s="268"/>
      <c r="T82" s="270"/>
      <c r="U82" s="180"/>
    </row>
    <row r="83" spans="2:21" ht="18.75" customHeight="1">
      <c r="B83" s="1364"/>
      <c r="C83" s="264" t="s">
        <v>152</v>
      </c>
      <c r="D83" s="265"/>
      <c r="E83" s="288">
        <f t="shared" si="16"/>
        <v>0</v>
      </c>
      <c r="F83" s="754" t="str">
        <f>IF($C$77="","",IF('⑧1.活動計画変更（販促）'!$C$20="変更",'⑦2.変更活動積算内訳（販促）'!M83,'①7.積算内訳（販促）'!F82))</f>
        <v/>
      </c>
      <c r="G83" s="754" t="str">
        <f>IF($C$77="","",IF('⑧1.活動計画変更（販促）'!$C$20="変更",'⑦2.変更活動積算内訳（販促）'!N83,'①7.積算内訳（販促）'!G82))</f>
        <v/>
      </c>
      <c r="H83" s="753" t="str">
        <f>IF($C$77="","",IF('⑧1.活動計画変更（販促）'!$C$20="変更",'⑦2.変更活動積算内訳（販促）'!O83,'①7.積算内訳（販促）'!H82))</f>
        <v/>
      </c>
      <c r="I83" s="1780"/>
      <c r="J83" s="264" t="s">
        <v>152</v>
      </c>
      <c r="K83" s="265"/>
      <c r="L83" s="288" t="str">
        <f t="shared" si="17"/>
        <v/>
      </c>
      <c r="M83" s="278"/>
      <c r="N83" s="278"/>
      <c r="O83" s="278"/>
      <c r="P83" s="1367"/>
      <c r="Q83" s="1371"/>
      <c r="R83" s="1372"/>
      <c r="S83" s="268"/>
      <c r="T83" s="270"/>
      <c r="U83" s="180"/>
    </row>
    <row r="84" spans="2:21" ht="18.75" customHeight="1">
      <c r="B84" s="1364"/>
      <c r="C84" s="272" t="s">
        <v>631</v>
      </c>
      <c r="D84" s="265"/>
      <c r="E84" s="288">
        <f t="shared" si="16"/>
        <v>0</v>
      </c>
      <c r="F84" s="288" t="str">
        <f>IF($C$77="","",IF('⑧1.活動計画変更（販促）'!$C$20="変更",'⑦2.変更活動積算内訳（販促）'!M84,'①7.積算内訳（販促）'!F83))</f>
        <v/>
      </c>
      <c r="G84" s="288" t="str">
        <f>IF($C$77="","",IF('⑧1.活動計画変更（販促）'!$C$20="変更",'⑦2.変更活動積算内訳（販促）'!N84,'①7.積算内訳（販促）'!G83))</f>
        <v/>
      </c>
      <c r="H84" s="753" t="str">
        <f>IF($C$77="","",IF('⑧1.活動計画変更（販促）'!$C$20="変更",'⑦2.変更活動積算内訳（販促）'!O84,'①7.積算内訳（販促）'!H83))</f>
        <v/>
      </c>
      <c r="I84" s="1780"/>
      <c r="J84" s="272" t="s">
        <v>631</v>
      </c>
      <c r="K84" s="265"/>
      <c r="L84" s="288" t="str">
        <f t="shared" si="17"/>
        <v/>
      </c>
      <c r="M84" s="266"/>
      <c r="N84" s="266"/>
      <c r="O84" s="266"/>
      <c r="P84" s="1367"/>
      <c r="Q84" s="1371"/>
      <c r="R84" s="1372"/>
      <c r="S84" s="268"/>
      <c r="T84" s="270"/>
      <c r="U84" s="180"/>
    </row>
    <row r="85" spans="2:21" ht="18.75" customHeight="1">
      <c r="B85" s="1364"/>
      <c r="C85" s="264" t="s">
        <v>153</v>
      </c>
      <c r="D85" s="265"/>
      <c r="E85" s="288">
        <f t="shared" si="16"/>
        <v>0</v>
      </c>
      <c r="F85" s="288" t="str">
        <f>IF($C$77="","",IF('⑧1.活動計画変更（販促）'!$C$20="変更",'⑦2.変更活動積算内訳（販促）'!M85,'①7.積算内訳（販促）'!F84))</f>
        <v/>
      </c>
      <c r="G85" s="288" t="str">
        <f>IF($C$77="","",IF('⑧1.活動計画変更（販促）'!$C$20="変更",'⑦2.変更活動積算内訳（販促）'!N85,'①7.積算内訳（販促）'!G84))</f>
        <v/>
      </c>
      <c r="H85" s="753" t="str">
        <f>IF($C$77="","",IF('⑧1.活動計画変更（販促）'!$C$20="変更",'⑦2.変更活動積算内訳（販促）'!O85,'①7.積算内訳（販促）'!H84))</f>
        <v/>
      </c>
      <c r="I85" s="1780"/>
      <c r="J85" s="264" t="s">
        <v>153</v>
      </c>
      <c r="K85" s="265"/>
      <c r="L85" s="288" t="str">
        <f t="shared" si="17"/>
        <v/>
      </c>
      <c r="M85" s="266"/>
      <c r="N85" s="266"/>
      <c r="O85" s="266"/>
      <c r="P85" s="1367"/>
      <c r="Q85" s="1371"/>
      <c r="R85" s="1372"/>
      <c r="S85" s="268"/>
      <c r="T85" s="270"/>
      <c r="U85" s="180"/>
    </row>
    <row r="86" spans="2:21" ht="18.75" customHeight="1" thickBot="1">
      <c r="B86" s="1365"/>
      <c r="C86" s="273" t="s">
        <v>154</v>
      </c>
      <c r="D86" s="758" t="str">
        <f>IF('①7.積算内訳（販促）'!D85="","",'①7.積算内訳（販促）'!D85)</f>
        <v/>
      </c>
      <c r="E86" s="289">
        <f>SUM(F86:H86)</f>
        <v>0</v>
      </c>
      <c r="F86" s="289" t="str">
        <f>IF($C$77="","",IF('⑧1.活動計画変更（販促）'!$C$20="変更",'⑦2.変更活動積算内訳（販促）'!M86,'①7.積算内訳（販促）'!F85))</f>
        <v/>
      </c>
      <c r="G86" s="289" t="str">
        <f>IF($C$77="","",IF('⑧1.活動計画変更（販促）'!$C$20="変更",'⑦2.変更活動積算内訳（販促）'!N86,'①7.積算内訳（販促）'!G85))</f>
        <v/>
      </c>
      <c r="H86" s="755" t="str">
        <f>IF($C$77="","",IF('⑧1.活動計画変更（販促）'!$C$20="変更",'⑦2.変更活動積算内訳（販促）'!O86,'①7.積算内訳（販促）'!H85))</f>
        <v/>
      </c>
      <c r="I86" s="1781"/>
      <c r="J86" s="273" t="s">
        <v>154</v>
      </c>
      <c r="K86" s="274"/>
      <c r="L86" s="289" t="str">
        <f t="shared" si="17"/>
        <v/>
      </c>
      <c r="M86" s="275"/>
      <c r="N86" s="275"/>
      <c r="O86" s="275"/>
      <c r="P86" s="1368"/>
      <c r="Q86" s="1381"/>
      <c r="R86" s="1382"/>
      <c r="S86" s="268"/>
      <c r="T86" s="270"/>
      <c r="U86" s="180"/>
    </row>
    <row r="87" spans="2:21" ht="37.5" customHeight="1">
      <c r="B87" s="285" t="str">
        <f>IF('⑧1.活動計画変更（販促）'!B22="","",'⑧1.活動計画変更（販促）'!B22)</f>
        <v/>
      </c>
      <c r="C87" s="1359" t="str">
        <f>IF(B87="","",IF('⑧1.活動計画変更（販促）'!D22="","",'⑧1.活動計画変更（販促）'!D22))</f>
        <v/>
      </c>
      <c r="D87" s="1360"/>
      <c r="E87" s="286">
        <f>SUM(E88:E96)</f>
        <v>0</v>
      </c>
      <c r="F87" s="286">
        <f>SUM(F88:F96)</f>
        <v>0</v>
      </c>
      <c r="G87" s="286">
        <f>SUM(G88:G96)</f>
        <v>0</v>
      </c>
      <c r="H87" s="757">
        <f>SUM(H88:H96)</f>
        <v>0</v>
      </c>
      <c r="I87" s="760" t="str">
        <f>IF('⑧1.活動計画変更（販促）'!C23="変更",'⑧1.活動計画変更（販促）'!B22,IF('⑧1.活動計画変更（販促）'!C23="中止",'⑧1.活動計画変更（販促）'!B22,""))</f>
        <v/>
      </c>
      <c r="J87" s="1377" t="str">
        <f>IF('⑧1.活動計画変更（販促）'!C23="変更",'⑧1.活動計画変更（販促）'!D23,"")</f>
        <v/>
      </c>
      <c r="K87" s="1378"/>
      <c r="L87" s="286" t="str">
        <f>IF(SUM(L88:L96)=0,"",SUM(L88:L96))</f>
        <v/>
      </c>
      <c r="M87" s="286" t="str">
        <f>IF(SUM(M88:M96)=0,"",SUM(M88:M96))</f>
        <v/>
      </c>
      <c r="N87" s="286" t="str">
        <f>IF(SUM(N88:N96)=0,"",SUM(N88:N96))</f>
        <v/>
      </c>
      <c r="O87" s="286" t="str">
        <f>IF(SUM(O88:O96)=0,"",SUM(O88:O96))</f>
        <v/>
      </c>
      <c r="P87" s="280"/>
      <c r="Q87" s="1361"/>
      <c r="R87" s="1362"/>
      <c r="S87" s="259"/>
      <c r="T87" s="257"/>
      <c r="U87" s="180"/>
    </row>
    <row r="88" spans="2:21" ht="18.75" customHeight="1">
      <c r="B88" s="1363"/>
      <c r="C88" s="260" t="s">
        <v>147</v>
      </c>
      <c r="D88" s="261"/>
      <c r="E88" s="287">
        <f>SUM(F88:H88)</f>
        <v>0</v>
      </c>
      <c r="F88" s="287" t="str">
        <f>IF($C$87="","",IF('⑧1.活動計画変更（販促）'!$C$22="変更",'⑦2.変更活動積算内訳（販促）'!M88,'①7.積算内訳（販促）'!F87))</f>
        <v/>
      </c>
      <c r="G88" s="287" t="str">
        <f>IF($C$87="","",IF('⑧1.活動計画変更（販促）'!$C$22="変更",'⑦2.変更活動積算内訳（販促）'!N88,'①7.積算内訳（販促）'!G87))</f>
        <v/>
      </c>
      <c r="H88" s="752" t="str">
        <f>IF($C$87="","",IF('⑧1.活動計画変更（販促）'!$C$22="変更",'⑦2.変更活動積算内訳（販促）'!O88,'①7.積算内訳（販促）'!H87))</f>
        <v/>
      </c>
      <c r="I88" s="1779" t="str">
        <f>IF('⑧1.活動計画変更（販促）'!C23="選択","",IF('⑧1.活動計画変更（販促）'!C23="変更",'⑧1.活動計画変更（販促）'!C23,IF('⑧1.活動計画変更（販促）'!C23="中止","中止","")))</f>
        <v/>
      </c>
      <c r="J88" s="260" t="s">
        <v>147</v>
      </c>
      <c r="K88" s="261"/>
      <c r="L88" s="287" t="str">
        <f>IF(SUM(M88:O88)=0,"",SUM(M88:O88))</f>
        <v/>
      </c>
      <c r="M88" s="262"/>
      <c r="N88" s="262"/>
      <c r="O88" s="262"/>
      <c r="P88" s="1366"/>
      <c r="Q88" s="1369"/>
      <c r="R88" s="1370"/>
      <c r="S88" s="268"/>
      <c r="T88" s="270"/>
      <c r="U88" s="180"/>
    </row>
    <row r="89" spans="2:21" ht="18.75" customHeight="1">
      <c r="B89" s="1364"/>
      <c r="C89" s="264" t="s">
        <v>148</v>
      </c>
      <c r="D89" s="265"/>
      <c r="E89" s="288">
        <f t="shared" ref="E89:E95" si="18">SUM(F89:H89)</f>
        <v>0</v>
      </c>
      <c r="F89" s="288" t="str">
        <f>IF($C$87="","",IF('⑧1.活動計画変更（販促）'!$C$22="変更",'⑦2.変更活動積算内訳（販促）'!M89,'①7.積算内訳（販促）'!F88))</f>
        <v/>
      </c>
      <c r="G89" s="288" t="str">
        <f>IF($C$87="","",IF('⑧1.活動計画変更（販促）'!$C$22="変更",'⑦2.変更活動積算内訳（販促）'!N89,'①7.積算内訳（販促）'!G88))</f>
        <v/>
      </c>
      <c r="H89" s="753" t="str">
        <f>IF($C$87="","",IF('⑧1.活動計画変更（販促）'!$C$22="変更",'⑦2.変更活動積算内訳（販促）'!O89,'①7.積算内訳（販促）'!H88))</f>
        <v/>
      </c>
      <c r="I89" s="1780"/>
      <c r="J89" s="264" t="s">
        <v>148</v>
      </c>
      <c r="K89" s="265"/>
      <c r="L89" s="288" t="str">
        <f t="shared" ref="L89:L96" si="19">IF(SUM(M89:O89)=0,"",SUM(M89:O89))</f>
        <v/>
      </c>
      <c r="M89" s="266"/>
      <c r="N89" s="266"/>
      <c r="O89" s="266"/>
      <c r="P89" s="1367"/>
      <c r="Q89" s="1371"/>
      <c r="R89" s="1372"/>
      <c r="S89" s="259"/>
      <c r="T89" s="257"/>
      <c r="U89" s="180"/>
    </row>
    <row r="90" spans="2:21" ht="18.75" customHeight="1">
      <c r="B90" s="1364"/>
      <c r="C90" s="264" t="s">
        <v>149</v>
      </c>
      <c r="D90" s="265"/>
      <c r="E90" s="288">
        <f t="shared" si="18"/>
        <v>0</v>
      </c>
      <c r="F90" s="288" t="str">
        <f>IF($C$87="","",IF('⑧1.活動計画変更（販促）'!$C$22="変更",'⑦2.変更活動積算内訳（販促）'!M90,'①7.積算内訳（販促）'!F89))</f>
        <v/>
      </c>
      <c r="G90" s="288" t="str">
        <f>IF($C$87="","",IF('⑧1.活動計画変更（販促）'!$C$22="変更",'⑦2.変更活動積算内訳（販促）'!N90,'①7.積算内訳（販促）'!G89))</f>
        <v/>
      </c>
      <c r="H90" s="753" t="str">
        <f>IF($C$87="","",IF('⑧1.活動計画変更（販促）'!$C$22="変更",'⑦2.変更活動積算内訳（販促）'!O90,'①7.積算内訳（販促）'!H89))</f>
        <v/>
      </c>
      <c r="I90" s="1780"/>
      <c r="J90" s="264" t="s">
        <v>149</v>
      </c>
      <c r="K90" s="265"/>
      <c r="L90" s="288" t="str">
        <f t="shared" si="19"/>
        <v/>
      </c>
      <c r="M90" s="266"/>
      <c r="N90" s="266"/>
      <c r="O90" s="266"/>
      <c r="P90" s="1367"/>
      <c r="Q90" s="1371"/>
      <c r="R90" s="1372"/>
      <c r="S90" s="259"/>
      <c r="T90" s="257"/>
      <c r="U90" s="180"/>
    </row>
    <row r="91" spans="2:21" ht="18.75" customHeight="1">
      <c r="B91" s="1364"/>
      <c r="C91" s="269" t="s">
        <v>150</v>
      </c>
      <c r="D91" s="265"/>
      <c r="E91" s="288">
        <f t="shared" si="18"/>
        <v>0</v>
      </c>
      <c r="F91" s="288" t="str">
        <f>IF($C$87="","",IF('⑧1.活動計画変更（販促）'!$C$22="変更",'⑦2.変更活動積算内訳（販促）'!M91,'①7.積算内訳（販促）'!F90))</f>
        <v/>
      </c>
      <c r="G91" s="288" t="str">
        <f>IF($C$87="","",IF('⑧1.活動計画変更（販促）'!$C$22="変更",'⑦2.変更活動積算内訳（販促）'!N91,'①7.積算内訳（販促）'!G90))</f>
        <v/>
      </c>
      <c r="H91" s="753" t="str">
        <f>IF($C$87="","",IF('⑧1.活動計画変更（販促）'!$C$22="変更",'⑦2.変更活動積算内訳（販促）'!O91,'①7.積算内訳（販促）'!H90))</f>
        <v/>
      </c>
      <c r="I91" s="1780"/>
      <c r="J91" s="269" t="s">
        <v>150</v>
      </c>
      <c r="K91" s="265"/>
      <c r="L91" s="288" t="str">
        <f t="shared" si="19"/>
        <v/>
      </c>
      <c r="M91" s="266"/>
      <c r="N91" s="266"/>
      <c r="O91" s="266"/>
      <c r="P91" s="1367"/>
      <c r="Q91" s="1371"/>
      <c r="R91" s="1372"/>
      <c r="S91" s="259"/>
      <c r="T91" s="257"/>
      <c r="U91" s="180"/>
    </row>
    <row r="92" spans="2:21" ht="18.75" customHeight="1">
      <c r="B92" s="1364"/>
      <c r="C92" s="264" t="s">
        <v>151</v>
      </c>
      <c r="D92" s="265"/>
      <c r="E92" s="288">
        <f t="shared" si="18"/>
        <v>0</v>
      </c>
      <c r="F92" s="288" t="str">
        <f>IF($C$87="","",IF('⑧1.活動計画変更（販促）'!$C$22="変更",'⑦2.変更活動積算内訳（販促）'!M92,'①7.積算内訳（販促）'!F91))</f>
        <v/>
      </c>
      <c r="G92" s="288" t="str">
        <f>IF($C$87="","",IF('⑧1.活動計画変更（販促）'!$C$22="変更",'⑦2.変更活動積算内訳（販促）'!N92,'①7.積算内訳（販促）'!G91))</f>
        <v/>
      </c>
      <c r="H92" s="753" t="str">
        <f>IF($C$87="","",IF('⑧1.活動計画変更（販促）'!$C$22="変更",'⑦2.変更活動積算内訳（販促）'!O92,'①7.積算内訳（販促）'!H91))</f>
        <v/>
      </c>
      <c r="I92" s="1780"/>
      <c r="J92" s="264" t="s">
        <v>151</v>
      </c>
      <c r="K92" s="265"/>
      <c r="L92" s="288" t="str">
        <f t="shared" si="19"/>
        <v/>
      </c>
      <c r="M92" s="266"/>
      <c r="N92" s="266"/>
      <c r="O92" s="266"/>
      <c r="P92" s="1367"/>
      <c r="Q92" s="1371"/>
      <c r="R92" s="1372"/>
      <c r="S92" s="268"/>
      <c r="T92" s="270"/>
      <c r="U92" s="180"/>
    </row>
    <row r="93" spans="2:21" ht="18.75" customHeight="1">
      <c r="B93" s="1364"/>
      <c r="C93" s="264" t="s">
        <v>152</v>
      </c>
      <c r="D93" s="265"/>
      <c r="E93" s="288">
        <f t="shared" si="18"/>
        <v>0</v>
      </c>
      <c r="F93" s="754" t="str">
        <f>IF($C$87="","",IF('⑧1.活動計画変更（販促）'!$C$22="変更",'⑦2.変更活動積算内訳（販促）'!M93,'①7.積算内訳（販促）'!F92))</f>
        <v/>
      </c>
      <c r="G93" s="754" t="str">
        <f>IF($C$87="","",IF('⑧1.活動計画変更（販促）'!$C$22="変更",'⑦2.変更活動積算内訳（販促）'!N93,'①7.積算内訳（販促）'!G92))</f>
        <v/>
      </c>
      <c r="H93" s="753" t="str">
        <f>IF($C$87="","",IF('⑧1.活動計画変更（販促）'!$C$22="変更",'⑦2.変更活動積算内訳（販促）'!O93,'①7.積算内訳（販促）'!H92))</f>
        <v/>
      </c>
      <c r="I93" s="1780"/>
      <c r="J93" s="264" t="s">
        <v>152</v>
      </c>
      <c r="K93" s="265"/>
      <c r="L93" s="288" t="str">
        <f t="shared" si="19"/>
        <v/>
      </c>
      <c r="M93" s="278"/>
      <c r="N93" s="278"/>
      <c r="O93" s="278"/>
      <c r="P93" s="1367"/>
      <c r="Q93" s="1373"/>
      <c r="R93" s="1374"/>
      <c r="S93" s="268"/>
      <c r="T93" s="270"/>
      <c r="U93" s="180"/>
    </row>
    <row r="94" spans="2:21" ht="18.75" customHeight="1">
      <c r="B94" s="1364"/>
      <c r="C94" s="272" t="s">
        <v>631</v>
      </c>
      <c r="D94" s="265"/>
      <c r="E94" s="288">
        <f t="shared" si="18"/>
        <v>0</v>
      </c>
      <c r="F94" s="288" t="str">
        <f>IF($C$87="","",IF('⑧1.活動計画変更（販促）'!$C$22="変更",'⑦2.変更活動積算内訳（販促）'!M94,'①7.積算内訳（販促）'!F93))</f>
        <v/>
      </c>
      <c r="G94" s="288" t="str">
        <f>IF($C$87="","",IF('⑧1.活動計画変更（販促）'!$C$22="変更",'⑦2.変更活動積算内訳（販促）'!N94,'①7.積算内訳（販促）'!G93))</f>
        <v/>
      </c>
      <c r="H94" s="753" t="str">
        <f>IF($C$87="","",IF('⑧1.活動計画変更（販促）'!$C$22="変更",'⑦2.変更活動積算内訳（販促）'!O94,'①7.積算内訳（販促）'!H93))</f>
        <v/>
      </c>
      <c r="I94" s="1780"/>
      <c r="J94" s="272" t="s">
        <v>631</v>
      </c>
      <c r="K94" s="265"/>
      <c r="L94" s="288" t="str">
        <f t="shared" si="19"/>
        <v/>
      </c>
      <c r="M94" s="266"/>
      <c r="N94" s="266"/>
      <c r="O94" s="266"/>
      <c r="P94" s="1367"/>
      <c r="Q94" s="1371"/>
      <c r="R94" s="1372"/>
      <c r="S94" s="268"/>
      <c r="T94" s="270"/>
      <c r="U94" s="180"/>
    </row>
    <row r="95" spans="2:21" ht="18.75" customHeight="1">
      <c r="B95" s="1364"/>
      <c r="C95" s="264" t="s">
        <v>153</v>
      </c>
      <c r="D95" s="265"/>
      <c r="E95" s="288">
        <f t="shared" si="18"/>
        <v>0</v>
      </c>
      <c r="F95" s="288" t="str">
        <f>IF($C$87="","",IF('⑧1.活動計画変更（販促）'!$C$22="変更",'⑦2.変更活動積算内訳（販促）'!M95,'①7.積算内訳（販促）'!F94))</f>
        <v/>
      </c>
      <c r="G95" s="288" t="str">
        <f>IF($C$87="","",IF('⑧1.活動計画変更（販促）'!$C$22="変更",'⑦2.変更活動積算内訳（販促）'!N95,'①7.積算内訳（販促）'!G94))</f>
        <v/>
      </c>
      <c r="H95" s="753" t="str">
        <f>IF($C$87="","",IF('⑧1.活動計画変更（販促）'!$C$22="変更",'⑦2.変更活動積算内訳（販促）'!O95,'①7.積算内訳（販促）'!H94))</f>
        <v/>
      </c>
      <c r="I95" s="1780"/>
      <c r="J95" s="264" t="s">
        <v>153</v>
      </c>
      <c r="K95" s="265"/>
      <c r="L95" s="288" t="str">
        <f t="shared" si="19"/>
        <v/>
      </c>
      <c r="M95" s="266"/>
      <c r="N95" s="266"/>
      <c r="O95" s="266"/>
      <c r="P95" s="1367"/>
      <c r="Q95" s="1371"/>
      <c r="R95" s="1372"/>
      <c r="S95" s="268"/>
      <c r="T95" s="270"/>
      <c r="U95" s="180"/>
    </row>
    <row r="96" spans="2:21" ht="18.75" customHeight="1" thickBot="1">
      <c r="B96" s="1365"/>
      <c r="C96" s="273" t="s">
        <v>154</v>
      </c>
      <c r="D96" s="758" t="str">
        <f>IF('①7.積算内訳（販促）'!D95="","",'①7.積算内訳（販促）'!D95)</f>
        <v/>
      </c>
      <c r="E96" s="289">
        <f>SUM(F96:H96)</f>
        <v>0</v>
      </c>
      <c r="F96" s="289" t="str">
        <f>IF($C$87="","",IF('⑧1.活動計画変更（販促）'!$C$22="変更",'⑦2.変更活動積算内訳（販促）'!M96,'①7.積算内訳（販促）'!F95))</f>
        <v/>
      </c>
      <c r="G96" s="289" t="str">
        <f>IF($C$87="","",IF('⑧1.活動計画変更（販促）'!$C$22="変更",'⑦2.変更活動積算内訳（販促）'!N96,'①7.積算内訳（販促）'!G95))</f>
        <v/>
      </c>
      <c r="H96" s="755" t="str">
        <f>IF($C$87="","",IF('⑧1.活動計画変更（販促）'!$C$22="変更",'⑦2.変更活動積算内訳（販促）'!O96,'①7.積算内訳（販促）'!H95))</f>
        <v/>
      </c>
      <c r="I96" s="1781"/>
      <c r="J96" s="273" t="s">
        <v>154</v>
      </c>
      <c r="K96" s="274"/>
      <c r="L96" s="289" t="str">
        <f t="shared" si="19"/>
        <v/>
      </c>
      <c r="M96" s="275"/>
      <c r="N96" s="275"/>
      <c r="O96" s="275"/>
      <c r="P96" s="1368"/>
      <c r="Q96" s="1375"/>
      <c r="R96" s="1376"/>
      <c r="S96" s="268"/>
      <c r="T96" s="270"/>
      <c r="U96" s="180"/>
    </row>
    <row r="97" spans="2:21" ht="37.5" customHeight="1">
      <c r="B97" s="285" t="str">
        <f>IF('⑧1.活動計画変更（販促）'!B24="","",'⑧1.活動計画変更（販促）'!B24)</f>
        <v/>
      </c>
      <c r="C97" s="1359" t="str">
        <f>IF(B97="","",IF('⑧1.活動計画変更（販促）'!D24="","",'⑧1.活動計画変更（販促）'!D24))</f>
        <v/>
      </c>
      <c r="D97" s="1360"/>
      <c r="E97" s="286">
        <f>SUM(E98:E106)</f>
        <v>0</v>
      </c>
      <c r="F97" s="286">
        <f>SUM(F98:F106)</f>
        <v>0</v>
      </c>
      <c r="G97" s="286">
        <f>SUM(G98:G106)</f>
        <v>0</v>
      </c>
      <c r="H97" s="757">
        <f>SUM(H98:H106)</f>
        <v>0</v>
      </c>
      <c r="I97" s="760" t="str">
        <f>IF('⑧1.活動計画変更（販促）'!C25="変更",'⑧1.活動計画変更（販促）'!B24,IF('⑧1.活動計画変更（販促）'!C25="中止",'⑧1.活動計画変更（販促）'!B24,""))</f>
        <v/>
      </c>
      <c r="J97" s="1377" t="str">
        <f>IF('⑧1.活動計画変更（販促）'!C25="変更",'⑧1.活動計画変更（販促）'!D25,"")</f>
        <v/>
      </c>
      <c r="K97" s="1378"/>
      <c r="L97" s="286" t="str">
        <f>IF(SUM(L98:L106)=0,"",SUM(L98:L106))</f>
        <v/>
      </c>
      <c r="M97" s="286" t="str">
        <f>IF(SUM(M98:M106)=0,"",SUM(M98:M106))</f>
        <v/>
      </c>
      <c r="N97" s="286" t="str">
        <f>IF(SUM(N98:N106)=0,"",SUM(N98:N106))</f>
        <v/>
      </c>
      <c r="O97" s="286" t="str">
        <f>IF(SUM(O98:O106)=0,"",SUM(O98:O106))</f>
        <v/>
      </c>
      <c r="P97" s="280"/>
      <c r="Q97" s="1361"/>
      <c r="R97" s="1362"/>
      <c r="S97" s="259"/>
      <c r="T97" s="257"/>
      <c r="U97" s="180"/>
    </row>
    <row r="98" spans="2:21" ht="18.75" customHeight="1">
      <c r="B98" s="1363"/>
      <c r="C98" s="260" t="s">
        <v>147</v>
      </c>
      <c r="D98" s="261"/>
      <c r="E98" s="287">
        <f>SUM(F98:H98)</f>
        <v>0</v>
      </c>
      <c r="F98" s="287" t="str">
        <f>IF($C$97="","",IF('⑧1.活動計画変更（販促）'!$C$24="変更",'⑦2.変更活動積算内訳（販促）'!M98,'①7.積算内訳（販促）'!F97))</f>
        <v/>
      </c>
      <c r="G98" s="287" t="str">
        <f>IF($C$97="","",IF('⑧1.活動計画変更（販促）'!$C$24="変更",'⑦2.変更活動積算内訳（販促）'!N98,'①7.積算内訳（販促）'!G97))</f>
        <v/>
      </c>
      <c r="H98" s="752" t="str">
        <f>IF($C$97="","",IF('⑧1.活動計画変更（販促）'!$C$24="変更",'⑦2.変更活動積算内訳（販促）'!O98,'①7.積算内訳（販促）'!H97))</f>
        <v/>
      </c>
      <c r="I98" s="1779" t="str">
        <f>IF('⑧1.活動計画変更（販促）'!C25="選択","",IF('⑧1.活動計画変更（販促）'!C25="変更",'⑧1.活動計画変更（販促）'!C25,IF('⑧1.活動計画変更（販促）'!C25="中止","中止","")))</f>
        <v/>
      </c>
      <c r="J98" s="260" t="s">
        <v>147</v>
      </c>
      <c r="K98" s="261"/>
      <c r="L98" s="287" t="str">
        <f>IF(SUM(M98:O98)=0,"",SUM(M98:O98))</f>
        <v/>
      </c>
      <c r="M98" s="262"/>
      <c r="N98" s="262"/>
      <c r="O98" s="262"/>
      <c r="P98" s="1366"/>
      <c r="Q98" s="1369"/>
      <c r="R98" s="1370"/>
      <c r="S98" s="268"/>
      <c r="T98" s="270"/>
      <c r="U98" s="180"/>
    </row>
    <row r="99" spans="2:21" ht="18.75" customHeight="1">
      <c r="B99" s="1364"/>
      <c r="C99" s="264" t="s">
        <v>148</v>
      </c>
      <c r="D99" s="265"/>
      <c r="E99" s="288">
        <f t="shared" ref="E99:E105" si="20">SUM(F99:H99)</f>
        <v>0</v>
      </c>
      <c r="F99" s="288" t="str">
        <f>IF($C$97="","",IF('⑧1.活動計画変更（販促）'!$C$24="変更",'⑦2.変更活動積算内訳（販促）'!M99,'①7.積算内訳（販促）'!F98))</f>
        <v/>
      </c>
      <c r="G99" s="288" t="str">
        <f>IF($C$97="","",IF('⑧1.活動計画変更（販促）'!$C$24="変更",'⑦2.変更活動積算内訳（販促）'!N99,'①7.積算内訳（販促）'!G98))</f>
        <v/>
      </c>
      <c r="H99" s="753" t="str">
        <f>IF($C$97="","",IF('⑧1.活動計画変更（販促）'!$C$24="変更",'⑦2.変更活動積算内訳（販促）'!O99,'①7.積算内訳（販促）'!H98))</f>
        <v/>
      </c>
      <c r="I99" s="1780"/>
      <c r="J99" s="264" t="s">
        <v>148</v>
      </c>
      <c r="K99" s="265"/>
      <c r="L99" s="288" t="str">
        <f t="shared" ref="L99:L106" si="21">IF(SUM(M99:O99)=0,"",SUM(M99:O99))</f>
        <v/>
      </c>
      <c r="M99" s="266"/>
      <c r="N99" s="266"/>
      <c r="O99" s="266"/>
      <c r="P99" s="1367"/>
      <c r="Q99" s="1371"/>
      <c r="R99" s="1372"/>
      <c r="S99" s="259"/>
      <c r="T99" s="257"/>
      <c r="U99" s="180"/>
    </row>
    <row r="100" spans="2:21" ht="18.75" customHeight="1">
      <c r="B100" s="1364"/>
      <c r="C100" s="264" t="s">
        <v>149</v>
      </c>
      <c r="D100" s="265"/>
      <c r="E100" s="288">
        <f t="shared" si="20"/>
        <v>0</v>
      </c>
      <c r="F100" s="288" t="str">
        <f>IF($C$97="","",IF('⑧1.活動計画変更（販促）'!$C$24="変更",'⑦2.変更活動積算内訳（販促）'!M100,'①7.積算内訳（販促）'!F99))</f>
        <v/>
      </c>
      <c r="G100" s="288" t="str">
        <f>IF($C$97="","",IF('⑧1.活動計画変更（販促）'!$C$24="変更",'⑦2.変更活動積算内訳（販促）'!N100,'①7.積算内訳（販促）'!G99))</f>
        <v/>
      </c>
      <c r="H100" s="753" t="str">
        <f>IF($C$97="","",IF('⑧1.活動計画変更（販促）'!$C$24="変更",'⑦2.変更活動積算内訳（販促）'!O100,'①7.積算内訳（販促）'!H99))</f>
        <v/>
      </c>
      <c r="I100" s="1780"/>
      <c r="J100" s="264" t="s">
        <v>149</v>
      </c>
      <c r="K100" s="265"/>
      <c r="L100" s="288" t="str">
        <f t="shared" si="21"/>
        <v/>
      </c>
      <c r="M100" s="266"/>
      <c r="N100" s="266"/>
      <c r="O100" s="266"/>
      <c r="P100" s="1367"/>
      <c r="Q100" s="1371"/>
      <c r="R100" s="1372"/>
      <c r="S100" s="259"/>
      <c r="T100" s="257"/>
      <c r="U100" s="180"/>
    </row>
    <row r="101" spans="2:21" ht="18.75" customHeight="1">
      <c r="B101" s="1364"/>
      <c r="C101" s="269" t="s">
        <v>150</v>
      </c>
      <c r="D101" s="265"/>
      <c r="E101" s="288">
        <f t="shared" si="20"/>
        <v>0</v>
      </c>
      <c r="F101" s="288" t="str">
        <f>IF($C$97="","",IF('⑧1.活動計画変更（販促）'!$C$24="変更",'⑦2.変更活動積算内訳（販促）'!M101,'①7.積算内訳（販促）'!F100))</f>
        <v/>
      </c>
      <c r="G101" s="288" t="str">
        <f>IF($C$97="","",IF('⑧1.活動計画変更（販促）'!$C$24="変更",'⑦2.変更活動積算内訳（販促）'!N101,'①7.積算内訳（販促）'!G100))</f>
        <v/>
      </c>
      <c r="H101" s="753" t="str">
        <f>IF($C$97="","",IF('⑧1.活動計画変更（販促）'!$C$24="変更",'⑦2.変更活動積算内訳（販促）'!O101,'①7.積算内訳（販促）'!H100))</f>
        <v/>
      </c>
      <c r="I101" s="1780"/>
      <c r="J101" s="269" t="s">
        <v>150</v>
      </c>
      <c r="K101" s="265"/>
      <c r="L101" s="288" t="str">
        <f t="shared" si="21"/>
        <v/>
      </c>
      <c r="M101" s="266"/>
      <c r="N101" s="266"/>
      <c r="O101" s="266"/>
      <c r="P101" s="1367"/>
      <c r="Q101" s="1371"/>
      <c r="R101" s="1372"/>
      <c r="S101" s="259"/>
      <c r="T101" s="257"/>
      <c r="U101" s="180"/>
    </row>
    <row r="102" spans="2:21" ht="18.75" customHeight="1">
      <c r="B102" s="1364"/>
      <c r="C102" s="264" t="s">
        <v>151</v>
      </c>
      <c r="D102" s="265"/>
      <c r="E102" s="288">
        <f t="shared" si="20"/>
        <v>0</v>
      </c>
      <c r="F102" s="288" t="str">
        <f>IF($C$97="","",IF('⑧1.活動計画変更（販促）'!$C$24="変更",'⑦2.変更活動積算内訳（販促）'!M102,'①7.積算内訳（販促）'!F101))</f>
        <v/>
      </c>
      <c r="G102" s="288" t="str">
        <f>IF($C$97="","",IF('⑧1.活動計画変更（販促）'!$C$24="変更",'⑦2.変更活動積算内訳（販促）'!N102,'①7.積算内訳（販促）'!G101))</f>
        <v/>
      </c>
      <c r="H102" s="753" t="str">
        <f>IF($C$97="","",IF('⑧1.活動計画変更（販促）'!$C$24="変更",'⑦2.変更活動積算内訳（販促）'!O102,'①7.積算内訳（販促）'!H101))</f>
        <v/>
      </c>
      <c r="I102" s="1780"/>
      <c r="J102" s="264" t="s">
        <v>151</v>
      </c>
      <c r="K102" s="265"/>
      <c r="L102" s="288" t="str">
        <f t="shared" si="21"/>
        <v/>
      </c>
      <c r="M102" s="266"/>
      <c r="N102" s="266"/>
      <c r="O102" s="266"/>
      <c r="P102" s="1367"/>
      <c r="Q102" s="1371"/>
      <c r="R102" s="1372"/>
      <c r="S102" s="268"/>
      <c r="T102" s="270"/>
      <c r="U102" s="180"/>
    </row>
    <row r="103" spans="2:21" ht="18.75" customHeight="1">
      <c r="B103" s="1364"/>
      <c r="C103" s="264" t="s">
        <v>152</v>
      </c>
      <c r="D103" s="265"/>
      <c r="E103" s="288">
        <f t="shared" si="20"/>
        <v>0</v>
      </c>
      <c r="F103" s="754" t="str">
        <f>IF($C$97="","",IF('⑧1.活動計画変更（販促）'!$C$24="変更",'⑦2.変更活動積算内訳（販促）'!M103,'①7.積算内訳（販促）'!F102))</f>
        <v/>
      </c>
      <c r="G103" s="754" t="str">
        <f>IF($C$97="","",IF('⑧1.活動計画変更（販促）'!$C$24="変更",'⑦2.変更活動積算内訳（販促）'!N103,'①7.積算内訳（販促）'!G102))</f>
        <v/>
      </c>
      <c r="H103" s="753" t="str">
        <f>IF($C$97="","",IF('⑧1.活動計画変更（販促）'!$C$24="変更",'⑦2.変更活動積算内訳（販促）'!O103,'①7.積算内訳（販促）'!H102))</f>
        <v/>
      </c>
      <c r="I103" s="1780"/>
      <c r="J103" s="264" t="s">
        <v>152</v>
      </c>
      <c r="K103" s="265"/>
      <c r="L103" s="288" t="str">
        <f t="shared" si="21"/>
        <v/>
      </c>
      <c r="M103" s="278"/>
      <c r="N103" s="278"/>
      <c r="O103" s="278"/>
      <c r="P103" s="1367"/>
      <c r="Q103" s="1373"/>
      <c r="R103" s="1374"/>
      <c r="S103" s="268"/>
      <c r="T103" s="270"/>
      <c r="U103" s="180"/>
    </row>
    <row r="104" spans="2:21" ht="18.75" customHeight="1">
      <c r="B104" s="1364"/>
      <c r="C104" s="272" t="s">
        <v>631</v>
      </c>
      <c r="D104" s="265"/>
      <c r="E104" s="288">
        <f t="shared" si="20"/>
        <v>0</v>
      </c>
      <c r="F104" s="288" t="str">
        <f>IF($C$97="","",IF('⑧1.活動計画変更（販促）'!$C$24="変更",'⑦2.変更活動積算内訳（販促）'!M104,'①7.積算内訳（販促）'!F103))</f>
        <v/>
      </c>
      <c r="G104" s="288" t="str">
        <f>IF($C$97="","",IF('⑧1.活動計画変更（販促）'!$C$24="変更",'⑦2.変更活動積算内訳（販促）'!N104,'①7.積算内訳（販促）'!G103))</f>
        <v/>
      </c>
      <c r="H104" s="753" t="str">
        <f>IF($C$97="","",IF('⑧1.活動計画変更（販促）'!$C$24="変更",'⑦2.変更活動積算内訳（販促）'!O104,'①7.積算内訳（販促）'!H103))</f>
        <v/>
      </c>
      <c r="I104" s="1780"/>
      <c r="J104" s="272" t="s">
        <v>631</v>
      </c>
      <c r="K104" s="265"/>
      <c r="L104" s="288" t="str">
        <f t="shared" si="21"/>
        <v/>
      </c>
      <c r="M104" s="266"/>
      <c r="N104" s="266"/>
      <c r="O104" s="266"/>
      <c r="P104" s="1367"/>
      <c r="Q104" s="1371"/>
      <c r="R104" s="1372"/>
      <c r="S104" s="268"/>
      <c r="T104" s="270"/>
      <c r="U104" s="180"/>
    </row>
    <row r="105" spans="2:21" ht="18.75" customHeight="1">
      <c r="B105" s="1364"/>
      <c r="C105" s="264" t="s">
        <v>153</v>
      </c>
      <c r="D105" s="265"/>
      <c r="E105" s="288">
        <f t="shared" si="20"/>
        <v>0</v>
      </c>
      <c r="F105" s="288" t="str">
        <f>IF($C$97="","",IF('⑧1.活動計画変更（販促）'!$C$24="変更",'⑦2.変更活動積算内訳（販促）'!M105,'①7.積算内訳（販促）'!F104))</f>
        <v/>
      </c>
      <c r="G105" s="288" t="str">
        <f>IF($C$97="","",IF('⑧1.活動計画変更（販促）'!$C$24="変更",'⑦2.変更活動積算内訳（販促）'!N105,'①7.積算内訳（販促）'!G104))</f>
        <v/>
      </c>
      <c r="H105" s="753" t="str">
        <f>IF($C$97="","",IF('⑧1.活動計画変更（販促）'!$C$24="変更",'⑦2.変更活動積算内訳（販促）'!O105,'①7.積算内訳（販促）'!H104))</f>
        <v/>
      </c>
      <c r="I105" s="1780"/>
      <c r="J105" s="264" t="s">
        <v>153</v>
      </c>
      <c r="K105" s="265"/>
      <c r="L105" s="288" t="str">
        <f t="shared" si="21"/>
        <v/>
      </c>
      <c r="M105" s="266"/>
      <c r="N105" s="266"/>
      <c r="O105" s="266"/>
      <c r="P105" s="1367"/>
      <c r="Q105" s="1371"/>
      <c r="R105" s="1372"/>
      <c r="S105" s="268"/>
      <c r="T105" s="270"/>
      <c r="U105" s="180"/>
    </row>
    <row r="106" spans="2:21" ht="18.75" customHeight="1" thickBot="1">
      <c r="B106" s="1365"/>
      <c r="C106" s="273" t="s">
        <v>154</v>
      </c>
      <c r="D106" s="758" t="str">
        <f>IF('①7.積算内訳（販促）'!D105="","",'①7.積算内訳（販促）'!D105)</f>
        <v/>
      </c>
      <c r="E106" s="289">
        <f>SUM(F106:H106)</f>
        <v>0</v>
      </c>
      <c r="F106" s="289" t="str">
        <f>IF($C$97="","",IF('⑧1.活動計画変更（販促）'!$C$24="変更",'⑦2.変更活動積算内訳（販促）'!M106,'①7.積算内訳（販促）'!F105))</f>
        <v/>
      </c>
      <c r="G106" s="289" t="str">
        <f>IF($C$97="","",IF('⑧1.活動計画変更（販促）'!$C$24="変更",'⑦2.変更活動積算内訳（販促）'!N106,'①7.積算内訳（販促）'!G105))</f>
        <v/>
      </c>
      <c r="H106" s="755" t="str">
        <f>IF($C$97="","",IF('⑧1.活動計画変更（販促）'!$C$24="変更",'⑦2.変更活動積算内訳（販促）'!O106,'①7.積算内訳（販促）'!H105))</f>
        <v/>
      </c>
      <c r="I106" s="1781"/>
      <c r="J106" s="273" t="s">
        <v>154</v>
      </c>
      <c r="K106" s="274"/>
      <c r="L106" s="289" t="str">
        <f t="shared" si="21"/>
        <v/>
      </c>
      <c r="M106" s="275"/>
      <c r="N106" s="275"/>
      <c r="O106" s="275"/>
      <c r="P106" s="1368"/>
      <c r="Q106" s="1375"/>
      <c r="R106" s="1376"/>
      <c r="S106" s="268"/>
      <c r="T106" s="270"/>
      <c r="U106" s="180"/>
    </row>
    <row r="107" spans="2:21" ht="37.5" customHeight="1">
      <c r="B107" s="204" t="str">
        <f>IF('⑧1.活動計画変更（販促）'!B26="","",'⑧1.活動計画変更（販促）'!B26)</f>
        <v/>
      </c>
      <c r="C107" s="1377" t="str">
        <f>IF(B107="","",IF('⑧1.活動計画変更（販促）'!D26="","",'⑧1.活動計画変更（販促）'!D26))</f>
        <v/>
      </c>
      <c r="D107" s="1378"/>
      <c r="E107" s="284">
        <f>SUM(E108:E116)</f>
        <v>0</v>
      </c>
      <c r="F107" s="284">
        <f>SUM(F108:F116)</f>
        <v>0</v>
      </c>
      <c r="G107" s="284">
        <f>SUM(G108:G116)</f>
        <v>0</v>
      </c>
      <c r="H107" s="756">
        <f>SUM(H108:H116)</f>
        <v>0</v>
      </c>
      <c r="I107" s="760" t="str">
        <f>IF('⑧1.活動計画変更（販促）'!C27="変更",'⑧1.活動計画変更（販促）'!B26,IF('⑧1.活動計画変更（販促）'!C27="中止",'⑧1.活動計画変更（販促）'!B26,""))</f>
        <v/>
      </c>
      <c r="J107" s="1377" t="str">
        <f>IF('⑧1.活動計画変更（販促）'!C27="変更",'⑧1.活動計画変更（販促）'!D27,"")</f>
        <v/>
      </c>
      <c r="K107" s="1378"/>
      <c r="L107" s="284" t="str">
        <f>IF(SUM(L108:L116)=0,"",SUM(L108:L116))</f>
        <v/>
      </c>
      <c r="M107" s="284" t="str">
        <f>IF(SUM(M108:M116)=0,"",SUM(M108:M116))</f>
        <v/>
      </c>
      <c r="N107" s="284" t="str">
        <f>IF(SUM(N108:N116)=0,"",SUM(N108:N116))</f>
        <v/>
      </c>
      <c r="O107" s="284" t="str">
        <f>IF(SUM(O108:O116)=0,"",SUM(O108:O116))</f>
        <v/>
      </c>
      <c r="P107" s="277"/>
      <c r="Q107" s="1379"/>
      <c r="R107" s="1380"/>
      <c r="S107" s="259"/>
      <c r="T107" s="257"/>
      <c r="U107" s="180"/>
    </row>
    <row r="108" spans="2:21" ht="19.5" customHeight="1">
      <c r="B108" s="1363"/>
      <c r="C108" s="260" t="s">
        <v>147</v>
      </c>
      <c r="D108" s="261"/>
      <c r="E108" s="287">
        <f>SUM(F108:H108)</f>
        <v>0</v>
      </c>
      <c r="F108" s="287" t="str">
        <f>IF($C$107="","",IF('⑧1.活動計画変更（販促）'!$C$26="変更",'⑦2.変更活動積算内訳（販促）'!M108,'①7.積算内訳（販促）'!F107))</f>
        <v/>
      </c>
      <c r="G108" s="287" t="str">
        <f>IF($C$107="","",IF('⑧1.活動計画変更（販促）'!$C$26="変更",'⑦2.変更活動積算内訳（販促）'!N108,'①7.積算内訳（販促）'!G107))</f>
        <v/>
      </c>
      <c r="H108" s="752" t="str">
        <f>IF($C$107="","",IF('⑧1.活動計画変更（販促）'!$C$26="変更",'⑦2.変更活動積算内訳（販促）'!O108,'①7.積算内訳（販促）'!H107))</f>
        <v/>
      </c>
      <c r="I108" s="1779" t="str">
        <f>IF('⑧1.活動計画変更（販促）'!C27="選択","",IF('⑧1.活動計画変更（販促）'!C27="変更",'⑧1.活動計画変更（販促）'!C27,IF('⑧1.活動計画変更（販促）'!C27="中止","中止","")))</f>
        <v/>
      </c>
      <c r="J108" s="260" t="s">
        <v>147</v>
      </c>
      <c r="K108" s="261"/>
      <c r="L108" s="287" t="str">
        <f>IF(SUM(M108:O108)=0,"",SUM(M108:O108))</f>
        <v/>
      </c>
      <c r="M108" s="262"/>
      <c r="N108" s="262"/>
      <c r="O108" s="262"/>
      <c r="P108" s="1366"/>
      <c r="Q108" s="1369"/>
      <c r="R108" s="1370"/>
      <c r="S108" s="268"/>
      <c r="T108" s="270"/>
      <c r="U108" s="180"/>
    </row>
    <row r="109" spans="2:21" ht="19.5" customHeight="1">
      <c r="B109" s="1364"/>
      <c r="C109" s="264" t="s">
        <v>148</v>
      </c>
      <c r="D109" s="265"/>
      <c r="E109" s="288">
        <f t="shared" ref="E109:E115" si="22">SUM(F109:H109)</f>
        <v>0</v>
      </c>
      <c r="F109" s="288" t="str">
        <f>IF($C$107="","",IF('⑧1.活動計画変更（販促）'!$C$26="変更",'⑦2.変更活動積算内訳（販促）'!M109,'①7.積算内訳（販促）'!F108))</f>
        <v/>
      </c>
      <c r="G109" s="288" t="str">
        <f>IF($C$107="","",IF('⑧1.活動計画変更（販促）'!$C$26="変更",'⑦2.変更活動積算内訳（販促）'!N109,'①7.積算内訳（販促）'!G108))</f>
        <v/>
      </c>
      <c r="H109" s="753" t="str">
        <f>IF($C$107="","",IF('⑧1.活動計画変更（販促）'!$C$26="変更",'⑦2.変更活動積算内訳（販促）'!O109,'①7.積算内訳（販促）'!H108))</f>
        <v/>
      </c>
      <c r="I109" s="1780"/>
      <c r="J109" s="264" t="s">
        <v>148</v>
      </c>
      <c r="K109" s="265"/>
      <c r="L109" s="288" t="str">
        <f t="shared" ref="L109:L116" si="23">IF(SUM(M109:O109)=0,"",SUM(M109:O109))</f>
        <v/>
      </c>
      <c r="M109" s="266"/>
      <c r="N109" s="266"/>
      <c r="O109" s="266"/>
      <c r="P109" s="1367"/>
      <c r="Q109" s="1371"/>
      <c r="R109" s="1372"/>
      <c r="S109" s="259"/>
      <c r="T109" s="257"/>
      <c r="U109" s="180"/>
    </row>
    <row r="110" spans="2:21" ht="19.5" customHeight="1">
      <c r="B110" s="1364"/>
      <c r="C110" s="264" t="s">
        <v>149</v>
      </c>
      <c r="D110" s="265"/>
      <c r="E110" s="288">
        <f t="shared" si="22"/>
        <v>0</v>
      </c>
      <c r="F110" s="288" t="str">
        <f>IF($C$107="","",IF('⑧1.活動計画変更（販促）'!$C$26="変更",'⑦2.変更活動積算内訳（販促）'!M110,'①7.積算内訳（販促）'!F109))</f>
        <v/>
      </c>
      <c r="G110" s="288" t="str">
        <f>IF($C$107="","",IF('⑧1.活動計画変更（販促）'!$C$26="変更",'⑦2.変更活動積算内訳（販促）'!N110,'①7.積算内訳（販促）'!G109))</f>
        <v/>
      </c>
      <c r="H110" s="753" t="str">
        <f>IF($C$107="","",IF('⑧1.活動計画変更（販促）'!$C$26="変更",'⑦2.変更活動積算内訳（販促）'!O110,'①7.積算内訳（販促）'!H109))</f>
        <v/>
      </c>
      <c r="I110" s="1780"/>
      <c r="J110" s="264" t="s">
        <v>149</v>
      </c>
      <c r="K110" s="265"/>
      <c r="L110" s="288" t="str">
        <f t="shared" si="23"/>
        <v/>
      </c>
      <c r="M110" s="266"/>
      <c r="N110" s="266"/>
      <c r="O110" s="266"/>
      <c r="P110" s="1367"/>
      <c r="Q110" s="1371"/>
      <c r="R110" s="1372"/>
      <c r="S110" s="259"/>
      <c r="T110" s="257"/>
      <c r="U110" s="180"/>
    </row>
    <row r="111" spans="2:21" ht="19.5" customHeight="1">
      <c r="B111" s="1364"/>
      <c r="C111" s="269" t="s">
        <v>150</v>
      </c>
      <c r="D111" s="265"/>
      <c r="E111" s="288">
        <f t="shared" si="22"/>
        <v>0</v>
      </c>
      <c r="F111" s="288" t="str">
        <f>IF($C$107="","",IF('⑧1.活動計画変更（販促）'!$C$26="変更",'⑦2.変更活動積算内訳（販促）'!M111,'①7.積算内訳（販促）'!F110))</f>
        <v/>
      </c>
      <c r="G111" s="288" t="str">
        <f>IF($C$107="","",IF('⑧1.活動計画変更（販促）'!$C$26="変更",'⑦2.変更活動積算内訳（販促）'!N111,'①7.積算内訳（販促）'!G110))</f>
        <v/>
      </c>
      <c r="H111" s="753" t="str">
        <f>IF($C$107="","",IF('⑧1.活動計画変更（販促）'!$C$26="変更",'⑦2.変更活動積算内訳（販促）'!O111,'①7.積算内訳（販促）'!H110))</f>
        <v/>
      </c>
      <c r="I111" s="1780"/>
      <c r="J111" s="269" t="s">
        <v>150</v>
      </c>
      <c r="K111" s="265"/>
      <c r="L111" s="288" t="str">
        <f t="shared" si="23"/>
        <v/>
      </c>
      <c r="M111" s="266"/>
      <c r="N111" s="266"/>
      <c r="O111" s="266"/>
      <c r="P111" s="1367"/>
      <c r="Q111" s="1371"/>
      <c r="R111" s="1372"/>
      <c r="S111" s="259"/>
      <c r="T111" s="257"/>
      <c r="U111" s="180"/>
    </row>
    <row r="112" spans="2:21" ht="19.5" customHeight="1">
      <c r="B112" s="1364"/>
      <c r="C112" s="264" t="s">
        <v>151</v>
      </c>
      <c r="D112" s="265"/>
      <c r="E112" s="288">
        <f t="shared" si="22"/>
        <v>0</v>
      </c>
      <c r="F112" s="288" t="str">
        <f>IF($C$107="","",IF('⑧1.活動計画変更（販促）'!$C$26="変更",'⑦2.変更活動積算内訳（販促）'!M112,'①7.積算内訳（販促）'!F111))</f>
        <v/>
      </c>
      <c r="G112" s="288" t="str">
        <f>IF($C$107="","",IF('⑧1.活動計画変更（販促）'!$C$26="変更",'⑦2.変更活動積算内訳（販促）'!N112,'①7.積算内訳（販促）'!G111))</f>
        <v/>
      </c>
      <c r="H112" s="753" t="str">
        <f>IF($C$107="","",IF('⑧1.活動計画変更（販促）'!$C$26="変更",'⑦2.変更活動積算内訳（販促）'!O112,'①7.積算内訳（販促）'!H111))</f>
        <v/>
      </c>
      <c r="I112" s="1780"/>
      <c r="J112" s="264" t="s">
        <v>151</v>
      </c>
      <c r="K112" s="265"/>
      <c r="L112" s="288" t="str">
        <f t="shared" si="23"/>
        <v/>
      </c>
      <c r="M112" s="266"/>
      <c r="N112" s="266"/>
      <c r="O112" s="266"/>
      <c r="P112" s="1367"/>
      <c r="Q112" s="1371"/>
      <c r="R112" s="1372"/>
      <c r="S112" s="268"/>
      <c r="T112" s="270"/>
      <c r="U112" s="180"/>
    </row>
    <row r="113" spans="2:21" ht="19.5" customHeight="1">
      <c r="B113" s="1364"/>
      <c r="C113" s="264" t="s">
        <v>152</v>
      </c>
      <c r="D113" s="265"/>
      <c r="E113" s="288">
        <f t="shared" si="22"/>
        <v>0</v>
      </c>
      <c r="F113" s="754" t="str">
        <f>IF($C$107="","",IF('⑧1.活動計画変更（販促）'!$C$26="変更",'⑦2.変更活動積算内訳（販促）'!M113,'①7.積算内訳（販促）'!F112))</f>
        <v/>
      </c>
      <c r="G113" s="754" t="str">
        <f>IF($C$107="","",IF('⑧1.活動計画変更（販促）'!$C$26="変更",'⑦2.変更活動積算内訳（販促）'!N113,'①7.積算内訳（販促）'!G112))</f>
        <v/>
      </c>
      <c r="H113" s="753" t="str">
        <f>IF($C$107="","",IF('⑧1.活動計画変更（販促）'!$C$26="変更",'⑦2.変更活動積算内訳（販促）'!O113,'①7.積算内訳（販促）'!H112))</f>
        <v/>
      </c>
      <c r="I113" s="1780"/>
      <c r="J113" s="264" t="s">
        <v>152</v>
      </c>
      <c r="K113" s="265"/>
      <c r="L113" s="288" t="str">
        <f t="shared" si="23"/>
        <v/>
      </c>
      <c r="M113" s="278"/>
      <c r="N113" s="278"/>
      <c r="O113" s="278"/>
      <c r="P113" s="1367"/>
      <c r="Q113" s="1371"/>
      <c r="R113" s="1372"/>
      <c r="S113" s="268"/>
      <c r="T113" s="270"/>
      <c r="U113" s="180"/>
    </row>
    <row r="114" spans="2:21" ht="19.5" customHeight="1">
      <c r="B114" s="1364"/>
      <c r="C114" s="272" t="s">
        <v>631</v>
      </c>
      <c r="D114" s="265"/>
      <c r="E114" s="288">
        <f t="shared" si="22"/>
        <v>0</v>
      </c>
      <c r="F114" s="288" t="str">
        <f>IF($C$107="","",IF('⑧1.活動計画変更（販促）'!$C$26="変更",'⑦2.変更活動積算内訳（販促）'!M114,'①7.積算内訳（販促）'!F113))</f>
        <v/>
      </c>
      <c r="G114" s="288" t="str">
        <f>IF($C$107="","",IF('⑧1.活動計画変更（販促）'!$C$26="変更",'⑦2.変更活動積算内訳（販促）'!N114,'①7.積算内訳（販促）'!G113))</f>
        <v/>
      </c>
      <c r="H114" s="753" t="str">
        <f>IF($C$107="","",IF('⑧1.活動計画変更（販促）'!$C$26="変更",'⑦2.変更活動積算内訳（販促）'!O114,'①7.積算内訳（販促）'!H113))</f>
        <v/>
      </c>
      <c r="I114" s="1780"/>
      <c r="J114" s="272" t="s">
        <v>631</v>
      </c>
      <c r="K114" s="265"/>
      <c r="L114" s="288" t="str">
        <f t="shared" si="23"/>
        <v/>
      </c>
      <c r="M114" s="266"/>
      <c r="N114" s="266"/>
      <c r="O114" s="266"/>
      <c r="P114" s="1367"/>
      <c r="Q114" s="1371"/>
      <c r="R114" s="1372"/>
      <c r="S114" s="268"/>
      <c r="T114" s="270"/>
      <c r="U114" s="180"/>
    </row>
    <row r="115" spans="2:21" ht="19.5" customHeight="1">
      <c r="B115" s="1364"/>
      <c r="C115" s="264" t="s">
        <v>153</v>
      </c>
      <c r="D115" s="265"/>
      <c r="E115" s="288">
        <f t="shared" si="22"/>
        <v>0</v>
      </c>
      <c r="F115" s="288" t="str">
        <f>IF($C$107="","",IF('⑧1.活動計画変更（販促）'!$C$26="変更",'⑦2.変更活動積算内訳（販促）'!M115,'①7.積算内訳（販促）'!F114))</f>
        <v/>
      </c>
      <c r="G115" s="288" t="str">
        <f>IF($C$107="","",IF('⑧1.活動計画変更（販促）'!$C$26="変更",'⑦2.変更活動積算内訳（販促）'!N115,'①7.積算内訳（販促）'!G114))</f>
        <v/>
      </c>
      <c r="H115" s="753" t="str">
        <f>IF($C$107="","",IF('⑧1.活動計画変更（販促）'!$C$26="変更",'⑦2.変更活動積算内訳（販促）'!O115,'①7.積算内訳（販促）'!H114))</f>
        <v/>
      </c>
      <c r="I115" s="1780"/>
      <c r="J115" s="264" t="s">
        <v>153</v>
      </c>
      <c r="K115" s="265"/>
      <c r="L115" s="288" t="str">
        <f t="shared" si="23"/>
        <v/>
      </c>
      <c r="M115" s="266"/>
      <c r="N115" s="266"/>
      <c r="O115" s="266"/>
      <c r="P115" s="1367"/>
      <c r="Q115" s="1371"/>
      <c r="R115" s="1372"/>
      <c r="S115" s="268"/>
      <c r="T115" s="270"/>
      <c r="U115" s="180"/>
    </row>
    <row r="116" spans="2:21" ht="19.5" customHeight="1" thickBot="1">
      <c r="B116" s="1365"/>
      <c r="C116" s="273" t="s">
        <v>154</v>
      </c>
      <c r="D116" s="758" t="str">
        <f>IF('①7.積算内訳（販促）'!D115="","",'①7.積算内訳（販促）'!D115)</f>
        <v/>
      </c>
      <c r="E116" s="289">
        <f>SUM(F116:H116)</f>
        <v>0</v>
      </c>
      <c r="F116" s="289" t="str">
        <f>IF($C$107="","",IF('⑧1.活動計画変更（販促）'!$C$26="変更",'⑦2.変更活動積算内訳（販促）'!M116,'①7.積算内訳（販促）'!F115))</f>
        <v/>
      </c>
      <c r="G116" s="289" t="str">
        <f>IF($C$107="","",IF('⑧1.活動計画変更（販促）'!$C$26="変更",'⑦2.変更活動積算内訳（販促）'!N116,'①7.積算内訳（販促）'!G115))</f>
        <v/>
      </c>
      <c r="H116" s="755" t="str">
        <f>IF($C$107="","",IF('⑧1.活動計画変更（販促）'!$C$26="変更",'⑦2.変更活動積算内訳（販促）'!O116,'①7.積算内訳（販促）'!H115))</f>
        <v/>
      </c>
      <c r="I116" s="1781"/>
      <c r="J116" s="273" t="s">
        <v>154</v>
      </c>
      <c r="K116" s="274"/>
      <c r="L116" s="289" t="str">
        <f t="shared" si="23"/>
        <v/>
      </c>
      <c r="M116" s="275"/>
      <c r="N116" s="275"/>
      <c r="O116" s="275"/>
      <c r="P116" s="1368"/>
      <c r="Q116" s="1381"/>
      <c r="R116" s="1382"/>
      <c r="S116" s="268"/>
      <c r="T116" s="270"/>
      <c r="U116" s="180"/>
    </row>
    <row r="117" spans="2:21" ht="37.5" customHeight="1">
      <c r="B117" s="285" t="str">
        <f>IF('⑧1.活動計画変更（販促）'!B28="","",'⑧1.活動計画変更（販促）'!B28)</f>
        <v/>
      </c>
      <c r="C117" s="1359" t="str">
        <f>IF(B117="","",IF('⑧1.活動計画変更（販促）'!D28="","",'⑧1.活動計画変更（販促）'!D28))</f>
        <v/>
      </c>
      <c r="D117" s="1360"/>
      <c r="E117" s="286">
        <f>SUM(E118:E126)</f>
        <v>0</v>
      </c>
      <c r="F117" s="286">
        <f>SUM(F118:F126)</f>
        <v>0</v>
      </c>
      <c r="G117" s="286">
        <f>SUM(G118:G126)</f>
        <v>0</v>
      </c>
      <c r="H117" s="757">
        <f>SUM(H118:H126)</f>
        <v>0</v>
      </c>
      <c r="I117" s="760" t="str">
        <f>IF('⑧1.活動計画変更（販促）'!C29="変更",'⑧1.活動計画変更（販促）'!B28,IF('⑧1.活動計画変更（販促）'!C29="中止",'⑧1.活動計画変更（販促）'!B28,""))</f>
        <v/>
      </c>
      <c r="J117" s="1377" t="str">
        <f>IF('⑧1.活動計画変更（販促）'!C29="変更",'⑧1.活動計画変更（販促）'!D29,"")</f>
        <v/>
      </c>
      <c r="K117" s="1378"/>
      <c r="L117" s="286" t="str">
        <f>IF(SUM(L118:L126)=0,"",SUM(L118:L126))</f>
        <v/>
      </c>
      <c r="M117" s="286" t="str">
        <f>IF(SUM(M118:M126)=0,"",SUM(M118:M126))</f>
        <v/>
      </c>
      <c r="N117" s="286" t="str">
        <f>IF(SUM(N118:N126)=0,"",SUM(N118:N126))</f>
        <v/>
      </c>
      <c r="O117" s="286" t="str">
        <f>IF(SUM(O118:O126)=0,"",SUM(O118:O126))</f>
        <v/>
      </c>
      <c r="P117" s="280"/>
      <c r="Q117" s="1361"/>
      <c r="R117" s="1362"/>
      <c r="S117" s="259"/>
      <c r="T117" s="257"/>
      <c r="U117" s="180"/>
    </row>
    <row r="118" spans="2:21" ht="19.5" customHeight="1">
      <c r="B118" s="1363"/>
      <c r="C118" s="260" t="s">
        <v>147</v>
      </c>
      <c r="D118" s="261"/>
      <c r="E118" s="287">
        <f>SUM(F118:H118)</f>
        <v>0</v>
      </c>
      <c r="F118" s="287" t="str">
        <f>IF($C$117="","",IF('⑧1.活動計画変更（販促）'!$C$28="変更",'⑦2.変更活動積算内訳（販促）'!M118,'①7.積算内訳（販促）'!F117))</f>
        <v/>
      </c>
      <c r="G118" s="287" t="str">
        <f>IF($C$117="","",IF('⑧1.活動計画変更（販促）'!$C$28="変更",'⑦2.変更活動積算内訳（販促）'!N118,'①7.積算内訳（販促）'!G117))</f>
        <v/>
      </c>
      <c r="H118" s="752" t="str">
        <f>IF($C$117="","",IF('⑧1.活動計画変更（販促）'!$C$28="変更",'⑦2.変更活動積算内訳（販促）'!O118,'①7.積算内訳（販促）'!H117))</f>
        <v/>
      </c>
      <c r="I118" s="1779" t="str">
        <f>IF('⑧1.活動計画変更（販促）'!C29="選択","",IF('⑧1.活動計画変更（販促）'!C29="変更",'⑧1.活動計画変更（販促）'!C29,IF('⑧1.活動計画変更（販促）'!C29="中止","中止","")))</f>
        <v/>
      </c>
      <c r="J118" s="260" t="s">
        <v>147</v>
      </c>
      <c r="K118" s="261"/>
      <c r="L118" s="287" t="str">
        <f>IF(SUM(M118:O118)=0,"",SUM(M118:O118))</f>
        <v/>
      </c>
      <c r="M118" s="262"/>
      <c r="N118" s="262"/>
      <c r="O118" s="262"/>
      <c r="P118" s="1366"/>
      <c r="Q118" s="1369"/>
      <c r="R118" s="1370"/>
      <c r="S118" s="268"/>
      <c r="T118" s="270"/>
      <c r="U118" s="180"/>
    </row>
    <row r="119" spans="2:21" ht="19.5" customHeight="1">
      <c r="B119" s="1364"/>
      <c r="C119" s="264" t="s">
        <v>148</v>
      </c>
      <c r="D119" s="265"/>
      <c r="E119" s="288">
        <f t="shared" ref="E119:E125" si="24">SUM(F119:H119)</f>
        <v>0</v>
      </c>
      <c r="F119" s="288" t="str">
        <f>IF($C$117="","",IF('⑧1.活動計画変更（販促）'!$C$28="変更",'⑦2.変更活動積算内訳（販促）'!M119,'①7.積算内訳（販促）'!F118))</f>
        <v/>
      </c>
      <c r="G119" s="288" t="str">
        <f>IF($C$117="","",IF('⑧1.活動計画変更（販促）'!$C$28="変更",'⑦2.変更活動積算内訳（販促）'!N119,'①7.積算内訳（販促）'!G118))</f>
        <v/>
      </c>
      <c r="H119" s="753" t="str">
        <f>IF($C$117="","",IF('⑧1.活動計画変更（販促）'!$C$28="変更",'⑦2.変更活動積算内訳（販促）'!O119,'①7.積算内訳（販促）'!H118))</f>
        <v/>
      </c>
      <c r="I119" s="1780"/>
      <c r="J119" s="264" t="s">
        <v>148</v>
      </c>
      <c r="K119" s="265"/>
      <c r="L119" s="288" t="str">
        <f t="shared" ref="L119:L126" si="25">IF(SUM(M119:O119)=0,"",SUM(M119:O119))</f>
        <v/>
      </c>
      <c r="M119" s="266"/>
      <c r="N119" s="266"/>
      <c r="O119" s="266"/>
      <c r="P119" s="1367"/>
      <c r="Q119" s="1371"/>
      <c r="R119" s="1372"/>
      <c r="S119" s="259"/>
      <c r="T119" s="257"/>
      <c r="U119" s="180"/>
    </row>
    <row r="120" spans="2:21" ht="19.5" customHeight="1">
      <c r="B120" s="1364"/>
      <c r="C120" s="264" t="s">
        <v>149</v>
      </c>
      <c r="D120" s="265"/>
      <c r="E120" s="288">
        <f t="shared" si="24"/>
        <v>0</v>
      </c>
      <c r="F120" s="288" t="str">
        <f>IF($C$117="","",IF('⑧1.活動計画変更（販促）'!$C$28="変更",'⑦2.変更活動積算内訳（販促）'!M120,'①7.積算内訳（販促）'!F119))</f>
        <v/>
      </c>
      <c r="G120" s="288" t="str">
        <f>IF($C$117="","",IF('⑧1.活動計画変更（販促）'!$C$28="変更",'⑦2.変更活動積算内訳（販促）'!N120,'①7.積算内訳（販促）'!G119))</f>
        <v/>
      </c>
      <c r="H120" s="753" t="str">
        <f>IF($C$117="","",IF('⑧1.活動計画変更（販促）'!$C$28="変更",'⑦2.変更活動積算内訳（販促）'!O120,'①7.積算内訳（販促）'!H119))</f>
        <v/>
      </c>
      <c r="I120" s="1780"/>
      <c r="J120" s="264" t="s">
        <v>149</v>
      </c>
      <c r="K120" s="265"/>
      <c r="L120" s="288" t="str">
        <f t="shared" si="25"/>
        <v/>
      </c>
      <c r="M120" s="266"/>
      <c r="N120" s="266"/>
      <c r="O120" s="266"/>
      <c r="P120" s="1367"/>
      <c r="Q120" s="1371"/>
      <c r="R120" s="1372"/>
      <c r="S120" s="259"/>
      <c r="T120" s="257"/>
      <c r="U120" s="180"/>
    </row>
    <row r="121" spans="2:21" ht="19.5" customHeight="1">
      <c r="B121" s="1364"/>
      <c r="C121" s="269" t="s">
        <v>150</v>
      </c>
      <c r="D121" s="265"/>
      <c r="E121" s="288">
        <f t="shared" si="24"/>
        <v>0</v>
      </c>
      <c r="F121" s="288" t="str">
        <f>IF($C$117="","",IF('⑧1.活動計画変更（販促）'!$C$28="変更",'⑦2.変更活動積算内訳（販促）'!M121,'①7.積算内訳（販促）'!F120))</f>
        <v/>
      </c>
      <c r="G121" s="288" t="str">
        <f>IF($C$117="","",IF('⑧1.活動計画変更（販促）'!$C$28="変更",'⑦2.変更活動積算内訳（販促）'!N121,'①7.積算内訳（販促）'!G120))</f>
        <v/>
      </c>
      <c r="H121" s="753" t="str">
        <f>IF($C$117="","",IF('⑧1.活動計画変更（販促）'!$C$28="変更",'⑦2.変更活動積算内訳（販促）'!O121,'①7.積算内訳（販促）'!H120))</f>
        <v/>
      </c>
      <c r="I121" s="1780"/>
      <c r="J121" s="269" t="s">
        <v>150</v>
      </c>
      <c r="K121" s="265"/>
      <c r="L121" s="288" t="str">
        <f t="shared" si="25"/>
        <v/>
      </c>
      <c r="M121" s="266"/>
      <c r="N121" s="266"/>
      <c r="O121" s="266"/>
      <c r="P121" s="1367"/>
      <c r="Q121" s="1371"/>
      <c r="R121" s="1372"/>
      <c r="S121" s="259"/>
      <c r="T121" s="257"/>
      <c r="U121" s="180"/>
    </row>
    <row r="122" spans="2:21" ht="19.5" customHeight="1">
      <c r="B122" s="1364"/>
      <c r="C122" s="264" t="s">
        <v>151</v>
      </c>
      <c r="D122" s="265"/>
      <c r="E122" s="288">
        <f t="shared" si="24"/>
        <v>0</v>
      </c>
      <c r="F122" s="288" t="str">
        <f>IF($C$117="","",IF('⑧1.活動計画変更（販促）'!$C$28="変更",'⑦2.変更活動積算内訳（販促）'!M122,'①7.積算内訳（販促）'!F121))</f>
        <v/>
      </c>
      <c r="G122" s="288" t="str">
        <f>IF($C$117="","",IF('⑧1.活動計画変更（販促）'!$C$28="変更",'⑦2.変更活動積算内訳（販促）'!N122,'①7.積算内訳（販促）'!G121))</f>
        <v/>
      </c>
      <c r="H122" s="753" t="str">
        <f>IF($C$117="","",IF('⑧1.活動計画変更（販促）'!$C$28="変更",'⑦2.変更活動積算内訳（販促）'!O122,'①7.積算内訳（販促）'!H121))</f>
        <v/>
      </c>
      <c r="I122" s="1780"/>
      <c r="J122" s="264" t="s">
        <v>151</v>
      </c>
      <c r="K122" s="265"/>
      <c r="L122" s="288" t="str">
        <f t="shared" si="25"/>
        <v/>
      </c>
      <c r="M122" s="266"/>
      <c r="N122" s="266"/>
      <c r="O122" s="266"/>
      <c r="P122" s="1367"/>
      <c r="Q122" s="1371"/>
      <c r="R122" s="1372"/>
      <c r="S122" s="268"/>
      <c r="T122" s="270"/>
      <c r="U122" s="180"/>
    </row>
    <row r="123" spans="2:21" ht="19.5" customHeight="1">
      <c r="B123" s="1364"/>
      <c r="C123" s="264" t="s">
        <v>152</v>
      </c>
      <c r="D123" s="265"/>
      <c r="E123" s="288">
        <f t="shared" si="24"/>
        <v>0</v>
      </c>
      <c r="F123" s="754" t="str">
        <f>IF($C$117="","",IF('⑧1.活動計画変更（販促）'!$C$28="変更",'⑦2.変更活動積算内訳（販促）'!M123,'①7.積算内訳（販促）'!F122))</f>
        <v/>
      </c>
      <c r="G123" s="754" t="str">
        <f>IF($C$117="","",IF('⑧1.活動計画変更（販促）'!$C$28="変更",'⑦2.変更活動積算内訳（販促）'!N123,'①7.積算内訳（販促）'!G122))</f>
        <v/>
      </c>
      <c r="H123" s="753" t="str">
        <f>IF($C$117="","",IF('⑧1.活動計画変更（販促）'!$C$28="変更",'⑦2.変更活動積算内訳（販促）'!O123,'①7.積算内訳（販促）'!H122))</f>
        <v/>
      </c>
      <c r="I123" s="1780"/>
      <c r="J123" s="264" t="s">
        <v>152</v>
      </c>
      <c r="K123" s="265"/>
      <c r="L123" s="288" t="str">
        <f t="shared" si="25"/>
        <v/>
      </c>
      <c r="M123" s="278"/>
      <c r="N123" s="278"/>
      <c r="O123" s="278"/>
      <c r="P123" s="1367"/>
      <c r="Q123" s="1373"/>
      <c r="R123" s="1374"/>
      <c r="S123" s="268"/>
      <c r="T123" s="270"/>
      <c r="U123" s="180"/>
    </row>
    <row r="124" spans="2:21" ht="19.5" customHeight="1">
      <c r="B124" s="1364"/>
      <c r="C124" s="272" t="s">
        <v>631</v>
      </c>
      <c r="D124" s="265"/>
      <c r="E124" s="288">
        <f t="shared" si="24"/>
        <v>0</v>
      </c>
      <c r="F124" s="288" t="str">
        <f>IF($C$117="","",IF('⑧1.活動計画変更（販促）'!$C$28="変更",'⑦2.変更活動積算内訳（販促）'!M124,'①7.積算内訳（販促）'!F123))</f>
        <v/>
      </c>
      <c r="G124" s="288" t="str">
        <f>IF($C$117="","",IF('⑧1.活動計画変更（販促）'!$C$28="変更",'⑦2.変更活動積算内訳（販促）'!N124,'①7.積算内訳（販促）'!G123))</f>
        <v/>
      </c>
      <c r="H124" s="753" t="str">
        <f>IF($C$117="","",IF('⑧1.活動計画変更（販促）'!$C$28="変更",'⑦2.変更活動積算内訳（販促）'!O124,'①7.積算内訳（販促）'!H123))</f>
        <v/>
      </c>
      <c r="I124" s="1780"/>
      <c r="J124" s="272" t="s">
        <v>631</v>
      </c>
      <c r="K124" s="265"/>
      <c r="L124" s="288" t="str">
        <f t="shared" si="25"/>
        <v/>
      </c>
      <c r="M124" s="266"/>
      <c r="N124" s="266"/>
      <c r="O124" s="266"/>
      <c r="P124" s="1367"/>
      <c r="Q124" s="1371"/>
      <c r="R124" s="1372"/>
      <c r="S124" s="268"/>
      <c r="T124" s="270"/>
      <c r="U124" s="180"/>
    </row>
    <row r="125" spans="2:21" ht="19.5" customHeight="1">
      <c r="B125" s="1364"/>
      <c r="C125" s="264" t="s">
        <v>153</v>
      </c>
      <c r="D125" s="265"/>
      <c r="E125" s="288">
        <f t="shared" si="24"/>
        <v>0</v>
      </c>
      <c r="F125" s="288" t="str">
        <f>IF($C$117="","",IF('⑧1.活動計画変更（販促）'!$C$28="変更",'⑦2.変更活動積算内訳（販促）'!M125,'①7.積算内訳（販促）'!F124))</f>
        <v/>
      </c>
      <c r="G125" s="288" t="str">
        <f>IF($C$117="","",IF('⑧1.活動計画変更（販促）'!$C$28="変更",'⑦2.変更活動積算内訳（販促）'!N125,'①7.積算内訳（販促）'!G124))</f>
        <v/>
      </c>
      <c r="H125" s="753" t="str">
        <f>IF($C$117="","",IF('⑧1.活動計画変更（販促）'!$C$28="変更",'⑦2.変更活動積算内訳（販促）'!O125,'①7.積算内訳（販促）'!H124))</f>
        <v/>
      </c>
      <c r="I125" s="1780"/>
      <c r="J125" s="264" t="s">
        <v>153</v>
      </c>
      <c r="K125" s="265"/>
      <c r="L125" s="288" t="str">
        <f t="shared" si="25"/>
        <v/>
      </c>
      <c r="M125" s="266"/>
      <c r="N125" s="266"/>
      <c r="O125" s="266"/>
      <c r="P125" s="1367"/>
      <c r="Q125" s="1371"/>
      <c r="R125" s="1372"/>
      <c r="S125" s="268"/>
      <c r="T125" s="270"/>
      <c r="U125" s="180"/>
    </row>
    <row r="126" spans="2:21" ht="19.5" customHeight="1" thickBot="1">
      <c r="B126" s="1365"/>
      <c r="C126" s="273" t="s">
        <v>154</v>
      </c>
      <c r="D126" s="758" t="str">
        <f>IF('①7.積算内訳（販促）'!D125="","",'①7.積算内訳（販促）'!D125)</f>
        <v/>
      </c>
      <c r="E126" s="289">
        <f>SUM(F126:H126)</f>
        <v>0</v>
      </c>
      <c r="F126" s="289" t="str">
        <f>IF($C$117="","",IF('⑧1.活動計画変更（販促）'!$C$28="変更",'⑦2.変更活動積算内訳（販促）'!M126,'①7.積算内訳（販促）'!F125))</f>
        <v/>
      </c>
      <c r="G126" s="289" t="str">
        <f>IF($C$117="","",IF('⑧1.活動計画変更（販促）'!$C$28="変更",'⑦2.変更活動積算内訳（販促）'!N126,'①7.積算内訳（販促）'!G125))</f>
        <v/>
      </c>
      <c r="H126" s="755" t="str">
        <f>IF($C$117="","",IF('⑧1.活動計画変更（販促）'!$C$28="変更",'⑦2.変更活動積算内訳（販促）'!O126,'①7.積算内訳（販促）'!H125))</f>
        <v/>
      </c>
      <c r="I126" s="1781"/>
      <c r="J126" s="273" t="s">
        <v>154</v>
      </c>
      <c r="K126" s="274"/>
      <c r="L126" s="289" t="str">
        <f t="shared" si="25"/>
        <v/>
      </c>
      <c r="M126" s="275"/>
      <c r="N126" s="275"/>
      <c r="O126" s="275"/>
      <c r="P126" s="1368"/>
      <c r="Q126" s="1375"/>
      <c r="R126" s="1376"/>
      <c r="S126" s="268"/>
      <c r="T126" s="270"/>
      <c r="U126" s="180"/>
    </row>
    <row r="127" spans="2:21" ht="37.5" customHeight="1">
      <c r="B127" s="204" t="str">
        <f>IF('⑧1.活動計画変更（販促）'!B30="","",'⑧1.活動計画変更（販促）'!B30)</f>
        <v/>
      </c>
      <c r="C127" s="1377" t="str">
        <f>IF(B127="","",IF('⑧1.活動計画変更（販促）'!D30="","",'⑧1.活動計画変更（販促）'!D30))</f>
        <v/>
      </c>
      <c r="D127" s="1378"/>
      <c r="E127" s="284">
        <f>SUM(E128:E136)</f>
        <v>0</v>
      </c>
      <c r="F127" s="284">
        <f>SUM(F128:F136)</f>
        <v>0</v>
      </c>
      <c r="G127" s="284">
        <f>SUM(G128:G136)</f>
        <v>0</v>
      </c>
      <c r="H127" s="756">
        <f>SUM(H128:H136)</f>
        <v>0</v>
      </c>
      <c r="I127" s="760" t="str">
        <f>IF('⑧1.活動計画変更（販促）'!C31="変更",'⑧1.活動計画変更（販促）'!B30,IF('⑧1.活動計画変更（販促）'!C31="中止",'⑧1.活動計画変更（販促）'!B30,""))</f>
        <v/>
      </c>
      <c r="J127" s="1377" t="str">
        <f>IF('⑧1.活動計画変更（販促）'!C31="変更",'⑧1.活動計画変更（販促）'!D31,"")</f>
        <v/>
      </c>
      <c r="K127" s="1378"/>
      <c r="L127" s="284" t="str">
        <f>IF(SUM(L128:L136)=0,"",SUM(L128:L136))</f>
        <v/>
      </c>
      <c r="M127" s="284" t="str">
        <f>IF(SUM(M128:M136)=0,"",SUM(M128:M136))</f>
        <v/>
      </c>
      <c r="N127" s="284" t="str">
        <f>IF(SUM(N128:N136)=0,"",SUM(N128:N136))</f>
        <v/>
      </c>
      <c r="O127" s="284" t="str">
        <f>IF(SUM(O128:O136)=0,"",SUM(O128:O136))</f>
        <v/>
      </c>
      <c r="P127" s="277"/>
      <c r="Q127" s="1379"/>
      <c r="R127" s="1380"/>
      <c r="S127" s="259"/>
      <c r="T127" s="257"/>
      <c r="U127" s="180"/>
    </row>
    <row r="128" spans="2:21" ht="19.5" customHeight="1">
      <c r="B128" s="1363"/>
      <c r="C128" s="260" t="s">
        <v>147</v>
      </c>
      <c r="D128" s="261"/>
      <c r="E128" s="287">
        <f>SUM(F128:H128)</f>
        <v>0</v>
      </c>
      <c r="F128" s="287" t="str">
        <f>IF($C$127="","",IF('⑧1.活動計画変更（販促）'!$C$30="変更",'⑦2.変更活動積算内訳（販促）'!M128,'①7.積算内訳（販促）'!F127))</f>
        <v/>
      </c>
      <c r="G128" s="287" t="str">
        <f>IF($C$127="","",IF('⑧1.活動計画変更（販促）'!$C$30="変更",'⑦2.変更活動積算内訳（販促）'!N128,'①7.積算内訳（販促）'!G127))</f>
        <v/>
      </c>
      <c r="H128" s="752" t="str">
        <f>IF($C$127="","",IF('⑧1.活動計画変更（販促）'!$C$30="変更",'⑦2.変更活動積算内訳（販促）'!O128,'①7.積算内訳（販促）'!H127))</f>
        <v/>
      </c>
      <c r="I128" s="1779" t="str">
        <f>IF('⑧1.活動計画変更（販促）'!C31="選択","",IF('⑧1.活動計画変更（販促）'!C31="変更",'⑧1.活動計画変更（販促）'!C31,IF('⑧1.活動計画変更（販促）'!C31="中止","中止","")))</f>
        <v/>
      </c>
      <c r="J128" s="260" t="s">
        <v>147</v>
      </c>
      <c r="K128" s="261"/>
      <c r="L128" s="287" t="str">
        <f>IF(SUM(M128:O128)=0,"",SUM(M128:O128))</f>
        <v/>
      </c>
      <c r="M128" s="262"/>
      <c r="N128" s="262"/>
      <c r="O128" s="262"/>
      <c r="P128" s="1366"/>
      <c r="Q128" s="1369"/>
      <c r="R128" s="1370"/>
      <c r="S128" s="268"/>
      <c r="T128" s="270"/>
      <c r="U128" s="180"/>
    </row>
    <row r="129" spans="2:21" ht="19.5" customHeight="1">
      <c r="B129" s="1364"/>
      <c r="C129" s="264" t="s">
        <v>148</v>
      </c>
      <c r="D129" s="265"/>
      <c r="E129" s="288">
        <f t="shared" ref="E129:E135" si="26">SUM(F129:H129)</f>
        <v>0</v>
      </c>
      <c r="F129" s="288" t="str">
        <f>IF($C$127="","",IF('⑧1.活動計画変更（販促）'!$C$30="変更",'⑦2.変更活動積算内訳（販促）'!M129,'①7.積算内訳（販促）'!F128))</f>
        <v/>
      </c>
      <c r="G129" s="288" t="str">
        <f>IF($C$127="","",IF('⑧1.活動計画変更（販促）'!$C$30="変更",'⑦2.変更活動積算内訳（販促）'!N129,'①7.積算内訳（販促）'!G128))</f>
        <v/>
      </c>
      <c r="H129" s="753" t="str">
        <f>IF($C$127="","",IF('⑧1.活動計画変更（販促）'!$C$30="変更",'⑦2.変更活動積算内訳（販促）'!O129,'①7.積算内訳（販促）'!H128))</f>
        <v/>
      </c>
      <c r="I129" s="1780"/>
      <c r="J129" s="264" t="s">
        <v>148</v>
      </c>
      <c r="K129" s="265"/>
      <c r="L129" s="288" t="str">
        <f t="shared" ref="L129:L136" si="27">IF(SUM(M129:O129)=0,"",SUM(M129:O129))</f>
        <v/>
      </c>
      <c r="M129" s="266"/>
      <c r="N129" s="266"/>
      <c r="O129" s="266"/>
      <c r="P129" s="1367"/>
      <c r="Q129" s="1371"/>
      <c r="R129" s="1372"/>
      <c r="S129" s="259"/>
      <c r="T129" s="257"/>
      <c r="U129" s="180"/>
    </row>
    <row r="130" spans="2:21" ht="19.5" customHeight="1">
      <c r="B130" s="1364"/>
      <c r="C130" s="264" t="s">
        <v>149</v>
      </c>
      <c r="D130" s="265"/>
      <c r="E130" s="288">
        <f t="shared" si="26"/>
        <v>0</v>
      </c>
      <c r="F130" s="288" t="str">
        <f>IF($C$127="","",IF('⑧1.活動計画変更（販促）'!$C$30="変更",'⑦2.変更活動積算内訳（販促）'!M130,'①7.積算内訳（販促）'!F129))</f>
        <v/>
      </c>
      <c r="G130" s="288" t="str">
        <f>IF($C$127="","",IF('⑧1.活動計画変更（販促）'!$C$30="変更",'⑦2.変更活動積算内訳（販促）'!N130,'①7.積算内訳（販促）'!G129))</f>
        <v/>
      </c>
      <c r="H130" s="753" t="str">
        <f>IF($C$127="","",IF('⑧1.活動計画変更（販促）'!$C$30="変更",'⑦2.変更活動積算内訳（販促）'!O130,'①7.積算内訳（販促）'!H129))</f>
        <v/>
      </c>
      <c r="I130" s="1780"/>
      <c r="J130" s="264" t="s">
        <v>149</v>
      </c>
      <c r="K130" s="265"/>
      <c r="L130" s="288" t="str">
        <f t="shared" si="27"/>
        <v/>
      </c>
      <c r="M130" s="266"/>
      <c r="N130" s="266"/>
      <c r="O130" s="266"/>
      <c r="P130" s="1367"/>
      <c r="Q130" s="1371"/>
      <c r="R130" s="1372"/>
      <c r="S130" s="259"/>
      <c r="T130" s="257"/>
      <c r="U130" s="180"/>
    </row>
    <row r="131" spans="2:21" ht="19.5" customHeight="1">
      <c r="B131" s="1364"/>
      <c r="C131" s="269" t="s">
        <v>150</v>
      </c>
      <c r="D131" s="265"/>
      <c r="E131" s="288">
        <f t="shared" si="26"/>
        <v>0</v>
      </c>
      <c r="F131" s="288" t="str">
        <f>IF($C$127="","",IF('⑧1.活動計画変更（販促）'!$C$30="変更",'⑦2.変更活動積算内訳（販促）'!M131,'①7.積算内訳（販促）'!F130))</f>
        <v/>
      </c>
      <c r="G131" s="288" t="str">
        <f>IF($C$127="","",IF('⑧1.活動計画変更（販促）'!$C$30="変更",'⑦2.変更活動積算内訳（販促）'!N131,'①7.積算内訳（販促）'!G130))</f>
        <v/>
      </c>
      <c r="H131" s="753" t="str">
        <f>IF($C$127="","",IF('⑧1.活動計画変更（販促）'!$C$30="変更",'⑦2.変更活動積算内訳（販促）'!O131,'①7.積算内訳（販促）'!H130))</f>
        <v/>
      </c>
      <c r="I131" s="1780"/>
      <c r="J131" s="269" t="s">
        <v>150</v>
      </c>
      <c r="K131" s="265"/>
      <c r="L131" s="288" t="str">
        <f t="shared" si="27"/>
        <v/>
      </c>
      <c r="M131" s="266"/>
      <c r="N131" s="266"/>
      <c r="O131" s="266"/>
      <c r="P131" s="1367"/>
      <c r="Q131" s="1371"/>
      <c r="R131" s="1372"/>
      <c r="S131" s="259"/>
      <c r="T131" s="257"/>
      <c r="U131" s="180"/>
    </row>
    <row r="132" spans="2:21" ht="19.5" customHeight="1">
      <c r="B132" s="1364"/>
      <c r="C132" s="264" t="s">
        <v>151</v>
      </c>
      <c r="D132" s="265"/>
      <c r="E132" s="288">
        <f t="shared" si="26"/>
        <v>0</v>
      </c>
      <c r="F132" s="288" t="str">
        <f>IF($C$127="","",IF('⑧1.活動計画変更（販促）'!$C$30="変更",'⑦2.変更活動積算内訳（販促）'!M132,'①7.積算内訳（販促）'!F131))</f>
        <v/>
      </c>
      <c r="G132" s="288" t="str">
        <f>IF($C$127="","",IF('⑧1.活動計画変更（販促）'!$C$30="変更",'⑦2.変更活動積算内訳（販促）'!N132,'①7.積算内訳（販促）'!G131))</f>
        <v/>
      </c>
      <c r="H132" s="753" t="str">
        <f>IF($C$127="","",IF('⑧1.活動計画変更（販促）'!$C$30="変更",'⑦2.変更活動積算内訳（販促）'!O132,'①7.積算内訳（販促）'!H131))</f>
        <v/>
      </c>
      <c r="I132" s="1780"/>
      <c r="J132" s="264" t="s">
        <v>151</v>
      </c>
      <c r="K132" s="265"/>
      <c r="L132" s="288" t="str">
        <f t="shared" si="27"/>
        <v/>
      </c>
      <c r="M132" s="266"/>
      <c r="N132" s="266"/>
      <c r="O132" s="266"/>
      <c r="P132" s="1367"/>
      <c r="Q132" s="1371"/>
      <c r="R132" s="1372"/>
      <c r="S132" s="268"/>
      <c r="T132" s="270"/>
      <c r="U132" s="180"/>
    </row>
    <row r="133" spans="2:21" ht="19.5" customHeight="1">
      <c r="B133" s="1364"/>
      <c r="C133" s="264" t="s">
        <v>152</v>
      </c>
      <c r="D133" s="265"/>
      <c r="E133" s="288">
        <f t="shared" si="26"/>
        <v>0</v>
      </c>
      <c r="F133" s="754" t="str">
        <f>IF($C$127="","",IF('⑧1.活動計画変更（販促）'!$C$30="変更",'⑦2.変更活動積算内訳（販促）'!M133,'①7.積算内訳（販促）'!F132))</f>
        <v/>
      </c>
      <c r="G133" s="754" t="str">
        <f>IF($C$127="","",IF('⑧1.活動計画変更（販促）'!$C$30="変更",'⑦2.変更活動積算内訳（販促）'!N133,'①7.積算内訳（販促）'!G132))</f>
        <v/>
      </c>
      <c r="H133" s="753" t="str">
        <f>IF($C$127="","",IF('⑧1.活動計画変更（販促）'!$C$30="変更",'⑦2.変更活動積算内訳（販促）'!O133,'①7.積算内訳（販促）'!H132))</f>
        <v/>
      </c>
      <c r="I133" s="1780"/>
      <c r="J133" s="264" t="s">
        <v>152</v>
      </c>
      <c r="K133" s="265"/>
      <c r="L133" s="288" t="str">
        <f t="shared" si="27"/>
        <v/>
      </c>
      <c r="M133" s="278"/>
      <c r="N133" s="278"/>
      <c r="O133" s="278"/>
      <c r="P133" s="1367"/>
      <c r="Q133" s="1371"/>
      <c r="R133" s="1372"/>
      <c r="S133" s="268"/>
      <c r="T133" s="270"/>
      <c r="U133" s="180"/>
    </row>
    <row r="134" spans="2:21" ht="19.5" customHeight="1">
      <c r="B134" s="1364"/>
      <c r="C134" s="272" t="s">
        <v>631</v>
      </c>
      <c r="D134" s="265"/>
      <c r="E134" s="288">
        <f t="shared" si="26"/>
        <v>0</v>
      </c>
      <c r="F134" s="288" t="str">
        <f>IF($C$127="","",IF('⑧1.活動計画変更（販促）'!$C$30="変更",'⑦2.変更活動積算内訳（販促）'!M134,'①7.積算内訳（販促）'!F133))</f>
        <v/>
      </c>
      <c r="G134" s="288" t="str">
        <f>IF($C$127="","",IF('⑧1.活動計画変更（販促）'!$C$30="変更",'⑦2.変更活動積算内訳（販促）'!N134,'①7.積算内訳（販促）'!G133))</f>
        <v/>
      </c>
      <c r="H134" s="753" t="str">
        <f>IF($C$127="","",IF('⑧1.活動計画変更（販促）'!$C$30="変更",'⑦2.変更活動積算内訳（販促）'!O134,'①7.積算内訳（販促）'!H133))</f>
        <v/>
      </c>
      <c r="I134" s="1780"/>
      <c r="J134" s="272" t="s">
        <v>631</v>
      </c>
      <c r="K134" s="265"/>
      <c r="L134" s="288" t="str">
        <f t="shared" si="27"/>
        <v/>
      </c>
      <c r="M134" s="266"/>
      <c r="N134" s="266"/>
      <c r="O134" s="266"/>
      <c r="P134" s="1367"/>
      <c r="Q134" s="1371"/>
      <c r="R134" s="1372"/>
      <c r="S134" s="268"/>
      <c r="T134" s="270"/>
      <c r="U134" s="180"/>
    </row>
    <row r="135" spans="2:21" ht="19.5" customHeight="1">
      <c r="B135" s="1364"/>
      <c r="C135" s="264" t="s">
        <v>153</v>
      </c>
      <c r="D135" s="265"/>
      <c r="E135" s="288">
        <f t="shared" si="26"/>
        <v>0</v>
      </c>
      <c r="F135" s="288" t="str">
        <f>IF($C$127="","",IF('⑧1.活動計画変更（販促）'!$C$30="変更",'⑦2.変更活動積算内訳（販促）'!M135,'①7.積算内訳（販促）'!F134))</f>
        <v/>
      </c>
      <c r="G135" s="288" t="str">
        <f>IF($C$127="","",IF('⑧1.活動計画変更（販促）'!$C$30="変更",'⑦2.変更活動積算内訳（販促）'!N135,'①7.積算内訳（販促）'!G134))</f>
        <v/>
      </c>
      <c r="H135" s="753" t="str">
        <f>IF($C$127="","",IF('⑧1.活動計画変更（販促）'!$C$30="変更",'⑦2.変更活動積算内訳（販促）'!O135,'①7.積算内訳（販促）'!H134))</f>
        <v/>
      </c>
      <c r="I135" s="1780"/>
      <c r="J135" s="264" t="s">
        <v>153</v>
      </c>
      <c r="K135" s="265"/>
      <c r="L135" s="288" t="str">
        <f t="shared" si="27"/>
        <v/>
      </c>
      <c r="M135" s="266"/>
      <c r="N135" s="266"/>
      <c r="O135" s="266"/>
      <c r="P135" s="1367"/>
      <c r="Q135" s="1371"/>
      <c r="R135" s="1372"/>
      <c r="S135" s="268"/>
      <c r="T135" s="270"/>
      <c r="U135" s="180"/>
    </row>
    <row r="136" spans="2:21" ht="19.5" customHeight="1" thickBot="1">
      <c r="B136" s="1365"/>
      <c r="C136" s="273" t="s">
        <v>154</v>
      </c>
      <c r="D136" s="758" t="str">
        <f>IF('①7.積算内訳（販促）'!D135="","",'①7.積算内訳（販促）'!D135)</f>
        <v/>
      </c>
      <c r="E136" s="289">
        <f>SUM(F136:H136)</f>
        <v>0</v>
      </c>
      <c r="F136" s="289" t="str">
        <f>IF($C$127="","",IF('⑧1.活動計画変更（販促）'!$C$30="変更",'⑦2.変更活動積算内訳（販促）'!M136,'①7.積算内訳（販促）'!F135))</f>
        <v/>
      </c>
      <c r="G136" s="289" t="str">
        <f>IF($C$127="","",IF('⑧1.活動計画変更（販促）'!$C$30="変更",'⑦2.変更活動積算内訳（販促）'!N136,'①7.積算内訳（販促）'!G135))</f>
        <v/>
      </c>
      <c r="H136" s="755" t="str">
        <f>IF($C$127="","",IF('⑧1.活動計画変更（販促）'!$C$30="変更",'⑦2.変更活動積算内訳（販促）'!O136,'①7.積算内訳（販促）'!H135))</f>
        <v/>
      </c>
      <c r="I136" s="1781"/>
      <c r="J136" s="273" t="s">
        <v>154</v>
      </c>
      <c r="K136" s="274"/>
      <c r="L136" s="289" t="str">
        <f t="shared" si="27"/>
        <v/>
      </c>
      <c r="M136" s="275"/>
      <c r="N136" s="275"/>
      <c r="O136" s="275"/>
      <c r="P136" s="1368"/>
      <c r="Q136" s="1381"/>
      <c r="R136" s="1382"/>
      <c r="S136" s="268"/>
      <c r="T136" s="270"/>
      <c r="U136" s="180"/>
    </row>
    <row r="137" spans="2:21" ht="40.5" customHeight="1">
      <c r="B137" s="204" t="str">
        <f>IF('⑧1.活動計画変更（販促）'!B32="","",'⑧1.活動計画変更（販促）'!B32)</f>
        <v/>
      </c>
      <c r="C137" s="1377" t="str">
        <f>IF(B137="","",IF('⑧1.活動計画変更（販促）'!D32="","",'⑧1.活動計画変更（販促）'!D32))</f>
        <v/>
      </c>
      <c r="D137" s="1378"/>
      <c r="E137" s="284">
        <f>SUM(E138:E146)</f>
        <v>0</v>
      </c>
      <c r="F137" s="284">
        <f>SUM(F138:F146)</f>
        <v>0</v>
      </c>
      <c r="G137" s="284">
        <f>SUM(G138:G146)</f>
        <v>0</v>
      </c>
      <c r="H137" s="756">
        <f>SUM(H138:H146)</f>
        <v>0</v>
      </c>
      <c r="I137" s="760" t="str">
        <f>IF('⑧1.活動計画変更（販促）'!C33="変更",'⑧1.活動計画変更（販促）'!B32,IF('⑧1.活動計画変更（販促）'!C33="中止",'⑧1.活動計画変更（販促）'!B32,""))</f>
        <v/>
      </c>
      <c r="J137" s="1377" t="str">
        <f>IF('⑧1.活動計画変更（販促）'!C33="変更",'⑧1.活動計画変更（販促）'!D33,"")</f>
        <v/>
      </c>
      <c r="K137" s="1378"/>
      <c r="L137" s="284" t="str">
        <f>IF(SUM(L138:L146)=0,"",SUM(L138:L146))</f>
        <v/>
      </c>
      <c r="M137" s="284" t="str">
        <f>IF(SUM(M138:M146)=0,"",SUM(M138:M146))</f>
        <v/>
      </c>
      <c r="N137" s="284" t="str">
        <f>IF(SUM(N138:N146)=0,"",SUM(N138:N146))</f>
        <v/>
      </c>
      <c r="O137" s="284" t="str">
        <f>IF(SUM(O138:O146)=0,"",SUM(O138:O146))</f>
        <v/>
      </c>
      <c r="P137" s="279"/>
      <c r="Q137" s="1383"/>
      <c r="R137" s="1384"/>
      <c r="S137" s="259"/>
      <c r="T137" s="257"/>
      <c r="U137" s="180"/>
    </row>
    <row r="138" spans="2:21" ht="19.5" customHeight="1">
      <c r="B138" s="1363"/>
      <c r="C138" s="260" t="s">
        <v>147</v>
      </c>
      <c r="D138" s="261"/>
      <c r="E138" s="287">
        <f>SUM(F138:H138)</f>
        <v>0</v>
      </c>
      <c r="F138" s="287" t="str">
        <f>IF($C$137="","",IF('⑧1.活動計画変更（販促）'!$C$32="変更",'⑦2.変更活動積算内訳（販促）'!M138,'①7.積算内訳（販促）'!F137))</f>
        <v/>
      </c>
      <c r="G138" s="287" t="str">
        <f>IF($C$137="","",IF('⑧1.活動計画変更（販促）'!$C$32="変更",'⑦2.変更活動積算内訳（販促）'!N138,'①7.積算内訳（販促）'!G137))</f>
        <v/>
      </c>
      <c r="H138" s="752" t="str">
        <f>IF($C$137="","",IF('⑧1.活動計画変更（販促）'!$C$32="変更",'⑦2.変更活動積算内訳（販促）'!O138,'①7.積算内訳（販促）'!H137))</f>
        <v/>
      </c>
      <c r="I138" s="1779" t="str">
        <f>IF('⑧1.活動計画変更（販促）'!C33="選択","",IF('⑧1.活動計画変更（販促）'!C33="変更",'⑧1.活動計画変更（販促）'!C33,IF('⑧1.活動計画変更（販促）'!C33="中止","中止","")))</f>
        <v/>
      </c>
      <c r="J138" s="260" t="s">
        <v>147</v>
      </c>
      <c r="K138" s="261"/>
      <c r="L138" s="287" t="str">
        <f>IF(SUM(M138:O138)=0,"",SUM(M138:O138))</f>
        <v/>
      </c>
      <c r="M138" s="262"/>
      <c r="N138" s="262"/>
      <c r="O138" s="262"/>
      <c r="P138" s="1366"/>
      <c r="Q138" s="1369"/>
      <c r="R138" s="1370"/>
      <c r="S138" s="259"/>
      <c r="T138" s="257"/>
      <c r="U138" s="180"/>
    </row>
    <row r="139" spans="2:21" ht="19.5" customHeight="1">
      <c r="B139" s="1364"/>
      <c r="C139" s="264" t="s">
        <v>148</v>
      </c>
      <c r="D139" s="265"/>
      <c r="E139" s="288">
        <f t="shared" ref="E139:E145" si="28">SUM(F139:H139)</f>
        <v>0</v>
      </c>
      <c r="F139" s="288" t="str">
        <f>IF($C$137="","",IF('⑧1.活動計画変更（販促）'!$C$32="変更",'⑦2.変更活動積算内訳（販促）'!M139,'①7.積算内訳（販促）'!F138))</f>
        <v/>
      </c>
      <c r="G139" s="288" t="str">
        <f>IF($C$137="","",IF('⑧1.活動計画変更（販促）'!$C$32="変更",'⑦2.変更活動積算内訳（販促）'!N139,'①7.積算内訳（販促）'!G138))</f>
        <v/>
      </c>
      <c r="H139" s="753" t="str">
        <f>IF($C$137="","",IF('⑧1.活動計画変更（販促）'!$C$32="変更",'⑦2.変更活動積算内訳（販促）'!O139,'①7.積算内訳（販促）'!H138))</f>
        <v/>
      </c>
      <c r="I139" s="1780"/>
      <c r="J139" s="264" t="s">
        <v>148</v>
      </c>
      <c r="K139" s="265"/>
      <c r="L139" s="288" t="str">
        <f t="shared" ref="L139:L146" si="29">IF(SUM(M139:O139)=0,"",SUM(M139:O139))</f>
        <v/>
      </c>
      <c r="M139" s="266"/>
      <c r="N139" s="266"/>
      <c r="O139" s="266"/>
      <c r="P139" s="1367"/>
      <c r="Q139" s="1371"/>
      <c r="R139" s="1372"/>
      <c r="S139" s="268"/>
      <c r="T139" s="270"/>
      <c r="U139" s="180"/>
    </row>
    <row r="140" spans="2:21" ht="19.5" customHeight="1">
      <c r="B140" s="1364"/>
      <c r="C140" s="264" t="s">
        <v>149</v>
      </c>
      <c r="D140" s="265"/>
      <c r="E140" s="288">
        <f t="shared" si="28"/>
        <v>0</v>
      </c>
      <c r="F140" s="288" t="str">
        <f>IF($C$137="","",IF('⑧1.活動計画変更（販促）'!$C$32="変更",'⑦2.変更活動積算内訳（販促）'!M140,'①7.積算内訳（販促）'!F139))</f>
        <v/>
      </c>
      <c r="G140" s="288" t="str">
        <f>IF($C$137="","",IF('⑧1.活動計画変更（販促）'!$C$32="変更",'⑦2.変更活動積算内訳（販促）'!N140,'①7.積算内訳（販促）'!G139))</f>
        <v/>
      </c>
      <c r="H140" s="753" t="str">
        <f>IF($C$137="","",IF('⑧1.活動計画変更（販促）'!$C$32="変更",'⑦2.変更活動積算内訳（販促）'!O140,'①7.積算内訳（販促）'!H139))</f>
        <v/>
      </c>
      <c r="I140" s="1780"/>
      <c r="J140" s="264" t="s">
        <v>149</v>
      </c>
      <c r="K140" s="265"/>
      <c r="L140" s="288" t="str">
        <f t="shared" si="29"/>
        <v/>
      </c>
      <c r="M140" s="266"/>
      <c r="N140" s="266"/>
      <c r="O140" s="266"/>
      <c r="P140" s="1367"/>
      <c r="Q140" s="1371"/>
      <c r="R140" s="1372"/>
      <c r="S140" s="268"/>
      <c r="T140" s="270"/>
      <c r="U140" s="180"/>
    </row>
    <row r="141" spans="2:21" ht="19.5" customHeight="1">
      <c r="B141" s="1364"/>
      <c r="C141" s="269" t="s">
        <v>150</v>
      </c>
      <c r="D141" s="265"/>
      <c r="E141" s="288">
        <f t="shared" si="28"/>
        <v>0</v>
      </c>
      <c r="F141" s="288" t="str">
        <f>IF($C$137="","",IF('⑧1.活動計画変更（販促）'!$C$32="変更",'⑦2.変更活動積算内訳（販促）'!M141,'①7.積算内訳（販促）'!F140))</f>
        <v/>
      </c>
      <c r="G141" s="288" t="str">
        <f>IF($C$137="","",IF('⑧1.活動計画変更（販促）'!$C$32="変更",'⑦2.変更活動積算内訳（販促）'!N141,'①7.積算内訳（販促）'!G140))</f>
        <v/>
      </c>
      <c r="H141" s="753" t="str">
        <f>IF($C$137="","",IF('⑧1.活動計画変更（販促）'!$C$32="変更",'⑦2.変更活動積算内訳（販促）'!O141,'①7.積算内訳（販促）'!H140))</f>
        <v/>
      </c>
      <c r="I141" s="1780"/>
      <c r="J141" s="269" t="s">
        <v>150</v>
      </c>
      <c r="K141" s="265"/>
      <c r="L141" s="288" t="str">
        <f t="shared" si="29"/>
        <v/>
      </c>
      <c r="M141" s="266"/>
      <c r="N141" s="266"/>
      <c r="O141" s="266"/>
      <c r="P141" s="1367"/>
      <c r="Q141" s="1371"/>
      <c r="R141" s="1372"/>
      <c r="S141" s="268"/>
      <c r="T141" s="270"/>
      <c r="U141" s="180"/>
    </row>
    <row r="142" spans="2:21" ht="19.5" customHeight="1">
      <c r="B142" s="1364"/>
      <c r="C142" s="264" t="s">
        <v>151</v>
      </c>
      <c r="D142" s="265"/>
      <c r="E142" s="288">
        <f t="shared" si="28"/>
        <v>0</v>
      </c>
      <c r="F142" s="288" t="str">
        <f>IF($C$137="","",IF('⑧1.活動計画変更（販促）'!$C$32="変更",'⑦2.変更活動積算内訳（販促）'!M142,'①7.積算内訳（販促）'!F141))</f>
        <v/>
      </c>
      <c r="G142" s="288" t="str">
        <f>IF($C$137="","",IF('⑧1.活動計画変更（販促）'!$C$32="変更",'⑦2.変更活動積算内訳（販促）'!N142,'①7.積算内訳（販促）'!G141))</f>
        <v/>
      </c>
      <c r="H142" s="753" t="str">
        <f>IF($C$137="","",IF('⑧1.活動計画変更（販促）'!$C$32="変更",'⑦2.変更活動積算内訳（販促）'!O142,'①7.積算内訳（販促）'!H141))</f>
        <v/>
      </c>
      <c r="I142" s="1780"/>
      <c r="J142" s="264" t="s">
        <v>151</v>
      </c>
      <c r="K142" s="265"/>
      <c r="L142" s="288" t="str">
        <f t="shared" si="29"/>
        <v/>
      </c>
      <c r="M142" s="266"/>
      <c r="N142" s="266"/>
      <c r="O142" s="266"/>
      <c r="P142" s="1367"/>
      <c r="Q142" s="1371"/>
      <c r="R142" s="1372"/>
      <c r="S142" s="259"/>
      <c r="T142" s="257"/>
      <c r="U142" s="180"/>
    </row>
    <row r="143" spans="2:21" ht="19.5" customHeight="1">
      <c r="B143" s="1364"/>
      <c r="C143" s="264" t="s">
        <v>152</v>
      </c>
      <c r="D143" s="265"/>
      <c r="E143" s="288">
        <f t="shared" si="28"/>
        <v>0</v>
      </c>
      <c r="F143" s="754" t="str">
        <f>IF($C$137="","",IF('⑧1.活動計画変更（販促）'!$C$32="変更",'⑦2.変更活動積算内訳（販促）'!M143,'①7.積算内訳（販促）'!F142))</f>
        <v/>
      </c>
      <c r="G143" s="754" t="str">
        <f>IF($C$137="","",IF('⑧1.活動計画変更（販促）'!$C$32="変更",'⑦2.変更活動積算内訳（販促）'!N143,'①7.積算内訳（販促）'!G142))</f>
        <v/>
      </c>
      <c r="H143" s="753" t="str">
        <f>IF($C$137="","",IF('⑧1.活動計画変更（販促）'!$C$32="変更",'⑦2.変更活動積算内訳（販促）'!O143,'①7.積算内訳（販促）'!H142))</f>
        <v/>
      </c>
      <c r="I143" s="1780"/>
      <c r="J143" s="264" t="s">
        <v>152</v>
      </c>
      <c r="K143" s="265"/>
      <c r="L143" s="288" t="str">
        <f t="shared" si="29"/>
        <v/>
      </c>
      <c r="M143" s="278"/>
      <c r="N143" s="278"/>
      <c r="O143" s="278"/>
      <c r="P143" s="1367"/>
      <c r="Q143" s="1373"/>
      <c r="R143" s="1374"/>
      <c r="S143" s="259"/>
      <c r="T143" s="257"/>
      <c r="U143" s="180"/>
    </row>
    <row r="144" spans="2:21" ht="19.5" customHeight="1">
      <c r="B144" s="1364"/>
      <c r="C144" s="272" t="s">
        <v>631</v>
      </c>
      <c r="D144" s="265"/>
      <c r="E144" s="288">
        <f t="shared" si="28"/>
        <v>0</v>
      </c>
      <c r="F144" s="288" t="str">
        <f>IF($C$137="","",IF('⑧1.活動計画変更（販促）'!$C$32="変更",'⑦2.変更活動積算内訳（販促）'!M144,'①7.積算内訳（販促）'!F143))</f>
        <v/>
      </c>
      <c r="G144" s="288" t="str">
        <f>IF($C$137="","",IF('⑧1.活動計画変更（販促）'!$C$32="変更",'⑦2.変更活動積算内訳（販促）'!N144,'①7.積算内訳（販促）'!G143))</f>
        <v/>
      </c>
      <c r="H144" s="753" t="str">
        <f>IF($C$137="","",IF('⑧1.活動計画変更（販促）'!$C$32="変更",'⑦2.変更活動積算内訳（販促）'!O144,'①7.積算内訳（販促）'!H143))</f>
        <v/>
      </c>
      <c r="I144" s="1780"/>
      <c r="J144" s="272" t="s">
        <v>631</v>
      </c>
      <c r="K144" s="265"/>
      <c r="L144" s="288" t="str">
        <f t="shared" si="29"/>
        <v/>
      </c>
      <c r="M144" s="266"/>
      <c r="N144" s="266"/>
      <c r="O144" s="266"/>
      <c r="P144" s="1367"/>
      <c r="Q144" s="1371"/>
      <c r="R144" s="1372"/>
      <c r="S144" s="259"/>
      <c r="T144" s="257"/>
      <c r="U144" s="180"/>
    </row>
    <row r="145" spans="2:21" ht="19.5" customHeight="1">
      <c r="B145" s="1364"/>
      <c r="C145" s="264" t="s">
        <v>153</v>
      </c>
      <c r="D145" s="265"/>
      <c r="E145" s="288">
        <f t="shared" si="28"/>
        <v>0</v>
      </c>
      <c r="F145" s="288" t="str">
        <f>IF($C$137="","",IF('⑧1.活動計画変更（販促）'!$C$32="変更",'⑦2.変更活動積算内訳（販促）'!M145,'①7.積算内訳（販促）'!F144))</f>
        <v/>
      </c>
      <c r="G145" s="288" t="str">
        <f>IF($C$137="","",IF('⑧1.活動計画変更（販促）'!$C$32="変更",'⑦2.変更活動積算内訳（販促）'!N145,'①7.積算内訳（販促）'!G144))</f>
        <v/>
      </c>
      <c r="H145" s="753" t="str">
        <f>IF($C$137="","",IF('⑧1.活動計画変更（販促）'!$C$32="変更",'⑦2.変更活動積算内訳（販促）'!O145,'①7.積算内訳（販促）'!H144))</f>
        <v/>
      </c>
      <c r="I145" s="1780"/>
      <c r="J145" s="264" t="s">
        <v>153</v>
      </c>
      <c r="K145" s="265"/>
      <c r="L145" s="288" t="str">
        <f t="shared" si="29"/>
        <v/>
      </c>
      <c r="M145" s="266"/>
      <c r="N145" s="266"/>
      <c r="O145" s="266"/>
      <c r="P145" s="1367"/>
      <c r="Q145" s="1371"/>
      <c r="R145" s="1372"/>
      <c r="S145" s="259"/>
      <c r="T145" s="257"/>
      <c r="U145" s="180"/>
    </row>
    <row r="146" spans="2:21" ht="19.5" customHeight="1" thickBot="1">
      <c r="B146" s="1365"/>
      <c r="C146" s="273" t="s">
        <v>154</v>
      </c>
      <c r="D146" s="758" t="str">
        <f>IF('①7.積算内訳（販促）'!D145="","",'①7.積算内訳（販促）'!D145)</f>
        <v/>
      </c>
      <c r="E146" s="289">
        <f>SUM(F146:H146)</f>
        <v>0</v>
      </c>
      <c r="F146" s="289" t="str">
        <f>IF($C$137="","",IF('⑧1.活動計画変更（販促）'!$C$32="変更",'⑦2.変更活動積算内訳（販促）'!M146,'①7.積算内訳（販促）'!F145))</f>
        <v/>
      </c>
      <c r="G146" s="289" t="str">
        <f>IF($C$137="","",IF('⑧1.活動計画変更（販促）'!$C$32="変更",'⑦2.変更活動積算内訳（販促）'!N146,'①7.積算内訳（販促）'!G145))</f>
        <v/>
      </c>
      <c r="H146" s="755" t="str">
        <f>IF($C$137="","",IF('⑧1.活動計画変更（販促）'!$C$32="変更",'⑦2.変更活動積算内訳（販促）'!O146,'①7.積算内訳（販促）'!H145))</f>
        <v/>
      </c>
      <c r="I146" s="1781"/>
      <c r="J146" s="273" t="s">
        <v>154</v>
      </c>
      <c r="K146" s="274"/>
      <c r="L146" s="289" t="str">
        <f t="shared" si="29"/>
        <v/>
      </c>
      <c r="M146" s="275"/>
      <c r="N146" s="275"/>
      <c r="O146" s="275"/>
      <c r="P146" s="1368"/>
      <c r="Q146" s="1375"/>
      <c r="R146" s="1376"/>
      <c r="S146" s="259"/>
      <c r="T146" s="257"/>
      <c r="U146" s="180"/>
    </row>
    <row r="147" spans="2:21" ht="37.5" customHeight="1">
      <c r="B147" s="204" t="str">
        <f>IF('⑧1.活動計画変更（販促）'!B34="","",'⑧1.活動計画変更（販促）'!B34)</f>
        <v/>
      </c>
      <c r="C147" s="1377" t="str">
        <f>IF(B147="","",IF('⑧1.活動計画変更（販促）'!D34="","",'⑧1.活動計画変更（販促）'!D34))</f>
        <v/>
      </c>
      <c r="D147" s="1378"/>
      <c r="E147" s="284">
        <f>SUM(E148:E156)</f>
        <v>0</v>
      </c>
      <c r="F147" s="284">
        <f>SUM(F148:F156)</f>
        <v>0</v>
      </c>
      <c r="G147" s="284">
        <f>SUM(G148:G156)</f>
        <v>0</v>
      </c>
      <c r="H147" s="756">
        <f>SUM(H148:H156)</f>
        <v>0</v>
      </c>
      <c r="I147" s="760" t="str">
        <f>IF('⑧1.活動計画変更（販促）'!C35="変更",'⑧1.活動計画変更（販促）'!B34,IF('⑧1.活動計画変更（販促）'!C35="中止",'⑧1.活動計画変更（販促）'!B34,""))</f>
        <v/>
      </c>
      <c r="J147" s="1377" t="str">
        <f>IF('⑧1.活動計画変更（販促）'!C35="変更",'⑧1.活動計画変更（販促）'!D35,"")</f>
        <v/>
      </c>
      <c r="K147" s="1378"/>
      <c r="L147" s="284" t="str">
        <f>IF(SUM(L148:L156)=0,"",SUM(L148:L156))</f>
        <v/>
      </c>
      <c r="M147" s="284" t="str">
        <f>IF(SUM(M148:M156)=0,"",SUM(M148:M156))</f>
        <v/>
      </c>
      <c r="N147" s="284" t="str">
        <f>IF(SUM(N148:N156)=0,"",SUM(N148:N156))</f>
        <v/>
      </c>
      <c r="O147" s="284" t="str">
        <f>IF(SUM(O148:O156)=0,"",SUM(O148:O156))</f>
        <v/>
      </c>
      <c r="P147" s="277"/>
      <c r="Q147" s="1379"/>
      <c r="R147" s="1380"/>
      <c r="S147" s="259"/>
      <c r="T147" s="257"/>
      <c r="U147" s="180"/>
    </row>
    <row r="148" spans="2:21" ht="19.5" customHeight="1">
      <c r="B148" s="1363"/>
      <c r="C148" s="260" t="s">
        <v>147</v>
      </c>
      <c r="D148" s="261"/>
      <c r="E148" s="287">
        <f>SUM(F148:H148)</f>
        <v>0</v>
      </c>
      <c r="F148" s="287" t="str">
        <f>IF($C$147="","",IF('⑧1.活動計画変更（販促）'!$C$34="変更",'⑦2.変更活動積算内訳（販促）'!M148,'①7.積算内訳（販促）'!F147))</f>
        <v/>
      </c>
      <c r="G148" s="287" t="str">
        <f>IF($C$147="","",IF('⑧1.活動計画変更（販促）'!$C$34="変更",'⑦2.変更活動積算内訳（販促）'!N148,'①7.積算内訳（販促）'!G147))</f>
        <v/>
      </c>
      <c r="H148" s="752" t="str">
        <f>IF($C$147="","",IF('⑧1.活動計画変更（販促）'!$C$34="変更",'⑦2.変更活動積算内訳（販促）'!O148,'①7.積算内訳（販促）'!H147))</f>
        <v/>
      </c>
      <c r="I148" s="1779" t="str">
        <f>IF('⑧1.活動計画変更（販促）'!C35="選択","",IF('⑧1.活動計画変更（販促）'!C35="変更",'⑧1.活動計画変更（販促）'!C35,IF('⑧1.活動計画変更（販促）'!C35="中止","中止","")))</f>
        <v/>
      </c>
      <c r="J148" s="260" t="s">
        <v>147</v>
      </c>
      <c r="K148" s="261"/>
      <c r="L148" s="287" t="str">
        <f>IF(SUM(M148:O148)=0,"",SUM(M148:O148))</f>
        <v/>
      </c>
      <c r="M148" s="262"/>
      <c r="N148" s="262"/>
      <c r="O148" s="262"/>
      <c r="P148" s="1366"/>
      <c r="Q148" s="1369"/>
      <c r="R148" s="1370"/>
      <c r="S148" s="268"/>
      <c r="T148" s="270"/>
      <c r="U148" s="180"/>
    </row>
    <row r="149" spans="2:21" ht="19.5" customHeight="1">
      <c r="B149" s="1364"/>
      <c r="C149" s="264" t="s">
        <v>148</v>
      </c>
      <c r="D149" s="265"/>
      <c r="E149" s="288">
        <f t="shared" ref="E149:E155" si="30">SUM(F149:H149)</f>
        <v>0</v>
      </c>
      <c r="F149" s="288" t="str">
        <f>IF($C$147="","",IF('⑧1.活動計画変更（販促）'!$C$34="変更",'⑦2.変更活動積算内訳（販促）'!M149,'①7.積算内訳（販促）'!F148))</f>
        <v/>
      </c>
      <c r="G149" s="288" t="str">
        <f>IF($C$147="","",IF('⑧1.活動計画変更（販促）'!$C$34="変更",'⑦2.変更活動積算内訳（販促）'!N149,'①7.積算内訳（販促）'!G148))</f>
        <v/>
      </c>
      <c r="H149" s="753" t="str">
        <f>IF($C$147="","",IF('⑧1.活動計画変更（販促）'!$C$34="変更",'⑦2.変更活動積算内訳（販促）'!O149,'①7.積算内訳（販促）'!H148))</f>
        <v/>
      </c>
      <c r="I149" s="1780"/>
      <c r="J149" s="264" t="s">
        <v>148</v>
      </c>
      <c r="K149" s="265"/>
      <c r="L149" s="288" t="str">
        <f t="shared" ref="L149:L156" si="31">IF(SUM(M149:O149)=0,"",SUM(M149:O149))</f>
        <v/>
      </c>
      <c r="M149" s="266"/>
      <c r="N149" s="266"/>
      <c r="O149" s="266"/>
      <c r="P149" s="1367"/>
      <c r="Q149" s="1371"/>
      <c r="R149" s="1372"/>
      <c r="S149" s="259"/>
      <c r="T149" s="257"/>
      <c r="U149" s="180"/>
    </row>
    <row r="150" spans="2:21" ht="19.5" customHeight="1">
      <c r="B150" s="1364"/>
      <c r="C150" s="264" t="s">
        <v>149</v>
      </c>
      <c r="D150" s="265"/>
      <c r="E150" s="288">
        <f t="shared" si="30"/>
        <v>0</v>
      </c>
      <c r="F150" s="288" t="str">
        <f>IF($C$147="","",IF('⑧1.活動計画変更（販促）'!$C$34="変更",'⑦2.変更活動積算内訳（販促）'!M150,'①7.積算内訳（販促）'!F149))</f>
        <v/>
      </c>
      <c r="G150" s="288" t="str">
        <f>IF($C$147="","",IF('⑧1.活動計画変更（販促）'!$C$34="変更",'⑦2.変更活動積算内訳（販促）'!N150,'①7.積算内訳（販促）'!G149))</f>
        <v/>
      </c>
      <c r="H150" s="753" t="str">
        <f>IF($C$147="","",IF('⑧1.活動計画変更（販促）'!$C$34="変更",'⑦2.変更活動積算内訳（販促）'!O150,'①7.積算内訳（販促）'!H149))</f>
        <v/>
      </c>
      <c r="I150" s="1780"/>
      <c r="J150" s="264" t="s">
        <v>149</v>
      </c>
      <c r="K150" s="265"/>
      <c r="L150" s="288" t="str">
        <f t="shared" si="31"/>
        <v/>
      </c>
      <c r="M150" s="266"/>
      <c r="N150" s="266"/>
      <c r="O150" s="266"/>
      <c r="P150" s="1367"/>
      <c r="Q150" s="1371"/>
      <c r="R150" s="1372"/>
      <c r="S150" s="259"/>
      <c r="T150" s="257"/>
      <c r="U150" s="180"/>
    </row>
    <row r="151" spans="2:21" ht="19.5" customHeight="1">
      <c r="B151" s="1364"/>
      <c r="C151" s="269" t="s">
        <v>150</v>
      </c>
      <c r="D151" s="265"/>
      <c r="E151" s="288">
        <f t="shared" si="30"/>
        <v>0</v>
      </c>
      <c r="F151" s="288" t="str">
        <f>IF($C$147="","",IF('⑧1.活動計画変更（販促）'!$C$34="変更",'⑦2.変更活動積算内訳（販促）'!M151,'①7.積算内訳（販促）'!F150))</f>
        <v/>
      </c>
      <c r="G151" s="288" t="str">
        <f>IF($C$147="","",IF('⑧1.活動計画変更（販促）'!$C$34="変更",'⑦2.変更活動積算内訳（販促）'!N151,'①7.積算内訳（販促）'!G150))</f>
        <v/>
      </c>
      <c r="H151" s="753" t="str">
        <f>IF($C$147="","",IF('⑧1.活動計画変更（販促）'!$C$34="変更",'⑦2.変更活動積算内訳（販促）'!O151,'①7.積算内訳（販促）'!H150))</f>
        <v/>
      </c>
      <c r="I151" s="1780"/>
      <c r="J151" s="269" t="s">
        <v>150</v>
      </c>
      <c r="K151" s="265"/>
      <c r="L151" s="288" t="str">
        <f t="shared" si="31"/>
        <v/>
      </c>
      <c r="M151" s="266"/>
      <c r="N151" s="266"/>
      <c r="O151" s="266"/>
      <c r="P151" s="1367"/>
      <c r="Q151" s="1371"/>
      <c r="R151" s="1372"/>
      <c r="S151" s="259"/>
      <c r="T151" s="257"/>
      <c r="U151" s="180"/>
    </row>
    <row r="152" spans="2:21" ht="19.5" customHeight="1">
      <c r="B152" s="1364"/>
      <c r="C152" s="264" t="s">
        <v>151</v>
      </c>
      <c r="D152" s="265"/>
      <c r="E152" s="288">
        <f t="shared" si="30"/>
        <v>0</v>
      </c>
      <c r="F152" s="288" t="str">
        <f>IF($C$147="","",IF('⑧1.活動計画変更（販促）'!$C$34="変更",'⑦2.変更活動積算内訳（販促）'!M152,'①7.積算内訳（販促）'!F151))</f>
        <v/>
      </c>
      <c r="G152" s="288" t="str">
        <f>IF($C$147="","",IF('⑧1.活動計画変更（販促）'!$C$34="変更",'⑦2.変更活動積算内訳（販促）'!N152,'①7.積算内訳（販促）'!G151))</f>
        <v/>
      </c>
      <c r="H152" s="753" t="str">
        <f>IF($C$147="","",IF('⑧1.活動計画変更（販促）'!$C$34="変更",'⑦2.変更活動積算内訳（販促）'!O152,'①7.積算内訳（販促）'!H151))</f>
        <v/>
      </c>
      <c r="I152" s="1780"/>
      <c r="J152" s="264" t="s">
        <v>151</v>
      </c>
      <c r="K152" s="265"/>
      <c r="L152" s="288" t="str">
        <f t="shared" si="31"/>
        <v/>
      </c>
      <c r="M152" s="266"/>
      <c r="N152" s="266"/>
      <c r="O152" s="266"/>
      <c r="P152" s="1367"/>
      <c r="Q152" s="1371"/>
      <c r="R152" s="1372"/>
      <c r="S152" s="268"/>
      <c r="T152" s="270"/>
      <c r="U152" s="180"/>
    </row>
    <row r="153" spans="2:21" ht="19.5" customHeight="1">
      <c r="B153" s="1364"/>
      <c r="C153" s="264" t="s">
        <v>152</v>
      </c>
      <c r="D153" s="265"/>
      <c r="E153" s="288">
        <f t="shared" si="30"/>
        <v>0</v>
      </c>
      <c r="F153" s="754" t="str">
        <f>IF($C$147="","",IF('⑧1.活動計画変更（販促）'!$C$34="変更",'⑦2.変更活動積算内訳（販促）'!M153,'①7.積算内訳（販促）'!F152))</f>
        <v/>
      </c>
      <c r="G153" s="754" t="str">
        <f>IF($C$147="","",IF('⑧1.活動計画変更（販促）'!$C$34="変更",'⑦2.変更活動積算内訳（販促）'!N153,'①7.積算内訳（販促）'!G152))</f>
        <v/>
      </c>
      <c r="H153" s="753" t="str">
        <f>IF($C$147="","",IF('⑧1.活動計画変更（販促）'!$C$34="変更",'⑦2.変更活動積算内訳（販促）'!O153,'①7.積算内訳（販促）'!H152))</f>
        <v/>
      </c>
      <c r="I153" s="1780"/>
      <c r="J153" s="264" t="s">
        <v>152</v>
      </c>
      <c r="K153" s="265"/>
      <c r="L153" s="288" t="str">
        <f t="shared" si="31"/>
        <v/>
      </c>
      <c r="M153" s="278"/>
      <c r="N153" s="278"/>
      <c r="O153" s="278"/>
      <c r="P153" s="1367"/>
      <c r="Q153" s="1371"/>
      <c r="R153" s="1372"/>
      <c r="S153" s="268"/>
      <c r="T153" s="270"/>
      <c r="U153" s="180"/>
    </row>
    <row r="154" spans="2:21" ht="19.5" customHeight="1">
      <c r="B154" s="1364"/>
      <c r="C154" s="272" t="s">
        <v>631</v>
      </c>
      <c r="D154" s="265"/>
      <c r="E154" s="288">
        <f t="shared" si="30"/>
        <v>0</v>
      </c>
      <c r="F154" s="288" t="str">
        <f>IF($C$147="","",IF('⑧1.活動計画変更（販促）'!$C$34="変更",'⑦2.変更活動積算内訳（販促）'!M154,'①7.積算内訳（販促）'!F153))</f>
        <v/>
      </c>
      <c r="G154" s="288" t="str">
        <f>IF($C$147="","",IF('⑧1.活動計画変更（販促）'!$C$34="変更",'⑦2.変更活動積算内訳（販促）'!N154,'①7.積算内訳（販促）'!G153))</f>
        <v/>
      </c>
      <c r="H154" s="753" t="str">
        <f>IF($C$147="","",IF('⑧1.活動計画変更（販促）'!$C$34="変更",'⑦2.変更活動積算内訳（販促）'!O154,'①7.積算内訳（販促）'!H153))</f>
        <v/>
      </c>
      <c r="I154" s="1780"/>
      <c r="J154" s="272" t="s">
        <v>631</v>
      </c>
      <c r="K154" s="265"/>
      <c r="L154" s="288" t="str">
        <f t="shared" si="31"/>
        <v/>
      </c>
      <c r="M154" s="266"/>
      <c r="N154" s="266"/>
      <c r="O154" s="266"/>
      <c r="P154" s="1367"/>
      <c r="Q154" s="1371"/>
      <c r="R154" s="1372"/>
      <c r="S154" s="268"/>
      <c r="T154" s="270"/>
      <c r="U154" s="180"/>
    </row>
    <row r="155" spans="2:21" ht="19.5" customHeight="1">
      <c r="B155" s="1364"/>
      <c r="C155" s="264" t="s">
        <v>153</v>
      </c>
      <c r="D155" s="265"/>
      <c r="E155" s="288">
        <f t="shared" si="30"/>
        <v>0</v>
      </c>
      <c r="F155" s="288" t="str">
        <f>IF($C$147="","",IF('⑧1.活動計画変更（販促）'!$C$34="変更",'⑦2.変更活動積算内訳（販促）'!M155,'①7.積算内訳（販促）'!F154))</f>
        <v/>
      </c>
      <c r="G155" s="288" t="str">
        <f>IF($C$147="","",IF('⑧1.活動計画変更（販促）'!$C$34="変更",'⑦2.変更活動積算内訳（販促）'!N155,'①7.積算内訳（販促）'!G154))</f>
        <v/>
      </c>
      <c r="H155" s="753" t="str">
        <f>IF($C$147="","",IF('⑧1.活動計画変更（販促）'!$C$34="変更",'⑦2.変更活動積算内訳（販促）'!O155,'①7.積算内訳（販促）'!H154))</f>
        <v/>
      </c>
      <c r="I155" s="1780"/>
      <c r="J155" s="264" t="s">
        <v>153</v>
      </c>
      <c r="K155" s="265"/>
      <c r="L155" s="288" t="str">
        <f t="shared" si="31"/>
        <v/>
      </c>
      <c r="M155" s="266"/>
      <c r="N155" s="266"/>
      <c r="O155" s="266"/>
      <c r="P155" s="1367"/>
      <c r="Q155" s="1371"/>
      <c r="R155" s="1372"/>
      <c r="S155" s="268"/>
      <c r="T155" s="270"/>
      <c r="U155" s="180"/>
    </row>
    <row r="156" spans="2:21" ht="19.5" customHeight="1" thickBot="1">
      <c r="B156" s="1365"/>
      <c r="C156" s="273" t="s">
        <v>154</v>
      </c>
      <c r="D156" s="758" t="str">
        <f>IF('①7.積算内訳（販促）'!D155="","",'①7.積算内訳（販促）'!D155)</f>
        <v/>
      </c>
      <c r="E156" s="289">
        <f>SUM(F156:H156)</f>
        <v>0</v>
      </c>
      <c r="F156" s="289" t="str">
        <f>IF($C$147="","",IF('⑧1.活動計画変更（販促）'!$C$34="変更",'⑦2.変更活動積算内訳（販促）'!M156,'①7.積算内訳（販促）'!F155))</f>
        <v/>
      </c>
      <c r="G156" s="289" t="str">
        <f>IF($C$147="","",IF('⑧1.活動計画変更（販促）'!$C$34="変更",'⑦2.変更活動積算内訳（販促）'!N156,'①7.積算内訳（販促）'!G155))</f>
        <v/>
      </c>
      <c r="H156" s="755" t="str">
        <f>IF($C$147="","",IF('⑧1.活動計画変更（販促）'!$C$34="変更",'⑦2.変更活動積算内訳（販促）'!O156,'①7.積算内訳（販促）'!H155))</f>
        <v/>
      </c>
      <c r="I156" s="1781"/>
      <c r="J156" s="273" t="s">
        <v>154</v>
      </c>
      <c r="K156" s="274"/>
      <c r="L156" s="289" t="str">
        <f t="shared" si="31"/>
        <v/>
      </c>
      <c r="M156" s="275"/>
      <c r="N156" s="275"/>
      <c r="O156" s="275"/>
      <c r="P156" s="1368"/>
      <c r="Q156" s="1381"/>
      <c r="R156" s="1382"/>
      <c r="S156" s="268"/>
      <c r="T156" s="270"/>
      <c r="U156" s="180"/>
    </row>
    <row r="157" spans="2:21" ht="37.5" customHeight="1">
      <c r="B157" s="204" t="str">
        <f>IF('⑧1.活動計画変更（販促）'!B36="","",'⑧1.活動計画変更（販促）'!B36)</f>
        <v/>
      </c>
      <c r="C157" s="1377" t="str">
        <f>IF(B157="","",IF('⑧1.活動計画変更（販促）'!D36="","",'⑧1.活動計画変更（販促）'!D36))</f>
        <v/>
      </c>
      <c r="D157" s="1378"/>
      <c r="E157" s="284">
        <f>SUM(E158:E166)</f>
        <v>0</v>
      </c>
      <c r="F157" s="284">
        <f>SUM(F158:F166)</f>
        <v>0</v>
      </c>
      <c r="G157" s="284">
        <f>SUM(G158:G166)</f>
        <v>0</v>
      </c>
      <c r="H157" s="756">
        <f>SUM(H158:H166)</f>
        <v>0</v>
      </c>
      <c r="I157" s="760" t="str">
        <f>IF('⑧1.活動計画変更（販促）'!C37="変更",'⑧1.活動計画変更（販促）'!B36,IF('⑧1.活動計画変更（販促）'!C37="中止",'⑧1.活動計画変更（販促）'!B36,""))</f>
        <v/>
      </c>
      <c r="J157" s="1377" t="str">
        <f>IF('⑧1.活動計画変更（販促）'!C37="変更",'⑧1.活動計画変更（販促）'!D37,"")</f>
        <v/>
      </c>
      <c r="K157" s="1378"/>
      <c r="L157" s="284" t="str">
        <f>IF(SUM(L158:L166)=0,"",SUM(L158:L166))</f>
        <v/>
      </c>
      <c r="M157" s="284" t="str">
        <f>IF(SUM(M158:M166)=0,"",SUM(M158:M166))</f>
        <v/>
      </c>
      <c r="N157" s="284" t="str">
        <f>IF(SUM(N158:N166)=0,"",SUM(N158:N166))</f>
        <v/>
      </c>
      <c r="O157" s="284" t="str">
        <f>IF(SUM(O158:O166)=0,"",SUM(O158:O166))</f>
        <v/>
      </c>
      <c r="P157" s="279"/>
      <c r="Q157" s="1383"/>
      <c r="R157" s="1384"/>
      <c r="S157" s="259"/>
      <c r="T157" s="257"/>
      <c r="U157" s="180"/>
    </row>
    <row r="158" spans="2:21" ht="19.5" customHeight="1">
      <c r="B158" s="1363"/>
      <c r="C158" s="260" t="s">
        <v>147</v>
      </c>
      <c r="D158" s="261"/>
      <c r="E158" s="287">
        <f>SUM(F158:H158)</f>
        <v>0</v>
      </c>
      <c r="F158" s="287" t="str">
        <f>IF($C$157="","",IF('⑧1.活動計画変更（販促）'!$C$36="変更",'⑦2.変更活動積算内訳（販促）'!M158,'①7.積算内訳（販促）'!F157))</f>
        <v/>
      </c>
      <c r="G158" s="287" t="str">
        <f>IF($C$157="","",IF('⑧1.活動計画変更（販促）'!$C$36="変更",'⑦2.変更活動積算内訳（販促）'!N158,'①7.積算内訳（販促）'!G157))</f>
        <v/>
      </c>
      <c r="H158" s="752" t="str">
        <f>IF($C$157="","",IF('⑧1.活動計画変更（販促）'!$C$36="変更",'⑦2.変更活動積算内訳（販促）'!O158,'①7.積算内訳（販促）'!H157))</f>
        <v/>
      </c>
      <c r="I158" s="1779" t="str">
        <f>IF('⑧1.活動計画変更（販促）'!C37="選択","",IF('⑧1.活動計画変更（販促）'!C37="変更",'⑧1.活動計画変更（販促）'!C37,IF('⑧1.活動計画変更（販促）'!C37="中止","中止","")))</f>
        <v/>
      </c>
      <c r="J158" s="260" t="s">
        <v>147</v>
      </c>
      <c r="K158" s="261"/>
      <c r="L158" s="287" t="str">
        <f>IF(SUM(M158:O158)=0,"",SUM(M158:O158))</f>
        <v/>
      </c>
      <c r="M158" s="262"/>
      <c r="N158" s="262"/>
      <c r="O158" s="262"/>
      <c r="P158" s="1366"/>
      <c r="Q158" s="1369"/>
      <c r="R158" s="1370"/>
      <c r="S158" s="268"/>
      <c r="T158" s="270"/>
      <c r="U158" s="180"/>
    </row>
    <row r="159" spans="2:21" ht="19.5" customHeight="1">
      <c r="B159" s="1364"/>
      <c r="C159" s="264" t="s">
        <v>148</v>
      </c>
      <c r="D159" s="265"/>
      <c r="E159" s="288">
        <f t="shared" ref="E159:E165" si="32">SUM(F159:H159)</f>
        <v>0</v>
      </c>
      <c r="F159" s="288" t="str">
        <f>IF($C$157="","",IF('⑧1.活動計画変更（販促）'!$C$36="変更",'⑦2.変更活動積算内訳（販促）'!M159,'①7.積算内訳（販促）'!F158))</f>
        <v/>
      </c>
      <c r="G159" s="288" t="str">
        <f>IF($C$157="","",IF('⑧1.活動計画変更（販促）'!$C$36="変更",'⑦2.変更活動積算内訳（販促）'!N159,'①7.積算内訳（販促）'!G158))</f>
        <v/>
      </c>
      <c r="H159" s="753" t="str">
        <f>IF($C$157="","",IF('⑧1.活動計画変更（販促）'!$C$36="変更",'⑦2.変更活動積算内訳（販促）'!O159,'①7.積算内訳（販促）'!H158))</f>
        <v/>
      </c>
      <c r="I159" s="1780"/>
      <c r="J159" s="264" t="s">
        <v>148</v>
      </c>
      <c r="K159" s="265"/>
      <c r="L159" s="288" t="str">
        <f t="shared" ref="L159:L166" si="33">IF(SUM(M159:O159)=0,"",SUM(M159:O159))</f>
        <v/>
      </c>
      <c r="M159" s="266"/>
      <c r="N159" s="266"/>
      <c r="O159" s="266"/>
      <c r="P159" s="1367"/>
      <c r="Q159" s="1371"/>
      <c r="R159" s="1372"/>
      <c r="S159" s="259"/>
      <c r="T159" s="257"/>
      <c r="U159" s="180"/>
    </row>
    <row r="160" spans="2:21" ht="19.5" customHeight="1">
      <c r="B160" s="1364"/>
      <c r="C160" s="264" t="s">
        <v>149</v>
      </c>
      <c r="D160" s="265"/>
      <c r="E160" s="288">
        <f t="shared" si="32"/>
        <v>0</v>
      </c>
      <c r="F160" s="288" t="str">
        <f>IF($C$157="","",IF('⑧1.活動計画変更（販促）'!$C$36="変更",'⑦2.変更活動積算内訳（販促）'!M160,'①7.積算内訳（販促）'!F159))</f>
        <v/>
      </c>
      <c r="G160" s="288" t="str">
        <f>IF($C$157="","",IF('⑧1.活動計画変更（販促）'!$C$36="変更",'⑦2.変更活動積算内訳（販促）'!N160,'①7.積算内訳（販促）'!G159))</f>
        <v/>
      </c>
      <c r="H160" s="753" t="str">
        <f>IF($C$157="","",IF('⑧1.活動計画変更（販促）'!$C$36="変更",'⑦2.変更活動積算内訳（販促）'!O160,'①7.積算内訳（販促）'!H159))</f>
        <v/>
      </c>
      <c r="I160" s="1780"/>
      <c r="J160" s="264" t="s">
        <v>149</v>
      </c>
      <c r="K160" s="265"/>
      <c r="L160" s="288" t="str">
        <f t="shared" si="33"/>
        <v/>
      </c>
      <c r="M160" s="266"/>
      <c r="N160" s="266"/>
      <c r="O160" s="266"/>
      <c r="P160" s="1367"/>
      <c r="Q160" s="1371"/>
      <c r="R160" s="1372"/>
      <c r="S160" s="259"/>
      <c r="T160" s="257"/>
      <c r="U160" s="180"/>
    </row>
    <row r="161" spans="2:21" ht="19.5" customHeight="1">
      <c r="B161" s="1364"/>
      <c r="C161" s="269" t="s">
        <v>150</v>
      </c>
      <c r="D161" s="265"/>
      <c r="E161" s="288">
        <f t="shared" si="32"/>
        <v>0</v>
      </c>
      <c r="F161" s="288" t="str">
        <f>IF($C$157="","",IF('⑧1.活動計画変更（販促）'!$C$36="変更",'⑦2.変更活動積算内訳（販促）'!M161,'①7.積算内訳（販促）'!F160))</f>
        <v/>
      </c>
      <c r="G161" s="288" t="str">
        <f>IF($C$157="","",IF('⑧1.活動計画変更（販促）'!$C$36="変更",'⑦2.変更活動積算内訳（販促）'!N161,'①7.積算内訳（販促）'!G160))</f>
        <v/>
      </c>
      <c r="H161" s="753" t="str">
        <f>IF($C$157="","",IF('⑧1.活動計画変更（販促）'!$C$36="変更",'⑦2.変更活動積算内訳（販促）'!O161,'①7.積算内訳（販促）'!H160))</f>
        <v/>
      </c>
      <c r="I161" s="1780"/>
      <c r="J161" s="269" t="s">
        <v>150</v>
      </c>
      <c r="K161" s="265"/>
      <c r="L161" s="288" t="str">
        <f t="shared" si="33"/>
        <v/>
      </c>
      <c r="M161" s="266"/>
      <c r="N161" s="266"/>
      <c r="O161" s="266"/>
      <c r="P161" s="1367"/>
      <c r="Q161" s="1371"/>
      <c r="R161" s="1372"/>
      <c r="S161" s="259"/>
      <c r="T161" s="257"/>
      <c r="U161" s="180"/>
    </row>
    <row r="162" spans="2:21" ht="19.5" customHeight="1">
      <c r="B162" s="1364"/>
      <c r="C162" s="264" t="s">
        <v>151</v>
      </c>
      <c r="D162" s="265"/>
      <c r="E162" s="288">
        <f t="shared" si="32"/>
        <v>0</v>
      </c>
      <c r="F162" s="288" t="str">
        <f>IF($C$157="","",IF('⑧1.活動計画変更（販促）'!$C$36="変更",'⑦2.変更活動積算内訳（販促）'!M162,'①7.積算内訳（販促）'!F161))</f>
        <v/>
      </c>
      <c r="G162" s="288" t="str">
        <f>IF($C$157="","",IF('⑧1.活動計画変更（販促）'!$C$36="変更",'⑦2.変更活動積算内訳（販促）'!N162,'①7.積算内訳（販促）'!G161))</f>
        <v/>
      </c>
      <c r="H162" s="753" t="str">
        <f>IF($C$157="","",IF('⑧1.活動計画変更（販促）'!$C$36="変更",'⑦2.変更活動積算内訳（販促）'!O162,'①7.積算内訳（販促）'!H161))</f>
        <v/>
      </c>
      <c r="I162" s="1780"/>
      <c r="J162" s="264" t="s">
        <v>151</v>
      </c>
      <c r="K162" s="265"/>
      <c r="L162" s="288" t="str">
        <f t="shared" si="33"/>
        <v/>
      </c>
      <c r="M162" s="266"/>
      <c r="N162" s="266"/>
      <c r="O162" s="266"/>
      <c r="P162" s="1367"/>
      <c r="Q162" s="1371"/>
      <c r="R162" s="1372"/>
      <c r="S162" s="268"/>
      <c r="T162" s="270"/>
      <c r="U162" s="180"/>
    </row>
    <row r="163" spans="2:21" ht="19.5" customHeight="1">
      <c r="B163" s="1364"/>
      <c r="C163" s="264" t="s">
        <v>152</v>
      </c>
      <c r="D163" s="265"/>
      <c r="E163" s="288">
        <f t="shared" si="32"/>
        <v>0</v>
      </c>
      <c r="F163" s="754" t="str">
        <f>IF($C$157="","",IF('⑧1.活動計画変更（販促）'!$C$36="変更",'⑦2.変更活動積算内訳（販促）'!M163,'①7.積算内訳（販促）'!F162))</f>
        <v/>
      </c>
      <c r="G163" s="754" t="str">
        <f>IF($C$157="","",IF('⑧1.活動計画変更（販促）'!$C$36="変更",'⑦2.変更活動積算内訳（販促）'!N163,'①7.積算内訳（販促）'!G162))</f>
        <v/>
      </c>
      <c r="H163" s="753" t="str">
        <f>IF($C$157="","",IF('⑧1.活動計画変更（販促）'!$C$36="変更",'⑦2.変更活動積算内訳（販促）'!O163,'①7.積算内訳（販促）'!H162))</f>
        <v/>
      </c>
      <c r="I163" s="1780"/>
      <c r="J163" s="264" t="s">
        <v>152</v>
      </c>
      <c r="K163" s="265"/>
      <c r="L163" s="288" t="str">
        <f t="shared" si="33"/>
        <v/>
      </c>
      <c r="M163" s="278"/>
      <c r="N163" s="278"/>
      <c r="O163" s="278"/>
      <c r="P163" s="1367"/>
      <c r="Q163" s="1373"/>
      <c r="R163" s="1374"/>
      <c r="S163" s="268"/>
      <c r="T163" s="270"/>
      <c r="U163" s="180"/>
    </row>
    <row r="164" spans="2:21" ht="19.5" customHeight="1">
      <c r="B164" s="1364"/>
      <c r="C164" s="272" t="s">
        <v>631</v>
      </c>
      <c r="D164" s="265"/>
      <c r="E164" s="288">
        <f t="shared" si="32"/>
        <v>0</v>
      </c>
      <c r="F164" s="288" t="str">
        <f>IF($C$157="","",IF('⑧1.活動計画変更（販促）'!$C$36="変更",'⑦2.変更活動積算内訳（販促）'!M164,'①7.積算内訳（販促）'!F163))</f>
        <v/>
      </c>
      <c r="G164" s="288" t="str">
        <f>IF($C$157="","",IF('⑧1.活動計画変更（販促）'!$C$36="変更",'⑦2.変更活動積算内訳（販促）'!N164,'①7.積算内訳（販促）'!G163))</f>
        <v/>
      </c>
      <c r="H164" s="753" t="str">
        <f>IF($C$157="","",IF('⑧1.活動計画変更（販促）'!$C$36="変更",'⑦2.変更活動積算内訳（販促）'!O164,'①7.積算内訳（販促）'!H163))</f>
        <v/>
      </c>
      <c r="I164" s="1780"/>
      <c r="J164" s="272" t="s">
        <v>631</v>
      </c>
      <c r="K164" s="265"/>
      <c r="L164" s="288" t="str">
        <f t="shared" si="33"/>
        <v/>
      </c>
      <c r="M164" s="266"/>
      <c r="N164" s="266"/>
      <c r="O164" s="266"/>
      <c r="P164" s="1367"/>
      <c r="Q164" s="1371"/>
      <c r="R164" s="1372"/>
      <c r="S164" s="268"/>
      <c r="T164" s="270"/>
      <c r="U164" s="180"/>
    </row>
    <row r="165" spans="2:21" ht="19.5" customHeight="1">
      <c r="B165" s="1364"/>
      <c r="C165" s="264" t="s">
        <v>153</v>
      </c>
      <c r="D165" s="265"/>
      <c r="E165" s="288">
        <f t="shared" si="32"/>
        <v>0</v>
      </c>
      <c r="F165" s="288" t="str">
        <f>IF($C$157="","",IF('⑧1.活動計画変更（販促）'!$C$36="変更",'⑦2.変更活動積算内訳（販促）'!M165,'①7.積算内訳（販促）'!F164))</f>
        <v/>
      </c>
      <c r="G165" s="288" t="str">
        <f>IF($C$157="","",IF('⑧1.活動計画変更（販促）'!$C$36="変更",'⑦2.変更活動積算内訳（販促）'!N165,'①7.積算内訳（販促）'!G164))</f>
        <v/>
      </c>
      <c r="H165" s="753" t="str">
        <f>IF($C$157="","",IF('⑧1.活動計画変更（販促）'!$C$36="変更",'⑦2.変更活動積算内訳（販促）'!O165,'①7.積算内訳（販促）'!H164))</f>
        <v/>
      </c>
      <c r="I165" s="1780"/>
      <c r="J165" s="264" t="s">
        <v>153</v>
      </c>
      <c r="K165" s="265"/>
      <c r="L165" s="288" t="str">
        <f t="shared" si="33"/>
        <v/>
      </c>
      <c r="M165" s="266"/>
      <c r="N165" s="266"/>
      <c r="O165" s="266"/>
      <c r="P165" s="1367"/>
      <c r="Q165" s="1371"/>
      <c r="R165" s="1372"/>
      <c r="S165" s="268"/>
      <c r="T165" s="270"/>
      <c r="U165" s="180"/>
    </row>
    <row r="166" spans="2:21" ht="19.5" customHeight="1" thickBot="1">
      <c r="B166" s="1365"/>
      <c r="C166" s="273" t="s">
        <v>154</v>
      </c>
      <c r="D166" s="758" t="str">
        <f>IF('①7.積算内訳（販促）'!D165="","",'①7.積算内訳（販促）'!D165)</f>
        <v/>
      </c>
      <c r="E166" s="289">
        <f>SUM(F166:H166)</f>
        <v>0</v>
      </c>
      <c r="F166" s="289" t="str">
        <f>IF($C$157="","",IF('⑧1.活動計画変更（販促）'!$C$36="変更",'⑦2.変更活動積算内訳（販促）'!M166,'①7.積算内訳（販促）'!F165))</f>
        <v/>
      </c>
      <c r="G166" s="289" t="str">
        <f>IF($C$157="","",IF('⑧1.活動計画変更（販促）'!$C$36="変更",'⑦2.変更活動積算内訳（販促）'!N166,'①7.積算内訳（販促）'!G165))</f>
        <v/>
      </c>
      <c r="H166" s="755" t="str">
        <f>IF($C$157="","",IF('⑧1.活動計画変更（販促）'!$C$36="変更",'⑦2.変更活動積算内訳（販促）'!O166,'①7.積算内訳（販促）'!H165))</f>
        <v/>
      </c>
      <c r="I166" s="1781"/>
      <c r="J166" s="273" t="s">
        <v>154</v>
      </c>
      <c r="K166" s="274"/>
      <c r="L166" s="289" t="str">
        <f t="shared" si="33"/>
        <v/>
      </c>
      <c r="M166" s="275"/>
      <c r="N166" s="275"/>
      <c r="O166" s="275"/>
      <c r="P166" s="1368"/>
      <c r="Q166" s="1375"/>
      <c r="R166" s="1376"/>
      <c r="S166" s="268"/>
      <c r="T166" s="270"/>
      <c r="U166" s="180"/>
    </row>
    <row r="167" spans="2:21" ht="37.5" customHeight="1">
      <c r="B167" s="204" t="str">
        <f>IF('⑧1.活動計画変更（販促）'!B38="","",'⑧1.活動計画変更（販促）'!B38)</f>
        <v/>
      </c>
      <c r="C167" s="1377" t="str">
        <f>IF(B167="","",IF('⑧1.活動計画変更（販促）'!D38="","",'⑧1.活動計画変更（販促）'!D38))</f>
        <v/>
      </c>
      <c r="D167" s="1378"/>
      <c r="E167" s="284">
        <f>SUM(E168:E176)</f>
        <v>0</v>
      </c>
      <c r="F167" s="284">
        <f>SUM(F168:F176)</f>
        <v>0</v>
      </c>
      <c r="G167" s="284">
        <f>SUM(G168:G176)</f>
        <v>0</v>
      </c>
      <c r="H167" s="756">
        <f>SUM(H168:H176)</f>
        <v>0</v>
      </c>
      <c r="I167" s="760" t="str">
        <f>IF('⑧1.活動計画変更（販促）'!C39="変更",'⑧1.活動計画変更（販促）'!B38,IF('⑧1.活動計画変更（販促）'!C39="中止",'⑧1.活動計画変更（販促）'!B38,""))</f>
        <v/>
      </c>
      <c r="J167" s="1377" t="str">
        <f>IF('⑧1.活動計画変更（販促）'!C39="変更",'⑧1.活動計画変更（販促）'!D39,"")</f>
        <v/>
      </c>
      <c r="K167" s="1378"/>
      <c r="L167" s="284" t="str">
        <f>IF(SUM(L168:L176)=0,"",SUM(L168:L176))</f>
        <v/>
      </c>
      <c r="M167" s="284" t="str">
        <f>IF(SUM(M168:M176)=0,"",SUM(M168:M176))</f>
        <v/>
      </c>
      <c r="N167" s="284" t="str">
        <f>IF(SUM(N168:N176)=0,"",SUM(N168:N176))</f>
        <v/>
      </c>
      <c r="O167" s="284" t="str">
        <f>IF(SUM(O168:O176)=0,"",SUM(O168:O176))</f>
        <v/>
      </c>
      <c r="P167" s="277"/>
      <c r="Q167" s="1379"/>
      <c r="R167" s="1380"/>
      <c r="S167" s="259"/>
      <c r="T167" s="257"/>
      <c r="U167" s="180"/>
    </row>
    <row r="168" spans="2:21" ht="19.5" customHeight="1">
      <c r="B168" s="1363"/>
      <c r="C168" s="260" t="s">
        <v>147</v>
      </c>
      <c r="D168" s="261"/>
      <c r="E168" s="287">
        <f>SUM(F168:H168)</f>
        <v>0</v>
      </c>
      <c r="F168" s="287" t="str">
        <f>IF($C$167="","",IF('⑧1.活動計画変更（販促）'!$C$38="変更",'⑦2.変更活動積算内訳（販促）'!M168,'①7.積算内訳（販促）'!F167))</f>
        <v/>
      </c>
      <c r="G168" s="287" t="str">
        <f>IF($C$167="","",IF('⑧1.活動計画変更（販促）'!$C$38="変更",'⑦2.変更活動積算内訳（販促）'!N168,'①7.積算内訳（販促）'!G167))</f>
        <v/>
      </c>
      <c r="H168" s="752" t="str">
        <f>IF($C$167="","",IF('⑧1.活動計画変更（販促）'!$C$38="変更",'⑦2.変更活動積算内訳（販促）'!O168,'①7.積算内訳（販促）'!H167))</f>
        <v/>
      </c>
      <c r="I168" s="1779" t="str">
        <f>IF('⑧1.活動計画変更（販促）'!C39="選択","",IF('⑧1.活動計画変更（販促）'!C39="変更",'⑧1.活動計画変更（販促）'!C39,IF('⑧1.活動計画変更（販促）'!C39="中止","中止","")))</f>
        <v/>
      </c>
      <c r="J168" s="260" t="s">
        <v>147</v>
      </c>
      <c r="K168" s="261"/>
      <c r="L168" s="287" t="str">
        <f>IF(SUM(M168:O168)=0,"",SUM(M168:O168))</f>
        <v/>
      </c>
      <c r="M168" s="262"/>
      <c r="N168" s="262"/>
      <c r="O168" s="262"/>
      <c r="P168" s="1366"/>
      <c r="Q168" s="1369"/>
      <c r="R168" s="1370"/>
      <c r="S168" s="268"/>
      <c r="T168" s="270"/>
      <c r="U168" s="180"/>
    </row>
    <row r="169" spans="2:21" ht="19.5" customHeight="1">
      <c r="B169" s="1364"/>
      <c r="C169" s="264" t="s">
        <v>148</v>
      </c>
      <c r="D169" s="265"/>
      <c r="E169" s="288">
        <f t="shared" ref="E169:E175" si="34">SUM(F169:H169)</f>
        <v>0</v>
      </c>
      <c r="F169" s="288" t="str">
        <f>IF($C$167="","",IF('⑧1.活動計画変更（販促）'!$C$38="変更",'⑦2.変更活動積算内訳（販促）'!M169,'①7.積算内訳（販促）'!F168))</f>
        <v/>
      </c>
      <c r="G169" s="288" t="str">
        <f>IF($C$167="","",IF('⑧1.活動計画変更（販促）'!$C$38="変更",'⑦2.変更活動積算内訳（販促）'!N169,'①7.積算内訳（販促）'!G168))</f>
        <v/>
      </c>
      <c r="H169" s="753" t="str">
        <f>IF($C$167="","",IF('⑧1.活動計画変更（販促）'!$C$38="変更",'⑦2.変更活動積算内訳（販促）'!O169,'①7.積算内訳（販促）'!H168))</f>
        <v/>
      </c>
      <c r="I169" s="1780"/>
      <c r="J169" s="264" t="s">
        <v>148</v>
      </c>
      <c r="K169" s="265"/>
      <c r="L169" s="288" t="str">
        <f t="shared" ref="L169:L176" si="35">IF(SUM(M169:O169)=0,"",SUM(M169:O169))</f>
        <v/>
      </c>
      <c r="M169" s="266"/>
      <c r="N169" s="266"/>
      <c r="O169" s="266"/>
      <c r="P169" s="1367"/>
      <c r="Q169" s="1371"/>
      <c r="R169" s="1372"/>
      <c r="S169" s="259"/>
      <c r="T169" s="257"/>
      <c r="U169" s="180"/>
    </row>
    <row r="170" spans="2:21" ht="19.5" customHeight="1">
      <c r="B170" s="1364"/>
      <c r="C170" s="264" t="s">
        <v>149</v>
      </c>
      <c r="D170" s="265"/>
      <c r="E170" s="288">
        <f t="shared" si="34"/>
        <v>0</v>
      </c>
      <c r="F170" s="288" t="str">
        <f>IF($C$167="","",IF('⑧1.活動計画変更（販促）'!$C$38="変更",'⑦2.変更活動積算内訳（販促）'!M170,'①7.積算内訳（販促）'!F169))</f>
        <v/>
      </c>
      <c r="G170" s="288" t="str">
        <f>IF($C$167="","",IF('⑧1.活動計画変更（販促）'!$C$38="変更",'⑦2.変更活動積算内訳（販促）'!N170,'①7.積算内訳（販促）'!G169))</f>
        <v/>
      </c>
      <c r="H170" s="753" t="str">
        <f>IF($C$167="","",IF('⑧1.活動計画変更（販促）'!$C$38="変更",'⑦2.変更活動積算内訳（販促）'!O170,'①7.積算内訳（販促）'!H169))</f>
        <v/>
      </c>
      <c r="I170" s="1780"/>
      <c r="J170" s="264" t="s">
        <v>149</v>
      </c>
      <c r="K170" s="265"/>
      <c r="L170" s="288" t="str">
        <f t="shared" si="35"/>
        <v/>
      </c>
      <c r="M170" s="266"/>
      <c r="N170" s="266"/>
      <c r="O170" s="266"/>
      <c r="P170" s="1367"/>
      <c r="Q170" s="1371"/>
      <c r="R170" s="1372"/>
      <c r="S170" s="259"/>
      <c r="T170" s="257"/>
      <c r="U170" s="180"/>
    </row>
    <row r="171" spans="2:21" ht="19.5" customHeight="1">
      <c r="B171" s="1364"/>
      <c r="C171" s="269" t="s">
        <v>150</v>
      </c>
      <c r="D171" s="265"/>
      <c r="E171" s="288">
        <f t="shared" si="34"/>
        <v>0</v>
      </c>
      <c r="F171" s="288" t="str">
        <f>IF($C$167="","",IF('⑧1.活動計画変更（販促）'!$C$38="変更",'⑦2.変更活動積算内訳（販促）'!M171,'①7.積算内訳（販促）'!F170))</f>
        <v/>
      </c>
      <c r="G171" s="288" t="str">
        <f>IF($C$167="","",IF('⑧1.活動計画変更（販促）'!$C$38="変更",'⑦2.変更活動積算内訳（販促）'!N171,'①7.積算内訳（販促）'!G170))</f>
        <v/>
      </c>
      <c r="H171" s="753" t="str">
        <f>IF($C$167="","",IF('⑧1.活動計画変更（販促）'!$C$38="変更",'⑦2.変更活動積算内訳（販促）'!O171,'①7.積算内訳（販促）'!H170))</f>
        <v/>
      </c>
      <c r="I171" s="1780"/>
      <c r="J171" s="269" t="s">
        <v>150</v>
      </c>
      <c r="K171" s="265"/>
      <c r="L171" s="288" t="str">
        <f t="shared" si="35"/>
        <v/>
      </c>
      <c r="M171" s="266"/>
      <c r="N171" s="266"/>
      <c r="O171" s="266"/>
      <c r="P171" s="1367"/>
      <c r="Q171" s="1371"/>
      <c r="R171" s="1372"/>
      <c r="S171" s="259"/>
      <c r="T171" s="257"/>
      <c r="U171" s="180"/>
    </row>
    <row r="172" spans="2:21" ht="19.5" customHeight="1">
      <c r="B172" s="1364"/>
      <c r="C172" s="264" t="s">
        <v>151</v>
      </c>
      <c r="D172" s="265"/>
      <c r="E172" s="288">
        <f t="shared" si="34"/>
        <v>0</v>
      </c>
      <c r="F172" s="288" t="str">
        <f>IF($C$167="","",IF('⑧1.活動計画変更（販促）'!$C$38="変更",'⑦2.変更活動積算内訳（販促）'!M172,'①7.積算内訳（販促）'!F171))</f>
        <v/>
      </c>
      <c r="G172" s="288" t="str">
        <f>IF($C$167="","",IF('⑧1.活動計画変更（販促）'!$C$38="変更",'⑦2.変更活動積算内訳（販促）'!N172,'①7.積算内訳（販促）'!G171))</f>
        <v/>
      </c>
      <c r="H172" s="753" t="str">
        <f>IF($C$167="","",IF('⑧1.活動計画変更（販促）'!$C$38="変更",'⑦2.変更活動積算内訳（販促）'!O172,'①7.積算内訳（販促）'!H171))</f>
        <v/>
      </c>
      <c r="I172" s="1780"/>
      <c r="J172" s="264" t="s">
        <v>151</v>
      </c>
      <c r="K172" s="265"/>
      <c r="L172" s="288" t="str">
        <f t="shared" si="35"/>
        <v/>
      </c>
      <c r="M172" s="266"/>
      <c r="N172" s="266"/>
      <c r="O172" s="266"/>
      <c r="P172" s="1367"/>
      <c r="Q172" s="1371"/>
      <c r="R172" s="1372"/>
      <c r="S172" s="268"/>
      <c r="T172" s="270"/>
      <c r="U172" s="180"/>
    </row>
    <row r="173" spans="2:21" ht="19.5" customHeight="1">
      <c r="B173" s="1364"/>
      <c r="C173" s="264" t="s">
        <v>152</v>
      </c>
      <c r="D173" s="265"/>
      <c r="E173" s="288">
        <f t="shared" si="34"/>
        <v>0</v>
      </c>
      <c r="F173" s="754" t="str">
        <f>IF($C$167="","",IF('⑧1.活動計画変更（販促）'!$C$38="変更",'⑦2.変更活動積算内訳（販促）'!M173,'①7.積算内訳（販促）'!F172))</f>
        <v/>
      </c>
      <c r="G173" s="754" t="str">
        <f>IF($C$167="","",IF('⑧1.活動計画変更（販促）'!$C$38="変更",'⑦2.変更活動積算内訳（販促）'!N173,'①7.積算内訳（販促）'!G172))</f>
        <v/>
      </c>
      <c r="H173" s="753" t="str">
        <f>IF($C$167="","",IF('⑧1.活動計画変更（販促）'!$C$38="変更",'⑦2.変更活動積算内訳（販促）'!O173,'①7.積算内訳（販促）'!H172))</f>
        <v/>
      </c>
      <c r="I173" s="1780"/>
      <c r="J173" s="264" t="s">
        <v>152</v>
      </c>
      <c r="K173" s="265"/>
      <c r="L173" s="288" t="str">
        <f t="shared" si="35"/>
        <v/>
      </c>
      <c r="M173" s="278"/>
      <c r="N173" s="278"/>
      <c r="O173" s="278"/>
      <c r="P173" s="1367"/>
      <c r="Q173" s="1371"/>
      <c r="R173" s="1372"/>
      <c r="S173" s="268"/>
      <c r="T173" s="270"/>
      <c r="U173" s="180"/>
    </row>
    <row r="174" spans="2:21" ht="19.5" customHeight="1">
      <c r="B174" s="1364"/>
      <c r="C174" s="272" t="s">
        <v>631</v>
      </c>
      <c r="D174" s="265"/>
      <c r="E174" s="288">
        <f t="shared" si="34"/>
        <v>0</v>
      </c>
      <c r="F174" s="288" t="str">
        <f>IF($C$167="","",IF('⑧1.活動計画変更（販促）'!$C$38="変更",'⑦2.変更活動積算内訳（販促）'!M174,'①7.積算内訳（販促）'!F173))</f>
        <v/>
      </c>
      <c r="G174" s="288" t="str">
        <f>IF($C$167="","",IF('⑧1.活動計画変更（販促）'!$C$38="変更",'⑦2.変更活動積算内訳（販促）'!N174,'①7.積算内訳（販促）'!G173))</f>
        <v/>
      </c>
      <c r="H174" s="753" t="str">
        <f>IF($C$167="","",IF('⑧1.活動計画変更（販促）'!$C$38="変更",'⑦2.変更活動積算内訳（販促）'!O174,'①7.積算内訳（販促）'!H173))</f>
        <v/>
      </c>
      <c r="I174" s="1780"/>
      <c r="J174" s="272" t="s">
        <v>631</v>
      </c>
      <c r="K174" s="265"/>
      <c r="L174" s="288" t="str">
        <f t="shared" si="35"/>
        <v/>
      </c>
      <c r="M174" s="266"/>
      <c r="N174" s="266"/>
      <c r="O174" s="266"/>
      <c r="P174" s="1367"/>
      <c r="Q174" s="1371"/>
      <c r="R174" s="1372"/>
      <c r="S174" s="268"/>
      <c r="T174" s="270"/>
      <c r="U174" s="180"/>
    </row>
    <row r="175" spans="2:21" ht="19.5" customHeight="1">
      <c r="B175" s="1364"/>
      <c r="C175" s="264" t="s">
        <v>153</v>
      </c>
      <c r="D175" s="265"/>
      <c r="E175" s="288">
        <f t="shared" si="34"/>
        <v>0</v>
      </c>
      <c r="F175" s="288" t="str">
        <f>IF($C$167="","",IF('⑧1.活動計画変更（販促）'!$C$38="変更",'⑦2.変更活動積算内訳（販促）'!M175,'①7.積算内訳（販促）'!F174))</f>
        <v/>
      </c>
      <c r="G175" s="288" t="str">
        <f>IF($C$167="","",IF('⑧1.活動計画変更（販促）'!$C$38="変更",'⑦2.変更活動積算内訳（販促）'!N175,'①7.積算内訳（販促）'!G174))</f>
        <v/>
      </c>
      <c r="H175" s="753" t="str">
        <f>IF($C$167="","",IF('⑧1.活動計画変更（販促）'!$C$38="変更",'⑦2.変更活動積算内訳（販促）'!O175,'①7.積算内訳（販促）'!H174))</f>
        <v/>
      </c>
      <c r="I175" s="1780"/>
      <c r="J175" s="264" t="s">
        <v>153</v>
      </c>
      <c r="K175" s="265"/>
      <c r="L175" s="288" t="str">
        <f t="shared" si="35"/>
        <v/>
      </c>
      <c r="M175" s="266"/>
      <c r="N175" s="266"/>
      <c r="O175" s="266"/>
      <c r="P175" s="1367"/>
      <c r="Q175" s="1371"/>
      <c r="R175" s="1372"/>
      <c r="S175" s="268"/>
      <c r="T175" s="270"/>
      <c r="U175" s="180"/>
    </row>
    <row r="176" spans="2:21" ht="19.5" customHeight="1" thickBot="1">
      <c r="B176" s="1365"/>
      <c r="C176" s="273" t="s">
        <v>154</v>
      </c>
      <c r="D176" s="758" t="str">
        <f>IF('①7.積算内訳（販促）'!D175="","",'①7.積算内訳（販促）'!D175)</f>
        <v/>
      </c>
      <c r="E176" s="289">
        <f>SUM(F176:H176)</f>
        <v>0</v>
      </c>
      <c r="F176" s="289" t="str">
        <f>IF($C$167="","",IF('⑧1.活動計画変更（販促）'!$C$38="変更",'⑦2.変更活動積算内訳（販促）'!M176,'①7.積算内訳（販促）'!F175))</f>
        <v/>
      </c>
      <c r="G176" s="289" t="str">
        <f>IF($C$167="","",IF('⑧1.活動計画変更（販促）'!$C$38="変更",'⑦2.変更活動積算内訳（販促）'!N176,'①7.積算内訳（販促）'!G175))</f>
        <v/>
      </c>
      <c r="H176" s="755" t="str">
        <f>IF($C$167="","",IF('⑧1.活動計画変更（販促）'!$C$38="変更",'⑦2.変更活動積算内訳（販促）'!O176,'①7.積算内訳（販促）'!H175))</f>
        <v/>
      </c>
      <c r="I176" s="1781"/>
      <c r="J176" s="273" t="s">
        <v>154</v>
      </c>
      <c r="K176" s="274"/>
      <c r="L176" s="289" t="str">
        <f t="shared" si="35"/>
        <v/>
      </c>
      <c r="M176" s="275"/>
      <c r="N176" s="275"/>
      <c r="O176" s="275"/>
      <c r="P176" s="1368"/>
      <c r="Q176" s="1381"/>
      <c r="R176" s="1382"/>
      <c r="S176" s="268"/>
      <c r="T176" s="270"/>
      <c r="U176" s="180"/>
    </row>
    <row r="177" spans="2:21" ht="37.5" customHeight="1">
      <c r="B177" s="285" t="str">
        <f>IF('⑧1.活動計画変更（販促）'!B40="","",'⑧1.活動計画変更（販促）'!B40)</f>
        <v/>
      </c>
      <c r="C177" s="1359" t="str">
        <f>IF(B177="","",IF('⑧1.活動計画変更（販促）'!D40="","",'⑧1.活動計画変更（販促）'!D40))</f>
        <v/>
      </c>
      <c r="D177" s="1360"/>
      <c r="E177" s="286">
        <f>SUM(E178:E186)</f>
        <v>0</v>
      </c>
      <c r="F177" s="286">
        <f>SUM(F178:F186)</f>
        <v>0</v>
      </c>
      <c r="G177" s="286">
        <f>SUM(G178:G186)</f>
        <v>0</v>
      </c>
      <c r="H177" s="757">
        <f>SUM(H178:H186)</f>
        <v>0</v>
      </c>
      <c r="I177" s="760" t="str">
        <f>IF('⑧1.活動計画変更（販促）'!C41="変更",'⑧1.活動計画変更（販促）'!B40,IF('⑧1.活動計画変更（販促）'!C41="中止",'⑧1.活動計画変更（販促）'!B40,""))</f>
        <v/>
      </c>
      <c r="J177" s="1377" t="str">
        <f>IF('⑧1.活動計画変更（販促）'!C41="変更",'⑧1.活動計画変更（販促）'!D41,"")</f>
        <v/>
      </c>
      <c r="K177" s="1378"/>
      <c r="L177" s="286" t="str">
        <f>IF(SUM(L178:L186)=0,"",SUM(L178:L186))</f>
        <v/>
      </c>
      <c r="M177" s="286" t="str">
        <f>IF(SUM(M178:M186)=0,"",SUM(M178:M186))</f>
        <v/>
      </c>
      <c r="N177" s="286" t="str">
        <f>IF(SUM(N178:N186)=0,"",SUM(N178:N186))</f>
        <v/>
      </c>
      <c r="O177" s="286" t="str">
        <f>IF(SUM(O178:O186)=0,"",SUM(O178:O186))</f>
        <v/>
      </c>
      <c r="P177" s="280"/>
      <c r="Q177" s="1361"/>
      <c r="R177" s="1362"/>
      <c r="S177" s="259"/>
      <c r="T177" s="257"/>
      <c r="U177" s="180"/>
    </row>
    <row r="178" spans="2:21" ht="19.5" customHeight="1">
      <c r="B178" s="1363"/>
      <c r="C178" s="260" t="s">
        <v>147</v>
      </c>
      <c r="D178" s="261"/>
      <c r="E178" s="287">
        <f>SUM(F178:H178)</f>
        <v>0</v>
      </c>
      <c r="F178" s="287" t="str">
        <f>IF($C$177="","",IF('⑧1.活動計画変更（販促）'!$C$40="変更",'⑦2.変更活動積算内訳（販促）'!M178,'①7.積算内訳（販促）'!F177))</f>
        <v/>
      </c>
      <c r="G178" s="287" t="str">
        <f>IF($C$177="","",IF('⑧1.活動計画変更（販促）'!$C$40="変更",'⑦2.変更活動積算内訳（販促）'!N178,'①7.積算内訳（販促）'!G177))</f>
        <v/>
      </c>
      <c r="H178" s="752" t="str">
        <f>IF($C$177="","",IF('⑧1.活動計画変更（販促）'!$C$40="変更",'⑦2.変更活動積算内訳（販促）'!O178,'①7.積算内訳（販促）'!H177))</f>
        <v/>
      </c>
      <c r="I178" s="1779" t="str">
        <f>IF('⑧1.活動計画変更（販促）'!C41="選択","",IF('⑧1.活動計画変更（販促）'!C41="変更",'⑧1.活動計画変更（販促）'!C41,IF('⑧1.活動計画変更（販促）'!C41="中止","中止","")))</f>
        <v/>
      </c>
      <c r="J178" s="260" t="s">
        <v>147</v>
      </c>
      <c r="K178" s="261"/>
      <c r="L178" s="287" t="str">
        <f>IF(SUM(M178:O178)=0,"",SUM(M178:O178))</f>
        <v/>
      </c>
      <c r="M178" s="262"/>
      <c r="N178" s="262"/>
      <c r="O178" s="262"/>
      <c r="P178" s="1366"/>
      <c r="Q178" s="1369"/>
      <c r="R178" s="1370"/>
      <c r="S178" s="268"/>
      <c r="T178" s="270"/>
      <c r="U178" s="180"/>
    </row>
    <row r="179" spans="2:21" ht="19.5" customHeight="1">
      <c r="B179" s="1364"/>
      <c r="C179" s="264" t="s">
        <v>148</v>
      </c>
      <c r="D179" s="265"/>
      <c r="E179" s="288">
        <f t="shared" ref="E179:E185" si="36">SUM(F179:H179)</f>
        <v>0</v>
      </c>
      <c r="F179" s="288" t="str">
        <f>IF($C$177="","",IF('⑧1.活動計画変更（販促）'!$C$40="変更",'⑦2.変更活動積算内訳（販促）'!M179,'①7.積算内訳（販促）'!F178))</f>
        <v/>
      </c>
      <c r="G179" s="288" t="str">
        <f>IF($C$177="","",IF('⑧1.活動計画変更（販促）'!$C$40="変更",'⑦2.変更活動積算内訳（販促）'!N179,'①7.積算内訳（販促）'!G178))</f>
        <v/>
      </c>
      <c r="H179" s="753" t="str">
        <f>IF($C$177="","",IF('⑧1.活動計画変更（販促）'!$C$40="変更",'⑦2.変更活動積算内訳（販促）'!O179,'①7.積算内訳（販促）'!H178))</f>
        <v/>
      </c>
      <c r="I179" s="1780"/>
      <c r="J179" s="264" t="s">
        <v>148</v>
      </c>
      <c r="K179" s="265"/>
      <c r="L179" s="288" t="str">
        <f t="shared" ref="L179:L186" si="37">IF(SUM(M179:O179)=0,"",SUM(M179:O179))</f>
        <v/>
      </c>
      <c r="M179" s="266"/>
      <c r="N179" s="266"/>
      <c r="O179" s="266"/>
      <c r="P179" s="1367"/>
      <c r="Q179" s="1371"/>
      <c r="R179" s="1372"/>
      <c r="S179" s="259"/>
      <c r="T179" s="257"/>
      <c r="U179" s="180"/>
    </row>
    <row r="180" spans="2:21" ht="19.5" customHeight="1">
      <c r="B180" s="1364"/>
      <c r="C180" s="264" t="s">
        <v>149</v>
      </c>
      <c r="D180" s="265"/>
      <c r="E180" s="288">
        <f t="shared" si="36"/>
        <v>0</v>
      </c>
      <c r="F180" s="288" t="str">
        <f>IF($C$177="","",IF('⑧1.活動計画変更（販促）'!$C$40="変更",'⑦2.変更活動積算内訳（販促）'!M180,'①7.積算内訳（販促）'!F179))</f>
        <v/>
      </c>
      <c r="G180" s="288" t="str">
        <f>IF($C$177="","",IF('⑧1.活動計画変更（販促）'!$C$40="変更",'⑦2.変更活動積算内訳（販促）'!N180,'①7.積算内訳（販促）'!G179))</f>
        <v/>
      </c>
      <c r="H180" s="753" t="str">
        <f>IF($C$177="","",IF('⑧1.活動計画変更（販促）'!$C$40="変更",'⑦2.変更活動積算内訳（販促）'!O180,'①7.積算内訳（販促）'!H179))</f>
        <v/>
      </c>
      <c r="I180" s="1780"/>
      <c r="J180" s="264" t="s">
        <v>149</v>
      </c>
      <c r="K180" s="265"/>
      <c r="L180" s="288" t="str">
        <f t="shared" si="37"/>
        <v/>
      </c>
      <c r="M180" s="266"/>
      <c r="N180" s="266"/>
      <c r="O180" s="266"/>
      <c r="P180" s="1367"/>
      <c r="Q180" s="1371"/>
      <c r="R180" s="1372"/>
      <c r="S180" s="259"/>
      <c r="T180" s="257"/>
      <c r="U180" s="180"/>
    </row>
    <row r="181" spans="2:21" ht="19.5" customHeight="1">
      <c r="B181" s="1364"/>
      <c r="C181" s="269" t="s">
        <v>150</v>
      </c>
      <c r="D181" s="265"/>
      <c r="E181" s="288">
        <f t="shared" si="36"/>
        <v>0</v>
      </c>
      <c r="F181" s="288" t="str">
        <f>IF($C$177="","",IF('⑧1.活動計画変更（販促）'!$C$40="変更",'⑦2.変更活動積算内訳（販促）'!M181,'①7.積算内訳（販促）'!F180))</f>
        <v/>
      </c>
      <c r="G181" s="288" t="str">
        <f>IF($C$177="","",IF('⑧1.活動計画変更（販促）'!$C$40="変更",'⑦2.変更活動積算内訳（販促）'!N181,'①7.積算内訳（販促）'!G180))</f>
        <v/>
      </c>
      <c r="H181" s="753" t="str">
        <f>IF($C$177="","",IF('⑧1.活動計画変更（販促）'!$C$40="変更",'⑦2.変更活動積算内訳（販促）'!O181,'①7.積算内訳（販促）'!H180))</f>
        <v/>
      </c>
      <c r="I181" s="1780"/>
      <c r="J181" s="269" t="s">
        <v>150</v>
      </c>
      <c r="K181" s="265"/>
      <c r="L181" s="288" t="str">
        <f t="shared" si="37"/>
        <v/>
      </c>
      <c r="M181" s="266"/>
      <c r="N181" s="266"/>
      <c r="O181" s="266"/>
      <c r="P181" s="1367"/>
      <c r="Q181" s="1371"/>
      <c r="R181" s="1372"/>
      <c r="S181" s="259"/>
      <c r="T181" s="257"/>
      <c r="U181" s="180"/>
    </row>
    <row r="182" spans="2:21" ht="19.5" customHeight="1">
      <c r="B182" s="1364"/>
      <c r="C182" s="264" t="s">
        <v>151</v>
      </c>
      <c r="D182" s="265"/>
      <c r="E182" s="288">
        <f t="shared" si="36"/>
        <v>0</v>
      </c>
      <c r="F182" s="288" t="str">
        <f>IF($C$177="","",IF('⑧1.活動計画変更（販促）'!$C$40="変更",'⑦2.変更活動積算内訳（販促）'!M182,'①7.積算内訳（販促）'!F181))</f>
        <v/>
      </c>
      <c r="G182" s="288" t="str">
        <f>IF($C$177="","",IF('⑧1.活動計画変更（販促）'!$C$40="変更",'⑦2.変更活動積算内訳（販促）'!N182,'①7.積算内訳（販促）'!G181))</f>
        <v/>
      </c>
      <c r="H182" s="753" t="str">
        <f>IF($C$177="","",IF('⑧1.活動計画変更（販促）'!$C$40="変更",'⑦2.変更活動積算内訳（販促）'!O182,'①7.積算内訳（販促）'!H181))</f>
        <v/>
      </c>
      <c r="I182" s="1780"/>
      <c r="J182" s="264" t="s">
        <v>151</v>
      </c>
      <c r="K182" s="265"/>
      <c r="L182" s="288" t="str">
        <f t="shared" si="37"/>
        <v/>
      </c>
      <c r="M182" s="266"/>
      <c r="N182" s="266"/>
      <c r="O182" s="266"/>
      <c r="P182" s="1367"/>
      <c r="Q182" s="1371"/>
      <c r="R182" s="1372"/>
      <c r="S182" s="268"/>
      <c r="T182" s="270"/>
      <c r="U182" s="180"/>
    </row>
    <row r="183" spans="2:21" ht="19.5" customHeight="1">
      <c r="B183" s="1364"/>
      <c r="C183" s="264" t="s">
        <v>152</v>
      </c>
      <c r="D183" s="265"/>
      <c r="E183" s="288">
        <f t="shared" si="36"/>
        <v>0</v>
      </c>
      <c r="F183" s="754" t="str">
        <f>IF($C$177="","",IF('⑧1.活動計画変更（販促）'!$C$40="変更",'⑦2.変更活動積算内訳（販促）'!M183,'①7.積算内訳（販促）'!F182))</f>
        <v/>
      </c>
      <c r="G183" s="754" t="str">
        <f>IF($C$177="","",IF('⑧1.活動計画変更（販促）'!$C$40="変更",'⑦2.変更活動積算内訳（販促）'!N183,'①7.積算内訳（販促）'!G182))</f>
        <v/>
      </c>
      <c r="H183" s="753" t="str">
        <f>IF($C$177="","",IF('⑧1.活動計画変更（販促）'!$C$40="変更",'⑦2.変更活動積算内訳（販促）'!O183,'①7.積算内訳（販促）'!H182))</f>
        <v/>
      </c>
      <c r="I183" s="1780"/>
      <c r="J183" s="264" t="s">
        <v>152</v>
      </c>
      <c r="K183" s="265"/>
      <c r="L183" s="288" t="str">
        <f t="shared" si="37"/>
        <v/>
      </c>
      <c r="M183" s="278"/>
      <c r="N183" s="278"/>
      <c r="O183" s="278"/>
      <c r="P183" s="1367"/>
      <c r="Q183" s="1373"/>
      <c r="R183" s="1374"/>
      <c r="S183" s="268"/>
      <c r="T183" s="270"/>
      <c r="U183" s="180"/>
    </row>
    <row r="184" spans="2:21" ht="19.5" customHeight="1">
      <c r="B184" s="1364"/>
      <c r="C184" s="272" t="s">
        <v>631</v>
      </c>
      <c r="D184" s="265"/>
      <c r="E184" s="288">
        <f t="shared" si="36"/>
        <v>0</v>
      </c>
      <c r="F184" s="288" t="str">
        <f>IF($C$177="","",IF('⑧1.活動計画変更（販促）'!$C$40="変更",'⑦2.変更活動積算内訳（販促）'!M184,'①7.積算内訳（販促）'!F183))</f>
        <v/>
      </c>
      <c r="G184" s="288" t="str">
        <f>IF($C$177="","",IF('⑧1.活動計画変更（販促）'!$C$40="変更",'⑦2.変更活動積算内訳（販促）'!N184,'①7.積算内訳（販促）'!G183))</f>
        <v/>
      </c>
      <c r="H184" s="753" t="str">
        <f>IF($C$177="","",IF('⑧1.活動計画変更（販促）'!$C$40="変更",'⑦2.変更活動積算内訳（販促）'!O184,'①7.積算内訳（販促）'!H183))</f>
        <v/>
      </c>
      <c r="I184" s="1780"/>
      <c r="J184" s="272" t="s">
        <v>631</v>
      </c>
      <c r="K184" s="265"/>
      <c r="L184" s="288" t="str">
        <f t="shared" si="37"/>
        <v/>
      </c>
      <c r="M184" s="266"/>
      <c r="N184" s="266"/>
      <c r="O184" s="266"/>
      <c r="P184" s="1367"/>
      <c r="Q184" s="1371"/>
      <c r="R184" s="1372"/>
      <c r="S184" s="268"/>
      <c r="T184" s="270"/>
      <c r="U184" s="180"/>
    </row>
    <row r="185" spans="2:21" ht="19.5" customHeight="1">
      <c r="B185" s="1364"/>
      <c r="C185" s="264" t="s">
        <v>153</v>
      </c>
      <c r="D185" s="265"/>
      <c r="E185" s="288">
        <f t="shared" si="36"/>
        <v>0</v>
      </c>
      <c r="F185" s="288" t="str">
        <f>IF($C$177="","",IF('⑧1.活動計画変更（販促）'!$C$40="変更",'⑦2.変更活動積算内訳（販促）'!M185,'①7.積算内訳（販促）'!F184))</f>
        <v/>
      </c>
      <c r="G185" s="288" t="str">
        <f>IF($C$177="","",IF('⑧1.活動計画変更（販促）'!$C$40="変更",'⑦2.変更活動積算内訳（販促）'!N185,'①7.積算内訳（販促）'!G184))</f>
        <v/>
      </c>
      <c r="H185" s="753" t="str">
        <f>IF($C$177="","",IF('⑧1.活動計画変更（販促）'!$C$40="変更",'⑦2.変更活動積算内訳（販促）'!O185,'①7.積算内訳（販促）'!H184))</f>
        <v/>
      </c>
      <c r="I185" s="1780"/>
      <c r="J185" s="264" t="s">
        <v>153</v>
      </c>
      <c r="K185" s="265"/>
      <c r="L185" s="288" t="str">
        <f t="shared" si="37"/>
        <v/>
      </c>
      <c r="M185" s="266"/>
      <c r="N185" s="266"/>
      <c r="O185" s="266"/>
      <c r="P185" s="1367"/>
      <c r="Q185" s="1371"/>
      <c r="R185" s="1372"/>
      <c r="S185" s="268"/>
      <c r="T185" s="270"/>
      <c r="U185" s="180"/>
    </row>
    <row r="186" spans="2:21" ht="19.5" customHeight="1" thickBot="1">
      <c r="B186" s="1365"/>
      <c r="C186" s="273" t="s">
        <v>154</v>
      </c>
      <c r="D186" s="758" t="str">
        <f>IF('①7.積算内訳（販促）'!D185="","",'①7.積算内訳（販促）'!D185)</f>
        <v/>
      </c>
      <c r="E186" s="289">
        <f>SUM(F186:H186)</f>
        <v>0</v>
      </c>
      <c r="F186" s="289" t="str">
        <f>IF($C$177="","",IF('⑧1.活動計画変更（販促）'!$C$40="変更",'⑦2.変更活動積算内訳（販促）'!M186,'①7.積算内訳（販促）'!F185))</f>
        <v/>
      </c>
      <c r="G186" s="289" t="str">
        <f>IF($C$177="","",IF('⑧1.活動計画変更（販促）'!$C$40="変更",'⑦2.変更活動積算内訳（販促）'!N186,'①7.積算内訳（販促）'!G185))</f>
        <v/>
      </c>
      <c r="H186" s="755" t="str">
        <f>IF($C$177="","",IF('⑧1.活動計画変更（販促）'!$C$40="変更",'⑦2.変更活動積算内訳（販促）'!O186,'①7.積算内訳（販促）'!H185))</f>
        <v/>
      </c>
      <c r="I186" s="1781"/>
      <c r="J186" s="273" t="s">
        <v>154</v>
      </c>
      <c r="K186" s="274"/>
      <c r="L186" s="289" t="str">
        <f t="shared" si="37"/>
        <v/>
      </c>
      <c r="M186" s="275"/>
      <c r="N186" s="275"/>
      <c r="O186" s="275"/>
      <c r="P186" s="1368"/>
      <c r="Q186" s="1375"/>
      <c r="R186" s="1376"/>
      <c r="S186" s="268"/>
      <c r="T186" s="270"/>
      <c r="U186" s="180"/>
    </row>
    <row r="187" spans="2:21" ht="37.5" customHeight="1">
      <c r="B187" s="204" t="str">
        <f>IF('⑧1.活動計画変更（販促）'!B42="","",'⑧1.活動計画変更（販促）'!B42)</f>
        <v/>
      </c>
      <c r="C187" s="1377" t="str">
        <f>IF(B187="","",IF('⑧1.活動計画変更（販促）'!D42="","",'⑧1.活動計画変更（販促）'!D42))</f>
        <v/>
      </c>
      <c r="D187" s="1378"/>
      <c r="E187" s="284">
        <f>SUM(E188:E196)</f>
        <v>0</v>
      </c>
      <c r="F187" s="284">
        <f>SUM(F188:F196)</f>
        <v>0</v>
      </c>
      <c r="G187" s="284">
        <f>SUM(G188:G196)</f>
        <v>0</v>
      </c>
      <c r="H187" s="756">
        <f>SUM(H188:H196)</f>
        <v>0</v>
      </c>
      <c r="I187" s="760" t="str">
        <f>IF('⑧1.活動計画変更（販促）'!C43="変更",'⑧1.活動計画変更（販促）'!B42,IF('⑧1.活動計画変更（販促）'!C43="中止",'⑧1.活動計画変更（販促）'!B42,""))</f>
        <v/>
      </c>
      <c r="J187" s="1377" t="str">
        <f>IF('⑧1.活動計画変更（販促）'!C43="変更",'⑧1.活動計画変更（販促）'!D43,"")</f>
        <v/>
      </c>
      <c r="K187" s="1378"/>
      <c r="L187" s="284" t="str">
        <f>IF(SUM(L188:L196)=0,"",SUM(L188:L196))</f>
        <v/>
      </c>
      <c r="M187" s="284" t="str">
        <f>IF(SUM(M188:M196)=0,"",SUM(M188:M196))</f>
        <v/>
      </c>
      <c r="N187" s="284" t="str">
        <f>IF(SUM(N188:N196)=0,"",SUM(N188:N196))</f>
        <v/>
      </c>
      <c r="O187" s="284" t="str">
        <f>IF(SUM(O188:O196)=0,"",SUM(O188:O196))</f>
        <v/>
      </c>
      <c r="P187" s="277"/>
      <c r="Q187" s="1379"/>
      <c r="R187" s="1380"/>
      <c r="S187" s="259"/>
      <c r="T187" s="257"/>
      <c r="U187" s="180"/>
    </row>
    <row r="188" spans="2:21" ht="19.5" customHeight="1">
      <c r="B188" s="1363"/>
      <c r="C188" s="260" t="s">
        <v>147</v>
      </c>
      <c r="D188" s="261"/>
      <c r="E188" s="287">
        <f>SUM(F188:H188)</f>
        <v>0</v>
      </c>
      <c r="F188" s="287" t="str">
        <f>IF($C$187="","",IF('⑧1.活動計画変更（販促）'!$C$42="変更",'⑦2.変更活動積算内訳（販促）'!M188,'①7.積算内訳（販促）'!F187))</f>
        <v/>
      </c>
      <c r="G188" s="287" t="str">
        <f>IF($C$187="","",IF('⑧1.活動計画変更（販促）'!$C$42="変更",'⑦2.変更活動積算内訳（販促）'!N188,'①7.積算内訳（販促）'!G187))</f>
        <v/>
      </c>
      <c r="H188" s="752" t="str">
        <f>IF($C$187="","",IF('⑧1.活動計画変更（販促）'!$C$42="変更",'⑦2.変更活動積算内訳（販促）'!O188,'①7.積算内訳（販促）'!H187))</f>
        <v/>
      </c>
      <c r="I188" s="1779" t="str">
        <f>IF('⑧1.活動計画変更（販促）'!C43="選択","",IF('⑧1.活動計画変更（販促）'!C43="変更",'⑧1.活動計画変更（販促）'!C43,IF('⑧1.活動計画変更（販促）'!C43="中止","中止","")))</f>
        <v/>
      </c>
      <c r="J188" s="260" t="s">
        <v>147</v>
      </c>
      <c r="K188" s="261"/>
      <c r="L188" s="287" t="str">
        <f>IF(SUM(M188:O188)=0,"",SUM(M188:O188))</f>
        <v/>
      </c>
      <c r="M188" s="262"/>
      <c r="N188" s="262"/>
      <c r="O188" s="262"/>
      <c r="P188" s="1366"/>
      <c r="Q188" s="1369"/>
      <c r="R188" s="1370"/>
      <c r="S188" s="268"/>
      <c r="T188" s="270"/>
      <c r="U188" s="180"/>
    </row>
    <row r="189" spans="2:21" ht="19.5" customHeight="1">
      <c r="B189" s="1364"/>
      <c r="C189" s="264" t="s">
        <v>148</v>
      </c>
      <c r="D189" s="265"/>
      <c r="E189" s="288">
        <f t="shared" ref="E189:E195" si="38">SUM(F189:H189)</f>
        <v>0</v>
      </c>
      <c r="F189" s="288" t="str">
        <f>IF($C$187="","",IF('⑧1.活動計画変更（販促）'!$C$42="変更",'⑦2.変更活動積算内訳（販促）'!M189,'①7.積算内訳（販促）'!F188))</f>
        <v/>
      </c>
      <c r="G189" s="288" t="str">
        <f>IF($C$187="","",IF('⑧1.活動計画変更（販促）'!$C$42="変更",'⑦2.変更活動積算内訳（販促）'!N189,'①7.積算内訳（販促）'!G188))</f>
        <v/>
      </c>
      <c r="H189" s="753" t="str">
        <f>IF($C$187="","",IF('⑧1.活動計画変更（販促）'!$C$42="変更",'⑦2.変更活動積算内訳（販促）'!O189,'①7.積算内訳（販促）'!H188))</f>
        <v/>
      </c>
      <c r="I189" s="1780"/>
      <c r="J189" s="264" t="s">
        <v>148</v>
      </c>
      <c r="K189" s="265"/>
      <c r="L189" s="288" t="str">
        <f t="shared" ref="L189:L196" si="39">IF(SUM(M189:O189)=0,"",SUM(M189:O189))</f>
        <v/>
      </c>
      <c r="M189" s="266"/>
      <c r="N189" s="266"/>
      <c r="O189" s="266"/>
      <c r="P189" s="1367"/>
      <c r="Q189" s="1371"/>
      <c r="R189" s="1372"/>
      <c r="S189" s="259"/>
      <c r="T189" s="257"/>
      <c r="U189" s="180"/>
    </row>
    <row r="190" spans="2:21" ht="19.5" customHeight="1">
      <c r="B190" s="1364"/>
      <c r="C190" s="264" t="s">
        <v>149</v>
      </c>
      <c r="D190" s="265"/>
      <c r="E190" s="288">
        <f t="shared" si="38"/>
        <v>0</v>
      </c>
      <c r="F190" s="288" t="str">
        <f>IF($C$187="","",IF('⑧1.活動計画変更（販促）'!$C$42="変更",'⑦2.変更活動積算内訳（販促）'!M190,'①7.積算内訳（販促）'!F189))</f>
        <v/>
      </c>
      <c r="G190" s="288" t="str">
        <f>IF($C$187="","",IF('⑧1.活動計画変更（販促）'!$C$42="変更",'⑦2.変更活動積算内訳（販促）'!N190,'①7.積算内訳（販促）'!G189))</f>
        <v/>
      </c>
      <c r="H190" s="753" t="str">
        <f>IF($C$187="","",IF('⑧1.活動計画変更（販促）'!$C$42="変更",'⑦2.変更活動積算内訳（販促）'!O190,'①7.積算内訳（販促）'!H189))</f>
        <v/>
      </c>
      <c r="I190" s="1780"/>
      <c r="J190" s="264" t="s">
        <v>149</v>
      </c>
      <c r="K190" s="265"/>
      <c r="L190" s="288" t="str">
        <f t="shared" si="39"/>
        <v/>
      </c>
      <c r="M190" s="266"/>
      <c r="N190" s="266"/>
      <c r="O190" s="266"/>
      <c r="P190" s="1367"/>
      <c r="Q190" s="1371"/>
      <c r="R190" s="1372"/>
      <c r="S190" s="259"/>
      <c r="T190" s="257"/>
      <c r="U190" s="180"/>
    </row>
    <row r="191" spans="2:21" ht="19.5" customHeight="1">
      <c r="B191" s="1364"/>
      <c r="C191" s="269" t="s">
        <v>150</v>
      </c>
      <c r="D191" s="265"/>
      <c r="E191" s="288">
        <f t="shared" si="38"/>
        <v>0</v>
      </c>
      <c r="F191" s="288" t="str">
        <f>IF($C$187="","",IF('⑧1.活動計画変更（販促）'!$C$42="変更",'⑦2.変更活動積算内訳（販促）'!M191,'①7.積算内訳（販促）'!F190))</f>
        <v/>
      </c>
      <c r="G191" s="288" t="str">
        <f>IF($C$187="","",IF('⑧1.活動計画変更（販促）'!$C$42="変更",'⑦2.変更活動積算内訳（販促）'!N191,'①7.積算内訳（販促）'!G190))</f>
        <v/>
      </c>
      <c r="H191" s="753" t="str">
        <f>IF($C$187="","",IF('⑧1.活動計画変更（販促）'!$C$42="変更",'⑦2.変更活動積算内訳（販促）'!O191,'①7.積算内訳（販促）'!H190))</f>
        <v/>
      </c>
      <c r="I191" s="1780"/>
      <c r="J191" s="269" t="s">
        <v>150</v>
      </c>
      <c r="K191" s="265"/>
      <c r="L191" s="288" t="str">
        <f t="shared" si="39"/>
        <v/>
      </c>
      <c r="M191" s="266"/>
      <c r="N191" s="266"/>
      <c r="O191" s="266"/>
      <c r="P191" s="1367"/>
      <c r="Q191" s="1371"/>
      <c r="R191" s="1372"/>
      <c r="S191" s="259"/>
      <c r="T191" s="257"/>
      <c r="U191" s="180"/>
    </row>
    <row r="192" spans="2:21" ht="19.5" customHeight="1">
      <c r="B192" s="1364"/>
      <c r="C192" s="264" t="s">
        <v>151</v>
      </c>
      <c r="D192" s="265"/>
      <c r="E192" s="288">
        <f t="shared" si="38"/>
        <v>0</v>
      </c>
      <c r="F192" s="288" t="str">
        <f>IF($C$187="","",IF('⑧1.活動計画変更（販促）'!$C$42="変更",'⑦2.変更活動積算内訳（販促）'!M192,'①7.積算内訳（販促）'!F191))</f>
        <v/>
      </c>
      <c r="G192" s="288" t="str">
        <f>IF($C$187="","",IF('⑧1.活動計画変更（販促）'!$C$42="変更",'⑦2.変更活動積算内訳（販促）'!N192,'①7.積算内訳（販促）'!G191))</f>
        <v/>
      </c>
      <c r="H192" s="753" t="str">
        <f>IF($C$187="","",IF('⑧1.活動計画変更（販促）'!$C$42="変更",'⑦2.変更活動積算内訳（販促）'!O192,'①7.積算内訳（販促）'!H191))</f>
        <v/>
      </c>
      <c r="I192" s="1780"/>
      <c r="J192" s="264" t="s">
        <v>151</v>
      </c>
      <c r="K192" s="265"/>
      <c r="L192" s="288" t="str">
        <f t="shared" si="39"/>
        <v/>
      </c>
      <c r="M192" s="266"/>
      <c r="N192" s="266"/>
      <c r="O192" s="266"/>
      <c r="P192" s="1367"/>
      <c r="Q192" s="1371"/>
      <c r="R192" s="1372"/>
      <c r="S192" s="268"/>
      <c r="T192" s="270"/>
      <c r="U192" s="180"/>
    </row>
    <row r="193" spans="1:21" ht="19.5" customHeight="1">
      <c r="B193" s="1364"/>
      <c r="C193" s="264" t="s">
        <v>152</v>
      </c>
      <c r="D193" s="265"/>
      <c r="E193" s="288">
        <f t="shared" si="38"/>
        <v>0</v>
      </c>
      <c r="F193" s="754" t="str">
        <f>IF($C$187="","",IF('⑧1.活動計画変更（販促）'!$C$42="変更",'⑦2.変更活動積算内訳（販促）'!M193,'①7.積算内訳（販促）'!F192))</f>
        <v/>
      </c>
      <c r="G193" s="754" t="str">
        <f>IF($C$187="","",IF('⑧1.活動計画変更（販促）'!$C$42="変更",'⑦2.変更活動積算内訳（販促）'!N193,'①7.積算内訳（販促）'!G192))</f>
        <v/>
      </c>
      <c r="H193" s="753" t="str">
        <f>IF($C$187="","",IF('⑧1.活動計画変更（販促）'!$C$42="変更",'⑦2.変更活動積算内訳（販促）'!O193,'①7.積算内訳（販促）'!H192))</f>
        <v/>
      </c>
      <c r="I193" s="1780"/>
      <c r="J193" s="264" t="s">
        <v>152</v>
      </c>
      <c r="K193" s="265"/>
      <c r="L193" s="288" t="str">
        <f t="shared" si="39"/>
        <v/>
      </c>
      <c r="M193" s="278"/>
      <c r="N193" s="278"/>
      <c r="O193" s="278"/>
      <c r="P193" s="1367"/>
      <c r="Q193" s="1371"/>
      <c r="R193" s="1372"/>
      <c r="S193" s="268"/>
      <c r="T193" s="270"/>
      <c r="U193" s="180"/>
    </row>
    <row r="194" spans="1:21" ht="19.5" customHeight="1">
      <c r="B194" s="1364"/>
      <c r="C194" s="272" t="s">
        <v>631</v>
      </c>
      <c r="D194" s="265"/>
      <c r="E194" s="288">
        <f t="shared" si="38"/>
        <v>0</v>
      </c>
      <c r="F194" s="288" t="str">
        <f>IF($C$187="","",IF('⑧1.活動計画変更（販促）'!$C$42="変更",'⑦2.変更活動積算内訳（販促）'!M194,'①7.積算内訳（販促）'!F193))</f>
        <v/>
      </c>
      <c r="G194" s="288" t="str">
        <f>IF($C$187="","",IF('⑧1.活動計画変更（販促）'!$C$42="変更",'⑦2.変更活動積算内訳（販促）'!N194,'①7.積算内訳（販促）'!G193))</f>
        <v/>
      </c>
      <c r="H194" s="753" t="str">
        <f>IF($C$187="","",IF('⑧1.活動計画変更（販促）'!$C$42="変更",'⑦2.変更活動積算内訳（販促）'!O194,'①7.積算内訳（販促）'!H193))</f>
        <v/>
      </c>
      <c r="I194" s="1780"/>
      <c r="J194" s="272" t="s">
        <v>631</v>
      </c>
      <c r="K194" s="265"/>
      <c r="L194" s="288" t="str">
        <f t="shared" si="39"/>
        <v/>
      </c>
      <c r="M194" s="266"/>
      <c r="N194" s="266"/>
      <c r="O194" s="266"/>
      <c r="P194" s="1367"/>
      <c r="Q194" s="1371"/>
      <c r="R194" s="1372"/>
      <c r="S194" s="268"/>
      <c r="T194" s="270"/>
      <c r="U194" s="180"/>
    </row>
    <row r="195" spans="1:21" ht="19.5" customHeight="1">
      <c r="B195" s="1364"/>
      <c r="C195" s="264" t="s">
        <v>153</v>
      </c>
      <c r="D195" s="749"/>
      <c r="E195" s="288">
        <f t="shared" si="38"/>
        <v>0</v>
      </c>
      <c r="F195" s="288" t="str">
        <f>IF($C$187="","",IF('⑧1.活動計画変更（販促）'!$C$42="変更",'⑦2.変更活動積算内訳（販促）'!M195,'①7.積算内訳（販促）'!F194))</f>
        <v/>
      </c>
      <c r="G195" s="288" t="str">
        <f>IF($C$187="","",IF('⑧1.活動計画変更（販促）'!$C$42="変更",'⑦2.変更活動積算内訳（販促）'!N195,'①7.積算内訳（販促）'!G194))</f>
        <v/>
      </c>
      <c r="H195" s="753" t="str">
        <f>IF($C$187="","",IF('⑧1.活動計画変更（販促）'!$C$42="変更",'⑦2.変更活動積算内訳（販促）'!O195,'①7.積算内訳（販促）'!H194))</f>
        <v/>
      </c>
      <c r="I195" s="1780"/>
      <c r="J195" s="264" t="s">
        <v>153</v>
      </c>
      <c r="K195" s="265"/>
      <c r="L195" s="288" t="str">
        <f t="shared" si="39"/>
        <v/>
      </c>
      <c r="M195" s="266"/>
      <c r="N195" s="266"/>
      <c r="O195" s="266"/>
      <c r="P195" s="1367"/>
      <c r="Q195" s="1371"/>
      <c r="R195" s="1372"/>
      <c r="S195" s="268"/>
      <c r="T195" s="270"/>
      <c r="U195" s="180"/>
    </row>
    <row r="196" spans="1:21" ht="19.5" customHeight="1" thickBot="1">
      <c r="B196" s="1365"/>
      <c r="C196" s="273" t="s">
        <v>154</v>
      </c>
      <c r="D196" s="758" t="str">
        <f>IF('①7.積算内訳（販促）'!D195="","",'①7.積算内訳（販促）'!D195)</f>
        <v/>
      </c>
      <c r="E196" s="289">
        <f>SUM(F196:H196)</f>
        <v>0</v>
      </c>
      <c r="F196" s="289" t="str">
        <f>IF($C$187="","",IF('⑧1.活動計画変更（販促）'!$C$42="変更",'⑦2.変更活動積算内訳（販促）'!M196,'①7.積算内訳（販促）'!F195))</f>
        <v/>
      </c>
      <c r="G196" s="289" t="str">
        <f>IF($C$187="","",IF('⑧1.活動計画変更（販促）'!$C$42="変更",'⑦2.変更活動積算内訳（販促）'!N196,'①7.積算内訳（販促）'!G195))</f>
        <v/>
      </c>
      <c r="H196" s="755" t="str">
        <f>IF($C$187="","",IF('⑧1.活動計画変更（販促）'!$C$42="変更",'⑦2.変更活動積算内訳（販促）'!O196,'①7.積算内訳（販促）'!H195))</f>
        <v/>
      </c>
      <c r="I196" s="1781"/>
      <c r="J196" s="273" t="s">
        <v>154</v>
      </c>
      <c r="K196" s="274"/>
      <c r="L196" s="289" t="str">
        <f t="shared" si="39"/>
        <v/>
      </c>
      <c r="M196" s="275"/>
      <c r="N196" s="275"/>
      <c r="O196" s="275"/>
      <c r="P196" s="1368"/>
      <c r="Q196" s="1381"/>
      <c r="R196" s="1382"/>
      <c r="S196" s="268"/>
      <c r="T196" s="270"/>
      <c r="U196" s="180"/>
    </row>
    <row r="197" spans="1:21" ht="37.5" customHeight="1">
      <c r="B197" s="285" t="str">
        <f>IF('⑧1.活動計画変更（販促）'!B44="","",'⑧1.活動計画変更（販促）'!B44)</f>
        <v/>
      </c>
      <c r="C197" s="1359" t="str">
        <f>IF(B197="","",IF('⑧1.活動計画変更（販促）'!D44="","",'⑧1.活動計画変更（販促）'!D44))</f>
        <v/>
      </c>
      <c r="D197" s="1360"/>
      <c r="E197" s="286">
        <f>SUM(E198:E206)</f>
        <v>0</v>
      </c>
      <c r="F197" s="286">
        <f>SUM(F198:F206)</f>
        <v>0</v>
      </c>
      <c r="G197" s="286">
        <f>SUM(G198:G206)</f>
        <v>0</v>
      </c>
      <c r="H197" s="757">
        <f>SUM(H198:H206)</f>
        <v>0</v>
      </c>
      <c r="I197" s="760" t="str">
        <f>IF('⑧1.活動計画変更（販促）'!C45="変更",'⑧1.活動計画変更（販促）'!B44,IF('⑧1.活動計画変更（販促）'!C45="中止",'⑧1.活動計画変更（販促）'!B44,""))</f>
        <v/>
      </c>
      <c r="J197" s="1377" t="str">
        <f>IF('⑧1.活動計画変更（販促）'!C45="変更",'⑧1.活動計画変更（販促）'!D45,"")</f>
        <v/>
      </c>
      <c r="K197" s="1378"/>
      <c r="L197" s="286" t="str">
        <f>IF(SUM(L198:L206)=0,"",SUM(L198:L206))</f>
        <v/>
      </c>
      <c r="M197" s="286" t="str">
        <f>IF(SUM(M198:M206)=0,"",SUM(M198:M206))</f>
        <v/>
      </c>
      <c r="N197" s="286" t="str">
        <f>IF(SUM(N198:N206)=0,"",SUM(N198:N206))</f>
        <v/>
      </c>
      <c r="O197" s="286" t="str">
        <f>IF(SUM(O198:O206)=0,"",SUM(O198:O206))</f>
        <v/>
      </c>
      <c r="P197" s="280"/>
      <c r="Q197" s="1361"/>
      <c r="R197" s="1362"/>
      <c r="S197" s="259"/>
      <c r="T197" s="257"/>
      <c r="U197" s="180"/>
    </row>
    <row r="198" spans="1:21" ht="19.5" customHeight="1">
      <c r="B198" s="1363"/>
      <c r="C198" s="260" t="s">
        <v>147</v>
      </c>
      <c r="D198" s="261"/>
      <c r="E198" s="287">
        <f>SUM(F198:H198)</f>
        <v>0</v>
      </c>
      <c r="F198" s="287" t="str">
        <f>IF($C$197="","",IF('⑧1.活動計画変更（販促）'!$C$44="変更",'⑦2.変更活動積算内訳（販促）'!M198,'①7.積算内訳（販促）'!F197))</f>
        <v/>
      </c>
      <c r="G198" s="287" t="str">
        <f>IF($C$197="","",IF('⑧1.活動計画変更（販促）'!$C$44="変更",'⑦2.変更活動積算内訳（販促）'!N198,'①7.積算内訳（販促）'!G197))</f>
        <v/>
      </c>
      <c r="H198" s="752" t="str">
        <f>IF($C$197="","",IF('⑧1.活動計画変更（販促）'!$C$44="変更",'⑦2.変更活動積算内訳（販促）'!O198,'①7.積算内訳（販促）'!H197))</f>
        <v/>
      </c>
      <c r="I198" s="1779" t="str">
        <f>IF('⑧1.活動計画変更（販促）'!C45="選択","",IF('⑧1.活動計画変更（販促）'!C45="変更",'⑧1.活動計画変更（販促）'!C45,IF('⑧1.活動計画変更（販促）'!C45="中止","中止","")))</f>
        <v/>
      </c>
      <c r="J198" s="260" t="s">
        <v>147</v>
      </c>
      <c r="K198" s="261"/>
      <c r="L198" s="287" t="str">
        <f>IF(SUM(M198:O198)=0,"",SUM(M198:O198))</f>
        <v/>
      </c>
      <c r="M198" s="262"/>
      <c r="N198" s="262"/>
      <c r="O198" s="262"/>
      <c r="P198" s="1366"/>
      <c r="Q198" s="1369"/>
      <c r="R198" s="1370"/>
      <c r="S198" s="268"/>
      <c r="T198" s="270"/>
      <c r="U198" s="180"/>
    </row>
    <row r="199" spans="1:21" ht="19.5" customHeight="1">
      <c r="B199" s="1364"/>
      <c r="C199" s="264" t="s">
        <v>148</v>
      </c>
      <c r="D199" s="265"/>
      <c r="E199" s="288">
        <f t="shared" ref="E199:E205" si="40">SUM(F199:H199)</f>
        <v>0</v>
      </c>
      <c r="F199" s="288" t="str">
        <f>IF($C$197="","",IF('⑧1.活動計画変更（販促）'!$C$44="変更",'⑦2.変更活動積算内訳（販促）'!M199,'①7.積算内訳（販促）'!F198))</f>
        <v/>
      </c>
      <c r="G199" s="288" t="str">
        <f>IF($C$197="","",IF('⑧1.活動計画変更（販促）'!$C$44="変更",'⑦2.変更活動積算内訳（販促）'!N199,'①7.積算内訳（販促）'!G198))</f>
        <v/>
      </c>
      <c r="H199" s="753" t="str">
        <f>IF($C$197="","",IF('⑧1.活動計画変更（販促）'!$C$44="変更",'⑦2.変更活動積算内訳（販促）'!O199,'①7.積算内訳（販促）'!H198))</f>
        <v/>
      </c>
      <c r="I199" s="1780"/>
      <c r="J199" s="264" t="s">
        <v>148</v>
      </c>
      <c r="K199" s="265"/>
      <c r="L199" s="288" t="str">
        <f t="shared" ref="L199:L206" si="41">IF(SUM(M199:O199)=0,"",SUM(M199:O199))</f>
        <v/>
      </c>
      <c r="M199" s="266"/>
      <c r="N199" s="266"/>
      <c r="O199" s="266"/>
      <c r="P199" s="1367"/>
      <c r="Q199" s="1371"/>
      <c r="R199" s="1372"/>
      <c r="S199" s="259"/>
      <c r="T199" s="257"/>
      <c r="U199" s="180"/>
    </row>
    <row r="200" spans="1:21" ht="19.5" customHeight="1">
      <c r="B200" s="1364"/>
      <c r="C200" s="264" t="s">
        <v>149</v>
      </c>
      <c r="D200" s="265"/>
      <c r="E200" s="288">
        <f t="shared" si="40"/>
        <v>0</v>
      </c>
      <c r="F200" s="288" t="str">
        <f>IF($C$197="","",IF('⑧1.活動計画変更（販促）'!$C$44="変更",'⑦2.変更活動積算内訳（販促）'!M200,'①7.積算内訳（販促）'!F199))</f>
        <v/>
      </c>
      <c r="G200" s="288" t="str">
        <f>IF($C$197="","",IF('⑧1.活動計画変更（販促）'!$C$44="変更",'⑦2.変更活動積算内訳（販促）'!N200,'①7.積算内訳（販促）'!G199))</f>
        <v/>
      </c>
      <c r="H200" s="753" t="str">
        <f>IF($C$197="","",IF('⑧1.活動計画変更（販促）'!$C$44="変更",'⑦2.変更活動積算内訳（販促）'!O200,'①7.積算内訳（販促）'!H199))</f>
        <v/>
      </c>
      <c r="I200" s="1780"/>
      <c r="J200" s="264" t="s">
        <v>149</v>
      </c>
      <c r="K200" s="265"/>
      <c r="L200" s="288" t="str">
        <f t="shared" si="41"/>
        <v/>
      </c>
      <c r="M200" s="266"/>
      <c r="N200" s="266"/>
      <c r="O200" s="266"/>
      <c r="P200" s="1367"/>
      <c r="Q200" s="1371"/>
      <c r="R200" s="1372"/>
      <c r="S200" s="259"/>
      <c r="T200" s="257"/>
      <c r="U200" s="180"/>
    </row>
    <row r="201" spans="1:21" ht="19.5" customHeight="1">
      <c r="B201" s="1364"/>
      <c r="C201" s="269" t="s">
        <v>150</v>
      </c>
      <c r="D201" s="265"/>
      <c r="E201" s="288">
        <f t="shared" si="40"/>
        <v>0</v>
      </c>
      <c r="F201" s="288" t="str">
        <f>IF($C$197="","",IF('⑧1.活動計画変更（販促）'!$C$44="変更",'⑦2.変更活動積算内訳（販促）'!M201,'①7.積算内訳（販促）'!F200))</f>
        <v/>
      </c>
      <c r="G201" s="288" t="str">
        <f>IF($C$197="","",IF('⑧1.活動計画変更（販促）'!$C$44="変更",'⑦2.変更活動積算内訳（販促）'!N201,'①7.積算内訳（販促）'!G200))</f>
        <v/>
      </c>
      <c r="H201" s="753" t="str">
        <f>IF($C$197="","",IF('⑧1.活動計画変更（販促）'!$C$44="変更",'⑦2.変更活動積算内訳（販促）'!O201,'①7.積算内訳（販促）'!H200))</f>
        <v/>
      </c>
      <c r="I201" s="1780"/>
      <c r="J201" s="269" t="s">
        <v>150</v>
      </c>
      <c r="K201" s="265"/>
      <c r="L201" s="288" t="str">
        <f t="shared" si="41"/>
        <v/>
      </c>
      <c r="M201" s="266"/>
      <c r="N201" s="266"/>
      <c r="O201" s="266"/>
      <c r="P201" s="1367"/>
      <c r="Q201" s="1371"/>
      <c r="R201" s="1372"/>
      <c r="S201" s="259"/>
      <c r="T201" s="257"/>
      <c r="U201" s="180"/>
    </row>
    <row r="202" spans="1:21" ht="19.5" customHeight="1">
      <c r="B202" s="1364"/>
      <c r="C202" s="264" t="s">
        <v>151</v>
      </c>
      <c r="D202" s="265"/>
      <c r="E202" s="288">
        <f t="shared" si="40"/>
        <v>0</v>
      </c>
      <c r="F202" s="288" t="str">
        <f>IF($C$197="","",IF('⑧1.活動計画変更（販促）'!$C$44="変更",'⑦2.変更活動積算内訳（販促）'!M202,'①7.積算内訳（販促）'!F201))</f>
        <v/>
      </c>
      <c r="G202" s="288" t="str">
        <f>IF($C$197="","",IF('⑧1.活動計画変更（販促）'!$C$44="変更",'⑦2.変更活動積算内訳（販促）'!N202,'①7.積算内訳（販促）'!G201))</f>
        <v/>
      </c>
      <c r="H202" s="753" t="str">
        <f>IF($C$197="","",IF('⑧1.活動計画変更（販促）'!$C$44="変更",'⑦2.変更活動積算内訳（販促）'!O202,'①7.積算内訳（販促）'!H201))</f>
        <v/>
      </c>
      <c r="I202" s="1780"/>
      <c r="J202" s="264" t="s">
        <v>151</v>
      </c>
      <c r="K202" s="265"/>
      <c r="L202" s="288" t="str">
        <f t="shared" si="41"/>
        <v/>
      </c>
      <c r="M202" s="266"/>
      <c r="N202" s="266"/>
      <c r="O202" s="266"/>
      <c r="P202" s="1367"/>
      <c r="Q202" s="1371"/>
      <c r="R202" s="1372"/>
      <c r="S202" s="268"/>
      <c r="T202" s="270"/>
      <c r="U202" s="180"/>
    </row>
    <row r="203" spans="1:21" ht="19.5" customHeight="1">
      <c r="B203" s="1364"/>
      <c r="C203" s="264" t="s">
        <v>152</v>
      </c>
      <c r="D203" s="265"/>
      <c r="E203" s="288">
        <f t="shared" si="40"/>
        <v>0</v>
      </c>
      <c r="F203" s="754" t="str">
        <f>IF($C$197="","",IF('⑧1.活動計画変更（販促）'!$C$44="変更",'⑦2.変更活動積算内訳（販促）'!M203,'①7.積算内訳（販促）'!F202))</f>
        <v/>
      </c>
      <c r="G203" s="754" t="str">
        <f>IF($C$197="","",IF('⑧1.活動計画変更（販促）'!$C$44="変更",'⑦2.変更活動積算内訳（販促）'!N203,'①7.積算内訳（販促）'!G202))</f>
        <v/>
      </c>
      <c r="H203" s="753" t="str">
        <f>IF($C$197="","",IF('⑧1.活動計画変更（販促）'!$C$44="変更",'⑦2.変更活動積算内訳（販促）'!O203,'①7.積算内訳（販促）'!H202))</f>
        <v/>
      </c>
      <c r="I203" s="1780"/>
      <c r="J203" s="264" t="s">
        <v>152</v>
      </c>
      <c r="K203" s="265"/>
      <c r="L203" s="288" t="str">
        <f t="shared" si="41"/>
        <v/>
      </c>
      <c r="M203" s="278"/>
      <c r="N203" s="278"/>
      <c r="O203" s="278"/>
      <c r="P203" s="1367"/>
      <c r="Q203" s="1373"/>
      <c r="R203" s="1374"/>
      <c r="S203" s="268"/>
      <c r="T203" s="270"/>
      <c r="U203" s="180"/>
    </row>
    <row r="204" spans="1:21" ht="19.5" customHeight="1">
      <c r="B204" s="1364"/>
      <c r="C204" s="272" t="s">
        <v>631</v>
      </c>
      <c r="D204" s="265"/>
      <c r="E204" s="288">
        <f t="shared" si="40"/>
        <v>0</v>
      </c>
      <c r="F204" s="288" t="str">
        <f>IF($C$197="","",IF('⑧1.活動計画変更（販促）'!$C$44="変更",'⑦2.変更活動積算内訳（販促）'!M204,'①7.積算内訳（販促）'!F203))</f>
        <v/>
      </c>
      <c r="G204" s="288" t="str">
        <f>IF($C$197="","",IF('⑧1.活動計画変更（販促）'!$C$44="変更",'⑦2.変更活動積算内訳（販促）'!N204,'①7.積算内訳（販促）'!G203))</f>
        <v/>
      </c>
      <c r="H204" s="753" t="str">
        <f>IF($C$197="","",IF('⑧1.活動計画変更（販促）'!$C$44="変更",'⑦2.変更活動積算内訳（販促）'!O204,'①7.積算内訳（販促）'!H203))</f>
        <v/>
      </c>
      <c r="I204" s="1780"/>
      <c r="J204" s="272" t="s">
        <v>631</v>
      </c>
      <c r="K204" s="265"/>
      <c r="L204" s="288" t="str">
        <f t="shared" si="41"/>
        <v/>
      </c>
      <c r="M204" s="266"/>
      <c r="N204" s="266"/>
      <c r="O204" s="266"/>
      <c r="P204" s="1367"/>
      <c r="Q204" s="1371"/>
      <c r="R204" s="1372"/>
      <c r="S204" s="268"/>
      <c r="T204" s="270"/>
      <c r="U204" s="180"/>
    </row>
    <row r="205" spans="1:21" ht="19.5" customHeight="1">
      <c r="B205" s="1364"/>
      <c r="C205" s="264" t="s">
        <v>153</v>
      </c>
      <c r="D205" s="265"/>
      <c r="E205" s="288">
        <f t="shared" si="40"/>
        <v>0</v>
      </c>
      <c r="F205" s="288" t="str">
        <f>IF($C$197="","",IF('⑧1.活動計画変更（販促）'!$C$44="変更",'⑦2.変更活動積算内訳（販促）'!M205,'①7.積算内訳（販促）'!F204))</f>
        <v/>
      </c>
      <c r="G205" s="288" t="str">
        <f>IF($C$197="","",IF('⑧1.活動計画変更（販促）'!$C$44="変更",'⑦2.変更活動積算内訳（販促）'!N205,'①7.積算内訳（販促）'!G204))</f>
        <v/>
      </c>
      <c r="H205" s="753" t="str">
        <f>IF($C$197="","",IF('⑧1.活動計画変更（販促）'!$C$44="変更",'⑦2.変更活動積算内訳（販促）'!O205,'①7.積算内訳（販促）'!H204))</f>
        <v/>
      </c>
      <c r="I205" s="1780"/>
      <c r="J205" s="264" t="s">
        <v>153</v>
      </c>
      <c r="K205" s="265"/>
      <c r="L205" s="288" t="str">
        <f t="shared" si="41"/>
        <v/>
      </c>
      <c r="M205" s="266"/>
      <c r="N205" s="266"/>
      <c r="O205" s="266"/>
      <c r="P205" s="1367"/>
      <c r="Q205" s="1371"/>
      <c r="R205" s="1372"/>
      <c r="S205" s="268"/>
      <c r="T205" s="270"/>
      <c r="U205" s="180"/>
    </row>
    <row r="206" spans="1:21" ht="19.5" customHeight="1" thickBot="1">
      <c r="A206" s="138"/>
      <c r="B206" s="1365"/>
      <c r="C206" s="273" t="s">
        <v>154</v>
      </c>
      <c r="D206" s="758" t="str">
        <f>IF('①7.積算内訳（販促）'!D205="","",'①7.積算内訳（販促）'!D205)</f>
        <v/>
      </c>
      <c r="E206" s="289">
        <f>SUM(F206:H206)</f>
        <v>0</v>
      </c>
      <c r="F206" s="289" t="str">
        <f>IF($C$197="","",IF('⑧1.活動計画変更（販促）'!$C$44="変更",'⑦2.変更活動積算内訳（販促）'!M206,'①7.積算内訳（販促）'!F205))</f>
        <v/>
      </c>
      <c r="G206" s="289" t="str">
        <f>IF($C$197="","",IF('⑧1.活動計画変更（販促）'!$C$44="変更",'⑦2.変更活動積算内訳（販促）'!N206,'①7.積算内訳（販促）'!G205))</f>
        <v/>
      </c>
      <c r="H206" s="755" t="str">
        <f>IF($C$197="","",IF('⑧1.活動計画変更（販促）'!$C$44="変更",'⑦2.変更活動積算内訳（販促）'!O206,'①7.積算内訳（販促）'!H205))</f>
        <v/>
      </c>
      <c r="I206" s="1781"/>
      <c r="J206" s="273" t="s">
        <v>154</v>
      </c>
      <c r="K206" s="274"/>
      <c r="L206" s="289" t="str">
        <f t="shared" si="41"/>
        <v/>
      </c>
      <c r="M206" s="275"/>
      <c r="N206" s="275"/>
      <c r="O206" s="275"/>
      <c r="P206" s="1368"/>
      <c r="Q206" s="1375"/>
      <c r="R206" s="1376"/>
      <c r="S206" s="268"/>
      <c r="T206" s="270"/>
      <c r="U206" s="180"/>
    </row>
    <row r="207" spans="1:21" ht="40.5" hidden="1" customHeight="1">
      <c r="B207" s="285" t="str">
        <f>IF('⑧1.活動計画変更（販促）'!B46="","",'⑧1.活動計画変更（販促）'!B46)</f>
        <v/>
      </c>
      <c r="C207" s="1359" t="str">
        <f>IF(B207="","",IF('⑧1.活動計画変更（販促）'!D46="","",'⑧1.活動計画変更（販促）'!D46))</f>
        <v/>
      </c>
      <c r="D207" s="1360"/>
      <c r="E207" s="286">
        <f>SUM(E208:E216)</f>
        <v>0</v>
      </c>
      <c r="F207" s="286">
        <f>SUM(F208:F216)</f>
        <v>0</v>
      </c>
      <c r="G207" s="286">
        <f>SUM(G208:G216)</f>
        <v>0</v>
      </c>
      <c r="H207" s="757">
        <f>SUM(H208:H216)</f>
        <v>0</v>
      </c>
      <c r="I207" s="760" t="str">
        <f>IF('⑧1.活動計画変更（販促）'!C47="変更",'⑧1.活動計画変更（販促）'!B46,IF('⑧1.活動計画変更（販促）'!C47="中止",'⑧1.活動計画変更（販促）'!B46,""))</f>
        <v/>
      </c>
      <c r="J207" s="1377" t="str">
        <f>IF('⑧1.活動計画変更（販促）'!C47="変更",'⑧1.活動計画変更（販促）'!D47,"")</f>
        <v/>
      </c>
      <c r="K207" s="1378"/>
      <c r="L207" s="284" t="str">
        <f>IF(SUM(L208:L216)=0,"",SUM(L208:L216))</f>
        <v/>
      </c>
      <c r="M207" s="284" t="str">
        <f>IF(SUM(M208:M216)=0,"",SUM(M208:M216))</f>
        <v/>
      </c>
      <c r="N207" s="284" t="str">
        <f>IF(SUM(N208:N216)=0,"",SUM(N208:N216))</f>
        <v/>
      </c>
      <c r="O207" s="284" t="str">
        <f>IF(SUM(O208:O216)=0,"",SUM(O208:O216))</f>
        <v/>
      </c>
      <c r="P207" s="279"/>
      <c r="Q207" s="1383"/>
      <c r="R207" s="1384"/>
      <c r="S207" s="259"/>
      <c r="T207" s="146"/>
      <c r="U207" s="180"/>
    </row>
    <row r="208" spans="1:21" ht="18.75" hidden="1" customHeight="1">
      <c r="B208" s="1363"/>
      <c r="C208" s="260" t="s">
        <v>147</v>
      </c>
      <c r="D208" s="261"/>
      <c r="E208" s="287">
        <f>SUM(F208:H208)</f>
        <v>0</v>
      </c>
      <c r="F208" s="287" t="str">
        <f>IF($C$207="","",IF('⑧1.活動計画変更（販促）'!$C$46="変更",'⑦2.変更活動積算内訳（販促）'!M208,'①7.積算内訳（販促）'!F207))</f>
        <v/>
      </c>
      <c r="G208" s="287" t="str">
        <f>IF($C$207="","",IF('⑧1.活動計画変更（販促）'!$C$46="変更",'⑦2.変更活動積算内訳（販促）'!N208,'①7.積算内訳（販促）'!G207))</f>
        <v/>
      </c>
      <c r="H208" s="752" t="str">
        <f>IF($C$207="","",IF('⑧1.活動計画変更（販促）'!$C$46="変更",'⑦2.変更活動積算内訳（販促）'!O208,'①7.積算内訳（販促）'!H207))</f>
        <v/>
      </c>
      <c r="I208" s="1779" t="str">
        <f>IF('⑧1.活動計画変更（販促）'!C47="選択","",IF('⑧1.活動計画変更（販促）'!C47="変更",'⑧1.活動計画変更（販促）'!C47,IF('⑧1.活動計画変更（販促）'!C47="中止","中止","")))</f>
        <v/>
      </c>
      <c r="J208" s="260" t="s">
        <v>147</v>
      </c>
      <c r="K208" s="261"/>
      <c r="L208" s="287" t="str">
        <f>IF(SUM(M208:O208)=0,"",SUM(M208:O208))</f>
        <v/>
      </c>
      <c r="M208" s="262"/>
      <c r="N208" s="262"/>
      <c r="O208" s="262"/>
      <c r="P208" s="1385"/>
      <c r="Q208" s="1369"/>
      <c r="R208" s="1370"/>
      <c r="S208" s="259"/>
      <c r="T208" s="151"/>
      <c r="U208" s="180"/>
    </row>
    <row r="209" spans="2:21" ht="18.75" hidden="1" customHeight="1">
      <c r="B209" s="1364"/>
      <c r="C209" s="264" t="s">
        <v>148</v>
      </c>
      <c r="D209" s="265"/>
      <c r="E209" s="288">
        <f t="shared" ref="E209:E215" si="42">SUM(F209:H209)</f>
        <v>0</v>
      </c>
      <c r="F209" s="288" t="str">
        <f>IF($C$207="","",IF('⑧1.活動計画変更（販促）'!$C$46="変更",'⑦2.変更活動積算内訳（販促）'!M209,'①7.積算内訳（販促）'!F208))</f>
        <v/>
      </c>
      <c r="G209" s="288" t="str">
        <f>IF($C$207="","",IF('⑧1.活動計画変更（販促）'!$C$46="変更",'⑦2.変更活動積算内訳（販促）'!N209,'①7.積算内訳（販促）'!G208))</f>
        <v/>
      </c>
      <c r="H209" s="753" t="str">
        <f>IF($C$207="","",IF('⑧1.活動計画変更（販促）'!$C$46="変更",'⑦2.変更活動積算内訳（販促）'!O209,'①7.積算内訳（販促）'!H208))</f>
        <v/>
      </c>
      <c r="I209" s="1780"/>
      <c r="J209" s="264" t="s">
        <v>148</v>
      </c>
      <c r="K209" s="265"/>
      <c r="L209" s="288" t="str">
        <f t="shared" ref="L209:L216" si="43">IF(SUM(M209:O209)=0,"",SUM(M209:O209))</f>
        <v/>
      </c>
      <c r="M209" s="266"/>
      <c r="N209" s="266"/>
      <c r="O209" s="266"/>
      <c r="P209" s="1367"/>
      <c r="Q209" s="1371"/>
      <c r="R209" s="1372"/>
      <c r="S209" s="268"/>
      <c r="T209" s="412"/>
      <c r="U209" s="180"/>
    </row>
    <row r="210" spans="2:21" ht="18.75" hidden="1" customHeight="1">
      <c r="B210" s="1364"/>
      <c r="C210" s="264" t="s">
        <v>149</v>
      </c>
      <c r="D210" s="265"/>
      <c r="E210" s="288">
        <f t="shared" si="42"/>
        <v>0</v>
      </c>
      <c r="F210" s="288" t="str">
        <f>IF($C$207="","",IF('⑧1.活動計画変更（販促）'!$C$46="変更",'⑦2.変更活動積算内訳（販促）'!M210,'①7.積算内訳（販促）'!F209))</f>
        <v/>
      </c>
      <c r="G210" s="288" t="str">
        <f>IF($C$207="","",IF('⑧1.活動計画変更（販促）'!$C$46="変更",'⑦2.変更活動積算内訳（販促）'!N210,'①7.積算内訳（販促）'!G209))</f>
        <v/>
      </c>
      <c r="H210" s="753" t="str">
        <f>IF($C$207="","",IF('⑧1.活動計画変更（販促）'!$C$46="変更",'⑦2.変更活動積算内訳（販促）'!O210,'①7.積算内訳（販促）'!H209))</f>
        <v/>
      </c>
      <c r="I210" s="1780"/>
      <c r="J210" s="264" t="s">
        <v>149</v>
      </c>
      <c r="K210" s="265"/>
      <c r="L210" s="288" t="str">
        <f t="shared" si="43"/>
        <v/>
      </c>
      <c r="M210" s="266"/>
      <c r="N210" s="266"/>
      <c r="O210" s="266"/>
      <c r="P210" s="1367"/>
      <c r="Q210" s="1371"/>
      <c r="R210" s="1372"/>
      <c r="S210" s="268"/>
      <c r="T210" s="146"/>
      <c r="U210" s="180"/>
    </row>
    <row r="211" spans="2:21" ht="18.75" hidden="1" customHeight="1">
      <c r="B211" s="1364"/>
      <c r="C211" s="269" t="s">
        <v>150</v>
      </c>
      <c r="D211" s="265"/>
      <c r="E211" s="288">
        <f t="shared" si="42"/>
        <v>0</v>
      </c>
      <c r="F211" s="288" t="str">
        <f>IF($C$207="","",IF('⑧1.活動計画変更（販促）'!$C$46="変更",'⑦2.変更活動積算内訳（販促）'!M211,'①7.積算内訳（販促）'!F210))</f>
        <v/>
      </c>
      <c r="G211" s="288" t="str">
        <f>IF($C$207="","",IF('⑧1.活動計画変更（販促）'!$C$46="変更",'⑦2.変更活動積算内訳（販促）'!N211,'①7.積算内訳（販促）'!G210))</f>
        <v/>
      </c>
      <c r="H211" s="753" t="str">
        <f>IF($C$207="","",IF('⑧1.活動計画変更（販促）'!$C$46="変更",'⑦2.変更活動積算内訳（販促）'!O211,'①7.積算内訳（販促）'!H210))</f>
        <v/>
      </c>
      <c r="I211" s="1780"/>
      <c r="J211" s="269" t="s">
        <v>150</v>
      </c>
      <c r="K211" s="265"/>
      <c r="L211" s="288" t="str">
        <f t="shared" si="43"/>
        <v/>
      </c>
      <c r="M211" s="266"/>
      <c r="N211" s="266"/>
      <c r="O211" s="266"/>
      <c r="P211" s="1367"/>
      <c r="Q211" s="1371"/>
      <c r="R211" s="1372"/>
      <c r="S211" s="268"/>
      <c r="T211" s="668"/>
      <c r="U211" s="180"/>
    </row>
    <row r="212" spans="2:21" ht="18.75" hidden="1" customHeight="1">
      <c r="B212" s="1364"/>
      <c r="C212" s="264" t="s">
        <v>151</v>
      </c>
      <c r="D212" s="265"/>
      <c r="E212" s="288">
        <f t="shared" si="42"/>
        <v>0</v>
      </c>
      <c r="F212" s="288" t="str">
        <f>IF($C$207="","",IF('⑧1.活動計画変更（販促）'!$C$46="変更",'⑦2.変更活動積算内訳（販促）'!M212,'①7.積算内訳（販促）'!F211))</f>
        <v/>
      </c>
      <c r="G212" s="288" t="str">
        <f>IF($C$207="","",IF('⑧1.活動計画変更（販促）'!$C$46="変更",'⑦2.変更活動積算内訳（販促）'!N212,'①7.積算内訳（販促）'!G211))</f>
        <v/>
      </c>
      <c r="H212" s="753" t="str">
        <f>IF($C$207="","",IF('⑧1.活動計画変更（販促）'!$C$46="変更",'⑦2.変更活動積算内訳（販促）'!O212,'①7.積算内訳（販促）'!H211))</f>
        <v/>
      </c>
      <c r="I212" s="1780"/>
      <c r="J212" s="264" t="s">
        <v>151</v>
      </c>
      <c r="K212" s="265"/>
      <c r="L212" s="288" t="str">
        <f t="shared" si="43"/>
        <v/>
      </c>
      <c r="M212" s="266"/>
      <c r="N212" s="266"/>
      <c r="O212" s="266"/>
      <c r="P212" s="1367"/>
      <c r="Q212" s="1371"/>
      <c r="R212" s="1372"/>
      <c r="S212" s="259"/>
      <c r="T212" s="257"/>
      <c r="U212" s="180"/>
    </row>
    <row r="213" spans="2:21" ht="18.75" hidden="1" customHeight="1">
      <c r="B213" s="1364"/>
      <c r="C213" s="264" t="s">
        <v>152</v>
      </c>
      <c r="D213" s="265"/>
      <c r="E213" s="288">
        <f t="shared" si="42"/>
        <v>0</v>
      </c>
      <c r="F213" s="754" t="str">
        <f>IF($C$207="","",IF('⑧1.活動計画変更（販促）'!$C$46="変更",'⑦2.変更活動積算内訳（販促）'!M213,'①7.積算内訳（販促）'!F212))</f>
        <v/>
      </c>
      <c r="G213" s="754" t="str">
        <f>IF($C$207="","",IF('⑧1.活動計画変更（販促）'!$C$46="変更",'⑦2.変更活動積算内訳（販促）'!N213,'①7.積算内訳（販促）'!G212))</f>
        <v/>
      </c>
      <c r="H213" s="753" t="str">
        <f>IF($C$207="","",IF('⑧1.活動計画変更（販促）'!$C$46="変更",'⑦2.変更活動積算内訳（販促）'!O213,'①7.積算内訳（販促）'!H212))</f>
        <v/>
      </c>
      <c r="I213" s="1780"/>
      <c r="J213" s="264" t="s">
        <v>152</v>
      </c>
      <c r="K213" s="265"/>
      <c r="L213" s="288" t="str">
        <f t="shared" si="43"/>
        <v/>
      </c>
      <c r="M213" s="278"/>
      <c r="N213" s="278"/>
      <c r="O213" s="278"/>
      <c r="P213" s="1367"/>
      <c r="Q213" s="1373"/>
      <c r="R213" s="1374"/>
      <c r="S213" s="259"/>
      <c r="T213" s="257"/>
      <c r="U213" s="180"/>
    </row>
    <row r="214" spans="2:21" ht="18.75" hidden="1" customHeight="1">
      <c r="B214" s="1364"/>
      <c r="C214" s="272" t="s">
        <v>631</v>
      </c>
      <c r="D214" s="265"/>
      <c r="E214" s="288">
        <f t="shared" si="42"/>
        <v>0</v>
      </c>
      <c r="F214" s="288" t="str">
        <f>IF($C$207="","",IF('⑧1.活動計画変更（販促）'!$C$46="変更",'⑦2.変更活動積算内訳（販促）'!M214,'①7.積算内訳（販促）'!F213))</f>
        <v/>
      </c>
      <c r="G214" s="288" t="str">
        <f>IF($C$207="","",IF('⑧1.活動計画変更（販促）'!$C$46="変更",'⑦2.変更活動積算内訳（販促）'!N214,'①7.積算内訳（販促）'!G213))</f>
        <v/>
      </c>
      <c r="H214" s="753" t="str">
        <f>IF($C$207="","",IF('⑧1.活動計画変更（販促）'!$C$46="変更",'⑦2.変更活動積算内訳（販促）'!O214,'①7.積算内訳（販促）'!H213))</f>
        <v/>
      </c>
      <c r="I214" s="1780"/>
      <c r="J214" s="272" t="s">
        <v>631</v>
      </c>
      <c r="K214" s="265"/>
      <c r="L214" s="288" t="str">
        <f t="shared" si="43"/>
        <v/>
      </c>
      <c r="M214" s="266"/>
      <c r="N214" s="266"/>
      <c r="O214" s="266"/>
      <c r="P214" s="1367"/>
      <c r="Q214" s="1371"/>
      <c r="R214" s="1372"/>
      <c r="S214" s="259"/>
      <c r="T214" s="257"/>
      <c r="U214" s="180"/>
    </row>
    <row r="215" spans="2:21" ht="18.75" hidden="1" customHeight="1">
      <c r="B215" s="1364"/>
      <c r="C215" s="264" t="s">
        <v>153</v>
      </c>
      <c r="D215" s="265"/>
      <c r="E215" s="288">
        <f t="shared" si="42"/>
        <v>0</v>
      </c>
      <c r="F215" s="288" t="str">
        <f>IF($C$207="","",IF('⑧1.活動計画変更（販促）'!$C$46="変更",'⑦2.変更活動積算内訳（販促）'!M215,'①7.積算内訳（販促）'!F214))</f>
        <v/>
      </c>
      <c r="G215" s="288" t="str">
        <f>IF($C$207="","",IF('⑧1.活動計画変更（販促）'!$C$46="変更",'⑦2.変更活動積算内訳（販促）'!N215,'①7.積算内訳（販促）'!G214))</f>
        <v/>
      </c>
      <c r="H215" s="753" t="str">
        <f>IF($C$207="","",IF('⑧1.活動計画変更（販促）'!$C$46="変更",'⑦2.変更活動積算内訳（販促）'!O215,'①7.積算内訳（販促）'!H214))</f>
        <v/>
      </c>
      <c r="I215" s="1780"/>
      <c r="J215" s="264" t="s">
        <v>153</v>
      </c>
      <c r="K215" s="265"/>
      <c r="L215" s="288" t="str">
        <f t="shared" si="43"/>
        <v/>
      </c>
      <c r="M215" s="266"/>
      <c r="N215" s="266"/>
      <c r="O215" s="266"/>
      <c r="P215" s="1367"/>
      <c r="Q215" s="1371"/>
      <c r="R215" s="1372"/>
      <c r="S215" s="259"/>
      <c r="T215" s="257"/>
      <c r="U215" s="180"/>
    </row>
    <row r="216" spans="2:21" ht="18.75" hidden="1" customHeight="1" thickBot="1">
      <c r="B216" s="1365"/>
      <c r="C216" s="273" t="s">
        <v>154</v>
      </c>
      <c r="D216" s="758" t="str">
        <f>IF('①7.積算内訳（販促）'!D215="","",'①7.積算内訳（販促）'!D215)</f>
        <v/>
      </c>
      <c r="E216" s="289">
        <f>SUM(F216:H216)</f>
        <v>0</v>
      </c>
      <c r="F216" s="289" t="str">
        <f>IF($C$207="","",IF('⑧1.活動計画変更（販促）'!$C$46="変更",'⑦2.変更活動積算内訳（販促）'!M216,'①7.積算内訳（販促）'!F215))</f>
        <v/>
      </c>
      <c r="G216" s="289" t="str">
        <f>IF($C$207="","",IF('⑧1.活動計画変更（販促）'!$C$46="変更",'⑦2.変更活動積算内訳（販促）'!N216,'①7.積算内訳（販促）'!G215))</f>
        <v/>
      </c>
      <c r="H216" s="755" t="str">
        <f>IF($C$207="","",IF('⑧1.活動計画変更（販促）'!$C$46="変更",'⑦2.変更活動積算内訳（販促）'!O216,'①7.積算内訳（販促）'!H215))</f>
        <v/>
      </c>
      <c r="I216" s="1781"/>
      <c r="J216" s="273" t="s">
        <v>154</v>
      </c>
      <c r="K216" s="274"/>
      <c r="L216" s="289" t="str">
        <f t="shared" si="43"/>
        <v/>
      </c>
      <c r="M216" s="275"/>
      <c r="N216" s="275"/>
      <c r="O216" s="275"/>
      <c r="P216" s="1368"/>
      <c r="Q216" s="1375"/>
      <c r="R216" s="1376"/>
      <c r="S216" s="259"/>
      <c r="T216" s="257"/>
      <c r="U216" s="180"/>
    </row>
    <row r="217" spans="2:21" ht="37.5" hidden="1" customHeight="1">
      <c r="B217" s="285" t="str">
        <f>IF('⑧1.活動計画変更（販促）'!B48="","",'⑧1.活動計画変更（販促）'!B48)</f>
        <v/>
      </c>
      <c r="C217" s="1359" t="str">
        <f>IF(B217="","",IF('⑧1.活動計画変更（販促）'!D48="","",'⑧1.活動計画変更（販促）'!D48))</f>
        <v/>
      </c>
      <c r="D217" s="1360"/>
      <c r="E217" s="286">
        <f>SUM(E218:E226)</f>
        <v>0</v>
      </c>
      <c r="F217" s="286">
        <f>SUM(F218:F226)</f>
        <v>0</v>
      </c>
      <c r="G217" s="286">
        <f>SUM(G218:G226)</f>
        <v>0</v>
      </c>
      <c r="H217" s="757">
        <f>SUM(H218:H226)</f>
        <v>0</v>
      </c>
      <c r="I217" s="760" t="str">
        <f>IF('⑧1.活動計画変更（販促）'!C49="変更",'⑧1.活動計画変更（販促）'!B48,IF('⑧1.活動計画変更（販促）'!C49="中止",'⑧1.活動計画変更（販促）'!B48,""))</f>
        <v/>
      </c>
      <c r="J217" s="1377" t="str">
        <f>IF('⑧1.活動計画変更（販促）'!C49="変更",'⑧1.活動計画変更（販促）'!D49,"")</f>
        <v/>
      </c>
      <c r="K217" s="1378"/>
      <c r="L217" s="284" t="str">
        <f>IF(SUM(L218:L226)=0,"",SUM(L218:L226))</f>
        <v/>
      </c>
      <c r="M217" s="284" t="str">
        <f>IF(SUM(M218:M226)=0,"",SUM(M218:M226))</f>
        <v/>
      </c>
      <c r="N217" s="284" t="str">
        <f>IF(SUM(N218:N226)=0,"",SUM(N218:N226))</f>
        <v/>
      </c>
      <c r="O217" s="284" t="str">
        <f>IF(SUM(O218:O226)=0,"",SUM(O218:O226))</f>
        <v/>
      </c>
      <c r="P217" s="277"/>
      <c r="Q217" s="1379"/>
      <c r="R217" s="1380"/>
      <c r="S217" s="259"/>
      <c r="T217" s="257"/>
      <c r="U217" s="180"/>
    </row>
    <row r="218" spans="2:21" ht="18.75" hidden="1" customHeight="1">
      <c r="B218" s="1363"/>
      <c r="C218" s="260" t="s">
        <v>147</v>
      </c>
      <c r="D218" s="261"/>
      <c r="E218" s="287">
        <f>SUM(F218:H218)</f>
        <v>0</v>
      </c>
      <c r="F218" s="287" t="str">
        <f>IF($C$217="","",IF('⑧1.活動計画変更（販促）'!$C$48="変更",'⑦2.変更活動積算内訳（販促）'!M218,'①7.積算内訳（販促）'!F217))</f>
        <v/>
      </c>
      <c r="G218" s="287" t="str">
        <f>IF($C$217="","",IF('⑧1.活動計画変更（販促）'!$C$48="変更",'⑦2.変更活動積算内訳（販促）'!N218,'①7.積算内訳（販促）'!G217))</f>
        <v/>
      </c>
      <c r="H218" s="752" t="str">
        <f>IF($C$217="","",IF('⑧1.活動計画変更（販促）'!$C$48="変更",'⑦2.変更活動積算内訳（販促）'!O218,'①7.積算内訳（販促）'!H217))</f>
        <v/>
      </c>
      <c r="I218" s="1779" t="str">
        <f>IF('⑧1.活動計画変更（販促）'!C49="選択","",IF('⑧1.活動計画変更（販促）'!C49="変更",'⑧1.活動計画変更（販促）'!C49,IF('⑧1.活動計画変更（販促）'!C49="中止","中止","")))</f>
        <v/>
      </c>
      <c r="J218" s="260" t="s">
        <v>147</v>
      </c>
      <c r="K218" s="261"/>
      <c r="L218" s="287" t="str">
        <f>IF(SUM(M218:O218)=0,"",SUM(M218:O218))</f>
        <v/>
      </c>
      <c r="M218" s="262"/>
      <c r="N218" s="262"/>
      <c r="O218" s="262"/>
      <c r="P218" s="1366"/>
      <c r="Q218" s="1369"/>
      <c r="R218" s="1370"/>
      <c r="S218" s="268"/>
      <c r="T218" s="270"/>
      <c r="U218" s="180"/>
    </row>
    <row r="219" spans="2:21" ht="18.75" hidden="1" customHeight="1">
      <c r="B219" s="1364"/>
      <c r="C219" s="264" t="s">
        <v>148</v>
      </c>
      <c r="D219" s="265"/>
      <c r="E219" s="288">
        <f t="shared" ref="E219:E225" si="44">SUM(F219:H219)</f>
        <v>0</v>
      </c>
      <c r="F219" s="288" t="str">
        <f>IF($C$217="","",IF('⑧1.活動計画変更（販促）'!$C$48="変更",'⑦2.変更活動積算内訳（販促）'!M219,'①7.積算内訳（販促）'!F218))</f>
        <v/>
      </c>
      <c r="G219" s="288" t="str">
        <f>IF($C$217="","",IF('⑧1.活動計画変更（販促）'!$C$48="変更",'⑦2.変更活動積算内訳（販促）'!N219,'①7.積算内訳（販促）'!G218))</f>
        <v/>
      </c>
      <c r="H219" s="753" t="str">
        <f>IF($C$217="","",IF('⑧1.活動計画変更（販促）'!$C$48="変更",'⑦2.変更活動積算内訳（販促）'!O219,'①7.積算内訳（販促）'!H218))</f>
        <v/>
      </c>
      <c r="I219" s="1780"/>
      <c r="J219" s="264" t="s">
        <v>148</v>
      </c>
      <c r="K219" s="265"/>
      <c r="L219" s="288" t="str">
        <f t="shared" ref="L219:L226" si="45">IF(SUM(M219:O219)=0,"",SUM(M219:O219))</f>
        <v/>
      </c>
      <c r="M219" s="266"/>
      <c r="N219" s="266"/>
      <c r="O219" s="266"/>
      <c r="P219" s="1367"/>
      <c r="Q219" s="1371"/>
      <c r="R219" s="1372"/>
      <c r="S219" s="259"/>
      <c r="T219" s="257"/>
      <c r="U219" s="180"/>
    </row>
    <row r="220" spans="2:21" ht="18.75" hidden="1" customHeight="1">
      <c r="B220" s="1364"/>
      <c r="C220" s="264" t="s">
        <v>149</v>
      </c>
      <c r="D220" s="265"/>
      <c r="E220" s="288">
        <f t="shared" si="44"/>
        <v>0</v>
      </c>
      <c r="F220" s="288" t="str">
        <f>IF($C$217="","",IF('⑧1.活動計画変更（販促）'!$C$48="変更",'⑦2.変更活動積算内訳（販促）'!M220,'①7.積算内訳（販促）'!F219))</f>
        <v/>
      </c>
      <c r="G220" s="288" t="str">
        <f>IF($C$217="","",IF('⑧1.活動計画変更（販促）'!$C$48="変更",'⑦2.変更活動積算内訳（販促）'!N220,'①7.積算内訳（販促）'!G219))</f>
        <v/>
      </c>
      <c r="H220" s="753" t="str">
        <f>IF($C$217="","",IF('⑧1.活動計画変更（販促）'!$C$48="変更",'⑦2.変更活動積算内訳（販促）'!O220,'①7.積算内訳（販促）'!H219))</f>
        <v/>
      </c>
      <c r="I220" s="1780"/>
      <c r="J220" s="264" t="s">
        <v>149</v>
      </c>
      <c r="K220" s="265"/>
      <c r="L220" s="288" t="str">
        <f t="shared" si="45"/>
        <v/>
      </c>
      <c r="M220" s="266"/>
      <c r="N220" s="266"/>
      <c r="O220" s="266"/>
      <c r="P220" s="1367"/>
      <c r="Q220" s="1371"/>
      <c r="R220" s="1372"/>
      <c r="S220" s="259"/>
      <c r="T220" s="257"/>
      <c r="U220" s="180"/>
    </row>
    <row r="221" spans="2:21" ht="18.75" hidden="1" customHeight="1">
      <c r="B221" s="1364"/>
      <c r="C221" s="269" t="s">
        <v>150</v>
      </c>
      <c r="D221" s="265"/>
      <c r="E221" s="288">
        <f t="shared" si="44"/>
        <v>0</v>
      </c>
      <c r="F221" s="288" t="str">
        <f>IF($C$217="","",IF('⑧1.活動計画変更（販促）'!$C$48="変更",'⑦2.変更活動積算内訳（販促）'!M221,'①7.積算内訳（販促）'!F220))</f>
        <v/>
      </c>
      <c r="G221" s="288" t="str">
        <f>IF($C$217="","",IF('⑧1.活動計画変更（販促）'!$C$48="変更",'⑦2.変更活動積算内訳（販促）'!N221,'①7.積算内訳（販促）'!G220))</f>
        <v/>
      </c>
      <c r="H221" s="753" t="str">
        <f>IF($C$217="","",IF('⑧1.活動計画変更（販促）'!$C$48="変更",'⑦2.変更活動積算内訳（販促）'!O221,'①7.積算内訳（販促）'!H220))</f>
        <v/>
      </c>
      <c r="I221" s="1780"/>
      <c r="J221" s="269" t="s">
        <v>150</v>
      </c>
      <c r="K221" s="265"/>
      <c r="L221" s="288" t="str">
        <f t="shared" si="45"/>
        <v/>
      </c>
      <c r="M221" s="266"/>
      <c r="N221" s="266"/>
      <c r="O221" s="266"/>
      <c r="P221" s="1367"/>
      <c r="Q221" s="1371"/>
      <c r="R221" s="1372"/>
      <c r="S221" s="259"/>
      <c r="T221" s="257"/>
      <c r="U221" s="180"/>
    </row>
    <row r="222" spans="2:21" ht="18.75" hidden="1" customHeight="1">
      <c r="B222" s="1364"/>
      <c r="C222" s="264" t="s">
        <v>151</v>
      </c>
      <c r="D222" s="265"/>
      <c r="E222" s="288">
        <f t="shared" si="44"/>
        <v>0</v>
      </c>
      <c r="F222" s="288" t="str">
        <f>IF($C$217="","",IF('⑧1.活動計画変更（販促）'!$C$48="変更",'⑦2.変更活動積算内訳（販促）'!M222,'①7.積算内訳（販促）'!F221))</f>
        <v/>
      </c>
      <c r="G222" s="288" t="str">
        <f>IF($C$217="","",IF('⑧1.活動計画変更（販促）'!$C$48="変更",'⑦2.変更活動積算内訳（販促）'!N222,'①7.積算内訳（販促）'!G221))</f>
        <v/>
      </c>
      <c r="H222" s="753" t="str">
        <f>IF($C$217="","",IF('⑧1.活動計画変更（販促）'!$C$48="変更",'⑦2.変更活動積算内訳（販促）'!O222,'①7.積算内訳（販促）'!H221))</f>
        <v/>
      </c>
      <c r="I222" s="1780"/>
      <c r="J222" s="264" t="s">
        <v>151</v>
      </c>
      <c r="K222" s="265"/>
      <c r="L222" s="288" t="str">
        <f t="shared" si="45"/>
        <v/>
      </c>
      <c r="M222" s="266"/>
      <c r="N222" s="266"/>
      <c r="O222" s="266"/>
      <c r="P222" s="1367"/>
      <c r="Q222" s="1371"/>
      <c r="R222" s="1372"/>
      <c r="S222" s="268"/>
      <c r="T222" s="270"/>
      <c r="U222" s="180"/>
    </row>
    <row r="223" spans="2:21" ht="18.75" hidden="1" customHeight="1">
      <c r="B223" s="1364"/>
      <c r="C223" s="264" t="s">
        <v>152</v>
      </c>
      <c r="D223" s="265"/>
      <c r="E223" s="288">
        <f t="shared" si="44"/>
        <v>0</v>
      </c>
      <c r="F223" s="754" t="str">
        <f>IF($C$217="","",IF('⑧1.活動計画変更（販促）'!$C$48="変更",'⑦2.変更活動積算内訳（販促）'!M223,'①7.積算内訳（販促）'!F222))</f>
        <v/>
      </c>
      <c r="G223" s="754" t="str">
        <f>IF($C$217="","",IF('⑧1.活動計画変更（販促）'!$C$48="変更",'⑦2.変更活動積算内訳（販促）'!N223,'①7.積算内訳（販促）'!G222))</f>
        <v/>
      </c>
      <c r="H223" s="753" t="str">
        <f>IF($C$217="","",IF('⑧1.活動計画変更（販促）'!$C$48="変更",'⑦2.変更活動積算内訳（販促）'!O223,'①7.積算内訳（販促）'!H222))</f>
        <v/>
      </c>
      <c r="I223" s="1780"/>
      <c r="J223" s="264" t="s">
        <v>152</v>
      </c>
      <c r="K223" s="265"/>
      <c r="L223" s="288" t="str">
        <f t="shared" si="45"/>
        <v/>
      </c>
      <c r="M223" s="278"/>
      <c r="N223" s="278"/>
      <c r="O223" s="278"/>
      <c r="P223" s="1367"/>
      <c r="Q223" s="1371"/>
      <c r="R223" s="1372"/>
      <c r="S223" s="268"/>
      <c r="T223" s="270"/>
      <c r="U223" s="180"/>
    </row>
    <row r="224" spans="2:21" ht="18.75" hidden="1" customHeight="1">
      <c r="B224" s="1364"/>
      <c r="C224" s="272" t="s">
        <v>631</v>
      </c>
      <c r="D224" s="265"/>
      <c r="E224" s="288">
        <f t="shared" si="44"/>
        <v>0</v>
      </c>
      <c r="F224" s="288" t="str">
        <f>IF($C$217="","",IF('⑧1.活動計画変更（販促）'!$C$48="変更",'⑦2.変更活動積算内訳（販促）'!M224,'①7.積算内訳（販促）'!F223))</f>
        <v/>
      </c>
      <c r="G224" s="288" t="str">
        <f>IF($C$217="","",IF('⑧1.活動計画変更（販促）'!$C$48="変更",'⑦2.変更活動積算内訳（販促）'!N224,'①7.積算内訳（販促）'!G223))</f>
        <v/>
      </c>
      <c r="H224" s="753" t="str">
        <f>IF($C$217="","",IF('⑧1.活動計画変更（販促）'!$C$48="変更",'⑦2.変更活動積算内訳（販促）'!O224,'①7.積算内訳（販促）'!H223))</f>
        <v/>
      </c>
      <c r="I224" s="1780"/>
      <c r="J224" s="272" t="s">
        <v>631</v>
      </c>
      <c r="K224" s="265"/>
      <c r="L224" s="288" t="str">
        <f t="shared" si="45"/>
        <v/>
      </c>
      <c r="M224" s="266"/>
      <c r="N224" s="266"/>
      <c r="O224" s="266"/>
      <c r="P224" s="1367"/>
      <c r="Q224" s="1371"/>
      <c r="R224" s="1372"/>
      <c r="S224" s="268"/>
      <c r="T224" s="270"/>
      <c r="U224" s="180"/>
    </row>
    <row r="225" spans="2:21" ht="18.75" hidden="1" customHeight="1">
      <c r="B225" s="1364"/>
      <c r="C225" s="264" t="s">
        <v>153</v>
      </c>
      <c r="D225" s="265"/>
      <c r="E225" s="288">
        <f t="shared" si="44"/>
        <v>0</v>
      </c>
      <c r="F225" s="288" t="str">
        <f>IF($C$217="","",IF('⑧1.活動計画変更（販促）'!$C$48="変更",'⑦2.変更活動積算内訳（販促）'!M225,'①7.積算内訳（販促）'!F224))</f>
        <v/>
      </c>
      <c r="G225" s="288" t="str">
        <f>IF($C$217="","",IF('⑧1.活動計画変更（販促）'!$C$48="変更",'⑦2.変更活動積算内訳（販促）'!N225,'①7.積算内訳（販促）'!G224))</f>
        <v/>
      </c>
      <c r="H225" s="753" t="str">
        <f>IF($C$217="","",IF('⑧1.活動計画変更（販促）'!$C$48="変更",'⑦2.変更活動積算内訳（販促）'!O225,'①7.積算内訳（販促）'!H224))</f>
        <v/>
      </c>
      <c r="I225" s="1780"/>
      <c r="J225" s="264" t="s">
        <v>153</v>
      </c>
      <c r="K225" s="265"/>
      <c r="L225" s="288" t="str">
        <f t="shared" si="45"/>
        <v/>
      </c>
      <c r="M225" s="266"/>
      <c r="N225" s="266"/>
      <c r="O225" s="266"/>
      <c r="P225" s="1367"/>
      <c r="Q225" s="1371"/>
      <c r="R225" s="1372"/>
      <c r="S225" s="268"/>
      <c r="T225" s="270"/>
      <c r="U225" s="180"/>
    </row>
    <row r="226" spans="2:21" ht="18.75" hidden="1" customHeight="1" thickBot="1">
      <c r="B226" s="1365"/>
      <c r="C226" s="273" t="s">
        <v>154</v>
      </c>
      <c r="D226" s="758" t="str">
        <f>IF('①7.積算内訳（販促）'!D225="","",'①7.積算内訳（販促）'!D225)</f>
        <v/>
      </c>
      <c r="E226" s="289">
        <f>SUM(F226:H226)</f>
        <v>0</v>
      </c>
      <c r="F226" s="289" t="str">
        <f>IF($C$217="","",IF('⑧1.活動計画変更（販促）'!$C$48="変更",'⑦2.変更活動積算内訳（販促）'!M226,'①7.積算内訳（販促）'!F225))</f>
        <v/>
      </c>
      <c r="G226" s="289" t="str">
        <f>IF($C$217="","",IF('⑧1.活動計画変更（販促）'!$C$48="変更",'⑦2.変更活動積算内訳（販促）'!N226,'①7.積算内訳（販促）'!G225))</f>
        <v/>
      </c>
      <c r="H226" s="755" t="str">
        <f>IF($C$217="","",IF('⑧1.活動計画変更（販促）'!$C$48="変更",'⑦2.変更活動積算内訳（販促）'!O226,'①7.積算内訳（販促）'!H225))</f>
        <v/>
      </c>
      <c r="I226" s="1781"/>
      <c r="J226" s="273" t="s">
        <v>154</v>
      </c>
      <c r="K226" s="274"/>
      <c r="L226" s="289" t="str">
        <f t="shared" si="45"/>
        <v/>
      </c>
      <c r="M226" s="275"/>
      <c r="N226" s="275"/>
      <c r="O226" s="275"/>
      <c r="P226" s="1368"/>
      <c r="Q226" s="1381"/>
      <c r="R226" s="1382"/>
      <c r="S226" s="268"/>
      <c r="T226" s="270"/>
      <c r="U226" s="180"/>
    </row>
    <row r="227" spans="2:21" ht="37.5" hidden="1" customHeight="1">
      <c r="B227" s="285" t="str">
        <f>IF('⑧1.活動計画変更（販促）'!B50="","",'⑧1.活動計画変更（販促）'!B50)</f>
        <v/>
      </c>
      <c r="C227" s="1359" t="str">
        <f>IF(B227="","",IF('⑧1.活動計画変更（販促）'!D50="","",'⑧1.活動計画変更（販促）'!D50))</f>
        <v/>
      </c>
      <c r="D227" s="1360"/>
      <c r="E227" s="286">
        <f>SUM(E228:E236)</f>
        <v>0</v>
      </c>
      <c r="F227" s="286">
        <f>SUM(F228:F236)</f>
        <v>0</v>
      </c>
      <c r="G227" s="286">
        <f>SUM(G228:G236)</f>
        <v>0</v>
      </c>
      <c r="H227" s="757">
        <f>SUM(H228:H236)</f>
        <v>0</v>
      </c>
      <c r="I227" s="760" t="str">
        <f>IF('⑧1.活動計画変更（販促）'!C51="変更",'⑧1.活動計画変更（販促）'!B50,IF('⑧1.活動計画変更（販促）'!C51="中止",'⑧1.活動計画変更（販促）'!B50,""))</f>
        <v/>
      </c>
      <c r="J227" s="1377" t="str">
        <f>IF('⑧1.活動計画変更（販促）'!C51="変更",'⑧1.活動計画変更（販促）'!D51,"")</f>
        <v/>
      </c>
      <c r="K227" s="1378"/>
      <c r="L227" s="284" t="str">
        <f>IF(SUM(L228:L236)=0,"",SUM(L228:L236))</f>
        <v/>
      </c>
      <c r="M227" s="284" t="str">
        <f>IF(SUM(M228:M236)=0,"",SUM(M228:M236))</f>
        <v/>
      </c>
      <c r="N227" s="284" t="str">
        <f>IF(SUM(N228:N236)=0,"",SUM(N228:N236))</f>
        <v/>
      </c>
      <c r="O227" s="284" t="str">
        <f>IF(SUM(O228:O236)=0,"",SUM(O228:O236))</f>
        <v/>
      </c>
      <c r="P227" s="279"/>
      <c r="Q227" s="1383"/>
      <c r="R227" s="1384"/>
      <c r="S227" s="259"/>
      <c r="T227" s="257"/>
      <c r="U227" s="180"/>
    </row>
    <row r="228" spans="2:21" ht="18.75" hidden="1" customHeight="1">
      <c r="B228" s="1363"/>
      <c r="C228" s="260" t="s">
        <v>147</v>
      </c>
      <c r="D228" s="261"/>
      <c r="E228" s="287">
        <f>SUM(F228:H228)</f>
        <v>0</v>
      </c>
      <c r="F228" s="287" t="str">
        <f>IF($C$227="","",IF('⑧1.活動計画変更（販促）'!$C$50="変更",'⑦2.変更活動積算内訳（販促）'!M228,'①7.積算内訳（販促）'!F227))</f>
        <v/>
      </c>
      <c r="G228" s="287" t="str">
        <f>IF($C$227="","",IF('⑧1.活動計画変更（販促）'!$C$50="変更",'⑦2.変更活動積算内訳（販促）'!N228,'①7.積算内訳（販促）'!G227))</f>
        <v/>
      </c>
      <c r="H228" s="752" t="str">
        <f>IF($C$227="","",IF('⑧1.活動計画変更（販促）'!$C$50="変更",'⑦2.変更活動積算内訳（販促）'!O228,'①7.積算内訳（販促）'!H227))</f>
        <v/>
      </c>
      <c r="I228" s="1779" t="str">
        <f>IF('⑧1.活動計画変更（販促）'!C51="選択","",IF('⑧1.活動計画変更（販促）'!C51="変更",'⑧1.活動計画変更（販促）'!C51,IF('⑧1.活動計画変更（販促）'!C51="中止","中止","")))</f>
        <v/>
      </c>
      <c r="J228" s="260" t="s">
        <v>147</v>
      </c>
      <c r="K228" s="261"/>
      <c r="L228" s="287" t="str">
        <f>IF(SUM(M228:O228)=0,"",SUM(M228:O228))</f>
        <v/>
      </c>
      <c r="M228" s="262"/>
      <c r="N228" s="262"/>
      <c r="O228" s="262"/>
      <c r="P228" s="1366"/>
      <c r="Q228" s="1369"/>
      <c r="R228" s="1370"/>
      <c r="S228" s="268"/>
      <c r="T228" s="270"/>
      <c r="U228" s="180"/>
    </row>
    <row r="229" spans="2:21" ht="18.75" hidden="1" customHeight="1">
      <c r="B229" s="1364"/>
      <c r="C229" s="264" t="s">
        <v>148</v>
      </c>
      <c r="D229" s="265"/>
      <c r="E229" s="288">
        <f t="shared" ref="E229:E235" si="46">SUM(F229:H229)</f>
        <v>0</v>
      </c>
      <c r="F229" s="288" t="str">
        <f>IF($C$227="","",IF('⑧1.活動計画変更（販促）'!$C$50="変更",'⑦2.変更活動積算内訳（販促）'!M229,'①7.積算内訳（販促）'!F228))</f>
        <v/>
      </c>
      <c r="G229" s="288" t="str">
        <f>IF($C$227="","",IF('⑧1.活動計画変更（販促）'!$C$50="変更",'⑦2.変更活動積算内訳（販促）'!N229,'①7.積算内訳（販促）'!G228))</f>
        <v/>
      </c>
      <c r="H229" s="753" t="str">
        <f>IF($C$227="","",IF('⑧1.活動計画変更（販促）'!$C$50="変更",'⑦2.変更活動積算内訳（販促）'!O229,'①7.積算内訳（販促）'!H228))</f>
        <v/>
      </c>
      <c r="I229" s="1780"/>
      <c r="J229" s="264" t="s">
        <v>148</v>
      </c>
      <c r="K229" s="265"/>
      <c r="L229" s="288" t="str">
        <f t="shared" ref="L229:L236" si="47">IF(SUM(M229:O229)=0,"",SUM(M229:O229))</f>
        <v/>
      </c>
      <c r="M229" s="266"/>
      <c r="N229" s="266"/>
      <c r="O229" s="266"/>
      <c r="P229" s="1367"/>
      <c r="Q229" s="1371"/>
      <c r="R229" s="1372"/>
      <c r="S229" s="259"/>
      <c r="T229" s="257"/>
      <c r="U229" s="180"/>
    </row>
    <row r="230" spans="2:21" ht="18.75" hidden="1" customHeight="1">
      <c r="B230" s="1364"/>
      <c r="C230" s="264" t="s">
        <v>149</v>
      </c>
      <c r="D230" s="265"/>
      <c r="E230" s="288">
        <f t="shared" si="46"/>
        <v>0</v>
      </c>
      <c r="F230" s="288" t="str">
        <f>IF($C$227="","",IF('⑧1.活動計画変更（販促）'!$C$50="変更",'⑦2.変更活動積算内訳（販促）'!M230,'①7.積算内訳（販促）'!F229))</f>
        <v/>
      </c>
      <c r="G230" s="288" t="str">
        <f>IF($C$227="","",IF('⑧1.活動計画変更（販促）'!$C$50="変更",'⑦2.変更活動積算内訳（販促）'!N230,'①7.積算内訳（販促）'!G229))</f>
        <v/>
      </c>
      <c r="H230" s="753" t="str">
        <f>IF($C$227="","",IF('⑧1.活動計画変更（販促）'!$C$50="変更",'⑦2.変更活動積算内訳（販促）'!O230,'①7.積算内訳（販促）'!H229))</f>
        <v/>
      </c>
      <c r="I230" s="1780"/>
      <c r="J230" s="264" t="s">
        <v>149</v>
      </c>
      <c r="K230" s="265"/>
      <c r="L230" s="288" t="str">
        <f t="shared" si="47"/>
        <v/>
      </c>
      <c r="M230" s="266"/>
      <c r="N230" s="266"/>
      <c r="O230" s="266"/>
      <c r="P230" s="1367"/>
      <c r="Q230" s="1371"/>
      <c r="R230" s="1372"/>
      <c r="S230" s="259"/>
      <c r="T230" s="257"/>
      <c r="U230" s="180"/>
    </row>
    <row r="231" spans="2:21" ht="18.75" hidden="1" customHeight="1">
      <c r="B231" s="1364"/>
      <c r="C231" s="269" t="s">
        <v>150</v>
      </c>
      <c r="D231" s="265"/>
      <c r="E231" s="288">
        <f t="shared" si="46"/>
        <v>0</v>
      </c>
      <c r="F231" s="288" t="str">
        <f>IF($C$227="","",IF('⑧1.活動計画変更（販促）'!$C$50="変更",'⑦2.変更活動積算内訳（販促）'!M231,'①7.積算内訳（販促）'!F230))</f>
        <v/>
      </c>
      <c r="G231" s="288" t="str">
        <f>IF($C$227="","",IF('⑧1.活動計画変更（販促）'!$C$50="変更",'⑦2.変更活動積算内訳（販促）'!N231,'①7.積算内訳（販促）'!G230))</f>
        <v/>
      </c>
      <c r="H231" s="753" t="str">
        <f>IF($C$227="","",IF('⑧1.活動計画変更（販促）'!$C$50="変更",'⑦2.変更活動積算内訳（販促）'!O231,'①7.積算内訳（販促）'!H230))</f>
        <v/>
      </c>
      <c r="I231" s="1780"/>
      <c r="J231" s="269" t="s">
        <v>150</v>
      </c>
      <c r="K231" s="265"/>
      <c r="L231" s="288" t="str">
        <f t="shared" si="47"/>
        <v/>
      </c>
      <c r="M231" s="266"/>
      <c r="N231" s="266"/>
      <c r="O231" s="266"/>
      <c r="P231" s="1367"/>
      <c r="Q231" s="1371"/>
      <c r="R231" s="1372"/>
      <c r="S231" s="259"/>
      <c r="T231" s="257"/>
      <c r="U231" s="180"/>
    </row>
    <row r="232" spans="2:21" ht="18.75" hidden="1" customHeight="1">
      <c r="B232" s="1364"/>
      <c r="C232" s="264" t="s">
        <v>151</v>
      </c>
      <c r="D232" s="265"/>
      <c r="E232" s="288">
        <f t="shared" si="46"/>
        <v>0</v>
      </c>
      <c r="F232" s="288" t="str">
        <f>IF($C$227="","",IF('⑧1.活動計画変更（販促）'!$C$50="変更",'⑦2.変更活動積算内訳（販促）'!M232,'①7.積算内訳（販促）'!F231))</f>
        <v/>
      </c>
      <c r="G232" s="288" t="str">
        <f>IF($C$227="","",IF('⑧1.活動計画変更（販促）'!$C$50="変更",'⑦2.変更活動積算内訳（販促）'!N232,'①7.積算内訳（販促）'!G231))</f>
        <v/>
      </c>
      <c r="H232" s="753" t="str">
        <f>IF($C$227="","",IF('⑧1.活動計画変更（販促）'!$C$50="変更",'⑦2.変更活動積算内訳（販促）'!O232,'①7.積算内訳（販促）'!H231))</f>
        <v/>
      </c>
      <c r="I232" s="1780"/>
      <c r="J232" s="264" t="s">
        <v>151</v>
      </c>
      <c r="K232" s="265"/>
      <c r="L232" s="288" t="str">
        <f t="shared" si="47"/>
        <v/>
      </c>
      <c r="M232" s="266"/>
      <c r="N232" s="266"/>
      <c r="O232" s="266"/>
      <c r="P232" s="1367"/>
      <c r="Q232" s="1371"/>
      <c r="R232" s="1372"/>
      <c r="S232" s="268"/>
      <c r="T232" s="270"/>
      <c r="U232" s="180"/>
    </row>
    <row r="233" spans="2:21" ht="18.75" hidden="1" customHeight="1">
      <c r="B233" s="1364"/>
      <c r="C233" s="264" t="s">
        <v>152</v>
      </c>
      <c r="D233" s="265"/>
      <c r="E233" s="288">
        <f t="shared" si="46"/>
        <v>0</v>
      </c>
      <c r="F233" s="754" t="str">
        <f>IF($C$227="","",IF('⑧1.活動計画変更（販促）'!$C$50="変更",'⑦2.変更活動積算内訳（販促）'!M233,'①7.積算内訳（販促）'!F232))</f>
        <v/>
      </c>
      <c r="G233" s="754" t="str">
        <f>IF($C$227="","",IF('⑧1.活動計画変更（販促）'!$C$50="変更",'⑦2.変更活動積算内訳（販促）'!N233,'①7.積算内訳（販促）'!G232))</f>
        <v/>
      </c>
      <c r="H233" s="753" t="str">
        <f>IF($C$227="","",IF('⑧1.活動計画変更（販促）'!$C$50="変更",'⑦2.変更活動積算内訳（販促）'!O233,'①7.積算内訳（販促）'!H232))</f>
        <v/>
      </c>
      <c r="I233" s="1780"/>
      <c r="J233" s="264" t="s">
        <v>152</v>
      </c>
      <c r="K233" s="265"/>
      <c r="L233" s="288" t="str">
        <f t="shared" si="47"/>
        <v/>
      </c>
      <c r="M233" s="278"/>
      <c r="N233" s="278"/>
      <c r="O233" s="278"/>
      <c r="P233" s="1367"/>
      <c r="Q233" s="1373"/>
      <c r="R233" s="1374"/>
      <c r="S233" s="268"/>
      <c r="T233" s="270"/>
      <c r="U233" s="180"/>
    </row>
    <row r="234" spans="2:21" ht="18.75" hidden="1" customHeight="1">
      <c r="B234" s="1364"/>
      <c r="C234" s="272" t="s">
        <v>631</v>
      </c>
      <c r="D234" s="265"/>
      <c r="E234" s="288">
        <f t="shared" si="46"/>
        <v>0</v>
      </c>
      <c r="F234" s="288" t="str">
        <f>IF($C$227="","",IF('⑧1.活動計画変更（販促）'!$C$50="変更",'⑦2.変更活動積算内訳（販促）'!M234,'①7.積算内訳（販促）'!F233))</f>
        <v/>
      </c>
      <c r="G234" s="288" t="str">
        <f>IF($C$227="","",IF('⑧1.活動計画変更（販促）'!$C$50="変更",'⑦2.変更活動積算内訳（販促）'!N234,'①7.積算内訳（販促）'!G233))</f>
        <v/>
      </c>
      <c r="H234" s="753" t="str">
        <f>IF($C$227="","",IF('⑧1.活動計画変更（販促）'!$C$50="変更",'⑦2.変更活動積算内訳（販促）'!O234,'①7.積算内訳（販促）'!H233))</f>
        <v/>
      </c>
      <c r="I234" s="1780"/>
      <c r="J234" s="272" t="s">
        <v>631</v>
      </c>
      <c r="K234" s="265"/>
      <c r="L234" s="288" t="str">
        <f t="shared" si="47"/>
        <v/>
      </c>
      <c r="M234" s="266"/>
      <c r="N234" s="266"/>
      <c r="O234" s="266"/>
      <c r="P234" s="1367"/>
      <c r="Q234" s="1371"/>
      <c r="R234" s="1372"/>
      <c r="S234" s="268"/>
      <c r="T234" s="270"/>
      <c r="U234" s="180"/>
    </row>
    <row r="235" spans="2:21" ht="18.75" hidden="1" customHeight="1">
      <c r="B235" s="1364"/>
      <c r="C235" s="264" t="s">
        <v>153</v>
      </c>
      <c r="D235" s="265"/>
      <c r="E235" s="288">
        <f t="shared" si="46"/>
        <v>0</v>
      </c>
      <c r="F235" s="288" t="str">
        <f>IF($C$227="","",IF('⑧1.活動計画変更（販促）'!$C$50="変更",'⑦2.変更活動積算内訳（販促）'!M235,'①7.積算内訳（販促）'!F234))</f>
        <v/>
      </c>
      <c r="G235" s="288" t="str">
        <f>IF($C$227="","",IF('⑧1.活動計画変更（販促）'!$C$50="変更",'⑦2.変更活動積算内訳（販促）'!N235,'①7.積算内訳（販促）'!G234))</f>
        <v/>
      </c>
      <c r="H235" s="753" t="str">
        <f>IF($C$227="","",IF('⑧1.活動計画変更（販促）'!$C$50="変更",'⑦2.変更活動積算内訳（販促）'!O235,'①7.積算内訳（販促）'!H234))</f>
        <v/>
      </c>
      <c r="I235" s="1780"/>
      <c r="J235" s="264" t="s">
        <v>153</v>
      </c>
      <c r="K235" s="265"/>
      <c r="L235" s="288" t="str">
        <f t="shared" si="47"/>
        <v/>
      </c>
      <c r="M235" s="266"/>
      <c r="N235" s="266"/>
      <c r="O235" s="266"/>
      <c r="P235" s="1367"/>
      <c r="Q235" s="1371"/>
      <c r="R235" s="1372"/>
      <c r="S235" s="268"/>
      <c r="T235" s="270"/>
      <c r="U235" s="180"/>
    </row>
    <row r="236" spans="2:21" ht="18.75" hidden="1" customHeight="1" thickBot="1">
      <c r="B236" s="1365"/>
      <c r="C236" s="273" t="s">
        <v>154</v>
      </c>
      <c r="D236" s="758" t="str">
        <f>IF('①7.積算内訳（販促）'!D235="","",'①7.積算内訳（販促）'!D235)</f>
        <v/>
      </c>
      <c r="E236" s="289">
        <f>SUM(F236:H236)</f>
        <v>0</v>
      </c>
      <c r="F236" s="289" t="str">
        <f>IF($C$227="","",IF('⑧1.活動計画変更（販促）'!$C$50="変更",'⑦2.変更活動積算内訳（販促）'!M236,'①7.積算内訳（販促）'!F235))</f>
        <v/>
      </c>
      <c r="G236" s="289" t="str">
        <f>IF($C$227="","",IF('⑧1.活動計画変更（販促）'!$C$50="変更",'⑦2.変更活動積算内訳（販促）'!N236,'①7.積算内訳（販促）'!G235))</f>
        <v/>
      </c>
      <c r="H236" s="755" t="str">
        <f>IF($C$227="","",IF('⑧1.活動計画変更（販促）'!$C$50="変更",'⑦2.変更活動積算内訳（販促）'!O236,'①7.積算内訳（販促）'!H235))</f>
        <v/>
      </c>
      <c r="I236" s="1781"/>
      <c r="J236" s="273" t="s">
        <v>154</v>
      </c>
      <c r="K236" s="274"/>
      <c r="L236" s="289" t="str">
        <f t="shared" si="47"/>
        <v/>
      </c>
      <c r="M236" s="275"/>
      <c r="N236" s="275"/>
      <c r="O236" s="275"/>
      <c r="P236" s="1368"/>
      <c r="Q236" s="1375"/>
      <c r="R236" s="1376"/>
      <c r="S236" s="268"/>
      <c r="T236" s="270"/>
      <c r="U236" s="180"/>
    </row>
    <row r="237" spans="2:21" ht="37.5" hidden="1" customHeight="1">
      <c r="B237" s="285" t="str">
        <f>IF('⑧1.活動計画変更（販促）'!B52="","",'⑧1.活動計画変更（販促）'!B52)</f>
        <v/>
      </c>
      <c r="C237" s="1359" t="str">
        <f>IF(B237="","",IF('⑧1.活動計画変更（販促）'!D52="","",'⑧1.活動計画変更（販促）'!D52))</f>
        <v/>
      </c>
      <c r="D237" s="1360"/>
      <c r="E237" s="286">
        <f>SUM(E238:E246)</f>
        <v>0</v>
      </c>
      <c r="F237" s="286">
        <f>SUM(F238:F246)</f>
        <v>0</v>
      </c>
      <c r="G237" s="286">
        <f>SUM(G238:G246)</f>
        <v>0</v>
      </c>
      <c r="H237" s="757">
        <f>SUM(H238:H246)</f>
        <v>0</v>
      </c>
      <c r="I237" s="760" t="str">
        <f>IF('⑧1.活動計画変更（販促）'!C53="変更",'⑧1.活動計画変更（販促）'!B52,IF('⑧1.活動計画変更（販促）'!C53="中止",'⑧1.活動計画変更（販促）'!B52,""))</f>
        <v/>
      </c>
      <c r="J237" s="1377" t="str">
        <f>IF('⑧1.活動計画変更（販促）'!C53="変更",'⑧1.活動計画変更（販促）'!D53,"")</f>
        <v/>
      </c>
      <c r="K237" s="1378"/>
      <c r="L237" s="284" t="str">
        <f>IF(SUM(L238:L246)=0,"",SUM(L238:L246))</f>
        <v/>
      </c>
      <c r="M237" s="284" t="str">
        <f>IF(SUM(M238:M246)=0,"",SUM(M238:M246))</f>
        <v/>
      </c>
      <c r="N237" s="284" t="str">
        <f>IF(SUM(N238:N246)=0,"",SUM(N238:N246))</f>
        <v/>
      </c>
      <c r="O237" s="284" t="str">
        <f>IF(SUM(O238:O246)=0,"",SUM(O238:O246))</f>
        <v/>
      </c>
      <c r="P237" s="277"/>
      <c r="Q237" s="1379"/>
      <c r="R237" s="1380"/>
      <c r="S237" s="259"/>
      <c r="T237" s="257"/>
      <c r="U237" s="180"/>
    </row>
    <row r="238" spans="2:21" ht="18.75" hidden="1" customHeight="1">
      <c r="B238" s="1363"/>
      <c r="C238" s="260" t="s">
        <v>147</v>
      </c>
      <c r="D238" s="261"/>
      <c r="E238" s="287">
        <f>SUM(F238:H238)</f>
        <v>0</v>
      </c>
      <c r="F238" s="287" t="str">
        <f>IF($C$237="","",IF('⑧1.活動計画変更（販促）'!$C$52="変更",'⑦2.変更活動積算内訳（販促）'!M238,'①7.積算内訳（販促）'!F237))</f>
        <v/>
      </c>
      <c r="G238" s="287" t="str">
        <f>IF($C$237="","",IF('⑧1.活動計画変更（販促）'!$C$52="変更",'⑦2.変更活動積算内訳（販促）'!N238,'①7.積算内訳（販促）'!G237))</f>
        <v/>
      </c>
      <c r="H238" s="752" t="str">
        <f>IF($C$237="","",IF('⑧1.活動計画変更（販促）'!$C$52="変更",'⑦2.変更活動積算内訳（販促）'!O238,'①7.積算内訳（販促）'!H237))</f>
        <v/>
      </c>
      <c r="I238" s="1779" t="str">
        <f>IF('⑧1.活動計画変更（販促）'!C53="選択","",IF('⑧1.活動計画変更（販促）'!C53="変更",'⑧1.活動計画変更（販促）'!C53,IF('⑧1.活動計画変更（販促）'!C53="中止","中止","")))</f>
        <v/>
      </c>
      <c r="J238" s="260" t="s">
        <v>147</v>
      </c>
      <c r="K238" s="261"/>
      <c r="L238" s="287" t="str">
        <f>IF(SUM(M238:O238)=0,"",SUM(M238:O238))</f>
        <v/>
      </c>
      <c r="M238" s="262"/>
      <c r="N238" s="262"/>
      <c r="O238" s="262"/>
      <c r="P238" s="1366"/>
      <c r="Q238" s="1369"/>
      <c r="R238" s="1370"/>
      <c r="S238" s="268"/>
      <c r="T238" s="270"/>
      <c r="U238" s="180"/>
    </row>
    <row r="239" spans="2:21" ht="18.75" hidden="1" customHeight="1">
      <c r="B239" s="1364"/>
      <c r="C239" s="264" t="s">
        <v>148</v>
      </c>
      <c r="D239" s="265"/>
      <c r="E239" s="288">
        <f t="shared" ref="E239:E245" si="48">SUM(F239:H239)</f>
        <v>0</v>
      </c>
      <c r="F239" s="288" t="str">
        <f>IF($C$237="","",IF('⑧1.活動計画変更（販促）'!$C$52="変更",'⑦2.変更活動積算内訳（販促）'!M239,'①7.積算内訳（販促）'!F238))</f>
        <v/>
      </c>
      <c r="G239" s="288" t="str">
        <f>IF($C$237="","",IF('⑧1.活動計画変更（販促）'!$C$52="変更",'⑦2.変更活動積算内訳（販促）'!N239,'①7.積算内訳（販促）'!G238))</f>
        <v/>
      </c>
      <c r="H239" s="753" t="str">
        <f>IF($C$237="","",IF('⑧1.活動計画変更（販促）'!$C$52="変更",'⑦2.変更活動積算内訳（販促）'!O239,'①7.積算内訳（販促）'!H238))</f>
        <v/>
      </c>
      <c r="I239" s="1780"/>
      <c r="J239" s="264" t="s">
        <v>148</v>
      </c>
      <c r="K239" s="265"/>
      <c r="L239" s="288" t="str">
        <f t="shared" ref="L239:L246" si="49">IF(SUM(M239:O239)=0,"",SUM(M239:O239))</f>
        <v/>
      </c>
      <c r="M239" s="266"/>
      <c r="N239" s="266"/>
      <c r="O239" s="266"/>
      <c r="P239" s="1367"/>
      <c r="Q239" s="1371"/>
      <c r="R239" s="1372"/>
      <c r="S239" s="259"/>
      <c r="T239" s="257"/>
      <c r="U239" s="180"/>
    </row>
    <row r="240" spans="2:21" ht="18.75" hidden="1" customHeight="1">
      <c r="B240" s="1364"/>
      <c r="C240" s="264" t="s">
        <v>149</v>
      </c>
      <c r="D240" s="265"/>
      <c r="E240" s="288">
        <f t="shared" si="48"/>
        <v>0</v>
      </c>
      <c r="F240" s="288" t="str">
        <f>IF($C$237="","",IF('⑧1.活動計画変更（販促）'!$C$52="変更",'⑦2.変更活動積算内訳（販促）'!M240,'①7.積算内訳（販促）'!F239))</f>
        <v/>
      </c>
      <c r="G240" s="288" t="str">
        <f>IF($C$237="","",IF('⑧1.活動計画変更（販促）'!$C$52="変更",'⑦2.変更活動積算内訳（販促）'!N240,'①7.積算内訳（販促）'!G239))</f>
        <v/>
      </c>
      <c r="H240" s="753" t="str">
        <f>IF($C$237="","",IF('⑧1.活動計画変更（販促）'!$C$52="変更",'⑦2.変更活動積算内訳（販促）'!O240,'①7.積算内訳（販促）'!H239))</f>
        <v/>
      </c>
      <c r="I240" s="1780"/>
      <c r="J240" s="264" t="s">
        <v>149</v>
      </c>
      <c r="K240" s="265"/>
      <c r="L240" s="288" t="str">
        <f t="shared" si="49"/>
        <v/>
      </c>
      <c r="M240" s="266"/>
      <c r="N240" s="266"/>
      <c r="O240" s="266"/>
      <c r="P240" s="1367"/>
      <c r="Q240" s="1371"/>
      <c r="R240" s="1372"/>
      <c r="S240" s="259"/>
      <c r="T240" s="257"/>
      <c r="U240" s="180"/>
    </row>
    <row r="241" spans="2:21" ht="18.75" hidden="1" customHeight="1">
      <c r="B241" s="1364"/>
      <c r="C241" s="269" t="s">
        <v>150</v>
      </c>
      <c r="D241" s="265"/>
      <c r="E241" s="288">
        <f t="shared" si="48"/>
        <v>0</v>
      </c>
      <c r="F241" s="288" t="str">
        <f>IF($C$237="","",IF('⑧1.活動計画変更（販促）'!$C$52="変更",'⑦2.変更活動積算内訳（販促）'!M241,'①7.積算内訳（販促）'!F240))</f>
        <v/>
      </c>
      <c r="G241" s="288" t="str">
        <f>IF($C$237="","",IF('⑧1.活動計画変更（販促）'!$C$52="変更",'⑦2.変更活動積算内訳（販促）'!N241,'①7.積算内訳（販促）'!G240))</f>
        <v/>
      </c>
      <c r="H241" s="753" t="str">
        <f>IF($C$237="","",IF('⑧1.活動計画変更（販促）'!$C$52="変更",'⑦2.変更活動積算内訳（販促）'!O241,'①7.積算内訳（販促）'!H240))</f>
        <v/>
      </c>
      <c r="I241" s="1780"/>
      <c r="J241" s="269" t="s">
        <v>150</v>
      </c>
      <c r="K241" s="265"/>
      <c r="L241" s="288" t="str">
        <f t="shared" si="49"/>
        <v/>
      </c>
      <c r="M241" s="266"/>
      <c r="N241" s="266"/>
      <c r="O241" s="266"/>
      <c r="P241" s="1367"/>
      <c r="Q241" s="1371"/>
      <c r="R241" s="1372"/>
      <c r="S241" s="259"/>
      <c r="T241" s="257"/>
      <c r="U241" s="180"/>
    </row>
    <row r="242" spans="2:21" ht="18.75" hidden="1" customHeight="1">
      <c r="B242" s="1364"/>
      <c r="C242" s="264" t="s">
        <v>151</v>
      </c>
      <c r="D242" s="265"/>
      <c r="E242" s="288">
        <f t="shared" si="48"/>
        <v>0</v>
      </c>
      <c r="F242" s="288" t="str">
        <f>IF($C$237="","",IF('⑧1.活動計画変更（販促）'!$C$52="変更",'⑦2.変更活動積算内訳（販促）'!M242,'①7.積算内訳（販促）'!F241))</f>
        <v/>
      </c>
      <c r="G242" s="288" t="str">
        <f>IF($C$237="","",IF('⑧1.活動計画変更（販促）'!$C$52="変更",'⑦2.変更活動積算内訳（販促）'!N242,'①7.積算内訳（販促）'!G241))</f>
        <v/>
      </c>
      <c r="H242" s="753" t="str">
        <f>IF($C$237="","",IF('⑧1.活動計画変更（販促）'!$C$52="変更",'⑦2.変更活動積算内訳（販促）'!O242,'①7.積算内訳（販促）'!H241))</f>
        <v/>
      </c>
      <c r="I242" s="1780"/>
      <c r="J242" s="264" t="s">
        <v>151</v>
      </c>
      <c r="K242" s="265"/>
      <c r="L242" s="288" t="str">
        <f t="shared" si="49"/>
        <v/>
      </c>
      <c r="M242" s="266"/>
      <c r="N242" s="266"/>
      <c r="O242" s="266"/>
      <c r="P242" s="1367"/>
      <c r="Q242" s="1371"/>
      <c r="R242" s="1372"/>
      <c r="S242" s="268"/>
      <c r="T242" s="270"/>
      <c r="U242" s="180"/>
    </row>
    <row r="243" spans="2:21" ht="18.75" hidden="1" customHeight="1">
      <c r="B243" s="1364"/>
      <c r="C243" s="264" t="s">
        <v>152</v>
      </c>
      <c r="D243" s="265"/>
      <c r="E243" s="288">
        <f t="shared" si="48"/>
        <v>0</v>
      </c>
      <c r="F243" s="754" t="str">
        <f>IF($C$237="","",IF('⑧1.活動計画変更（販促）'!$C$52="変更",'⑦2.変更活動積算内訳（販促）'!M243,'①7.積算内訳（販促）'!F242))</f>
        <v/>
      </c>
      <c r="G243" s="754" t="str">
        <f>IF($C$237="","",IF('⑧1.活動計画変更（販促）'!$C$52="変更",'⑦2.変更活動積算内訳（販促）'!N243,'①7.積算内訳（販促）'!G242))</f>
        <v/>
      </c>
      <c r="H243" s="753" t="str">
        <f>IF($C$237="","",IF('⑧1.活動計画変更（販促）'!$C$52="変更",'⑦2.変更活動積算内訳（販促）'!O243,'①7.積算内訳（販促）'!H242))</f>
        <v/>
      </c>
      <c r="I243" s="1780"/>
      <c r="J243" s="264" t="s">
        <v>152</v>
      </c>
      <c r="K243" s="265"/>
      <c r="L243" s="288" t="str">
        <f t="shared" si="49"/>
        <v/>
      </c>
      <c r="M243" s="278"/>
      <c r="N243" s="278"/>
      <c r="O243" s="278"/>
      <c r="P243" s="1367"/>
      <c r="Q243" s="1371"/>
      <c r="R243" s="1372"/>
      <c r="S243" s="268"/>
      <c r="T243" s="270"/>
      <c r="U243" s="180"/>
    </row>
    <row r="244" spans="2:21" ht="18.75" hidden="1" customHeight="1">
      <c r="B244" s="1364"/>
      <c r="C244" s="272" t="s">
        <v>631</v>
      </c>
      <c r="D244" s="265"/>
      <c r="E244" s="288">
        <f t="shared" si="48"/>
        <v>0</v>
      </c>
      <c r="F244" s="288" t="str">
        <f>IF($C$237="","",IF('⑧1.活動計画変更（販促）'!$C$52="変更",'⑦2.変更活動積算内訳（販促）'!M244,'①7.積算内訳（販促）'!F243))</f>
        <v/>
      </c>
      <c r="G244" s="288" t="str">
        <f>IF($C$237="","",IF('⑧1.活動計画変更（販促）'!$C$52="変更",'⑦2.変更活動積算内訳（販促）'!N244,'①7.積算内訳（販促）'!G243))</f>
        <v/>
      </c>
      <c r="H244" s="753" t="str">
        <f>IF($C$237="","",IF('⑧1.活動計画変更（販促）'!$C$52="変更",'⑦2.変更活動積算内訳（販促）'!O244,'①7.積算内訳（販促）'!H243))</f>
        <v/>
      </c>
      <c r="I244" s="1780"/>
      <c r="J244" s="272" t="s">
        <v>631</v>
      </c>
      <c r="K244" s="265"/>
      <c r="L244" s="288" t="str">
        <f t="shared" si="49"/>
        <v/>
      </c>
      <c r="M244" s="266"/>
      <c r="N244" s="266"/>
      <c r="O244" s="266"/>
      <c r="P244" s="1367"/>
      <c r="Q244" s="1371"/>
      <c r="R244" s="1372"/>
      <c r="S244" s="268"/>
      <c r="T244" s="270"/>
      <c r="U244" s="180"/>
    </row>
    <row r="245" spans="2:21" ht="18.75" hidden="1" customHeight="1">
      <c r="B245" s="1364"/>
      <c r="C245" s="264" t="s">
        <v>153</v>
      </c>
      <c r="D245" s="265"/>
      <c r="E245" s="288">
        <f t="shared" si="48"/>
        <v>0</v>
      </c>
      <c r="F245" s="288" t="str">
        <f>IF($C$237="","",IF('⑧1.活動計画変更（販促）'!$C$52="変更",'⑦2.変更活動積算内訳（販促）'!M245,'①7.積算内訳（販促）'!F244))</f>
        <v/>
      </c>
      <c r="G245" s="288" t="str">
        <f>IF($C$237="","",IF('⑧1.活動計画変更（販促）'!$C$52="変更",'⑦2.変更活動積算内訳（販促）'!N245,'①7.積算内訳（販促）'!G244))</f>
        <v/>
      </c>
      <c r="H245" s="753" t="str">
        <f>IF($C$237="","",IF('⑧1.活動計画変更（販促）'!$C$52="変更",'⑦2.変更活動積算内訳（販促）'!O245,'①7.積算内訳（販促）'!H244))</f>
        <v/>
      </c>
      <c r="I245" s="1780"/>
      <c r="J245" s="264" t="s">
        <v>153</v>
      </c>
      <c r="K245" s="265"/>
      <c r="L245" s="288" t="str">
        <f t="shared" si="49"/>
        <v/>
      </c>
      <c r="M245" s="266"/>
      <c r="N245" s="266"/>
      <c r="O245" s="266"/>
      <c r="P245" s="1367"/>
      <c r="Q245" s="1371"/>
      <c r="R245" s="1372"/>
      <c r="S245" s="268"/>
      <c r="T245" s="270"/>
      <c r="U245" s="180"/>
    </row>
    <row r="246" spans="2:21" ht="18.75" hidden="1" customHeight="1" thickBot="1">
      <c r="B246" s="1365"/>
      <c r="C246" s="273" t="s">
        <v>154</v>
      </c>
      <c r="D246" s="758" t="str">
        <f>IF('①7.積算内訳（販促）'!D245="","",'①7.積算内訳（販促）'!D245)</f>
        <v/>
      </c>
      <c r="E246" s="289">
        <f>SUM(F246:H246)</f>
        <v>0</v>
      </c>
      <c r="F246" s="289" t="str">
        <f>IF($C$237="","",IF('⑧1.活動計画変更（販促）'!$C$52="変更",'⑦2.変更活動積算内訳（販促）'!M246,'①7.積算内訳（販促）'!F245))</f>
        <v/>
      </c>
      <c r="G246" s="289" t="str">
        <f>IF($C$237="","",IF('⑧1.活動計画変更（販促）'!$C$52="変更",'⑦2.変更活動積算内訳（販促）'!N246,'①7.積算内訳（販促）'!G245))</f>
        <v/>
      </c>
      <c r="H246" s="755" t="str">
        <f>IF($C$237="","",IF('⑧1.活動計画変更（販促）'!$C$52="変更",'⑦2.変更活動積算内訳（販促）'!O246,'①7.積算内訳（販促）'!H245))</f>
        <v/>
      </c>
      <c r="I246" s="1781"/>
      <c r="J246" s="273" t="s">
        <v>154</v>
      </c>
      <c r="K246" s="274"/>
      <c r="L246" s="289" t="str">
        <f t="shared" si="49"/>
        <v/>
      </c>
      <c r="M246" s="275"/>
      <c r="N246" s="275"/>
      <c r="O246" s="275"/>
      <c r="P246" s="1368"/>
      <c r="Q246" s="1381"/>
      <c r="R246" s="1382"/>
      <c r="S246" s="268"/>
      <c r="T246" s="270"/>
      <c r="U246" s="180"/>
    </row>
    <row r="247" spans="2:21" ht="37.5" hidden="1" customHeight="1">
      <c r="B247" s="285" t="str">
        <f>IF('⑧1.活動計画変更（販促）'!B54="","",'⑧1.活動計画変更（販促）'!B54)</f>
        <v/>
      </c>
      <c r="C247" s="1359" t="str">
        <f>IF(B247="","",IF('⑧1.活動計画変更（販促）'!D54="","",'⑧1.活動計画変更（販促）'!D54))</f>
        <v/>
      </c>
      <c r="D247" s="1360"/>
      <c r="E247" s="286">
        <f>SUM(E248:E256)</f>
        <v>0</v>
      </c>
      <c r="F247" s="286">
        <f>SUM(F248:F256)</f>
        <v>0</v>
      </c>
      <c r="G247" s="286">
        <f>SUM(G248:G256)</f>
        <v>0</v>
      </c>
      <c r="H247" s="757">
        <f>SUM(H248:H256)</f>
        <v>0</v>
      </c>
      <c r="I247" s="760" t="str">
        <f>IF('⑧1.活動計画変更（販促）'!C55="変更",'⑧1.活動計画変更（販促）'!B54,IF('⑧1.活動計画変更（販促）'!C55="中止",'⑧1.活動計画変更（販促）'!B54,""))</f>
        <v/>
      </c>
      <c r="J247" s="1377" t="str">
        <f>IF('⑧1.活動計画変更（販促）'!C55="変更",'⑧1.活動計画変更（販促）'!D55,"")</f>
        <v/>
      </c>
      <c r="K247" s="1378"/>
      <c r="L247" s="286" t="str">
        <f>IF(SUM(L248:L256)=0,"",SUM(L248:L256))</f>
        <v/>
      </c>
      <c r="M247" s="286" t="str">
        <f>IF(SUM(M248:M256)=0,"",SUM(M248:M256))</f>
        <v/>
      </c>
      <c r="N247" s="286" t="str">
        <f>IF(SUM(N248:N256)=0,"",SUM(N248:N256))</f>
        <v/>
      </c>
      <c r="O247" s="286" t="str">
        <f>IF(SUM(O248:O256)=0,"",SUM(O248:O256))</f>
        <v/>
      </c>
      <c r="P247" s="280"/>
      <c r="Q247" s="1361"/>
      <c r="R247" s="1362"/>
      <c r="S247" s="259"/>
      <c r="T247" s="257"/>
      <c r="U247" s="180"/>
    </row>
    <row r="248" spans="2:21" ht="18.75" hidden="1" customHeight="1">
      <c r="B248" s="1363"/>
      <c r="C248" s="260" t="s">
        <v>147</v>
      </c>
      <c r="D248" s="261"/>
      <c r="E248" s="287">
        <f>SUM(F248:H248)</f>
        <v>0</v>
      </c>
      <c r="F248" s="287" t="str">
        <f>IF($C$247="","",IF('⑧1.活動計画変更（販促）'!$C$54="変更",'⑦2.変更活動積算内訳（販促）'!M248,'①7.積算内訳（販促）'!F247))</f>
        <v/>
      </c>
      <c r="G248" s="287" t="str">
        <f>IF($C$247="","",IF('⑧1.活動計画変更（販促）'!$C$54="変更",'⑦2.変更活動積算内訳（販促）'!N248,'①7.積算内訳（販促）'!G247))</f>
        <v/>
      </c>
      <c r="H248" s="752" t="str">
        <f>IF($C$247="","",IF('⑧1.活動計画変更（販促）'!$C$54="変更",'⑦2.変更活動積算内訳（販促）'!O248,'①7.積算内訳（販促）'!H247))</f>
        <v/>
      </c>
      <c r="I248" s="1779" t="str">
        <f>IF('⑧1.活動計画変更（販促）'!C55="選択","",IF('⑧1.活動計画変更（販促）'!C55="変更",'⑧1.活動計画変更（販促）'!C55,IF('⑧1.活動計画変更（販促）'!C55="中止","中止","")))</f>
        <v/>
      </c>
      <c r="J248" s="260" t="s">
        <v>147</v>
      </c>
      <c r="K248" s="261"/>
      <c r="L248" s="287" t="str">
        <f>IF(SUM(M248:O248)=0,"",SUM(M248:O248))</f>
        <v/>
      </c>
      <c r="M248" s="262"/>
      <c r="N248" s="262"/>
      <c r="O248" s="262"/>
      <c r="P248" s="1366"/>
      <c r="Q248" s="1369"/>
      <c r="R248" s="1370"/>
      <c r="S248" s="268"/>
      <c r="T248" s="270"/>
      <c r="U248" s="180"/>
    </row>
    <row r="249" spans="2:21" ht="18.75" hidden="1" customHeight="1">
      <c r="B249" s="1364"/>
      <c r="C249" s="264" t="s">
        <v>148</v>
      </c>
      <c r="D249" s="265"/>
      <c r="E249" s="288">
        <f t="shared" ref="E249:E255" si="50">SUM(F249:H249)</f>
        <v>0</v>
      </c>
      <c r="F249" s="288" t="str">
        <f>IF($C$247="","",IF('⑧1.活動計画変更（販促）'!$C$54="変更",'⑦2.変更活動積算内訳（販促）'!M249,'①7.積算内訳（販促）'!F248))</f>
        <v/>
      </c>
      <c r="G249" s="288" t="str">
        <f>IF($C$247="","",IF('⑧1.活動計画変更（販促）'!$C$54="変更",'⑦2.変更活動積算内訳（販促）'!N249,'①7.積算内訳（販促）'!G248))</f>
        <v/>
      </c>
      <c r="H249" s="753" t="str">
        <f>IF($C$247="","",IF('⑧1.活動計画変更（販促）'!$C$54="変更",'⑦2.変更活動積算内訳（販促）'!O249,'①7.積算内訳（販促）'!H248))</f>
        <v/>
      </c>
      <c r="I249" s="1780"/>
      <c r="J249" s="264" t="s">
        <v>148</v>
      </c>
      <c r="K249" s="265"/>
      <c r="L249" s="288" t="str">
        <f t="shared" ref="L249:L256" si="51">IF(SUM(M249:O249)=0,"",SUM(M249:O249))</f>
        <v/>
      </c>
      <c r="M249" s="266"/>
      <c r="N249" s="266"/>
      <c r="O249" s="266"/>
      <c r="P249" s="1367"/>
      <c r="Q249" s="1371"/>
      <c r="R249" s="1372"/>
      <c r="S249" s="259"/>
      <c r="T249" s="257"/>
      <c r="U249" s="180"/>
    </row>
    <row r="250" spans="2:21" ht="18.75" hidden="1" customHeight="1">
      <c r="B250" s="1364"/>
      <c r="C250" s="264" t="s">
        <v>149</v>
      </c>
      <c r="D250" s="265"/>
      <c r="E250" s="288">
        <f t="shared" si="50"/>
        <v>0</v>
      </c>
      <c r="F250" s="288" t="str">
        <f>IF($C$247="","",IF('⑧1.活動計画変更（販促）'!$C$54="変更",'⑦2.変更活動積算内訳（販促）'!M250,'①7.積算内訳（販促）'!F249))</f>
        <v/>
      </c>
      <c r="G250" s="288" t="str">
        <f>IF($C$247="","",IF('⑧1.活動計画変更（販促）'!$C$54="変更",'⑦2.変更活動積算内訳（販促）'!N250,'①7.積算内訳（販促）'!G249))</f>
        <v/>
      </c>
      <c r="H250" s="753" t="str">
        <f>IF($C$247="","",IF('⑧1.活動計画変更（販促）'!$C$54="変更",'⑦2.変更活動積算内訳（販促）'!O250,'①7.積算内訳（販促）'!H249))</f>
        <v/>
      </c>
      <c r="I250" s="1780"/>
      <c r="J250" s="264" t="s">
        <v>149</v>
      </c>
      <c r="K250" s="265"/>
      <c r="L250" s="288" t="str">
        <f t="shared" si="51"/>
        <v/>
      </c>
      <c r="M250" s="266"/>
      <c r="N250" s="266"/>
      <c r="O250" s="266"/>
      <c r="P250" s="1367"/>
      <c r="Q250" s="1371"/>
      <c r="R250" s="1372"/>
      <c r="S250" s="259"/>
      <c r="T250" s="257"/>
      <c r="U250" s="180"/>
    </row>
    <row r="251" spans="2:21" ht="18.75" hidden="1" customHeight="1">
      <c r="B251" s="1364"/>
      <c r="C251" s="269" t="s">
        <v>150</v>
      </c>
      <c r="D251" s="265"/>
      <c r="E251" s="288">
        <f t="shared" si="50"/>
        <v>0</v>
      </c>
      <c r="F251" s="288" t="str">
        <f>IF($C$247="","",IF('⑧1.活動計画変更（販促）'!$C$54="変更",'⑦2.変更活動積算内訳（販促）'!M251,'①7.積算内訳（販促）'!F250))</f>
        <v/>
      </c>
      <c r="G251" s="288" t="str">
        <f>IF($C$247="","",IF('⑧1.活動計画変更（販促）'!$C$54="変更",'⑦2.変更活動積算内訳（販促）'!N251,'①7.積算内訳（販促）'!G250))</f>
        <v/>
      </c>
      <c r="H251" s="753" t="str">
        <f>IF($C$247="","",IF('⑧1.活動計画変更（販促）'!$C$54="変更",'⑦2.変更活動積算内訳（販促）'!O251,'①7.積算内訳（販促）'!H250))</f>
        <v/>
      </c>
      <c r="I251" s="1780"/>
      <c r="J251" s="269" t="s">
        <v>150</v>
      </c>
      <c r="K251" s="265"/>
      <c r="L251" s="288" t="str">
        <f t="shared" si="51"/>
        <v/>
      </c>
      <c r="M251" s="266"/>
      <c r="N251" s="266"/>
      <c r="O251" s="266"/>
      <c r="P251" s="1367"/>
      <c r="Q251" s="1371"/>
      <c r="R251" s="1372"/>
      <c r="S251" s="259"/>
      <c r="T251" s="257"/>
      <c r="U251" s="180"/>
    </row>
    <row r="252" spans="2:21" ht="18.75" hidden="1" customHeight="1">
      <c r="B252" s="1364"/>
      <c r="C252" s="264" t="s">
        <v>151</v>
      </c>
      <c r="D252" s="265"/>
      <c r="E252" s="288">
        <f t="shared" si="50"/>
        <v>0</v>
      </c>
      <c r="F252" s="288" t="str">
        <f>IF($C$247="","",IF('⑧1.活動計画変更（販促）'!$C$54="変更",'⑦2.変更活動積算内訳（販促）'!M252,'①7.積算内訳（販促）'!F251))</f>
        <v/>
      </c>
      <c r="G252" s="288" t="str">
        <f>IF($C$247="","",IF('⑧1.活動計画変更（販促）'!$C$54="変更",'⑦2.変更活動積算内訳（販促）'!N252,'①7.積算内訳（販促）'!G251))</f>
        <v/>
      </c>
      <c r="H252" s="753" t="str">
        <f>IF($C$247="","",IF('⑧1.活動計画変更（販促）'!$C$54="変更",'⑦2.変更活動積算内訳（販促）'!O252,'①7.積算内訳（販促）'!H251))</f>
        <v/>
      </c>
      <c r="I252" s="1780"/>
      <c r="J252" s="264" t="s">
        <v>151</v>
      </c>
      <c r="K252" s="265"/>
      <c r="L252" s="288" t="str">
        <f t="shared" si="51"/>
        <v/>
      </c>
      <c r="M252" s="266"/>
      <c r="N252" s="266"/>
      <c r="O252" s="266"/>
      <c r="P252" s="1367"/>
      <c r="Q252" s="1371"/>
      <c r="R252" s="1372"/>
      <c r="S252" s="268"/>
      <c r="T252" s="270"/>
      <c r="U252" s="180"/>
    </row>
    <row r="253" spans="2:21" ht="18.75" hidden="1" customHeight="1">
      <c r="B253" s="1364"/>
      <c r="C253" s="264" t="s">
        <v>152</v>
      </c>
      <c r="D253" s="265"/>
      <c r="E253" s="288">
        <f t="shared" si="50"/>
        <v>0</v>
      </c>
      <c r="F253" s="754" t="str">
        <f>IF($C$247="","",IF('⑧1.活動計画変更（販促）'!$C$54="変更",'⑦2.変更活動積算内訳（販促）'!M253,'①7.積算内訳（販促）'!F252))</f>
        <v/>
      </c>
      <c r="G253" s="754" t="str">
        <f>IF($C$247="","",IF('⑧1.活動計画変更（販促）'!$C$54="変更",'⑦2.変更活動積算内訳（販促）'!N253,'①7.積算内訳（販促）'!G252))</f>
        <v/>
      </c>
      <c r="H253" s="753" t="str">
        <f>IF($C$247="","",IF('⑧1.活動計画変更（販促）'!$C$54="変更",'⑦2.変更活動積算内訳（販促）'!O253,'①7.積算内訳（販促）'!H252))</f>
        <v/>
      </c>
      <c r="I253" s="1780"/>
      <c r="J253" s="264" t="s">
        <v>152</v>
      </c>
      <c r="K253" s="265"/>
      <c r="L253" s="288" t="str">
        <f t="shared" si="51"/>
        <v/>
      </c>
      <c r="M253" s="278"/>
      <c r="N253" s="278"/>
      <c r="O253" s="278"/>
      <c r="P253" s="1367"/>
      <c r="Q253" s="1373"/>
      <c r="R253" s="1374"/>
      <c r="S253" s="268"/>
      <c r="T253" s="270"/>
      <c r="U253" s="180"/>
    </row>
    <row r="254" spans="2:21" ht="18.75" hidden="1" customHeight="1">
      <c r="B254" s="1364"/>
      <c r="C254" s="272" t="s">
        <v>631</v>
      </c>
      <c r="D254" s="265"/>
      <c r="E254" s="288">
        <f t="shared" si="50"/>
        <v>0</v>
      </c>
      <c r="F254" s="288" t="str">
        <f>IF($C$247="","",IF('⑧1.活動計画変更（販促）'!$C$54="変更",'⑦2.変更活動積算内訳（販促）'!M254,'①7.積算内訳（販促）'!F253))</f>
        <v/>
      </c>
      <c r="G254" s="288" t="str">
        <f>IF($C$247="","",IF('⑧1.活動計画変更（販促）'!$C$54="変更",'⑦2.変更活動積算内訳（販促）'!N254,'①7.積算内訳（販促）'!G253))</f>
        <v/>
      </c>
      <c r="H254" s="753" t="str">
        <f>IF($C$247="","",IF('⑧1.活動計画変更（販促）'!$C$54="変更",'⑦2.変更活動積算内訳（販促）'!O254,'①7.積算内訳（販促）'!H253))</f>
        <v/>
      </c>
      <c r="I254" s="1780"/>
      <c r="J254" s="272" t="s">
        <v>631</v>
      </c>
      <c r="K254" s="265"/>
      <c r="L254" s="288" t="str">
        <f t="shared" si="51"/>
        <v/>
      </c>
      <c r="M254" s="266"/>
      <c r="N254" s="266"/>
      <c r="O254" s="266"/>
      <c r="P254" s="1367"/>
      <c r="Q254" s="1371"/>
      <c r="R254" s="1372"/>
      <c r="S254" s="268"/>
      <c r="T254" s="270"/>
      <c r="U254" s="180"/>
    </row>
    <row r="255" spans="2:21" ht="18.75" hidden="1" customHeight="1">
      <c r="B255" s="1364"/>
      <c r="C255" s="264" t="s">
        <v>153</v>
      </c>
      <c r="D255" s="265"/>
      <c r="E255" s="288">
        <f t="shared" si="50"/>
        <v>0</v>
      </c>
      <c r="F255" s="288" t="str">
        <f>IF($C$247="","",IF('⑧1.活動計画変更（販促）'!$C$54="変更",'⑦2.変更活動積算内訳（販促）'!M255,'①7.積算内訳（販促）'!F254))</f>
        <v/>
      </c>
      <c r="G255" s="288" t="str">
        <f>IF($C$247="","",IF('⑧1.活動計画変更（販促）'!$C$54="変更",'⑦2.変更活動積算内訳（販促）'!N255,'①7.積算内訳（販促）'!G254))</f>
        <v/>
      </c>
      <c r="H255" s="753" t="str">
        <f>IF($C$247="","",IF('⑧1.活動計画変更（販促）'!$C$54="変更",'⑦2.変更活動積算内訳（販促）'!O255,'①7.積算内訳（販促）'!H254))</f>
        <v/>
      </c>
      <c r="I255" s="1780"/>
      <c r="J255" s="264" t="s">
        <v>153</v>
      </c>
      <c r="K255" s="265"/>
      <c r="L255" s="288" t="str">
        <f t="shared" si="51"/>
        <v/>
      </c>
      <c r="M255" s="266"/>
      <c r="N255" s="266"/>
      <c r="O255" s="266"/>
      <c r="P255" s="1367"/>
      <c r="Q255" s="1371"/>
      <c r="R255" s="1372"/>
      <c r="S255" s="268"/>
      <c r="T255" s="270"/>
      <c r="U255" s="180"/>
    </row>
    <row r="256" spans="2:21" ht="18.75" hidden="1" customHeight="1" thickBot="1">
      <c r="B256" s="1365"/>
      <c r="C256" s="273" t="s">
        <v>154</v>
      </c>
      <c r="D256" s="758" t="str">
        <f>IF('①7.積算内訳（販促）'!D255="","",'①7.積算内訳（販促）'!D255)</f>
        <v/>
      </c>
      <c r="E256" s="289">
        <f>SUM(F256:H256)</f>
        <v>0</v>
      </c>
      <c r="F256" s="289" t="str">
        <f>IF($C$247="","",IF('⑧1.活動計画変更（販促）'!$C$54="変更",'⑦2.変更活動積算内訳（販促）'!M256,'①7.積算内訳（販促）'!F255))</f>
        <v/>
      </c>
      <c r="G256" s="289" t="str">
        <f>IF($C$247="","",IF('⑧1.活動計画変更（販促）'!$C$54="変更",'⑦2.変更活動積算内訳（販促）'!N256,'①7.積算内訳（販促）'!G255))</f>
        <v/>
      </c>
      <c r="H256" s="755" t="str">
        <f>IF($C$247="","",IF('⑧1.活動計画変更（販促）'!$C$54="変更",'⑦2.変更活動積算内訳（販促）'!O256,'①7.積算内訳（販促）'!H255))</f>
        <v/>
      </c>
      <c r="I256" s="1781"/>
      <c r="J256" s="273" t="s">
        <v>154</v>
      </c>
      <c r="K256" s="274"/>
      <c r="L256" s="289" t="str">
        <f t="shared" si="51"/>
        <v/>
      </c>
      <c r="M256" s="275"/>
      <c r="N256" s="275"/>
      <c r="O256" s="275"/>
      <c r="P256" s="1368"/>
      <c r="Q256" s="1375"/>
      <c r="R256" s="1376"/>
      <c r="S256" s="268"/>
      <c r="T256" s="270"/>
      <c r="U256" s="180"/>
    </row>
    <row r="257" spans="2:21" ht="37.5" hidden="1" customHeight="1">
      <c r="B257" s="285" t="str">
        <f>IF('⑧1.活動計画変更（販促）'!B56="","",'⑧1.活動計画変更（販促）'!B56)</f>
        <v/>
      </c>
      <c r="C257" s="1359" t="str">
        <f>IF(B257="","",IF('⑧1.活動計画変更（販促）'!D56="","",'⑧1.活動計画変更（販促）'!D56))</f>
        <v/>
      </c>
      <c r="D257" s="1360"/>
      <c r="E257" s="286">
        <f>SUM(E258:E266)</f>
        <v>0</v>
      </c>
      <c r="F257" s="286">
        <f>SUM(F258:F266)</f>
        <v>0</v>
      </c>
      <c r="G257" s="286">
        <f>SUM(G258:G266)</f>
        <v>0</v>
      </c>
      <c r="H257" s="757">
        <f>SUM(H258:H266)</f>
        <v>0</v>
      </c>
      <c r="I257" s="760" t="str">
        <f>IF('⑧1.活動計画変更（販促）'!C57="変更",'⑧1.活動計画変更（販促）'!B56,IF('⑧1.活動計画変更（販促）'!C57="中止",'⑧1.活動計画変更（販促）'!B56,""))</f>
        <v/>
      </c>
      <c r="J257" s="1377" t="str">
        <f>IF('⑧1.活動計画変更（販促）'!C57="変更",'⑧1.活動計画変更（販促）'!D57,"")</f>
        <v/>
      </c>
      <c r="K257" s="1378"/>
      <c r="L257" s="284" t="str">
        <f>IF(SUM(L258:L266)=0,"",SUM(L258:L266))</f>
        <v/>
      </c>
      <c r="M257" s="284" t="str">
        <f>IF(SUM(M258:M266)=0,"",SUM(M258:M266))</f>
        <v/>
      </c>
      <c r="N257" s="284" t="str">
        <f>IF(SUM(N258:N266)=0,"",SUM(N258:N266))</f>
        <v/>
      </c>
      <c r="O257" s="284" t="str">
        <f>IF(SUM(O258:O266)=0,"",SUM(O258:O266))</f>
        <v/>
      </c>
      <c r="P257" s="277"/>
      <c r="Q257" s="1379"/>
      <c r="R257" s="1380"/>
      <c r="S257" s="259"/>
      <c r="T257" s="257"/>
      <c r="U257" s="180"/>
    </row>
    <row r="258" spans="2:21" ht="18.75" hidden="1" customHeight="1">
      <c r="B258" s="1363"/>
      <c r="C258" s="260" t="s">
        <v>147</v>
      </c>
      <c r="D258" s="261"/>
      <c r="E258" s="287">
        <f>SUM(F258:H258)</f>
        <v>0</v>
      </c>
      <c r="F258" s="287" t="str">
        <f>IF($C$257="","",IF('⑧1.活動計画変更（販促）'!$C$56="変更",'⑦2.変更活動積算内訳（販促）'!M258,'①7.積算内訳（販促）'!F257))</f>
        <v/>
      </c>
      <c r="G258" s="287" t="str">
        <f>IF($C$257="","",IF('⑧1.活動計画変更（販促）'!$C$56="変更",'⑦2.変更活動積算内訳（販促）'!N258,'①7.積算内訳（販促）'!G257))</f>
        <v/>
      </c>
      <c r="H258" s="752" t="str">
        <f>IF($C$257="","",IF('⑧1.活動計画変更（販促）'!$C$56="変更",'⑦2.変更活動積算内訳（販促）'!O258,'①7.積算内訳（販促）'!H257))</f>
        <v/>
      </c>
      <c r="I258" s="1779" t="str">
        <f>IF('⑧1.活動計画変更（販促）'!C57="選択","",IF('⑧1.活動計画変更（販促）'!C57="変更",'⑧1.活動計画変更（販促）'!C57,IF('⑧1.活動計画変更（販促）'!C57="中止","中止","")))</f>
        <v/>
      </c>
      <c r="J258" s="260" t="s">
        <v>147</v>
      </c>
      <c r="K258" s="261"/>
      <c r="L258" s="287" t="str">
        <f>IF(SUM(M258:O258)=0,"",SUM(M258:O258))</f>
        <v/>
      </c>
      <c r="M258" s="262"/>
      <c r="N258" s="262"/>
      <c r="O258" s="262"/>
      <c r="P258" s="1366"/>
      <c r="Q258" s="1369"/>
      <c r="R258" s="1370"/>
      <c r="S258" s="268"/>
      <c r="T258" s="270"/>
      <c r="U258" s="180"/>
    </row>
    <row r="259" spans="2:21" ht="18.75" hidden="1" customHeight="1">
      <c r="B259" s="1364"/>
      <c r="C259" s="264" t="s">
        <v>148</v>
      </c>
      <c r="D259" s="265"/>
      <c r="E259" s="288">
        <f t="shared" ref="E259:E265" si="52">SUM(F259:H259)</f>
        <v>0</v>
      </c>
      <c r="F259" s="288" t="str">
        <f>IF($C$257="","",IF('⑧1.活動計画変更（販促）'!$C$56="変更",'⑦2.変更活動積算内訳（販促）'!M259,'①7.積算内訳（販促）'!F258))</f>
        <v/>
      </c>
      <c r="G259" s="288" t="str">
        <f>IF($C$257="","",IF('⑧1.活動計画変更（販促）'!$C$56="変更",'⑦2.変更活動積算内訳（販促）'!N259,'①7.積算内訳（販促）'!G258))</f>
        <v/>
      </c>
      <c r="H259" s="753" t="str">
        <f>IF($C$257="","",IF('⑧1.活動計画変更（販促）'!$C$56="変更",'⑦2.変更活動積算内訳（販促）'!O259,'①7.積算内訳（販促）'!H258))</f>
        <v/>
      </c>
      <c r="I259" s="1780"/>
      <c r="J259" s="264" t="s">
        <v>148</v>
      </c>
      <c r="K259" s="265"/>
      <c r="L259" s="288" t="str">
        <f t="shared" ref="L259:L266" si="53">IF(SUM(M259:O259)=0,"",SUM(M259:O259))</f>
        <v/>
      </c>
      <c r="M259" s="266"/>
      <c r="N259" s="266"/>
      <c r="O259" s="266"/>
      <c r="P259" s="1367"/>
      <c r="Q259" s="1371"/>
      <c r="R259" s="1372"/>
      <c r="S259" s="259"/>
      <c r="T259" s="257"/>
      <c r="U259" s="180"/>
    </row>
    <row r="260" spans="2:21" ht="18.75" hidden="1" customHeight="1">
      <c r="B260" s="1364"/>
      <c r="C260" s="264" t="s">
        <v>149</v>
      </c>
      <c r="D260" s="265"/>
      <c r="E260" s="288">
        <f t="shared" si="52"/>
        <v>0</v>
      </c>
      <c r="F260" s="288" t="str">
        <f>IF($C$257="","",IF('⑧1.活動計画変更（販促）'!$C$56="変更",'⑦2.変更活動積算内訳（販促）'!M260,'①7.積算内訳（販促）'!F259))</f>
        <v/>
      </c>
      <c r="G260" s="288" t="str">
        <f>IF($C$257="","",IF('⑧1.活動計画変更（販促）'!$C$56="変更",'⑦2.変更活動積算内訳（販促）'!N260,'①7.積算内訳（販促）'!G259))</f>
        <v/>
      </c>
      <c r="H260" s="753" t="str">
        <f>IF($C$257="","",IF('⑧1.活動計画変更（販促）'!$C$56="変更",'⑦2.変更活動積算内訳（販促）'!O260,'①7.積算内訳（販促）'!H259))</f>
        <v/>
      </c>
      <c r="I260" s="1780"/>
      <c r="J260" s="264" t="s">
        <v>149</v>
      </c>
      <c r="K260" s="265"/>
      <c r="L260" s="288" t="str">
        <f t="shared" si="53"/>
        <v/>
      </c>
      <c r="M260" s="266"/>
      <c r="N260" s="266"/>
      <c r="O260" s="266"/>
      <c r="P260" s="1367"/>
      <c r="Q260" s="1371"/>
      <c r="R260" s="1372"/>
      <c r="S260" s="259"/>
      <c r="T260" s="257"/>
      <c r="U260" s="180"/>
    </row>
    <row r="261" spans="2:21" ht="18.75" hidden="1" customHeight="1">
      <c r="B261" s="1364"/>
      <c r="C261" s="269" t="s">
        <v>150</v>
      </c>
      <c r="D261" s="265"/>
      <c r="E261" s="288">
        <f t="shared" si="52"/>
        <v>0</v>
      </c>
      <c r="F261" s="288" t="str">
        <f>IF($C$257="","",IF('⑧1.活動計画変更（販促）'!$C$56="変更",'⑦2.変更活動積算内訳（販促）'!M261,'①7.積算内訳（販促）'!F260))</f>
        <v/>
      </c>
      <c r="G261" s="288" t="str">
        <f>IF($C$257="","",IF('⑧1.活動計画変更（販促）'!$C$56="変更",'⑦2.変更活動積算内訳（販促）'!N261,'①7.積算内訳（販促）'!G260))</f>
        <v/>
      </c>
      <c r="H261" s="753" t="str">
        <f>IF($C$257="","",IF('⑧1.活動計画変更（販促）'!$C$56="変更",'⑦2.変更活動積算内訳（販促）'!O261,'①7.積算内訳（販促）'!H260))</f>
        <v/>
      </c>
      <c r="I261" s="1780"/>
      <c r="J261" s="269" t="s">
        <v>150</v>
      </c>
      <c r="K261" s="265"/>
      <c r="L261" s="288" t="str">
        <f t="shared" si="53"/>
        <v/>
      </c>
      <c r="M261" s="266"/>
      <c r="N261" s="266"/>
      <c r="O261" s="266"/>
      <c r="P261" s="1367"/>
      <c r="Q261" s="1371"/>
      <c r="R261" s="1372"/>
      <c r="S261" s="259"/>
      <c r="T261" s="257"/>
      <c r="U261" s="180"/>
    </row>
    <row r="262" spans="2:21" ht="18.75" hidden="1" customHeight="1">
      <c r="B262" s="1364"/>
      <c r="C262" s="264" t="s">
        <v>151</v>
      </c>
      <c r="D262" s="265"/>
      <c r="E262" s="288">
        <f t="shared" si="52"/>
        <v>0</v>
      </c>
      <c r="F262" s="288" t="str">
        <f>IF($C$257="","",IF('⑧1.活動計画変更（販促）'!$C$56="変更",'⑦2.変更活動積算内訳（販促）'!M262,'①7.積算内訳（販促）'!F261))</f>
        <v/>
      </c>
      <c r="G262" s="288" t="str">
        <f>IF($C$257="","",IF('⑧1.活動計画変更（販促）'!$C$56="変更",'⑦2.変更活動積算内訳（販促）'!N262,'①7.積算内訳（販促）'!G261))</f>
        <v/>
      </c>
      <c r="H262" s="753" t="str">
        <f>IF($C$257="","",IF('⑧1.活動計画変更（販促）'!$C$56="変更",'⑦2.変更活動積算内訳（販促）'!O262,'①7.積算内訳（販促）'!H261))</f>
        <v/>
      </c>
      <c r="I262" s="1780"/>
      <c r="J262" s="264" t="s">
        <v>151</v>
      </c>
      <c r="K262" s="265"/>
      <c r="L262" s="288" t="str">
        <f t="shared" si="53"/>
        <v/>
      </c>
      <c r="M262" s="266"/>
      <c r="N262" s="266"/>
      <c r="O262" s="266"/>
      <c r="P262" s="1367"/>
      <c r="Q262" s="1371"/>
      <c r="R262" s="1372"/>
      <c r="S262" s="268"/>
      <c r="T262" s="270"/>
      <c r="U262" s="180"/>
    </row>
    <row r="263" spans="2:21" ht="18.75" hidden="1" customHeight="1">
      <c r="B263" s="1364"/>
      <c r="C263" s="264" t="s">
        <v>152</v>
      </c>
      <c r="D263" s="265"/>
      <c r="E263" s="288">
        <f t="shared" si="52"/>
        <v>0</v>
      </c>
      <c r="F263" s="754" t="str">
        <f>IF($C$257="","",IF('⑧1.活動計画変更（販促）'!$C$56="変更",'⑦2.変更活動積算内訳（販促）'!M263,'①7.積算内訳（販促）'!F262))</f>
        <v/>
      </c>
      <c r="G263" s="754" t="str">
        <f>IF($C$257="","",IF('⑧1.活動計画変更（販促）'!$C$56="変更",'⑦2.変更活動積算内訳（販促）'!N263,'①7.積算内訳（販促）'!G262))</f>
        <v/>
      </c>
      <c r="H263" s="753" t="str">
        <f>IF($C$257="","",IF('⑧1.活動計画変更（販促）'!$C$56="変更",'⑦2.変更活動積算内訳（販促）'!O263,'①7.積算内訳（販促）'!H262))</f>
        <v/>
      </c>
      <c r="I263" s="1780"/>
      <c r="J263" s="264" t="s">
        <v>152</v>
      </c>
      <c r="K263" s="265"/>
      <c r="L263" s="288" t="str">
        <f t="shared" si="53"/>
        <v/>
      </c>
      <c r="M263" s="278"/>
      <c r="N263" s="278"/>
      <c r="O263" s="278"/>
      <c r="P263" s="1367"/>
      <c r="Q263" s="1371"/>
      <c r="R263" s="1372"/>
      <c r="S263" s="268"/>
      <c r="T263" s="270"/>
      <c r="U263" s="180"/>
    </row>
    <row r="264" spans="2:21" ht="18.75" hidden="1" customHeight="1">
      <c r="B264" s="1364"/>
      <c r="C264" s="272" t="s">
        <v>631</v>
      </c>
      <c r="D264" s="265"/>
      <c r="E264" s="288">
        <f t="shared" si="52"/>
        <v>0</v>
      </c>
      <c r="F264" s="288" t="str">
        <f>IF($C$257="","",IF('⑧1.活動計画変更（販促）'!$C$56="変更",'⑦2.変更活動積算内訳（販促）'!M264,'①7.積算内訳（販促）'!F263))</f>
        <v/>
      </c>
      <c r="G264" s="288" t="str">
        <f>IF($C$257="","",IF('⑧1.活動計画変更（販促）'!$C$56="変更",'⑦2.変更活動積算内訳（販促）'!N264,'①7.積算内訳（販促）'!G263))</f>
        <v/>
      </c>
      <c r="H264" s="753" t="str">
        <f>IF($C$257="","",IF('⑧1.活動計画変更（販促）'!$C$56="変更",'⑦2.変更活動積算内訳（販促）'!O264,'①7.積算内訳（販促）'!H263))</f>
        <v/>
      </c>
      <c r="I264" s="1780"/>
      <c r="J264" s="272" t="s">
        <v>631</v>
      </c>
      <c r="K264" s="265"/>
      <c r="L264" s="288" t="str">
        <f t="shared" si="53"/>
        <v/>
      </c>
      <c r="M264" s="266"/>
      <c r="N264" s="266"/>
      <c r="O264" s="266"/>
      <c r="P264" s="1367"/>
      <c r="Q264" s="1371"/>
      <c r="R264" s="1372"/>
      <c r="S264" s="268"/>
      <c r="T264" s="270"/>
      <c r="U264" s="180"/>
    </row>
    <row r="265" spans="2:21" ht="18.75" hidden="1" customHeight="1">
      <c r="B265" s="1364"/>
      <c r="C265" s="264" t="s">
        <v>153</v>
      </c>
      <c r="D265" s="265"/>
      <c r="E265" s="288">
        <f t="shared" si="52"/>
        <v>0</v>
      </c>
      <c r="F265" s="288" t="str">
        <f>IF($C$257="","",IF('⑧1.活動計画変更（販促）'!$C$56="変更",'⑦2.変更活動積算内訳（販促）'!M265,'①7.積算内訳（販促）'!F264))</f>
        <v/>
      </c>
      <c r="G265" s="288" t="str">
        <f>IF($C$257="","",IF('⑧1.活動計画変更（販促）'!$C$56="変更",'⑦2.変更活動積算内訳（販促）'!N265,'①7.積算内訳（販促）'!G264))</f>
        <v/>
      </c>
      <c r="H265" s="753" t="str">
        <f>IF($C$257="","",IF('⑧1.活動計画変更（販促）'!$C$56="変更",'⑦2.変更活動積算内訳（販促）'!O265,'①7.積算内訳（販促）'!H264))</f>
        <v/>
      </c>
      <c r="I265" s="1780"/>
      <c r="J265" s="264" t="s">
        <v>153</v>
      </c>
      <c r="K265" s="265"/>
      <c r="L265" s="288" t="str">
        <f t="shared" si="53"/>
        <v/>
      </c>
      <c r="M265" s="266"/>
      <c r="N265" s="266"/>
      <c r="O265" s="266"/>
      <c r="P265" s="1367"/>
      <c r="Q265" s="1371"/>
      <c r="R265" s="1372"/>
      <c r="S265" s="268"/>
      <c r="T265" s="270"/>
      <c r="U265" s="180"/>
    </row>
    <row r="266" spans="2:21" ht="18.75" hidden="1" customHeight="1" thickBot="1">
      <c r="B266" s="1364"/>
      <c r="C266" s="837" t="s">
        <v>154</v>
      </c>
      <c r="D266" s="758" t="str">
        <f>IF('①7.積算内訳（販促）'!D265="","",'①7.積算内訳（販促）'!D265)</f>
        <v/>
      </c>
      <c r="E266" s="761">
        <f>SUM(F266:H266)</f>
        <v>0</v>
      </c>
      <c r="F266" s="289" t="str">
        <f>IF($C$257="","",IF('⑧1.活動計画変更（販促）'!$C$56="変更",'⑦2.変更活動積算内訳（販促）'!M266,'①7.積算内訳（販促）'!F265))</f>
        <v/>
      </c>
      <c r="G266" s="289" t="str">
        <f>IF($C$257="","",IF('⑧1.活動計画変更（販促）'!$C$56="変更",'⑦2.変更活動積算内訳（販促）'!N266,'①7.積算内訳（販促）'!G265))</f>
        <v/>
      </c>
      <c r="H266" s="755" t="str">
        <f>IF($C$257="","",IF('⑧1.活動計画変更（販促）'!$C$56="変更",'⑦2.変更活動積算内訳（販促）'!O266,'①7.積算内訳（販促）'!H265))</f>
        <v/>
      </c>
      <c r="I266" s="1781"/>
      <c r="J266" s="273" t="s">
        <v>154</v>
      </c>
      <c r="K266" s="274"/>
      <c r="L266" s="761" t="str">
        <f t="shared" si="53"/>
        <v/>
      </c>
      <c r="M266" s="748"/>
      <c r="N266" s="748"/>
      <c r="O266" s="748"/>
      <c r="P266" s="1367"/>
      <c r="Q266" s="1404"/>
      <c r="R266" s="1405"/>
      <c r="S266" s="268"/>
      <c r="T266" s="270"/>
      <c r="U266" s="180"/>
    </row>
    <row r="267" spans="2:21" ht="37.5" hidden="1" customHeight="1">
      <c r="B267" s="285" t="str">
        <f>IF('⑧1.活動計画変更（販促）'!B58="","",'⑧1.活動計画変更（販促）'!B58)</f>
        <v/>
      </c>
      <c r="C267" s="1359" t="str">
        <f>IF(B267="","",IF('⑧1.活動計画変更（販促）'!D58="","",'⑧1.活動計画変更（販促）'!D58))</f>
        <v/>
      </c>
      <c r="D267" s="1360"/>
      <c r="E267" s="286">
        <f>SUM(E268:E276)</f>
        <v>0</v>
      </c>
      <c r="F267" s="286">
        <f>SUM(F268:F276)</f>
        <v>0</v>
      </c>
      <c r="G267" s="286">
        <f>SUM(G268:G276)</f>
        <v>0</v>
      </c>
      <c r="H267" s="757">
        <f>SUM(H268:H276)</f>
        <v>0</v>
      </c>
      <c r="I267" s="760" t="str">
        <f>IF('⑧1.活動計画変更（販促）'!C59="変更",'⑧1.活動計画変更（販促）'!B58,IF('⑧1.活動計画変更（販促）'!C59="中止",'⑧1.活動計画変更（販促）'!B58,""))</f>
        <v/>
      </c>
      <c r="J267" s="1377" t="str">
        <f>IF('⑧1.活動計画変更（販促）'!C59="変更",'⑧1.活動計画変更（販促）'!D59,"")</f>
        <v/>
      </c>
      <c r="K267" s="1378"/>
      <c r="L267" s="286" t="str">
        <f>IF(SUM(L268:L276)=0,"",SUM(L268:L276))</f>
        <v/>
      </c>
      <c r="M267" s="286" t="str">
        <f>IF(SUM(M268:M276)=0,"",SUM(M268:M276))</f>
        <v/>
      </c>
      <c r="N267" s="286" t="str">
        <f>IF(SUM(N268:N276)=0,"",SUM(N268:N276))</f>
        <v/>
      </c>
      <c r="O267" s="286" t="str">
        <f>IF(SUM(O268:O276)=0,"",SUM(O268:O276))</f>
        <v/>
      </c>
      <c r="P267" s="280"/>
      <c r="Q267" s="1361"/>
      <c r="R267" s="1362"/>
      <c r="S267" s="259"/>
      <c r="T267" s="257"/>
      <c r="U267" s="180"/>
    </row>
    <row r="268" spans="2:21" ht="18.75" hidden="1" customHeight="1">
      <c r="B268" s="1363"/>
      <c r="C268" s="260" t="s">
        <v>147</v>
      </c>
      <c r="D268" s="261"/>
      <c r="E268" s="287">
        <f>SUM(F268:H268)</f>
        <v>0</v>
      </c>
      <c r="F268" s="287" t="str">
        <f>IF($C$267="","",IF('⑧1.活動計画変更（販促）'!$C$58="変更",'⑦2.変更活動積算内訳（販促）'!M268,'①7.積算内訳（販促）'!F267))</f>
        <v/>
      </c>
      <c r="G268" s="287" t="str">
        <f>IF($C$267="","",IF('⑧1.活動計画変更（販促）'!$C$58="変更",'⑦2.変更活動積算内訳（販促）'!N268,'①7.積算内訳（販促）'!G267))</f>
        <v/>
      </c>
      <c r="H268" s="752" t="str">
        <f>IF($C$267="","",IF('⑧1.活動計画変更（販促）'!$C$58="変更",'⑦2.変更活動積算内訳（販促）'!O268,'①7.積算内訳（販促）'!H267))</f>
        <v/>
      </c>
      <c r="I268" s="1779" t="str">
        <f>IF('⑧1.活動計画変更（販促）'!C59="選択","",IF('⑧1.活動計画変更（販促）'!C59="変更",'⑧1.活動計画変更（販促）'!C59,IF('⑧1.活動計画変更（販促）'!C59="中止","中止","")))</f>
        <v/>
      </c>
      <c r="J268" s="260" t="s">
        <v>147</v>
      </c>
      <c r="K268" s="261"/>
      <c r="L268" s="287" t="str">
        <f>IF(SUM(M268:O268)=0,"",SUM(M268:O268))</f>
        <v/>
      </c>
      <c r="M268" s="262"/>
      <c r="N268" s="262"/>
      <c r="O268" s="262"/>
      <c r="P268" s="1366"/>
      <c r="Q268" s="1369"/>
      <c r="R268" s="1370"/>
      <c r="S268" s="268"/>
      <c r="T268" s="270"/>
      <c r="U268" s="180"/>
    </row>
    <row r="269" spans="2:21" ht="18.75" hidden="1" customHeight="1">
      <c r="B269" s="1364"/>
      <c r="C269" s="264" t="s">
        <v>148</v>
      </c>
      <c r="D269" s="265"/>
      <c r="E269" s="288">
        <f t="shared" ref="E269:E275" si="54">SUM(F269:H269)</f>
        <v>0</v>
      </c>
      <c r="F269" s="288" t="str">
        <f>IF($C$267="","",IF('⑧1.活動計画変更（販促）'!$C$58="変更",'⑦2.変更活動積算内訳（販促）'!M269,'①7.積算内訳（販促）'!F268))</f>
        <v/>
      </c>
      <c r="G269" s="288" t="str">
        <f>IF($C$267="","",IF('⑧1.活動計画変更（販促）'!$C$58="変更",'⑦2.変更活動積算内訳（販促）'!N269,'①7.積算内訳（販促）'!G268))</f>
        <v/>
      </c>
      <c r="H269" s="753" t="str">
        <f>IF($C$267="","",IF('⑧1.活動計画変更（販促）'!$C$58="変更",'⑦2.変更活動積算内訳（販促）'!O269,'①7.積算内訳（販促）'!H268))</f>
        <v/>
      </c>
      <c r="I269" s="1780"/>
      <c r="J269" s="264" t="s">
        <v>148</v>
      </c>
      <c r="K269" s="265"/>
      <c r="L269" s="288" t="str">
        <f t="shared" ref="L269:L276" si="55">IF(SUM(M269:O269)=0,"",SUM(M269:O269))</f>
        <v/>
      </c>
      <c r="M269" s="266"/>
      <c r="N269" s="266"/>
      <c r="O269" s="266"/>
      <c r="P269" s="1367"/>
      <c r="Q269" s="1371"/>
      <c r="R269" s="1372"/>
      <c r="S269" s="259"/>
      <c r="T269" s="257"/>
      <c r="U269" s="180"/>
    </row>
    <row r="270" spans="2:21" ht="18.75" hidden="1" customHeight="1">
      <c r="B270" s="1364"/>
      <c r="C270" s="264" t="s">
        <v>149</v>
      </c>
      <c r="D270" s="265"/>
      <c r="E270" s="288">
        <f t="shared" si="54"/>
        <v>0</v>
      </c>
      <c r="F270" s="288" t="str">
        <f>IF($C$267="","",IF('⑧1.活動計画変更（販促）'!$C$58="変更",'⑦2.変更活動積算内訳（販促）'!M270,'①7.積算内訳（販促）'!F269))</f>
        <v/>
      </c>
      <c r="G270" s="288" t="str">
        <f>IF($C$267="","",IF('⑧1.活動計画変更（販促）'!$C$58="変更",'⑦2.変更活動積算内訳（販促）'!N270,'①7.積算内訳（販促）'!G269))</f>
        <v/>
      </c>
      <c r="H270" s="753" t="str">
        <f>IF($C$267="","",IF('⑧1.活動計画変更（販促）'!$C$58="変更",'⑦2.変更活動積算内訳（販促）'!O270,'①7.積算内訳（販促）'!H269))</f>
        <v/>
      </c>
      <c r="I270" s="1780"/>
      <c r="J270" s="264" t="s">
        <v>149</v>
      </c>
      <c r="K270" s="265"/>
      <c r="L270" s="288" t="str">
        <f t="shared" si="55"/>
        <v/>
      </c>
      <c r="M270" s="266"/>
      <c r="N270" s="266"/>
      <c r="O270" s="266"/>
      <c r="P270" s="1367"/>
      <c r="Q270" s="1371"/>
      <c r="R270" s="1372"/>
      <c r="S270" s="259"/>
      <c r="T270" s="257"/>
      <c r="U270" s="180"/>
    </row>
    <row r="271" spans="2:21" ht="18.75" hidden="1" customHeight="1">
      <c r="B271" s="1364"/>
      <c r="C271" s="269" t="s">
        <v>150</v>
      </c>
      <c r="D271" s="265"/>
      <c r="E271" s="288">
        <f t="shared" si="54"/>
        <v>0</v>
      </c>
      <c r="F271" s="288" t="str">
        <f>IF($C$267="","",IF('⑧1.活動計画変更（販促）'!$C$58="変更",'⑦2.変更活動積算内訳（販促）'!M271,'①7.積算内訳（販促）'!F270))</f>
        <v/>
      </c>
      <c r="G271" s="288" t="str">
        <f>IF($C$267="","",IF('⑧1.活動計画変更（販促）'!$C$58="変更",'⑦2.変更活動積算内訳（販促）'!N271,'①7.積算内訳（販促）'!G270))</f>
        <v/>
      </c>
      <c r="H271" s="753" t="str">
        <f>IF($C$267="","",IF('⑧1.活動計画変更（販促）'!$C$58="変更",'⑦2.変更活動積算内訳（販促）'!O271,'①7.積算内訳（販促）'!H270))</f>
        <v/>
      </c>
      <c r="I271" s="1780"/>
      <c r="J271" s="269" t="s">
        <v>150</v>
      </c>
      <c r="K271" s="265"/>
      <c r="L271" s="288" t="str">
        <f t="shared" si="55"/>
        <v/>
      </c>
      <c r="M271" s="266"/>
      <c r="N271" s="266"/>
      <c r="O271" s="266"/>
      <c r="P271" s="1367"/>
      <c r="Q271" s="1371"/>
      <c r="R271" s="1372"/>
      <c r="S271" s="259"/>
      <c r="T271" s="257"/>
      <c r="U271" s="180"/>
    </row>
    <row r="272" spans="2:21" ht="18.75" hidden="1" customHeight="1">
      <c r="B272" s="1364"/>
      <c r="C272" s="264" t="s">
        <v>151</v>
      </c>
      <c r="D272" s="265"/>
      <c r="E272" s="288">
        <f t="shared" si="54"/>
        <v>0</v>
      </c>
      <c r="F272" s="288" t="str">
        <f>IF($C$267="","",IF('⑧1.活動計画変更（販促）'!$C$58="変更",'⑦2.変更活動積算内訳（販促）'!M272,'①7.積算内訳（販促）'!F271))</f>
        <v/>
      </c>
      <c r="G272" s="288" t="str">
        <f>IF($C$267="","",IF('⑧1.活動計画変更（販促）'!$C$58="変更",'⑦2.変更活動積算内訳（販促）'!N272,'①7.積算内訳（販促）'!G271))</f>
        <v/>
      </c>
      <c r="H272" s="753" t="str">
        <f>IF($C$267="","",IF('⑧1.活動計画変更（販促）'!$C$58="変更",'⑦2.変更活動積算内訳（販促）'!O272,'①7.積算内訳（販促）'!H271))</f>
        <v/>
      </c>
      <c r="I272" s="1780"/>
      <c r="J272" s="264" t="s">
        <v>151</v>
      </c>
      <c r="K272" s="265"/>
      <c r="L272" s="288" t="str">
        <f t="shared" si="55"/>
        <v/>
      </c>
      <c r="M272" s="266"/>
      <c r="N272" s="266"/>
      <c r="O272" s="266"/>
      <c r="P272" s="1367"/>
      <c r="Q272" s="1371"/>
      <c r="R272" s="1372"/>
      <c r="S272" s="268"/>
      <c r="T272" s="270"/>
      <c r="U272" s="180"/>
    </row>
    <row r="273" spans="2:21" ht="18.75" hidden="1" customHeight="1">
      <c r="B273" s="1364"/>
      <c r="C273" s="264" t="s">
        <v>152</v>
      </c>
      <c r="D273" s="265"/>
      <c r="E273" s="288">
        <f t="shared" si="54"/>
        <v>0</v>
      </c>
      <c r="F273" s="754" t="str">
        <f>IF($C$267="","",IF('⑧1.活動計画変更（販促）'!$C$58="変更",'⑦2.変更活動積算内訳（販促）'!M273,'①7.積算内訳（販促）'!F272))</f>
        <v/>
      </c>
      <c r="G273" s="754" t="str">
        <f>IF($C$267="","",IF('⑧1.活動計画変更（販促）'!$C$58="変更",'⑦2.変更活動積算内訳（販促）'!N273,'①7.積算内訳（販促）'!G272))</f>
        <v/>
      </c>
      <c r="H273" s="753" t="str">
        <f>IF($C$267="","",IF('⑧1.活動計画変更（販促）'!$C$58="変更",'⑦2.変更活動積算内訳（販促）'!O273,'①7.積算内訳（販促）'!H272))</f>
        <v/>
      </c>
      <c r="I273" s="1780"/>
      <c r="J273" s="264" t="s">
        <v>152</v>
      </c>
      <c r="K273" s="265"/>
      <c r="L273" s="288" t="str">
        <f t="shared" si="55"/>
        <v/>
      </c>
      <c r="M273" s="278"/>
      <c r="N273" s="278"/>
      <c r="O273" s="278"/>
      <c r="P273" s="1367"/>
      <c r="Q273" s="1373"/>
      <c r="R273" s="1374"/>
      <c r="S273" s="268"/>
      <c r="T273" s="270"/>
      <c r="U273" s="180"/>
    </row>
    <row r="274" spans="2:21" ht="18.75" hidden="1" customHeight="1">
      <c r="B274" s="1364"/>
      <c r="C274" s="272" t="s">
        <v>631</v>
      </c>
      <c r="D274" s="265"/>
      <c r="E274" s="288">
        <f t="shared" si="54"/>
        <v>0</v>
      </c>
      <c r="F274" s="288" t="str">
        <f>IF($C$267="","",IF('⑧1.活動計画変更（販促）'!$C$58="変更",'⑦2.変更活動積算内訳（販促）'!M274,'①7.積算内訳（販促）'!F273))</f>
        <v/>
      </c>
      <c r="G274" s="288" t="str">
        <f>IF($C$267="","",IF('⑧1.活動計画変更（販促）'!$C$58="変更",'⑦2.変更活動積算内訳（販促）'!N274,'①7.積算内訳（販促）'!G273))</f>
        <v/>
      </c>
      <c r="H274" s="753" t="str">
        <f>IF($C$267="","",IF('⑧1.活動計画変更（販促）'!$C$58="変更",'⑦2.変更活動積算内訳（販促）'!O274,'①7.積算内訳（販促）'!H273))</f>
        <v/>
      </c>
      <c r="I274" s="1780"/>
      <c r="J274" s="272" t="s">
        <v>631</v>
      </c>
      <c r="K274" s="265"/>
      <c r="L274" s="288" t="str">
        <f t="shared" si="55"/>
        <v/>
      </c>
      <c r="M274" s="266"/>
      <c r="N274" s="266"/>
      <c r="O274" s="266"/>
      <c r="P274" s="1367"/>
      <c r="Q274" s="1371"/>
      <c r="R274" s="1372"/>
      <c r="S274" s="268"/>
      <c r="T274" s="270"/>
      <c r="U274" s="180"/>
    </row>
    <row r="275" spans="2:21" ht="18.75" hidden="1" customHeight="1">
      <c r="B275" s="1364"/>
      <c r="C275" s="264" t="s">
        <v>153</v>
      </c>
      <c r="D275" s="265"/>
      <c r="E275" s="288">
        <f t="shared" si="54"/>
        <v>0</v>
      </c>
      <c r="F275" s="288" t="str">
        <f>IF($C$267="","",IF('⑧1.活動計画変更（販促）'!$C$58="変更",'⑦2.変更活動積算内訳（販促）'!M275,'①7.積算内訳（販促）'!F274))</f>
        <v/>
      </c>
      <c r="G275" s="288" t="str">
        <f>IF($C$267="","",IF('⑧1.活動計画変更（販促）'!$C$58="変更",'⑦2.変更活動積算内訳（販促）'!N275,'①7.積算内訳（販促）'!G274))</f>
        <v/>
      </c>
      <c r="H275" s="753" t="str">
        <f>IF($C$267="","",IF('⑧1.活動計画変更（販促）'!$C$58="変更",'⑦2.変更活動積算内訳（販促）'!O275,'①7.積算内訳（販促）'!H274))</f>
        <v/>
      </c>
      <c r="I275" s="1780"/>
      <c r="J275" s="264" t="s">
        <v>153</v>
      </c>
      <c r="K275" s="265"/>
      <c r="L275" s="288" t="str">
        <f t="shared" si="55"/>
        <v/>
      </c>
      <c r="M275" s="266"/>
      <c r="N275" s="266"/>
      <c r="O275" s="266"/>
      <c r="P275" s="1367"/>
      <c r="Q275" s="1371"/>
      <c r="R275" s="1372"/>
      <c r="S275" s="268"/>
      <c r="T275" s="270"/>
      <c r="U275" s="180"/>
    </row>
    <row r="276" spans="2:21" ht="18.75" hidden="1" customHeight="1" thickBot="1">
      <c r="B276" s="1365"/>
      <c r="C276" s="273" t="s">
        <v>154</v>
      </c>
      <c r="D276" s="758" t="str">
        <f>IF('①7.積算内訳（販促）'!D275="","",'①7.積算内訳（販促）'!D275)</f>
        <v/>
      </c>
      <c r="E276" s="289">
        <f>SUM(F276:H276)</f>
        <v>0</v>
      </c>
      <c r="F276" s="289" t="str">
        <f>IF($C$267="","",IF('⑧1.活動計画変更（販促）'!$C$58="変更",'⑦2.変更活動積算内訳（販促）'!M276,'①7.積算内訳（販促）'!F275))</f>
        <v/>
      </c>
      <c r="G276" s="289" t="str">
        <f>IF($C$267="","",IF('⑧1.活動計画変更（販促）'!$C$58="変更",'⑦2.変更活動積算内訳（販促）'!N276,'①7.積算内訳（販促）'!G275))</f>
        <v/>
      </c>
      <c r="H276" s="755" t="str">
        <f>IF($C$267="","",IF('⑧1.活動計画変更（販促）'!$C$58="変更",'⑦2.変更活動積算内訳（販促）'!O276,'①7.積算内訳（販促）'!H275))</f>
        <v/>
      </c>
      <c r="I276" s="1781"/>
      <c r="J276" s="273" t="s">
        <v>154</v>
      </c>
      <c r="K276" s="274"/>
      <c r="L276" s="289" t="str">
        <f t="shared" si="55"/>
        <v/>
      </c>
      <c r="M276" s="275"/>
      <c r="N276" s="275"/>
      <c r="O276" s="275"/>
      <c r="P276" s="1368"/>
      <c r="Q276" s="1375"/>
      <c r="R276" s="1376"/>
      <c r="S276" s="268"/>
      <c r="T276" s="270"/>
      <c r="U276" s="180"/>
    </row>
    <row r="277" spans="2:21" ht="37.5" hidden="1" customHeight="1">
      <c r="B277" s="285" t="str">
        <f>IF('⑧1.活動計画変更（販促）'!B60="","",'⑧1.活動計画変更（販促）'!B60)</f>
        <v/>
      </c>
      <c r="C277" s="1359" t="str">
        <f>IF(B277="","",IF('⑧1.活動計画変更（販促）'!D60="","",'⑧1.活動計画変更（販促）'!D60))</f>
        <v/>
      </c>
      <c r="D277" s="1360"/>
      <c r="E277" s="286">
        <f>SUM(E278:E286)</f>
        <v>0</v>
      </c>
      <c r="F277" s="286">
        <f>SUM(F278:F286)</f>
        <v>0</v>
      </c>
      <c r="G277" s="286">
        <f>SUM(G278:G286)</f>
        <v>0</v>
      </c>
      <c r="H277" s="757">
        <f>SUM(H278:H286)</f>
        <v>0</v>
      </c>
      <c r="I277" s="760" t="str">
        <f>IF('⑧1.活動計画変更（販促）'!C61="変更",'⑧1.活動計画変更（販促）'!B60,IF('⑧1.活動計画変更（販促）'!C61="中止",'⑧1.活動計画変更（販促）'!B60,""))</f>
        <v/>
      </c>
      <c r="J277" s="1377" t="str">
        <f>IF('⑧1.活動計画変更（販促）'!C61="変更",'⑧1.活動計画変更（販促）'!D61,"")</f>
        <v/>
      </c>
      <c r="K277" s="1378"/>
      <c r="L277" s="284" t="str">
        <f>IF(SUM(L278:L286)=0,"",SUM(L278:L286))</f>
        <v/>
      </c>
      <c r="M277" s="284" t="str">
        <f>IF(SUM(M278:M286)=0,"",SUM(M278:M286))</f>
        <v/>
      </c>
      <c r="N277" s="284" t="str">
        <f>IF(SUM(N278:N286)=0,"",SUM(N278:N286))</f>
        <v/>
      </c>
      <c r="O277" s="284" t="str">
        <f>IF(SUM(O278:O286)=0,"",SUM(O278:O286))</f>
        <v/>
      </c>
      <c r="P277" s="277"/>
      <c r="Q277" s="1379"/>
      <c r="R277" s="1380"/>
      <c r="S277" s="259"/>
      <c r="T277" s="257"/>
      <c r="U277" s="180"/>
    </row>
    <row r="278" spans="2:21" ht="18.75" hidden="1" customHeight="1">
      <c r="B278" s="1363"/>
      <c r="C278" s="260" t="s">
        <v>147</v>
      </c>
      <c r="D278" s="261"/>
      <c r="E278" s="287">
        <f>SUM(F278:H278)</f>
        <v>0</v>
      </c>
      <c r="F278" s="287" t="str">
        <f>IF($C$277="","",IF('⑧1.活動計画変更（販促）'!$C$60="変更",'⑦2.変更活動積算内訳（販促）'!M278,'①7.積算内訳（販促）'!F277))</f>
        <v/>
      </c>
      <c r="G278" s="287" t="str">
        <f>IF($C$277="","",IF('⑧1.活動計画変更（販促）'!$C$60="変更",'⑦2.変更活動積算内訳（販促）'!N278,'①7.積算内訳（販促）'!G277))</f>
        <v/>
      </c>
      <c r="H278" s="752" t="str">
        <f>IF($C$277="","",IF('⑧1.活動計画変更（販促）'!$C$60="変更",'⑦2.変更活動積算内訳（販促）'!O278,'①7.積算内訳（販促）'!H277))</f>
        <v/>
      </c>
      <c r="I278" s="1779" t="str">
        <f>IF('⑧1.活動計画変更（販促）'!C61="選択","",IF('⑧1.活動計画変更（販促）'!C61="変更",'⑧1.活動計画変更（販促）'!C61,IF('⑧1.活動計画変更（販促）'!C61="中止","中止","")))</f>
        <v/>
      </c>
      <c r="J278" s="260" t="s">
        <v>147</v>
      </c>
      <c r="K278" s="261"/>
      <c r="L278" s="287" t="str">
        <f>IF(SUM(M278:O278)=0,"",SUM(M278:O278))</f>
        <v/>
      </c>
      <c r="M278" s="262"/>
      <c r="N278" s="262"/>
      <c r="O278" s="262"/>
      <c r="P278" s="1366"/>
      <c r="Q278" s="1369"/>
      <c r="R278" s="1370"/>
      <c r="S278" s="268"/>
      <c r="T278" s="270"/>
      <c r="U278" s="180"/>
    </row>
    <row r="279" spans="2:21" ht="18.75" hidden="1" customHeight="1">
      <c r="B279" s="1364"/>
      <c r="C279" s="264" t="s">
        <v>148</v>
      </c>
      <c r="D279" s="265"/>
      <c r="E279" s="288">
        <f t="shared" ref="E279:E285" si="56">SUM(F279:H279)</f>
        <v>0</v>
      </c>
      <c r="F279" s="288" t="str">
        <f>IF($C$277="","",IF('⑧1.活動計画変更（販促）'!$C$60="変更",'⑦2.変更活動積算内訳（販促）'!M279,'①7.積算内訳（販促）'!F278))</f>
        <v/>
      </c>
      <c r="G279" s="288" t="str">
        <f>IF($C$277="","",IF('⑧1.活動計画変更（販促）'!$C$60="変更",'⑦2.変更活動積算内訳（販促）'!N279,'①7.積算内訳（販促）'!G278))</f>
        <v/>
      </c>
      <c r="H279" s="753" t="str">
        <f>IF($C$277="","",IF('⑧1.活動計画変更（販促）'!$C$60="変更",'⑦2.変更活動積算内訳（販促）'!O279,'①7.積算内訳（販促）'!H278))</f>
        <v/>
      </c>
      <c r="I279" s="1780"/>
      <c r="J279" s="264" t="s">
        <v>148</v>
      </c>
      <c r="K279" s="265"/>
      <c r="L279" s="288" t="str">
        <f t="shared" ref="L279:L286" si="57">IF(SUM(M279:O279)=0,"",SUM(M279:O279))</f>
        <v/>
      </c>
      <c r="M279" s="266"/>
      <c r="N279" s="266"/>
      <c r="O279" s="266"/>
      <c r="P279" s="1367"/>
      <c r="Q279" s="1371"/>
      <c r="R279" s="1372"/>
      <c r="S279" s="259"/>
      <c r="T279" s="257"/>
      <c r="U279" s="180"/>
    </row>
    <row r="280" spans="2:21" ht="18.75" hidden="1" customHeight="1">
      <c r="B280" s="1364"/>
      <c r="C280" s="264" t="s">
        <v>149</v>
      </c>
      <c r="D280" s="265"/>
      <c r="E280" s="288">
        <f t="shared" si="56"/>
        <v>0</v>
      </c>
      <c r="F280" s="288" t="str">
        <f>IF($C$277="","",IF('⑧1.活動計画変更（販促）'!$C$60="変更",'⑦2.変更活動積算内訳（販促）'!M280,'①7.積算内訳（販促）'!F279))</f>
        <v/>
      </c>
      <c r="G280" s="288" t="str">
        <f>IF($C$277="","",IF('⑧1.活動計画変更（販促）'!$C$60="変更",'⑦2.変更活動積算内訳（販促）'!N280,'①7.積算内訳（販促）'!G279))</f>
        <v/>
      </c>
      <c r="H280" s="753" t="str">
        <f>IF($C$277="","",IF('⑧1.活動計画変更（販促）'!$C$60="変更",'⑦2.変更活動積算内訳（販促）'!O280,'①7.積算内訳（販促）'!H279))</f>
        <v/>
      </c>
      <c r="I280" s="1780"/>
      <c r="J280" s="264" t="s">
        <v>149</v>
      </c>
      <c r="K280" s="265"/>
      <c r="L280" s="288" t="str">
        <f t="shared" si="57"/>
        <v/>
      </c>
      <c r="M280" s="266"/>
      <c r="N280" s="266"/>
      <c r="O280" s="266"/>
      <c r="P280" s="1367"/>
      <c r="Q280" s="1371"/>
      <c r="R280" s="1372"/>
      <c r="S280" s="259"/>
      <c r="T280" s="257"/>
      <c r="U280" s="180"/>
    </row>
    <row r="281" spans="2:21" ht="18.75" hidden="1" customHeight="1">
      <c r="B281" s="1364"/>
      <c r="C281" s="269" t="s">
        <v>150</v>
      </c>
      <c r="D281" s="265"/>
      <c r="E281" s="288">
        <f t="shared" si="56"/>
        <v>0</v>
      </c>
      <c r="F281" s="288" t="str">
        <f>IF($C$277="","",IF('⑧1.活動計画変更（販促）'!$C$60="変更",'⑦2.変更活動積算内訳（販促）'!M281,'①7.積算内訳（販促）'!F280))</f>
        <v/>
      </c>
      <c r="G281" s="288" t="str">
        <f>IF($C$277="","",IF('⑧1.活動計画変更（販促）'!$C$60="変更",'⑦2.変更活動積算内訳（販促）'!N281,'①7.積算内訳（販促）'!G280))</f>
        <v/>
      </c>
      <c r="H281" s="753" t="str">
        <f>IF($C$277="","",IF('⑧1.活動計画変更（販促）'!$C$60="変更",'⑦2.変更活動積算内訳（販促）'!O281,'①7.積算内訳（販促）'!H280))</f>
        <v/>
      </c>
      <c r="I281" s="1780"/>
      <c r="J281" s="269" t="s">
        <v>150</v>
      </c>
      <c r="K281" s="265"/>
      <c r="L281" s="288" t="str">
        <f t="shared" si="57"/>
        <v/>
      </c>
      <c r="M281" s="266"/>
      <c r="N281" s="266"/>
      <c r="O281" s="266"/>
      <c r="P281" s="1367"/>
      <c r="Q281" s="1371"/>
      <c r="R281" s="1372"/>
      <c r="S281" s="259"/>
      <c r="T281" s="257"/>
      <c r="U281" s="180"/>
    </row>
    <row r="282" spans="2:21" ht="18.75" hidden="1" customHeight="1">
      <c r="B282" s="1364"/>
      <c r="C282" s="264" t="s">
        <v>151</v>
      </c>
      <c r="D282" s="265"/>
      <c r="E282" s="288">
        <f t="shared" si="56"/>
        <v>0</v>
      </c>
      <c r="F282" s="288" t="str">
        <f>IF($C$277="","",IF('⑧1.活動計画変更（販促）'!$C$60="変更",'⑦2.変更活動積算内訳（販促）'!M282,'①7.積算内訳（販促）'!F281))</f>
        <v/>
      </c>
      <c r="G282" s="288" t="str">
        <f>IF($C$277="","",IF('⑧1.活動計画変更（販促）'!$C$60="変更",'⑦2.変更活動積算内訳（販促）'!N282,'①7.積算内訳（販促）'!G281))</f>
        <v/>
      </c>
      <c r="H282" s="753" t="str">
        <f>IF($C$277="","",IF('⑧1.活動計画変更（販促）'!$C$60="変更",'⑦2.変更活動積算内訳（販促）'!O282,'①7.積算内訳（販促）'!H281))</f>
        <v/>
      </c>
      <c r="I282" s="1780"/>
      <c r="J282" s="264" t="s">
        <v>151</v>
      </c>
      <c r="K282" s="265"/>
      <c r="L282" s="288" t="str">
        <f t="shared" si="57"/>
        <v/>
      </c>
      <c r="M282" s="266"/>
      <c r="N282" s="266"/>
      <c r="O282" s="266"/>
      <c r="P282" s="1367"/>
      <c r="Q282" s="1371"/>
      <c r="R282" s="1372"/>
      <c r="S282" s="268"/>
      <c r="T282" s="270"/>
      <c r="U282" s="180"/>
    </row>
    <row r="283" spans="2:21" ht="18.75" hidden="1" customHeight="1">
      <c r="B283" s="1364"/>
      <c r="C283" s="264" t="s">
        <v>152</v>
      </c>
      <c r="D283" s="265"/>
      <c r="E283" s="288">
        <f t="shared" si="56"/>
        <v>0</v>
      </c>
      <c r="F283" s="754" t="str">
        <f>IF($C$277="","",IF('⑧1.活動計画変更（販促）'!$C$60="変更",'⑦2.変更活動積算内訳（販促）'!M283,'①7.積算内訳（販促）'!F282))</f>
        <v/>
      </c>
      <c r="G283" s="754" t="str">
        <f>IF($C$277="","",IF('⑧1.活動計画変更（販促）'!$C$60="変更",'⑦2.変更活動積算内訳（販促）'!N283,'①7.積算内訳（販促）'!G282))</f>
        <v/>
      </c>
      <c r="H283" s="753" t="str">
        <f>IF($C$277="","",IF('⑧1.活動計画変更（販促）'!$C$60="変更",'⑦2.変更活動積算内訳（販促）'!O283,'①7.積算内訳（販促）'!H282))</f>
        <v/>
      </c>
      <c r="I283" s="1780"/>
      <c r="J283" s="264" t="s">
        <v>152</v>
      </c>
      <c r="K283" s="265"/>
      <c r="L283" s="288" t="str">
        <f t="shared" si="57"/>
        <v/>
      </c>
      <c r="M283" s="278"/>
      <c r="N283" s="278"/>
      <c r="O283" s="278"/>
      <c r="P283" s="1367"/>
      <c r="Q283" s="1371"/>
      <c r="R283" s="1372"/>
      <c r="S283" s="268"/>
      <c r="T283" s="270"/>
      <c r="U283" s="180"/>
    </row>
    <row r="284" spans="2:21" ht="18.75" hidden="1" customHeight="1">
      <c r="B284" s="1364"/>
      <c r="C284" s="272" t="s">
        <v>631</v>
      </c>
      <c r="D284" s="265"/>
      <c r="E284" s="288">
        <f t="shared" si="56"/>
        <v>0</v>
      </c>
      <c r="F284" s="288" t="str">
        <f>IF($C$277="","",IF('⑧1.活動計画変更（販促）'!$C$60="変更",'⑦2.変更活動積算内訳（販促）'!M284,'①7.積算内訳（販促）'!F283))</f>
        <v/>
      </c>
      <c r="G284" s="288" t="str">
        <f>IF($C$277="","",IF('⑧1.活動計画変更（販促）'!$C$60="変更",'⑦2.変更活動積算内訳（販促）'!N284,'①7.積算内訳（販促）'!G283))</f>
        <v/>
      </c>
      <c r="H284" s="753" t="str">
        <f>IF($C$277="","",IF('⑧1.活動計画変更（販促）'!$C$60="変更",'⑦2.変更活動積算内訳（販促）'!O284,'①7.積算内訳（販促）'!H283))</f>
        <v/>
      </c>
      <c r="I284" s="1780"/>
      <c r="J284" s="272" t="s">
        <v>631</v>
      </c>
      <c r="K284" s="265"/>
      <c r="L284" s="288" t="str">
        <f t="shared" si="57"/>
        <v/>
      </c>
      <c r="M284" s="266"/>
      <c r="N284" s="266"/>
      <c r="O284" s="266"/>
      <c r="P284" s="1367"/>
      <c r="Q284" s="1371"/>
      <c r="R284" s="1372"/>
      <c r="S284" s="268"/>
      <c r="T284" s="270"/>
      <c r="U284" s="180"/>
    </row>
    <row r="285" spans="2:21" ht="18.75" hidden="1" customHeight="1">
      <c r="B285" s="1364"/>
      <c r="C285" s="264" t="s">
        <v>153</v>
      </c>
      <c r="D285" s="265"/>
      <c r="E285" s="288">
        <f t="shared" si="56"/>
        <v>0</v>
      </c>
      <c r="F285" s="288" t="str">
        <f>IF($C$277="","",IF('⑧1.活動計画変更（販促）'!$C$60="変更",'⑦2.変更活動積算内訳（販促）'!M285,'①7.積算内訳（販促）'!F284))</f>
        <v/>
      </c>
      <c r="G285" s="288" t="str">
        <f>IF($C$277="","",IF('⑧1.活動計画変更（販促）'!$C$60="変更",'⑦2.変更活動積算内訳（販促）'!N285,'①7.積算内訳（販促）'!G284))</f>
        <v/>
      </c>
      <c r="H285" s="753" t="str">
        <f>IF($C$277="","",IF('⑧1.活動計画変更（販促）'!$C$60="変更",'⑦2.変更活動積算内訳（販促）'!O285,'①7.積算内訳（販促）'!H284))</f>
        <v/>
      </c>
      <c r="I285" s="1780"/>
      <c r="J285" s="264" t="s">
        <v>153</v>
      </c>
      <c r="K285" s="265"/>
      <c r="L285" s="288" t="str">
        <f t="shared" si="57"/>
        <v/>
      </c>
      <c r="M285" s="266"/>
      <c r="N285" s="266"/>
      <c r="O285" s="266"/>
      <c r="P285" s="1367"/>
      <c r="Q285" s="1371"/>
      <c r="R285" s="1372"/>
      <c r="S285" s="268"/>
      <c r="T285" s="270"/>
      <c r="U285" s="180"/>
    </row>
    <row r="286" spans="2:21" ht="18.75" hidden="1" customHeight="1" thickBot="1">
      <c r="B286" s="1364"/>
      <c r="C286" s="837" t="s">
        <v>154</v>
      </c>
      <c r="D286" s="758" t="str">
        <f>IF('①7.積算内訳（販促）'!D285="","",'①7.積算内訳（販促）'!D285)</f>
        <v/>
      </c>
      <c r="E286" s="761">
        <f>SUM(F286:H286)</f>
        <v>0</v>
      </c>
      <c r="F286" s="289" t="str">
        <f>IF($C$277="","",IF('⑧1.活動計画変更（販促）'!$C$60="変更",'⑦2.変更活動積算内訳（販促）'!M286,'①7.積算内訳（販促）'!F285))</f>
        <v/>
      </c>
      <c r="G286" s="289" t="str">
        <f>IF($C$277="","",IF('⑧1.活動計画変更（販促）'!$C$60="変更",'⑦2.変更活動積算内訳（販促）'!N286,'①7.積算内訳（販促）'!G285))</f>
        <v/>
      </c>
      <c r="H286" s="755" t="str">
        <f>IF($C$277="","",IF('⑧1.活動計画変更（販促）'!$C$60="変更",'⑦2.変更活動積算内訳（販促）'!O286,'①7.積算内訳（販促）'!H285))</f>
        <v/>
      </c>
      <c r="I286" s="1781"/>
      <c r="J286" s="273" t="s">
        <v>154</v>
      </c>
      <c r="K286" s="274"/>
      <c r="L286" s="761" t="str">
        <f t="shared" si="57"/>
        <v/>
      </c>
      <c r="M286" s="748"/>
      <c r="N286" s="748"/>
      <c r="O286" s="748"/>
      <c r="P286" s="1367"/>
      <c r="Q286" s="1404"/>
      <c r="R286" s="1405"/>
      <c r="S286" s="268"/>
      <c r="T286" s="270"/>
      <c r="U286" s="180"/>
    </row>
    <row r="287" spans="2:21" ht="37.5" hidden="1" customHeight="1">
      <c r="B287" s="285" t="str">
        <f>IF('⑧1.活動計画変更（販促）'!B62="","",'⑧1.活動計画変更（販促）'!B62)</f>
        <v/>
      </c>
      <c r="C287" s="1359" t="str">
        <f>IF(B287="","",IF('⑧1.活動計画変更（販促）'!D62="","",'⑧1.活動計画変更（販促）'!D62))</f>
        <v/>
      </c>
      <c r="D287" s="1360"/>
      <c r="E287" s="286">
        <f>SUM(E288:E296)</f>
        <v>0</v>
      </c>
      <c r="F287" s="286">
        <f>SUM(F288:F296)</f>
        <v>0</v>
      </c>
      <c r="G287" s="286">
        <f>SUM(G288:G296)</f>
        <v>0</v>
      </c>
      <c r="H287" s="757">
        <f>SUM(H288:H296)</f>
        <v>0</v>
      </c>
      <c r="I287" s="760" t="str">
        <f>IF('⑧1.活動計画変更（販促）'!C63="変更",'⑧1.活動計画変更（販促）'!B62,IF('⑧1.活動計画変更（販促）'!C63="中止",'⑧1.活動計画変更（販促）'!B62,""))</f>
        <v/>
      </c>
      <c r="J287" s="1377" t="str">
        <f>IF('⑧1.活動計画変更（販促）'!C63="変更",'⑧1.活動計画変更（販促）'!D63,"")</f>
        <v/>
      </c>
      <c r="K287" s="1378"/>
      <c r="L287" s="286" t="str">
        <f>IF(SUM(L288:L296)=0,"",SUM(L288:L296))</f>
        <v/>
      </c>
      <c r="M287" s="286" t="str">
        <f>IF(SUM(M288:M296)=0,"",SUM(M288:M296))</f>
        <v/>
      </c>
      <c r="N287" s="286" t="str">
        <f>IF(SUM(N288:N296)=0,"",SUM(N288:N296))</f>
        <v/>
      </c>
      <c r="O287" s="286" t="str">
        <f>IF(SUM(O288:O296)=0,"",SUM(O288:O296))</f>
        <v/>
      </c>
      <c r="P287" s="280"/>
      <c r="Q287" s="1361"/>
      <c r="R287" s="1362"/>
      <c r="S287" s="259"/>
      <c r="T287" s="257"/>
      <c r="U287" s="180"/>
    </row>
    <row r="288" spans="2:21" ht="18.75" hidden="1" customHeight="1">
      <c r="B288" s="1363"/>
      <c r="C288" s="260" t="s">
        <v>147</v>
      </c>
      <c r="D288" s="261"/>
      <c r="E288" s="287">
        <f>SUM(F288:H288)</f>
        <v>0</v>
      </c>
      <c r="F288" s="287" t="str">
        <f>IF($C$287="","",IF('⑧1.活動計画変更（販促）'!$C$62="変更",'⑦2.変更活動積算内訳（販促）'!M288,'①7.積算内訳（販促）'!F287))</f>
        <v/>
      </c>
      <c r="G288" s="287" t="str">
        <f>IF($C$287="","",IF('⑧1.活動計画変更（販促）'!$C$62="変更",'⑦2.変更活動積算内訳（販促）'!N288,'①7.積算内訳（販促）'!G287))</f>
        <v/>
      </c>
      <c r="H288" s="752" t="str">
        <f>IF($C$287="","",IF('⑧1.活動計画変更（販促）'!$C$62="変更",'⑦2.変更活動積算内訳（販促）'!O288,'①7.積算内訳（販促）'!H287))</f>
        <v/>
      </c>
      <c r="I288" s="1779" t="str">
        <f>IF('⑧1.活動計画変更（販促）'!C63="選択","",IF('⑧1.活動計画変更（販促）'!C63="変更",'⑧1.活動計画変更（販促）'!C63,IF('⑧1.活動計画変更（販促）'!C63="中止","中止","")))</f>
        <v/>
      </c>
      <c r="J288" s="260" t="s">
        <v>147</v>
      </c>
      <c r="K288" s="261"/>
      <c r="L288" s="287" t="str">
        <f>IF(SUM(M288:O288)=0,"",SUM(M288:O288))</f>
        <v/>
      </c>
      <c r="M288" s="262"/>
      <c r="N288" s="262"/>
      <c r="O288" s="262"/>
      <c r="P288" s="1366"/>
      <c r="Q288" s="1369"/>
      <c r="R288" s="1370"/>
      <c r="S288" s="268"/>
      <c r="T288" s="270"/>
      <c r="U288" s="180"/>
    </row>
    <row r="289" spans="2:21" ht="18.75" hidden="1" customHeight="1">
      <c r="B289" s="1364"/>
      <c r="C289" s="264" t="s">
        <v>148</v>
      </c>
      <c r="D289" s="265"/>
      <c r="E289" s="288">
        <f t="shared" ref="E289:E295" si="58">SUM(F289:H289)</f>
        <v>0</v>
      </c>
      <c r="F289" s="288" t="str">
        <f>IF($C$287="","",IF('⑧1.活動計画変更（販促）'!$C$62="変更",'⑦2.変更活動積算内訳（販促）'!M289,'①7.積算内訳（販促）'!F288))</f>
        <v/>
      </c>
      <c r="G289" s="288" t="str">
        <f>IF($C$287="","",IF('⑧1.活動計画変更（販促）'!$C$62="変更",'⑦2.変更活動積算内訳（販促）'!N289,'①7.積算内訳（販促）'!G288))</f>
        <v/>
      </c>
      <c r="H289" s="753" t="str">
        <f>IF($C$287="","",IF('⑧1.活動計画変更（販促）'!$C$62="変更",'⑦2.変更活動積算内訳（販促）'!O289,'①7.積算内訳（販促）'!H288))</f>
        <v/>
      </c>
      <c r="I289" s="1780"/>
      <c r="J289" s="264" t="s">
        <v>148</v>
      </c>
      <c r="K289" s="265"/>
      <c r="L289" s="288" t="str">
        <f t="shared" ref="L289:L296" si="59">IF(SUM(M289:O289)=0,"",SUM(M289:O289))</f>
        <v/>
      </c>
      <c r="M289" s="266"/>
      <c r="N289" s="266"/>
      <c r="O289" s="266"/>
      <c r="P289" s="1367"/>
      <c r="Q289" s="1371"/>
      <c r="R289" s="1372"/>
      <c r="S289" s="259"/>
      <c r="T289" s="257"/>
      <c r="U289" s="180"/>
    </row>
    <row r="290" spans="2:21" ht="18.75" hidden="1" customHeight="1">
      <c r="B290" s="1364"/>
      <c r="C290" s="264" t="s">
        <v>149</v>
      </c>
      <c r="D290" s="265"/>
      <c r="E290" s="288">
        <f t="shared" si="58"/>
        <v>0</v>
      </c>
      <c r="F290" s="288" t="str">
        <f>IF($C$287="","",IF('⑧1.活動計画変更（販促）'!$C$62="変更",'⑦2.変更活動積算内訳（販促）'!M290,'①7.積算内訳（販促）'!F289))</f>
        <v/>
      </c>
      <c r="G290" s="288" t="str">
        <f>IF($C$287="","",IF('⑧1.活動計画変更（販促）'!$C$62="変更",'⑦2.変更活動積算内訳（販促）'!N290,'①7.積算内訳（販促）'!G289))</f>
        <v/>
      </c>
      <c r="H290" s="753" t="str">
        <f>IF($C$287="","",IF('⑧1.活動計画変更（販促）'!$C$62="変更",'⑦2.変更活動積算内訳（販促）'!O290,'①7.積算内訳（販促）'!H289))</f>
        <v/>
      </c>
      <c r="I290" s="1780"/>
      <c r="J290" s="264" t="s">
        <v>149</v>
      </c>
      <c r="K290" s="265"/>
      <c r="L290" s="288" t="str">
        <f t="shared" si="59"/>
        <v/>
      </c>
      <c r="M290" s="266"/>
      <c r="N290" s="266"/>
      <c r="O290" s="266"/>
      <c r="P290" s="1367"/>
      <c r="Q290" s="1371"/>
      <c r="R290" s="1372"/>
      <c r="S290" s="259"/>
      <c r="T290" s="257"/>
      <c r="U290" s="180"/>
    </row>
    <row r="291" spans="2:21" ht="18.75" hidden="1" customHeight="1">
      <c r="B291" s="1364"/>
      <c r="C291" s="269" t="s">
        <v>150</v>
      </c>
      <c r="D291" s="265"/>
      <c r="E291" s="288">
        <f t="shared" si="58"/>
        <v>0</v>
      </c>
      <c r="F291" s="288" t="str">
        <f>IF($C$287="","",IF('⑧1.活動計画変更（販促）'!$C$62="変更",'⑦2.変更活動積算内訳（販促）'!M291,'①7.積算内訳（販促）'!F290))</f>
        <v/>
      </c>
      <c r="G291" s="288" t="str">
        <f>IF($C$287="","",IF('⑧1.活動計画変更（販促）'!$C$62="変更",'⑦2.変更活動積算内訳（販促）'!N291,'①7.積算内訳（販促）'!G290))</f>
        <v/>
      </c>
      <c r="H291" s="753" t="str">
        <f>IF($C$287="","",IF('⑧1.活動計画変更（販促）'!$C$62="変更",'⑦2.変更活動積算内訳（販促）'!O291,'①7.積算内訳（販促）'!H290))</f>
        <v/>
      </c>
      <c r="I291" s="1780"/>
      <c r="J291" s="269" t="s">
        <v>150</v>
      </c>
      <c r="K291" s="265"/>
      <c r="L291" s="288" t="str">
        <f t="shared" si="59"/>
        <v/>
      </c>
      <c r="M291" s="266"/>
      <c r="N291" s="266"/>
      <c r="O291" s="266"/>
      <c r="P291" s="1367"/>
      <c r="Q291" s="1371"/>
      <c r="R291" s="1372"/>
      <c r="S291" s="259"/>
      <c r="T291" s="257"/>
      <c r="U291" s="180"/>
    </row>
    <row r="292" spans="2:21" ht="18.75" hidden="1" customHeight="1">
      <c r="B292" s="1364"/>
      <c r="C292" s="264" t="s">
        <v>151</v>
      </c>
      <c r="D292" s="265"/>
      <c r="E292" s="288">
        <f t="shared" si="58"/>
        <v>0</v>
      </c>
      <c r="F292" s="288" t="str">
        <f>IF($C$287="","",IF('⑧1.活動計画変更（販促）'!$C$62="変更",'⑦2.変更活動積算内訳（販促）'!M292,'①7.積算内訳（販促）'!F291))</f>
        <v/>
      </c>
      <c r="G292" s="288" t="str">
        <f>IF($C$287="","",IF('⑧1.活動計画変更（販促）'!$C$62="変更",'⑦2.変更活動積算内訳（販促）'!N292,'①7.積算内訳（販促）'!G291))</f>
        <v/>
      </c>
      <c r="H292" s="753" t="str">
        <f>IF($C$287="","",IF('⑧1.活動計画変更（販促）'!$C$62="変更",'⑦2.変更活動積算内訳（販促）'!O292,'①7.積算内訳（販促）'!H291))</f>
        <v/>
      </c>
      <c r="I292" s="1780"/>
      <c r="J292" s="264" t="s">
        <v>151</v>
      </c>
      <c r="K292" s="265"/>
      <c r="L292" s="288" t="str">
        <f t="shared" si="59"/>
        <v/>
      </c>
      <c r="M292" s="266"/>
      <c r="N292" s="266"/>
      <c r="O292" s="266"/>
      <c r="P292" s="1367"/>
      <c r="Q292" s="1371"/>
      <c r="R292" s="1372"/>
      <c r="S292" s="268"/>
      <c r="T292" s="270"/>
      <c r="U292" s="180"/>
    </row>
    <row r="293" spans="2:21" ht="18.75" hidden="1" customHeight="1">
      <c r="B293" s="1364"/>
      <c r="C293" s="264" t="s">
        <v>152</v>
      </c>
      <c r="D293" s="265"/>
      <c r="E293" s="288">
        <f t="shared" si="58"/>
        <v>0</v>
      </c>
      <c r="F293" s="754" t="str">
        <f>IF($C$287="","",IF('⑧1.活動計画変更（販促）'!$C$62="変更",'⑦2.変更活動積算内訳（販促）'!M293,'①7.積算内訳（販促）'!F292))</f>
        <v/>
      </c>
      <c r="G293" s="754" t="str">
        <f>IF($C$287="","",IF('⑧1.活動計画変更（販促）'!$C$62="変更",'⑦2.変更活動積算内訳（販促）'!N293,'①7.積算内訳（販促）'!G292))</f>
        <v/>
      </c>
      <c r="H293" s="753" t="str">
        <f>IF($C$287="","",IF('⑧1.活動計画変更（販促）'!$C$62="変更",'⑦2.変更活動積算内訳（販促）'!O293,'①7.積算内訳（販促）'!H292))</f>
        <v/>
      </c>
      <c r="I293" s="1780"/>
      <c r="J293" s="264" t="s">
        <v>152</v>
      </c>
      <c r="K293" s="265"/>
      <c r="L293" s="288" t="str">
        <f t="shared" si="59"/>
        <v/>
      </c>
      <c r="M293" s="278"/>
      <c r="N293" s="278"/>
      <c r="O293" s="278"/>
      <c r="P293" s="1367"/>
      <c r="Q293" s="1373"/>
      <c r="R293" s="1374"/>
      <c r="S293" s="268"/>
      <c r="T293" s="270"/>
      <c r="U293" s="180"/>
    </row>
    <row r="294" spans="2:21" ht="18.75" hidden="1" customHeight="1">
      <c r="B294" s="1364"/>
      <c r="C294" s="272" t="s">
        <v>631</v>
      </c>
      <c r="D294" s="265"/>
      <c r="E294" s="288">
        <f t="shared" si="58"/>
        <v>0</v>
      </c>
      <c r="F294" s="288" t="str">
        <f>IF($C$287="","",IF('⑧1.活動計画変更（販促）'!$C$62="変更",'⑦2.変更活動積算内訳（販促）'!M294,'①7.積算内訳（販促）'!F293))</f>
        <v/>
      </c>
      <c r="G294" s="288" t="str">
        <f>IF($C$287="","",IF('⑧1.活動計画変更（販促）'!$C$62="変更",'⑦2.変更活動積算内訳（販促）'!N294,'①7.積算内訳（販促）'!G293))</f>
        <v/>
      </c>
      <c r="H294" s="753" t="str">
        <f>IF($C$287="","",IF('⑧1.活動計画変更（販促）'!$C$62="変更",'⑦2.変更活動積算内訳（販促）'!O294,'①7.積算内訳（販促）'!H293))</f>
        <v/>
      </c>
      <c r="I294" s="1780"/>
      <c r="J294" s="272" t="s">
        <v>631</v>
      </c>
      <c r="K294" s="265"/>
      <c r="L294" s="288" t="str">
        <f t="shared" si="59"/>
        <v/>
      </c>
      <c r="M294" s="266"/>
      <c r="N294" s="266"/>
      <c r="O294" s="266"/>
      <c r="P294" s="1367"/>
      <c r="Q294" s="1371"/>
      <c r="R294" s="1372"/>
      <c r="S294" s="268"/>
      <c r="T294" s="270"/>
      <c r="U294" s="180"/>
    </row>
    <row r="295" spans="2:21" ht="18.75" hidden="1" customHeight="1">
      <c r="B295" s="1364"/>
      <c r="C295" s="264" t="s">
        <v>153</v>
      </c>
      <c r="D295" s="265"/>
      <c r="E295" s="288">
        <f t="shared" si="58"/>
        <v>0</v>
      </c>
      <c r="F295" s="288" t="str">
        <f>IF($C$287="","",IF('⑧1.活動計画変更（販促）'!$C$62="変更",'⑦2.変更活動積算内訳（販促）'!M295,'①7.積算内訳（販促）'!F294))</f>
        <v/>
      </c>
      <c r="G295" s="288" t="str">
        <f>IF($C$287="","",IF('⑧1.活動計画変更（販促）'!$C$62="変更",'⑦2.変更活動積算内訳（販促）'!N295,'①7.積算内訳（販促）'!G294))</f>
        <v/>
      </c>
      <c r="H295" s="753" t="str">
        <f>IF($C$287="","",IF('⑧1.活動計画変更（販促）'!$C$62="変更",'⑦2.変更活動積算内訳（販促）'!O295,'①7.積算内訳（販促）'!H294))</f>
        <v/>
      </c>
      <c r="I295" s="1780"/>
      <c r="J295" s="264" t="s">
        <v>153</v>
      </c>
      <c r="K295" s="265"/>
      <c r="L295" s="288" t="str">
        <f t="shared" si="59"/>
        <v/>
      </c>
      <c r="M295" s="266"/>
      <c r="N295" s="266"/>
      <c r="O295" s="266"/>
      <c r="P295" s="1367"/>
      <c r="Q295" s="1371"/>
      <c r="R295" s="1372"/>
      <c r="S295" s="268"/>
      <c r="T295" s="270"/>
      <c r="U295" s="180"/>
    </row>
    <row r="296" spans="2:21" ht="18.75" hidden="1" customHeight="1" thickBot="1">
      <c r="B296" s="1364"/>
      <c r="C296" s="837" t="s">
        <v>154</v>
      </c>
      <c r="D296" s="758" t="str">
        <f>IF('①7.積算内訳（販促）'!D295="","",'①7.積算内訳（販促）'!D295)</f>
        <v/>
      </c>
      <c r="E296" s="761">
        <f>SUM(F296:H296)</f>
        <v>0</v>
      </c>
      <c r="F296" s="289" t="str">
        <f>IF($C$287="","",IF('⑧1.活動計画変更（販促）'!$C$62="変更",'⑦2.変更活動積算内訳（販促）'!M296,'①7.積算内訳（販促）'!F295))</f>
        <v/>
      </c>
      <c r="G296" s="289" t="str">
        <f>IF($C$287="","",IF('⑧1.活動計画変更（販促）'!$C$62="変更",'⑦2.変更活動積算内訳（販促）'!N296,'①7.積算内訳（販促）'!G295))</f>
        <v/>
      </c>
      <c r="H296" s="755" t="str">
        <f>IF($C$287="","",IF('⑧1.活動計画変更（販促）'!$C$62="変更",'⑦2.変更活動積算内訳（販促）'!O296,'①7.積算内訳（販促）'!H295))</f>
        <v/>
      </c>
      <c r="I296" s="1781"/>
      <c r="J296" s="273" t="s">
        <v>154</v>
      </c>
      <c r="K296" s="274"/>
      <c r="L296" s="761" t="str">
        <f t="shared" si="59"/>
        <v/>
      </c>
      <c r="M296" s="748"/>
      <c r="N296" s="748"/>
      <c r="O296" s="748"/>
      <c r="P296" s="1367"/>
      <c r="Q296" s="1406"/>
      <c r="R296" s="1407"/>
      <c r="S296" s="268"/>
      <c r="T296" s="270"/>
      <c r="U296" s="180"/>
    </row>
    <row r="297" spans="2:21" ht="37.5" hidden="1" customHeight="1">
      <c r="B297" s="285" t="str">
        <f>IF('⑧1.活動計画変更（販促）'!B64="","",'⑧1.活動計画変更（販促）'!B64)</f>
        <v/>
      </c>
      <c r="C297" s="1359" t="str">
        <f>IF(B297="","",IF('⑧1.活動計画変更（販促）'!D64="","",'⑧1.活動計画変更（販促）'!D64))</f>
        <v/>
      </c>
      <c r="D297" s="1360"/>
      <c r="E297" s="286">
        <f>SUM(E298:E306)</f>
        <v>0</v>
      </c>
      <c r="F297" s="286">
        <f>SUM(F298:F306)</f>
        <v>0</v>
      </c>
      <c r="G297" s="286">
        <f>SUM(G298:G306)</f>
        <v>0</v>
      </c>
      <c r="H297" s="757">
        <f>SUM(H298:H306)</f>
        <v>0</v>
      </c>
      <c r="I297" s="760" t="str">
        <f>IF('⑧1.活動計画変更（販促）'!C65="変更",'⑧1.活動計画変更（販促）'!B64,IF('⑧1.活動計画変更（販促）'!C65="中止",'⑧1.活動計画変更（販促）'!B64,""))</f>
        <v/>
      </c>
      <c r="J297" s="1377" t="str">
        <f>IF('⑧1.活動計画変更（販促）'!C65="変更",'⑧1.活動計画変更（販促）'!D65,"")</f>
        <v/>
      </c>
      <c r="K297" s="1378"/>
      <c r="L297" s="286" t="str">
        <f>IF(SUM(L298:L306)=0,"",SUM(L298:L306))</f>
        <v/>
      </c>
      <c r="M297" s="286" t="str">
        <f>IF(SUM(M298:M306)=0,"",SUM(M298:M306))</f>
        <v/>
      </c>
      <c r="N297" s="286" t="str">
        <f>IF(SUM(N298:N306)=0,"",SUM(N298:N306))</f>
        <v/>
      </c>
      <c r="O297" s="286" t="str">
        <f>IF(SUM(O298:O306)=0,"",SUM(O298:O306))</f>
        <v/>
      </c>
      <c r="P297" s="280"/>
      <c r="Q297" s="1361"/>
      <c r="R297" s="1362"/>
      <c r="S297" s="259"/>
      <c r="T297" s="257"/>
      <c r="U297" s="180"/>
    </row>
    <row r="298" spans="2:21" ht="18.75" hidden="1" customHeight="1">
      <c r="B298" s="1363"/>
      <c r="C298" s="260" t="s">
        <v>147</v>
      </c>
      <c r="D298" s="261"/>
      <c r="E298" s="287">
        <f>SUM(F298:H298)</f>
        <v>0</v>
      </c>
      <c r="F298" s="287" t="str">
        <f>IF($C$297="","",IF('⑧1.活動計画変更（販促）'!$C$64="変更",'⑦2.変更活動積算内訳（販促）'!M298,'①7.積算内訳（販促）'!F297))</f>
        <v/>
      </c>
      <c r="G298" s="287" t="str">
        <f>IF($C$297="","",IF('⑧1.活動計画変更（販促）'!$C$64="変更",'⑦2.変更活動積算内訳（販促）'!N298,'①7.積算内訳（販促）'!G297))</f>
        <v/>
      </c>
      <c r="H298" s="752" t="str">
        <f>IF($C$297="","",IF('⑧1.活動計画変更（販促）'!$C$64="変更",'⑦2.変更活動積算内訳（販促）'!O298,'①7.積算内訳（販促）'!H297))</f>
        <v/>
      </c>
      <c r="I298" s="1779" t="str">
        <f>IF('⑧1.活動計画変更（販促）'!C65="選択","",IF('⑧1.活動計画変更（販促）'!C65="変更",'⑧1.活動計画変更（販促）'!C65,IF('⑧1.活動計画変更（販促）'!C65="中止","中止","")))</f>
        <v/>
      </c>
      <c r="J298" s="260" t="s">
        <v>147</v>
      </c>
      <c r="K298" s="261"/>
      <c r="L298" s="287" t="str">
        <f>IF(SUM(M298:O298)=0,"",SUM(M298:O298))</f>
        <v/>
      </c>
      <c r="M298" s="262"/>
      <c r="N298" s="262"/>
      <c r="O298" s="262"/>
      <c r="P298" s="1366"/>
      <c r="Q298" s="1369"/>
      <c r="R298" s="1370"/>
      <c r="S298" s="268"/>
      <c r="T298" s="270"/>
      <c r="U298" s="180"/>
    </row>
    <row r="299" spans="2:21" ht="18.75" hidden="1" customHeight="1">
      <c r="B299" s="1364"/>
      <c r="C299" s="264" t="s">
        <v>148</v>
      </c>
      <c r="D299" s="265"/>
      <c r="E299" s="288">
        <f t="shared" ref="E299:E305" si="60">SUM(F299:H299)</f>
        <v>0</v>
      </c>
      <c r="F299" s="288" t="str">
        <f>IF($C$297="","",IF('⑧1.活動計画変更（販促）'!$C$64="変更",'⑦2.変更活動積算内訳（販促）'!M299,'①7.積算内訳（販促）'!F298))</f>
        <v/>
      </c>
      <c r="G299" s="288" t="str">
        <f>IF($C$297="","",IF('⑧1.活動計画変更（販促）'!$C$64="変更",'⑦2.変更活動積算内訳（販促）'!N299,'①7.積算内訳（販促）'!G298))</f>
        <v/>
      </c>
      <c r="H299" s="753" t="str">
        <f>IF($C$297="","",IF('⑧1.活動計画変更（販促）'!$C$64="変更",'⑦2.変更活動積算内訳（販促）'!O299,'①7.積算内訳（販促）'!H298))</f>
        <v/>
      </c>
      <c r="I299" s="1780"/>
      <c r="J299" s="264" t="s">
        <v>148</v>
      </c>
      <c r="K299" s="265"/>
      <c r="L299" s="288" t="str">
        <f t="shared" ref="L299:L306" si="61">IF(SUM(M299:O299)=0,"",SUM(M299:O299))</f>
        <v/>
      </c>
      <c r="M299" s="266"/>
      <c r="N299" s="266"/>
      <c r="O299" s="266"/>
      <c r="P299" s="1367"/>
      <c r="Q299" s="1371"/>
      <c r="R299" s="1372"/>
      <c r="S299" s="259"/>
      <c r="T299" s="257"/>
      <c r="U299" s="180"/>
    </row>
    <row r="300" spans="2:21" ht="18.75" hidden="1" customHeight="1">
      <c r="B300" s="1364"/>
      <c r="C300" s="264" t="s">
        <v>149</v>
      </c>
      <c r="D300" s="265"/>
      <c r="E300" s="288">
        <f t="shared" si="60"/>
        <v>0</v>
      </c>
      <c r="F300" s="288" t="str">
        <f>IF($C$297="","",IF('⑧1.活動計画変更（販促）'!$C$64="変更",'⑦2.変更活動積算内訳（販促）'!M300,'①7.積算内訳（販促）'!F299))</f>
        <v/>
      </c>
      <c r="G300" s="288" t="str">
        <f>IF($C$297="","",IF('⑧1.活動計画変更（販促）'!$C$64="変更",'⑦2.変更活動積算内訳（販促）'!N300,'①7.積算内訳（販促）'!G299))</f>
        <v/>
      </c>
      <c r="H300" s="753" t="str">
        <f>IF($C$297="","",IF('⑧1.活動計画変更（販促）'!$C$64="変更",'⑦2.変更活動積算内訳（販促）'!O300,'①7.積算内訳（販促）'!H299))</f>
        <v/>
      </c>
      <c r="I300" s="1780"/>
      <c r="J300" s="264" t="s">
        <v>149</v>
      </c>
      <c r="K300" s="265"/>
      <c r="L300" s="288" t="str">
        <f t="shared" si="61"/>
        <v/>
      </c>
      <c r="M300" s="266"/>
      <c r="N300" s="266"/>
      <c r="O300" s="266"/>
      <c r="P300" s="1367"/>
      <c r="Q300" s="1371"/>
      <c r="R300" s="1372"/>
      <c r="S300" s="259"/>
      <c r="T300" s="257"/>
      <c r="U300" s="180"/>
    </row>
    <row r="301" spans="2:21" ht="18.75" hidden="1" customHeight="1">
      <c r="B301" s="1364"/>
      <c r="C301" s="269" t="s">
        <v>150</v>
      </c>
      <c r="D301" s="265"/>
      <c r="E301" s="288">
        <f t="shared" si="60"/>
        <v>0</v>
      </c>
      <c r="F301" s="288" t="str">
        <f>IF($C$297="","",IF('⑧1.活動計画変更（販促）'!$C$64="変更",'⑦2.変更活動積算内訳（販促）'!M301,'①7.積算内訳（販促）'!F300))</f>
        <v/>
      </c>
      <c r="G301" s="288" t="str">
        <f>IF($C$297="","",IF('⑧1.活動計画変更（販促）'!$C$64="変更",'⑦2.変更活動積算内訳（販促）'!N301,'①7.積算内訳（販促）'!G300))</f>
        <v/>
      </c>
      <c r="H301" s="753" t="str">
        <f>IF($C$297="","",IF('⑧1.活動計画変更（販促）'!$C$64="変更",'⑦2.変更活動積算内訳（販促）'!O301,'①7.積算内訳（販促）'!H300))</f>
        <v/>
      </c>
      <c r="I301" s="1780"/>
      <c r="J301" s="269" t="s">
        <v>150</v>
      </c>
      <c r="K301" s="265"/>
      <c r="L301" s="288" t="str">
        <f t="shared" si="61"/>
        <v/>
      </c>
      <c r="M301" s="266"/>
      <c r="N301" s="266"/>
      <c r="O301" s="266"/>
      <c r="P301" s="1367"/>
      <c r="Q301" s="1371"/>
      <c r="R301" s="1372"/>
      <c r="S301" s="259"/>
      <c r="T301" s="257"/>
      <c r="U301" s="180"/>
    </row>
    <row r="302" spans="2:21" ht="18.75" hidden="1" customHeight="1">
      <c r="B302" s="1364"/>
      <c r="C302" s="264" t="s">
        <v>151</v>
      </c>
      <c r="D302" s="265"/>
      <c r="E302" s="288">
        <f t="shared" si="60"/>
        <v>0</v>
      </c>
      <c r="F302" s="288" t="str">
        <f>IF($C$297="","",IF('⑧1.活動計画変更（販促）'!$C$64="変更",'⑦2.変更活動積算内訳（販促）'!M302,'①7.積算内訳（販促）'!F301))</f>
        <v/>
      </c>
      <c r="G302" s="288" t="str">
        <f>IF($C$297="","",IF('⑧1.活動計画変更（販促）'!$C$64="変更",'⑦2.変更活動積算内訳（販促）'!N302,'①7.積算内訳（販促）'!G301))</f>
        <v/>
      </c>
      <c r="H302" s="753" t="str">
        <f>IF($C$297="","",IF('⑧1.活動計画変更（販促）'!$C$64="変更",'⑦2.変更活動積算内訳（販促）'!O302,'①7.積算内訳（販促）'!H301))</f>
        <v/>
      </c>
      <c r="I302" s="1780"/>
      <c r="J302" s="264" t="s">
        <v>151</v>
      </c>
      <c r="K302" s="265"/>
      <c r="L302" s="288" t="str">
        <f t="shared" si="61"/>
        <v/>
      </c>
      <c r="M302" s="266"/>
      <c r="N302" s="266"/>
      <c r="O302" s="266"/>
      <c r="P302" s="1367"/>
      <c r="Q302" s="1371"/>
      <c r="R302" s="1372"/>
      <c r="S302" s="268"/>
      <c r="T302" s="270"/>
      <c r="U302" s="180"/>
    </row>
    <row r="303" spans="2:21" ht="18.75" hidden="1" customHeight="1">
      <c r="B303" s="1364"/>
      <c r="C303" s="264" t="s">
        <v>152</v>
      </c>
      <c r="D303" s="265"/>
      <c r="E303" s="288">
        <f t="shared" si="60"/>
        <v>0</v>
      </c>
      <c r="F303" s="754" t="str">
        <f>IF($C$297="","",IF('⑧1.活動計画変更（販促）'!$C$64="変更",'⑦2.変更活動積算内訳（販促）'!M303,'①7.積算内訳（販促）'!F302))</f>
        <v/>
      </c>
      <c r="G303" s="754" t="str">
        <f>IF($C$297="","",IF('⑧1.活動計画変更（販促）'!$C$64="変更",'⑦2.変更活動積算内訳（販促）'!N303,'①7.積算内訳（販促）'!G302))</f>
        <v/>
      </c>
      <c r="H303" s="753" t="str">
        <f>IF($C$297="","",IF('⑧1.活動計画変更（販促）'!$C$64="変更",'⑦2.変更活動積算内訳（販促）'!O303,'①7.積算内訳（販促）'!H302))</f>
        <v/>
      </c>
      <c r="I303" s="1780"/>
      <c r="J303" s="264" t="s">
        <v>152</v>
      </c>
      <c r="K303" s="265"/>
      <c r="L303" s="288" t="str">
        <f t="shared" si="61"/>
        <v/>
      </c>
      <c r="M303" s="278"/>
      <c r="N303" s="278"/>
      <c r="O303" s="278"/>
      <c r="P303" s="1367"/>
      <c r="Q303" s="1373"/>
      <c r="R303" s="1374"/>
      <c r="S303" s="268"/>
      <c r="T303" s="270"/>
      <c r="U303" s="180"/>
    </row>
    <row r="304" spans="2:21" ht="18.75" hidden="1" customHeight="1">
      <c r="B304" s="1364"/>
      <c r="C304" s="272" t="s">
        <v>631</v>
      </c>
      <c r="D304" s="265"/>
      <c r="E304" s="288">
        <f t="shared" si="60"/>
        <v>0</v>
      </c>
      <c r="F304" s="288" t="str">
        <f>IF($C$297="","",IF('⑧1.活動計画変更（販促）'!$C$64="変更",'⑦2.変更活動積算内訳（販促）'!M304,'①7.積算内訳（販促）'!F303))</f>
        <v/>
      </c>
      <c r="G304" s="288" t="str">
        <f>IF($C$297="","",IF('⑧1.活動計画変更（販促）'!$C$64="変更",'⑦2.変更活動積算内訳（販促）'!N304,'①7.積算内訳（販促）'!G303))</f>
        <v/>
      </c>
      <c r="H304" s="753" t="str">
        <f>IF($C$297="","",IF('⑧1.活動計画変更（販促）'!$C$64="変更",'⑦2.変更活動積算内訳（販促）'!O304,'①7.積算内訳（販促）'!H303))</f>
        <v/>
      </c>
      <c r="I304" s="1780"/>
      <c r="J304" s="272" t="s">
        <v>631</v>
      </c>
      <c r="K304" s="265"/>
      <c r="L304" s="288" t="str">
        <f t="shared" si="61"/>
        <v/>
      </c>
      <c r="M304" s="266"/>
      <c r="N304" s="266"/>
      <c r="O304" s="266"/>
      <c r="P304" s="1367"/>
      <c r="Q304" s="1371"/>
      <c r="R304" s="1372"/>
      <c r="S304" s="268"/>
      <c r="T304" s="270"/>
      <c r="U304" s="180"/>
    </row>
    <row r="305" spans="2:21" ht="18.75" hidden="1" customHeight="1">
      <c r="B305" s="1364"/>
      <c r="C305" s="264" t="s">
        <v>153</v>
      </c>
      <c r="D305" s="265"/>
      <c r="E305" s="288">
        <f t="shared" si="60"/>
        <v>0</v>
      </c>
      <c r="F305" s="288" t="str">
        <f>IF($C$297="","",IF('⑧1.活動計画変更（販促）'!$C$64="変更",'⑦2.変更活動積算内訳（販促）'!M305,'①7.積算内訳（販促）'!F304))</f>
        <v/>
      </c>
      <c r="G305" s="288" t="str">
        <f>IF($C$297="","",IF('⑧1.活動計画変更（販促）'!$C$64="変更",'⑦2.変更活動積算内訳（販促）'!N305,'①7.積算内訳（販促）'!G304))</f>
        <v/>
      </c>
      <c r="H305" s="753" t="str">
        <f>IF($C$297="","",IF('⑧1.活動計画変更（販促）'!$C$64="変更",'⑦2.変更活動積算内訳（販促）'!O305,'①7.積算内訳（販促）'!H304))</f>
        <v/>
      </c>
      <c r="I305" s="1780"/>
      <c r="J305" s="264" t="s">
        <v>153</v>
      </c>
      <c r="K305" s="265"/>
      <c r="L305" s="288" t="str">
        <f t="shared" si="61"/>
        <v/>
      </c>
      <c r="M305" s="266"/>
      <c r="N305" s="266"/>
      <c r="O305" s="266"/>
      <c r="P305" s="1367"/>
      <c r="Q305" s="1371"/>
      <c r="R305" s="1372"/>
      <c r="S305" s="268"/>
      <c r="T305" s="270"/>
      <c r="U305" s="180"/>
    </row>
    <row r="306" spans="2:21" ht="18.75" hidden="1" customHeight="1" thickBot="1">
      <c r="B306" s="1365"/>
      <c r="C306" s="273" t="s">
        <v>154</v>
      </c>
      <c r="D306" s="758" t="str">
        <f>IF('①7.積算内訳（販促）'!D305="","",'①7.積算内訳（販促）'!D305)</f>
        <v/>
      </c>
      <c r="E306" s="289">
        <f>SUM(F306:H306)</f>
        <v>0</v>
      </c>
      <c r="F306" s="289" t="str">
        <f>IF($C$297="","",IF('⑧1.活動計画変更（販促）'!$C$64="変更",'⑦2.変更活動積算内訳（販促）'!M306,'①7.積算内訳（販促）'!F305))</f>
        <v/>
      </c>
      <c r="G306" s="289" t="str">
        <f>IF($C$297="","",IF('⑧1.活動計画変更（販促）'!$C$64="変更",'⑦2.変更活動積算内訳（販促）'!N306,'①7.積算内訳（販促）'!G305))</f>
        <v/>
      </c>
      <c r="H306" s="755" t="str">
        <f>IF($C$297="","",IF('⑧1.活動計画変更（販促）'!$C$64="変更",'⑦2.変更活動積算内訳（販促）'!O306,'①7.積算内訳（販促）'!H305))</f>
        <v/>
      </c>
      <c r="I306" s="1781"/>
      <c r="J306" s="273" t="s">
        <v>154</v>
      </c>
      <c r="K306" s="274"/>
      <c r="L306" s="289" t="str">
        <f t="shared" si="61"/>
        <v/>
      </c>
      <c r="M306" s="275"/>
      <c r="N306" s="275"/>
      <c r="O306" s="275"/>
      <c r="P306" s="1368"/>
      <c r="Q306" s="1375"/>
      <c r="R306" s="1376"/>
      <c r="S306" s="268"/>
      <c r="T306" s="270"/>
      <c r="U306" s="180"/>
    </row>
    <row r="307" spans="2:21" ht="37.5" hidden="1" customHeight="1">
      <c r="B307" s="285" t="str">
        <f>IF('⑧1.活動計画変更（販促）'!B66="","",'⑧1.活動計画変更（販促）'!B66)</f>
        <v/>
      </c>
      <c r="C307" s="1359" t="str">
        <f>IF(B307="","",IF('⑧1.活動計画変更（販促）'!D66="","",'⑧1.活動計画変更（販促）'!D66))</f>
        <v/>
      </c>
      <c r="D307" s="1360"/>
      <c r="E307" s="286">
        <f>SUM(E308:E316)</f>
        <v>0</v>
      </c>
      <c r="F307" s="286">
        <f>SUM(F308:F316)</f>
        <v>0</v>
      </c>
      <c r="G307" s="286">
        <f>SUM(G308:G316)</f>
        <v>0</v>
      </c>
      <c r="H307" s="757">
        <f>SUM(H308:H316)</f>
        <v>0</v>
      </c>
      <c r="I307" s="760" t="str">
        <f>IF('⑧1.活動計画変更（販促）'!C67="変更",'⑧1.活動計画変更（販促）'!B66,IF('⑧1.活動計画変更（販促）'!C67="中止",'⑧1.活動計画変更（販促）'!B66,""))</f>
        <v/>
      </c>
      <c r="J307" s="1377" t="str">
        <f>IF('⑧1.活動計画変更（販促）'!C67="変更",'⑧1.活動計画変更（販促）'!D67,"")</f>
        <v/>
      </c>
      <c r="K307" s="1378"/>
      <c r="L307" s="284" t="str">
        <f>IF(SUM(L308:L316)=0,"",SUM(L308:L316))</f>
        <v/>
      </c>
      <c r="M307" s="284" t="str">
        <f>IF(SUM(M308:M316)=0,"",SUM(M308:M316))</f>
        <v/>
      </c>
      <c r="N307" s="284" t="str">
        <f>IF(SUM(N308:N316)=0,"",SUM(N308:N316))</f>
        <v/>
      </c>
      <c r="O307" s="284" t="str">
        <f>IF(SUM(O308:O316)=0,"",SUM(O308:O316))</f>
        <v/>
      </c>
      <c r="P307" s="277"/>
      <c r="Q307" s="1379"/>
      <c r="R307" s="1380"/>
      <c r="S307" s="259"/>
      <c r="T307" s="257"/>
      <c r="U307" s="180"/>
    </row>
    <row r="308" spans="2:21" ht="18.75" hidden="1" customHeight="1">
      <c r="B308" s="1363"/>
      <c r="C308" s="260" t="s">
        <v>147</v>
      </c>
      <c r="D308" s="261"/>
      <c r="E308" s="287">
        <f>SUM(F308:H308)</f>
        <v>0</v>
      </c>
      <c r="F308" s="287" t="str">
        <f>IF($C$307="","",IF('⑧1.活動計画変更（販促）'!$C$66="変更",'⑦2.変更活動積算内訳（販促）'!M308,'①7.積算内訳（販促）'!F307))</f>
        <v/>
      </c>
      <c r="G308" s="287" t="str">
        <f>IF($C$307="","",IF('⑧1.活動計画変更（販促）'!$C$66="変更",'⑦2.変更活動積算内訳（販促）'!N308,'①7.積算内訳（販促）'!G307))</f>
        <v/>
      </c>
      <c r="H308" s="752" t="str">
        <f>IF($C$307="","",IF('⑧1.活動計画変更（販促）'!$C$66="変更",'⑦2.変更活動積算内訳（販促）'!O308,'①7.積算内訳（販促）'!H307))</f>
        <v/>
      </c>
      <c r="I308" s="1779" t="str">
        <f>IF('⑧1.活動計画変更（販促）'!C67="選択","",IF('⑧1.活動計画変更（販促）'!C67="変更",'⑧1.活動計画変更（販促）'!C67,IF('⑧1.活動計画変更（販促）'!C67="中止","中止","")))</f>
        <v/>
      </c>
      <c r="J308" s="260" t="s">
        <v>147</v>
      </c>
      <c r="K308" s="261"/>
      <c r="L308" s="287" t="str">
        <f>IF(SUM(M308:O308)=0,"",SUM(M308:O308))</f>
        <v/>
      </c>
      <c r="M308" s="262"/>
      <c r="N308" s="262"/>
      <c r="O308" s="262"/>
      <c r="P308" s="1366"/>
      <c r="Q308" s="1369"/>
      <c r="R308" s="1370"/>
      <c r="S308" s="268"/>
      <c r="T308" s="270"/>
      <c r="U308" s="180"/>
    </row>
    <row r="309" spans="2:21" ht="18.75" hidden="1" customHeight="1">
      <c r="B309" s="1364"/>
      <c r="C309" s="264" t="s">
        <v>148</v>
      </c>
      <c r="D309" s="265"/>
      <c r="E309" s="288">
        <f t="shared" ref="E309:E315" si="62">SUM(F309:H309)</f>
        <v>0</v>
      </c>
      <c r="F309" s="288" t="str">
        <f>IF($C$307="","",IF('⑧1.活動計画変更（販促）'!$C$66="変更",'⑦2.変更活動積算内訳（販促）'!M309,'①7.積算内訳（販促）'!F308))</f>
        <v/>
      </c>
      <c r="G309" s="288" t="str">
        <f>IF($C$307="","",IF('⑧1.活動計画変更（販促）'!$C$66="変更",'⑦2.変更活動積算内訳（販促）'!N309,'①7.積算内訳（販促）'!G308))</f>
        <v/>
      </c>
      <c r="H309" s="753" t="str">
        <f>IF($C$307="","",IF('⑧1.活動計画変更（販促）'!$C$66="変更",'⑦2.変更活動積算内訳（販促）'!O309,'①7.積算内訳（販促）'!H308))</f>
        <v/>
      </c>
      <c r="I309" s="1780"/>
      <c r="J309" s="264" t="s">
        <v>148</v>
      </c>
      <c r="K309" s="265"/>
      <c r="L309" s="288" t="str">
        <f t="shared" ref="L309:L316" si="63">IF(SUM(M309:O309)=0,"",SUM(M309:O309))</f>
        <v/>
      </c>
      <c r="M309" s="266"/>
      <c r="N309" s="266"/>
      <c r="O309" s="266"/>
      <c r="P309" s="1367"/>
      <c r="Q309" s="1371"/>
      <c r="R309" s="1372"/>
      <c r="S309" s="259"/>
      <c r="T309" s="257"/>
      <c r="U309" s="180"/>
    </row>
    <row r="310" spans="2:21" ht="18.75" hidden="1" customHeight="1">
      <c r="B310" s="1364"/>
      <c r="C310" s="264" t="s">
        <v>149</v>
      </c>
      <c r="D310" s="265"/>
      <c r="E310" s="288">
        <f t="shared" si="62"/>
        <v>0</v>
      </c>
      <c r="F310" s="288" t="str">
        <f>IF($C$307="","",IF('⑧1.活動計画変更（販促）'!$C$66="変更",'⑦2.変更活動積算内訳（販促）'!M310,'①7.積算内訳（販促）'!F309))</f>
        <v/>
      </c>
      <c r="G310" s="288" t="str">
        <f>IF($C$307="","",IF('⑧1.活動計画変更（販促）'!$C$66="変更",'⑦2.変更活動積算内訳（販促）'!N310,'①7.積算内訳（販促）'!G309))</f>
        <v/>
      </c>
      <c r="H310" s="753" t="str">
        <f>IF($C$307="","",IF('⑧1.活動計画変更（販促）'!$C$66="変更",'⑦2.変更活動積算内訳（販促）'!O310,'①7.積算内訳（販促）'!H309))</f>
        <v/>
      </c>
      <c r="I310" s="1780"/>
      <c r="J310" s="264" t="s">
        <v>149</v>
      </c>
      <c r="K310" s="265"/>
      <c r="L310" s="288" t="str">
        <f t="shared" si="63"/>
        <v/>
      </c>
      <c r="M310" s="266"/>
      <c r="N310" s="266"/>
      <c r="O310" s="266"/>
      <c r="P310" s="1367"/>
      <c r="Q310" s="1371"/>
      <c r="R310" s="1372"/>
      <c r="S310" s="259"/>
      <c r="T310" s="257"/>
      <c r="U310" s="180"/>
    </row>
    <row r="311" spans="2:21" ht="18.75" hidden="1" customHeight="1">
      <c r="B311" s="1364"/>
      <c r="C311" s="269" t="s">
        <v>150</v>
      </c>
      <c r="D311" s="265"/>
      <c r="E311" s="288">
        <f t="shared" si="62"/>
        <v>0</v>
      </c>
      <c r="F311" s="288" t="str">
        <f>IF($C$307="","",IF('⑧1.活動計画変更（販促）'!$C$66="変更",'⑦2.変更活動積算内訳（販促）'!M311,'①7.積算内訳（販促）'!F310))</f>
        <v/>
      </c>
      <c r="G311" s="288" t="str">
        <f>IF($C$307="","",IF('⑧1.活動計画変更（販促）'!$C$66="変更",'⑦2.変更活動積算内訳（販促）'!N311,'①7.積算内訳（販促）'!G310))</f>
        <v/>
      </c>
      <c r="H311" s="753" t="str">
        <f>IF($C$307="","",IF('⑧1.活動計画変更（販促）'!$C$66="変更",'⑦2.変更活動積算内訳（販促）'!O311,'①7.積算内訳（販促）'!H310))</f>
        <v/>
      </c>
      <c r="I311" s="1780"/>
      <c r="J311" s="269" t="s">
        <v>150</v>
      </c>
      <c r="K311" s="265"/>
      <c r="L311" s="288" t="str">
        <f t="shared" si="63"/>
        <v/>
      </c>
      <c r="M311" s="266"/>
      <c r="N311" s="266"/>
      <c r="O311" s="266"/>
      <c r="P311" s="1367"/>
      <c r="Q311" s="1371"/>
      <c r="R311" s="1372"/>
      <c r="S311" s="259"/>
      <c r="T311" s="257"/>
      <c r="U311" s="180"/>
    </row>
    <row r="312" spans="2:21" ht="18.75" hidden="1" customHeight="1">
      <c r="B312" s="1364"/>
      <c r="C312" s="264" t="s">
        <v>151</v>
      </c>
      <c r="D312" s="265"/>
      <c r="E312" s="288">
        <f t="shared" si="62"/>
        <v>0</v>
      </c>
      <c r="F312" s="288" t="str">
        <f>IF($C$307="","",IF('⑧1.活動計画変更（販促）'!$C$66="変更",'⑦2.変更活動積算内訳（販促）'!M312,'①7.積算内訳（販促）'!F311))</f>
        <v/>
      </c>
      <c r="G312" s="288" t="str">
        <f>IF($C$307="","",IF('⑧1.活動計画変更（販促）'!$C$66="変更",'⑦2.変更活動積算内訳（販促）'!N312,'①7.積算内訳（販促）'!G311))</f>
        <v/>
      </c>
      <c r="H312" s="753" t="str">
        <f>IF($C$307="","",IF('⑧1.活動計画変更（販促）'!$C$66="変更",'⑦2.変更活動積算内訳（販促）'!O312,'①7.積算内訳（販促）'!H311))</f>
        <v/>
      </c>
      <c r="I312" s="1780"/>
      <c r="J312" s="264" t="s">
        <v>151</v>
      </c>
      <c r="K312" s="265"/>
      <c r="L312" s="288" t="str">
        <f t="shared" si="63"/>
        <v/>
      </c>
      <c r="M312" s="266"/>
      <c r="N312" s="266"/>
      <c r="O312" s="266"/>
      <c r="P312" s="1367"/>
      <c r="Q312" s="1371"/>
      <c r="R312" s="1372"/>
      <c r="S312" s="268"/>
      <c r="T312" s="270"/>
      <c r="U312" s="180"/>
    </row>
    <row r="313" spans="2:21" ht="18.75" hidden="1" customHeight="1">
      <c r="B313" s="1364"/>
      <c r="C313" s="264" t="s">
        <v>152</v>
      </c>
      <c r="D313" s="265"/>
      <c r="E313" s="288">
        <f t="shared" si="62"/>
        <v>0</v>
      </c>
      <c r="F313" s="754" t="str">
        <f>IF($C$307="","",IF('⑧1.活動計画変更（販促）'!$C$66="変更",'⑦2.変更活動積算内訳（販促）'!M313,'①7.積算内訳（販促）'!F312))</f>
        <v/>
      </c>
      <c r="G313" s="754" t="str">
        <f>IF($C$307="","",IF('⑧1.活動計画変更（販促）'!$C$66="変更",'⑦2.変更活動積算内訳（販促）'!N313,'①7.積算内訳（販促）'!G312))</f>
        <v/>
      </c>
      <c r="H313" s="753" t="str">
        <f>IF($C$307="","",IF('⑧1.活動計画変更（販促）'!$C$66="変更",'⑦2.変更活動積算内訳（販促）'!O313,'①7.積算内訳（販促）'!H312))</f>
        <v/>
      </c>
      <c r="I313" s="1780"/>
      <c r="J313" s="264" t="s">
        <v>152</v>
      </c>
      <c r="K313" s="265"/>
      <c r="L313" s="288" t="str">
        <f t="shared" si="63"/>
        <v/>
      </c>
      <c r="M313" s="278"/>
      <c r="N313" s="278"/>
      <c r="O313" s="278"/>
      <c r="P313" s="1367"/>
      <c r="Q313" s="1371"/>
      <c r="R313" s="1372"/>
      <c r="S313" s="268"/>
      <c r="T313" s="270"/>
      <c r="U313" s="180"/>
    </row>
    <row r="314" spans="2:21" ht="18.75" hidden="1" customHeight="1">
      <c r="B314" s="1364"/>
      <c r="C314" s="272" t="s">
        <v>631</v>
      </c>
      <c r="D314" s="265"/>
      <c r="E314" s="288">
        <f t="shared" si="62"/>
        <v>0</v>
      </c>
      <c r="F314" s="288" t="str">
        <f>IF($C$307="","",IF('⑧1.活動計画変更（販促）'!$C$66="変更",'⑦2.変更活動積算内訳（販促）'!M314,'①7.積算内訳（販促）'!F313))</f>
        <v/>
      </c>
      <c r="G314" s="288" t="str">
        <f>IF($C$307="","",IF('⑧1.活動計画変更（販促）'!$C$66="変更",'⑦2.変更活動積算内訳（販促）'!N314,'①7.積算内訳（販促）'!G313))</f>
        <v/>
      </c>
      <c r="H314" s="753" t="str">
        <f>IF($C$307="","",IF('⑧1.活動計画変更（販促）'!$C$66="変更",'⑦2.変更活動積算内訳（販促）'!O314,'①7.積算内訳（販促）'!H313))</f>
        <v/>
      </c>
      <c r="I314" s="1780"/>
      <c r="J314" s="272" t="s">
        <v>631</v>
      </c>
      <c r="K314" s="265"/>
      <c r="L314" s="288" t="str">
        <f t="shared" si="63"/>
        <v/>
      </c>
      <c r="M314" s="266"/>
      <c r="N314" s="266"/>
      <c r="O314" s="266"/>
      <c r="P314" s="1367"/>
      <c r="Q314" s="1371"/>
      <c r="R314" s="1372"/>
      <c r="S314" s="268"/>
      <c r="T314" s="270"/>
      <c r="U314" s="180"/>
    </row>
    <row r="315" spans="2:21" ht="18.75" hidden="1" customHeight="1">
      <c r="B315" s="1364"/>
      <c r="C315" s="264" t="s">
        <v>153</v>
      </c>
      <c r="D315" s="265"/>
      <c r="E315" s="288">
        <f t="shared" si="62"/>
        <v>0</v>
      </c>
      <c r="F315" s="288" t="str">
        <f>IF($C$307="","",IF('⑧1.活動計画変更（販促）'!$C$66="変更",'⑦2.変更活動積算内訳（販促）'!M315,'①7.積算内訳（販促）'!F314))</f>
        <v/>
      </c>
      <c r="G315" s="288" t="str">
        <f>IF($C$307="","",IF('⑧1.活動計画変更（販促）'!$C$66="変更",'⑦2.変更活動積算内訳（販促）'!N315,'①7.積算内訳（販促）'!G314))</f>
        <v/>
      </c>
      <c r="H315" s="753" t="str">
        <f>IF($C$307="","",IF('⑧1.活動計画変更（販促）'!$C$66="変更",'⑦2.変更活動積算内訳（販促）'!O315,'①7.積算内訳（販促）'!H314))</f>
        <v/>
      </c>
      <c r="I315" s="1780"/>
      <c r="J315" s="264" t="s">
        <v>153</v>
      </c>
      <c r="K315" s="265"/>
      <c r="L315" s="288" t="str">
        <f t="shared" si="63"/>
        <v/>
      </c>
      <c r="M315" s="266"/>
      <c r="N315" s="266"/>
      <c r="O315" s="266"/>
      <c r="P315" s="1367"/>
      <c r="Q315" s="1371"/>
      <c r="R315" s="1372"/>
      <c r="S315" s="268"/>
      <c r="T315" s="270"/>
      <c r="U315" s="180"/>
    </row>
    <row r="316" spans="2:21" ht="18.75" hidden="1" customHeight="1" thickBot="1">
      <c r="B316" s="1364"/>
      <c r="C316" s="837" t="s">
        <v>154</v>
      </c>
      <c r="D316" s="758" t="str">
        <f>IF('①7.積算内訳（販促）'!D315="","",'①7.積算内訳（販促）'!D315)</f>
        <v/>
      </c>
      <c r="E316" s="761">
        <f>SUM(F316:H316)</f>
        <v>0</v>
      </c>
      <c r="F316" s="289" t="str">
        <f>IF($C$307="","",IF('⑧1.活動計画変更（販促）'!$C$66="変更",'⑦2.変更活動積算内訳（販促）'!M316,'①7.積算内訳（販促）'!F315))</f>
        <v/>
      </c>
      <c r="G316" s="289" t="str">
        <f>IF($C$307="","",IF('⑧1.活動計画変更（販促）'!$C$66="変更",'⑦2.変更活動積算内訳（販促）'!N316,'①7.積算内訳（販促）'!G315))</f>
        <v/>
      </c>
      <c r="H316" s="755" t="str">
        <f>IF($C$307="","",IF('⑧1.活動計画変更（販促）'!$C$66="変更",'⑦2.変更活動積算内訳（販促）'!O316,'①7.積算内訳（販促）'!H315))</f>
        <v/>
      </c>
      <c r="I316" s="1781"/>
      <c r="J316" s="273" t="s">
        <v>154</v>
      </c>
      <c r="K316" s="274"/>
      <c r="L316" s="761" t="str">
        <f t="shared" si="63"/>
        <v/>
      </c>
      <c r="M316" s="748"/>
      <c r="N316" s="748"/>
      <c r="O316" s="748"/>
      <c r="P316" s="1367"/>
      <c r="Q316" s="1404"/>
      <c r="R316" s="1405"/>
      <c r="S316" s="268"/>
      <c r="T316" s="270"/>
      <c r="U316" s="180"/>
    </row>
    <row r="317" spans="2:21" ht="37.5" hidden="1" customHeight="1">
      <c r="B317" s="285" t="str">
        <f>IF('⑧1.活動計画変更（販促）'!B68="","",'⑧1.活動計画変更（販促）'!B68)</f>
        <v/>
      </c>
      <c r="C317" s="1359" t="str">
        <f>IF(B317="","",IF('⑧1.活動計画変更（販促）'!D68="","",'⑧1.活動計画変更（販促）'!D68))</f>
        <v/>
      </c>
      <c r="D317" s="1360"/>
      <c r="E317" s="286">
        <f>SUM(E318:E326)</f>
        <v>0</v>
      </c>
      <c r="F317" s="286">
        <f>SUM(F318:F326)</f>
        <v>0</v>
      </c>
      <c r="G317" s="286">
        <f>SUM(G318:G326)</f>
        <v>0</v>
      </c>
      <c r="H317" s="757">
        <f>SUM(H318:H326)</f>
        <v>0</v>
      </c>
      <c r="I317" s="760" t="str">
        <f>IF('⑧1.活動計画変更（販促）'!C69="変更",'⑧1.活動計画変更（販促）'!B68,IF('⑧1.活動計画変更（販促）'!C69="中止",'⑧1.活動計画変更（販促）'!B68,""))</f>
        <v/>
      </c>
      <c r="J317" s="1377" t="str">
        <f>IF('⑧1.活動計画変更（販促）'!C69="変更",'⑧1.活動計画変更（販促）'!D69,"")</f>
        <v/>
      </c>
      <c r="K317" s="1378"/>
      <c r="L317" s="286" t="str">
        <f>IF(SUM(L318:L326)=0,"",SUM(L318:L326))</f>
        <v/>
      </c>
      <c r="M317" s="286" t="str">
        <f>IF(SUM(M318:M326)=0,"",SUM(M318:M326))</f>
        <v/>
      </c>
      <c r="N317" s="286" t="str">
        <f>IF(SUM(N318:N326)=0,"",SUM(N318:N326))</f>
        <v/>
      </c>
      <c r="O317" s="286" t="str">
        <f>IF(SUM(O318:O326)=0,"",SUM(O318:O326))</f>
        <v/>
      </c>
      <c r="P317" s="280"/>
      <c r="Q317" s="1361"/>
      <c r="R317" s="1362"/>
      <c r="S317" s="259"/>
      <c r="T317" s="257"/>
      <c r="U317" s="180"/>
    </row>
    <row r="318" spans="2:21" ht="18.75" hidden="1" customHeight="1">
      <c r="B318" s="1363"/>
      <c r="C318" s="260" t="s">
        <v>147</v>
      </c>
      <c r="D318" s="261"/>
      <c r="E318" s="287">
        <f>SUM(F318:H318)</f>
        <v>0</v>
      </c>
      <c r="F318" s="287" t="str">
        <f>IF($C$317="","",IF('⑧1.活動計画変更（販促）'!$C$68="変更",'⑦2.変更活動積算内訳（販促）'!M318,'①7.積算内訳（販促）'!F317))</f>
        <v/>
      </c>
      <c r="G318" s="287" t="str">
        <f>IF($C$317="","",IF('⑧1.活動計画変更（販促）'!$C$68="変更",'⑦2.変更活動積算内訳（販促）'!N318,'①7.積算内訳（販促）'!G317))</f>
        <v/>
      </c>
      <c r="H318" s="752" t="str">
        <f>IF($C$317="","",IF('⑧1.活動計画変更（販促）'!$C$68="変更",'⑦2.変更活動積算内訳（販促）'!O318,'①7.積算内訳（販促）'!H317))</f>
        <v/>
      </c>
      <c r="I318" s="1779" t="str">
        <f>IF('⑧1.活動計画変更（販促）'!C69="選択","",IF('⑧1.活動計画変更（販促）'!C69="変更",'⑧1.活動計画変更（販促）'!C69,IF('⑧1.活動計画変更（販促）'!C69="中止","中止","")))</f>
        <v/>
      </c>
      <c r="J318" s="260" t="s">
        <v>147</v>
      </c>
      <c r="K318" s="261"/>
      <c r="L318" s="287" t="str">
        <f>IF(SUM(M318:O318)=0,"",SUM(M318:O318))</f>
        <v/>
      </c>
      <c r="M318" s="262"/>
      <c r="N318" s="262"/>
      <c r="O318" s="262"/>
      <c r="P318" s="1366"/>
      <c r="Q318" s="1369"/>
      <c r="R318" s="1370"/>
      <c r="S318" s="268"/>
      <c r="T318" s="270"/>
      <c r="U318" s="180"/>
    </row>
    <row r="319" spans="2:21" ht="18.75" hidden="1" customHeight="1">
      <c r="B319" s="1364"/>
      <c r="C319" s="264" t="s">
        <v>148</v>
      </c>
      <c r="D319" s="265"/>
      <c r="E319" s="288">
        <f t="shared" ref="E319:E325" si="64">SUM(F319:H319)</f>
        <v>0</v>
      </c>
      <c r="F319" s="288" t="str">
        <f>IF($C$317="","",IF('⑧1.活動計画変更（販促）'!$C$68="変更",'⑦2.変更活動積算内訳（販促）'!M319,'①7.積算内訳（販促）'!F318))</f>
        <v/>
      </c>
      <c r="G319" s="288" t="str">
        <f>IF($C$317="","",IF('⑧1.活動計画変更（販促）'!$C$68="変更",'⑦2.変更活動積算内訳（販促）'!N319,'①7.積算内訳（販促）'!G318))</f>
        <v/>
      </c>
      <c r="H319" s="753" t="str">
        <f>IF($C$317="","",IF('⑧1.活動計画変更（販促）'!$C$68="変更",'⑦2.変更活動積算内訳（販促）'!O319,'①7.積算内訳（販促）'!H318))</f>
        <v/>
      </c>
      <c r="I319" s="1780"/>
      <c r="J319" s="264" t="s">
        <v>148</v>
      </c>
      <c r="K319" s="265"/>
      <c r="L319" s="288" t="str">
        <f t="shared" ref="L319:L326" si="65">IF(SUM(M319:O319)=0,"",SUM(M319:O319))</f>
        <v/>
      </c>
      <c r="M319" s="266"/>
      <c r="N319" s="266"/>
      <c r="O319" s="266"/>
      <c r="P319" s="1367"/>
      <c r="Q319" s="1371"/>
      <c r="R319" s="1372"/>
      <c r="S319" s="259"/>
      <c r="T319" s="257"/>
      <c r="U319" s="180"/>
    </row>
    <row r="320" spans="2:21" ht="18.75" hidden="1" customHeight="1">
      <c r="B320" s="1364"/>
      <c r="C320" s="264" t="s">
        <v>149</v>
      </c>
      <c r="D320" s="265"/>
      <c r="E320" s="288">
        <f t="shared" si="64"/>
        <v>0</v>
      </c>
      <c r="F320" s="288" t="str">
        <f>IF($C$317="","",IF('⑧1.活動計画変更（販促）'!$C$68="変更",'⑦2.変更活動積算内訳（販促）'!M320,'①7.積算内訳（販促）'!F319))</f>
        <v/>
      </c>
      <c r="G320" s="288" t="str">
        <f>IF($C$317="","",IF('⑧1.活動計画変更（販促）'!$C$68="変更",'⑦2.変更活動積算内訳（販促）'!N320,'①7.積算内訳（販促）'!G319))</f>
        <v/>
      </c>
      <c r="H320" s="753" t="str">
        <f>IF($C$317="","",IF('⑧1.活動計画変更（販促）'!$C$68="変更",'⑦2.変更活動積算内訳（販促）'!O320,'①7.積算内訳（販促）'!H319))</f>
        <v/>
      </c>
      <c r="I320" s="1780"/>
      <c r="J320" s="264" t="s">
        <v>149</v>
      </c>
      <c r="K320" s="265"/>
      <c r="L320" s="288" t="str">
        <f t="shared" si="65"/>
        <v/>
      </c>
      <c r="M320" s="266"/>
      <c r="N320" s="266"/>
      <c r="O320" s="266"/>
      <c r="P320" s="1367"/>
      <c r="Q320" s="1371"/>
      <c r="R320" s="1372"/>
      <c r="S320" s="259"/>
      <c r="T320" s="257"/>
      <c r="U320" s="180"/>
    </row>
    <row r="321" spans="2:21" ht="18.75" hidden="1" customHeight="1">
      <c r="B321" s="1364"/>
      <c r="C321" s="269" t="s">
        <v>150</v>
      </c>
      <c r="D321" s="265"/>
      <c r="E321" s="288">
        <f t="shared" si="64"/>
        <v>0</v>
      </c>
      <c r="F321" s="288" t="str">
        <f>IF($C$317="","",IF('⑧1.活動計画変更（販促）'!$C$68="変更",'⑦2.変更活動積算内訳（販促）'!M321,'①7.積算内訳（販促）'!F320))</f>
        <v/>
      </c>
      <c r="G321" s="288" t="str">
        <f>IF($C$317="","",IF('⑧1.活動計画変更（販促）'!$C$68="変更",'⑦2.変更活動積算内訳（販促）'!N321,'①7.積算内訳（販促）'!G320))</f>
        <v/>
      </c>
      <c r="H321" s="753" t="str">
        <f>IF($C$317="","",IF('⑧1.活動計画変更（販促）'!$C$68="変更",'⑦2.変更活動積算内訳（販促）'!O321,'①7.積算内訳（販促）'!H320))</f>
        <v/>
      </c>
      <c r="I321" s="1780"/>
      <c r="J321" s="269" t="s">
        <v>150</v>
      </c>
      <c r="K321" s="265"/>
      <c r="L321" s="288" t="str">
        <f t="shared" si="65"/>
        <v/>
      </c>
      <c r="M321" s="266"/>
      <c r="N321" s="266"/>
      <c r="O321" s="266"/>
      <c r="P321" s="1367"/>
      <c r="Q321" s="1371"/>
      <c r="R321" s="1372"/>
      <c r="S321" s="259"/>
      <c r="T321" s="257"/>
      <c r="U321" s="180"/>
    </row>
    <row r="322" spans="2:21" ht="18.75" hidden="1" customHeight="1">
      <c r="B322" s="1364"/>
      <c r="C322" s="264" t="s">
        <v>151</v>
      </c>
      <c r="D322" s="265"/>
      <c r="E322" s="288">
        <f t="shared" si="64"/>
        <v>0</v>
      </c>
      <c r="F322" s="288" t="str">
        <f>IF($C$317="","",IF('⑧1.活動計画変更（販促）'!$C$68="変更",'⑦2.変更活動積算内訳（販促）'!M322,'①7.積算内訳（販促）'!F321))</f>
        <v/>
      </c>
      <c r="G322" s="288" t="str">
        <f>IF($C$317="","",IF('⑧1.活動計画変更（販促）'!$C$68="変更",'⑦2.変更活動積算内訳（販促）'!N322,'①7.積算内訳（販促）'!G321))</f>
        <v/>
      </c>
      <c r="H322" s="753" t="str">
        <f>IF($C$317="","",IF('⑧1.活動計画変更（販促）'!$C$68="変更",'⑦2.変更活動積算内訳（販促）'!O322,'①7.積算内訳（販促）'!H321))</f>
        <v/>
      </c>
      <c r="I322" s="1780"/>
      <c r="J322" s="264" t="s">
        <v>151</v>
      </c>
      <c r="K322" s="265"/>
      <c r="L322" s="288" t="str">
        <f t="shared" si="65"/>
        <v/>
      </c>
      <c r="M322" s="266"/>
      <c r="N322" s="266"/>
      <c r="O322" s="266"/>
      <c r="P322" s="1367"/>
      <c r="Q322" s="1371"/>
      <c r="R322" s="1372"/>
      <c r="S322" s="268"/>
      <c r="T322" s="270"/>
      <c r="U322" s="180"/>
    </row>
    <row r="323" spans="2:21" ht="18.75" hidden="1" customHeight="1">
      <c r="B323" s="1364"/>
      <c r="C323" s="264" t="s">
        <v>152</v>
      </c>
      <c r="D323" s="265"/>
      <c r="E323" s="288">
        <f t="shared" si="64"/>
        <v>0</v>
      </c>
      <c r="F323" s="754" t="str">
        <f>IF($C$317="","",IF('⑧1.活動計画変更（販促）'!$C$68="変更",'⑦2.変更活動積算内訳（販促）'!M323,'①7.積算内訳（販促）'!F322))</f>
        <v/>
      </c>
      <c r="G323" s="754" t="str">
        <f>IF($C$317="","",IF('⑧1.活動計画変更（販促）'!$C$68="変更",'⑦2.変更活動積算内訳（販促）'!N323,'①7.積算内訳（販促）'!G322))</f>
        <v/>
      </c>
      <c r="H323" s="753" t="str">
        <f>IF($C$317="","",IF('⑧1.活動計画変更（販促）'!$C$68="変更",'⑦2.変更活動積算内訳（販促）'!O323,'①7.積算内訳（販促）'!H322))</f>
        <v/>
      </c>
      <c r="I323" s="1780"/>
      <c r="J323" s="264" t="s">
        <v>152</v>
      </c>
      <c r="K323" s="265"/>
      <c r="L323" s="288" t="str">
        <f t="shared" si="65"/>
        <v/>
      </c>
      <c r="M323" s="278"/>
      <c r="N323" s="278"/>
      <c r="O323" s="278"/>
      <c r="P323" s="1367"/>
      <c r="Q323" s="1373"/>
      <c r="R323" s="1374"/>
      <c r="S323" s="268"/>
      <c r="T323" s="270"/>
      <c r="U323" s="180"/>
    </row>
    <row r="324" spans="2:21" ht="18.75" hidden="1" customHeight="1">
      <c r="B324" s="1364"/>
      <c r="C324" s="272" t="s">
        <v>631</v>
      </c>
      <c r="D324" s="265"/>
      <c r="E324" s="288">
        <f t="shared" si="64"/>
        <v>0</v>
      </c>
      <c r="F324" s="288" t="str">
        <f>IF($C$317="","",IF('⑧1.活動計画変更（販促）'!$C$68="変更",'⑦2.変更活動積算内訳（販促）'!M324,'①7.積算内訳（販促）'!F323))</f>
        <v/>
      </c>
      <c r="G324" s="288" t="str">
        <f>IF($C$317="","",IF('⑧1.活動計画変更（販促）'!$C$68="変更",'⑦2.変更活動積算内訳（販促）'!N324,'①7.積算内訳（販促）'!G323))</f>
        <v/>
      </c>
      <c r="H324" s="753" t="str">
        <f>IF($C$317="","",IF('⑧1.活動計画変更（販促）'!$C$68="変更",'⑦2.変更活動積算内訳（販促）'!O324,'①7.積算内訳（販促）'!H323))</f>
        <v/>
      </c>
      <c r="I324" s="1780"/>
      <c r="J324" s="272" t="s">
        <v>631</v>
      </c>
      <c r="K324" s="265"/>
      <c r="L324" s="288" t="str">
        <f t="shared" si="65"/>
        <v/>
      </c>
      <c r="M324" s="266"/>
      <c r="N324" s="266"/>
      <c r="O324" s="266"/>
      <c r="P324" s="1367"/>
      <c r="Q324" s="1371"/>
      <c r="R324" s="1372"/>
      <c r="S324" s="268"/>
      <c r="T324" s="270"/>
      <c r="U324" s="180"/>
    </row>
    <row r="325" spans="2:21" ht="18.75" hidden="1" customHeight="1">
      <c r="B325" s="1364"/>
      <c r="C325" s="264" t="s">
        <v>153</v>
      </c>
      <c r="D325" s="265"/>
      <c r="E325" s="288">
        <f t="shared" si="64"/>
        <v>0</v>
      </c>
      <c r="F325" s="288" t="str">
        <f>IF($C$317="","",IF('⑧1.活動計画変更（販促）'!$C$68="変更",'⑦2.変更活動積算内訳（販促）'!M325,'①7.積算内訳（販促）'!F324))</f>
        <v/>
      </c>
      <c r="G325" s="288" t="str">
        <f>IF($C$317="","",IF('⑧1.活動計画変更（販促）'!$C$68="変更",'⑦2.変更活動積算内訳（販促）'!N325,'①7.積算内訳（販促）'!G324))</f>
        <v/>
      </c>
      <c r="H325" s="753" t="str">
        <f>IF($C$317="","",IF('⑧1.活動計画変更（販促）'!$C$68="変更",'⑦2.変更活動積算内訳（販促）'!O325,'①7.積算内訳（販促）'!H324))</f>
        <v/>
      </c>
      <c r="I325" s="1780"/>
      <c r="J325" s="264" t="s">
        <v>153</v>
      </c>
      <c r="K325" s="265"/>
      <c r="L325" s="288" t="str">
        <f t="shared" si="65"/>
        <v/>
      </c>
      <c r="M325" s="266"/>
      <c r="N325" s="266"/>
      <c r="O325" s="266"/>
      <c r="P325" s="1367"/>
      <c r="Q325" s="1371"/>
      <c r="R325" s="1372"/>
      <c r="S325" s="268"/>
      <c r="T325" s="270"/>
      <c r="U325" s="180"/>
    </row>
    <row r="326" spans="2:21" ht="18.75" hidden="1" customHeight="1" thickBot="1">
      <c r="B326" s="1365"/>
      <c r="C326" s="273" t="s">
        <v>154</v>
      </c>
      <c r="D326" s="758" t="str">
        <f>IF('①7.積算内訳（販促）'!D325="","",'①7.積算内訳（販促）'!D325)</f>
        <v/>
      </c>
      <c r="E326" s="289">
        <f>SUM(F326:H326)</f>
        <v>0</v>
      </c>
      <c r="F326" s="289" t="str">
        <f>IF($C$317="","",IF('⑧1.活動計画変更（販促）'!$C$68="変更",'⑦2.変更活動積算内訳（販促）'!M326,'①7.積算内訳（販促）'!F325))</f>
        <v/>
      </c>
      <c r="G326" s="289" t="str">
        <f>IF($C$317="","",IF('⑧1.活動計画変更（販促）'!$C$68="変更",'⑦2.変更活動積算内訳（販促）'!N326,'①7.積算内訳（販促）'!G325))</f>
        <v/>
      </c>
      <c r="H326" s="755" t="str">
        <f>IF($C$317="","",IF('⑧1.活動計画変更（販促）'!$C$68="変更",'⑦2.変更活動積算内訳（販促）'!O326,'①7.積算内訳（販促）'!H325))</f>
        <v/>
      </c>
      <c r="I326" s="1781"/>
      <c r="J326" s="273" t="s">
        <v>154</v>
      </c>
      <c r="K326" s="274"/>
      <c r="L326" s="289" t="str">
        <f t="shared" si="65"/>
        <v/>
      </c>
      <c r="M326" s="275"/>
      <c r="N326" s="275"/>
      <c r="O326" s="275"/>
      <c r="P326" s="1368"/>
      <c r="Q326" s="1375"/>
      <c r="R326" s="1376"/>
      <c r="S326" s="268"/>
      <c r="T326" s="270"/>
      <c r="U326" s="180"/>
    </row>
    <row r="327" spans="2:21" ht="37.5" hidden="1" customHeight="1">
      <c r="B327" s="285" t="str">
        <f>IF('⑧1.活動計画変更（販促）'!B70="","",'⑧1.活動計画変更（販促）'!B70)</f>
        <v/>
      </c>
      <c r="C327" s="1359" t="str">
        <f>IF(B327="","",IF('⑧1.活動計画変更（販促）'!D70="","",'⑧1.活動計画変更（販促）'!D70))</f>
        <v/>
      </c>
      <c r="D327" s="1360"/>
      <c r="E327" s="286">
        <f>SUM(E328:E336)</f>
        <v>0</v>
      </c>
      <c r="F327" s="286">
        <f>SUM(F328:F336)</f>
        <v>0</v>
      </c>
      <c r="G327" s="286">
        <f>SUM(G328:G336)</f>
        <v>0</v>
      </c>
      <c r="H327" s="757">
        <f>SUM(H328:H336)</f>
        <v>0</v>
      </c>
      <c r="I327" s="760" t="str">
        <f>IF('⑧1.活動計画変更（販促）'!C71="変更",'⑧1.活動計画変更（販促）'!B70,IF('⑧1.活動計画変更（販促）'!C71="中止",'⑧1.活動計画変更（販促）'!B70,""))</f>
        <v/>
      </c>
      <c r="J327" s="1377" t="str">
        <f>IF('⑧1.活動計画変更（販促）'!C71="変更",'⑧1.活動計画変更（販促）'!D71,"")</f>
        <v/>
      </c>
      <c r="K327" s="1378"/>
      <c r="L327" s="284" t="str">
        <f>IF(SUM(L328:L336)=0,"",SUM(L328:L336))</f>
        <v/>
      </c>
      <c r="M327" s="284" t="str">
        <f>IF(SUM(M328:M336)=0,"",SUM(M328:M336))</f>
        <v/>
      </c>
      <c r="N327" s="284" t="str">
        <f>IF(SUM(N328:N336)=0,"",SUM(N328:N336))</f>
        <v/>
      </c>
      <c r="O327" s="284" t="str">
        <f>IF(SUM(O328:O336)=0,"",SUM(O328:O336))</f>
        <v/>
      </c>
      <c r="P327" s="277"/>
      <c r="Q327" s="1379"/>
      <c r="R327" s="1380"/>
      <c r="S327" s="259"/>
      <c r="T327" s="257"/>
      <c r="U327" s="180"/>
    </row>
    <row r="328" spans="2:21" ht="18.75" hidden="1" customHeight="1">
      <c r="B328" s="1363"/>
      <c r="C328" s="260" t="s">
        <v>147</v>
      </c>
      <c r="D328" s="261"/>
      <c r="E328" s="287">
        <f>SUM(F328:H328)</f>
        <v>0</v>
      </c>
      <c r="F328" s="287" t="str">
        <f>IF($C$327="","",IF('⑧1.活動計画変更（販促）'!$C$70="変更",'⑦2.変更活動積算内訳（販促）'!M328,'①7.積算内訳（販促）'!F327))</f>
        <v/>
      </c>
      <c r="G328" s="287" t="str">
        <f>IF($C$327="","",IF('⑧1.活動計画変更（販促）'!$C$70="変更",'⑦2.変更活動積算内訳（販促）'!N328,'①7.積算内訳（販促）'!G327))</f>
        <v/>
      </c>
      <c r="H328" s="752" t="str">
        <f>IF($C$327="","",IF('⑧1.活動計画変更（販促）'!$C$70="変更",'⑦2.変更活動積算内訳（販促）'!O328,'①7.積算内訳（販促）'!H327))</f>
        <v/>
      </c>
      <c r="I328" s="1779" t="str">
        <f>IF('⑧1.活動計画変更（販促）'!C71="選択","",IF('⑧1.活動計画変更（販促）'!C71="変更",'⑧1.活動計画変更（販促）'!C71,IF('⑧1.活動計画変更（販促）'!C71="中止","中止","")))</f>
        <v/>
      </c>
      <c r="J328" s="260" t="s">
        <v>147</v>
      </c>
      <c r="K328" s="261"/>
      <c r="L328" s="287" t="str">
        <f>IF(SUM(M328:O328)=0,"",SUM(M328:O328))</f>
        <v/>
      </c>
      <c r="M328" s="262"/>
      <c r="N328" s="262"/>
      <c r="O328" s="262"/>
      <c r="P328" s="1366"/>
      <c r="Q328" s="1369"/>
      <c r="R328" s="1370"/>
      <c r="S328" s="268"/>
      <c r="T328" s="270"/>
      <c r="U328" s="180"/>
    </row>
    <row r="329" spans="2:21" ht="18.75" hidden="1" customHeight="1">
      <c r="B329" s="1364"/>
      <c r="C329" s="264" t="s">
        <v>148</v>
      </c>
      <c r="D329" s="265"/>
      <c r="E329" s="288">
        <f t="shared" ref="E329:E335" si="66">SUM(F329:H329)</f>
        <v>0</v>
      </c>
      <c r="F329" s="288" t="str">
        <f>IF($C$327="","",IF('⑧1.活動計画変更（販促）'!$C$70="変更",'⑦2.変更活動積算内訳（販促）'!M329,'①7.積算内訳（販促）'!F328))</f>
        <v/>
      </c>
      <c r="G329" s="288" t="str">
        <f>IF($C$327="","",IF('⑧1.活動計画変更（販促）'!$C$70="変更",'⑦2.変更活動積算内訳（販促）'!N329,'①7.積算内訳（販促）'!G328))</f>
        <v/>
      </c>
      <c r="H329" s="753" t="str">
        <f>IF($C$327="","",IF('⑧1.活動計画変更（販促）'!$C$70="変更",'⑦2.変更活動積算内訳（販促）'!O329,'①7.積算内訳（販促）'!H328))</f>
        <v/>
      </c>
      <c r="I329" s="1780"/>
      <c r="J329" s="264" t="s">
        <v>148</v>
      </c>
      <c r="K329" s="265"/>
      <c r="L329" s="288" t="str">
        <f t="shared" ref="L329:L336" si="67">IF(SUM(M329:O329)=0,"",SUM(M329:O329))</f>
        <v/>
      </c>
      <c r="M329" s="266"/>
      <c r="N329" s="266"/>
      <c r="O329" s="266"/>
      <c r="P329" s="1367"/>
      <c r="Q329" s="1371"/>
      <c r="R329" s="1372"/>
      <c r="S329" s="259"/>
      <c r="T329" s="257"/>
      <c r="U329" s="180"/>
    </row>
    <row r="330" spans="2:21" ht="18.75" hidden="1" customHeight="1">
      <c r="B330" s="1364"/>
      <c r="C330" s="264" t="s">
        <v>149</v>
      </c>
      <c r="D330" s="265"/>
      <c r="E330" s="288">
        <f t="shared" si="66"/>
        <v>0</v>
      </c>
      <c r="F330" s="288" t="str">
        <f>IF($C$327="","",IF('⑧1.活動計画変更（販促）'!$C$70="変更",'⑦2.変更活動積算内訳（販促）'!M330,'①7.積算内訳（販促）'!F329))</f>
        <v/>
      </c>
      <c r="G330" s="288" t="str">
        <f>IF($C$327="","",IF('⑧1.活動計画変更（販促）'!$C$70="変更",'⑦2.変更活動積算内訳（販促）'!N330,'①7.積算内訳（販促）'!G329))</f>
        <v/>
      </c>
      <c r="H330" s="753" t="str">
        <f>IF($C$327="","",IF('⑧1.活動計画変更（販促）'!$C$70="変更",'⑦2.変更活動積算内訳（販促）'!O330,'①7.積算内訳（販促）'!H329))</f>
        <v/>
      </c>
      <c r="I330" s="1780"/>
      <c r="J330" s="264" t="s">
        <v>149</v>
      </c>
      <c r="K330" s="265"/>
      <c r="L330" s="288" t="str">
        <f t="shared" si="67"/>
        <v/>
      </c>
      <c r="M330" s="266"/>
      <c r="N330" s="266"/>
      <c r="O330" s="266"/>
      <c r="P330" s="1367"/>
      <c r="Q330" s="1371"/>
      <c r="R330" s="1372"/>
      <c r="S330" s="259"/>
      <c r="T330" s="257"/>
      <c r="U330" s="180"/>
    </row>
    <row r="331" spans="2:21" ht="18.75" hidden="1" customHeight="1">
      <c r="B331" s="1364"/>
      <c r="C331" s="269" t="s">
        <v>150</v>
      </c>
      <c r="D331" s="265"/>
      <c r="E331" s="288">
        <f t="shared" si="66"/>
        <v>0</v>
      </c>
      <c r="F331" s="288" t="str">
        <f>IF($C$327="","",IF('⑧1.活動計画変更（販促）'!$C$70="変更",'⑦2.変更活動積算内訳（販促）'!M331,'①7.積算内訳（販促）'!F330))</f>
        <v/>
      </c>
      <c r="G331" s="288" t="str">
        <f>IF($C$327="","",IF('⑧1.活動計画変更（販促）'!$C$70="変更",'⑦2.変更活動積算内訳（販促）'!N331,'①7.積算内訳（販促）'!G330))</f>
        <v/>
      </c>
      <c r="H331" s="753" t="str">
        <f>IF($C$327="","",IF('⑧1.活動計画変更（販促）'!$C$70="変更",'⑦2.変更活動積算内訳（販促）'!O331,'①7.積算内訳（販促）'!H330))</f>
        <v/>
      </c>
      <c r="I331" s="1780"/>
      <c r="J331" s="269" t="s">
        <v>150</v>
      </c>
      <c r="K331" s="265"/>
      <c r="L331" s="288" t="str">
        <f t="shared" si="67"/>
        <v/>
      </c>
      <c r="M331" s="266"/>
      <c r="N331" s="266"/>
      <c r="O331" s="266"/>
      <c r="P331" s="1367"/>
      <c r="Q331" s="1371"/>
      <c r="R331" s="1372"/>
      <c r="S331" s="259"/>
      <c r="T331" s="257"/>
      <c r="U331" s="180"/>
    </row>
    <row r="332" spans="2:21" ht="18.75" hidden="1" customHeight="1">
      <c r="B332" s="1364"/>
      <c r="C332" s="264" t="s">
        <v>151</v>
      </c>
      <c r="D332" s="265"/>
      <c r="E332" s="288">
        <f t="shared" si="66"/>
        <v>0</v>
      </c>
      <c r="F332" s="288" t="str">
        <f>IF($C$327="","",IF('⑧1.活動計画変更（販促）'!$C$70="変更",'⑦2.変更活動積算内訳（販促）'!M332,'①7.積算内訳（販促）'!F331))</f>
        <v/>
      </c>
      <c r="G332" s="288" t="str">
        <f>IF($C$327="","",IF('⑧1.活動計画変更（販促）'!$C$70="変更",'⑦2.変更活動積算内訳（販促）'!N332,'①7.積算内訳（販促）'!G331))</f>
        <v/>
      </c>
      <c r="H332" s="753" t="str">
        <f>IF($C$327="","",IF('⑧1.活動計画変更（販促）'!$C$70="変更",'⑦2.変更活動積算内訳（販促）'!O332,'①7.積算内訳（販促）'!H331))</f>
        <v/>
      </c>
      <c r="I332" s="1780"/>
      <c r="J332" s="264" t="s">
        <v>151</v>
      </c>
      <c r="K332" s="265"/>
      <c r="L332" s="288" t="str">
        <f t="shared" si="67"/>
        <v/>
      </c>
      <c r="M332" s="266"/>
      <c r="N332" s="266"/>
      <c r="O332" s="266"/>
      <c r="P332" s="1367"/>
      <c r="Q332" s="1371"/>
      <c r="R332" s="1372"/>
      <c r="S332" s="268"/>
      <c r="T332" s="270"/>
      <c r="U332" s="180"/>
    </row>
    <row r="333" spans="2:21" ht="18.75" hidden="1" customHeight="1">
      <c r="B333" s="1364"/>
      <c r="C333" s="264" t="s">
        <v>152</v>
      </c>
      <c r="D333" s="265"/>
      <c r="E333" s="288">
        <f t="shared" si="66"/>
        <v>0</v>
      </c>
      <c r="F333" s="754" t="str">
        <f>IF($C$327="","",IF('⑧1.活動計画変更（販促）'!$C$70="変更",'⑦2.変更活動積算内訳（販促）'!M333,'①7.積算内訳（販促）'!F332))</f>
        <v/>
      </c>
      <c r="G333" s="754" t="str">
        <f>IF($C$327="","",IF('⑧1.活動計画変更（販促）'!$C$70="変更",'⑦2.変更活動積算内訳（販促）'!N333,'①7.積算内訳（販促）'!G332))</f>
        <v/>
      </c>
      <c r="H333" s="753" t="str">
        <f>IF($C$327="","",IF('⑧1.活動計画変更（販促）'!$C$70="変更",'⑦2.変更活動積算内訳（販促）'!O333,'①7.積算内訳（販促）'!H332))</f>
        <v/>
      </c>
      <c r="I333" s="1780"/>
      <c r="J333" s="264" t="s">
        <v>152</v>
      </c>
      <c r="K333" s="265"/>
      <c r="L333" s="288" t="str">
        <f t="shared" si="67"/>
        <v/>
      </c>
      <c r="M333" s="278"/>
      <c r="N333" s="278"/>
      <c r="O333" s="278"/>
      <c r="P333" s="1367"/>
      <c r="Q333" s="1371"/>
      <c r="R333" s="1372"/>
      <c r="S333" s="268"/>
      <c r="T333" s="270"/>
      <c r="U333" s="180"/>
    </row>
    <row r="334" spans="2:21" ht="18.75" hidden="1" customHeight="1">
      <c r="B334" s="1364"/>
      <c r="C334" s="272" t="s">
        <v>631</v>
      </c>
      <c r="D334" s="265"/>
      <c r="E334" s="288">
        <f t="shared" si="66"/>
        <v>0</v>
      </c>
      <c r="F334" s="288" t="str">
        <f>IF($C$327="","",IF('⑧1.活動計画変更（販促）'!$C$70="変更",'⑦2.変更活動積算内訳（販促）'!M334,'①7.積算内訳（販促）'!F333))</f>
        <v/>
      </c>
      <c r="G334" s="288" t="str">
        <f>IF($C$327="","",IF('⑧1.活動計画変更（販促）'!$C$70="変更",'⑦2.変更活動積算内訳（販促）'!N334,'①7.積算内訳（販促）'!G333))</f>
        <v/>
      </c>
      <c r="H334" s="753" t="str">
        <f>IF($C$327="","",IF('⑧1.活動計画変更（販促）'!$C$70="変更",'⑦2.変更活動積算内訳（販促）'!O334,'①7.積算内訳（販促）'!H333))</f>
        <v/>
      </c>
      <c r="I334" s="1780"/>
      <c r="J334" s="272" t="s">
        <v>631</v>
      </c>
      <c r="K334" s="265"/>
      <c r="L334" s="288" t="str">
        <f t="shared" si="67"/>
        <v/>
      </c>
      <c r="M334" s="266"/>
      <c r="N334" s="266"/>
      <c r="O334" s="266"/>
      <c r="P334" s="1367"/>
      <c r="Q334" s="1371"/>
      <c r="R334" s="1372"/>
      <c r="S334" s="268"/>
      <c r="T334" s="270"/>
      <c r="U334" s="180"/>
    </row>
    <row r="335" spans="2:21" ht="18.75" hidden="1" customHeight="1">
      <c r="B335" s="1364"/>
      <c r="C335" s="264" t="s">
        <v>153</v>
      </c>
      <c r="D335" s="265"/>
      <c r="E335" s="288">
        <f t="shared" si="66"/>
        <v>0</v>
      </c>
      <c r="F335" s="288" t="str">
        <f>IF($C$327="","",IF('⑧1.活動計画変更（販促）'!$C$70="変更",'⑦2.変更活動積算内訳（販促）'!M335,'①7.積算内訳（販促）'!F334))</f>
        <v/>
      </c>
      <c r="G335" s="288" t="str">
        <f>IF($C$327="","",IF('⑧1.活動計画変更（販促）'!$C$70="変更",'⑦2.変更活動積算内訳（販促）'!N335,'①7.積算内訳（販促）'!G334))</f>
        <v/>
      </c>
      <c r="H335" s="753" t="str">
        <f>IF($C$327="","",IF('⑧1.活動計画変更（販促）'!$C$70="変更",'⑦2.変更活動積算内訳（販促）'!O335,'①7.積算内訳（販促）'!H334))</f>
        <v/>
      </c>
      <c r="I335" s="1780"/>
      <c r="J335" s="264" t="s">
        <v>153</v>
      </c>
      <c r="K335" s="265"/>
      <c r="L335" s="288" t="str">
        <f t="shared" si="67"/>
        <v/>
      </c>
      <c r="M335" s="266"/>
      <c r="N335" s="266"/>
      <c r="O335" s="266"/>
      <c r="P335" s="1367"/>
      <c r="Q335" s="1371"/>
      <c r="R335" s="1372"/>
      <c r="S335" s="268"/>
      <c r="T335" s="270"/>
      <c r="U335" s="180"/>
    </row>
    <row r="336" spans="2:21" ht="18.75" hidden="1" customHeight="1" thickBot="1">
      <c r="B336" s="1365"/>
      <c r="C336" s="273" t="s">
        <v>154</v>
      </c>
      <c r="D336" s="758" t="str">
        <f>IF('①7.積算内訳（販促）'!D335="","",'①7.積算内訳（販促）'!D335)</f>
        <v/>
      </c>
      <c r="E336" s="289">
        <f>SUM(F336:H336)</f>
        <v>0</v>
      </c>
      <c r="F336" s="289" t="str">
        <f>IF($C$327="","",IF('⑧1.活動計画変更（販促）'!$C$70="変更",'⑦2.変更活動積算内訳（販促）'!M336,'①7.積算内訳（販促）'!F335))</f>
        <v/>
      </c>
      <c r="G336" s="289" t="str">
        <f>IF($C$327="","",IF('⑧1.活動計画変更（販促）'!$C$70="変更",'⑦2.変更活動積算内訳（販促）'!N336,'①7.積算内訳（販促）'!G335))</f>
        <v/>
      </c>
      <c r="H336" s="755" t="str">
        <f>IF($C$327="","",IF('⑧1.活動計画変更（販促）'!$C$70="変更",'⑦2.変更活動積算内訳（販促）'!O336,'①7.積算内訳（販促）'!H335))</f>
        <v/>
      </c>
      <c r="I336" s="1781"/>
      <c r="J336" s="273" t="s">
        <v>154</v>
      </c>
      <c r="K336" s="274"/>
      <c r="L336" s="289" t="str">
        <f t="shared" si="67"/>
        <v/>
      </c>
      <c r="M336" s="275"/>
      <c r="N336" s="275"/>
      <c r="O336" s="275"/>
      <c r="P336" s="1368"/>
      <c r="Q336" s="1381"/>
      <c r="R336" s="1382"/>
      <c r="S336" s="268"/>
      <c r="T336" s="270"/>
      <c r="U336" s="180"/>
    </row>
    <row r="337" spans="2:21" ht="40.5" hidden="1" customHeight="1">
      <c r="B337" s="285" t="str">
        <f>IF('⑧1.活動計画変更（販促）'!B72="","",'⑧1.活動計画変更（販促）'!B72)</f>
        <v/>
      </c>
      <c r="C337" s="1359" t="str">
        <f>IF(B337="","",IF('⑧1.活動計画変更（販促）'!D72="","",'⑧1.活動計画変更（販促）'!D72))</f>
        <v/>
      </c>
      <c r="D337" s="1360"/>
      <c r="E337" s="286">
        <f>SUM(E338:E346)</f>
        <v>0</v>
      </c>
      <c r="F337" s="286">
        <f>SUM(F338:F346)</f>
        <v>0</v>
      </c>
      <c r="G337" s="286">
        <f>SUM(G338:G346)</f>
        <v>0</v>
      </c>
      <c r="H337" s="757">
        <f>SUM(H338:H346)</f>
        <v>0</v>
      </c>
      <c r="I337" s="760" t="str">
        <f>IF('⑧1.活動計画変更（販促）'!C73="変更",'⑧1.活動計画変更（販促）'!B72,IF('⑧1.活動計画変更（販促）'!C73="中止",'⑧1.活動計画変更（販促）'!B72,""))</f>
        <v/>
      </c>
      <c r="J337" s="1377" t="str">
        <f>IF('⑧1.活動計画変更（販促）'!C73="変更",'⑧1.活動計画変更（販促）'!D73,"")</f>
        <v/>
      </c>
      <c r="K337" s="1378"/>
      <c r="L337" s="284" t="str">
        <f>IF(SUM(L338:L346)=0,"",SUM(L338:L346))</f>
        <v/>
      </c>
      <c r="M337" s="284" t="str">
        <f>IF(SUM(M338:M346)=0,"",SUM(M338:M346))</f>
        <v/>
      </c>
      <c r="N337" s="284" t="str">
        <f>IF(SUM(N338:N346)=0,"",SUM(N338:N346))</f>
        <v/>
      </c>
      <c r="O337" s="284" t="str">
        <f>IF(SUM(O338:O346)=0,"",SUM(O338:O346))</f>
        <v/>
      </c>
      <c r="P337" s="279"/>
      <c r="Q337" s="1383"/>
      <c r="R337" s="1384"/>
      <c r="S337" s="259"/>
      <c r="T337" s="257"/>
      <c r="U337" s="180"/>
    </row>
    <row r="338" spans="2:21" ht="18.75" hidden="1" customHeight="1">
      <c r="B338" s="1363"/>
      <c r="C338" s="260" t="s">
        <v>147</v>
      </c>
      <c r="D338" s="261"/>
      <c r="E338" s="287">
        <f>SUM(F338:H338)</f>
        <v>0</v>
      </c>
      <c r="F338" s="287" t="str">
        <f>IF($C$337="","",IF('⑧1.活動計画変更（販促）'!$C$72="変更",'⑦2.変更活動積算内訳（販促）'!M338,'①7.積算内訳（販促）'!F337))</f>
        <v/>
      </c>
      <c r="G338" s="287" t="str">
        <f>IF($C$337="","",IF('⑧1.活動計画変更（販促）'!$C$72="変更",'⑦2.変更活動積算内訳（販促）'!N338,'①7.積算内訳（販促）'!G337))</f>
        <v/>
      </c>
      <c r="H338" s="752" t="str">
        <f>IF($C$337="","",IF('⑧1.活動計画変更（販促）'!$C$72="変更",'⑦2.変更活動積算内訳（販促）'!O338,'①7.積算内訳（販促）'!H337))</f>
        <v/>
      </c>
      <c r="I338" s="1779" t="str">
        <f>IF('⑧1.活動計画変更（販促）'!C73="選択","",IF('⑧1.活動計画変更（販促）'!C73="変更",'⑧1.活動計画変更（販促）'!C73,IF('⑧1.活動計画変更（販促）'!C73="中止","中止","")))</f>
        <v/>
      </c>
      <c r="J338" s="260" t="s">
        <v>147</v>
      </c>
      <c r="K338" s="261"/>
      <c r="L338" s="287" t="str">
        <f>IF(SUM(M338:O338)=0,"",SUM(M338:O338))</f>
        <v/>
      </c>
      <c r="M338" s="262"/>
      <c r="N338" s="262"/>
      <c r="O338" s="262"/>
      <c r="P338" s="1366"/>
      <c r="Q338" s="1369"/>
      <c r="R338" s="1370"/>
      <c r="S338" s="259"/>
      <c r="T338" s="257"/>
      <c r="U338" s="180"/>
    </row>
    <row r="339" spans="2:21" ht="18.75" hidden="1" customHeight="1">
      <c r="B339" s="1364"/>
      <c r="C339" s="264" t="s">
        <v>148</v>
      </c>
      <c r="D339" s="265"/>
      <c r="E339" s="288">
        <f t="shared" ref="E339:E345" si="68">SUM(F339:H339)</f>
        <v>0</v>
      </c>
      <c r="F339" s="288" t="str">
        <f>IF($C$337="","",IF('⑧1.活動計画変更（販促）'!$C$72="変更",'⑦2.変更活動積算内訳（販促）'!M339,'①7.積算内訳（販促）'!F338))</f>
        <v/>
      </c>
      <c r="G339" s="288" t="str">
        <f>IF($C$337="","",IF('⑧1.活動計画変更（販促）'!$C$72="変更",'⑦2.変更活動積算内訳（販促）'!N339,'①7.積算内訳（販促）'!G338))</f>
        <v/>
      </c>
      <c r="H339" s="753" t="str">
        <f>IF($C$337="","",IF('⑧1.活動計画変更（販促）'!$C$72="変更",'⑦2.変更活動積算内訳（販促）'!O339,'①7.積算内訳（販促）'!H338))</f>
        <v/>
      </c>
      <c r="I339" s="1780"/>
      <c r="J339" s="264" t="s">
        <v>148</v>
      </c>
      <c r="K339" s="265"/>
      <c r="L339" s="288" t="str">
        <f t="shared" ref="L339:L346" si="69">IF(SUM(M339:O339)=0,"",SUM(M339:O339))</f>
        <v/>
      </c>
      <c r="M339" s="266"/>
      <c r="N339" s="266"/>
      <c r="O339" s="266"/>
      <c r="P339" s="1367"/>
      <c r="Q339" s="1371"/>
      <c r="R339" s="1372"/>
      <c r="S339" s="268"/>
      <c r="T339" s="270"/>
      <c r="U339" s="180"/>
    </row>
    <row r="340" spans="2:21" ht="18.75" hidden="1" customHeight="1">
      <c r="B340" s="1364"/>
      <c r="C340" s="264" t="s">
        <v>149</v>
      </c>
      <c r="D340" s="265"/>
      <c r="E340" s="288">
        <f t="shared" si="68"/>
        <v>0</v>
      </c>
      <c r="F340" s="288" t="str">
        <f>IF($C$337="","",IF('⑧1.活動計画変更（販促）'!$C$72="変更",'⑦2.変更活動積算内訳（販促）'!M340,'①7.積算内訳（販促）'!F339))</f>
        <v/>
      </c>
      <c r="G340" s="288" t="str">
        <f>IF($C$337="","",IF('⑧1.活動計画変更（販促）'!$C$72="変更",'⑦2.変更活動積算内訳（販促）'!N340,'①7.積算内訳（販促）'!G339))</f>
        <v/>
      </c>
      <c r="H340" s="753" t="str">
        <f>IF($C$337="","",IF('⑧1.活動計画変更（販促）'!$C$72="変更",'⑦2.変更活動積算内訳（販促）'!O340,'①7.積算内訳（販促）'!H339))</f>
        <v/>
      </c>
      <c r="I340" s="1780"/>
      <c r="J340" s="264" t="s">
        <v>149</v>
      </c>
      <c r="K340" s="265"/>
      <c r="L340" s="288" t="str">
        <f t="shared" si="69"/>
        <v/>
      </c>
      <c r="M340" s="266"/>
      <c r="N340" s="266"/>
      <c r="O340" s="266"/>
      <c r="P340" s="1367"/>
      <c r="Q340" s="1371"/>
      <c r="R340" s="1372"/>
      <c r="S340" s="268"/>
      <c r="T340" s="270"/>
      <c r="U340" s="180"/>
    </row>
    <row r="341" spans="2:21" ht="18.75" hidden="1" customHeight="1">
      <c r="B341" s="1364"/>
      <c r="C341" s="269" t="s">
        <v>150</v>
      </c>
      <c r="D341" s="265"/>
      <c r="E341" s="288">
        <f t="shared" si="68"/>
        <v>0</v>
      </c>
      <c r="F341" s="288" t="str">
        <f>IF($C$337="","",IF('⑧1.活動計画変更（販促）'!$C$72="変更",'⑦2.変更活動積算内訳（販促）'!M341,'①7.積算内訳（販促）'!F340))</f>
        <v/>
      </c>
      <c r="G341" s="288" t="str">
        <f>IF($C$337="","",IF('⑧1.活動計画変更（販促）'!$C$72="変更",'⑦2.変更活動積算内訳（販促）'!N341,'①7.積算内訳（販促）'!G340))</f>
        <v/>
      </c>
      <c r="H341" s="753" t="str">
        <f>IF($C$337="","",IF('⑧1.活動計画変更（販促）'!$C$72="変更",'⑦2.変更活動積算内訳（販促）'!O341,'①7.積算内訳（販促）'!H340))</f>
        <v/>
      </c>
      <c r="I341" s="1780"/>
      <c r="J341" s="269" t="s">
        <v>150</v>
      </c>
      <c r="K341" s="265"/>
      <c r="L341" s="288" t="str">
        <f t="shared" si="69"/>
        <v/>
      </c>
      <c r="M341" s="266"/>
      <c r="N341" s="266"/>
      <c r="O341" s="266"/>
      <c r="P341" s="1367"/>
      <c r="Q341" s="1371"/>
      <c r="R341" s="1372"/>
      <c r="S341" s="268"/>
      <c r="T341" s="270"/>
      <c r="U341" s="180"/>
    </row>
    <row r="342" spans="2:21" ht="18.75" hidden="1" customHeight="1">
      <c r="B342" s="1364"/>
      <c r="C342" s="264" t="s">
        <v>151</v>
      </c>
      <c r="D342" s="265"/>
      <c r="E342" s="288">
        <f t="shared" si="68"/>
        <v>0</v>
      </c>
      <c r="F342" s="288" t="str">
        <f>IF($C$337="","",IF('⑧1.活動計画変更（販促）'!$C$72="変更",'⑦2.変更活動積算内訳（販促）'!M342,'①7.積算内訳（販促）'!F341))</f>
        <v/>
      </c>
      <c r="G342" s="288" t="str">
        <f>IF($C$337="","",IF('⑧1.活動計画変更（販促）'!$C$72="変更",'⑦2.変更活動積算内訳（販促）'!N342,'①7.積算内訳（販促）'!G341))</f>
        <v/>
      </c>
      <c r="H342" s="753" t="str">
        <f>IF($C$337="","",IF('⑧1.活動計画変更（販促）'!$C$72="変更",'⑦2.変更活動積算内訳（販促）'!O342,'①7.積算内訳（販促）'!H341))</f>
        <v/>
      </c>
      <c r="I342" s="1780"/>
      <c r="J342" s="264" t="s">
        <v>151</v>
      </c>
      <c r="K342" s="265"/>
      <c r="L342" s="288" t="str">
        <f t="shared" si="69"/>
        <v/>
      </c>
      <c r="M342" s="266"/>
      <c r="N342" s="266"/>
      <c r="O342" s="266"/>
      <c r="P342" s="1367"/>
      <c r="Q342" s="1371"/>
      <c r="R342" s="1372"/>
      <c r="S342" s="259"/>
      <c r="T342" s="257"/>
      <c r="U342" s="180"/>
    </row>
    <row r="343" spans="2:21" ht="18.75" hidden="1" customHeight="1">
      <c r="B343" s="1364"/>
      <c r="C343" s="264" t="s">
        <v>152</v>
      </c>
      <c r="D343" s="265"/>
      <c r="E343" s="288">
        <f t="shared" si="68"/>
        <v>0</v>
      </c>
      <c r="F343" s="754" t="str">
        <f>IF($C$337="","",IF('⑧1.活動計画変更（販促）'!$C$72="変更",'⑦2.変更活動積算内訳（販促）'!M343,'①7.積算内訳（販促）'!F342))</f>
        <v/>
      </c>
      <c r="G343" s="754" t="str">
        <f>IF($C$337="","",IF('⑧1.活動計画変更（販促）'!$C$72="変更",'⑦2.変更活動積算内訳（販促）'!N343,'①7.積算内訳（販促）'!G342))</f>
        <v/>
      </c>
      <c r="H343" s="753" t="str">
        <f>IF($C$337="","",IF('⑧1.活動計画変更（販促）'!$C$72="変更",'⑦2.変更活動積算内訳（販促）'!O343,'①7.積算内訳（販促）'!H342))</f>
        <v/>
      </c>
      <c r="I343" s="1780"/>
      <c r="J343" s="264" t="s">
        <v>152</v>
      </c>
      <c r="K343" s="265"/>
      <c r="L343" s="288" t="str">
        <f t="shared" si="69"/>
        <v/>
      </c>
      <c r="M343" s="278"/>
      <c r="N343" s="278"/>
      <c r="O343" s="278"/>
      <c r="P343" s="1367"/>
      <c r="Q343" s="1373"/>
      <c r="R343" s="1374"/>
      <c r="S343" s="259"/>
      <c r="T343" s="257"/>
      <c r="U343" s="180"/>
    </row>
    <row r="344" spans="2:21" ht="18.75" hidden="1" customHeight="1">
      <c r="B344" s="1364"/>
      <c r="C344" s="272" t="s">
        <v>631</v>
      </c>
      <c r="D344" s="265"/>
      <c r="E344" s="288">
        <f t="shared" si="68"/>
        <v>0</v>
      </c>
      <c r="F344" s="288" t="str">
        <f>IF($C$337="","",IF('⑧1.活動計画変更（販促）'!$C$72="変更",'⑦2.変更活動積算内訳（販促）'!M344,'①7.積算内訳（販促）'!F343))</f>
        <v/>
      </c>
      <c r="G344" s="288" t="str">
        <f>IF($C$337="","",IF('⑧1.活動計画変更（販促）'!$C$72="変更",'⑦2.変更活動積算内訳（販促）'!N344,'①7.積算内訳（販促）'!G343))</f>
        <v/>
      </c>
      <c r="H344" s="753" t="str">
        <f>IF($C$337="","",IF('⑧1.活動計画変更（販促）'!$C$72="変更",'⑦2.変更活動積算内訳（販促）'!O344,'①7.積算内訳（販促）'!H343))</f>
        <v/>
      </c>
      <c r="I344" s="1780"/>
      <c r="J344" s="272" t="s">
        <v>631</v>
      </c>
      <c r="K344" s="265"/>
      <c r="L344" s="288" t="str">
        <f t="shared" si="69"/>
        <v/>
      </c>
      <c r="M344" s="266"/>
      <c r="N344" s="266"/>
      <c r="O344" s="266"/>
      <c r="P344" s="1367"/>
      <c r="Q344" s="1371"/>
      <c r="R344" s="1372"/>
      <c r="S344" s="259"/>
      <c r="T344" s="257"/>
      <c r="U344" s="180"/>
    </row>
    <row r="345" spans="2:21" ht="18.75" hidden="1" customHeight="1">
      <c r="B345" s="1364"/>
      <c r="C345" s="264" t="s">
        <v>153</v>
      </c>
      <c r="D345" s="265"/>
      <c r="E345" s="288">
        <f t="shared" si="68"/>
        <v>0</v>
      </c>
      <c r="F345" s="288" t="str">
        <f>IF($C$337="","",IF('⑧1.活動計画変更（販促）'!$C$72="変更",'⑦2.変更活動積算内訳（販促）'!M345,'①7.積算内訳（販促）'!F344))</f>
        <v/>
      </c>
      <c r="G345" s="288" t="str">
        <f>IF($C$337="","",IF('⑧1.活動計画変更（販促）'!$C$72="変更",'⑦2.変更活動積算内訳（販促）'!N345,'①7.積算内訳（販促）'!G344))</f>
        <v/>
      </c>
      <c r="H345" s="753" t="str">
        <f>IF($C$337="","",IF('⑧1.活動計画変更（販促）'!$C$72="変更",'⑦2.変更活動積算内訳（販促）'!O345,'①7.積算内訳（販促）'!H344))</f>
        <v/>
      </c>
      <c r="I345" s="1780"/>
      <c r="J345" s="264" t="s">
        <v>153</v>
      </c>
      <c r="K345" s="265"/>
      <c r="L345" s="288" t="str">
        <f t="shared" si="69"/>
        <v/>
      </c>
      <c r="M345" s="266"/>
      <c r="N345" s="266"/>
      <c r="O345" s="266"/>
      <c r="P345" s="1367"/>
      <c r="Q345" s="1371"/>
      <c r="R345" s="1372"/>
      <c r="S345" s="259"/>
      <c r="T345" s="257"/>
      <c r="U345" s="180"/>
    </row>
    <row r="346" spans="2:21" ht="18.75" hidden="1" customHeight="1" thickBot="1">
      <c r="B346" s="1365"/>
      <c r="C346" s="273" t="s">
        <v>154</v>
      </c>
      <c r="D346" s="758" t="str">
        <f>IF('①7.積算内訳（販促）'!D345="","",'①7.積算内訳（販促）'!D345)</f>
        <v/>
      </c>
      <c r="E346" s="289">
        <f>SUM(F346:H346)</f>
        <v>0</v>
      </c>
      <c r="F346" s="289" t="str">
        <f>IF($C$337="","",IF('⑧1.活動計画変更（販促）'!$C$72="変更",'⑦2.変更活動積算内訳（販促）'!M346,'①7.積算内訳（販促）'!F345))</f>
        <v/>
      </c>
      <c r="G346" s="289" t="str">
        <f>IF($C$337="","",IF('⑧1.活動計画変更（販促）'!$C$72="変更",'⑦2.変更活動積算内訳（販促）'!N346,'①7.積算内訳（販促）'!G345))</f>
        <v/>
      </c>
      <c r="H346" s="755" t="str">
        <f>IF($C$337="","",IF('⑧1.活動計画変更（販促）'!$C$72="変更",'⑦2.変更活動積算内訳（販促）'!O346,'①7.積算内訳（販促）'!H345))</f>
        <v/>
      </c>
      <c r="I346" s="1781"/>
      <c r="J346" s="273" t="s">
        <v>154</v>
      </c>
      <c r="K346" s="274"/>
      <c r="L346" s="289" t="str">
        <f t="shared" si="69"/>
        <v/>
      </c>
      <c r="M346" s="275"/>
      <c r="N346" s="275"/>
      <c r="O346" s="275"/>
      <c r="P346" s="1368"/>
      <c r="Q346" s="1375"/>
      <c r="R346" s="1376"/>
      <c r="S346" s="259"/>
      <c r="T346" s="257"/>
      <c r="U346" s="180"/>
    </row>
    <row r="347" spans="2:21" ht="37.5" hidden="1" customHeight="1">
      <c r="B347" s="285" t="str">
        <f>IF('⑧1.活動計画変更（販促）'!B74="","",'⑧1.活動計画変更（販促）'!B74)</f>
        <v/>
      </c>
      <c r="C347" s="1359" t="str">
        <f>IF(B347="","",IF('⑧1.活動計画変更（販促）'!D74="","",'⑧1.活動計画変更（販促）'!D74))</f>
        <v/>
      </c>
      <c r="D347" s="1360"/>
      <c r="E347" s="286">
        <f>SUM(E348:E356)</f>
        <v>0</v>
      </c>
      <c r="F347" s="286">
        <f>SUM(F348:F356)</f>
        <v>0</v>
      </c>
      <c r="G347" s="286">
        <f>SUM(G348:G356)</f>
        <v>0</v>
      </c>
      <c r="H347" s="757">
        <f>SUM(H348:H356)</f>
        <v>0</v>
      </c>
      <c r="I347" s="760" t="str">
        <f>IF('⑧1.活動計画変更（販促）'!C75="変更",'⑧1.活動計画変更（販促）'!B74,IF('⑧1.活動計画変更（販促）'!C75="中止",'⑧1.活動計画変更（販促）'!B74,""))</f>
        <v/>
      </c>
      <c r="J347" s="1377" t="str">
        <f>IF('⑧1.活動計画変更（販促）'!C75="変更",'⑧1.活動計画変更（販促）'!D75,"")</f>
        <v/>
      </c>
      <c r="K347" s="1378"/>
      <c r="L347" s="284" t="str">
        <f>IF(SUM(L348:L356)=0,"",SUM(L348:L356))</f>
        <v/>
      </c>
      <c r="M347" s="284" t="str">
        <f>IF(SUM(M348:M356)=0,"",SUM(M348:M356))</f>
        <v/>
      </c>
      <c r="N347" s="284" t="str">
        <f>IF(SUM(N348:N356)=0,"",SUM(N348:N356))</f>
        <v/>
      </c>
      <c r="O347" s="284" t="str">
        <f>IF(SUM(O348:O356)=0,"",SUM(O348:O356))</f>
        <v/>
      </c>
      <c r="P347" s="277"/>
      <c r="Q347" s="1379"/>
      <c r="R347" s="1380"/>
      <c r="S347" s="259"/>
      <c r="T347" s="257"/>
      <c r="U347" s="180"/>
    </row>
    <row r="348" spans="2:21" ht="18.75" hidden="1" customHeight="1">
      <c r="B348" s="1363"/>
      <c r="C348" s="260" t="s">
        <v>147</v>
      </c>
      <c r="D348" s="261"/>
      <c r="E348" s="287">
        <f>SUM(F348:H348)</f>
        <v>0</v>
      </c>
      <c r="F348" s="287" t="str">
        <f>IF($C$347="","",IF('⑧1.活動計画変更（販促）'!$C$74="変更",'⑦2.変更活動積算内訳（販促）'!M348,'①7.積算内訳（販促）'!F347))</f>
        <v/>
      </c>
      <c r="G348" s="287" t="str">
        <f>IF($C$347="","",IF('⑧1.活動計画変更（販促）'!$C$74="変更",'⑦2.変更活動積算内訳（販促）'!N348,'①7.積算内訳（販促）'!G347))</f>
        <v/>
      </c>
      <c r="H348" s="752" t="str">
        <f>IF($C$347="","",IF('⑧1.活動計画変更（販促）'!$C$74="変更",'⑦2.変更活動積算内訳（販促）'!O348,'①7.積算内訳（販促）'!H347))</f>
        <v/>
      </c>
      <c r="I348" s="1779" t="str">
        <f>IF('⑧1.活動計画変更（販促）'!C75="選択","",IF('⑧1.活動計画変更（販促）'!C75="変更",'⑧1.活動計画変更（販促）'!C75,IF('⑧1.活動計画変更（販促）'!C75="中止","中止","")))</f>
        <v/>
      </c>
      <c r="J348" s="260" t="s">
        <v>147</v>
      </c>
      <c r="K348" s="261"/>
      <c r="L348" s="287" t="str">
        <f>IF(SUM(M348:O348)=0,"",SUM(M348:O348))</f>
        <v/>
      </c>
      <c r="M348" s="262"/>
      <c r="N348" s="262"/>
      <c r="O348" s="262"/>
      <c r="P348" s="1366"/>
      <c r="Q348" s="1369"/>
      <c r="R348" s="1370"/>
      <c r="S348" s="268"/>
      <c r="T348" s="270"/>
      <c r="U348" s="180"/>
    </row>
    <row r="349" spans="2:21" ht="18.75" hidden="1" customHeight="1">
      <c r="B349" s="1364"/>
      <c r="C349" s="264" t="s">
        <v>148</v>
      </c>
      <c r="D349" s="265"/>
      <c r="E349" s="288">
        <f t="shared" ref="E349:E355" si="70">SUM(F349:H349)</f>
        <v>0</v>
      </c>
      <c r="F349" s="288" t="str">
        <f>IF($C$347="","",IF('⑧1.活動計画変更（販促）'!$C$74="変更",'⑦2.変更活動積算内訳（販促）'!M349,'①7.積算内訳（販促）'!F348))</f>
        <v/>
      </c>
      <c r="G349" s="288" t="str">
        <f>IF($C$347="","",IF('⑧1.活動計画変更（販促）'!$C$74="変更",'⑦2.変更活動積算内訳（販促）'!N349,'①7.積算内訳（販促）'!G348))</f>
        <v/>
      </c>
      <c r="H349" s="753" t="str">
        <f>IF($C$347="","",IF('⑧1.活動計画変更（販促）'!$C$74="変更",'⑦2.変更活動積算内訳（販促）'!O349,'①7.積算内訳（販促）'!H348))</f>
        <v/>
      </c>
      <c r="I349" s="1780"/>
      <c r="J349" s="264" t="s">
        <v>148</v>
      </c>
      <c r="K349" s="265"/>
      <c r="L349" s="288" t="str">
        <f t="shared" ref="L349:L356" si="71">IF(SUM(M349:O349)=0,"",SUM(M349:O349))</f>
        <v/>
      </c>
      <c r="M349" s="266"/>
      <c r="N349" s="266"/>
      <c r="O349" s="266"/>
      <c r="P349" s="1367"/>
      <c r="Q349" s="1371"/>
      <c r="R349" s="1372"/>
      <c r="S349" s="259"/>
      <c r="T349" s="257"/>
      <c r="U349" s="180"/>
    </row>
    <row r="350" spans="2:21" ht="18.75" hidden="1" customHeight="1">
      <c r="B350" s="1364"/>
      <c r="C350" s="264" t="s">
        <v>149</v>
      </c>
      <c r="D350" s="265"/>
      <c r="E350" s="288">
        <f t="shared" si="70"/>
        <v>0</v>
      </c>
      <c r="F350" s="288" t="str">
        <f>IF($C$347="","",IF('⑧1.活動計画変更（販促）'!$C$74="変更",'⑦2.変更活動積算内訳（販促）'!M350,'①7.積算内訳（販促）'!F349))</f>
        <v/>
      </c>
      <c r="G350" s="288" t="str">
        <f>IF($C$347="","",IF('⑧1.活動計画変更（販促）'!$C$74="変更",'⑦2.変更活動積算内訳（販促）'!N350,'①7.積算内訳（販促）'!G349))</f>
        <v/>
      </c>
      <c r="H350" s="753" t="str">
        <f>IF($C$347="","",IF('⑧1.活動計画変更（販促）'!$C$74="変更",'⑦2.変更活動積算内訳（販促）'!O350,'①7.積算内訳（販促）'!H349))</f>
        <v/>
      </c>
      <c r="I350" s="1780"/>
      <c r="J350" s="264" t="s">
        <v>149</v>
      </c>
      <c r="K350" s="265"/>
      <c r="L350" s="288" t="str">
        <f t="shared" si="71"/>
        <v/>
      </c>
      <c r="M350" s="266"/>
      <c r="N350" s="266"/>
      <c r="O350" s="266"/>
      <c r="P350" s="1367"/>
      <c r="Q350" s="1371"/>
      <c r="R350" s="1372"/>
      <c r="S350" s="259"/>
      <c r="T350" s="257"/>
      <c r="U350" s="180"/>
    </row>
    <row r="351" spans="2:21" ht="18.75" hidden="1" customHeight="1">
      <c r="B351" s="1364"/>
      <c r="C351" s="269" t="s">
        <v>150</v>
      </c>
      <c r="D351" s="265"/>
      <c r="E351" s="288">
        <f t="shared" si="70"/>
        <v>0</v>
      </c>
      <c r="F351" s="288" t="str">
        <f>IF($C$347="","",IF('⑧1.活動計画変更（販促）'!$C$74="変更",'⑦2.変更活動積算内訳（販促）'!M351,'①7.積算内訳（販促）'!F350))</f>
        <v/>
      </c>
      <c r="G351" s="288" t="str">
        <f>IF($C$347="","",IF('⑧1.活動計画変更（販促）'!$C$74="変更",'⑦2.変更活動積算内訳（販促）'!N351,'①7.積算内訳（販促）'!G350))</f>
        <v/>
      </c>
      <c r="H351" s="753" t="str">
        <f>IF($C$347="","",IF('⑧1.活動計画変更（販促）'!$C$74="変更",'⑦2.変更活動積算内訳（販促）'!O351,'①7.積算内訳（販促）'!H350))</f>
        <v/>
      </c>
      <c r="I351" s="1780"/>
      <c r="J351" s="269" t="s">
        <v>150</v>
      </c>
      <c r="K351" s="265"/>
      <c r="L351" s="288" t="str">
        <f t="shared" si="71"/>
        <v/>
      </c>
      <c r="M351" s="266"/>
      <c r="N351" s="266"/>
      <c r="O351" s="266"/>
      <c r="P351" s="1367"/>
      <c r="Q351" s="1371"/>
      <c r="R351" s="1372"/>
      <c r="S351" s="259"/>
      <c r="T351" s="257"/>
      <c r="U351" s="180"/>
    </row>
    <row r="352" spans="2:21" ht="18.75" hidden="1" customHeight="1">
      <c r="B352" s="1364"/>
      <c r="C352" s="264" t="s">
        <v>151</v>
      </c>
      <c r="D352" s="265"/>
      <c r="E352" s="288">
        <f t="shared" si="70"/>
        <v>0</v>
      </c>
      <c r="F352" s="288" t="str">
        <f>IF($C$347="","",IF('⑧1.活動計画変更（販促）'!$C$74="変更",'⑦2.変更活動積算内訳（販促）'!M352,'①7.積算内訳（販促）'!F351))</f>
        <v/>
      </c>
      <c r="G352" s="288" t="str">
        <f>IF($C$347="","",IF('⑧1.活動計画変更（販促）'!$C$74="変更",'⑦2.変更活動積算内訳（販促）'!N352,'①7.積算内訳（販促）'!G351))</f>
        <v/>
      </c>
      <c r="H352" s="753" t="str">
        <f>IF($C$347="","",IF('⑧1.活動計画変更（販促）'!$C$74="変更",'⑦2.変更活動積算内訳（販促）'!O352,'①7.積算内訳（販促）'!H351))</f>
        <v/>
      </c>
      <c r="I352" s="1780"/>
      <c r="J352" s="264" t="s">
        <v>151</v>
      </c>
      <c r="K352" s="265"/>
      <c r="L352" s="288" t="str">
        <f t="shared" si="71"/>
        <v/>
      </c>
      <c r="M352" s="266"/>
      <c r="N352" s="266"/>
      <c r="O352" s="266"/>
      <c r="P352" s="1367"/>
      <c r="Q352" s="1371"/>
      <c r="R352" s="1372"/>
      <c r="S352" s="268"/>
      <c r="T352" s="270"/>
      <c r="U352" s="180"/>
    </row>
    <row r="353" spans="2:21" ht="18.75" hidden="1" customHeight="1">
      <c r="B353" s="1364"/>
      <c r="C353" s="264" t="s">
        <v>152</v>
      </c>
      <c r="D353" s="265"/>
      <c r="E353" s="288">
        <f t="shared" si="70"/>
        <v>0</v>
      </c>
      <c r="F353" s="754" t="str">
        <f>IF($C$347="","",IF('⑧1.活動計画変更（販促）'!$C$74="変更",'⑦2.変更活動積算内訳（販促）'!M353,'①7.積算内訳（販促）'!F352))</f>
        <v/>
      </c>
      <c r="G353" s="754" t="str">
        <f>IF($C$347="","",IF('⑧1.活動計画変更（販促）'!$C$74="変更",'⑦2.変更活動積算内訳（販促）'!N353,'①7.積算内訳（販促）'!G352))</f>
        <v/>
      </c>
      <c r="H353" s="753" t="str">
        <f>IF($C$347="","",IF('⑧1.活動計画変更（販促）'!$C$74="変更",'⑦2.変更活動積算内訳（販促）'!O353,'①7.積算内訳（販促）'!H352))</f>
        <v/>
      </c>
      <c r="I353" s="1780"/>
      <c r="J353" s="264" t="s">
        <v>152</v>
      </c>
      <c r="K353" s="265"/>
      <c r="L353" s="288" t="str">
        <f t="shared" si="71"/>
        <v/>
      </c>
      <c r="M353" s="278"/>
      <c r="N353" s="278"/>
      <c r="O353" s="278"/>
      <c r="P353" s="1367"/>
      <c r="Q353" s="1371"/>
      <c r="R353" s="1372"/>
      <c r="S353" s="268"/>
      <c r="T353" s="270"/>
      <c r="U353" s="180"/>
    </row>
    <row r="354" spans="2:21" ht="18.75" hidden="1" customHeight="1">
      <c r="B354" s="1364"/>
      <c r="C354" s="272" t="s">
        <v>631</v>
      </c>
      <c r="D354" s="265"/>
      <c r="E354" s="288">
        <f t="shared" si="70"/>
        <v>0</v>
      </c>
      <c r="F354" s="288" t="str">
        <f>IF($C$347="","",IF('⑧1.活動計画変更（販促）'!$C$74="変更",'⑦2.変更活動積算内訳（販促）'!M354,'①7.積算内訳（販促）'!F353))</f>
        <v/>
      </c>
      <c r="G354" s="288" t="str">
        <f>IF($C$347="","",IF('⑧1.活動計画変更（販促）'!$C$74="変更",'⑦2.変更活動積算内訳（販促）'!N354,'①7.積算内訳（販促）'!G353))</f>
        <v/>
      </c>
      <c r="H354" s="753" t="str">
        <f>IF($C$347="","",IF('⑧1.活動計画変更（販促）'!$C$74="変更",'⑦2.変更活動積算内訳（販促）'!O354,'①7.積算内訳（販促）'!H353))</f>
        <v/>
      </c>
      <c r="I354" s="1780"/>
      <c r="J354" s="272" t="s">
        <v>631</v>
      </c>
      <c r="K354" s="265"/>
      <c r="L354" s="288" t="str">
        <f t="shared" si="71"/>
        <v/>
      </c>
      <c r="M354" s="266"/>
      <c r="N354" s="266"/>
      <c r="O354" s="266"/>
      <c r="P354" s="1367"/>
      <c r="Q354" s="1371"/>
      <c r="R354" s="1372"/>
      <c r="S354" s="268"/>
      <c r="T354" s="270"/>
      <c r="U354" s="180"/>
    </row>
    <row r="355" spans="2:21" ht="18.75" hidden="1" customHeight="1">
      <c r="B355" s="1364"/>
      <c r="C355" s="264" t="s">
        <v>153</v>
      </c>
      <c r="D355" s="265"/>
      <c r="E355" s="288">
        <f t="shared" si="70"/>
        <v>0</v>
      </c>
      <c r="F355" s="288" t="str">
        <f>IF($C$347="","",IF('⑧1.活動計画変更（販促）'!$C$74="変更",'⑦2.変更活動積算内訳（販促）'!M355,'①7.積算内訳（販促）'!F354))</f>
        <v/>
      </c>
      <c r="G355" s="288" t="str">
        <f>IF($C$347="","",IF('⑧1.活動計画変更（販促）'!$C$74="変更",'⑦2.変更活動積算内訳（販促）'!N355,'①7.積算内訳（販促）'!G354))</f>
        <v/>
      </c>
      <c r="H355" s="753" t="str">
        <f>IF($C$347="","",IF('⑧1.活動計画変更（販促）'!$C$74="変更",'⑦2.変更活動積算内訳（販促）'!O355,'①7.積算内訳（販促）'!H354))</f>
        <v/>
      </c>
      <c r="I355" s="1780"/>
      <c r="J355" s="264" t="s">
        <v>153</v>
      </c>
      <c r="K355" s="265"/>
      <c r="L355" s="288" t="str">
        <f t="shared" si="71"/>
        <v/>
      </c>
      <c r="M355" s="266"/>
      <c r="N355" s="266"/>
      <c r="O355" s="266"/>
      <c r="P355" s="1367"/>
      <c r="Q355" s="1371"/>
      <c r="R355" s="1372"/>
      <c r="S355" s="268"/>
      <c r="T355" s="270"/>
      <c r="U355" s="180"/>
    </row>
    <row r="356" spans="2:21" ht="18.75" hidden="1" customHeight="1" thickBot="1">
      <c r="B356" s="1365"/>
      <c r="C356" s="273" t="s">
        <v>154</v>
      </c>
      <c r="D356" s="758" t="str">
        <f>IF('①7.積算内訳（販促）'!D355="","",'①7.積算内訳（販促）'!D355)</f>
        <v/>
      </c>
      <c r="E356" s="289">
        <f>SUM(F356:H356)</f>
        <v>0</v>
      </c>
      <c r="F356" s="289" t="str">
        <f>IF($C$347="","",IF('⑧1.活動計画変更（販促）'!$C$74="変更",'⑦2.変更活動積算内訳（販促）'!M356,'①7.積算内訳（販促）'!F355))</f>
        <v/>
      </c>
      <c r="G356" s="289" t="str">
        <f>IF($C$347="","",IF('⑧1.活動計画変更（販促）'!$C$74="変更",'⑦2.変更活動積算内訳（販促）'!N356,'①7.積算内訳（販促）'!G355))</f>
        <v/>
      </c>
      <c r="H356" s="755" t="str">
        <f>IF($C$347="","",IF('⑧1.活動計画変更（販促）'!$C$74="変更",'⑦2.変更活動積算内訳（販促）'!O356,'①7.積算内訳（販促）'!H355))</f>
        <v/>
      </c>
      <c r="I356" s="1781"/>
      <c r="J356" s="273" t="s">
        <v>154</v>
      </c>
      <c r="K356" s="274"/>
      <c r="L356" s="289" t="str">
        <f t="shared" si="71"/>
        <v/>
      </c>
      <c r="M356" s="275"/>
      <c r="N356" s="275"/>
      <c r="O356" s="275"/>
      <c r="P356" s="1368"/>
      <c r="Q356" s="1381"/>
      <c r="R356" s="1382"/>
      <c r="S356" s="268"/>
      <c r="T356" s="270"/>
      <c r="U356" s="180"/>
    </row>
    <row r="357" spans="2:21" ht="37.5" hidden="1" customHeight="1">
      <c r="B357" s="285" t="str">
        <f>IF('⑧1.活動計画変更（販促）'!B76="","",'⑧1.活動計画変更（販促）'!B76)</f>
        <v/>
      </c>
      <c r="C357" s="1359" t="str">
        <f>IF(B357="","",IF('⑧1.活動計画変更（販促）'!D76="","",'⑧1.活動計画変更（販促）'!D76))</f>
        <v/>
      </c>
      <c r="D357" s="1360"/>
      <c r="E357" s="286">
        <f>SUM(E358:E366)</f>
        <v>0</v>
      </c>
      <c r="F357" s="286">
        <f>SUM(F358:F366)</f>
        <v>0</v>
      </c>
      <c r="G357" s="286">
        <f>SUM(G358:G366)</f>
        <v>0</v>
      </c>
      <c r="H357" s="757">
        <f>SUM(H358:H366)</f>
        <v>0</v>
      </c>
      <c r="I357" s="760" t="str">
        <f>IF('⑧1.活動計画変更（販促）'!C77="変更",'⑧1.活動計画変更（販促）'!B76,IF('⑧1.活動計画変更（販促）'!C77="中止",'⑧1.活動計画変更（販促）'!B76,""))</f>
        <v/>
      </c>
      <c r="J357" s="1377" t="str">
        <f>IF('⑧1.活動計画変更（販促）'!C77="変更",'⑧1.活動計画変更（販促）'!D77,"")</f>
        <v/>
      </c>
      <c r="K357" s="1378"/>
      <c r="L357" s="284" t="str">
        <f>IF(SUM(L358:L366)=0,"",SUM(L358:L366))</f>
        <v/>
      </c>
      <c r="M357" s="284" t="str">
        <f>IF(SUM(M358:M366)=0,"",SUM(M358:M366))</f>
        <v/>
      </c>
      <c r="N357" s="284" t="str">
        <f>IF(SUM(N358:N366)=0,"",SUM(N358:N366))</f>
        <v/>
      </c>
      <c r="O357" s="284" t="str">
        <f>IF(SUM(O358:O366)=0,"",SUM(O358:O366))</f>
        <v/>
      </c>
      <c r="P357" s="279"/>
      <c r="Q357" s="1383"/>
      <c r="R357" s="1384"/>
      <c r="S357" s="259"/>
      <c r="T357" s="257"/>
      <c r="U357" s="180"/>
    </row>
    <row r="358" spans="2:21" ht="19.5" hidden="1" customHeight="1">
      <c r="B358" s="1363"/>
      <c r="C358" s="260" t="s">
        <v>147</v>
      </c>
      <c r="D358" s="261"/>
      <c r="E358" s="287">
        <f>SUM(F358:H358)</f>
        <v>0</v>
      </c>
      <c r="F358" s="287" t="str">
        <f>IF($C$357="","",IF('⑧1.活動計画変更（販促）'!$C$76="変更",'⑦2.変更活動積算内訳（販促）'!M358,'①7.積算内訳（販促）'!F357))</f>
        <v/>
      </c>
      <c r="G358" s="287" t="str">
        <f>IF($C$357="","",IF('⑧1.活動計画変更（販促）'!$C$76="変更",'⑦2.変更活動積算内訳（販促）'!N358,'①7.積算内訳（販促）'!G357))</f>
        <v/>
      </c>
      <c r="H358" s="752" t="str">
        <f>IF($C$357="","",IF('⑧1.活動計画変更（販促）'!$C$76="変更",'⑦2.変更活動積算内訳（販促）'!O358,'①7.積算内訳（販促）'!H357))</f>
        <v/>
      </c>
      <c r="I358" s="1779" t="str">
        <f>IF('⑧1.活動計画変更（販促）'!C77="選択","",IF('⑧1.活動計画変更（販促）'!C77="変更",'⑧1.活動計画変更（販促）'!C77,IF('⑧1.活動計画変更（販促）'!C77="中止","中止","")))</f>
        <v/>
      </c>
      <c r="J358" s="260" t="s">
        <v>147</v>
      </c>
      <c r="K358" s="261"/>
      <c r="L358" s="287" t="str">
        <f>IF(SUM(M358:O358)=0,"",SUM(M358:O358))</f>
        <v/>
      </c>
      <c r="M358" s="262"/>
      <c r="N358" s="262"/>
      <c r="O358" s="262"/>
      <c r="P358" s="1366"/>
      <c r="Q358" s="1369"/>
      <c r="R358" s="1370"/>
      <c r="S358" s="268"/>
      <c r="T358" s="270"/>
      <c r="U358" s="180"/>
    </row>
    <row r="359" spans="2:21" ht="19.5" hidden="1" customHeight="1">
      <c r="B359" s="1364"/>
      <c r="C359" s="264" t="s">
        <v>148</v>
      </c>
      <c r="D359" s="265"/>
      <c r="E359" s="288">
        <f t="shared" ref="E359:E365" si="72">SUM(F359:H359)</f>
        <v>0</v>
      </c>
      <c r="F359" s="288" t="str">
        <f>IF($C$357="","",IF('⑧1.活動計画変更（販促）'!$C$76="変更",'⑦2.変更活動積算内訳（販促）'!M359,'①7.積算内訳（販促）'!F358))</f>
        <v/>
      </c>
      <c r="G359" s="288" t="str">
        <f>IF($C$357="","",IF('⑧1.活動計画変更（販促）'!$C$76="変更",'⑦2.変更活動積算内訳（販促）'!N359,'①7.積算内訳（販促）'!G358))</f>
        <v/>
      </c>
      <c r="H359" s="753" t="str">
        <f>IF($C$357="","",IF('⑧1.活動計画変更（販促）'!$C$76="変更",'⑦2.変更活動積算内訳（販促）'!O359,'①7.積算内訳（販促）'!H358))</f>
        <v/>
      </c>
      <c r="I359" s="1780"/>
      <c r="J359" s="264" t="s">
        <v>148</v>
      </c>
      <c r="K359" s="265"/>
      <c r="L359" s="288" t="str">
        <f t="shared" ref="L359:L366" si="73">IF(SUM(M359:O359)=0,"",SUM(M359:O359))</f>
        <v/>
      </c>
      <c r="M359" s="266"/>
      <c r="N359" s="266"/>
      <c r="O359" s="266"/>
      <c r="P359" s="1367"/>
      <c r="Q359" s="1371"/>
      <c r="R359" s="1372"/>
      <c r="S359" s="259"/>
      <c r="T359" s="257"/>
      <c r="U359" s="180"/>
    </row>
    <row r="360" spans="2:21" ht="19.5" hidden="1" customHeight="1">
      <c r="B360" s="1364"/>
      <c r="C360" s="264" t="s">
        <v>149</v>
      </c>
      <c r="D360" s="265"/>
      <c r="E360" s="288">
        <f t="shared" si="72"/>
        <v>0</v>
      </c>
      <c r="F360" s="288" t="str">
        <f>IF($C$357="","",IF('⑧1.活動計画変更（販促）'!$C$76="変更",'⑦2.変更活動積算内訳（販促）'!M360,'①7.積算内訳（販促）'!F359))</f>
        <v/>
      </c>
      <c r="G360" s="288" t="str">
        <f>IF($C$357="","",IF('⑧1.活動計画変更（販促）'!$C$76="変更",'⑦2.変更活動積算内訳（販促）'!N360,'①7.積算内訳（販促）'!G359))</f>
        <v/>
      </c>
      <c r="H360" s="753" t="str">
        <f>IF($C$357="","",IF('⑧1.活動計画変更（販促）'!$C$76="変更",'⑦2.変更活動積算内訳（販促）'!O360,'①7.積算内訳（販促）'!H359))</f>
        <v/>
      </c>
      <c r="I360" s="1780"/>
      <c r="J360" s="264" t="s">
        <v>149</v>
      </c>
      <c r="K360" s="265"/>
      <c r="L360" s="288" t="str">
        <f t="shared" si="73"/>
        <v/>
      </c>
      <c r="M360" s="266"/>
      <c r="N360" s="266"/>
      <c r="O360" s="266"/>
      <c r="P360" s="1367"/>
      <c r="Q360" s="1371"/>
      <c r="R360" s="1372"/>
      <c r="S360" s="259"/>
      <c r="T360" s="257"/>
      <c r="U360" s="180"/>
    </row>
    <row r="361" spans="2:21" ht="19.5" hidden="1" customHeight="1">
      <c r="B361" s="1364"/>
      <c r="C361" s="269" t="s">
        <v>150</v>
      </c>
      <c r="D361" s="265"/>
      <c r="E361" s="288">
        <f t="shared" si="72"/>
        <v>0</v>
      </c>
      <c r="F361" s="288" t="str">
        <f>IF($C$357="","",IF('⑧1.活動計画変更（販促）'!$C$76="変更",'⑦2.変更活動積算内訳（販促）'!M361,'①7.積算内訳（販促）'!F360))</f>
        <v/>
      </c>
      <c r="G361" s="288" t="str">
        <f>IF($C$357="","",IF('⑧1.活動計画変更（販促）'!$C$76="変更",'⑦2.変更活動積算内訳（販促）'!N361,'①7.積算内訳（販促）'!G360))</f>
        <v/>
      </c>
      <c r="H361" s="753" t="str">
        <f>IF($C$357="","",IF('⑧1.活動計画変更（販促）'!$C$76="変更",'⑦2.変更活動積算内訳（販促）'!O361,'①7.積算内訳（販促）'!H360))</f>
        <v/>
      </c>
      <c r="I361" s="1780"/>
      <c r="J361" s="269" t="s">
        <v>150</v>
      </c>
      <c r="K361" s="265"/>
      <c r="L361" s="288" t="str">
        <f t="shared" si="73"/>
        <v/>
      </c>
      <c r="M361" s="266"/>
      <c r="N361" s="266"/>
      <c r="O361" s="266"/>
      <c r="P361" s="1367"/>
      <c r="Q361" s="1371"/>
      <c r="R361" s="1372"/>
      <c r="S361" s="259"/>
      <c r="T361" s="257"/>
      <c r="U361" s="180"/>
    </row>
    <row r="362" spans="2:21" ht="19.5" hidden="1" customHeight="1">
      <c r="B362" s="1364"/>
      <c r="C362" s="264" t="s">
        <v>151</v>
      </c>
      <c r="D362" s="265"/>
      <c r="E362" s="288">
        <f t="shared" si="72"/>
        <v>0</v>
      </c>
      <c r="F362" s="288" t="str">
        <f>IF($C$357="","",IF('⑧1.活動計画変更（販促）'!$C$76="変更",'⑦2.変更活動積算内訳（販促）'!M362,'①7.積算内訳（販促）'!F361))</f>
        <v/>
      </c>
      <c r="G362" s="288" t="str">
        <f>IF($C$357="","",IF('⑧1.活動計画変更（販促）'!$C$76="変更",'⑦2.変更活動積算内訳（販促）'!N362,'①7.積算内訳（販促）'!G361))</f>
        <v/>
      </c>
      <c r="H362" s="753" t="str">
        <f>IF($C$357="","",IF('⑧1.活動計画変更（販促）'!$C$76="変更",'⑦2.変更活動積算内訳（販促）'!O362,'①7.積算内訳（販促）'!H361))</f>
        <v/>
      </c>
      <c r="I362" s="1780"/>
      <c r="J362" s="264" t="s">
        <v>151</v>
      </c>
      <c r="K362" s="265"/>
      <c r="L362" s="288" t="str">
        <f t="shared" si="73"/>
        <v/>
      </c>
      <c r="M362" s="266"/>
      <c r="N362" s="266"/>
      <c r="O362" s="266"/>
      <c r="P362" s="1367"/>
      <c r="Q362" s="1371"/>
      <c r="R362" s="1372"/>
      <c r="S362" s="268"/>
      <c r="T362" s="270"/>
      <c r="U362" s="180"/>
    </row>
    <row r="363" spans="2:21" ht="19.5" hidden="1" customHeight="1">
      <c r="B363" s="1364"/>
      <c r="C363" s="264" t="s">
        <v>152</v>
      </c>
      <c r="D363" s="265"/>
      <c r="E363" s="288">
        <f t="shared" si="72"/>
        <v>0</v>
      </c>
      <c r="F363" s="754" t="str">
        <f>IF($C$357="","",IF('⑧1.活動計画変更（販促）'!$C$76="変更",'⑦2.変更活動積算内訳（販促）'!M363,'①7.積算内訳（販促）'!F362))</f>
        <v/>
      </c>
      <c r="G363" s="754" t="str">
        <f>IF($C$357="","",IF('⑧1.活動計画変更（販促）'!$C$76="変更",'⑦2.変更活動積算内訳（販促）'!N363,'①7.積算内訳（販促）'!G362))</f>
        <v/>
      </c>
      <c r="H363" s="753" t="str">
        <f>IF($C$357="","",IF('⑧1.活動計画変更（販促）'!$C$76="変更",'⑦2.変更活動積算内訳（販促）'!O363,'①7.積算内訳（販促）'!H362))</f>
        <v/>
      </c>
      <c r="I363" s="1780"/>
      <c r="J363" s="264" t="s">
        <v>152</v>
      </c>
      <c r="K363" s="265"/>
      <c r="L363" s="288" t="str">
        <f t="shared" si="73"/>
        <v/>
      </c>
      <c r="M363" s="278"/>
      <c r="N363" s="278"/>
      <c r="O363" s="278"/>
      <c r="P363" s="1367"/>
      <c r="Q363" s="1373"/>
      <c r="R363" s="1374"/>
      <c r="S363" s="268"/>
      <c r="T363" s="270"/>
      <c r="U363" s="180"/>
    </row>
    <row r="364" spans="2:21" ht="19.5" hidden="1" customHeight="1">
      <c r="B364" s="1364"/>
      <c r="C364" s="272" t="s">
        <v>631</v>
      </c>
      <c r="D364" s="265"/>
      <c r="E364" s="288">
        <f t="shared" si="72"/>
        <v>0</v>
      </c>
      <c r="F364" s="288" t="str">
        <f>IF($C$357="","",IF('⑧1.活動計画変更（販促）'!$C$76="変更",'⑦2.変更活動積算内訳（販促）'!M364,'①7.積算内訳（販促）'!F363))</f>
        <v/>
      </c>
      <c r="G364" s="288" t="str">
        <f>IF($C$357="","",IF('⑧1.活動計画変更（販促）'!$C$76="変更",'⑦2.変更活動積算内訳（販促）'!N364,'①7.積算内訳（販促）'!G363))</f>
        <v/>
      </c>
      <c r="H364" s="753" t="str">
        <f>IF($C$357="","",IF('⑧1.活動計画変更（販促）'!$C$76="変更",'⑦2.変更活動積算内訳（販促）'!O364,'①7.積算内訳（販促）'!H363))</f>
        <v/>
      </c>
      <c r="I364" s="1780"/>
      <c r="J364" s="272" t="s">
        <v>631</v>
      </c>
      <c r="K364" s="265"/>
      <c r="L364" s="288" t="str">
        <f t="shared" si="73"/>
        <v/>
      </c>
      <c r="M364" s="266"/>
      <c r="N364" s="266"/>
      <c r="O364" s="266"/>
      <c r="P364" s="1367"/>
      <c r="Q364" s="1371"/>
      <c r="R364" s="1372"/>
      <c r="S364" s="268"/>
      <c r="T364" s="270"/>
      <c r="U364" s="180"/>
    </row>
    <row r="365" spans="2:21" ht="19.5" hidden="1" customHeight="1">
      <c r="B365" s="1364"/>
      <c r="C365" s="264" t="s">
        <v>153</v>
      </c>
      <c r="D365" s="265"/>
      <c r="E365" s="288">
        <f t="shared" si="72"/>
        <v>0</v>
      </c>
      <c r="F365" s="288" t="str">
        <f>IF($C$357="","",IF('⑧1.活動計画変更（販促）'!$C$76="変更",'⑦2.変更活動積算内訳（販促）'!M365,'①7.積算内訳（販促）'!F364))</f>
        <v/>
      </c>
      <c r="G365" s="288" t="str">
        <f>IF($C$357="","",IF('⑧1.活動計画変更（販促）'!$C$76="変更",'⑦2.変更活動積算内訳（販促）'!N365,'①7.積算内訳（販促）'!G364))</f>
        <v/>
      </c>
      <c r="H365" s="753" t="str">
        <f>IF($C$357="","",IF('⑧1.活動計画変更（販促）'!$C$76="変更",'⑦2.変更活動積算内訳（販促）'!O365,'①7.積算内訳（販促）'!H364))</f>
        <v/>
      </c>
      <c r="I365" s="1780"/>
      <c r="J365" s="264" t="s">
        <v>153</v>
      </c>
      <c r="K365" s="265"/>
      <c r="L365" s="288" t="str">
        <f t="shared" si="73"/>
        <v/>
      </c>
      <c r="M365" s="266"/>
      <c r="N365" s="266"/>
      <c r="O365" s="266"/>
      <c r="P365" s="1367"/>
      <c r="Q365" s="1371"/>
      <c r="R365" s="1372"/>
      <c r="S365" s="268"/>
      <c r="T365" s="270"/>
      <c r="U365" s="180"/>
    </row>
    <row r="366" spans="2:21" ht="19.5" hidden="1" customHeight="1" thickBot="1">
      <c r="B366" s="1365"/>
      <c r="C366" s="273" t="s">
        <v>154</v>
      </c>
      <c r="D366" s="758" t="str">
        <f>IF('①7.積算内訳（販促）'!D365="","",'①7.積算内訳（販促）'!D365)</f>
        <v/>
      </c>
      <c r="E366" s="289">
        <f>SUM(F366:H366)</f>
        <v>0</v>
      </c>
      <c r="F366" s="289" t="str">
        <f>IF($C$357="","",IF('⑧1.活動計画変更（販促）'!$C$76="変更",'⑦2.変更活動積算内訳（販促）'!M366,'①7.積算内訳（販促）'!F365))</f>
        <v/>
      </c>
      <c r="G366" s="289" t="str">
        <f>IF($C$357="","",IF('⑧1.活動計画変更（販促）'!$C$76="変更",'⑦2.変更活動積算内訳（販促）'!N366,'①7.積算内訳（販促）'!G365))</f>
        <v/>
      </c>
      <c r="H366" s="755" t="str">
        <f>IF($C$357="","",IF('⑧1.活動計画変更（販促）'!$C$76="変更",'⑦2.変更活動積算内訳（販促）'!O366,'①7.積算内訳（販促）'!H365))</f>
        <v/>
      </c>
      <c r="I366" s="1781"/>
      <c r="J366" s="273" t="s">
        <v>154</v>
      </c>
      <c r="K366" s="274"/>
      <c r="L366" s="289" t="str">
        <f t="shared" si="73"/>
        <v/>
      </c>
      <c r="M366" s="275"/>
      <c r="N366" s="275"/>
      <c r="O366" s="275"/>
      <c r="P366" s="1368"/>
      <c r="Q366" s="1375"/>
      <c r="R366" s="1376"/>
      <c r="S366" s="268"/>
      <c r="T366" s="270"/>
      <c r="U366" s="180"/>
    </row>
    <row r="367" spans="2:21" ht="37.5" hidden="1" customHeight="1">
      <c r="B367" s="285" t="str">
        <f>IF('⑧1.活動計画変更（販促）'!B78="","",'⑧1.活動計画変更（販促）'!B78)</f>
        <v/>
      </c>
      <c r="C367" s="1359" t="str">
        <f>IF(B367="","",IF('⑧1.活動計画変更（販促）'!D78="","",'⑧1.活動計画変更（販促）'!D78))</f>
        <v/>
      </c>
      <c r="D367" s="1360"/>
      <c r="E367" s="286">
        <f>SUM(E368:E376)</f>
        <v>0</v>
      </c>
      <c r="F367" s="286">
        <f>SUM(F368:F376)</f>
        <v>0</v>
      </c>
      <c r="G367" s="286">
        <f>SUM(G368:G376)</f>
        <v>0</v>
      </c>
      <c r="H367" s="757">
        <f>SUM(H368:H376)</f>
        <v>0</v>
      </c>
      <c r="I367" s="760" t="str">
        <f>IF('⑧1.活動計画変更（販促）'!C79="変更",'⑧1.活動計画変更（販促）'!B78,IF('⑧1.活動計画変更（販促）'!C79="中止",'⑧1.活動計画変更（販促）'!B78,""))</f>
        <v/>
      </c>
      <c r="J367" s="1377" t="str">
        <f>IF('⑧1.活動計画変更（販促）'!C79="変更",'⑧1.活動計画変更（販促）'!D79,"")</f>
        <v/>
      </c>
      <c r="K367" s="1378"/>
      <c r="L367" s="284" t="str">
        <f>IF(SUM(L368:L376)=0,"",SUM(L368:L376))</f>
        <v/>
      </c>
      <c r="M367" s="284" t="str">
        <f>IF(SUM(M368:M376)=0,"",SUM(M368:M376))</f>
        <v/>
      </c>
      <c r="N367" s="284" t="str">
        <f>IF(SUM(N368:N376)=0,"",SUM(N368:N376))</f>
        <v/>
      </c>
      <c r="O367" s="284" t="str">
        <f>IF(SUM(O368:O376)=0,"",SUM(O368:O376))</f>
        <v/>
      </c>
      <c r="P367" s="277"/>
      <c r="Q367" s="1379"/>
      <c r="R367" s="1380"/>
      <c r="S367" s="259"/>
      <c r="T367" s="257"/>
      <c r="U367" s="180"/>
    </row>
    <row r="368" spans="2:21" ht="18.75" hidden="1" customHeight="1">
      <c r="B368" s="1363"/>
      <c r="C368" s="260" t="s">
        <v>147</v>
      </c>
      <c r="D368" s="261"/>
      <c r="E368" s="287">
        <f>SUM(F368:H368)</f>
        <v>0</v>
      </c>
      <c r="F368" s="287" t="str">
        <f>IF($C$367="","",IF('⑧1.活動計画変更（販促）'!$C$78="変更",'⑦2.変更活動積算内訳（販促）'!M368,'①7.積算内訳（販促）'!F367))</f>
        <v/>
      </c>
      <c r="G368" s="287" t="str">
        <f>IF($C$367="","",IF('⑧1.活動計画変更（販促）'!$C$78="変更",'⑦2.変更活動積算内訳（販促）'!N368,'①7.積算内訳（販促）'!G367))</f>
        <v/>
      </c>
      <c r="H368" s="752" t="str">
        <f>IF($C$367="","",IF('⑧1.活動計画変更（販促）'!$C$78="変更",'⑦2.変更活動積算内訳（販促）'!O368,'①7.積算内訳（販促）'!H367))</f>
        <v/>
      </c>
      <c r="I368" s="1779" t="str">
        <f>IF('⑧1.活動計画変更（販促）'!C79="選択","",IF('⑧1.活動計画変更（販促）'!C79="変更",'⑧1.活動計画変更（販促）'!C79,IF('⑧1.活動計画変更（販促）'!C79="中止","中止","")))</f>
        <v/>
      </c>
      <c r="J368" s="260" t="s">
        <v>147</v>
      </c>
      <c r="K368" s="261"/>
      <c r="L368" s="287" t="str">
        <f>IF(SUM(M368:O368)=0,"",SUM(M368:O368))</f>
        <v/>
      </c>
      <c r="M368" s="262"/>
      <c r="N368" s="262"/>
      <c r="O368" s="262"/>
      <c r="P368" s="1366"/>
      <c r="Q368" s="1369"/>
      <c r="R368" s="1370"/>
      <c r="S368" s="268"/>
      <c r="T368" s="270"/>
      <c r="U368" s="180"/>
    </row>
    <row r="369" spans="2:21" ht="18.75" hidden="1" customHeight="1">
      <c r="B369" s="1364"/>
      <c r="C369" s="264" t="s">
        <v>148</v>
      </c>
      <c r="D369" s="265"/>
      <c r="E369" s="288">
        <f t="shared" ref="E369:E375" si="74">SUM(F369:H369)</f>
        <v>0</v>
      </c>
      <c r="F369" s="288" t="str">
        <f>IF($C$367="","",IF('⑧1.活動計画変更（販促）'!$C$78="変更",'⑦2.変更活動積算内訳（販促）'!M369,'①7.積算内訳（販促）'!F368))</f>
        <v/>
      </c>
      <c r="G369" s="288" t="str">
        <f>IF($C$367="","",IF('⑧1.活動計画変更（販促）'!$C$78="変更",'⑦2.変更活動積算内訳（販促）'!N369,'①7.積算内訳（販促）'!G368))</f>
        <v/>
      </c>
      <c r="H369" s="753" t="str">
        <f>IF($C$367="","",IF('⑧1.活動計画変更（販促）'!$C$78="変更",'⑦2.変更活動積算内訳（販促）'!O369,'①7.積算内訳（販促）'!H368))</f>
        <v/>
      </c>
      <c r="I369" s="1780"/>
      <c r="J369" s="264" t="s">
        <v>148</v>
      </c>
      <c r="K369" s="265"/>
      <c r="L369" s="288" t="str">
        <f t="shared" ref="L369:L376" si="75">IF(SUM(M369:O369)=0,"",SUM(M369:O369))</f>
        <v/>
      </c>
      <c r="M369" s="266"/>
      <c r="N369" s="266"/>
      <c r="O369" s="266"/>
      <c r="P369" s="1367"/>
      <c r="Q369" s="1371"/>
      <c r="R369" s="1372"/>
      <c r="S369" s="259"/>
      <c r="T369" s="257"/>
      <c r="U369" s="180"/>
    </row>
    <row r="370" spans="2:21" ht="18.75" hidden="1" customHeight="1">
      <c r="B370" s="1364"/>
      <c r="C370" s="264" t="s">
        <v>149</v>
      </c>
      <c r="D370" s="265"/>
      <c r="E370" s="288">
        <f t="shared" si="74"/>
        <v>0</v>
      </c>
      <c r="F370" s="288" t="str">
        <f>IF($C$367="","",IF('⑧1.活動計画変更（販促）'!$C$78="変更",'⑦2.変更活動積算内訳（販促）'!M370,'①7.積算内訳（販促）'!F369))</f>
        <v/>
      </c>
      <c r="G370" s="288" t="str">
        <f>IF($C$367="","",IF('⑧1.活動計画変更（販促）'!$C$78="変更",'⑦2.変更活動積算内訳（販促）'!N370,'①7.積算内訳（販促）'!G369))</f>
        <v/>
      </c>
      <c r="H370" s="753" t="str">
        <f>IF($C$367="","",IF('⑧1.活動計画変更（販促）'!$C$78="変更",'⑦2.変更活動積算内訳（販促）'!O370,'①7.積算内訳（販促）'!H369))</f>
        <v/>
      </c>
      <c r="I370" s="1780"/>
      <c r="J370" s="264" t="s">
        <v>149</v>
      </c>
      <c r="K370" s="265"/>
      <c r="L370" s="288" t="str">
        <f t="shared" si="75"/>
        <v/>
      </c>
      <c r="M370" s="266"/>
      <c r="N370" s="266"/>
      <c r="O370" s="266"/>
      <c r="P370" s="1367"/>
      <c r="Q370" s="1371"/>
      <c r="R370" s="1372"/>
      <c r="S370" s="259"/>
      <c r="T370" s="257"/>
      <c r="U370" s="180"/>
    </row>
    <row r="371" spans="2:21" ht="18.75" hidden="1" customHeight="1">
      <c r="B371" s="1364"/>
      <c r="C371" s="269" t="s">
        <v>150</v>
      </c>
      <c r="D371" s="265"/>
      <c r="E371" s="288">
        <f t="shared" si="74"/>
        <v>0</v>
      </c>
      <c r="F371" s="288" t="str">
        <f>IF($C$367="","",IF('⑧1.活動計画変更（販促）'!$C$78="変更",'⑦2.変更活動積算内訳（販促）'!M371,'①7.積算内訳（販促）'!F370))</f>
        <v/>
      </c>
      <c r="G371" s="288" t="str">
        <f>IF($C$367="","",IF('⑧1.活動計画変更（販促）'!$C$78="変更",'⑦2.変更活動積算内訳（販促）'!N371,'①7.積算内訳（販促）'!G370))</f>
        <v/>
      </c>
      <c r="H371" s="753" t="str">
        <f>IF($C$367="","",IF('⑧1.活動計画変更（販促）'!$C$78="変更",'⑦2.変更活動積算内訳（販促）'!O371,'①7.積算内訳（販促）'!H370))</f>
        <v/>
      </c>
      <c r="I371" s="1780"/>
      <c r="J371" s="269" t="s">
        <v>150</v>
      </c>
      <c r="K371" s="265"/>
      <c r="L371" s="288" t="str">
        <f t="shared" si="75"/>
        <v/>
      </c>
      <c r="M371" s="266"/>
      <c r="N371" s="266"/>
      <c r="O371" s="266"/>
      <c r="P371" s="1367"/>
      <c r="Q371" s="1371"/>
      <c r="R371" s="1372"/>
      <c r="S371" s="259"/>
      <c r="T371" s="257"/>
      <c r="U371" s="180"/>
    </row>
    <row r="372" spans="2:21" ht="18.75" hidden="1" customHeight="1">
      <c r="B372" s="1364"/>
      <c r="C372" s="264" t="s">
        <v>151</v>
      </c>
      <c r="D372" s="265"/>
      <c r="E372" s="288">
        <f t="shared" si="74"/>
        <v>0</v>
      </c>
      <c r="F372" s="288" t="str">
        <f>IF($C$367="","",IF('⑧1.活動計画変更（販促）'!$C$78="変更",'⑦2.変更活動積算内訳（販促）'!M372,'①7.積算内訳（販促）'!F371))</f>
        <v/>
      </c>
      <c r="G372" s="288" t="str">
        <f>IF($C$367="","",IF('⑧1.活動計画変更（販促）'!$C$78="変更",'⑦2.変更活動積算内訳（販促）'!N372,'①7.積算内訳（販促）'!G371))</f>
        <v/>
      </c>
      <c r="H372" s="753" t="str">
        <f>IF($C$367="","",IF('⑧1.活動計画変更（販促）'!$C$78="変更",'⑦2.変更活動積算内訳（販促）'!O372,'①7.積算内訳（販促）'!H371))</f>
        <v/>
      </c>
      <c r="I372" s="1780"/>
      <c r="J372" s="264" t="s">
        <v>151</v>
      </c>
      <c r="K372" s="265"/>
      <c r="L372" s="288" t="str">
        <f t="shared" si="75"/>
        <v/>
      </c>
      <c r="M372" s="266"/>
      <c r="N372" s="266"/>
      <c r="O372" s="266"/>
      <c r="P372" s="1367"/>
      <c r="Q372" s="1371"/>
      <c r="R372" s="1372"/>
      <c r="S372" s="268"/>
      <c r="T372" s="270"/>
      <c r="U372" s="180"/>
    </row>
    <row r="373" spans="2:21" ht="18.75" hidden="1" customHeight="1">
      <c r="B373" s="1364"/>
      <c r="C373" s="264" t="s">
        <v>152</v>
      </c>
      <c r="D373" s="265"/>
      <c r="E373" s="288">
        <f t="shared" si="74"/>
        <v>0</v>
      </c>
      <c r="F373" s="754" t="str">
        <f>IF($C$367="","",IF('⑧1.活動計画変更（販促）'!$C$78="変更",'⑦2.変更活動積算内訳（販促）'!M373,'①7.積算内訳（販促）'!F372))</f>
        <v/>
      </c>
      <c r="G373" s="754" t="str">
        <f>IF($C$367="","",IF('⑧1.活動計画変更（販促）'!$C$78="変更",'⑦2.変更活動積算内訳（販促）'!N373,'①7.積算内訳（販促）'!G372))</f>
        <v/>
      </c>
      <c r="H373" s="753" t="str">
        <f>IF($C$367="","",IF('⑧1.活動計画変更（販促）'!$C$78="変更",'⑦2.変更活動積算内訳（販促）'!O373,'①7.積算内訳（販促）'!H372))</f>
        <v/>
      </c>
      <c r="I373" s="1780"/>
      <c r="J373" s="264" t="s">
        <v>152</v>
      </c>
      <c r="K373" s="265"/>
      <c r="L373" s="288" t="str">
        <f t="shared" si="75"/>
        <v/>
      </c>
      <c r="M373" s="278"/>
      <c r="N373" s="278"/>
      <c r="O373" s="278"/>
      <c r="P373" s="1367"/>
      <c r="Q373" s="1371"/>
      <c r="R373" s="1372"/>
      <c r="S373" s="268"/>
      <c r="T373" s="270"/>
      <c r="U373" s="180"/>
    </row>
    <row r="374" spans="2:21" ht="18.75" hidden="1" customHeight="1">
      <c r="B374" s="1364"/>
      <c r="C374" s="272" t="s">
        <v>631</v>
      </c>
      <c r="D374" s="265"/>
      <c r="E374" s="288">
        <f t="shared" si="74"/>
        <v>0</v>
      </c>
      <c r="F374" s="288" t="str">
        <f>IF($C$367="","",IF('⑧1.活動計画変更（販促）'!$C$78="変更",'⑦2.変更活動積算内訳（販促）'!M374,'①7.積算内訳（販促）'!F373))</f>
        <v/>
      </c>
      <c r="G374" s="288" t="str">
        <f>IF($C$367="","",IF('⑧1.活動計画変更（販促）'!$C$78="変更",'⑦2.変更活動積算内訳（販促）'!N374,'①7.積算内訳（販促）'!G373))</f>
        <v/>
      </c>
      <c r="H374" s="753" t="str">
        <f>IF($C$367="","",IF('⑧1.活動計画変更（販促）'!$C$78="変更",'⑦2.変更活動積算内訳（販促）'!O374,'①7.積算内訳（販促）'!H373))</f>
        <v/>
      </c>
      <c r="I374" s="1780"/>
      <c r="J374" s="272" t="s">
        <v>631</v>
      </c>
      <c r="K374" s="265"/>
      <c r="L374" s="288" t="str">
        <f t="shared" si="75"/>
        <v/>
      </c>
      <c r="M374" s="266"/>
      <c r="N374" s="266"/>
      <c r="O374" s="266"/>
      <c r="P374" s="1367"/>
      <c r="Q374" s="1371"/>
      <c r="R374" s="1372"/>
      <c r="S374" s="268"/>
      <c r="T374" s="270"/>
      <c r="U374" s="180"/>
    </row>
    <row r="375" spans="2:21" ht="18.75" hidden="1" customHeight="1">
      <c r="B375" s="1364"/>
      <c r="C375" s="264" t="s">
        <v>153</v>
      </c>
      <c r="D375" s="265"/>
      <c r="E375" s="288">
        <f t="shared" si="74"/>
        <v>0</v>
      </c>
      <c r="F375" s="288" t="str">
        <f>IF($C$367="","",IF('⑧1.活動計画変更（販促）'!$C$78="変更",'⑦2.変更活動積算内訳（販促）'!M375,'①7.積算内訳（販促）'!F374))</f>
        <v/>
      </c>
      <c r="G375" s="288" t="str">
        <f>IF($C$367="","",IF('⑧1.活動計画変更（販促）'!$C$78="変更",'⑦2.変更活動積算内訳（販促）'!N375,'①7.積算内訳（販促）'!G374))</f>
        <v/>
      </c>
      <c r="H375" s="753" t="str">
        <f>IF($C$367="","",IF('⑧1.活動計画変更（販促）'!$C$78="変更",'⑦2.変更活動積算内訳（販促）'!O375,'①7.積算内訳（販促）'!H374))</f>
        <v/>
      </c>
      <c r="I375" s="1780"/>
      <c r="J375" s="264" t="s">
        <v>153</v>
      </c>
      <c r="K375" s="265"/>
      <c r="L375" s="288" t="str">
        <f t="shared" si="75"/>
        <v/>
      </c>
      <c r="M375" s="266"/>
      <c r="N375" s="266"/>
      <c r="O375" s="266"/>
      <c r="P375" s="1367"/>
      <c r="Q375" s="1371"/>
      <c r="R375" s="1372"/>
      <c r="S375" s="268"/>
      <c r="T375" s="270"/>
      <c r="U375" s="180"/>
    </row>
    <row r="376" spans="2:21" ht="18.75" hidden="1" customHeight="1" thickBot="1">
      <c r="B376" s="1364"/>
      <c r="C376" s="837" t="s">
        <v>154</v>
      </c>
      <c r="D376" s="758" t="str">
        <f>IF('①7.積算内訳（販促）'!D375="","",'①7.積算内訳（販促）'!D375)</f>
        <v/>
      </c>
      <c r="E376" s="761">
        <f>SUM(F376:H376)</f>
        <v>0</v>
      </c>
      <c r="F376" s="289" t="str">
        <f>IF($C$367="","",IF('⑧1.活動計画変更（販促）'!$C$78="変更",'⑦2.変更活動積算内訳（販促）'!M376,'①7.積算内訳（販促）'!F375))</f>
        <v/>
      </c>
      <c r="G376" s="289" t="str">
        <f>IF($C$367="","",IF('⑧1.活動計画変更（販促）'!$C$78="変更",'⑦2.変更活動積算内訳（販促）'!N376,'①7.積算内訳（販促）'!G375))</f>
        <v/>
      </c>
      <c r="H376" s="755" t="str">
        <f>IF($C$367="","",IF('⑧1.活動計画変更（販促）'!$C$78="変更",'⑦2.変更活動積算内訳（販促）'!O376,'①7.積算内訳（販促）'!H375))</f>
        <v/>
      </c>
      <c r="I376" s="1781"/>
      <c r="J376" s="273" t="s">
        <v>154</v>
      </c>
      <c r="K376" s="274"/>
      <c r="L376" s="761" t="str">
        <f t="shared" si="75"/>
        <v/>
      </c>
      <c r="M376" s="748"/>
      <c r="N376" s="748"/>
      <c r="O376" s="748"/>
      <c r="P376" s="1367"/>
      <c r="Q376" s="1404"/>
      <c r="R376" s="1405"/>
      <c r="S376" s="268"/>
      <c r="T376" s="270"/>
      <c r="U376" s="180"/>
    </row>
    <row r="377" spans="2:21" ht="37.5" hidden="1" customHeight="1">
      <c r="B377" s="285" t="str">
        <f>IF('⑧1.活動計画変更（販促）'!B80="","",'⑧1.活動計画変更（販促）'!B80)</f>
        <v/>
      </c>
      <c r="C377" s="1359" t="str">
        <f>IF(B377="","",IF('⑧1.活動計画変更（販促）'!D80="","",'⑧1.活動計画変更（販促）'!D80))</f>
        <v/>
      </c>
      <c r="D377" s="1360"/>
      <c r="E377" s="286">
        <f>SUM(E378:E386)</f>
        <v>0</v>
      </c>
      <c r="F377" s="286">
        <f>SUM(F378:F386)</f>
        <v>0</v>
      </c>
      <c r="G377" s="286">
        <f>SUM(G378:G386)</f>
        <v>0</v>
      </c>
      <c r="H377" s="757">
        <f>SUM(H378:H386)</f>
        <v>0</v>
      </c>
      <c r="I377" s="760" t="str">
        <f>IF('⑧1.活動計画変更（販促）'!C81="変更",'⑧1.活動計画変更（販促）'!B80,IF('⑧1.活動計画変更（販促）'!C81="中止",'⑧1.活動計画変更（販促）'!B80,""))</f>
        <v/>
      </c>
      <c r="J377" s="1377" t="str">
        <f>IF('⑧1.活動計画変更（販促）'!C81="変更",'⑧1.活動計画変更（販促）'!D81,"")</f>
        <v/>
      </c>
      <c r="K377" s="1378"/>
      <c r="L377" s="286" t="str">
        <f>IF(SUM(L378:L386)=0,"",SUM(L378:L386))</f>
        <v/>
      </c>
      <c r="M377" s="286" t="str">
        <f>IF(SUM(M378:M386)=0,"",SUM(M378:M386))</f>
        <v/>
      </c>
      <c r="N377" s="286" t="str">
        <f>IF(SUM(N378:N386)=0,"",SUM(N378:N386))</f>
        <v/>
      </c>
      <c r="O377" s="286" t="str">
        <f>IF(SUM(O378:O386)=0,"",SUM(O378:O386))</f>
        <v/>
      </c>
      <c r="P377" s="280"/>
      <c r="Q377" s="1361"/>
      <c r="R377" s="1362"/>
      <c r="S377" s="259"/>
      <c r="T377" s="257"/>
      <c r="U377" s="180"/>
    </row>
    <row r="378" spans="2:21" ht="18.75" hidden="1" customHeight="1">
      <c r="B378" s="1363"/>
      <c r="C378" s="260" t="s">
        <v>147</v>
      </c>
      <c r="D378" s="261"/>
      <c r="E378" s="287">
        <f>SUM(F378:H378)</f>
        <v>0</v>
      </c>
      <c r="F378" s="287" t="str">
        <f>IF($C$377="","",IF('⑧1.活動計画変更（販促）'!$C$80="変更",'⑦2.変更活動積算内訳（販促）'!M378,'①7.積算内訳（販促）'!F377))</f>
        <v/>
      </c>
      <c r="G378" s="287" t="str">
        <f>IF($C$377="","",IF('⑧1.活動計画変更（販促）'!$C$80="変更",'⑦2.変更活動積算内訳（販促）'!N378,'①7.積算内訳（販促）'!G377))</f>
        <v/>
      </c>
      <c r="H378" s="752" t="str">
        <f>IF($C$377="","",IF('⑧1.活動計画変更（販促）'!$C$80="変更",'⑦2.変更活動積算内訳（販促）'!O378,'①7.積算内訳（販促）'!H377))</f>
        <v/>
      </c>
      <c r="I378" s="1779" t="str">
        <f>IF('⑧1.活動計画変更（販促）'!C81="選択","",IF('⑧1.活動計画変更（販促）'!C81="変更",'⑧1.活動計画変更（販促）'!C81,IF('⑧1.活動計画変更（販促）'!C81="中止","中止","")))</f>
        <v/>
      </c>
      <c r="J378" s="260" t="s">
        <v>147</v>
      </c>
      <c r="K378" s="261"/>
      <c r="L378" s="287" t="str">
        <f>IF(SUM(M378:O378)=0,"",SUM(M378:O378))</f>
        <v/>
      </c>
      <c r="M378" s="262"/>
      <c r="N378" s="262"/>
      <c r="O378" s="262"/>
      <c r="P378" s="1366"/>
      <c r="Q378" s="1369"/>
      <c r="R378" s="1370"/>
      <c r="S378" s="268"/>
      <c r="T378" s="270"/>
      <c r="U378" s="180"/>
    </row>
    <row r="379" spans="2:21" ht="18.75" hidden="1" customHeight="1">
      <c r="B379" s="1364"/>
      <c r="C379" s="264" t="s">
        <v>148</v>
      </c>
      <c r="D379" s="265"/>
      <c r="E379" s="288">
        <f t="shared" ref="E379:E385" si="76">SUM(F379:H379)</f>
        <v>0</v>
      </c>
      <c r="F379" s="288" t="str">
        <f>IF($C$377="","",IF('⑧1.活動計画変更（販促）'!$C$80="変更",'⑦2.変更活動積算内訳（販促）'!M379,'①7.積算内訳（販促）'!F378))</f>
        <v/>
      </c>
      <c r="G379" s="288" t="str">
        <f>IF($C$377="","",IF('⑧1.活動計画変更（販促）'!$C$80="変更",'⑦2.変更活動積算内訳（販促）'!N379,'①7.積算内訳（販促）'!G378))</f>
        <v/>
      </c>
      <c r="H379" s="753" t="str">
        <f>IF($C$377="","",IF('⑧1.活動計画変更（販促）'!$C$80="変更",'⑦2.変更活動積算内訳（販促）'!O379,'①7.積算内訳（販促）'!H378))</f>
        <v/>
      </c>
      <c r="I379" s="1780"/>
      <c r="J379" s="264" t="s">
        <v>148</v>
      </c>
      <c r="K379" s="265"/>
      <c r="L379" s="288" t="str">
        <f t="shared" ref="L379:L386" si="77">IF(SUM(M379:O379)=0,"",SUM(M379:O379))</f>
        <v/>
      </c>
      <c r="M379" s="266"/>
      <c r="N379" s="266"/>
      <c r="O379" s="266"/>
      <c r="P379" s="1367"/>
      <c r="Q379" s="1371"/>
      <c r="R379" s="1372"/>
      <c r="S379" s="259"/>
      <c r="T379" s="257"/>
      <c r="U379" s="180"/>
    </row>
    <row r="380" spans="2:21" ht="18.75" hidden="1" customHeight="1">
      <c r="B380" s="1364"/>
      <c r="C380" s="264" t="s">
        <v>149</v>
      </c>
      <c r="D380" s="265"/>
      <c r="E380" s="288">
        <f t="shared" si="76"/>
        <v>0</v>
      </c>
      <c r="F380" s="288" t="str">
        <f>IF($C$377="","",IF('⑧1.活動計画変更（販促）'!$C$80="変更",'⑦2.変更活動積算内訳（販促）'!M380,'①7.積算内訳（販促）'!F379))</f>
        <v/>
      </c>
      <c r="G380" s="288" t="str">
        <f>IF($C$377="","",IF('⑧1.活動計画変更（販促）'!$C$80="変更",'⑦2.変更活動積算内訳（販促）'!N380,'①7.積算内訳（販促）'!G379))</f>
        <v/>
      </c>
      <c r="H380" s="753" t="str">
        <f>IF($C$377="","",IF('⑧1.活動計画変更（販促）'!$C$80="変更",'⑦2.変更活動積算内訳（販促）'!O380,'①7.積算内訳（販促）'!H379))</f>
        <v/>
      </c>
      <c r="I380" s="1780"/>
      <c r="J380" s="264" t="s">
        <v>149</v>
      </c>
      <c r="K380" s="265"/>
      <c r="L380" s="288" t="str">
        <f t="shared" si="77"/>
        <v/>
      </c>
      <c r="M380" s="266"/>
      <c r="N380" s="266"/>
      <c r="O380" s="266"/>
      <c r="P380" s="1367"/>
      <c r="Q380" s="1371"/>
      <c r="R380" s="1372"/>
      <c r="S380" s="259"/>
      <c r="T380" s="257"/>
      <c r="U380" s="180"/>
    </row>
    <row r="381" spans="2:21" ht="18.75" hidden="1" customHeight="1">
      <c r="B381" s="1364"/>
      <c r="C381" s="269" t="s">
        <v>150</v>
      </c>
      <c r="D381" s="265"/>
      <c r="E381" s="288">
        <f t="shared" si="76"/>
        <v>0</v>
      </c>
      <c r="F381" s="288" t="str">
        <f>IF($C$377="","",IF('⑧1.活動計画変更（販促）'!$C$80="変更",'⑦2.変更活動積算内訳（販促）'!M381,'①7.積算内訳（販促）'!F380))</f>
        <v/>
      </c>
      <c r="G381" s="288" t="str">
        <f>IF($C$377="","",IF('⑧1.活動計画変更（販促）'!$C$80="変更",'⑦2.変更活動積算内訳（販促）'!N381,'①7.積算内訳（販促）'!G380))</f>
        <v/>
      </c>
      <c r="H381" s="753" t="str">
        <f>IF($C$377="","",IF('⑧1.活動計画変更（販促）'!$C$80="変更",'⑦2.変更活動積算内訳（販促）'!O381,'①7.積算内訳（販促）'!H380))</f>
        <v/>
      </c>
      <c r="I381" s="1780"/>
      <c r="J381" s="269" t="s">
        <v>150</v>
      </c>
      <c r="K381" s="265"/>
      <c r="L381" s="288" t="str">
        <f t="shared" si="77"/>
        <v/>
      </c>
      <c r="M381" s="266"/>
      <c r="N381" s="266"/>
      <c r="O381" s="266"/>
      <c r="P381" s="1367"/>
      <c r="Q381" s="1371"/>
      <c r="R381" s="1372"/>
      <c r="S381" s="259"/>
      <c r="T381" s="257"/>
      <c r="U381" s="180"/>
    </row>
    <row r="382" spans="2:21" ht="18.75" hidden="1" customHeight="1">
      <c r="B382" s="1364"/>
      <c r="C382" s="264" t="s">
        <v>151</v>
      </c>
      <c r="D382" s="265"/>
      <c r="E382" s="288">
        <f t="shared" si="76"/>
        <v>0</v>
      </c>
      <c r="F382" s="288" t="str">
        <f>IF($C$377="","",IF('⑧1.活動計画変更（販促）'!$C$80="変更",'⑦2.変更活動積算内訳（販促）'!M382,'①7.積算内訳（販促）'!F381))</f>
        <v/>
      </c>
      <c r="G382" s="288" t="str">
        <f>IF($C$377="","",IF('⑧1.活動計画変更（販促）'!$C$80="変更",'⑦2.変更活動積算内訳（販促）'!N382,'①7.積算内訳（販促）'!G381))</f>
        <v/>
      </c>
      <c r="H382" s="753" t="str">
        <f>IF($C$377="","",IF('⑧1.活動計画変更（販促）'!$C$80="変更",'⑦2.変更活動積算内訳（販促）'!O382,'①7.積算内訳（販促）'!H381))</f>
        <v/>
      </c>
      <c r="I382" s="1780"/>
      <c r="J382" s="264" t="s">
        <v>151</v>
      </c>
      <c r="K382" s="265"/>
      <c r="L382" s="288" t="str">
        <f t="shared" si="77"/>
        <v/>
      </c>
      <c r="M382" s="266"/>
      <c r="N382" s="266"/>
      <c r="O382" s="266"/>
      <c r="P382" s="1367"/>
      <c r="Q382" s="1371"/>
      <c r="R382" s="1372"/>
      <c r="S382" s="268"/>
      <c r="T382" s="270"/>
      <c r="U382" s="180"/>
    </row>
    <row r="383" spans="2:21" ht="18.75" hidden="1" customHeight="1">
      <c r="B383" s="1364"/>
      <c r="C383" s="264" t="s">
        <v>152</v>
      </c>
      <c r="D383" s="265"/>
      <c r="E383" s="288">
        <f t="shared" si="76"/>
        <v>0</v>
      </c>
      <c r="F383" s="754" t="str">
        <f>IF($C$377="","",IF('⑧1.活動計画変更（販促）'!$C$80="変更",'⑦2.変更活動積算内訳（販促）'!M383,'①7.積算内訳（販促）'!F382))</f>
        <v/>
      </c>
      <c r="G383" s="754" t="str">
        <f>IF($C$377="","",IF('⑧1.活動計画変更（販促）'!$C$80="変更",'⑦2.変更活動積算内訳（販促）'!N383,'①7.積算内訳（販促）'!G382))</f>
        <v/>
      </c>
      <c r="H383" s="753" t="str">
        <f>IF($C$377="","",IF('⑧1.活動計画変更（販促）'!$C$80="変更",'⑦2.変更活動積算内訳（販促）'!O383,'①7.積算内訳（販促）'!H382))</f>
        <v/>
      </c>
      <c r="I383" s="1780"/>
      <c r="J383" s="264" t="s">
        <v>152</v>
      </c>
      <c r="K383" s="265"/>
      <c r="L383" s="288" t="str">
        <f t="shared" si="77"/>
        <v/>
      </c>
      <c r="M383" s="278"/>
      <c r="N383" s="278"/>
      <c r="O383" s="278"/>
      <c r="P383" s="1367"/>
      <c r="Q383" s="1373"/>
      <c r="R383" s="1374"/>
      <c r="S383" s="268"/>
      <c r="T383" s="270"/>
      <c r="U383" s="180"/>
    </row>
    <row r="384" spans="2:21" ht="18.75" hidden="1" customHeight="1">
      <c r="B384" s="1364"/>
      <c r="C384" s="272" t="s">
        <v>631</v>
      </c>
      <c r="D384" s="265"/>
      <c r="E384" s="288">
        <f t="shared" si="76"/>
        <v>0</v>
      </c>
      <c r="F384" s="288" t="str">
        <f>IF($C$377="","",IF('⑧1.活動計画変更（販促）'!$C$80="変更",'⑦2.変更活動積算内訳（販促）'!M384,'①7.積算内訳（販促）'!F383))</f>
        <v/>
      </c>
      <c r="G384" s="288" t="str">
        <f>IF($C$377="","",IF('⑧1.活動計画変更（販促）'!$C$80="変更",'⑦2.変更活動積算内訳（販促）'!N384,'①7.積算内訳（販促）'!G383))</f>
        <v/>
      </c>
      <c r="H384" s="753" t="str">
        <f>IF($C$377="","",IF('⑧1.活動計画変更（販促）'!$C$80="変更",'⑦2.変更活動積算内訳（販促）'!O384,'①7.積算内訳（販促）'!H383))</f>
        <v/>
      </c>
      <c r="I384" s="1780"/>
      <c r="J384" s="272" t="s">
        <v>631</v>
      </c>
      <c r="K384" s="265"/>
      <c r="L384" s="288" t="str">
        <f t="shared" si="77"/>
        <v/>
      </c>
      <c r="M384" s="266"/>
      <c r="N384" s="266"/>
      <c r="O384" s="266"/>
      <c r="P384" s="1367"/>
      <c r="Q384" s="1371"/>
      <c r="R384" s="1372"/>
      <c r="S384" s="268"/>
      <c r="T384" s="270"/>
      <c r="U384" s="180"/>
    </row>
    <row r="385" spans="2:21" ht="18.75" hidden="1" customHeight="1">
      <c r="B385" s="1364"/>
      <c r="C385" s="264" t="s">
        <v>153</v>
      </c>
      <c r="D385" s="265"/>
      <c r="E385" s="288">
        <f t="shared" si="76"/>
        <v>0</v>
      </c>
      <c r="F385" s="288" t="str">
        <f>IF($C$377="","",IF('⑧1.活動計画変更（販促）'!$C$80="変更",'⑦2.変更活動積算内訳（販促）'!M385,'①7.積算内訳（販促）'!F384))</f>
        <v/>
      </c>
      <c r="G385" s="288" t="str">
        <f>IF($C$377="","",IF('⑧1.活動計画変更（販促）'!$C$80="変更",'⑦2.変更活動積算内訳（販促）'!N385,'①7.積算内訳（販促）'!G384))</f>
        <v/>
      </c>
      <c r="H385" s="753" t="str">
        <f>IF($C$377="","",IF('⑧1.活動計画変更（販促）'!$C$80="変更",'⑦2.変更活動積算内訳（販促）'!O385,'①7.積算内訳（販促）'!H384))</f>
        <v/>
      </c>
      <c r="I385" s="1780"/>
      <c r="J385" s="264" t="s">
        <v>153</v>
      </c>
      <c r="K385" s="265"/>
      <c r="L385" s="288" t="str">
        <f t="shared" si="77"/>
        <v/>
      </c>
      <c r="M385" s="266"/>
      <c r="N385" s="266"/>
      <c r="O385" s="266"/>
      <c r="P385" s="1367"/>
      <c r="Q385" s="1371"/>
      <c r="R385" s="1372"/>
      <c r="S385" s="268"/>
      <c r="T385" s="270"/>
      <c r="U385" s="180"/>
    </row>
    <row r="386" spans="2:21" ht="18.75" hidden="1" customHeight="1" thickBot="1">
      <c r="B386" s="1365"/>
      <c r="C386" s="273" t="s">
        <v>154</v>
      </c>
      <c r="D386" s="758" t="str">
        <f>IF('①7.積算内訳（販促）'!D385="","",'①7.積算内訳（販促）'!D385)</f>
        <v/>
      </c>
      <c r="E386" s="289">
        <f>SUM(F386:H386)</f>
        <v>0</v>
      </c>
      <c r="F386" s="289" t="str">
        <f>IF($C$377="","",IF('⑧1.活動計画変更（販促）'!$C$80="変更",'⑦2.変更活動積算内訳（販促）'!M386,'①7.積算内訳（販促）'!F385))</f>
        <v/>
      </c>
      <c r="G386" s="289" t="str">
        <f>IF($C$377="","",IF('⑧1.活動計画変更（販促）'!$C$80="変更",'⑦2.変更活動積算内訳（販促）'!N386,'①7.積算内訳（販促）'!G385))</f>
        <v/>
      </c>
      <c r="H386" s="755" t="str">
        <f>IF($C$377="","",IF('⑧1.活動計画変更（販促）'!$C$80="変更",'⑦2.変更活動積算内訳（販促）'!O386,'①7.積算内訳（販促）'!H385))</f>
        <v/>
      </c>
      <c r="I386" s="1781"/>
      <c r="J386" s="273" t="s">
        <v>154</v>
      </c>
      <c r="K386" s="274"/>
      <c r="L386" s="289" t="str">
        <f t="shared" si="77"/>
        <v/>
      </c>
      <c r="M386" s="275"/>
      <c r="N386" s="275"/>
      <c r="O386" s="275"/>
      <c r="P386" s="1368"/>
      <c r="Q386" s="1375"/>
      <c r="R386" s="1376"/>
      <c r="S386" s="268"/>
      <c r="T386" s="270"/>
      <c r="U386" s="180"/>
    </row>
    <row r="387" spans="2:21" ht="37.5" hidden="1" customHeight="1">
      <c r="B387" s="285" t="str">
        <f>IF('⑧1.活動計画変更（販促）'!B82="","",'⑧1.活動計画変更（販促）'!B82)</f>
        <v/>
      </c>
      <c r="C387" s="1359" t="str">
        <f>IF(B387="","",IF('⑧1.活動計画変更（販促）'!D82="","",'⑧1.活動計画変更（販促）'!D82))</f>
        <v/>
      </c>
      <c r="D387" s="1360"/>
      <c r="E387" s="286">
        <f>SUM(E388:E396)</f>
        <v>0</v>
      </c>
      <c r="F387" s="286">
        <f>SUM(F388:F396)</f>
        <v>0</v>
      </c>
      <c r="G387" s="286">
        <f>SUM(G388:G396)</f>
        <v>0</v>
      </c>
      <c r="H387" s="757">
        <f>SUM(H388:H396)</f>
        <v>0</v>
      </c>
      <c r="I387" s="760" t="str">
        <f>IF('⑧1.活動計画変更（販促）'!C83="変更",'⑧1.活動計画変更（販促）'!B82,IF('⑧1.活動計画変更（販促）'!C83="中止",'⑧1.活動計画変更（販促）'!B82,""))</f>
        <v/>
      </c>
      <c r="J387" s="1377" t="str">
        <f>IF('⑧1.活動計画変更（販促）'!C83="変更",'⑧1.活動計画変更（販促）'!D83,"")</f>
        <v/>
      </c>
      <c r="K387" s="1378"/>
      <c r="L387" s="284" t="str">
        <f>IF(SUM(L388:L396)=0,"",SUM(L388:L396))</f>
        <v/>
      </c>
      <c r="M387" s="284" t="str">
        <f>IF(SUM(M388:M396)=0,"",SUM(M388:M396))</f>
        <v/>
      </c>
      <c r="N387" s="284" t="str">
        <f>IF(SUM(N388:N396)=0,"",SUM(N388:N396))</f>
        <v/>
      </c>
      <c r="O387" s="284" t="str">
        <f>IF(SUM(O388:O396)=0,"",SUM(O388:O396))</f>
        <v/>
      </c>
      <c r="P387" s="277"/>
      <c r="Q387" s="1379"/>
      <c r="R387" s="1380"/>
      <c r="S387" s="259"/>
      <c r="T387" s="257"/>
      <c r="U387" s="180"/>
    </row>
    <row r="388" spans="2:21" ht="18.75" hidden="1" customHeight="1">
      <c r="B388" s="1363"/>
      <c r="C388" s="260" t="s">
        <v>147</v>
      </c>
      <c r="D388" s="261"/>
      <c r="E388" s="287">
        <f>SUM(F388:H388)</f>
        <v>0</v>
      </c>
      <c r="F388" s="287" t="str">
        <f>IF($C$387="","",IF('⑧1.活動計画変更（販促）'!$C$82="変更",'⑦2.変更活動積算内訳（販促）'!M388,'①7.積算内訳（販促）'!F387))</f>
        <v/>
      </c>
      <c r="G388" s="287" t="str">
        <f>IF($C$387="","",IF('⑧1.活動計画変更（販促）'!$C$82="変更",'⑦2.変更活動積算内訳（販促）'!N388,'①7.積算内訳（販促）'!G387))</f>
        <v/>
      </c>
      <c r="H388" s="752" t="str">
        <f>IF($C$387="","",IF('⑧1.活動計画変更（販促）'!$C$82="変更",'⑦2.変更活動積算内訳（販促）'!O388,'①7.積算内訳（販促）'!H387))</f>
        <v/>
      </c>
      <c r="I388" s="1779" t="str">
        <f>IF('⑧1.活動計画変更（販促）'!C83="選択","",IF('⑧1.活動計画変更（販促）'!C83="変更",'⑧1.活動計画変更（販促）'!C83,IF('⑧1.活動計画変更（販促）'!C83="中止","中止","")))</f>
        <v/>
      </c>
      <c r="J388" s="260" t="s">
        <v>147</v>
      </c>
      <c r="K388" s="261"/>
      <c r="L388" s="287" t="str">
        <f>IF(SUM(M388:O388)=0,"",SUM(M388:O388))</f>
        <v/>
      </c>
      <c r="M388" s="262"/>
      <c r="N388" s="262"/>
      <c r="O388" s="262"/>
      <c r="P388" s="1366"/>
      <c r="Q388" s="1369"/>
      <c r="R388" s="1370"/>
      <c r="S388" s="268"/>
      <c r="T388" s="270"/>
      <c r="U388" s="180"/>
    </row>
    <row r="389" spans="2:21" ht="18.75" hidden="1" customHeight="1">
      <c r="B389" s="1364"/>
      <c r="C389" s="264" t="s">
        <v>148</v>
      </c>
      <c r="D389" s="265"/>
      <c r="E389" s="288">
        <f t="shared" ref="E389:E395" si="78">SUM(F389:H389)</f>
        <v>0</v>
      </c>
      <c r="F389" s="288" t="str">
        <f>IF($C$387="","",IF('⑧1.活動計画変更（販促）'!$C$82="変更",'⑦2.変更活動積算内訳（販促）'!M389,'①7.積算内訳（販促）'!F388))</f>
        <v/>
      </c>
      <c r="G389" s="288" t="str">
        <f>IF($C$387="","",IF('⑧1.活動計画変更（販促）'!$C$82="変更",'⑦2.変更活動積算内訳（販促）'!N389,'①7.積算内訳（販促）'!G388))</f>
        <v/>
      </c>
      <c r="H389" s="753" t="str">
        <f>IF($C$387="","",IF('⑧1.活動計画変更（販促）'!$C$82="変更",'⑦2.変更活動積算内訳（販促）'!O389,'①7.積算内訳（販促）'!H388))</f>
        <v/>
      </c>
      <c r="I389" s="1780"/>
      <c r="J389" s="264" t="s">
        <v>148</v>
      </c>
      <c r="K389" s="265"/>
      <c r="L389" s="288" t="str">
        <f t="shared" ref="L389:L396" si="79">IF(SUM(M389:O389)=0,"",SUM(M389:O389))</f>
        <v/>
      </c>
      <c r="M389" s="266"/>
      <c r="N389" s="266"/>
      <c r="O389" s="266"/>
      <c r="P389" s="1367"/>
      <c r="Q389" s="1371"/>
      <c r="R389" s="1372"/>
      <c r="S389" s="259"/>
      <c r="T389" s="257"/>
      <c r="U389" s="180"/>
    </row>
    <row r="390" spans="2:21" ht="18.75" hidden="1" customHeight="1">
      <c r="B390" s="1364"/>
      <c r="C390" s="264" t="s">
        <v>149</v>
      </c>
      <c r="D390" s="265"/>
      <c r="E390" s="288">
        <f t="shared" si="78"/>
        <v>0</v>
      </c>
      <c r="F390" s="288" t="str">
        <f>IF($C$387="","",IF('⑧1.活動計画変更（販促）'!$C$82="変更",'⑦2.変更活動積算内訳（販促）'!M390,'①7.積算内訳（販促）'!F389))</f>
        <v/>
      </c>
      <c r="G390" s="288" t="str">
        <f>IF($C$387="","",IF('⑧1.活動計画変更（販促）'!$C$82="変更",'⑦2.変更活動積算内訳（販促）'!N390,'①7.積算内訳（販促）'!G389))</f>
        <v/>
      </c>
      <c r="H390" s="753" t="str">
        <f>IF($C$387="","",IF('⑧1.活動計画変更（販促）'!$C$82="変更",'⑦2.変更活動積算内訳（販促）'!O390,'①7.積算内訳（販促）'!H389))</f>
        <v/>
      </c>
      <c r="I390" s="1780"/>
      <c r="J390" s="264" t="s">
        <v>149</v>
      </c>
      <c r="K390" s="265"/>
      <c r="L390" s="288" t="str">
        <f t="shared" si="79"/>
        <v/>
      </c>
      <c r="M390" s="266"/>
      <c r="N390" s="266"/>
      <c r="O390" s="266"/>
      <c r="P390" s="1367"/>
      <c r="Q390" s="1371"/>
      <c r="R390" s="1372"/>
      <c r="S390" s="259"/>
      <c r="T390" s="257"/>
      <c r="U390" s="180"/>
    </row>
    <row r="391" spans="2:21" ht="18.75" hidden="1" customHeight="1">
      <c r="B391" s="1364"/>
      <c r="C391" s="269" t="s">
        <v>150</v>
      </c>
      <c r="D391" s="265"/>
      <c r="E391" s="288">
        <f t="shared" si="78"/>
        <v>0</v>
      </c>
      <c r="F391" s="288" t="str">
        <f>IF($C$387="","",IF('⑧1.活動計画変更（販促）'!$C$82="変更",'⑦2.変更活動積算内訳（販促）'!M391,'①7.積算内訳（販促）'!F390))</f>
        <v/>
      </c>
      <c r="G391" s="288" t="str">
        <f>IF($C$387="","",IF('⑧1.活動計画変更（販促）'!$C$82="変更",'⑦2.変更活動積算内訳（販促）'!N391,'①7.積算内訳（販促）'!G390))</f>
        <v/>
      </c>
      <c r="H391" s="753" t="str">
        <f>IF($C$387="","",IF('⑧1.活動計画変更（販促）'!$C$82="変更",'⑦2.変更活動積算内訳（販促）'!O391,'①7.積算内訳（販促）'!H390))</f>
        <v/>
      </c>
      <c r="I391" s="1780"/>
      <c r="J391" s="269" t="s">
        <v>150</v>
      </c>
      <c r="K391" s="265"/>
      <c r="L391" s="288" t="str">
        <f t="shared" si="79"/>
        <v/>
      </c>
      <c r="M391" s="266"/>
      <c r="N391" s="266"/>
      <c r="O391" s="266"/>
      <c r="P391" s="1367"/>
      <c r="Q391" s="1371"/>
      <c r="R391" s="1372"/>
      <c r="S391" s="259"/>
      <c r="T391" s="257"/>
      <c r="U391" s="180"/>
    </row>
    <row r="392" spans="2:21" ht="18.75" hidden="1" customHeight="1">
      <c r="B392" s="1364"/>
      <c r="C392" s="264" t="s">
        <v>151</v>
      </c>
      <c r="D392" s="265"/>
      <c r="E392" s="288">
        <f t="shared" si="78"/>
        <v>0</v>
      </c>
      <c r="F392" s="288" t="str">
        <f>IF($C$387="","",IF('⑧1.活動計画変更（販促）'!$C$82="変更",'⑦2.変更活動積算内訳（販促）'!M392,'①7.積算内訳（販促）'!F391))</f>
        <v/>
      </c>
      <c r="G392" s="288" t="str">
        <f>IF($C$387="","",IF('⑧1.活動計画変更（販促）'!$C$82="変更",'⑦2.変更活動積算内訳（販促）'!N392,'①7.積算内訳（販促）'!G391))</f>
        <v/>
      </c>
      <c r="H392" s="753" t="str">
        <f>IF($C$387="","",IF('⑧1.活動計画変更（販促）'!$C$82="変更",'⑦2.変更活動積算内訳（販促）'!O392,'①7.積算内訳（販促）'!H391))</f>
        <v/>
      </c>
      <c r="I392" s="1780"/>
      <c r="J392" s="264" t="s">
        <v>151</v>
      </c>
      <c r="K392" s="265"/>
      <c r="L392" s="288" t="str">
        <f t="shared" si="79"/>
        <v/>
      </c>
      <c r="M392" s="266"/>
      <c r="N392" s="266"/>
      <c r="O392" s="266"/>
      <c r="P392" s="1367"/>
      <c r="Q392" s="1371"/>
      <c r="R392" s="1372"/>
      <c r="S392" s="268"/>
      <c r="T392" s="270"/>
      <c r="U392" s="180"/>
    </row>
    <row r="393" spans="2:21" ht="18.75" hidden="1" customHeight="1">
      <c r="B393" s="1364"/>
      <c r="C393" s="264" t="s">
        <v>152</v>
      </c>
      <c r="D393" s="265"/>
      <c r="E393" s="288">
        <f t="shared" si="78"/>
        <v>0</v>
      </c>
      <c r="F393" s="754" t="str">
        <f>IF($C$387="","",IF('⑧1.活動計画変更（販促）'!$C$82="変更",'⑦2.変更活動積算内訳（販促）'!M393,'①7.積算内訳（販促）'!F392))</f>
        <v/>
      </c>
      <c r="G393" s="754" t="str">
        <f>IF($C$387="","",IF('⑧1.活動計画変更（販促）'!$C$82="変更",'⑦2.変更活動積算内訳（販促）'!N393,'①7.積算内訳（販促）'!G392))</f>
        <v/>
      </c>
      <c r="H393" s="753" t="str">
        <f>IF($C$387="","",IF('⑧1.活動計画変更（販促）'!$C$82="変更",'⑦2.変更活動積算内訳（販促）'!O393,'①7.積算内訳（販促）'!H392))</f>
        <v/>
      </c>
      <c r="I393" s="1780"/>
      <c r="J393" s="264" t="s">
        <v>152</v>
      </c>
      <c r="K393" s="265"/>
      <c r="L393" s="288" t="str">
        <f t="shared" si="79"/>
        <v/>
      </c>
      <c r="M393" s="278"/>
      <c r="N393" s="278"/>
      <c r="O393" s="278"/>
      <c r="P393" s="1367"/>
      <c r="Q393" s="1371"/>
      <c r="R393" s="1372"/>
      <c r="S393" s="268"/>
      <c r="T393" s="270"/>
      <c r="U393" s="180"/>
    </row>
    <row r="394" spans="2:21" ht="18.75" hidden="1" customHeight="1">
      <c r="B394" s="1364"/>
      <c r="C394" s="272" t="s">
        <v>631</v>
      </c>
      <c r="D394" s="265"/>
      <c r="E394" s="288">
        <f t="shared" si="78"/>
        <v>0</v>
      </c>
      <c r="F394" s="288" t="str">
        <f>IF($C$387="","",IF('⑧1.活動計画変更（販促）'!$C$82="変更",'⑦2.変更活動積算内訳（販促）'!M394,'①7.積算内訳（販促）'!F393))</f>
        <v/>
      </c>
      <c r="G394" s="288" t="str">
        <f>IF($C$387="","",IF('⑧1.活動計画変更（販促）'!$C$82="変更",'⑦2.変更活動積算内訳（販促）'!N394,'①7.積算内訳（販促）'!G393))</f>
        <v/>
      </c>
      <c r="H394" s="753" t="str">
        <f>IF($C$387="","",IF('⑧1.活動計画変更（販促）'!$C$82="変更",'⑦2.変更活動積算内訳（販促）'!O394,'①7.積算内訳（販促）'!H393))</f>
        <v/>
      </c>
      <c r="I394" s="1780"/>
      <c r="J394" s="272" t="s">
        <v>631</v>
      </c>
      <c r="K394" s="265"/>
      <c r="L394" s="288" t="str">
        <f t="shared" si="79"/>
        <v/>
      </c>
      <c r="M394" s="266"/>
      <c r="N394" s="266"/>
      <c r="O394" s="266"/>
      <c r="P394" s="1367"/>
      <c r="Q394" s="1371"/>
      <c r="R394" s="1372"/>
      <c r="S394" s="268"/>
      <c r="T394" s="270"/>
      <c r="U394" s="180"/>
    </row>
    <row r="395" spans="2:21" ht="18.75" hidden="1" customHeight="1">
      <c r="B395" s="1364"/>
      <c r="C395" s="264" t="s">
        <v>153</v>
      </c>
      <c r="D395" s="749"/>
      <c r="E395" s="288">
        <f t="shared" si="78"/>
        <v>0</v>
      </c>
      <c r="F395" s="288" t="str">
        <f>IF($C$387="","",IF('⑧1.活動計画変更（販促）'!$C$82="変更",'⑦2.変更活動積算内訳（販促）'!M395,'①7.積算内訳（販促）'!F394))</f>
        <v/>
      </c>
      <c r="G395" s="288" t="str">
        <f>IF($C$387="","",IF('⑧1.活動計画変更（販促）'!$C$82="変更",'⑦2.変更活動積算内訳（販促）'!N395,'①7.積算内訳（販促）'!G394))</f>
        <v/>
      </c>
      <c r="H395" s="753" t="str">
        <f>IF($C$387="","",IF('⑧1.活動計画変更（販促）'!$C$82="変更",'⑦2.変更活動積算内訳（販促）'!O395,'①7.積算内訳（販促）'!H394))</f>
        <v/>
      </c>
      <c r="I395" s="1780"/>
      <c r="J395" s="264" t="s">
        <v>153</v>
      </c>
      <c r="K395" s="265"/>
      <c r="L395" s="288" t="str">
        <f t="shared" si="79"/>
        <v/>
      </c>
      <c r="M395" s="266"/>
      <c r="N395" s="266"/>
      <c r="O395" s="266"/>
      <c r="P395" s="1367"/>
      <c r="Q395" s="1371"/>
      <c r="R395" s="1372"/>
      <c r="S395" s="268"/>
      <c r="T395" s="270"/>
      <c r="U395" s="180"/>
    </row>
    <row r="396" spans="2:21" ht="18.75" hidden="1" customHeight="1" thickBot="1">
      <c r="B396" s="1364"/>
      <c r="C396" s="837" t="s">
        <v>154</v>
      </c>
      <c r="D396" s="758" t="str">
        <f>IF('①7.積算内訳（販促）'!D395="","",'①7.積算内訳（販促）'!D395)</f>
        <v/>
      </c>
      <c r="E396" s="761">
        <f>SUM(F396:H396)</f>
        <v>0</v>
      </c>
      <c r="F396" s="289" t="str">
        <f>IF($C$387="","",IF('⑧1.活動計画変更（販促）'!$C$82="変更",'⑦2.変更活動積算内訳（販促）'!M396,'①7.積算内訳（販促）'!F395))</f>
        <v/>
      </c>
      <c r="G396" s="289" t="str">
        <f>IF($C$387="","",IF('⑧1.活動計画変更（販促）'!$C$82="変更",'⑦2.変更活動積算内訳（販促）'!N396,'①7.積算内訳（販促）'!G395))</f>
        <v/>
      </c>
      <c r="H396" s="755" t="str">
        <f>IF($C$387="","",IF('⑧1.活動計画変更（販促）'!$C$82="変更",'⑦2.変更活動積算内訳（販促）'!O396,'①7.積算内訳（販促）'!H395))</f>
        <v/>
      </c>
      <c r="I396" s="1781"/>
      <c r="J396" s="273" t="s">
        <v>154</v>
      </c>
      <c r="K396" s="274"/>
      <c r="L396" s="761" t="str">
        <f t="shared" si="79"/>
        <v/>
      </c>
      <c r="M396" s="748"/>
      <c r="N396" s="748"/>
      <c r="O396" s="748"/>
      <c r="P396" s="1367"/>
      <c r="Q396" s="1404"/>
      <c r="R396" s="1405"/>
      <c r="S396" s="268"/>
      <c r="T396" s="270"/>
      <c r="U396" s="180"/>
    </row>
    <row r="397" spans="2:21" ht="37.5" hidden="1" customHeight="1">
      <c r="B397" s="285" t="str">
        <f>IF('⑧1.活動計画変更（販促）'!B84="","",'⑧1.活動計画変更（販促）'!B84)</f>
        <v/>
      </c>
      <c r="C397" s="1359" t="str">
        <f>IF(B397="","",IF('⑧1.活動計画変更（販促）'!D84="","",'⑧1.活動計画変更（販促）'!D84))</f>
        <v/>
      </c>
      <c r="D397" s="1360"/>
      <c r="E397" s="286">
        <f>SUM(E398:E406)</f>
        <v>0</v>
      </c>
      <c r="F397" s="286">
        <f>SUM(F398:F406)</f>
        <v>0</v>
      </c>
      <c r="G397" s="286">
        <f>SUM(G398:G406)</f>
        <v>0</v>
      </c>
      <c r="H397" s="757">
        <f>SUM(H398:H406)</f>
        <v>0</v>
      </c>
      <c r="I397" s="760" t="str">
        <f>IF('⑧1.活動計画変更（販促）'!C85="変更",'⑧1.活動計画変更（販促）'!B84,IF('⑧1.活動計画変更（販促）'!C85="中止",'⑧1.活動計画変更（販促）'!B84,""))</f>
        <v/>
      </c>
      <c r="J397" s="1377" t="str">
        <f>IF('⑧1.活動計画変更（販促）'!C85="変更",'⑧1.活動計画変更（販促）'!D85,"")</f>
        <v/>
      </c>
      <c r="K397" s="1378"/>
      <c r="L397" s="286" t="str">
        <f>IF(SUM(L398:L406)=0,"",SUM(L398:L406))</f>
        <v/>
      </c>
      <c r="M397" s="286" t="str">
        <f>IF(SUM(M398:M406)=0,"",SUM(M398:M406))</f>
        <v/>
      </c>
      <c r="N397" s="286" t="str">
        <f>IF(SUM(N398:N406)=0,"",SUM(N398:N406))</f>
        <v/>
      </c>
      <c r="O397" s="286" t="str">
        <f>IF(SUM(O398:O406)=0,"",SUM(O398:O406))</f>
        <v/>
      </c>
      <c r="P397" s="280"/>
      <c r="Q397" s="1361"/>
      <c r="R397" s="1362"/>
      <c r="S397" s="259"/>
      <c r="T397" s="257"/>
      <c r="U397" s="180"/>
    </row>
    <row r="398" spans="2:21" ht="18.75" hidden="1" customHeight="1">
      <c r="B398" s="1363"/>
      <c r="C398" s="260" t="s">
        <v>147</v>
      </c>
      <c r="D398" s="261"/>
      <c r="E398" s="287">
        <f>SUM(F398:H398)</f>
        <v>0</v>
      </c>
      <c r="F398" s="287" t="str">
        <f>IF($C$397="","",IF('⑧1.活動計画変更（販促）'!$C$84="変更",'⑦2.変更活動積算内訳（販促）'!M398,'①7.積算内訳（販促）'!F397))</f>
        <v/>
      </c>
      <c r="G398" s="287" t="str">
        <f>IF($C$397="","",IF('⑧1.活動計画変更（販促）'!$C$84="変更",'⑦2.変更活動積算内訳（販促）'!N398,'①7.積算内訳（販促）'!G397))</f>
        <v/>
      </c>
      <c r="H398" s="752" t="str">
        <f>IF($C$397="","",IF('⑧1.活動計画変更（販促）'!$C$84="変更",'⑦2.変更活動積算内訳（販促）'!O398,'①7.積算内訳（販促）'!H397))</f>
        <v/>
      </c>
      <c r="I398" s="1779" t="str">
        <f>IF('⑧1.活動計画変更（販促）'!C85="選択","",IF('⑧1.活動計画変更（販促）'!C85="変更",'⑧1.活動計画変更（販促）'!C85,IF('⑧1.活動計画変更（販促）'!C85="中止","中止","")))</f>
        <v/>
      </c>
      <c r="J398" s="260" t="s">
        <v>147</v>
      </c>
      <c r="K398" s="261"/>
      <c r="L398" s="287" t="str">
        <f>IF(SUM(M398:O398)=0,"",SUM(M398:O398))</f>
        <v/>
      </c>
      <c r="M398" s="262"/>
      <c r="N398" s="262"/>
      <c r="O398" s="262"/>
      <c r="P398" s="1366"/>
      <c r="Q398" s="1369"/>
      <c r="R398" s="1370"/>
      <c r="S398" s="268"/>
      <c r="T398" s="270"/>
      <c r="U398" s="180"/>
    </row>
    <row r="399" spans="2:21" ht="18.75" hidden="1" customHeight="1">
      <c r="B399" s="1364"/>
      <c r="C399" s="264" t="s">
        <v>148</v>
      </c>
      <c r="D399" s="265"/>
      <c r="E399" s="288">
        <f t="shared" ref="E399:E405" si="80">SUM(F399:H399)</f>
        <v>0</v>
      </c>
      <c r="F399" s="288" t="str">
        <f>IF($C$397="","",IF('⑧1.活動計画変更（販促）'!$C$84="変更",'⑦2.変更活動積算内訳（販促）'!M399,'①7.積算内訳（販促）'!F398))</f>
        <v/>
      </c>
      <c r="G399" s="288" t="str">
        <f>IF($C$397="","",IF('⑧1.活動計画変更（販促）'!$C$84="変更",'⑦2.変更活動積算内訳（販促）'!N399,'①7.積算内訳（販促）'!G398))</f>
        <v/>
      </c>
      <c r="H399" s="753" t="str">
        <f>IF($C$397="","",IF('⑧1.活動計画変更（販促）'!$C$84="変更",'⑦2.変更活動積算内訳（販促）'!O399,'①7.積算内訳（販促）'!H398))</f>
        <v/>
      </c>
      <c r="I399" s="1780"/>
      <c r="J399" s="264" t="s">
        <v>148</v>
      </c>
      <c r="K399" s="265"/>
      <c r="L399" s="288" t="str">
        <f t="shared" ref="L399:L406" si="81">IF(SUM(M399:O399)=0,"",SUM(M399:O399))</f>
        <v/>
      </c>
      <c r="M399" s="266"/>
      <c r="N399" s="266"/>
      <c r="O399" s="266"/>
      <c r="P399" s="1367"/>
      <c r="Q399" s="1371"/>
      <c r="R399" s="1372"/>
      <c r="S399" s="259"/>
      <c r="T399" s="257"/>
      <c r="U399" s="180"/>
    </row>
    <row r="400" spans="2:21" ht="18.75" hidden="1" customHeight="1">
      <c r="B400" s="1364"/>
      <c r="C400" s="264" t="s">
        <v>149</v>
      </c>
      <c r="D400" s="265"/>
      <c r="E400" s="288">
        <f t="shared" si="80"/>
        <v>0</v>
      </c>
      <c r="F400" s="288" t="str">
        <f>IF($C$397="","",IF('⑧1.活動計画変更（販促）'!$C$84="変更",'⑦2.変更活動積算内訳（販促）'!M400,'①7.積算内訳（販促）'!F399))</f>
        <v/>
      </c>
      <c r="G400" s="288" t="str">
        <f>IF($C$397="","",IF('⑧1.活動計画変更（販促）'!$C$84="変更",'⑦2.変更活動積算内訳（販促）'!N400,'①7.積算内訳（販促）'!G399))</f>
        <v/>
      </c>
      <c r="H400" s="753" t="str">
        <f>IF($C$397="","",IF('⑧1.活動計画変更（販促）'!$C$84="変更",'⑦2.変更活動積算内訳（販促）'!O400,'①7.積算内訳（販促）'!H399))</f>
        <v/>
      </c>
      <c r="I400" s="1780"/>
      <c r="J400" s="264" t="s">
        <v>149</v>
      </c>
      <c r="K400" s="265"/>
      <c r="L400" s="288" t="str">
        <f t="shared" si="81"/>
        <v/>
      </c>
      <c r="M400" s="266"/>
      <c r="N400" s="266"/>
      <c r="O400" s="266"/>
      <c r="P400" s="1367"/>
      <c r="Q400" s="1371"/>
      <c r="R400" s="1372"/>
      <c r="S400" s="259"/>
      <c r="T400" s="257"/>
      <c r="U400" s="180"/>
    </row>
    <row r="401" spans="2:21" ht="18.75" hidden="1" customHeight="1">
      <c r="B401" s="1364"/>
      <c r="C401" s="269" t="s">
        <v>150</v>
      </c>
      <c r="D401" s="265"/>
      <c r="E401" s="288">
        <f t="shared" si="80"/>
        <v>0</v>
      </c>
      <c r="F401" s="288" t="str">
        <f>IF($C$397="","",IF('⑧1.活動計画変更（販促）'!$C$84="変更",'⑦2.変更活動積算内訳（販促）'!M401,'①7.積算内訳（販促）'!F400))</f>
        <v/>
      </c>
      <c r="G401" s="288" t="str">
        <f>IF($C$397="","",IF('⑧1.活動計画変更（販促）'!$C$84="変更",'⑦2.変更活動積算内訳（販促）'!N401,'①7.積算内訳（販促）'!G400))</f>
        <v/>
      </c>
      <c r="H401" s="753" t="str">
        <f>IF($C$397="","",IF('⑧1.活動計画変更（販促）'!$C$84="変更",'⑦2.変更活動積算内訳（販促）'!O401,'①7.積算内訳（販促）'!H400))</f>
        <v/>
      </c>
      <c r="I401" s="1780"/>
      <c r="J401" s="269" t="s">
        <v>150</v>
      </c>
      <c r="K401" s="265"/>
      <c r="L401" s="288" t="str">
        <f t="shared" si="81"/>
        <v/>
      </c>
      <c r="M401" s="266"/>
      <c r="N401" s="266"/>
      <c r="O401" s="266"/>
      <c r="P401" s="1367"/>
      <c r="Q401" s="1371"/>
      <c r="R401" s="1372"/>
      <c r="S401" s="259"/>
      <c r="T401" s="257"/>
      <c r="U401" s="180"/>
    </row>
    <row r="402" spans="2:21" ht="18.75" hidden="1" customHeight="1">
      <c r="B402" s="1364"/>
      <c r="C402" s="264" t="s">
        <v>151</v>
      </c>
      <c r="D402" s="265"/>
      <c r="E402" s="288">
        <f t="shared" si="80"/>
        <v>0</v>
      </c>
      <c r="F402" s="288" t="str">
        <f>IF($C$397="","",IF('⑧1.活動計画変更（販促）'!$C$84="変更",'⑦2.変更活動積算内訳（販促）'!M402,'①7.積算内訳（販促）'!F401))</f>
        <v/>
      </c>
      <c r="G402" s="288" t="str">
        <f>IF($C$397="","",IF('⑧1.活動計画変更（販促）'!$C$84="変更",'⑦2.変更活動積算内訳（販促）'!N402,'①7.積算内訳（販促）'!G401))</f>
        <v/>
      </c>
      <c r="H402" s="753" t="str">
        <f>IF($C$397="","",IF('⑧1.活動計画変更（販促）'!$C$84="変更",'⑦2.変更活動積算内訳（販促）'!O402,'①7.積算内訳（販促）'!H401))</f>
        <v/>
      </c>
      <c r="I402" s="1780"/>
      <c r="J402" s="264" t="s">
        <v>151</v>
      </c>
      <c r="K402" s="265"/>
      <c r="L402" s="288" t="str">
        <f t="shared" si="81"/>
        <v/>
      </c>
      <c r="M402" s="266"/>
      <c r="N402" s="266"/>
      <c r="O402" s="266"/>
      <c r="P402" s="1367"/>
      <c r="Q402" s="1371"/>
      <c r="R402" s="1372"/>
      <c r="S402" s="268"/>
      <c r="T402" s="270"/>
      <c r="U402" s="180"/>
    </row>
    <row r="403" spans="2:21" ht="18.75" hidden="1" customHeight="1">
      <c r="B403" s="1364"/>
      <c r="C403" s="264" t="s">
        <v>152</v>
      </c>
      <c r="D403" s="265"/>
      <c r="E403" s="288">
        <f t="shared" si="80"/>
        <v>0</v>
      </c>
      <c r="F403" s="754" t="str">
        <f>IF($C$397="","",IF('⑧1.活動計画変更（販促）'!$C$84="変更",'⑦2.変更活動積算内訳（販促）'!M403,'①7.積算内訳（販促）'!F402))</f>
        <v/>
      </c>
      <c r="G403" s="754" t="str">
        <f>IF($C$397="","",IF('⑧1.活動計画変更（販促）'!$C$84="変更",'⑦2.変更活動積算内訳（販促）'!N403,'①7.積算内訳（販促）'!G402))</f>
        <v/>
      </c>
      <c r="H403" s="753" t="str">
        <f>IF($C$397="","",IF('⑧1.活動計画変更（販促）'!$C$84="変更",'⑦2.変更活動積算内訳（販促）'!O403,'①7.積算内訳（販促）'!H402))</f>
        <v/>
      </c>
      <c r="I403" s="1780"/>
      <c r="J403" s="264" t="s">
        <v>152</v>
      </c>
      <c r="K403" s="265"/>
      <c r="L403" s="288" t="str">
        <f t="shared" si="81"/>
        <v/>
      </c>
      <c r="M403" s="278"/>
      <c r="N403" s="278"/>
      <c r="O403" s="278"/>
      <c r="P403" s="1367"/>
      <c r="Q403" s="1373"/>
      <c r="R403" s="1374"/>
      <c r="S403" s="268"/>
      <c r="T403" s="270"/>
      <c r="U403" s="180"/>
    </row>
    <row r="404" spans="2:21" ht="18.75" hidden="1" customHeight="1">
      <c r="B404" s="1364"/>
      <c r="C404" s="272" t="s">
        <v>631</v>
      </c>
      <c r="D404" s="265"/>
      <c r="E404" s="288">
        <f t="shared" si="80"/>
        <v>0</v>
      </c>
      <c r="F404" s="288" t="str">
        <f>IF($C$397="","",IF('⑧1.活動計画変更（販促）'!$C$84="変更",'⑦2.変更活動積算内訳（販促）'!M404,'①7.積算内訳（販促）'!F403))</f>
        <v/>
      </c>
      <c r="G404" s="288" t="str">
        <f>IF($C$397="","",IF('⑧1.活動計画変更（販促）'!$C$84="変更",'⑦2.変更活動積算内訳（販促）'!N404,'①7.積算内訳（販促）'!G403))</f>
        <v/>
      </c>
      <c r="H404" s="753" t="str">
        <f>IF($C$397="","",IF('⑧1.活動計画変更（販促）'!$C$84="変更",'⑦2.変更活動積算内訳（販促）'!O404,'①7.積算内訳（販促）'!H403))</f>
        <v/>
      </c>
      <c r="I404" s="1780"/>
      <c r="J404" s="272" t="s">
        <v>631</v>
      </c>
      <c r="K404" s="265"/>
      <c r="L404" s="288" t="str">
        <f t="shared" si="81"/>
        <v/>
      </c>
      <c r="M404" s="266"/>
      <c r="N404" s="266"/>
      <c r="O404" s="266"/>
      <c r="P404" s="1367"/>
      <c r="Q404" s="1371"/>
      <c r="R404" s="1372"/>
      <c r="S404" s="268"/>
      <c r="T404" s="270"/>
      <c r="U404" s="180"/>
    </row>
    <row r="405" spans="2:21" ht="18.75" hidden="1" customHeight="1">
      <c r="B405" s="1364"/>
      <c r="C405" s="264" t="s">
        <v>153</v>
      </c>
      <c r="D405" s="265"/>
      <c r="E405" s="288">
        <f t="shared" si="80"/>
        <v>0</v>
      </c>
      <c r="F405" s="288" t="str">
        <f>IF($C$397="","",IF('⑧1.活動計画変更（販促）'!$C$84="変更",'⑦2.変更活動積算内訳（販促）'!M405,'①7.積算内訳（販促）'!F404))</f>
        <v/>
      </c>
      <c r="G405" s="288" t="str">
        <f>IF($C$397="","",IF('⑧1.活動計画変更（販促）'!$C$84="変更",'⑦2.変更活動積算内訳（販促）'!N405,'①7.積算内訳（販促）'!G404))</f>
        <v/>
      </c>
      <c r="H405" s="753" t="str">
        <f>IF($C$397="","",IF('⑧1.活動計画変更（販促）'!$C$84="変更",'⑦2.変更活動積算内訳（販促）'!O405,'①7.積算内訳（販促）'!H404))</f>
        <v/>
      </c>
      <c r="I405" s="1780"/>
      <c r="J405" s="264" t="s">
        <v>153</v>
      </c>
      <c r="K405" s="265"/>
      <c r="L405" s="288" t="str">
        <f t="shared" si="81"/>
        <v/>
      </c>
      <c r="M405" s="266"/>
      <c r="N405" s="266"/>
      <c r="O405" s="266"/>
      <c r="P405" s="1367"/>
      <c r="Q405" s="1371"/>
      <c r="R405" s="1372"/>
      <c r="S405" s="268"/>
      <c r="T405" s="270"/>
      <c r="U405" s="180"/>
    </row>
    <row r="406" spans="2:21" ht="18.75" hidden="1" customHeight="1" thickBot="1">
      <c r="B406" s="1365"/>
      <c r="C406" s="273" t="s">
        <v>154</v>
      </c>
      <c r="D406" s="758" t="str">
        <f>IF('①7.積算内訳（販促）'!D405="","",'①7.積算内訳（販促）'!D405)</f>
        <v/>
      </c>
      <c r="E406" s="289">
        <f>SUM(F406:H406)</f>
        <v>0</v>
      </c>
      <c r="F406" s="289" t="str">
        <f>IF($C$397="","",IF('⑧1.活動計画変更（販促）'!$C$84="変更",'⑦2.変更活動積算内訳（販促）'!M406,'①7.積算内訳（販促）'!F405))</f>
        <v/>
      </c>
      <c r="G406" s="289" t="str">
        <f>IF($C$397="","",IF('⑧1.活動計画変更（販促）'!$C$84="変更",'⑦2.変更活動積算内訳（販促）'!N406,'①7.積算内訳（販促）'!G405))</f>
        <v/>
      </c>
      <c r="H406" s="755" t="str">
        <f>IF($C$397="","",IF('⑧1.活動計画変更（販促）'!$C$84="変更",'⑦2.変更活動積算内訳（販促）'!O406,'①7.積算内訳（販促）'!H405))</f>
        <v/>
      </c>
      <c r="I406" s="1781"/>
      <c r="J406" s="273" t="s">
        <v>154</v>
      </c>
      <c r="K406" s="274"/>
      <c r="L406" s="289" t="str">
        <f t="shared" si="81"/>
        <v/>
      </c>
      <c r="M406" s="275"/>
      <c r="N406" s="275"/>
      <c r="O406" s="275"/>
      <c r="P406" s="1368"/>
      <c r="Q406" s="1375"/>
      <c r="R406" s="1376"/>
      <c r="S406" s="268"/>
      <c r="T406" s="270"/>
      <c r="U406" s="180"/>
    </row>
    <row r="407" spans="2:21" ht="40.5" hidden="1" customHeight="1">
      <c r="B407" s="285" t="str">
        <f>IF('⑧1.活動計画変更（販促）'!B86="","",'⑧1.活動計画変更（販促）'!B86)</f>
        <v/>
      </c>
      <c r="C407" s="1359" t="str">
        <f>IF(B407="","",IF('⑧1.活動計画変更（販促）'!D86="","",'⑧1.活動計画変更（販促）'!D86))</f>
        <v/>
      </c>
      <c r="D407" s="1360"/>
      <c r="E407" s="286">
        <f>SUM(E408:E416)</f>
        <v>0</v>
      </c>
      <c r="F407" s="286">
        <f>SUM(F408:F416)</f>
        <v>0</v>
      </c>
      <c r="G407" s="286">
        <f>SUM(G408:G416)</f>
        <v>0</v>
      </c>
      <c r="H407" s="757">
        <f>SUM(H408:H416)</f>
        <v>0</v>
      </c>
      <c r="I407" s="760" t="str">
        <f>IF('⑧1.活動計画変更（販促）'!C87="変更",'⑧1.活動計画変更（販促）'!B86,IF('⑧1.活動計画変更（販促）'!C87="中止",'⑧1.活動計画変更（販促）'!B86,""))</f>
        <v/>
      </c>
      <c r="J407" s="1377" t="str">
        <f>IF('⑧1.活動計画変更（販促）'!C87="変更",'⑧1.活動計画変更（販促）'!D87,"")</f>
        <v/>
      </c>
      <c r="K407" s="1378"/>
      <c r="L407" s="284" t="str">
        <f>IF(SUM(L408:L416)=0,"",SUM(L408:L416))</f>
        <v/>
      </c>
      <c r="M407" s="284" t="str">
        <f>IF(SUM(M408:M416)=0,"",SUM(M408:M416))</f>
        <v/>
      </c>
      <c r="N407" s="284" t="str">
        <f>IF(SUM(N408:N416)=0,"",SUM(N408:N416))</f>
        <v/>
      </c>
      <c r="O407" s="284" t="str">
        <f>IF(SUM(O408:O416)=0,"",SUM(O408:O416))</f>
        <v/>
      </c>
      <c r="P407" s="279"/>
      <c r="Q407" s="1383"/>
      <c r="R407" s="1384"/>
      <c r="S407" s="259"/>
      <c r="T407" s="146"/>
      <c r="U407" s="180"/>
    </row>
    <row r="408" spans="2:21" ht="18.75" hidden="1" customHeight="1">
      <c r="B408" s="1363"/>
      <c r="C408" s="260" t="s">
        <v>147</v>
      </c>
      <c r="D408" s="261"/>
      <c r="E408" s="287">
        <f>SUM(F408:H408)</f>
        <v>0</v>
      </c>
      <c r="F408" s="287" t="str">
        <f>IF($C$407="","",IF('⑧1.活動計画変更（販促）'!$C$86="変更",'⑦2.変更活動積算内訳（販促）'!M408,'①7.積算内訳（販促）'!F407))</f>
        <v/>
      </c>
      <c r="G408" s="287" t="str">
        <f>IF($C$407="","",IF('⑧1.活動計画変更（販促）'!$C$86="変更",'⑦2.変更活動積算内訳（販促）'!N408,'①7.積算内訳（販促）'!G407))</f>
        <v/>
      </c>
      <c r="H408" s="752" t="str">
        <f>IF($C$407="","",IF('⑧1.活動計画変更（販促）'!$C$86="変更",'⑦2.変更活動積算内訳（販促）'!O408,'①7.積算内訳（販促）'!H407))</f>
        <v/>
      </c>
      <c r="I408" s="1779" t="str">
        <f>IF('⑧1.活動計画変更（販促）'!C87="選択","",IF('⑧1.活動計画変更（販促）'!C87="変更",'⑧1.活動計画変更（販促）'!C87,IF('⑧1.活動計画変更（販促）'!C87="中止","中止","")))</f>
        <v/>
      </c>
      <c r="J408" s="260" t="s">
        <v>147</v>
      </c>
      <c r="K408" s="261"/>
      <c r="L408" s="287" t="str">
        <f>IF(SUM(M408:O408)=0,"",SUM(M408:O408))</f>
        <v/>
      </c>
      <c r="M408" s="262"/>
      <c r="N408" s="262"/>
      <c r="O408" s="262"/>
      <c r="P408" s="1385"/>
      <c r="Q408" s="1369"/>
      <c r="R408" s="1370"/>
      <c r="S408" s="259"/>
      <c r="T408" s="151"/>
      <c r="U408" s="180"/>
    </row>
    <row r="409" spans="2:21" ht="18.75" hidden="1" customHeight="1">
      <c r="B409" s="1364"/>
      <c r="C409" s="264" t="s">
        <v>148</v>
      </c>
      <c r="D409" s="265"/>
      <c r="E409" s="288">
        <f t="shared" ref="E409:E415" si="82">SUM(F409:H409)</f>
        <v>0</v>
      </c>
      <c r="F409" s="288" t="str">
        <f>IF($C$407="","",IF('⑧1.活動計画変更（販促）'!$C$86="変更",'⑦2.変更活動積算内訳（販促）'!M409,'①7.積算内訳（販促）'!F408))</f>
        <v/>
      </c>
      <c r="G409" s="288" t="str">
        <f>IF($C$407="","",IF('⑧1.活動計画変更（販促）'!$C$86="変更",'⑦2.変更活動積算内訳（販促）'!N409,'①7.積算内訳（販促）'!G408))</f>
        <v/>
      </c>
      <c r="H409" s="753" t="str">
        <f>IF($C$407="","",IF('⑧1.活動計画変更（販促）'!$C$86="変更",'⑦2.変更活動積算内訳（販促）'!O409,'①7.積算内訳（販促）'!H408))</f>
        <v/>
      </c>
      <c r="I409" s="1780"/>
      <c r="J409" s="264" t="s">
        <v>148</v>
      </c>
      <c r="K409" s="265"/>
      <c r="L409" s="288" t="str">
        <f t="shared" ref="L409:L416" si="83">IF(SUM(M409:O409)=0,"",SUM(M409:O409))</f>
        <v/>
      </c>
      <c r="M409" s="266"/>
      <c r="N409" s="266"/>
      <c r="O409" s="266"/>
      <c r="P409" s="1367"/>
      <c r="Q409" s="1371"/>
      <c r="R409" s="1372"/>
      <c r="S409" s="268"/>
      <c r="T409" s="412"/>
      <c r="U409" s="180"/>
    </row>
    <row r="410" spans="2:21" ht="18.75" hidden="1" customHeight="1">
      <c r="B410" s="1364"/>
      <c r="C410" s="264" t="s">
        <v>149</v>
      </c>
      <c r="D410" s="265"/>
      <c r="E410" s="288">
        <f t="shared" si="82"/>
        <v>0</v>
      </c>
      <c r="F410" s="288" t="str">
        <f>IF($C$407="","",IF('⑧1.活動計画変更（販促）'!$C$86="変更",'⑦2.変更活動積算内訳（販促）'!M410,'①7.積算内訳（販促）'!F409))</f>
        <v/>
      </c>
      <c r="G410" s="288" t="str">
        <f>IF($C$407="","",IF('⑧1.活動計画変更（販促）'!$C$86="変更",'⑦2.変更活動積算内訳（販促）'!N410,'①7.積算内訳（販促）'!G409))</f>
        <v/>
      </c>
      <c r="H410" s="753" t="str">
        <f>IF($C$407="","",IF('⑧1.活動計画変更（販促）'!$C$86="変更",'⑦2.変更活動積算内訳（販促）'!O410,'①7.積算内訳（販促）'!H409))</f>
        <v/>
      </c>
      <c r="I410" s="1780"/>
      <c r="J410" s="264" t="s">
        <v>149</v>
      </c>
      <c r="K410" s="265"/>
      <c r="L410" s="288" t="str">
        <f t="shared" si="83"/>
        <v/>
      </c>
      <c r="M410" s="266"/>
      <c r="N410" s="266"/>
      <c r="O410" s="266"/>
      <c r="P410" s="1367"/>
      <c r="Q410" s="1371"/>
      <c r="R410" s="1372"/>
      <c r="S410" s="268"/>
      <c r="T410" s="146"/>
      <c r="U410" s="180"/>
    </row>
    <row r="411" spans="2:21" ht="18.75" hidden="1" customHeight="1">
      <c r="B411" s="1364"/>
      <c r="C411" s="269" t="s">
        <v>150</v>
      </c>
      <c r="D411" s="265"/>
      <c r="E411" s="288">
        <f t="shared" si="82"/>
        <v>0</v>
      </c>
      <c r="F411" s="288" t="str">
        <f>IF($C$407="","",IF('⑧1.活動計画変更（販促）'!$C$86="変更",'⑦2.変更活動積算内訳（販促）'!M411,'①7.積算内訳（販促）'!F410))</f>
        <v/>
      </c>
      <c r="G411" s="288" t="str">
        <f>IF($C$407="","",IF('⑧1.活動計画変更（販促）'!$C$86="変更",'⑦2.変更活動積算内訳（販促）'!N411,'①7.積算内訳（販促）'!G410))</f>
        <v/>
      </c>
      <c r="H411" s="753" t="str">
        <f>IF($C$407="","",IF('⑧1.活動計画変更（販促）'!$C$86="変更",'⑦2.変更活動積算内訳（販促）'!O411,'①7.積算内訳（販促）'!H410))</f>
        <v/>
      </c>
      <c r="I411" s="1780"/>
      <c r="J411" s="269" t="s">
        <v>150</v>
      </c>
      <c r="K411" s="265"/>
      <c r="L411" s="288" t="str">
        <f t="shared" si="83"/>
        <v/>
      </c>
      <c r="M411" s="266"/>
      <c r="N411" s="266"/>
      <c r="O411" s="266"/>
      <c r="P411" s="1367"/>
      <c r="Q411" s="1371"/>
      <c r="R411" s="1372"/>
      <c r="S411" s="268"/>
      <c r="T411" s="668"/>
      <c r="U411" s="180"/>
    </row>
    <row r="412" spans="2:21" ht="18.75" hidden="1" customHeight="1">
      <c r="B412" s="1364"/>
      <c r="C412" s="264" t="s">
        <v>151</v>
      </c>
      <c r="D412" s="265"/>
      <c r="E412" s="288">
        <f t="shared" si="82"/>
        <v>0</v>
      </c>
      <c r="F412" s="288" t="str">
        <f>IF($C$407="","",IF('⑧1.活動計画変更（販促）'!$C$86="変更",'⑦2.変更活動積算内訳（販促）'!M412,'①7.積算内訳（販促）'!F411))</f>
        <v/>
      </c>
      <c r="G412" s="288" t="str">
        <f>IF($C$407="","",IF('⑧1.活動計画変更（販促）'!$C$86="変更",'⑦2.変更活動積算内訳（販促）'!N412,'①7.積算内訳（販促）'!G411))</f>
        <v/>
      </c>
      <c r="H412" s="753" t="str">
        <f>IF($C$407="","",IF('⑧1.活動計画変更（販促）'!$C$86="変更",'⑦2.変更活動積算内訳（販促）'!O412,'①7.積算内訳（販促）'!H411))</f>
        <v/>
      </c>
      <c r="I412" s="1780"/>
      <c r="J412" s="264" t="s">
        <v>151</v>
      </c>
      <c r="K412" s="265"/>
      <c r="L412" s="288" t="str">
        <f t="shared" si="83"/>
        <v/>
      </c>
      <c r="M412" s="266"/>
      <c r="N412" s="266"/>
      <c r="O412" s="266"/>
      <c r="P412" s="1367"/>
      <c r="Q412" s="1371"/>
      <c r="R412" s="1372"/>
      <c r="S412" s="259"/>
      <c r="T412" s="257"/>
      <c r="U412" s="180"/>
    </row>
    <row r="413" spans="2:21" ht="18.75" hidden="1" customHeight="1">
      <c r="B413" s="1364"/>
      <c r="C413" s="264" t="s">
        <v>152</v>
      </c>
      <c r="D413" s="265"/>
      <c r="E413" s="288">
        <f t="shared" si="82"/>
        <v>0</v>
      </c>
      <c r="F413" s="754" t="str">
        <f>IF($C$407="","",IF('⑧1.活動計画変更（販促）'!$C$86="変更",'⑦2.変更活動積算内訳（販促）'!M413,'①7.積算内訳（販促）'!F412))</f>
        <v/>
      </c>
      <c r="G413" s="754" t="str">
        <f>IF($C$407="","",IF('⑧1.活動計画変更（販促）'!$C$86="変更",'⑦2.変更活動積算内訳（販促）'!N413,'①7.積算内訳（販促）'!G412))</f>
        <v/>
      </c>
      <c r="H413" s="753" t="str">
        <f>IF($C$407="","",IF('⑧1.活動計画変更（販促）'!$C$86="変更",'⑦2.変更活動積算内訳（販促）'!O413,'①7.積算内訳（販促）'!H412))</f>
        <v/>
      </c>
      <c r="I413" s="1780"/>
      <c r="J413" s="264" t="s">
        <v>152</v>
      </c>
      <c r="K413" s="265"/>
      <c r="L413" s="288" t="str">
        <f t="shared" si="83"/>
        <v/>
      </c>
      <c r="M413" s="278"/>
      <c r="N413" s="278"/>
      <c r="O413" s="278"/>
      <c r="P413" s="1367"/>
      <c r="Q413" s="1373"/>
      <c r="R413" s="1374"/>
      <c r="S413" s="259"/>
      <c r="T413" s="257"/>
      <c r="U413" s="180"/>
    </row>
    <row r="414" spans="2:21" ht="18.75" hidden="1" customHeight="1">
      <c r="B414" s="1364"/>
      <c r="C414" s="272" t="s">
        <v>631</v>
      </c>
      <c r="D414" s="265"/>
      <c r="E414" s="288">
        <f t="shared" si="82"/>
        <v>0</v>
      </c>
      <c r="F414" s="288" t="str">
        <f>IF($C$407="","",IF('⑧1.活動計画変更（販促）'!$C$86="変更",'⑦2.変更活動積算内訳（販促）'!M414,'①7.積算内訳（販促）'!F413))</f>
        <v/>
      </c>
      <c r="G414" s="288" t="str">
        <f>IF($C$407="","",IF('⑧1.活動計画変更（販促）'!$C$86="変更",'⑦2.変更活動積算内訳（販促）'!N414,'①7.積算内訳（販促）'!G413))</f>
        <v/>
      </c>
      <c r="H414" s="753" t="str">
        <f>IF($C$407="","",IF('⑧1.活動計画変更（販促）'!$C$86="変更",'⑦2.変更活動積算内訳（販促）'!O414,'①7.積算内訳（販促）'!H413))</f>
        <v/>
      </c>
      <c r="I414" s="1780"/>
      <c r="J414" s="272" t="s">
        <v>631</v>
      </c>
      <c r="K414" s="265"/>
      <c r="L414" s="288" t="str">
        <f t="shared" si="83"/>
        <v/>
      </c>
      <c r="M414" s="266"/>
      <c r="N414" s="266"/>
      <c r="O414" s="266"/>
      <c r="P414" s="1367"/>
      <c r="Q414" s="1371"/>
      <c r="R414" s="1372"/>
      <c r="S414" s="259"/>
      <c r="T414" s="257"/>
      <c r="U414" s="180"/>
    </row>
    <row r="415" spans="2:21" ht="18.75" hidden="1" customHeight="1">
      <c r="B415" s="1364"/>
      <c r="C415" s="264" t="s">
        <v>153</v>
      </c>
      <c r="D415" s="265"/>
      <c r="E415" s="288">
        <f t="shared" si="82"/>
        <v>0</v>
      </c>
      <c r="F415" s="288" t="str">
        <f>IF($C$407="","",IF('⑧1.活動計画変更（販促）'!$C$86="変更",'⑦2.変更活動積算内訳（販促）'!M415,'①7.積算内訳（販促）'!F414))</f>
        <v/>
      </c>
      <c r="G415" s="288" t="str">
        <f>IF($C$407="","",IF('⑧1.活動計画変更（販促）'!$C$86="変更",'⑦2.変更活動積算内訳（販促）'!N415,'①7.積算内訳（販促）'!G414))</f>
        <v/>
      </c>
      <c r="H415" s="753" t="str">
        <f>IF($C$407="","",IF('⑧1.活動計画変更（販促）'!$C$86="変更",'⑦2.変更活動積算内訳（販促）'!O415,'①7.積算内訳（販促）'!H414))</f>
        <v/>
      </c>
      <c r="I415" s="1780"/>
      <c r="J415" s="264" t="s">
        <v>153</v>
      </c>
      <c r="K415" s="265"/>
      <c r="L415" s="288" t="str">
        <f t="shared" si="83"/>
        <v/>
      </c>
      <c r="M415" s="266"/>
      <c r="N415" s="266"/>
      <c r="O415" s="266"/>
      <c r="P415" s="1367"/>
      <c r="Q415" s="1371"/>
      <c r="R415" s="1372"/>
      <c r="S415" s="259"/>
      <c r="T415" s="257"/>
      <c r="U415" s="180"/>
    </row>
    <row r="416" spans="2:21" ht="18.75" hidden="1" customHeight="1" thickBot="1">
      <c r="B416" s="1365"/>
      <c r="C416" s="273" t="s">
        <v>154</v>
      </c>
      <c r="D416" s="758" t="str">
        <f>IF('①7.積算内訳（販促）'!D415="","",'①7.積算内訳（販促）'!D415)</f>
        <v/>
      </c>
      <c r="E416" s="289">
        <f>SUM(F416:H416)</f>
        <v>0</v>
      </c>
      <c r="F416" s="289" t="str">
        <f>IF($C$407="","",IF('⑧1.活動計画変更（販促）'!$C$86="変更",'⑦2.変更活動積算内訳（販促）'!M416,'①7.積算内訳（販促）'!F415))</f>
        <v/>
      </c>
      <c r="G416" s="289" t="str">
        <f>IF($C$407="","",IF('⑧1.活動計画変更（販促）'!$C$86="変更",'⑦2.変更活動積算内訳（販促）'!N416,'①7.積算内訳（販促）'!G415))</f>
        <v/>
      </c>
      <c r="H416" s="755" t="str">
        <f>IF($C$407="","",IF('⑧1.活動計画変更（販促）'!$C$86="変更",'⑦2.変更活動積算内訳（販促）'!O416,'①7.積算内訳（販促）'!H415))</f>
        <v/>
      </c>
      <c r="I416" s="1781"/>
      <c r="J416" s="273" t="s">
        <v>154</v>
      </c>
      <c r="K416" s="274"/>
      <c r="L416" s="289" t="str">
        <f t="shared" si="83"/>
        <v/>
      </c>
      <c r="M416" s="275"/>
      <c r="N416" s="275"/>
      <c r="O416" s="275"/>
      <c r="P416" s="1368"/>
      <c r="Q416" s="1375"/>
      <c r="R416" s="1376"/>
      <c r="S416" s="259"/>
      <c r="T416" s="257"/>
      <c r="U416" s="180"/>
    </row>
    <row r="417" spans="2:21" ht="37.5" hidden="1" customHeight="1">
      <c r="B417" s="285" t="str">
        <f>IF('⑧1.活動計画変更（販促）'!B88="","",'⑧1.活動計画変更（販促）'!B88)</f>
        <v/>
      </c>
      <c r="C417" s="1359" t="str">
        <f>IF(B417="","",IF('⑧1.活動計画変更（販促）'!D88="","",'⑧1.活動計画変更（販促）'!D88))</f>
        <v/>
      </c>
      <c r="D417" s="1360"/>
      <c r="E417" s="286">
        <f>SUM(E418:E426)</f>
        <v>0</v>
      </c>
      <c r="F417" s="286">
        <f>SUM(F418:F426)</f>
        <v>0</v>
      </c>
      <c r="G417" s="286">
        <f>SUM(G418:G426)</f>
        <v>0</v>
      </c>
      <c r="H417" s="757">
        <f>SUM(H418:H426)</f>
        <v>0</v>
      </c>
      <c r="I417" s="760" t="str">
        <f>IF('⑧1.活動計画変更（販促）'!C89="変更",'⑧1.活動計画変更（販促）'!B88,IF('⑧1.活動計画変更（販促）'!C89="中止",'⑧1.活動計画変更（販促）'!B88,""))</f>
        <v/>
      </c>
      <c r="J417" s="1377" t="str">
        <f>IF('⑧1.活動計画変更（販促）'!C89="変更",'⑧1.活動計画変更（販促）'!D89,"")</f>
        <v/>
      </c>
      <c r="K417" s="1378"/>
      <c r="L417" s="284" t="str">
        <f>IF(SUM(L418:L426)=0,"",SUM(L418:L426))</f>
        <v/>
      </c>
      <c r="M417" s="284" t="str">
        <f>IF(SUM(M418:M426)=0,"",SUM(M418:M426))</f>
        <v/>
      </c>
      <c r="N417" s="284" t="str">
        <f>IF(SUM(N418:N426)=0,"",SUM(N418:N426))</f>
        <v/>
      </c>
      <c r="O417" s="284" t="str">
        <f>IF(SUM(O418:O426)=0,"",SUM(O418:O426))</f>
        <v/>
      </c>
      <c r="P417" s="277"/>
      <c r="Q417" s="1379"/>
      <c r="R417" s="1380"/>
      <c r="S417" s="259"/>
      <c r="T417" s="257"/>
      <c r="U417" s="180"/>
    </row>
    <row r="418" spans="2:21" ht="18.75" hidden="1" customHeight="1">
      <c r="B418" s="1363"/>
      <c r="C418" s="260" t="s">
        <v>147</v>
      </c>
      <c r="D418" s="261"/>
      <c r="E418" s="287">
        <f>SUM(F418:H418)</f>
        <v>0</v>
      </c>
      <c r="F418" s="287" t="str">
        <f>IF($C$417="","",IF('⑧1.活動計画変更（販促）'!$C$88="変更",'⑦2.変更活動積算内訳（販促）'!M418,'①7.積算内訳（販促）'!F417))</f>
        <v/>
      </c>
      <c r="G418" s="287" t="str">
        <f>IF($C$417="","",IF('⑧1.活動計画変更（販促）'!$C$88="変更",'⑦2.変更活動積算内訳（販促）'!N418,'①7.積算内訳（販促）'!G417))</f>
        <v/>
      </c>
      <c r="H418" s="752" t="str">
        <f>IF($C$417="","",IF('⑧1.活動計画変更（販促）'!$C$88="変更",'⑦2.変更活動積算内訳（販促）'!O418,'①7.積算内訳（販促）'!H417))</f>
        <v/>
      </c>
      <c r="I418" s="1779" t="str">
        <f>IF('⑧1.活動計画変更（販促）'!C89="選択","",IF('⑧1.活動計画変更（販促）'!C89="変更",'⑧1.活動計画変更（販促）'!C89,IF('⑧1.活動計画変更（販促）'!C89="中止","中止","")))</f>
        <v/>
      </c>
      <c r="J418" s="260" t="s">
        <v>147</v>
      </c>
      <c r="K418" s="261"/>
      <c r="L418" s="287" t="str">
        <f>IF(SUM(M418:O418)=0,"",SUM(M418:O418))</f>
        <v/>
      </c>
      <c r="M418" s="262"/>
      <c r="N418" s="262"/>
      <c r="O418" s="262"/>
      <c r="P418" s="1366"/>
      <c r="Q418" s="1369"/>
      <c r="R418" s="1370"/>
      <c r="S418" s="268"/>
      <c r="T418" s="270"/>
      <c r="U418" s="180"/>
    </row>
    <row r="419" spans="2:21" ht="18.75" hidden="1" customHeight="1">
      <c r="B419" s="1364"/>
      <c r="C419" s="264" t="s">
        <v>148</v>
      </c>
      <c r="D419" s="265"/>
      <c r="E419" s="288">
        <f t="shared" ref="E419:E425" si="84">SUM(F419:H419)</f>
        <v>0</v>
      </c>
      <c r="F419" s="288" t="str">
        <f>IF($C$417="","",IF('⑧1.活動計画変更（販促）'!$C$88="変更",'⑦2.変更活動積算内訳（販促）'!M419,'①7.積算内訳（販促）'!F418))</f>
        <v/>
      </c>
      <c r="G419" s="288" t="str">
        <f>IF($C$417="","",IF('⑧1.活動計画変更（販促）'!$C$88="変更",'⑦2.変更活動積算内訳（販促）'!N419,'①7.積算内訳（販促）'!G418))</f>
        <v/>
      </c>
      <c r="H419" s="753" t="str">
        <f>IF($C$417="","",IF('⑧1.活動計画変更（販促）'!$C$88="変更",'⑦2.変更活動積算内訳（販促）'!O419,'①7.積算内訳（販促）'!H418))</f>
        <v/>
      </c>
      <c r="I419" s="1780"/>
      <c r="J419" s="264" t="s">
        <v>148</v>
      </c>
      <c r="K419" s="265"/>
      <c r="L419" s="288" t="str">
        <f t="shared" ref="L419:L426" si="85">IF(SUM(M419:O419)=0,"",SUM(M419:O419))</f>
        <v/>
      </c>
      <c r="M419" s="266"/>
      <c r="N419" s="266"/>
      <c r="O419" s="266"/>
      <c r="P419" s="1367"/>
      <c r="Q419" s="1371"/>
      <c r="R419" s="1372"/>
      <c r="S419" s="259"/>
      <c r="T419" s="257"/>
      <c r="U419" s="180"/>
    </row>
    <row r="420" spans="2:21" ht="18.75" hidden="1" customHeight="1">
      <c r="B420" s="1364"/>
      <c r="C420" s="264" t="s">
        <v>149</v>
      </c>
      <c r="D420" s="265"/>
      <c r="E420" s="288">
        <f t="shared" si="84"/>
        <v>0</v>
      </c>
      <c r="F420" s="288" t="str">
        <f>IF($C$417="","",IF('⑧1.活動計画変更（販促）'!$C$88="変更",'⑦2.変更活動積算内訳（販促）'!M420,'①7.積算内訳（販促）'!F419))</f>
        <v/>
      </c>
      <c r="G420" s="288" t="str">
        <f>IF($C$417="","",IF('⑧1.活動計画変更（販促）'!$C$88="変更",'⑦2.変更活動積算内訳（販促）'!N420,'①7.積算内訳（販促）'!G419))</f>
        <v/>
      </c>
      <c r="H420" s="753" t="str">
        <f>IF($C$417="","",IF('⑧1.活動計画変更（販促）'!$C$88="変更",'⑦2.変更活動積算内訳（販促）'!O420,'①7.積算内訳（販促）'!H419))</f>
        <v/>
      </c>
      <c r="I420" s="1780"/>
      <c r="J420" s="264" t="s">
        <v>149</v>
      </c>
      <c r="K420" s="265"/>
      <c r="L420" s="288" t="str">
        <f t="shared" si="85"/>
        <v/>
      </c>
      <c r="M420" s="266"/>
      <c r="N420" s="266"/>
      <c r="O420" s="266"/>
      <c r="P420" s="1367"/>
      <c r="Q420" s="1371"/>
      <c r="R420" s="1372"/>
      <c r="S420" s="259"/>
      <c r="T420" s="257"/>
      <c r="U420" s="180"/>
    </row>
    <row r="421" spans="2:21" ht="18.75" hidden="1" customHeight="1">
      <c r="B421" s="1364"/>
      <c r="C421" s="269" t="s">
        <v>150</v>
      </c>
      <c r="D421" s="265"/>
      <c r="E421" s="288">
        <f t="shared" si="84"/>
        <v>0</v>
      </c>
      <c r="F421" s="288" t="str">
        <f>IF($C$417="","",IF('⑧1.活動計画変更（販促）'!$C$88="変更",'⑦2.変更活動積算内訳（販促）'!M421,'①7.積算内訳（販促）'!F420))</f>
        <v/>
      </c>
      <c r="G421" s="288" t="str">
        <f>IF($C$417="","",IF('⑧1.活動計画変更（販促）'!$C$88="変更",'⑦2.変更活動積算内訳（販促）'!N421,'①7.積算内訳（販促）'!G420))</f>
        <v/>
      </c>
      <c r="H421" s="753" t="str">
        <f>IF($C$417="","",IF('⑧1.活動計画変更（販促）'!$C$88="変更",'⑦2.変更活動積算内訳（販促）'!O421,'①7.積算内訳（販促）'!H420))</f>
        <v/>
      </c>
      <c r="I421" s="1780"/>
      <c r="J421" s="269" t="s">
        <v>150</v>
      </c>
      <c r="K421" s="265"/>
      <c r="L421" s="288" t="str">
        <f t="shared" si="85"/>
        <v/>
      </c>
      <c r="M421" s="266"/>
      <c r="N421" s="266"/>
      <c r="O421" s="266"/>
      <c r="P421" s="1367"/>
      <c r="Q421" s="1371"/>
      <c r="R421" s="1372"/>
      <c r="S421" s="259"/>
      <c r="T421" s="257"/>
      <c r="U421" s="180"/>
    </row>
    <row r="422" spans="2:21" ht="18.75" hidden="1" customHeight="1">
      <c r="B422" s="1364"/>
      <c r="C422" s="264" t="s">
        <v>151</v>
      </c>
      <c r="D422" s="265"/>
      <c r="E422" s="288">
        <f t="shared" si="84"/>
        <v>0</v>
      </c>
      <c r="F422" s="288" t="str">
        <f>IF($C$417="","",IF('⑧1.活動計画変更（販促）'!$C$88="変更",'⑦2.変更活動積算内訳（販促）'!M422,'①7.積算内訳（販促）'!F421))</f>
        <v/>
      </c>
      <c r="G422" s="288" t="str">
        <f>IF($C$417="","",IF('⑧1.活動計画変更（販促）'!$C$88="変更",'⑦2.変更活動積算内訳（販促）'!N422,'①7.積算内訳（販促）'!G421))</f>
        <v/>
      </c>
      <c r="H422" s="753" t="str">
        <f>IF($C$417="","",IF('⑧1.活動計画変更（販促）'!$C$88="変更",'⑦2.変更活動積算内訳（販促）'!O422,'①7.積算内訳（販促）'!H421))</f>
        <v/>
      </c>
      <c r="I422" s="1780"/>
      <c r="J422" s="264" t="s">
        <v>151</v>
      </c>
      <c r="K422" s="265"/>
      <c r="L422" s="288" t="str">
        <f t="shared" si="85"/>
        <v/>
      </c>
      <c r="M422" s="266"/>
      <c r="N422" s="266"/>
      <c r="O422" s="266"/>
      <c r="P422" s="1367"/>
      <c r="Q422" s="1371"/>
      <c r="R422" s="1372"/>
      <c r="S422" s="268"/>
      <c r="T422" s="270"/>
      <c r="U422" s="180"/>
    </row>
    <row r="423" spans="2:21" ht="18.75" hidden="1" customHeight="1">
      <c r="B423" s="1364"/>
      <c r="C423" s="264" t="s">
        <v>152</v>
      </c>
      <c r="D423" s="265"/>
      <c r="E423" s="288">
        <f t="shared" si="84"/>
        <v>0</v>
      </c>
      <c r="F423" s="754" t="str">
        <f>IF($C$417="","",IF('⑧1.活動計画変更（販促）'!$C$88="変更",'⑦2.変更活動積算内訳（販促）'!M423,'①7.積算内訳（販促）'!F422))</f>
        <v/>
      </c>
      <c r="G423" s="754" t="str">
        <f>IF($C$417="","",IF('⑧1.活動計画変更（販促）'!$C$88="変更",'⑦2.変更活動積算内訳（販促）'!N423,'①7.積算内訳（販促）'!G422))</f>
        <v/>
      </c>
      <c r="H423" s="753" t="str">
        <f>IF($C$417="","",IF('⑧1.活動計画変更（販促）'!$C$88="変更",'⑦2.変更活動積算内訳（販促）'!O423,'①7.積算内訳（販促）'!H422))</f>
        <v/>
      </c>
      <c r="I423" s="1780"/>
      <c r="J423" s="264" t="s">
        <v>152</v>
      </c>
      <c r="K423" s="265"/>
      <c r="L423" s="288" t="str">
        <f t="shared" si="85"/>
        <v/>
      </c>
      <c r="M423" s="278"/>
      <c r="N423" s="278"/>
      <c r="O423" s="278"/>
      <c r="P423" s="1367"/>
      <c r="Q423" s="1371"/>
      <c r="R423" s="1372"/>
      <c r="S423" s="268"/>
      <c r="T423" s="270"/>
      <c r="U423" s="180"/>
    </row>
    <row r="424" spans="2:21" ht="18.75" hidden="1" customHeight="1">
      <c r="B424" s="1364"/>
      <c r="C424" s="272" t="s">
        <v>631</v>
      </c>
      <c r="D424" s="265"/>
      <c r="E424" s="288">
        <f t="shared" si="84"/>
        <v>0</v>
      </c>
      <c r="F424" s="288" t="str">
        <f>IF($C$417="","",IF('⑧1.活動計画変更（販促）'!$C$88="変更",'⑦2.変更活動積算内訳（販促）'!M424,'①7.積算内訳（販促）'!F423))</f>
        <v/>
      </c>
      <c r="G424" s="288" t="str">
        <f>IF($C$417="","",IF('⑧1.活動計画変更（販促）'!$C$88="変更",'⑦2.変更活動積算内訳（販促）'!N424,'①7.積算内訳（販促）'!G423))</f>
        <v/>
      </c>
      <c r="H424" s="753" t="str">
        <f>IF($C$417="","",IF('⑧1.活動計画変更（販促）'!$C$88="変更",'⑦2.変更活動積算内訳（販促）'!O424,'①7.積算内訳（販促）'!H423))</f>
        <v/>
      </c>
      <c r="I424" s="1780"/>
      <c r="J424" s="272" t="s">
        <v>631</v>
      </c>
      <c r="K424" s="265"/>
      <c r="L424" s="288" t="str">
        <f t="shared" si="85"/>
        <v/>
      </c>
      <c r="M424" s="266"/>
      <c r="N424" s="266"/>
      <c r="O424" s="266"/>
      <c r="P424" s="1367"/>
      <c r="Q424" s="1371"/>
      <c r="R424" s="1372"/>
      <c r="S424" s="268"/>
      <c r="T424" s="270"/>
      <c r="U424" s="180"/>
    </row>
    <row r="425" spans="2:21" ht="18.75" hidden="1" customHeight="1">
      <c r="B425" s="1364"/>
      <c r="C425" s="264" t="s">
        <v>153</v>
      </c>
      <c r="D425" s="265"/>
      <c r="E425" s="288">
        <f t="shared" si="84"/>
        <v>0</v>
      </c>
      <c r="F425" s="288" t="str">
        <f>IF($C$417="","",IF('⑧1.活動計画変更（販促）'!$C$88="変更",'⑦2.変更活動積算内訳（販促）'!M425,'①7.積算内訳（販促）'!F424))</f>
        <v/>
      </c>
      <c r="G425" s="288" t="str">
        <f>IF($C$417="","",IF('⑧1.活動計画変更（販促）'!$C$88="変更",'⑦2.変更活動積算内訳（販促）'!N425,'①7.積算内訳（販促）'!G424))</f>
        <v/>
      </c>
      <c r="H425" s="753" t="str">
        <f>IF($C$417="","",IF('⑧1.活動計画変更（販促）'!$C$88="変更",'⑦2.変更活動積算内訳（販促）'!O425,'①7.積算内訳（販促）'!H424))</f>
        <v/>
      </c>
      <c r="I425" s="1780"/>
      <c r="J425" s="264" t="s">
        <v>153</v>
      </c>
      <c r="K425" s="265"/>
      <c r="L425" s="288" t="str">
        <f t="shared" si="85"/>
        <v/>
      </c>
      <c r="M425" s="266"/>
      <c r="N425" s="266"/>
      <c r="O425" s="266"/>
      <c r="P425" s="1367"/>
      <c r="Q425" s="1371"/>
      <c r="R425" s="1372"/>
      <c r="S425" s="268"/>
      <c r="T425" s="270"/>
      <c r="U425" s="180"/>
    </row>
    <row r="426" spans="2:21" ht="18.75" hidden="1" customHeight="1" thickBot="1">
      <c r="B426" s="1365"/>
      <c r="C426" s="273" t="s">
        <v>154</v>
      </c>
      <c r="D426" s="758" t="str">
        <f>IF('①7.積算内訳（販促）'!D425="","",'①7.積算内訳（販促）'!D425)</f>
        <v/>
      </c>
      <c r="E426" s="289">
        <f>SUM(F426:H426)</f>
        <v>0</v>
      </c>
      <c r="F426" s="289" t="str">
        <f>IF($C$417="","",IF('⑧1.活動計画変更（販促）'!$C$88="変更",'⑦2.変更活動積算内訳（販促）'!M426,'①7.積算内訳（販促）'!F425))</f>
        <v/>
      </c>
      <c r="G426" s="289" t="str">
        <f>IF($C$417="","",IF('⑧1.活動計画変更（販促）'!$C$88="変更",'⑦2.変更活動積算内訳（販促）'!N426,'①7.積算内訳（販促）'!G425))</f>
        <v/>
      </c>
      <c r="H426" s="755" t="str">
        <f>IF($C$417="","",IF('⑧1.活動計画変更（販促）'!$C$88="変更",'⑦2.変更活動積算内訳（販促）'!O426,'①7.積算内訳（販促）'!H425))</f>
        <v/>
      </c>
      <c r="I426" s="1781"/>
      <c r="J426" s="273" t="s">
        <v>154</v>
      </c>
      <c r="K426" s="274"/>
      <c r="L426" s="289" t="str">
        <f t="shared" si="85"/>
        <v/>
      </c>
      <c r="M426" s="275"/>
      <c r="N426" s="275"/>
      <c r="O426" s="275"/>
      <c r="P426" s="1368"/>
      <c r="Q426" s="1381"/>
      <c r="R426" s="1382"/>
      <c r="S426" s="268"/>
      <c r="T426" s="270"/>
      <c r="U426" s="180"/>
    </row>
    <row r="427" spans="2:21" ht="37.5" hidden="1" customHeight="1">
      <c r="B427" s="285" t="str">
        <f>IF('⑧1.活動計画変更（販促）'!B90="","",'⑧1.活動計画変更（販促）'!B90)</f>
        <v/>
      </c>
      <c r="C427" s="1359" t="str">
        <f>IF(B427="","",IF('⑧1.活動計画変更（販促）'!D90="","",'⑧1.活動計画変更（販促）'!D90))</f>
        <v/>
      </c>
      <c r="D427" s="1360"/>
      <c r="E427" s="286">
        <f>SUM(E428:E436)</f>
        <v>0</v>
      </c>
      <c r="F427" s="286">
        <f>SUM(F428:F436)</f>
        <v>0</v>
      </c>
      <c r="G427" s="286">
        <f>SUM(G428:G436)</f>
        <v>0</v>
      </c>
      <c r="H427" s="757">
        <f>SUM(H428:H436)</f>
        <v>0</v>
      </c>
      <c r="I427" s="760" t="str">
        <f>IF('⑧1.活動計画変更（販促）'!C91="変更",'⑧1.活動計画変更（販促）'!B90,IF('⑧1.活動計画変更（販促）'!C91="中止",'⑧1.活動計画変更（販促）'!B90,""))</f>
        <v/>
      </c>
      <c r="J427" s="1377" t="str">
        <f>IF('⑧1.活動計画変更（販促）'!C91="変更",'⑧1.活動計画変更（販促）'!D91,"")</f>
        <v/>
      </c>
      <c r="K427" s="1378"/>
      <c r="L427" s="284" t="str">
        <f>IF(SUM(L428:L436)=0,"",SUM(L428:L436))</f>
        <v/>
      </c>
      <c r="M427" s="284" t="str">
        <f>IF(SUM(M428:M436)=0,"",SUM(M428:M436))</f>
        <v/>
      </c>
      <c r="N427" s="284" t="str">
        <f>IF(SUM(N428:N436)=0,"",SUM(N428:N436))</f>
        <v/>
      </c>
      <c r="O427" s="284" t="str">
        <f>IF(SUM(O428:O436)=0,"",SUM(O428:O436))</f>
        <v/>
      </c>
      <c r="P427" s="279"/>
      <c r="Q427" s="1383"/>
      <c r="R427" s="1384"/>
      <c r="S427" s="259"/>
      <c r="T427" s="257"/>
      <c r="U427" s="180"/>
    </row>
    <row r="428" spans="2:21" ht="18.75" hidden="1" customHeight="1">
      <c r="B428" s="1363"/>
      <c r="C428" s="260" t="s">
        <v>147</v>
      </c>
      <c r="D428" s="261"/>
      <c r="E428" s="287">
        <f>SUM(F428:H428)</f>
        <v>0</v>
      </c>
      <c r="F428" s="287" t="str">
        <f>IF($C$427="","",IF('⑧1.活動計画変更（販促）'!$C$90="変更",'⑦2.変更活動積算内訳（販促）'!M428,'①7.積算内訳（販促）'!F427))</f>
        <v/>
      </c>
      <c r="G428" s="287" t="str">
        <f>IF($C$427="","",IF('⑧1.活動計画変更（販促）'!$C$90="変更",'⑦2.変更活動積算内訳（販促）'!N428,'①7.積算内訳（販促）'!G427))</f>
        <v/>
      </c>
      <c r="H428" s="752" t="str">
        <f>IF($C$427="","",IF('⑧1.活動計画変更（販促）'!$C$90="変更",'⑦2.変更活動積算内訳（販促）'!O428,'①7.積算内訳（販促）'!H427))</f>
        <v/>
      </c>
      <c r="I428" s="1779" t="str">
        <f>IF('⑧1.活動計画変更（販促）'!C91="選択","",IF('⑧1.活動計画変更（販促）'!C91="変更",'⑧1.活動計画変更（販促）'!C91,IF('⑧1.活動計画変更（販促）'!C91="中止","中止","")))</f>
        <v/>
      </c>
      <c r="J428" s="260" t="s">
        <v>147</v>
      </c>
      <c r="K428" s="261"/>
      <c r="L428" s="287" t="str">
        <f>IF(SUM(M428:O428)=0,"",SUM(M428:O428))</f>
        <v/>
      </c>
      <c r="M428" s="262"/>
      <c r="N428" s="262"/>
      <c r="O428" s="262"/>
      <c r="P428" s="1366"/>
      <c r="Q428" s="1369"/>
      <c r="R428" s="1370"/>
      <c r="S428" s="268"/>
      <c r="T428" s="270"/>
      <c r="U428" s="180"/>
    </row>
    <row r="429" spans="2:21" ht="18.75" hidden="1" customHeight="1">
      <c r="B429" s="1364"/>
      <c r="C429" s="264" t="s">
        <v>148</v>
      </c>
      <c r="D429" s="265"/>
      <c r="E429" s="288">
        <f t="shared" ref="E429:E435" si="86">SUM(F429:H429)</f>
        <v>0</v>
      </c>
      <c r="F429" s="288" t="str">
        <f>IF($C$427="","",IF('⑧1.活動計画変更（販促）'!$C$90="変更",'⑦2.変更活動積算内訳（販促）'!M429,'①7.積算内訳（販促）'!F428))</f>
        <v/>
      </c>
      <c r="G429" s="288" t="str">
        <f>IF($C$427="","",IF('⑧1.活動計画変更（販促）'!$C$90="変更",'⑦2.変更活動積算内訳（販促）'!N429,'①7.積算内訳（販促）'!G428))</f>
        <v/>
      </c>
      <c r="H429" s="753" t="str">
        <f>IF($C$427="","",IF('⑧1.活動計画変更（販促）'!$C$90="変更",'⑦2.変更活動積算内訳（販促）'!O429,'①7.積算内訳（販促）'!H428))</f>
        <v/>
      </c>
      <c r="I429" s="1780"/>
      <c r="J429" s="264" t="s">
        <v>148</v>
      </c>
      <c r="K429" s="265"/>
      <c r="L429" s="288" t="str">
        <f t="shared" ref="L429:L436" si="87">IF(SUM(M429:O429)=0,"",SUM(M429:O429))</f>
        <v/>
      </c>
      <c r="M429" s="266"/>
      <c r="N429" s="266"/>
      <c r="O429" s="266"/>
      <c r="P429" s="1367"/>
      <c r="Q429" s="1371"/>
      <c r="R429" s="1372"/>
      <c r="S429" s="259"/>
      <c r="T429" s="257"/>
      <c r="U429" s="180"/>
    </row>
    <row r="430" spans="2:21" ht="18.75" hidden="1" customHeight="1">
      <c r="B430" s="1364"/>
      <c r="C430" s="264" t="s">
        <v>149</v>
      </c>
      <c r="D430" s="265"/>
      <c r="E430" s="288">
        <f t="shared" si="86"/>
        <v>0</v>
      </c>
      <c r="F430" s="288" t="str">
        <f>IF($C$427="","",IF('⑧1.活動計画変更（販促）'!$C$90="変更",'⑦2.変更活動積算内訳（販促）'!M430,'①7.積算内訳（販促）'!F429))</f>
        <v/>
      </c>
      <c r="G430" s="288" t="str">
        <f>IF($C$427="","",IF('⑧1.活動計画変更（販促）'!$C$90="変更",'⑦2.変更活動積算内訳（販促）'!N430,'①7.積算内訳（販促）'!G429))</f>
        <v/>
      </c>
      <c r="H430" s="753" t="str">
        <f>IF($C$427="","",IF('⑧1.活動計画変更（販促）'!$C$90="変更",'⑦2.変更活動積算内訳（販促）'!O430,'①7.積算内訳（販促）'!H429))</f>
        <v/>
      </c>
      <c r="I430" s="1780"/>
      <c r="J430" s="264" t="s">
        <v>149</v>
      </c>
      <c r="K430" s="265"/>
      <c r="L430" s="288" t="str">
        <f t="shared" si="87"/>
        <v/>
      </c>
      <c r="M430" s="266"/>
      <c r="N430" s="266"/>
      <c r="O430" s="266"/>
      <c r="P430" s="1367"/>
      <c r="Q430" s="1371"/>
      <c r="R430" s="1372"/>
      <c r="S430" s="259"/>
      <c r="T430" s="257"/>
      <c r="U430" s="180"/>
    </row>
    <row r="431" spans="2:21" ht="18.75" hidden="1" customHeight="1">
      <c r="B431" s="1364"/>
      <c r="C431" s="269" t="s">
        <v>150</v>
      </c>
      <c r="D431" s="265"/>
      <c r="E431" s="288">
        <f t="shared" si="86"/>
        <v>0</v>
      </c>
      <c r="F431" s="288" t="str">
        <f>IF($C$427="","",IF('⑧1.活動計画変更（販促）'!$C$90="変更",'⑦2.変更活動積算内訳（販促）'!M431,'①7.積算内訳（販促）'!F430))</f>
        <v/>
      </c>
      <c r="G431" s="288" t="str">
        <f>IF($C$427="","",IF('⑧1.活動計画変更（販促）'!$C$90="変更",'⑦2.変更活動積算内訳（販促）'!N431,'①7.積算内訳（販促）'!G430))</f>
        <v/>
      </c>
      <c r="H431" s="753" t="str">
        <f>IF($C$427="","",IF('⑧1.活動計画変更（販促）'!$C$90="変更",'⑦2.変更活動積算内訳（販促）'!O431,'①7.積算内訳（販促）'!H430))</f>
        <v/>
      </c>
      <c r="I431" s="1780"/>
      <c r="J431" s="269" t="s">
        <v>150</v>
      </c>
      <c r="K431" s="265"/>
      <c r="L431" s="288" t="str">
        <f t="shared" si="87"/>
        <v/>
      </c>
      <c r="M431" s="266"/>
      <c r="N431" s="266"/>
      <c r="O431" s="266"/>
      <c r="P431" s="1367"/>
      <c r="Q431" s="1371"/>
      <c r="R431" s="1372"/>
      <c r="S431" s="259"/>
      <c r="T431" s="257"/>
      <c r="U431" s="180"/>
    </row>
    <row r="432" spans="2:21" ht="18.75" hidden="1" customHeight="1">
      <c r="B432" s="1364"/>
      <c r="C432" s="264" t="s">
        <v>151</v>
      </c>
      <c r="D432" s="265"/>
      <c r="E432" s="288">
        <f t="shared" si="86"/>
        <v>0</v>
      </c>
      <c r="F432" s="288" t="str">
        <f>IF($C$427="","",IF('⑧1.活動計画変更（販促）'!$C$90="変更",'⑦2.変更活動積算内訳（販促）'!M432,'①7.積算内訳（販促）'!F431))</f>
        <v/>
      </c>
      <c r="G432" s="288" t="str">
        <f>IF($C$427="","",IF('⑧1.活動計画変更（販促）'!$C$90="変更",'⑦2.変更活動積算内訳（販促）'!N432,'①7.積算内訳（販促）'!G431))</f>
        <v/>
      </c>
      <c r="H432" s="753" t="str">
        <f>IF($C$427="","",IF('⑧1.活動計画変更（販促）'!$C$90="変更",'⑦2.変更活動積算内訳（販促）'!O432,'①7.積算内訳（販促）'!H431))</f>
        <v/>
      </c>
      <c r="I432" s="1780"/>
      <c r="J432" s="264" t="s">
        <v>151</v>
      </c>
      <c r="K432" s="265"/>
      <c r="L432" s="288" t="str">
        <f t="shared" si="87"/>
        <v/>
      </c>
      <c r="M432" s="266"/>
      <c r="N432" s="266"/>
      <c r="O432" s="266"/>
      <c r="P432" s="1367"/>
      <c r="Q432" s="1371"/>
      <c r="R432" s="1372"/>
      <c r="S432" s="268"/>
      <c r="T432" s="270"/>
      <c r="U432" s="180"/>
    </row>
    <row r="433" spans="2:21" ht="18.75" hidden="1" customHeight="1">
      <c r="B433" s="1364"/>
      <c r="C433" s="264" t="s">
        <v>152</v>
      </c>
      <c r="D433" s="265"/>
      <c r="E433" s="288">
        <f t="shared" si="86"/>
        <v>0</v>
      </c>
      <c r="F433" s="754" t="str">
        <f>IF($C$427="","",IF('⑧1.活動計画変更（販促）'!$C$90="変更",'⑦2.変更活動積算内訳（販促）'!M433,'①7.積算内訳（販促）'!F432))</f>
        <v/>
      </c>
      <c r="G433" s="754" t="str">
        <f>IF($C$427="","",IF('⑧1.活動計画変更（販促）'!$C$90="変更",'⑦2.変更活動積算内訳（販促）'!N433,'①7.積算内訳（販促）'!G432))</f>
        <v/>
      </c>
      <c r="H433" s="753" t="str">
        <f>IF($C$427="","",IF('⑧1.活動計画変更（販促）'!$C$90="変更",'⑦2.変更活動積算内訳（販促）'!O433,'①7.積算内訳（販促）'!H432))</f>
        <v/>
      </c>
      <c r="I433" s="1780"/>
      <c r="J433" s="264" t="s">
        <v>152</v>
      </c>
      <c r="K433" s="265"/>
      <c r="L433" s="288" t="str">
        <f t="shared" si="87"/>
        <v/>
      </c>
      <c r="M433" s="278"/>
      <c r="N433" s="278"/>
      <c r="O433" s="278"/>
      <c r="P433" s="1367"/>
      <c r="Q433" s="1373"/>
      <c r="R433" s="1374"/>
      <c r="S433" s="268"/>
      <c r="T433" s="270"/>
      <c r="U433" s="180"/>
    </row>
    <row r="434" spans="2:21" ht="18.75" hidden="1" customHeight="1">
      <c r="B434" s="1364"/>
      <c r="C434" s="272" t="s">
        <v>631</v>
      </c>
      <c r="D434" s="265"/>
      <c r="E434" s="288">
        <f t="shared" si="86"/>
        <v>0</v>
      </c>
      <c r="F434" s="288" t="str">
        <f>IF($C$427="","",IF('⑧1.活動計画変更（販促）'!$C$90="変更",'⑦2.変更活動積算内訳（販促）'!M434,'①7.積算内訳（販促）'!F433))</f>
        <v/>
      </c>
      <c r="G434" s="288" t="str">
        <f>IF($C$427="","",IF('⑧1.活動計画変更（販促）'!$C$90="変更",'⑦2.変更活動積算内訳（販促）'!N434,'①7.積算内訳（販促）'!G433))</f>
        <v/>
      </c>
      <c r="H434" s="753" t="str">
        <f>IF($C$427="","",IF('⑧1.活動計画変更（販促）'!$C$90="変更",'⑦2.変更活動積算内訳（販促）'!O434,'①7.積算内訳（販促）'!H433))</f>
        <v/>
      </c>
      <c r="I434" s="1780"/>
      <c r="J434" s="272" t="s">
        <v>631</v>
      </c>
      <c r="K434" s="265"/>
      <c r="L434" s="288" t="str">
        <f t="shared" si="87"/>
        <v/>
      </c>
      <c r="M434" s="266"/>
      <c r="N434" s="266"/>
      <c r="O434" s="266"/>
      <c r="P434" s="1367"/>
      <c r="Q434" s="1371"/>
      <c r="R434" s="1372"/>
      <c r="S434" s="268"/>
      <c r="T434" s="270"/>
      <c r="U434" s="180"/>
    </row>
    <row r="435" spans="2:21" ht="18.75" hidden="1" customHeight="1">
      <c r="B435" s="1364"/>
      <c r="C435" s="264" t="s">
        <v>153</v>
      </c>
      <c r="D435" s="265"/>
      <c r="E435" s="288">
        <f t="shared" si="86"/>
        <v>0</v>
      </c>
      <c r="F435" s="288" t="str">
        <f>IF($C$427="","",IF('⑧1.活動計画変更（販促）'!$C$90="変更",'⑦2.変更活動積算内訳（販促）'!M435,'①7.積算内訳（販促）'!F434))</f>
        <v/>
      </c>
      <c r="G435" s="288" t="str">
        <f>IF($C$427="","",IF('⑧1.活動計画変更（販促）'!$C$90="変更",'⑦2.変更活動積算内訳（販促）'!N435,'①7.積算内訳（販促）'!G434))</f>
        <v/>
      </c>
      <c r="H435" s="753" t="str">
        <f>IF($C$427="","",IF('⑧1.活動計画変更（販促）'!$C$90="変更",'⑦2.変更活動積算内訳（販促）'!O435,'①7.積算内訳（販促）'!H434))</f>
        <v/>
      </c>
      <c r="I435" s="1780"/>
      <c r="J435" s="264" t="s">
        <v>153</v>
      </c>
      <c r="K435" s="265"/>
      <c r="L435" s="288" t="str">
        <f t="shared" si="87"/>
        <v/>
      </c>
      <c r="M435" s="266"/>
      <c r="N435" s="266"/>
      <c r="O435" s="266"/>
      <c r="P435" s="1367"/>
      <c r="Q435" s="1371"/>
      <c r="R435" s="1372"/>
      <c r="S435" s="268"/>
      <c r="T435" s="270"/>
      <c r="U435" s="180"/>
    </row>
    <row r="436" spans="2:21" ht="18.75" hidden="1" customHeight="1" thickBot="1">
      <c r="B436" s="1365"/>
      <c r="C436" s="273" t="s">
        <v>154</v>
      </c>
      <c r="D436" s="758" t="str">
        <f>IF('①7.積算内訳（販促）'!D435="","",'①7.積算内訳（販促）'!D435)</f>
        <v/>
      </c>
      <c r="E436" s="289">
        <f>SUM(F436:H436)</f>
        <v>0</v>
      </c>
      <c r="F436" s="289" t="str">
        <f>IF($C$427="","",IF('⑧1.活動計画変更（販促）'!$C$90="変更",'⑦2.変更活動積算内訳（販促）'!M436,'①7.積算内訳（販促）'!F435))</f>
        <v/>
      </c>
      <c r="G436" s="289" t="str">
        <f>IF($C$427="","",IF('⑧1.活動計画変更（販促）'!$C$90="変更",'⑦2.変更活動積算内訳（販促）'!N436,'①7.積算内訳（販促）'!G435))</f>
        <v/>
      </c>
      <c r="H436" s="755" t="str">
        <f>IF($C$427="","",IF('⑧1.活動計画変更（販促）'!$C$90="変更",'⑦2.変更活動積算内訳（販促）'!O436,'①7.積算内訳（販促）'!H435))</f>
        <v/>
      </c>
      <c r="I436" s="1781"/>
      <c r="J436" s="273" t="s">
        <v>154</v>
      </c>
      <c r="K436" s="274"/>
      <c r="L436" s="289" t="str">
        <f t="shared" si="87"/>
        <v/>
      </c>
      <c r="M436" s="275"/>
      <c r="N436" s="275"/>
      <c r="O436" s="275"/>
      <c r="P436" s="1368"/>
      <c r="Q436" s="1375"/>
      <c r="R436" s="1376"/>
      <c r="S436" s="268"/>
      <c r="T436" s="270"/>
      <c r="U436" s="180"/>
    </row>
    <row r="437" spans="2:21" ht="37.5" hidden="1" customHeight="1">
      <c r="B437" s="285" t="str">
        <f>IF('⑧1.活動計画変更（販促）'!B92="","",'⑧1.活動計画変更（販促）'!B92)</f>
        <v/>
      </c>
      <c r="C437" s="1359" t="str">
        <f>IF(B437="","",IF('⑧1.活動計画変更（販促）'!D92="","",'⑧1.活動計画変更（販促）'!D92))</f>
        <v/>
      </c>
      <c r="D437" s="1360"/>
      <c r="E437" s="286">
        <f>SUM(E438:E446)</f>
        <v>0</v>
      </c>
      <c r="F437" s="286">
        <f>SUM(F438:F446)</f>
        <v>0</v>
      </c>
      <c r="G437" s="286">
        <f>SUM(G438:G446)</f>
        <v>0</v>
      </c>
      <c r="H437" s="757">
        <f>SUM(H438:H446)</f>
        <v>0</v>
      </c>
      <c r="I437" s="760" t="str">
        <f>IF('⑧1.活動計画変更（販促）'!C93="変更",'⑧1.活動計画変更（販促）'!B92,IF('⑧1.活動計画変更（販促）'!C93="中止",'⑧1.活動計画変更（販促）'!B92,""))</f>
        <v/>
      </c>
      <c r="J437" s="1377" t="str">
        <f>IF('⑧1.活動計画変更（販促）'!C93="変更",'⑧1.活動計画変更（販促）'!D93,"")</f>
        <v/>
      </c>
      <c r="K437" s="1378"/>
      <c r="L437" s="284" t="str">
        <f>IF(SUM(L438:L446)=0,"",SUM(L438:L446))</f>
        <v/>
      </c>
      <c r="M437" s="284" t="str">
        <f>IF(SUM(M438:M446)=0,"",SUM(M438:M446))</f>
        <v/>
      </c>
      <c r="N437" s="284" t="str">
        <f>IF(SUM(N438:N446)=0,"",SUM(N438:N446))</f>
        <v/>
      </c>
      <c r="O437" s="284" t="str">
        <f>IF(SUM(O438:O446)=0,"",SUM(O438:O446))</f>
        <v/>
      </c>
      <c r="P437" s="277"/>
      <c r="Q437" s="1379"/>
      <c r="R437" s="1380"/>
      <c r="S437" s="259"/>
      <c r="T437" s="257"/>
      <c r="U437" s="180"/>
    </row>
    <row r="438" spans="2:21" ht="18.75" hidden="1" customHeight="1">
      <c r="B438" s="1363"/>
      <c r="C438" s="260" t="s">
        <v>147</v>
      </c>
      <c r="D438" s="261"/>
      <c r="E438" s="287">
        <f>SUM(F438:H438)</f>
        <v>0</v>
      </c>
      <c r="F438" s="287" t="str">
        <f>IF($C$437="","",IF('⑧1.活動計画変更（販促）'!$C$92="変更",'⑦2.変更活動積算内訳（販促）'!M438,'①7.積算内訳（販促）'!F437))</f>
        <v/>
      </c>
      <c r="G438" s="287" t="str">
        <f>IF($C$437="","",IF('⑧1.活動計画変更（販促）'!$C$92="変更",'⑦2.変更活動積算内訳（販促）'!N438,'①7.積算内訳（販促）'!G437))</f>
        <v/>
      </c>
      <c r="H438" s="752" t="str">
        <f>IF($C$437="","",IF('⑧1.活動計画変更（販促）'!$C$92="変更",'⑦2.変更活動積算内訳（販促）'!O438,'①7.積算内訳（販促）'!H437))</f>
        <v/>
      </c>
      <c r="I438" s="1779" t="str">
        <f>IF('⑧1.活動計画変更（販促）'!C93="選択","",IF('⑧1.活動計画変更（販促）'!C93="変更",'⑧1.活動計画変更（販促）'!C93,IF('⑧1.活動計画変更（販促）'!C93="中止","中止","")))</f>
        <v/>
      </c>
      <c r="J438" s="260" t="s">
        <v>147</v>
      </c>
      <c r="K438" s="261"/>
      <c r="L438" s="287" t="str">
        <f>IF(SUM(M438:O438)=0,"",SUM(M438:O438))</f>
        <v/>
      </c>
      <c r="M438" s="262"/>
      <c r="N438" s="262"/>
      <c r="O438" s="262"/>
      <c r="P438" s="1366"/>
      <c r="Q438" s="1369"/>
      <c r="R438" s="1370"/>
      <c r="S438" s="268"/>
      <c r="T438" s="270"/>
      <c r="U438" s="180"/>
    </row>
    <row r="439" spans="2:21" ht="18.75" hidden="1" customHeight="1">
      <c r="B439" s="1364"/>
      <c r="C439" s="264" t="s">
        <v>148</v>
      </c>
      <c r="D439" s="265"/>
      <c r="E439" s="288">
        <f t="shared" ref="E439:E445" si="88">SUM(F439:H439)</f>
        <v>0</v>
      </c>
      <c r="F439" s="288" t="str">
        <f>IF($C$437="","",IF('⑧1.活動計画変更（販促）'!$C$92="変更",'⑦2.変更活動積算内訳（販促）'!M439,'①7.積算内訳（販促）'!F438))</f>
        <v/>
      </c>
      <c r="G439" s="288" t="str">
        <f>IF($C$437="","",IF('⑧1.活動計画変更（販促）'!$C$92="変更",'⑦2.変更活動積算内訳（販促）'!N439,'①7.積算内訳（販促）'!G438))</f>
        <v/>
      </c>
      <c r="H439" s="753" t="str">
        <f>IF($C$437="","",IF('⑧1.活動計画変更（販促）'!$C$92="変更",'⑦2.変更活動積算内訳（販促）'!O439,'①7.積算内訳（販促）'!H438))</f>
        <v/>
      </c>
      <c r="I439" s="1780"/>
      <c r="J439" s="264" t="s">
        <v>148</v>
      </c>
      <c r="K439" s="265"/>
      <c r="L439" s="288" t="str">
        <f t="shared" ref="L439:L446" si="89">IF(SUM(M439:O439)=0,"",SUM(M439:O439))</f>
        <v/>
      </c>
      <c r="M439" s="266"/>
      <c r="N439" s="266"/>
      <c r="O439" s="266"/>
      <c r="P439" s="1367"/>
      <c r="Q439" s="1371"/>
      <c r="R439" s="1372"/>
      <c r="S439" s="259"/>
      <c r="T439" s="257"/>
      <c r="U439" s="180"/>
    </row>
    <row r="440" spans="2:21" ht="18.75" hidden="1" customHeight="1">
      <c r="B440" s="1364"/>
      <c r="C440" s="264" t="s">
        <v>149</v>
      </c>
      <c r="D440" s="265"/>
      <c r="E440" s="288">
        <f t="shared" si="88"/>
        <v>0</v>
      </c>
      <c r="F440" s="288" t="str">
        <f>IF($C$437="","",IF('⑧1.活動計画変更（販促）'!$C$92="変更",'⑦2.変更活動積算内訳（販促）'!M440,'①7.積算内訳（販促）'!F439))</f>
        <v/>
      </c>
      <c r="G440" s="288" t="str">
        <f>IF($C$437="","",IF('⑧1.活動計画変更（販促）'!$C$92="変更",'⑦2.変更活動積算内訳（販促）'!N440,'①7.積算内訳（販促）'!G439))</f>
        <v/>
      </c>
      <c r="H440" s="753" t="str">
        <f>IF($C$437="","",IF('⑧1.活動計画変更（販促）'!$C$92="変更",'⑦2.変更活動積算内訳（販促）'!O440,'①7.積算内訳（販促）'!H439))</f>
        <v/>
      </c>
      <c r="I440" s="1780"/>
      <c r="J440" s="264" t="s">
        <v>149</v>
      </c>
      <c r="K440" s="265"/>
      <c r="L440" s="288" t="str">
        <f t="shared" si="89"/>
        <v/>
      </c>
      <c r="M440" s="266"/>
      <c r="N440" s="266"/>
      <c r="O440" s="266"/>
      <c r="P440" s="1367"/>
      <c r="Q440" s="1371"/>
      <c r="R440" s="1372"/>
      <c r="S440" s="259"/>
      <c r="T440" s="257"/>
      <c r="U440" s="180"/>
    </row>
    <row r="441" spans="2:21" ht="18.75" hidden="1" customHeight="1">
      <c r="B441" s="1364"/>
      <c r="C441" s="269" t="s">
        <v>150</v>
      </c>
      <c r="D441" s="265"/>
      <c r="E441" s="288">
        <f t="shared" si="88"/>
        <v>0</v>
      </c>
      <c r="F441" s="288" t="str">
        <f>IF($C$437="","",IF('⑧1.活動計画変更（販促）'!$C$92="変更",'⑦2.変更活動積算内訳（販促）'!M441,'①7.積算内訳（販促）'!F440))</f>
        <v/>
      </c>
      <c r="G441" s="288" t="str">
        <f>IF($C$437="","",IF('⑧1.活動計画変更（販促）'!$C$92="変更",'⑦2.変更活動積算内訳（販促）'!N441,'①7.積算内訳（販促）'!G440))</f>
        <v/>
      </c>
      <c r="H441" s="753" t="str">
        <f>IF($C$437="","",IF('⑧1.活動計画変更（販促）'!$C$92="変更",'⑦2.変更活動積算内訳（販促）'!O441,'①7.積算内訳（販促）'!H440))</f>
        <v/>
      </c>
      <c r="I441" s="1780"/>
      <c r="J441" s="269" t="s">
        <v>150</v>
      </c>
      <c r="K441" s="265"/>
      <c r="L441" s="288" t="str">
        <f t="shared" si="89"/>
        <v/>
      </c>
      <c r="M441" s="266"/>
      <c r="N441" s="266"/>
      <c r="O441" s="266"/>
      <c r="P441" s="1367"/>
      <c r="Q441" s="1371"/>
      <c r="R441" s="1372"/>
      <c r="S441" s="259"/>
      <c r="T441" s="257"/>
      <c r="U441" s="180"/>
    </row>
    <row r="442" spans="2:21" ht="18.75" hidden="1" customHeight="1">
      <c r="B442" s="1364"/>
      <c r="C442" s="264" t="s">
        <v>151</v>
      </c>
      <c r="D442" s="265"/>
      <c r="E442" s="288">
        <f t="shared" si="88"/>
        <v>0</v>
      </c>
      <c r="F442" s="288" t="str">
        <f>IF($C$437="","",IF('⑧1.活動計画変更（販促）'!$C$92="変更",'⑦2.変更活動積算内訳（販促）'!M442,'①7.積算内訳（販促）'!F441))</f>
        <v/>
      </c>
      <c r="G442" s="288" t="str">
        <f>IF($C$437="","",IF('⑧1.活動計画変更（販促）'!$C$92="変更",'⑦2.変更活動積算内訳（販促）'!N442,'①7.積算内訳（販促）'!G441))</f>
        <v/>
      </c>
      <c r="H442" s="753" t="str">
        <f>IF($C$437="","",IF('⑧1.活動計画変更（販促）'!$C$92="変更",'⑦2.変更活動積算内訳（販促）'!O442,'①7.積算内訳（販促）'!H441))</f>
        <v/>
      </c>
      <c r="I442" s="1780"/>
      <c r="J442" s="264" t="s">
        <v>151</v>
      </c>
      <c r="K442" s="265"/>
      <c r="L442" s="288" t="str">
        <f t="shared" si="89"/>
        <v/>
      </c>
      <c r="M442" s="266"/>
      <c r="N442" s="266"/>
      <c r="O442" s="266"/>
      <c r="P442" s="1367"/>
      <c r="Q442" s="1371"/>
      <c r="R442" s="1372"/>
      <c r="S442" s="268"/>
      <c r="T442" s="270"/>
      <c r="U442" s="180"/>
    </row>
    <row r="443" spans="2:21" ht="18.75" hidden="1" customHeight="1">
      <c r="B443" s="1364"/>
      <c r="C443" s="264" t="s">
        <v>152</v>
      </c>
      <c r="D443" s="265"/>
      <c r="E443" s="288">
        <f t="shared" si="88"/>
        <v>0</v>
      </c>
      <c r="F443" s="754" t="str">
        <f>IF($C$437="","",IF('⑧1.活動計画変更（販促）'!$C$92="変更",'⑦2.変更活動積算内訳（販促）'!M443,'①7.積算内訳（販促）'!F442))</f>
        <v/>
      </c>
      <c r="G443" s="754" t="str">
        <f>IF($C$437="","",IF('⑧1.活動計画変更（販促）'!$C$92="変更",'⑦2.変更活動積算内訳（販促）'!N443,'①7.積算内訳（販促）'!G442))</f>
        <v/>
      </c>
      <c r="H443" s="753" t="str">
        <f>IF($C$437="","",IF('⑧1.活動計画変更（販促）'!$C$92="変更",'⑦2.変更活動積算内訳（販促）'!O443,'①7.積算内訳（販促）'!H442))</f>
        <v/>
      </c>
      <c r="I443" s="1780"/>
      <c r="J443" s="264" t="s">
        <v>152</v>
      </c>
      <c r="K443" s="265"/>
      <c r="L443" s="288" t="str">
        <f t="shared" si="89"/>
        <v/>
      </c>
      <c r="M443" s="278"/>
      <c r="N443" s="278"/>
      <c r="O443" s="278"/>
      <c r="P443" s="1367"/>
      <c r="Q443" s="1371"/>
      <c r="R443" s="1372"/>
      <c r="S443" s="268"/>
      <c r="T443" s="270"/>
      <c r="U443" s="180"/>
    </row>
    <row r="444" spans="2:21" ht="18.75" hidden="1" customHeight="1">
      <c r="B444" s="1364"/>
      <c r="C444" s="272" t="s">
        <v>631</v>
      </c>
      <c r="D444" s="265"/>
      <c r="E444" s="288">
        <f t="shared" si="88"/>
        <v>0</v>
      </c>
      <c r="F444" s="288" t="str">
        <f>IF($C$437="","",IF('⑧1.活動計画変更（販促）'!$C$92="変更",'⑦2.変更活動積算内訳（販促）'!M444,'①7.積算内訳（販促）'!F443))</f>
        <v/>
      </c>
      <c r="G444" s="288" t="str">
        <f>IF($C$437="","",IF('⑧1.活動計画変更（販促）'!$C$92="変更",'⑦2.変更活動積算内訳（販促）'!N444,'①7.積算内訳（販促）'!G443))</f>
        <v/>
      </c>
      <c r="H444" s="753" t="str">
        <f>IF($C$437="","",IF('⑧1.活動計画変更（販促）'!$C$92="変更",'⑦2.変更活動積算内訳（販促）'!O444,'①7.積算内訳（販促）'!H443))</f>
        <v/>
      </c>
      <c r="I444" s="1780"/>
      <c r="J444" s="272" t="s">
        <v>631</v>
      </c>
      <c r="K444" s="265"/>
      <c r="L444" s="288" t="str">
        <f t="shared" si="89"/>
        <v/>
      </c>
      <c r="M444" s="266"/>
      <c r="N444" s="266"/>
      <c r="O444" s="266"/>
      <c r="P444" s="1367"/>
      <c r="Q444" s="1371"/>
      <c r="R444" s="1372"/>
      <c r="S444" s="268"/>
      <c r="T444" s="270"/>
      <c r="U444" s="180"/>
    </row>
    <row r="445" spans="2:21" ht="18.75" hidden="1" customHeight="1">
      <c r="B445" s="1364"/>
      <c r="C445" s="264" t="s">
        <v>153</v>
      </c>
      <c r="D445" s="265"/>
      <c r="E445" s="288">
        <f t="shared" si="88"/>
        <v>0</v>
      </c>
      <c r="F445" s="288" t="str">
        <f>IF($C$437="","",IF('⑧1.活動計画変更（販促）'!$C$92="変更",'⑦2.変更活動積算内訳（販促）'!M445,'①7.積算内訳（販促）'!F444))</f>
        <v/>
      </c>
      <c r="G445" s="288" t="str">
        <f>IF($C$437="","",IF('⑧1.活動計画変更（販促）'!$C$92="変更",'⑦2.変更活動積算内訳（販促）'!N445,'①7.積算内訳（販促）'!G444))</f>
        <v/>
      </c>
      <c r="H445" s="753" t="str">
        <f>IF($C$437="","",IF('⑧1.活動計画変更（販促）'!$C$92="変更",'⑦2.変更活動積算内訳（販促）'!O445,'①7.積算内訳（販促）'!H444))</f>
        <v/>
      </c>
      <c r="I445" s="1780"/>
      <c r="J445" s="264" t="s">
        <v>153</v>
      </c>
      <c r="K445" s="265"/>
      <c r="L445" s="288" t="str">
        <f t="shared" si="89"/>
        <v/>
      </c>
      <c r="M445" s="266"/>
      <c r="N445" s="266"/>
      <c r="O445" s="266"/>
      <c r="P445" s="1367"/>
      <c r="Q445" s="1371"/>
      <c r="R445" s="1372"/>
      <c r="S445" s="268"/>
      <c r="T445" s="270"/>
      <c r="U445" s="180"/>
    </row>
    <row r="446" spans="2:21" ht="18.75" hidden="1" customHeight="1" thickBot="1">
      <c r="B446" s="1365"/>
      <c r="C446" s="273" t="s">
        <v>154</v>
      </c>
      <c r="D446" s="758" t="str">
        <f>IF('①7.積算内訳（販促）'!D445="","",'①7.積算内訳（販促）'!D445)</f>
        <v/>
      </c>
      <c r="E446" s="289">
        <f>SUM(F446:H446)</f>
        <v>0</v>
      </c>
      <c r="F446" s="289" t="str">
        <f>IF($C$437="","",IF('⑧1.活動計画変更（販促）'!$C$92="変更",'⑦2.変更活動積算内訳（販促）'!M446,'①7.積算内訳（販促）'!F445))</f>
        <v/>
      </c>
      <c r="G446" s="289" t="str">
        <f>IF($C$437="","",IF('⑧1.活動計画変更（販促）'!$C$92="変更",'⑦2.変更活動積算内訳（販促）'!N446,'①7.積算内訳（販促）'!G445))</f>
        <v/>
      </c>
      <c r="H446" s="755" t="str">
        <f>IF($C$437="","",IF('⑧1.活動計画変更（販促）'!$C$92="変更",'⑦2.変更活動積算内訳（販促）'!O446,'①7.積算内訳（販促）'!H445))</f>
        <v/>
      </c>
      <c r="I446" s="1781"/>
      <c r="J446" s="273" t="s">
        <v>154</v>
      </c>
      <c r="K446" s="274"/>
      <c r="L446" s="289" t="str">
        <f t="shared" si="89"/>
        <v/>
      </c>
      <c r="M446" s="275"/>
      <c r="N446" s="275"/>
      <c r="O446" s="275"/>
      <c r="P446" s="1368"/>
      <c r="Q446" s="1381"/>
      <c r="R446" s="1382"/>
      <c r="S446" s="268"/>
      <c r="T446" s="270"/>
      <c r="U446" s="180"/>
    </row>
    <row r="447" spans="2:21" ht="37.5" hidden="1" customHeight="1">
      <c r="B447" s="285" t="str">
        <f>IF('⑧1.活動計画変更（販促）'!B94="","",'⑧1.活動計画変更（販促）'!B94)</f>
        <v/>
      </c>
      <c r="C447" s="1359" t="str">
        <f>IF(B447="","",IF('⑧1.活動計画変更（販促）'!D94="","",'⑧1.活動計画変更（販促）'!D94))</f>
        <v/>
      </c>
      <c r="D447" s="1360"/>
      <c r="E447" s="286">
        <f>SUM(E448:E456)</f>
        <v>0</v>
      </c>
      <c r="F447" s="286">
        <f>SUM(F448:F456)</f>
        <v>0</v>
      </c>
      <c r="G447" s="286">
        <f>SUM(G448:G456)</f>
        <v>0</v>
      </c>
      <c r="H447" s="757">
        <f>SUM(H448:H456)</f>
        <v>0</v>
      </c>
      <c r="I447" s="760" t="str">
        <f>IF('⑧1.活動計画変更（販促）'!C95="変更",'⑧1.活動計画変更（販促）'!B94,IF('⑧1.活動計画変更（販促）'!C95="中止",'⑧1.活動計画変更（販促）'!B94,""))</f>
        <v/>
      </c>
      <c r="J447" s="1377" t="str">
        <f>IF('⑧1.活動計画変更（販促）'!C95="変更",'⑧1.活動計画変更（販促）'!D95,"")</f>
        <v/>
      </c>
      <c r="K447" s="1378"/>
      <c r="L447" s="286" t="str">
        <f>IF(SUM(L448:L456)=0,"",SUM(L448:L456))</f>
        <v/>
      </c>
      <c r="M447" s="286" t="str">
        <f>IF(SUM(M448:M456)=0,"",SUM(M448:M456))</f>
        <v/>
      </c>
      <c r="N447" s="286" t="str">
        <f>IF(SUM(N448:N456)=0,"",SUM(N448:N456))</f>
        <v/>
      </c>
      <c r="O447" s="286" t="str">
        <f>IF(SUM(O448:O456)=0,"",SUM(O448:O456))</f>
        <v/>
      </c>
      <c r="P447" s="280"/>
      <c r="Q447" s="1361"/>
      <c r="R447" s="1362"/>
      <c r="S447" s="259"/>
      <c r="T447" s="257"/>
      <c r="U447" s="180"/>
    </row>
    <row r="448" spans="2:21" ht="18.75" hidden="1" customHeight="1">
      <c r="B448" s="1363"/>
      <c r="C448" s="260" t="s">
        <v>147</v>
      </c>
      <c r="D448" s="261"/>
      <c r="E448" s="287">
        <f>SUM(F448:H448)</f>
        <v>0</v>
      </c>
      <c r="F448" s="287" t="str">
        <f>IF($C$447="","",IF('⑧1.活動計画変更（販促）'!$C$94="変更",'⑦2.変更活動積算内訳（販促）'!M448,'①7.積算内訳（販促）'!F447))</f>
        <v/>
      </c>
      <c r="G448" s="287" t="str">
        <f>IF($C$447="","",IF('⑧1.活動計画変更（販促）'!$C$94="変更",'⑦2.変更活動積算内訳（販促）'!N448,'①7.積算内訳（販促）'!G447))</f>
        <v/>
      </c>
      <c r="H448" s="752" t="str">
        <f>IF($C$447="","",IF('⑧1.活動計画変更（販促）'!$C$94="変更",'⑦2.変更活動積算内訳（販促）'!O448,'①7.積算内訳（販促）'!H447))</f>
        <v/>
      </c>
      <c r="I448" s="1779" t="str">
        <f>IF('⑧1.活動計画変更（販促）'!C95="選択","",IF('⑧1.活動計画変更（販促）'!C95="変更",'⑧1.活動計画変更（販促）'!C95,IF('⑧1.活動計画変更（販促）'!C95="中止","中止","")))</f>
        <v/>
      </c>
      <c r="J448" s="260" t="s">
        <v>147</v>
      </c>
      <c r="K448" s="261"/>
      <c r="L448" s="287" t="str">
        <f>IF(SUM(M448:O448)=0,"",SUM(M448:O448))</f>
        <v/>
      </c>
      <c r="M448" s="262"/>
      <c r="N448" s="262"/>
      <c r="O448" s="262"/>
      <c r="P448" s="1366"/>
      <c r="Q448" s="1369"/>
      <c r="R448" s="1370"/>
      <c r="S448" s="268"/>
      <c r="T448" s="270"/>
      <c r="U448" s="180"/>
    </row>
    <row r="449" spans="2:21" ht="18.75" hidden="1" customHeight="1">
      <c r="B449" s="1364"/>
      <c r="C449" s="264" t="s">
        <v>148</v>
      </c>
      <c r="D449" s="265"/>
      <c r="E449" s="288">
        <f t="shared" ref="E449:E455" si="90">SUM(F449:H449)</f>
        <v>0</v>
      </c>
      <c r="F449" s="288" t="str">
        <f>IF($C$447="","",IF('⑧1.活動計画変更（販促）'!$C$94="変更",'⑦2.変更活動積算内訳（販促）'!M449,'①7.積算内訳（販促）'!F448))</f>
        <v/>
      </c>
      <c r="G449" s="288" t="str">
        <f>IF($C$447="","",IF('⑧1.活動計画変更（販促）'!$C$94="変更",'⑦2.変更活動積算内訳（販促）'!N449,'①7.積算内訳（販促）'!G448))</f>
        <v/>
      </c>
      <c r="H449" s="753" t="str">
        <f>IF($C$447="","",IF('⑧1.活動計画変更（販促）'!$C$94="変更",'⑦2.変更活動積算内訳（販促）'!O449,'①7.積算内訳（販促）'!H448))</f>
        <v/>
      </c>
      <c r="I449" s="1780"/>
      <c r="J449" s="264" t="s">
        <v>148</v>
      </c>
      <c r="K449" s="265"/>
      <c r="L449" s="288" t="str">
        <f t="shared" ref="L449:L456" si="91">IF(SUM(M449:O449)=0,"",SUM(M449:O449))</f>
        <v/>
      </c>
      <c r="M449" s="266"/>
      <c r="N449" s="266"/>
      <c r="O449" s="266"/>
      <c r="P449" s="1367"/>
      <c r="Q449" s="1371"/>
      <c r="R449" s="1372"/>
      <c r="S449" s="259"/>
      <c r="T449" s="257"/>
      <c r="U449" s="180"/>
    </row>
    <row r="450" spans="2:21" ht="18.75" hidden="1" customHeight="1">
      <c r="B450" s="1364"/>
      <c r="C450" s="264" t="s">
        <v>149</v>
      </c>
      <c r="D450" s="265"/>
      <c r="E450" s="288">
        <f t="shared" si="90"/>
        <v>0</v>
      </c>
      <c r="F450" s="288" t="str">
        <f>IF($C$447="","",IF('⑧1.活動計画変更（販促）'!$C$94="変更",'⑦2.変更活動積算内訳（販促）'!M450,'①7.積算内訳（販促）'!F449))</f>
        <v/>
      </c>
      <c r="G450" s="288" t="str">
        <f>IF($C$447="","",IF('⑧1.活動計画変更（販促）'!$C$94="変更",'⑦2.変更活動積算内訳（販促）'!N450,'①7.積算内訳（販促）'!G449))</f>
        <v/>
      </c>
      <c r="H450" s="753" t="str">
        <f>IF($C$447="","",IF('⑧1.活動計画変更（販促）'!$C$94="変更",'⑦2.変更活動積算内訳（販促）'!O450,'①7.積算内訳（販促）'!H449))</f>
        <v/>
      </c>
      <c r="I450" s="1780"/>
      <c r="J450" s="264" t="s">
        <v>149</v>
      </c>
      <c r="K450" s="265"/>
      <c r="L450" s="288" t="str">
        <f t="shared" si="91"/>
        <v/>
      </c>
      <c r="M450" s="266"/>
      <c r="N450" s="266"/>
      <c r="O450" s="266"/>
      <c r="P450" s="1367"/>
      <c r="Q450" s="1371"/>
      <c r="R450" s="1372"/>
      <c r="S450" s="259"/>
      <c r="T450" s="257"/>
      <c r="U450" s="180"/>
    </row>
    <row r="451" spans="2:21" ht="18.75" hidden="1" customHeight="1">
      <c r="B451" s="1364"/>
      <c r="C451" s="269" t="s">
        <v>150</v>
      </c>
      <c r="D451" s="265"/>
      <c r="E451" s="288">
        <f t="shared" si="90"/>
        <v>0</v>
      </c>
      <c r="F451" s="288" t="str">
        <f>IF($C$447="","",IF('⑧1.活動計画変更（販促）'!$C$94="変更",'⑦2.変更活動積算内訳（販促）'!M451,'①7.積算内訳（販促）'!F450))</f>
        <v/>
      </c>
      <c r="G451" s="288" t="str">
        <f>IF($C$447="","",IF('⑧1.活動計画変更（販促）'!$C$94="変更",'⑦2.変更活動積算内訳（販促）'!N451,'①7.積算内訳（販促）'!G450))</f>
        <v/>
      </c>
      <c r="H451" s="753" t="str">
        <f>IF($C$447="","",IF('⑧1.活動計画変更（販促）'!$C$94="変更",'⑦2.変更活動積算内訳（販促）'!O451,'①7.積算内訳（販促）'!H450))</f>
        <v/>
      </c>
      <c r="I451" s="1780"/>
      <c r="J451" s="269" t="s">
        <v>150</v>
      </c>
      <c r="K451" s="265"/>
      <c r="L451" s="288" t="str">
        <f t="shared" si="91"/>
        <v/>
      </c>
      <c r="M451" s="266"/>
      <c r="N451" s="266"/>
      <c r="O451" s="266"/>
      <c r="P451" s="1367"/>
      <c r="Q451" s="1371"/>
      <c r="R451" s="1372"/>
      <c r="S451" s="259"/>
      <c r="T451" s="257"/>
      <c r="U451" s="180"/>
    </row>
    <row r="452" spans="2:21" ht="18.75" hidden="1" customHeight="1">
      <c r="B452" s="1364"/>
      <c r="C452" s="264" t="s">
        <v>151</v>
      </c>
      <c r="D452" s="265"/>
      <c r="E452" s="288">
        <f t="shared" si="90"/>
        <v>0</v>
      </c>
      <c r="F452" s="288" t="str">
        <f>IF($C$447="","",IF('⑧1.活動計画変更（販促）'!$C$94="変更",'⑦2.変更活動積算内訳（販促）'!M452,'①7.積算内訳（販促）'!F451))</f>
        <v/>
      </c>
      <c r="G452" s="288" t="str">
        <f>IF($C$447="","",IF('⑧1.活動計画変更（販促）'!$C$94="変更",'⑦2.変更活動積算内訳（販促）'!N452,'①7.積算内訳（販促）'!G451))</f>
        <v/>
      </c>
      <c r="H452" s="753" t="str">
        <f>IF($C$447="","",IF('⑧1.活動計画変更（販促）'!$C$94="変更",'⑦2.変更活動積算内訳（販促）'!O452,'①7.積算内訳（販促）'!H451))</f>
        <v/>
      </c>
      <c r="I452" s="1780"/>
      <c r="J452" s="264" t="s">
        <v>151</v>
      </c>
      <c r="K452" s="265"/>
      <c r="L452" s="288" t="str">
        <f t="shared" si="91"/>
        <v/>
      </c>
      <c r="M452" s="266"/>
      <c r="N452" s="266"/>
      <c r="O452" s="266"/>
      <c r="P452" s="1367"/>
      <c r="Q452" s="1371"/>
      <c r="R452" s="1372"/>
      <c r="S452" s="268"/>
      <c r="T452" s="270"/>
      <c r="U452" s="180"/>
    </row>
    <row r="453" spans="2:21" ht="18.75" hidden="1" customHeight="1">
      <c r="B453" s="1364"/>
      <c r="C453" s="264" t="s">
        <v>152</v>
      </c>
      <c r="D453" s="265"/>
      <c r="E453" s="288">
        <f t="shared" si="90"/>
        <v>0</v>
      </c>
      <c r="F453" s="754" t="str">
        <f>IF($C$447="","",IF('⑧1.活動計画変更（販促）'!$C$94="変更",'⑦2.変更活動積算内訳（販促）'!M453,'①7.積算内訳（販促）'!F452))</f>
        <v/>
      </c>
      <c r="G453" s="754" t="str">
        <f>IF($C$447="","",IF('⑧1.活動計画変更（販促）'!$C$94="変更",'⑦2.変更活動積算内訳（販促）'!N453,'①7.積算内訳（販促）'!G452))</f>
        <v/>
      </c>
      <c r="H453" s="753" t="str">
        <f>IF($C$447="","",IF('⑧1.活動計画変更（販促）'!$C$94="変更",'⑦2.変更活動積算内訳（販促）'!O453,'①7.積算内訳（販促）'!H452))</f>
        <v/>
      </c>
      <c r="I453" s="1780"/>
      <c r="J453" s="264" t="s">
        <v>152</v>
      </c>
      <c r="K453" s="265"/>
      <c r="L453" s="288" t="str">
        <f t="shared" si="91"/>
        <v/>
      </c>
      <c r="M453" s="278"/>
      <c r="N453" s="278"/>
      <c r="O453" s="278"/>
      <c r="P453" s="1367"/>
      <c r="Q453" s="1373"/>
      <c r="R453" s="1374"/>
      <c r="S453" s="268"/>
      <c r="T453" s="270"/>
      <c r="U453" s="180"/>
    </row>
    <row r="454" spans="2:21" ht="18.75" hidden="1" customHeight="1">
      <c r="B454" s="1364"/>
      <c r="C454" s="272" t="s">
        <v>631</v>
      </c>
      <c r="D454" s="265"/>
      <c r="E454" s="288">
        <f t="shared" si="90"/>
        <v>0</v>
      </c>
      <c r="F454" s="288" t="str">
        <f>IF($C$447="","",IF('⑧1.活動計画変更（販促）'!$C$94="変更",'⑦2.変更活動積算内訳（販促）'!M454,'①7.積算内訳（販促）'!F453))</f>
        <v/>
      </c>
      <c r="G454" s="288" t="str">
        <f>IF($C$447="","",IF('⑧1.活動計画変更（販促）'!$C$94="変更",'⑦2.変更活動積算内訳（販促）'!N454,'①7.積算内訳（販促）'!G453))</f>
        <v/>
      </c>
      <c r="H454" s="753" t="str">
        <f>IF($C$447="","",IF('⑧1.活動計画変更（販促）'!$C$94="変更",'⑦2.変更活動積算内訳（販促）'!O454,'①7.積算内訳（販促）'!H453))</f>
        <v/>
      </c>
      <c r="I454" s="1780"/>
      <c r="J454" s="272" t="s">
        <v>631</v>
      </c>
      <c r="K454" s="265"/>
      <c r="L454" s="288" t="str">
        <f t="shared" si="91"/>
        <v/>
      </c>
      <c r="M454" s="266"/>
      <c r="N454" s="266"/>
      <c r="O454" s="266"/>
      <c r="P454" s="1367"/>
      <c r="Q454" s="1371"/>
      <c r="R454" s="1372"/>
      <c r="S454" s="268"/>
      <c r="T454" s="270"/>
      <c r="U454" s="180"/>
    </row>
    <row r="455" spans="2:21" ht="18.75" hidden="1" customHeight="1">
      <c r="B455" s="1364"/>
      <c r="C455" s="264" t="s">
        <v>153</v>
      </c>
      <c r="D455" s="265"/>
      <c r="E455" s="288">
        <f t="shared" si="90"/>
        <v>0</v>
      </c>
      <c r="F455" s="288" t="str">
        <f>IF($C$447="","",IF('⑧1.活動計画変更（販促）'!$C$94="変更",'⑦2.変更活動積算内訳（販促）'!M455,'①7.積算内訳（販促）'!F454))</f>
        <v/>
      </c>
      <c r="G455" s="288" t="str">
        <f>IF($C$447="","",IF('⑧1.活動計画変更（販促）'!$C$94="変更",'⑦2.変更活動積算内訳（販促）'!N455,'①7.積算内訳（販促）'!G454))</f>
        <v/>
      </c>
      <c r="H455" s="753" t="str">
        <f>IF($C$447="","",IF('⑧1.活動計画変更（販促）'!$C$94="変更",'⑦2.変更活動積算内訳（販促）'!O455,'①7.積算内訳（販促）'!H454))</f>
        <v/>
      </c>
      <c r="I455" s="1780"/>
      <c r="J455" s="264" t="s">
        <v>153</v>
      </c>
      <c r="K455" s="265"/>
      <c r="L455" s="288" t="str">
        <f t="shared" si="91"/>
        <v/>
      </c>
      <c r="M455" s="266"/>
      <c r="N455" s="266"/>
      <c r="O455" s="266"/>
      <c r="P455" s="1367"/>
      <c r="Q455" s="1371"/>
      <c r="R455" s="1372"/>
      <c r="S455" s="268"/>
      <c r="T455" s="270"/>
      <c r="U455" s="180"/>
    </row>
    <row r="456" spans="2:21" ht="18.75" hidden="1" customHeight="1" thickBot="1">
      <c r="B456" s="1365"/>
      <c r="C456" s="273" t="s">
        <v>154</v>
      </c>
      <c r="D456" s="758" t="str">
        <f>IF('①7.積算内訳（販促）'!D455="","",'①7.積算内訳（販促）'!D455)</f>
        <v/>
      </c>
      <c r="E456" s="289">
        <f>SUM(F456:H456)</f>
        <v>0</v>
      </c>
      <c r="F456" s="289" t="str">
        <f>IF($C$447="","",IF('⑧1.活動計画変更（販促）'!$C$94="変更",'⑦2.変更活動積算内訳（販促）'!M456,'①7.積算内訳（販促）'!F455))</f>
        <v/>
      </c>
      <c r="G456" s="289" t="str">
        <f>IF($C$447="","",IF('⑧1.活動計画変更（販促）'!$C$94="変更",'⑦2.変更活動積算内訳（販促）'!N456,'①7.積算内訳（販促）'!G455))</f>
        <v/>
      </c>
      <c r="H456" s="755" t="str">
        <f>IF($C$447="","",IF('⑧1.活動計画変更（販促）'!$C$94="変更",'⑦2.変更活動積算内訳（販促）'!O456,'①7.積算内訳（販促）'!H455))</f>
        <v/>
      </c>
      <c r="I456" s="1781"/>
      <c r="J456" s="273" t="s">
        <v>154</v>
      </c>
      <c r="K456" s="274"/>
      <c r="L456" s="289" t="str">
        <f t="shared" si="91"/>
        <v/>
      </c>
      <c r="M456" s="275"/>
      <c r="N456" s="275"/>
      <c r="O456" s="275"/>
      <c r="P456" s="1368"/>
      <c r="Q456" s="1375"/>
      <c r="R456" s="1376"/>
      <c r="S456" s="268"/>
      <c r="T456" s="270"/>
      <c r="U456" s="180"/>
    </row>
    <row r="457" spans="2:21" ht="37.5" hidden="1" customHeight="1">
      <c r="B457" s="285" t="str">
        <f>IF('⑧1.活動計画変更（販促）'!B96="","",'⑧1.活動計画変更（販促）'!B96)</f>
        <v/>
      </c>
      <c r="C457" s="1359" t="str">
        <f>IF(B457="","",IF('⑧1.活動計画変更（販促）'!D96="","",'⑧1.活動計画変更（販促）'!D96))</f>
        <v/>
      </c>
      <c r="D457" s="1360"/>
      <c r="E457" s="286">
        <f>SUM(E458:E466)</f>
        <v>0</v>
      </c>
      <c r="F457" s="286">
        <f>SUM(F458:F466)</f>
        <v>0</v>
      </c>
      <c r="G457" s="286">
        <f>SUM(G458:G466)</f>
        <v>0</v>
      </c>
      <c r="H457" s="757">
        <f>SUM(H458:H466)</f>
        <v>0</v>
      </c>
      <c r="I457" s="760" t="str">
        <f>IF('⑧1.活動計画変更（販促）'!C97="変更",'⑧1.活動計画変更（販促）'!B96,IF('⑧1.活動計画変更（販促）'!C97="中止",'⑧1.活動計画変更（販促）'!B96,""))</f>
        <v/>
      </c>
      <c r="J457" s="1377" t="str">
        <f>IF('⑧1.活動計画変更（販促）'!C97="変更",'⑧1.活動計画変更（販促）'!D97,"")</f>
        <v/>
      </c>
      <c r="K457" s="1378"/>
      <c r="L457" s="284" t="str">
        <f>IF(SUM(L458:L466)=0,"",SUM(L458:L466))</f>
        <v/>
      </c>
      <c r="M457" s="284" t="str">
        <f>IF(SUM(M458:M466)=0,"",SUM(M458:M466))</f>
        <v/>
      </c>
      <c r="N457" s="284" t="str">
        <f>IF(SUM(N458:N466)=0,"",SUM(N458:N466))</f>
        <v/>
      </c>
      <c r="O457" s="284" t="str">
        <f>IF(SUM(O458:O466)=0,"",SUM(O458:O466))</f>
        <v/>
      </c>
      <c r="P457" s="277"/>
      <c r="Q457" s="1379"/>
      <c r="R457" s="1380"/>
      <c r="S457" s="259"/>
      <c r="T457" s="257"/>
      <c r="U457" s="180"/>
    </row>
    <row r="458" spans="2:21" ht="18.75" hidden="1" customHeight="1">
      <c r="B458" s="1363"/>
      <c r="C458" s="260" t="s">
        <v>147</v>
      </c>
      <c r="D458" s="261"/>
      <c r="E458" s="287">
        <f>SUM(F458:H458)</f>
        <v>0</v>
      </c>
      <c r="F458" s="287" t="str">
        <f>IF($C$457="","",IF('⑧1.活動計画変更（販促）'!$C$96="変更",'⑦2.変更活動積算内訳（販促）'!M458,'①7.積算内訳（販促）'!F457))</f>
        <v/>
      </c>
      <c r="G458" s="287" t="str">
        <f>IF($C$457="","",IF('⑧1.活動計画変更（販促）'!$C$96="変更",'⑦2.変更活動積算内訳（販促）'!N458,'①7.積算内訳（販促）'!G457))</f>
        <v/>
      </c>
      <c r="H458" s="752" t="str">
        <f>IF($C$457="","",IF('⑧1.活動計画変更（販促）'!$C$96="変更",'⑦2.変更活動積算内訳（販促）'!O458,'①7.積算内訳（販促）'!H457))</f>
        <v/>
      </c>
      <c r="I458" s="1779" t="str">
        <f>IF('⑧1.活動計画変更（販促）'!C97="選択","",IF('⑧1.活動計画変更（販促）'!C97="変更",'⑧1.活動計画変更（販促）'!C97,IF('⑧1.活動計画変更（販促）'!C97="中止","中止","")))</f>
        <v/>
      </c>
      <c r="J458" s="260" t="s">
        <v>147</v>
      </c>
      <c r="K458" s="261"/>
      <c r="L458" s="287" t="str">
        <f>IF(SUM(M458:O458)=0,"",SUM(M458:O458))</f>
        <v/>
      </c>
      <c r="M458" s="262"/>
      <c r="N458" s="262"/>
      <c r="O458" s="262"/>
      <c r="P458" s="1366"/>
      <c r="Q458" s="1369"/>
      <c r="R458" s="1370"/>
      <c r="S458" s="268"/>
      <c r="T458" s="270"/>
      <c r="U458" s="180"/>
    </row>
    <row r="459" spans="2:21" ht="18.75" hidden="1" customHeight="1">
      <c r="B459" s="1364"/>
      <c r="C459" s="264" t="s">
        <v>148</v>
      </c>
      <c r="D459" s="265"/>
      <c r="E459" s="288">
        <f t="shared" ref="E459:E465" si="92">SUM(F459:H459)</f>
        <v>0</v>
      </c>
      <c r="F459" s="288" t="str">
        <f>IF($C$457="","",IF('⑧1.活動計画変更（販促）'!$C$96="変更",'⑦2.変更活動積算内訳（販促）'!M459,'①7.積算内訳（販促）'!F458))</f>
        <v/>
      </c>
      <c r="G459" s="288" t="str">
        <f>IF($C$457="","",IF('⑧1.活動計画変更（販促）'!$C$96="変更",'⑦2.変更活動積算内訳（販促）'!N459,'①7.積算内訳（販促）'!G458))</f>
        <v/>
      </c>
      <c r="H459" s="753" t="str">
        <f>IF($C$457="","",IF('⑧1.活動計画変更（販促）'!$C$96="変更",'⑦2.変更活動積算内訳（販促）'!O459,'①7.積算内訳（販促）'!H458))</f>
        <v/>
      </c>
      <c r="I459" s="1780"/>
      <c r="J459" s="264" t="s">
        <v>148</v>
      </c>
      <c r="K459" s="265"/>
      <c r="L459" s="288" t="str">
        <f t="shared" ref="L459:L466" si="93">IF(SUM(M459:O459)=0,"",SUM(M459:O459))</f>
        <v/>
      </c>
      <c r="M459" s="266"/>
      <c r="N459" s="266"/>
      <c r="O459" s="266"/>
      <c r="P459" s="1367"/>
      <c r="Q459" s="1371"/>
      <c r="R459" s="1372"/>
      <c r="S459" s="259"/>
      <c r="T459" s="257"/>
      <c r="U459" s="180"/>
    </row>
    <row r="460" spans="2:21" ht="18.75" hidden="1" customHeight="1">
      <c r="B460" s="1364"/>
      <c r="C460" s="264" t="s">
        <v>149</v>
      </c>
      <c r="D460" s="265"/>
      <c r="E460" s="288">
        <f t="shared" si="92"/>
        <v>0</v>
      </c>
      <c r="F460" s="288" t="str">
        <f>IF($C$457="","",IF('⑧1.活動計画変更（販促）'!$C$96="変更",'⑦2.変更活動積算内訳（販促）'!M460,'①7.積算内訳（販促）'!F459))</f>
        <v/>
      </c>
      <c r="G460" s="288" t="str">
        <f>IF($C$457="","",IF('⑧1.活動計画変更（販促）'!$C$96="変更",'⑦2.変更活動積算内訳（販促）'!N460,'①7.積算内訳（販促）'!G459))</f>
        <v/>
      </c>
      <c r="H460" s="753" t="str">
        <f>IF($C$457="","",IF('⑧1.活動計画変更（販促）'!$C$96="変更",'⑦2.変更活動積算内訳（販促）'!O460,'①7.積算内訳（販促）'!H459))</f>
        <v/>
      </c>
      <c r="I460" s="1780"/>
      <c r="J460" s="264" t="s">
        <v>149</v>
      </c>
      <c r="K460" s="265"/>
      <c r="L460" s="288" t="str">
        <f t="shared" si="93"/>
        <v/>
      </c>
      <c r="M460" s="266"/>
      <c r="N460" s="266"/>
      <c r="O460" s="266"/>
      <c r="P460" s="1367"/>
      <c r="Q460" s="1371"/>
      <c r="R460" s="1372"/>
      <c r="S460" s="259"/>
      <c r="T460" s="257"/>
      <c r="U460" s="180"/>
    </row>
    <row r="461" spans="2:21" ht="18.75" hidden="1" customHeight="1">
      <c r="B461" s="1364"/>
      <c r="C461" s="269" t="s">
        <v>150</v>
      </c>
      <c r="D461" s="265"/>
      <c r="E461" s="288">
        <f t="shared" si="92"/>
        <v>0</v>
      </c>
      <c r="F461" s="288" t="str">
        <f>IF($C$457="","",IF('⑧1.活動計画変更（販促）'!$C$96="変更",'⑦2.変更活動積算内訳（販促）'!M461,'①7.積算内訳（販促）'!F460))</f>
        <v/>
      </c>
      <c r="G461" s="288" t="str">
        <f>IF($C$457="","",IF('⑧1.活動計画変更（販促）'!$C$96="変更",'⑦2.変更活動積算内訳（販促）'!N461,'①7.積算内訳（販促）'!G460))</f>
        <v/>
      </c>
      <c r="H461" s="753" t="str">
        <f>IF($C$457="","",IF('⑧1.活動計画変更（販促）'!$C$96="変更",'⑦2.変更活動積算内訳（販促）'!O461,'①7.積算内訳（販促）'!H460))</f>
        <v/>
      </c>
      <c r="I461" s="1780"/>
      <c r="J461" s="269" t="s">
        <v>150</v>
      </c>
      <c r="K461" s="265"/>
      <c r="L461" s="288" t="str">
        <f t="shared" si="93"/>
        <v/>
      </c>
      <c r="M461" s="266"/>
      <c r="N461" s="266"/>
      <c r="O461" s="266"/>
      <c r="P461" s="1367"/>
      <c r="Q461" s="1371"/>
      <c r="R461" s="1372"/>
      <c r="S461" s="259"/>
      <c r="T461" s="257"/>
      <c r="U461" s="180"/>
    </row>
    <row r="462" spans="2:21" ht="18.75" hidden="1" customHeight="1">
      <c r="B462" s="1364"/>
      <c r="C462" s="264" t="s">
        <v>151</v>
      </c>
      <c r="D462" s="265"/>
      <c r="E462" s="288">
        <f t="shared" si="92"/>
        <v>0</v>
      </c>
      <c r="F462" s="288" t="str">
        <f>IF($C$457="","",IF('⑧1.活動計画変更（販促）'!$C$96="変更",'⑦2.変更活動積算内訳（販促）'!M462,'①7.積算内訳（販促）'!F461))</f>
        <v/>
      </c>
      <c r="G462" s="288" t="str">
        <f>IF($C$457="","",IF('⑧1.活動計画変更（販促）'!$C$96="変更",'⑦2.変更活動積算内訳（販促）'!N462,'①7.積算内訳（販促）'!G461))</f>
        <v/>
      </c>
      <c r="H462" s="753" t="str">
        <f>IF($C$457="","",IF('⑧1.活動計画変更（販促）'!$C$96="変更",'⑦2.変更活動積算内訳（販促）'!O462,'①7.積算内訳（販促）'!H461))</f>
        <v/>
      </c>
      <c r="I462" s="1780"/>
      <c r="J462" s="264" t="s">
        <v>151</v>
      </c>
      <c r="K462" s="265"/>
      <c r="L462" s="288" t="str">
        <f t="shared" si="93"/>
        <v/>
      </c>
      <c r="M462" s="266"/>
      <c r="N462" s="266"/>
      <c r="O462" s="266"/>
      <c r="P462" s="1367"/>
      <c r="Q462" s="1371"/>
      <c r="R462" s="1372"/>
      <c r="S462" s="268"/>
      <c r="T462" s="270"/>
      <c r="U462" s="180"/>
    </row>
    <row r="463" spans="2:21" ht="18.75" hidden="1" customHeight="1">
      <c r="B463" s="1364"/>
      <c r="C463" s="264" t="s">
        <v>152</v>
      </c>
      <c r="D463" s="265"/>
      <c r="E463" s="288">
        <f t="shared" si="92"/>
        <v>0</v>
      </c>
      <c r="F463" s="754" t="str">
        <f>IF($C$457="","",IF('⑧1.活動計画変更（販促）'!$C$96="変更",'⑦2.変更活動積算内訳（販促）'!M463,'①7.積算内訳（販促）'!F462))</f>
        <v/>
      </c>
      <c r="G463" s="754" t="str">
        <f>IF($C$457="","",IF('⑧1.活動計画変更（販促）'!$C$96="変更",'⑦2.変更活動積算内訳（販促）'!N463,'①7.積算内訳（販促）'!G462))</f>
        <v/>
      </c>
      <c r="H463" s="753" t="str">
        <f>IF($C$457="","",IF('⑧1.活動計画変更（販促）'!$C$96="変更",'⑦2.変更活動積算内訳（販促）'!O463,'①7.積算内訳（販促）'!H462))</f>
        <v/>
      </c>
      <c r="I463" s="1780"/>
      <c r="J463" s="264" t="s">
        <v>152</v>
      </c>
      <c r="K463" s="265"/>
      <c r="L463" s="288" t="str">
        <f t="shared" si="93"/>
        <v/>
      </c>
      <c r="M463" s="278"/>
      <c r="N463" s="278"/>
      <c r="O463" s="278"/>
      <c r="P463" s="1367"/>
      <c r="Q463" s="1371"/>
      <c r="R463" s="1372"/>
      <c r="S463" s="268"/>
      <c r="T463" s="270"/>
      <c r="U463" s="180"/>
    </row>
    <row r="464" spans="2:21" ht="18.75" hidden="1" customHeight="1">
      <c r="B464" s="1364"/>
      <c r="C464" s="272" t="s">
        <v>631</v>
      </c>
      <c r="D464" s="265"/>
      <c r="E464" s="288">
        <f t="shared" si="92"/>
        <v>0</v>
      </c>
      <c r="F464" s="288" t="str">
        <f>IF($C$457="","",IF('⑧1.活動計画変更（販促）'!$C$96="変更",'⑦2.変更活動積算内訳（販促）'!M464,'①7.積算内訳（販促）'!F463))</f>
        <v/>
      </c>
      <c r="G464" s="288" t="str">
        <f>IF($C$457="","",IF('⑧1.活動計画変更（販促）'!$C$96="変更",'⑦2.変更活動積算内訳（販促）'!N464,'①7.積算内訳（販促）'!G463))</f>
        <v/>
      </c>
      <c r="H464" s="753" t="str">
        <f>IF($C$457="","",IF('⑧1.活動計画変更（販促）'!$C$96="変更",'⑦2.変更活動積算内訳（販促）'!O464,'①7.積算内訳（販促）'!H463))</f>
        <v/>
      </c>
      <c r="I464" s="1780"/>
      <c r="J464" s="272" t="s">
        <v>631</v>
      </c>
      <c r="K464" s="265"/>
      <c r="L464" s="288" t="str">
        <f t="shared" si="93"/>
        <v/>
      </c>
      <c r="M464" s="266"/>
      <c r="N464" s="266"/>
      <c r="O464" s="266"/>
      <c r="P464" s="1367"/>
      <c r="Q464" s="1371"/>
      <c r="R464" s="1372"/>
      <c r="S464" s="268"/>
      <c r="T464" s="270"/>
      <c r="U464" s="180"/>
    </row>
    <row r="465" spans="2:21" ht="18.75" hidden="1" customHeight="1">
      <c r="B465" s="1364"/>
      <c r="C465" s="264" t="s">
        <v>153</v>
      </c>
      <c r="D465" s="265"/>
      <c r="E465" s="288">
        <f t="shared" si="92"/>
        <v>0</v>
      </c>
      <c r="F465" s="288" t="str">
        <f>IF($C$457="","",IF('⑧1.活動計画変更（販促）'!$C$96="変更",'⑦2.変更活動積算内訳（販促）'!M465,'①7.積算内訳（販促）'!F464))</f>
        <v/>
      </c>
      <c r="G465" s="288" t="str">
        <f>IF($C$457="","",IF('⑧1.活動計画変更（販促）'!$C$96="変更",'⑦2.変更活動積算内訳（販促）'!N465,'①7.積算内訳（販促）'!G464))</f>
        <v/>
      </c>
      <c r="H465" s="753" t="str">
        <f>IF($C$457="","",IF('⑧1.活動計画変更（販促）'!$C$96="変更",'⑦2.変更活動積算内訳（販促）'!O465,'①7.積算内訳（販促）'!H464))</f>
        <v/>
      </c>
      <c r="I465" s="1780"/>
      <c r="J465" s="264" t="s">
        <v>153</v>
      </c>
      <c r="K465" s="265"/>
      <c r="L465" s="288" t="str">
        <f t="shared" si="93"/>
        <v/>
      </c>
      <c r="M465" s="266"/>
      <c r="N465" s="266"/>
      <c r="O465" s="266"/>
      <c r="P465" s="1367"/>
      <c r="Q465" s="1371"/>
      <c r="R465" s="1372"/>
      <c r="S465" s="268"/>
      <c r="T465" s="270"/>
      <c r="U465" s="180"/>
    </row>
    <row r="466" spans="2:21" ht="18.75" hidden="1" customHeight="1" thickBot="1">
      <c r="B466" s="1364"/>
      <c r="C466" s="837" t="s">
        <v>154</v>
      </c>
      <c r="D466" s="758" t="str">
        <f>IF('①7.積算内訳（販促）'!D465="","",'①7.積算内訳（販促）'!D465)</f>
        <v/>
      </c>
      <c r="E466" s="761">
        <f>SUM(F466:H466)</f>
        <v>0</v>
      </c>
      <c r="F466" s="289" t="str">
        <f>IF($C$457="","",IF('⑧1.活動計画変更（販促）'!$C$96="変更",'⑦2.変更活動積算内訳（販促）'!M466,'①7.積算内訳（販促）'!F465))</f>
        <v/>
      </c>
      <c r="G466" s="289" t="str">
        <f>IF($C$457="","",IF('⑧1.活動計画変更（販促）'!$C$96="変更",'⑦2.変更活動積算内訳（販促）'!N466,'①7.積算内訳（販促）'!G465))</f>
        <v/>
      </c>
      <c r="H466" s="755" t="str">
        <f>IF($C$457="","",IF('⑧1.活動計画変更（販促）'!$C$96="変更",'⑦2.変更活動積算内訳（販促）'!O466,'①7.積算内訳（販促）'!H465))</f>
        <v/>
      </c>
      <c r="I466" s="1781"/>
      <c r="J466" s="273" t="s">
        <v>154</v>
      </c>
      <c r="K466" s="274"/>
      <c r="L466" s="761" t="str">
        <f t="shared" si="93"/>
        <v/>
      </c>
      <c r="M466" s="748"/>
      <c r="N466" s="748"/>
      <c r="O466" s="748"/>
      <c r="P466" s="1367"/>
      <c r="Q466" s="1404"/>
      <c r="R466" s="1405"/>
      <c r="S466" s="268"/>
      <c r="T466" s="270"/>
      <c r="U466" s="180"/>
    </row>
    <row r="467" spans="2:21" ht="37.5" hidden="1" customHeight="1">
      <c r="B467" s="285" t="str">
        <f>IF('⑧1.活動計画変更（販促）'!B98="","",'⑧1.活動計画変更（販促）'!B98)</f>
        <v/>
      </c>
      <c r="C467" s="1359" t="str">
        <f>IF(B467="","",IF('⑧1.活動計画変更（販促）'!D98="","",'⑧1.活動計画変更（販促）'!D98))</f>
        <v/>
      </c>
      <c r="D467" s="1360"/>
      <c r="E467" s="286">
        <f>SUM(E468:E476)</f>
        <v>0</v>
      </c>
      <c r="F467" s="286">
        <f>SUM(F468:F476)</f>
        <v>0</v>
      </c>
      <c r="G467" s="286">
        <f>SUM(G468:G476)</f>
        <v>0</v>
      </c>
      <c r="H467" s="757">
        <f>SUM(H468:H476)</f>
        <v>0</v>
      </c>
      <c r="I467" s="760" t="str">
        <f>IF('⑧1.活動計画変更（販促）'!C99="変更",'⑧1.活動計画変更（販促）'!B98,IF('⑧1.活動計画変更（販促）'!C99="中止",'⑧1.活動計画変更（販促）'!B98,""))</f>
        <v/>
      </c>
      <c r="J467" s="1377" t="str">
        <f>IF('⑧1.活動計画変更（販促）'!C99="変更",'⑧1.活動計画変更（販促）'!D99,"")</f>
        <v/>
      </c>
      <c r="K467" s="1378"/>
      <c r="L467" s="286" t="str">
        <f>IF(SUM(L468:L476)=0,"",SUM(L468:L476))</f>
        <v/>
      </c>
      <c r="M467" s="286" t="str">
        <f>IF(SUM(M468:M476)=0,"",SUM(M468:M476))</f>
        <v/>
      </c>
      <c r="N467" s="286" t="str">
        <f>IF(SUM(N468:N476)=0,"",SUM(N468:N476))</f>
        <v/>
      </c>
      <c r="O467" s="286" t="str">
        <f>IF(SUM(O468:O476)=0,"",SUM(O468:O476))</f>
        <v/>
      </c>
      <c r="P467" s="280"/>
      <c r="Q467" s="1361"/>
      <c r="R467" s="1362"/>
      <c r="S467" s="259"/>
      <c r="T467" s="257"/>
      <c r="U467" s="180"/>
    </row>
    <row r="468" spans="2:21" ht="18.75" hidden="1" customHeight="1">
      <c r="B468" s="1363"/>
      <c r="C468" s="260" t="s">
        <v>147</v>
      </c>
      <c r="D468" s="261"/>
      <c r="E468" s="287">
        <f>SUM(F468:H468)</f>
        <v>0</v>
      </c>
      <c r="F468" s="287" t="str">
        <f>IF($C$467="","",IF('⑧1.活動計画変更（販促）'!$C$98="変更",'⑦2.変更活動積算内訳（販促）'!M468,'①7.積算内訳（販促）'!F467))</f>
        <v/>
      </c>
      <c r="G468" s="287" t="str">
        <f>IF($C$467="","",IF('⑧1.活動計画変更（販促）'!$C$98="変更",'⑦2.変更活動積算内訳（販促）'!N468,'①7.積算内訳（販促）'!G467))</f>
        <v/>
      </c>
      <c r="H468" s="752" t="str">
        <f>IF($C$467="","",IF('⑧1.活動計画変更（販促）'!$C$98="変更",'⑦2.変更活動積算内訳（販促）'!O468,'①7.積算内訳（販促）'!H467))</f>
        <v/>
      </c>
      <c r="I468" s="1779" t="str">
        <f>IF('⑧1.活動計画変更（販促）'!C99="選択","",IF('⑧1.活動計画変更（販促）'!C99="変更",'⑧1.活動計画変更（販促）'!C99,IF('⑧1.活動計画変更（販促）'!C99="中止","中止","")))</f>
        <v/>
      </c>
      <c r="J468" s="260" t="s">
        <v>147</v>
      </c>
      <c r="K468" s="261"/>
      <c r="L468" s="287" t="str">
        <f>IF(SUM(M468:O468)=0,"",SUM(M468:O468))</f>
        <v/>
      </c>
      <c r="M468" s="262"/>
      <c r="N468" s="262"/>
      <c r="O468" s="262"/>
      <c r="P468" s="1366"/>
      <c r="Q468" s="1369"/>
      <c r="R468" s="1370"/>
      <c r="S468" s="268"/>
      <c r="T468" s="270"/>
      <c r="U468" s="180"/>
    </row>
    <row r="469" spans="2:21" ht="18.75" hidden="1" customHeight="1">
      <c r="B469" s="1364"/>
      <c r="C469" s="264" t="s">
        <v>148</v>
      </c>
      <c r="D469" s="265"/>
      <c r="E469" s="288">
        <f t="shared" ref="E469:E475" si="94">SUM(F469:H469)</f>
        <v>0</v>
      </c>
      <c r="F469" s="288" t="str">
        <f>IF($C$467="","",IF('⑧1.活動計画変更（販促）'!$C$98="変更",'⑦2.変更活動積算内訳（販促）'!M469,'①7.積算内訳（販促）'!F468))</f>
        <v/>
      </c>
      <c r="G469" s="288" t="str">
        <f>IF($C$467="","",IF('⑧1.活動計画変更（販促）'!$C$98="変更",'⑦2.変更活動積算内訳（販促）'!N469,'①7.積算内訳（販促）'!G468))</f>
        <v/>
      </c>
      <c r="H469" s="753" t="str">
        <f>IF($C$467="","",IF('⑧1.活動計画変更（販促）'!$C$98="変更",'⑦2.変更活動積算内訳（販促）'!O469,'①7.積算内訳（販促）'!H468))</f>
        <v/>
      </c>
      <c r="I469" s="1780"/>
      <c r="J469" s="264" t="s">
        <v>148</v>
      </c>
      <c r="K469" s="265"/>
      <c r="L469" s="288" t="str">
        <f t="shared" ref="L469:L476" si="95">IF(SUM(M469:O469)=0,"",SUM(M469:O469))</f>
        <v/>
      </c>
      <c r="M469" s="266"/>
      <c r="N469" s="266"/>
      <c r="O469" s="266"/>
      <c r="P469" s="1367"/>
      <c r="Q469" s="1371"/>
      <c r="R469" s="1372"/>
      <c r="S469" s="259"/>
      <c r="T469" s="257"/>
      <c r="U469" s="180"/>
    </row>
    <row r="470" spans="2:21" ht="18.75" hidden="1" customHeight="1">
      <c r="B470" s="1364"/>
      <c r="C470" s="264" t="s">
        <v>149</v>
      </c>
      <c r="D470" s="265"/>
      <c r="E470" s="288">
        <f t="shared" si="94"/>
        <v>0</v>
      </c>
      <c r="F470" s="288" t="str">
        <f>IF($C$467="","",IF('⑧1.活動計画変更（販促）'!$C$98="変更",'⑦2.変更活動積算内訳（販促）'!M470,'①7.積算内訳（販促）'!F469))</f>
        <v/>
      </c>
      <c r="G470" s="288" t="str">
        <f>IF($C$467="","",IF('⑧1.活動計画変更（販促）'!$C$98="変更",'⑦2.変更活動積算内訳（販促）'!N470,'①7.積算内訳（販促）'!G469))</f>
        <v/>
      </c>
      <c r="H470" s="753" t="str">
        <f>IF($C$467="","",IF('⑧1.活動計画変更（販促）'!$C$98="変更",'⑦2.変更活動積算内訳（販促）'!O470,'①7.積算内訳（販促）'!H469))</f>
        <v/>
      </c>
      <c r="I470" s="1780"/>
      <c r="J470" s="264" t="s">
        <v>149</v>
      </c>
      <c r="K470" s="265"/>
      <c r="L470" s="288" t="str">
        <f t="shared" si="95"/>
        <v/>
      </c>
      <c r="M470" s="266"/>
      <c r="N470" s="266"/>
      <c r="O470" s="266"/>
      <c r="P470" s="1367"/>
      <c r="Q470" s="1371"/>
      <c r="R470" s="1372"/>
      <c r="S470" s="259"/>
      <c r="T470" s="257"/>
      <c r="U470" s="180"/>
    </row>
    <row r="471" spans="2:21" ht="18.75" hidden="1" customHeight="1">
      <c r="B471" s="1364"/>
      <c r="C471" s="269" t="s">
        <v>150</v>
      </c>
      <c r="D471" s="265"/>
      <c r="E471" s="288">
        <f t="shared" si="94"/>
        <v>0</v>
      </c>
      <c r="F471" s="288" t="str">
        <f>IF($C$467="","",IF('⑧1.活動計画変更（販促）'!$C$98="変更",'⑦2.変更活動積算内訳（販促）'!M471,'①7.積算内訳（販促）'!F470))</f>
        <v/>
      </c>
      <c r="G471" s="288" t="str">
        <f>IF($C$467="","",IF('⑧1.活動計画変更（販促）'!$C$98="変更",'⑦2.変更活動積算内訳（販促）'!N471,'①7.積算内訳（販促）'!G470))</f>
        <v/>
      </c>
      <c r="H471" s="753" t="str">
        <f>IF($C$467="","",IF('⑧1.活動計画変更（販促）'!$C$98="変更",'⑦2.変更活動積算内訳（販促）'!O471,'①7.積算内訳（販促）'!H470))</f>
        <v/>
      </c>
      <c r="I471" s="1780"/>
      <c r="J471" s="269" t="s">
        <v>150</v>
      </c>
      <c r="K471" s="265"/>
      <c r="L471" s="288" t="str">
        <f t="shared" si="95"/>
        <v/>
      </c>
      <c r="M471" s="266"/>
      <c r="N471" s="266"/>
      <c r="O471" s="266"/>
      <c r="P471" s="1367"/>
      <c r="Q471" s="1371"/>
      <c r="R471" s="1372"/>
      <c r="S471" s="259"/>
      <c r="T471" s="257"/>
      <c r="U471" s="180"/>
    </row>
    <row r="472" spans="2:21" ht="18.75" hidden="1" customHeight="1">
      <c r="B472" s="1364"/>
      <c r="C472" s="264" t="s">
        <v>151</v>
      </c>
      <c r="D472" s="265"/>
      <c r="E472" s="288">
        <f t="shared" si="94"/>
        <v>0</v>
      </c>
      <c r="F472" s="288" t="str">
        <f>IF($C$467="","",IF('⑧1.活動計画変更（販促）'!$C$98="変更",'⑦2.変更活動積算内訳（販促）'!M472,'①7.積算内訳（販促）'!F471))</f>
        <v/>
      </c>
      <c r="G472" s="288" t="str">
        <f>IF($C$467="","",IF('⑧1.活動計画変更（販促）'!$C$98="変更",'⑦2.変更活動積算内訳（販促）'!N472,'①7.積算内訳（販促）'!G471))</f>
        <v/>
      </c>
      <c r="H472" s="753" t="str">
        <f>IF($C$467="","",IF('⑧1.活動計画変更（販促）'!$C$98="変更",'⑦2.変更活動積算内訳（販促）'!O472,'①7.積算内訳（販促）'!H471))</f>
        <v/>
      </c>
      <c r="I472" s="1780"/>
      <c r="J472" s="264" t="s">
        <v>151</v>
      </c>
      <c r="K472" s="265"/>
      <c r="L472" s="288" t="str">
        <f t="shared" si="95"/>
        <v/>
      </c>
      <c r="M472" s="266"/>
      <c r="N472" s="266"/>
      <c r="O472" s="266"/>
      <c r="P472" s="1367"/>
      <c r="Q472" s="1371"/>
      <c r="R472" s="1372"/>
      <c r="S472" s="268"/>
      <c r="T472" s="270"/>
      <c r="U472" s="180"/>
    </row>
    <row r="473" spans="2:21" ht="18.75" hidden="1" customHeight="1">
      <c r="B473" s="1364"/>
      <c r="C473" s="264" t="s">
        <v>152</v>
      </c>
      <c r="D473" s="265"/>
      <c r="E473" s="288">
        <f t="shared" si="94"/>
        <v>0</v>
      </c>
      <c r="F473" s="754" t="str">
        <f>IF($C$467="","",IF('⑧1.活動計画変更（販促）'!$C$98="変更",'⑦2.変更活動積算内訳（販促）'!M473,'①7.積算内訳（販促）'!F472))</f>
        <v/>
      </c>
      <c r="G473" s="754" t="str">
        <f>IF($C$467="","",IF('⑧1.活動計画変更（販促）'!$C$98="変更",'⑦2.変更活動積算内訳（販促）'!N473,'①7.積算内訳（販促）'!G472))</f>
        <v/>
      </c>
      <c r="H473" s="753" t="str">
        <f>IF($C$467="","",IF('⑧1.活動計画変更（販促）'!$C$98="変更",'⑦2.変更活動積算内訳（販促）'!O473,'①7.積算内訳（販促）'!H472))</f>
        <v/>
      </c>
      <c r="I473" s="1780"/>
      <c r="J473" s="264" t="s">
        <v>152</v>
      </c>
      <c r="K473" s="265"/>
      <c r="L473" s="288" t="str">
        <f t="shared" si="95"/>
        <v/>
      </c>
      <c r="M473" s="278"/>
      <c r="N473" s="278"/>
      <c r="O473" s="278"/>
      <c r="P473" s="1367"/>
      <c r="Q473" s="1373"/>
      <c r="R473" s="1374"/>
      <c r="S473" s="268"/>
      <c r="T473" s="270"/>
      <c r="U473" s="180"/>
    </row>
    <row r="474" spans="2:21" ht="18.75" hidden="1" customHeight="1">
      <c r="B474" s="1364"/>
      <c r="C474" s="272" t="s">
        <v>631</v>
      </c>
      <c r="D474" s="265"/>
      <c r="E474" s="288">
        <f t="shared" si="94"/>
        <v>0</v>
      </c>
      <c r="F474" s="288" t="str">
        <f>IF($C$467="","",IF('⑧1.活動計画変更（販促）'!$C$98="変更",'⑦2.変更活動積算内訳（販促）'!M474,'①7.積算内訳（販促）'!F473))</f>
        <v/>
      </c>
      <c r="G474" s="288" t="str">
        <f>IF($C$467="","",IF('⑧1.活動計画変更（販促）'!$C$98="変更",'⑦2.変更活動積算内訳（販促）'!N474,'①7.積算内訳（販促）'!G473))</f>
        <v/>
      </c>
      <c r="H474" s="753" t="str">
        <f>IF($C$467="","",IF('⑧1.活動計画変更（販促）'!$C$98="変更",'⑦2.変更活動積算内訳（販促）'!O474,'①7.積算内訳（販促）'!H473))</f>
        <v/>
      </c>
      <c r="I474" s="1780"/>
      <c r="J474" s="272" t="s">
        <v>631</v>
      </c>
      <c r="K474" s="265"/>
      <c r="L474" s="288" t="str">
        <f t="shared" si="95"/>
        <v/>
      </c>
      <c r="M474" s="266"/>
      <c r="N474" s="266"/>
      <c r="O474" s="266"/>
      <c r="P474" s="1367"/>
      <c r="Q474" s="1371"/>
      <c r="R474" s="1372"/>
      <c r="S474" s="268"/>
      <c r="T474" s="270"/>
      <c r="U474" s="180"/>
    </row>
    <row r="475" spans="2:21" ht="18.75" hidden="1" customHeight="1">
      <c r="B475" s="1364"/>
      <c r="C475" s="264" t="s">
        <v>153</v>
      </c>
      <c r="D475" s="265"/>
      <c r="E475" s="288">
        <f t="shared" si="94"/>
        <v>0</v>
      </c>
      <c r="F475" s="288" t="str">
        <f>IF($C$467="","",IF('⑧1.活動計画変更（販促）'!$C$98="変更",'⑦2.変更活動積算内訳（販促）'!M475,'①7.積算内訳（販促）'!F474))</f>
        <v/>
      </c>
      <c r="G475" s="288" t="str">
        <f>IF($C$467="","",IF('⑧1.活動計画変更（販促）'!$C$98="変更",'⑦2.変更活動積算内訳（販促）'!N475,'①7.積算内訳（販促）'!G474))</f>
        <v/>
      </c>
      <c r="H475" s="753" t="str">
        <f>IF($C$467="","",IF('⑧1.活動計画変更（販促）'!$C$98="変更",'⑦2.変更活動積算内訳（販促）'!O475,'①7.積算内訳（販促）'!H474))</f>
        <v/>
      </c>
      <c r="I475" s="1780"/>
      <c r="J475" s="264" t="s">
        <v>153</v>
      </c>
      <c r="K475" s="265"/>
      <c r="L475" s="288" t="str">
        <f t="shared" si="95"/>
        <v/>
      </c>
      <c r="M475" s="266"/>
      <c r="N475" s="266"/>
      <c r="O475" s="266"/>
      <c r="P475" s="1367"/>
      <c r="Q475" s="1371"/>
      <c r="R475" s="1372"/>
      <c r="S475" s="268"/>
      <c r="T475" s="270"/>
      <c r="U475" s="180"/>
    </row>
    <row r="476" spans="2:21" ht="18.75" hidden="1" customHeight="1" thickBot="1">
      <c r="B476" s="1365"/>
      <c r="C476" s="273" t="s">
        <v>154</v>
      </c>
      <c r="D476" s="758" t="str">
        <f>IF('①7.積算内訳（販促）'!D475="","",'①7.積算内訳（販促）'!D475)</f>
        <v/>
      </c>
      <c r="E476" s="289">
        <f>SUM(F476:H476)</f>
        <v>0</v>
      </c>
      <c r="F476" s="289" t="str">
        <f>IF($C$467="","",IF('⑧1.活動計画変更（販促）'!$C$98="変更",'⑦2.変更活動積算内訳（販促）'!M476,'①7.積算内訳（販促）'!F475))</f>
        <v/>
      </c>
      <c r="G476" s="289" t="str">
        <f>IF($C$467="","",IF('⑧1.活動計画変更（販促）'!$C$98="変更",'⑦2.変更活動積算内訳（販促）'!N476,'①7.積算内訳（販促）'!G475))</f>
        <v/>
      </c>
      <c r="H476" s="755" t="str">
        <f>IF($C$467="","",IF('⑧1.活動計画変更（販促）'!$C$98="変更",'⑦2.変更活動積算内訳（販促）'!O476,'①7.積算内訳（販促）'!H475))</f>
        <v/>
      </c>
      <c r="I476" s="1781"/>
      <c r="J476" s="273" t="s">
        <v>154</v>
      </c>
      <c r="K476" s="274"/>
      <c r="L476" s="289" t="str">
        <f t="shared" si="95"/>
        <v/>
      </c>
      <c r="M476" s="275"/>
      <c r="N476" s="275"/>
      <c r="O476" s="275"/>
      <c r="P476" s="1368"/>
      <c r="Q476" s="1375"/>
      <c r="R476" s="1376"/>
      <c r="S476" s="268"/>
      <c r="T476" s="270"/>
      <c r="U476" s="180"/>
    </row>
    <row r="477" spans="2:21" ht="37.5" hidden="1" customHeight="1">
      <c r="B477" s="285" t="str">
        <f>IF('⑧1.活動計画変更（販促）'!B100="","",'⑧1.活動計画変更（販促）'!B100)</f>
        <v/>
      </c>
      <c r="C477" s="1359" t="str">
        <f>IF(B477="","",IF('⑧1.活動計画変更（販促）'!D100="","",'⑧1.活動計画変更（販促）'!D100))</f>
        <v/>
      </c>
      <c r="D477" s="1360"/>
      <c r="E477" s="286">
        <f>SUM(E478:E486)</f>
        <v>0</v>
      </c>
      <c r="F477" s="286">
        <f>SUM(F478:F486)</f>
        <v>0</v>
      </c>
      <c r="G477" s="286">
        <f>SUM(G478:G486)</f>
        <v>0</v>
      </c>
      <c r="H477" s="757">
        <f>SUM(H478:H486)</f>
        <v>0</v>
      </c>
      <c r="I477" s="760" t="str">
        <f>IF('⑧1.活動計画変更（販促）'!C101="変更",'⑧1.活動計画変更（販促）'!B100,IF('⑧1.活動計画変更（販促）'!C101="中止",'⑧1.活動計画変更（販促）'!B100,""))</f>
        <v/>
      </c>
      <c r="J477" s="1377" t="str">
        <f>IF('⑧1.活動計画変更（販促）'!C101="変更",'⑧1.活動計画変更（販促）'!D101,"")</f>
        <v/>
      </c>
      <c r="K477" s="1378"/>
      <c r="L477" s="284" t="str">
        <f>IF(SUM(L478:L486)=0,"",SUM(L478:L486))</f>
        <v/>
      </c>
      <c r="M477" s="284" t="str">
        <f>IF(SUM(M478:M486)=0,"",SUM(M478:M486))</f>
        <v/>
      </c>
      <c r="N477" s="284" t="str">
        <f>IF(SUM(N478:N486)=0,"",SUM(N478:N486))</f>
        <v/>
      </c>
      <c r="O477" s="284" t="str">
        <f>IF(SUM(O478:O486)=0,"",SUM(O478:O486))</f>
        <v/>
      </c>
      <c r="P477" s="277"/>
      <c r="Q477" s="1379"/>
      <c r="R477" s="1380"/>
      <c r="S477" s="259"/>
      <c r="T477" s="257"/>
      <c r="U477" s="180"/>
    </row>
    <row r="478" spans="2:21" ht="18.75" hidden="1" customHeight="1">
      <c r="B478" s="1363"/>
      <c r="C478" s="260" t="s">
        <v>147</v>
      </c>
      <c r="D478" s="261"/>
      <c r="E478" s="287">
        <f>SUM(F478:H478)</f>
        <v>0</v>
      </c>
      <c r="F478" s="287" t="str">
        <f>IF($C$477="","",IF('⑧1.活動計画変更（販促）'!$C$100="変更",'⑦2.変更活動積算内訳（販促）'!M478,'①7.積算内訳（販促）'!F477))</f>
        <v/>
      </c>
      <c r="G478" s="287" t="str">
        <f>IF($C$477="","",IF('⑧1.活動計画変更（販促）'!$C$100="変更",'⑦2.変更活動積算内訳（販促）'!N478,'①7.積算内訳（販促）'!G477))</f>
        <v/>
      </c>
      <c r="H478" s="752" t="str">
        <f>IF($C$477="","",IF('⑧1.活動計画変更（販促）'!$C$100="変更",'⑦2.変更活動積算内訳（販促）'!O478,'①7.積算内訳（販促）'!H477))</f>
        <v/>
      </c>
      <c r="I478" s="1779" t="str">
        <f>IF('⑧1.活動計画変更（販促）'!C101="選択","",IF('⑧1.活動計画変更（販促）'!C101="変更",'⑧1.活動計画変更（販促）'!C101,IF('⑧1.活動計画変更（販促）'!C101="中止","中止","")))</f>
        <v/>
      </c>
      <c r="J478" s="260" t="s">
        <v>147</v>
      </c>
      <c r="K478" s="261"/>
      <c r="L478" s="287" t="str">
        <f>IF(SUM(M478:O478)=0,"",SUM(M478:O478))</f>
        <v/>
      </c>
      <c r="M478" s="262"/>
      <c r="N478" s="262"/>
      <c r="O478" s="262"/>
      <c r="P478" s="1366"/>
      <c r="Q478" s="1369"/>
      <c r="R478" s="1370"/>
      <c r="S478" s="268"/>
      <c r="T478" s="270"/>
      <c r="U478" s="180"/>
    </row>
    <row r="479" spans="2:21" ht="18.75" hidden="1" customHeight="1">
      <c r="B479" s="1364"/>
      <c r="C479" s="264" t="s">
        <v>148</v>
      </c>
      <c r="D479" s="265"/>
      <c r="E479" s="288">
        <f t="shared" ref="E479:E485" si="96">SUM(F479:H479)</f>
        <v>0</v>
      </c>
      <c r="F479" s="288" t="str">
        <f>IF($C$477="","",IF('⑧1.活動計画変更（販促）'!$C$100="変更",'⑦2.変更活動積算内訳（販促）'!M479,'①7.積算内訳（販促）'!F478))</f>
        <v/>
      </c>
      <c r="G479" s="288" t="str">
        <f>IF($C$477="","",IF('⑧1.活動計画変更（販促）'!$C$100="変更",'⑦2.変更活動積算内訳（販促）'!N479,'①7.積算内訳（販促）'!G478))</f>
        <v/>
      </c>
      <c r="H479" s="753" t="str">
        <f>IF($C$477="","",IF('⑧1.活動計画変更（販促）'!$C$100="変更",'⑦2.変更活動積算内訳（販促）'!O479,'①7.積算内訳（販促）'!H478))</f>
        <v/>
      </c>
      <c r="I479" s="1780"/>
      <c r="J479" s="264" t="s">
        <v>148</v>
      </c>
      <c r="K479" s="265"/>
      <c r="L479" s="288" t="str">
        <f t="shared" ref="L479:L486" si="97">IF(SUM(M479:O479)=0,"",SUM(M479:O479))</f>
        <v/>
      </c>
      <c r="M479" s="266"/>
      <c r="N479" s="266"/>
      <c r="O479" s="266"/>
      <c r="P479" s="1367"/>
      <c r="Q479" s="1371"/>
      <c r="R479" s="1372"/>
      <c r="S479" s="259"/>
      <c r="T479" s="257"/>
      <c r="U479" s="180"/>
    </row>
    <row r="480" spans="2:21" ht="18.75" hidden="1" customHeight="1">
      <c r="B480" s="1364"/>
      <c r="C480" s="264" t="s">
        <v>149</v>
      </c>
      <c r="D480" s="265"/>
      <c r="E480" s="288">
        <f t="shared" si="96"/>
        <v>0</v>
      </c>
      <c r="F480" s="288" t="str">
        <f>IF($C$477="","",IF('⑧1.活動計画変更（販促）'!$C$100="変更",'⑦2.変更活動積算内訳（販促）'!M480,'①7.積算内訳（販促）'!F479))</f>
        <v/>
      </c>
      <c r="G480" s="288" t="str">
        <f>IF($C$477="","",IF('⑧1.活動計画変更（販促）'!$C$100="変更",'⑦2.変更活動積算内訳（販促）'!N480,'①7.積算内訳（販促）'!G479))</f>
        <v/>
      </c>
      <c r="H480" s="753" t="str">
        <f>IF($C$477="","",IF('⑧1.活動計画変更（販促）'!$C$100="変更",'⑦2.変更活動積算内訳（販促）'!O480,'①7.積算内訳（販促）'!H479))</f>
        <v/>
      </c>
      <c r="I480" s="1780"/>
      <c r="J480" s="264" t="s">
        <v>149</v>
      </c>
      <c r="K480" s="265"/>
      <c r="L480" s="288" t="str">
        <f t="shared" si="97"/>
        <v/>
      </c>
      <c r="M480" s="266"/>
      <c r="N480" s="266"/>
      <c r="O480" s="266"/>
      <c r="P480" s="1367"/>
      <c r="Q480" s="1371"/>
      <c r="R480" s="1372"/>
      <c r="S480" s="259"/>
      <c r="T480" s="257"/>
      <c r="U480" s="180"/>
    </row>
    <row r="481" spans="2:21" ht="18.75" hidden="1" customHeight="1">
      <c r="B481" s="1364"/>
      <c r="C481" s="269" t="s">
        <v>150</v>
      </c>
      <c r="D481" s="265"/>
      <c r="E481" s="288">
        <f t="shared" si="96"/>
        <v>0</v>
      </c>
      <c r="F481" s="288" t="str">
        <f>IF($C$477="","",IF('⑧1.活動計画変更（販促）'!$C$100="変更",'⑦2.変更活動積算内訳（販促）'!M481,'①7.積算内訳（販促）'!F480))</f>
        <v/>
      </c>
      <c r="G481" s="288" t="str">
        <f>IF($C$477="","",IF('⑧1.活動計画変更（販促）'!$C$100="変更",'⑦2.変更活動積算内訳（販促）'!N481,'①7.積算内訳（販促）'!G480))</f>
        <v/>
      </c>
      <c r="H481" s="753" t="str">
        <f>IF($C$477="","",IF('⑧1.活動計画変更（販促）'!$C$100="変更",'⑦2.変更活動積算内訳（販促）'!O481,'①7.積算内訳（販促）'!H480))</f>
        <v/>
      </c>
      <c r="I481" s="1780"/>
      <c r="J481" s="269" t="s">
        <v>150</v>
      </c>
      <c r="K481" s="265"/>
      <c r="L481" s="288" t="str">
        <f t="shared" si="97"/>
        <v/>
      </c>
      <c r="M481" s="266"/>
      <c r="N481" s="266"/>
      <c r="O481" s="266"/>
      <c r="P481" s="1367"/>
      <c r="Q481" s="1371"/>
      <c r="R481" s="1372"/>
      <c r="S481" s="259"/>
      <c r="T481" s="257"/>
      <c r="U481" s="180"/>
    </row>
    <row r="482" spans="2:21" ht="18.75" hidden="1" customHeight="1">
      <c r="B482" s="1364"/>
      <c r="C482" s="264" t="s">
        <v>151</v>
      </c>
      <c r="D482" s="265"/>
      <c r="E482" s="288">
        <f t="shared" si="96"/>
        <v>0</v>
      </c>
      <c r="F482" s="288" t="str">
        <f>IF($C$477="","",IF('⑧1.活動計画変更（販促）'!$C$100="変更",'⑦2.変更活動積算内訳（販促）'!M482,'①7.積算内訳（販促）'!F481))</f>
        <v/>
      </c>
      <c r="G482" s="288" t="str">
        <f>IF($C$477="","",IF('⑧1.活動計画変更（販促）'!$C$100="変更",'⑦2.変更活動積算内訳（販促）'!N482,'①7.積算内訳（販促）'!G481))</f>
        <v/>
      </c>
      <c r="H482" s="753" t="str">
        <f>IF($C$477="","",IF('⑧1.活動計画変更（販促）'!$C$100="変更",'⑦2.変更活動積算内訳（販促）'!O482,'①7.積算内訳（販促）'!H481))</f>
        <v/>
      </c>
      <c r="I482" s="1780"/>
      <c r="J482" s="264" t="s">
        <v>151</v>
      </c>
      <c r="K482" s="265"/>
      <c r="L482" s="288" t="str">
        <f t="shared" si="97"/>
        <v/>
      </c>
      <c r="M482" s="266"/>
      <c r="N482" s="266"/>
      <c r="O482" s="266"/>
      <c r="P482" s="1367"/>
      <c r="Q482" s="1371"/>
      <c r="R482" s="1372"/>
      <c r="S482" s="268"/>
      <c r="T482" s="270"/>
      <c r="U482" s="180"/>
    </row>
    <row r="483" spans="2:21" ht="18.75" hidden="1" customHeight="1">
      <c r="B483" s="1364"/>
      <c r="C483" s="264" t="s">
        <v>152</v>
      </c>
      <c r="D483" s="265"/>
      <c r="E483" s="288">
        <f t="shared" si="96"/>
        <v>0</v>
      </c>
      <c r="F483" s="754" t="str">
        <f>IF($C$477="","",IF('⑧1.活動計画変更（販促）'!$C$100="変更",'⑦2.変更活動積算内訳（販促）'!M483,'①7.積算内訳（販促）'!F482))</f>
        <v/>
      </c>
      <c r="G483" s="754" t="str">
        <f>IF($C$477="","",IF('⑧1.活動計画変更（販促）'!$C$100="変更",'⑦2.変更活動積算内訳（販促）'!N483,'①7.積算内訳（販促）'!G482))</f>
        <v/>
      </c>
      <c r="H483" s="753" t="str">
        <f>IF($C$477="","",IF('⑧1.活動計画変更（販促）'!$C$100="変更",'⑦2.変更活動積算内訳（販促）'!O483,'①7.積算内訳（販促）'!H482))</f>
        <v/>
      </c>
      <c r="I483" s="1780"/>
      <c r="J483" s="264" t="s">
        <v>152</v>
      </c>
      <c r="K483" s="265"/>
      <c r="L483" s="288" t="str">
        <f t="shared" si="97"/>
        <v/>
      </c>
      <c r="M483" s="278"/>
      <c r="N483" s="278"/>
      <c r="O483" s="278"/>
      <c r="P483" s="1367"/>
      <c r="Q483" s="1371"/>
      <c r="R483" s="1372"/>
      <c r="S483" s="268"/>
      <c r="T483" s="270"/>
      <c r="U483" s="180"/>
    </row>
    <row r="484" spans="2:21" ht="18.75" hidden="1" customHeight="1">
      <c r="B484" s="1364"/>
      <c r="C484" s="272" t="s">
        <v>631</v>
      </c>
      <c r="D484" s="265"/>
      <c r="E484" s="288">
        <f t="shared" si="96"/>
        <v>0</v>
      </c>
      <c r="F484" s="288" t="str">
        <f>IF($C$477="","",IF('⑧1.活動計画変更（販促）'!$C$100="変更",'⑦2.変更活動積算内訳（販促）'!M484,'①7.積算内訳（販促）'!F483))</f>
        <v/>
      </c>
      <c r="G484" s="288" t="str">
        <f>IF($C$477="","",IF('⑧1.活動計画変更（販促）'!$C$100="変更",'⑦2.変更活動積算内訳（販促）'!N484,'①7.積算内訳（販促）'!G483))</f>
        <v/>
      </c>
      <c r="H484" s="753" t="str">
        <f>IF($C$477="","",IF('⑧1.活動計画変更（販促）'!$C$100="変更",'⑦2.変更活動積算内訳（販促）'!O484,'①7.積算内訳（販促）'!H483))</f>
        <v/>
      </c>
      <c r="I484" s="1780"/>
      <c r="J484" s="272" t="s">
        <v>631</v>
      </c>
      <c r="K484" s="265"/>
      <c r="L484" s="288" t="str">
        <f t="shared" si="97"/>
        <v/>
      </c>
      <c r="M484" s="266"/>
      <c r="N484" s="266"/>
      <c r="O484" s="266"/>
      <c r="P484" s="1367"/>
      <c r="Q484" s="1371"/>
      <c r="R484" s="1372"/>
      <c r="S484" s="268"/>
      <c r="T484" s="270"/>
      <c r="U484" s="180"/>
    </row>
    <row r="485" spans="2:21" ht="18.75" hidden="1" customHeight="1">
      <c r="B485" s="1364"/>
      <c r="C485" s="264" t="s">
        <v>153</v>
      </c>
      <c r="D485" s="265"/>
      <c r="E485" s="288">
        <f t="shared" si="96"/>
        <v>0</v>
      </c>
      <c r="F485" s="288" t="str">
        <f>IF($C$477="","",IF('⑧1.活動計画変更（販促）'!$C$100="変更",'⑦2.変更活動積算内訳（販促）'!M485,'①7.積算内訳（販促）'!F484))</f>
        <v/>
      </c>
      <c r="G485" s="288" t="str">
        <f>IF($C$477="","",IF('⑧1.活動計画変更（販促）'!$C$100="変更",'⑦2.変更活動積算内訳（販促）'!N485,'①7.積算内訳（販促）'!G484))</f>
        <v/>
      </c>
      <c r="H485" s="753" t="str">
        <f>IF($C$477="","",IF('⑧1.活動計画変更（販促）'!$C$100="変更",'⑦2.変更活動積算内訳（販促）'!O485,'①7.積算内訳（販促）'!H484))</f>
        <v/>
      </c>
      <c r="I485" s="1780"/>
      <c r="J485" s="264" t="s">
        <v>153</v>
      </c>
      <c r="K485" s="265"/>
      <c r="L485" s="288" t="str">
        <f t="shared" si="97"/>
        <v/>
      </c>
      <c r="M485" s="266"/>
      <c r="N485" s="266"/>
      <c r="O485" s="266"/>
      <c r="P485" s="1367"/>
      <c r="Q485" s="1371"/>
      <c r="R485" s="1372"/>
      <c r="S485" s="268"/>
      <c r="T485" s="270"/>
      <c r="U485" s="180"/>
    </row>
    <row r="486" spans="2:21" ht="18.75" hidden="1" customHeight="1" thickBot="1">
      <c r="B486" s="1364"/>
      <c r="C486" s="837" t="s">
        <v>154</v>
      </c>
      <c r="D486" s="758" t="str">
        <f>IF('①7.積算内訳（販促）'!D485="","",'①7.積算内訳（販促）'!D485)</f>
        <v/>
      </c>
      <c r="E486" s="761">
        <f>SUM(F486:H486)</f>
        <v>0</v>
      </c>
      <c r="F486" s="289" t="str">
        <f>IF($C$477="","",IF('⑧1.活動計画変更（販促）'!$C$100="変更",'⑦2.変更活動積算内訳（販促）'!M486,'①7.積算内訳（販促）'!F485))</f>
        <v/>
      </c>
      <c r="G486" s="289" t="str">
        <f>IF($C$477="","",IF('⑧1.活動計画変更（販促）'!$C$100="変更",'⑦2.変更活動積算内訳（販促）'!N486,'①7.積算内訳（販促）'!G485))</f>
        <v/>
      </c>
      <c r="H486" s="755" t="str">
        <f>IF($C$477="","",IF('⑧1.活動計画変更（販促）'!$C$100="変更",'⑦2.変更活動積算内訳（販促）'!O486,'①7.積算内訳（販促）'!H485))</f>
        <v/>
      </c>
      <c r="I486" s="1781"/>
      <c r="J486" s="273" t="s">
        <v>154</v>
      </c>
      <c r="K486" s="274"/>
      <c r="L486" s="761" t="str">
        <f t="shared" si="97"/>
        <v/>
      </c>
      <c r="M486" s="748"/>
      <c r="N486" s="748"/>
      <c r="O486" s="748"/>
      <c r="P486" s="1367"/>
      <c r="Q486" s="1404"/>
      <c r="R486" s="1405"/>
      <c r="S486" s="268"/>
      <c r="T486" s="270"/>
      <c r="U486" s="180"/>
    </row>
    <row r="487" spans="2:21" ht="37.5" hidden="1" customHeight="1">
      <c r="B487" s="285" t="str">
        <f>IF('⑧1.活動計画変更（販促）'!B102="","",'⑧1.活動計画変更（販促）'!B102)</f>
        <v/>
      </c>
      <c r="C487" s="1359" t="str">
        <f>IF(B487="","",IF('⑧1.活動計画変更（販促）'!D102="","",'⑧1.活動計画変更（販促）'!D102))</f>
        <v/>
      </c>
      <c r="D487" s="1360"/>
      <c r="E487" s="286">
        <f>SUM(E488:E496)</f>
        <v>0</v>
      </c>
      <c r="F487" s="286">
        <f>SUM(F488:F496)</f>
        <v>0</v>
      </c>
      <c r="G487" s="286">
        <f>SUM(G488:G496)</f>
        <v>0</v>
      </c>
      <c r="H487" s="757">
        <f>SUM(H488:H496)</f>
        <v>0</v>
      </c>
      <c r="I487" s="760" t="str">
        <f>IF('⑧1.活動計画変更（販促）'!C103="変更",'⑧1.活動計画変更（販促）'!B102,IF('⑧1.活動計画変更（販促）'!C103="中止",'⑧1.活動計画変更（販促）'!B102,""))</f>
        <v/>
      </c>
      <c r="J487" s="1377" t="str">
        <f>IF('⑧1.活動計画変更（販促）'!C103="変更",'⑧1.活動計画変更（販促）'!D103,"")</f>
        <v/>
      </c>
      <c r="K487" s="1378"/>
      <c r="L487" s="286" t="str">
        <f>IF(SUM(L488:L496)=0,"",SUM(L488:L496))</f>
        <v/>
      </c>
      <c r="M487" s="286" t="str">
        <f>IF(SUM(M488:M496)=0,"",SUM(M488:M496))</f>
        <v/>
      </c>
      <c r="N487" s="286" t="str">
        <f>IF(SUM(N488:N496)=0,"",SUM(N488:N496))</f>
        <v/>
      </c>
      <c r="O487" s="286" t="str">
        <f>IF(SUM(O488:O496)=0,"",SUM(O488:O496))</f>
        <v/>
      </c>
      <c r="P487" s="280"/>
      <c r="Q487" s="1361"/>
      <c r="R487" s="1362"/>
      <c r="S487" s="259"/>
      <c r="T487" s="257"/>
      <c r="U487" s="180"/>
    </row>
    <row r="488" spans="2:21" ht="18.75" hidden="1" customHeight="1">
      <c r="B488" s="1363"/>
      <c r="C488" s="260" t="s">
        <v>147</v>
      </c>
      <c r="D488" s="261"/>
      <c r="E488" s="287">
        <f>SUM(F488:H488)</f>
        <v>0</v>
      </c>
      <c r="F488" s="287" t="str">
        <f>IF($C$487="","",IF('⑧1.活動計画変更（販促）'!$C$102="変更",'⑦2.変更活動積算内訳（販促）'!M488,'①7.積算内訳（販促）'!F487))</f>
        <v/>
      </c>
      <c r="G488" s="287" t="str">
        <f>IF($C$487="","",IF('⑧1.活動計画変更（販促）'!$C$102="変更",'⑦2.変更活動積算内訳（販促）'!N488,'①7.積算内訳（販促）'!G487))</f>
        <v/>
      </c>
      <c r="H488" s="752" t="str">
        <f>IF($C$487="","",IF('⑧1.活動計画変更（販促）'!$C$102="変更",'⑦2.変更活動積算内訳（販促）'!O488,'①7.積算内訳（販促）'!H487))</f>
        <v/>
      </c>
      <c r="I488" s="1779" t="str">
        <f>IF('⑧1.活動計画変更（販促）'!C103="選択","",IF('⑧1.活動計画変更（販促）'!C103="変更",'⑧1.活動計画変更（販促）'!C103,IF('⑧1.活動計画変更（販促）'!C103="中止","中止","")))</f>
        <v/>
      </c>
      <c r="J488" s="260" t="s">
        <v>147</v>
      </c>
      <c r="K488" s="261"/>
      <c r="L488" s="287" t="str">
        <f>IF(SUM(M488:O488)=0,"",SUM(M488:O488))</f>
        <v/>
      </c>
      <c r="M488" s="262"/>
      <c r="N488" s="262"/>
      <c r="O488" s="262"/>
      <c r="P488" s="1366"/>
      <c r="Q488" s="1369"/>
      <c r="R488" s="1370"/>
      <c r="S488" s="268"/>
      <c r="T488" s="270"/>
      <c r="U488" s="180"/>
    </row>
    <row r="489" spans="2:21" ht="18.75" hidden="1" customHeight="1">
      <c r="B489" s="1364"/>
      <c r="C489" s="264" t="s">
        <v>148</v>
      </c>
      <c r="D489" s="265"/>
      <c r="E489" s="288">
        <f t="shared" ref="E489:E495" si="98">SUM(F489:H489)</f>
        <v>0</v>
      </c>
      <c r="F489" s="288" t="str">
        <f>IF($C$487="","",IF('⑧1.活動計画変更（販促）'!$C$102="変更",'⑦2.変更活動積算内訳（販促）'!M489,'①7.積算内訳（販促）'!F488))</f>
        <v/>
      </c>
      <c r="G489" s="288" t="str">
        <f>IF($C$487="","",IF('⑧1.活動計画変更（販促）'!$C$102="変更",'⑦2.変更活動積算内訳（販促）'!N489,'①7.積算内訳（販促）'!G488))</f>
        <v/>
      </c>
      <c r="H489" s="753" t="str">
        <f>IF($C$487="","",IF('⑧1.活動計画変更（販促）'!$C$102="変更",'⑦2.変更活動積算内訳（販促）'!O489,'①7.積算内訳（販促）'!H488))</f>
        <v/>
      </c>
      <c r="I489" s="1780"/>
      <c r="J489" s="264" t="s">
        <v>148</v>
      </c>
      <c r="K489" s="265"/>
      <c r="L489" s="288" t="str">
        <f t="shared" ref="L489:L496" si="99">IF(SUM(M489:O489)=0,"",SUM(M489:O489))</f>
        <v/>
      </c>
      <c r="M489" s="266"/>
      <c r="N489" s="266"/>
      <c r="O489" s="266"/>
      <c r="P489" s="1367"/>
      <c r="Q489" s="1371"/>
      <c r="R489" s="1372"/>
      <c r="S489" s="259"/>
      <c r="T489" s="257"/>
      <c r="U489" s="180"/>
    </row>
    <row r="490" spans="2:21" ht="18.75" hidden="1" customHeight="1">
      <c r="B490" s="1364"/>
      <c r="C490" s="264" t="s">
        <v>149</v>
      </c>
      <c r="D490" s="265"/>
      <c r="E490" s="288">
        <f t="shared" si="98"/>
        <v>0</v>
      </c>
      <c r="F490" s="288" t="str">
        <f>IF($C$487="","",IF('⑧1.活動計画変更（販促）'!$C$102="変更",'⑦2.変更活動積算内訳（販促）'!M490,'①7.積算内訳（販促）'!F489))</f>
        <v/>
      </c>
      <c r="G490" s="288" t="str">
        <f>IF($C$487="","",IF('⑧1.活動計画変更（販促）'!$C$102="変更",'⑦2.変更活動積算内訳（販促）'!N490,'①7.積算内訳（販促）'!G489))</f>
        <v/>
      </c>
      <c r="H490" s="753" t="str">
        <f>IF($C$487="","",IF('⑧1.活動計画変更（販促）'!$C$102="変更",'⑦2.変更活動積算内訳（販促）'!O490,'①7.積算内訳（販促）'!H489))</f>
        <v/>
      </c>
      <c r="I490" s="1780"/>
      <c r="J490" s="264" t="s">
        <v>149</v>
      </c>
      <c r="K490" s="265"/>
      <c r="L490" s="288" t="str">
        <f t="shared" si="99"/>
        <v/>
      </c>
      <c r="M490" s="266"/>
      <c r="N490" s="266"/>
      <c r="O490" s="266"/>
      <c r="P490" s="1367"/>
      <c r="Q490" s="1371"/>
      <c r="R490" s="1372"/>
      <c r="S490" s="259"/>
      <c r="T490" s="257"/>
      <c r="U490" s="180"/>
    </row>
    <row r="491" spans="2:21" ht="18.75" hidden="1" customHeight="1">
      <c r="B491" s="1364"/>
      <c r="C491" s="269" t="s">
        <v>150</v>
      </c>
      <c r="D491" s="265"/>
      <c r="E491" s="288">
        <f t="shared" si="98"/>
        <v>0</v>
      </c>
      <c r="F491" s="288" t="str">
        <f>IF($C$487="","",IF('⑧1.活動計画変更（販促）'!$C$102="変更",'⑦2.変更活動積算内訳（販促）'!M491,'①7.積算内訳（販促）'!F490))</f>
        <v/>
      </c>
      <c r="G491" s="288" t="str">
        <f>IF($C$487="","",IF('⑧1.活動計画変更（販促）'!$C$102="変更",'⑦2.変更活動積算内訳（販促）'!N491,'①7.積算内訳（販促）'!G490))</f>
        <v/>
      </c>
      <c r="H491" s="753" t="str">
        <f>IF($C$487="","",IF('⑧1.活動計画変更（販促）'!$C$102="変更",'⑦2.変更活動積算内訳（販促）'!O491,'①7.積算内訳（販促）'!H490))</f>
        <v/>
      </c>
      <c r="I491" s="1780"/>
      <c r="J491" s="269" t="s">
        <v>150</v>
      </c>
      <c r="K491" s="265"/>
      <c r="L491" s="288" t="str">
        <f t="shared" si="99"/>
        <v/>
      </c>
      <c r="M491" s="266"/>
      <c r="N491" s="266"/>
      <c r="O491" s="266"/>
      <c r="P491" s="1367"/>
      <c r="Q491" s="1371"/>
      <c r="R491" s="1372"/>
      <c r="S491" s="259"/>
      <c r="T491" s="257"/>
      <c r="U491" s="180"/>
    </row>
    <row r="492" spans="2:21" ht="18.75" hidden="1" customHeight="1">
      <c r="B492" s="1364"/>
      <c r="C492" s="264" t="s">
        <v>151</v>
      </c>
      <c r="D492" s="265"/>
      <c r="E492" s="288">
        <f t="shared" si="98"/>
        <v>0</v>
      </c>
      <c r="F492" s="288" t="str">
        <f>IF($C$487="","",IF('⑧1.活動計画変更（販促）'!$C$102="変更",'⑦2.変更活動積算内訳（販促）'!M492,'①7.積算内訳（販促）'!F491))</f>
        <v/>
      </c>
      <c r="G492" s="288" t="str">
        <f>IF($C$487="","",IF('⑧1.活動計画変更（販促）'!$C$102="変更",'⑦2.変更活動積算内訳（販促）'!N492,'①7.積算内訳（販促）'!G491))</f>
        <v/>
      </c>
      <c r="H492" s="753" t="str">
        <f>IF($C$487="","",IF('⑧1.活動計画変更（販促）'!$C$102="変更",'⑦2.変更活動積算内訳（販促）'!O492,'①7.積算内訳（販促）'!H491))</f>
        <v/>
      </c>
      <c r="I492" s="1780"/>
      <c r="J492" s="264" t="s">
        <v>151</v>
      </c>
      <c r="K492" s="265"/>
      <c r="L492" s="288" t="str">
        <f t="shared" si="99"/>
        <v/>
      </c>
      <c r="M492" s="266"/>
      <c r="N492" s="266"/>
      <c r="O492" s="266"/>
      <c r="P492" s="1367"/>
      <c r="Q492" s="1371"/>
      <c r="R492" s="1372"/>
      <c r="S492" s="268"/>
      <c r="T492" s="270"/>
      <c r="U492" s="180"/>
    </row>
    <row r="493" spans="2:21" ht="18.75" hidden="1" customHeight="1">
      <c r="B493" s="1364"/>
      <c r="C493" s="264" t="s">
        <v>152</v>
      </c>
      <c r="D493" s="265"/>
      <c r="E493" s="288">
        <f t="shared" si="98"/>
        <v>0</v>
      </c>
      <c r="F493" s="754" t="str">
        <f>IF($C$487="","",IF('⑧1.活動計画変更（販促）'!$C$102="変更",'⑦2.変更活動積算内訳（販促）'!M493,'①7.積算内訳（販促）'!F492))</f>
        <v/>
      </c>
      <c r="G493" s="754" t="str">
        <f>IF($C$487="","",IF('⑧1.活動計画変更（販促）'!$C$102="変更",'⑦2.変更活動積算内訳（販促）'!N493,'①7.積算内訳（販促）'!G492))</f>
        <v/>
      </c>
      <c r="H493" s="753" t="str">
        <f>IF($C$487="","",IF('⑧1.活動計画変更（販促）'!$C$102="変更",'⑦2.変更活動積算内訳（販促）'!O493,'①7.積算内訳（販促）'!H492))</f>
        <v/>
      </c>
      <c r="I493" s="1780"/>
      <c r="J493" s="264" t="s">
        <v>152</v>
      </c>
      <c r="K493" s="265"/>
      <c r="L493" s="288" t="str">
        <f t="shared" si="99"/>
        <v/>
      </c>
      <c r="M493" s="278"/>
      <c r="N493" s="278"/>
      <c r="O493" s="278"/>
      <c r="P493" s="1367"/>
      <c r="Q493" s="1373"/>
      <c r="R493" s="1374"/>
      <c r="S493" s="268"/>
      <c r="T493" s="270"/>
      <c r="U493" s="180"/>
    </row>
    <row r="494" spans="2:21" ht="18.75" hidden="1" customHeight="1">
      <c r="B494" s="1364"/>
      <c r="C494" s="272" t="s">
        <v>631</v>
      </c>
      <c r="D494" s="265"/>
      <c r="E494" s="288">
        <f t="shared" si="98"/>
        <v>0</v>
      </c>
      <c r="F494" s="288" t="str">
        <f>IF($C$487="","",IF('⑧1.活動計画変更（販促）'!$C$102="変更",'⑦2.変更活動積算内訳（販促）'!M494,'①7.積算内訳（販促）'!F493))</f>
        <v/>
      </c>
      <c r="G494" s="288" t="str">
        <f>IF($C$487="","",IF('⑧1.活動計画変更（販促）'!$C$102="変更",'⑦2.変更活動積算内訳（販促）'!N494,'①7.積算内訳（販促）'!G493))</f>
        <v/>
      </c>
      <c r="H494" s="753" t="str">
        <f>IF($C$487="","",IF('⑧1.活動計画変更（販促）'!$C$102="変更",'⑦2.変更活動積算内訳（販促）'!O494,'①7.積算内訳（販促）'!H493))</f>
        <v/>
      </c>
      <c r="I494" s="1780"/>
      <c r="J494" s="272" t="s">
        <v>631</v>
      </c>
      <c r="K494" s="265"/>
      <c r="L494" s="288" t="str">
        <f t="shared" si="99"/>
        <v/>
      </c>
      <c r="M494" s="266"/>
      <c r="N494" s="266"/>
      <c r="O494" s="266"/>
      <c r="P494" s="1367"/>
      <c r="Q494" s="1371"/>
      <c r="R494" s="1372"/>
      <c r="S494" s="268"/>
      <c r="T494" s="270"/>
      <c r="U494" s="180"/>
    </row>
    <row r="495" spans="2:21" ht="18.75" hidden="1" customHeight="1">
      <c r="B495" s="1364"/>
      <c r="C495" s="264" t="s">
        <v>153</v>
      </c>
      <c r="D495" s="265"/>
      <c r="E495" s="288">
        <f t="shared" si="98"/>
        <v>0</v>
      </c>
      <c r="F495" s="288" t="str">
        <f>IF($C$487="","",IF('⑧1.活動計画変更（販促）'!$C$102="変更",'⑦2.変更活動積算内訳（販促）'!M495,'①7.積算内訳（販促）'!F494))</f>
        <v/>
      </c>
      <c r="G495" s="288" t="str">
        <f>IF($C$487="","",IF('⑧1.活動計画変更（販促）'!$C$102="変更",'⑦2.変更活動積算内訳（販促）'!N495,'①7.積算内訳（販促）'!G494))</f>
        <v/>
      </c>
      <c r="H495" s="753" t="str">
        <f>IF($C$487="","",IF('⑧1.活動計画変更（販促）'!$C$102="変更",'⑦2.変更活動積算内訳（販促）'!O495,'①7.積算内訳（販促）'!H494))</f>
        <v/>
      </c>
      <c r="I495" s="1780"/>
      <c r="J495" s="264" t="s">
        <v>153</v>
      </c>
      <c r="K495" s="265"/>
      <c r="L495" s="288" t="str">
        <f t="shared" si="99"/>
        <v/>
      </c>
      <c r="M495" s="266"/>
      <c r="N495" s="266"/>
      <c r="O495" s="266"/>
      <c r="P495" s="1367"/>
      <c r="Q495" s="1371"/>
      <c r="R495" s="1372"/>
      <c r="S495" s="268"/>
      <c r="T495" s="270"/>
      <c r="U495" s="180"/>
    </row>
    <row r="496" spans="2:21" ht="18.75" hidden="1" customHeight="1" thickBot="1">
      <c r="B496" s="1364"/>
      <c r="C496" s="837" t="s">
        <v>154</v>
      </c>
      <c r="D496" s="758" t="str">
        <f>IF('①7.積算内訳（販促）'!D495="","",'①7.積算内訳（販促）'!D495)</f>
        <v/>
      </c>
      <c r="E496" s="761">
        <f>SUM(F496:H496)</f>
        <v>0</v>
      </c>
      <c r="F496" s="289" t="str">
        <f>IF($C$487="","",IF('⑧1.活動計画変更（販促）'!$C$102="変更",'⑦2.変更活動積算内訳（販促）'!M496,'①7.積算内訳（販促）'!F495))</f>
        <v/>
      </c>
      <c r="G496" s="289" t="str">
        <f>IF($C$487="","",IF('⑧1.活動計画変更（販促）'!$C$102="変更",'⑦2.変更活動積算内訳（販促）'!N496,'①7.積算内訳（販促）'!G495))</f>
        <v/>
      </c>
      <c r="H496" s="755" t="str">
        <f>IF($C$487="","",IF('⑧1.活動計画変更（販促）'!$C$102="変更",'⑦2.変更活動積算内訳（販促）'!O496,'①7.積算内訳（販促）'!H495))</f>
        <v/>
      </c>
      <c r="I496" s="1781"/>
      <c r="J496" s="273" t="s">
        <v>154</v>
      </c>
      <c r="K496" s="274"/>
      <c r="L496" s="761" t="str">
        <f t="shared" si="99"/>
        <v/>
      </c>
      <c r="M496" s="748"/>
      <c r="N496" s="748"/>
      <c r="O496" s="748"/>
      <c r="P496" s="1367"/>
      <c r="Q496" s="1406"/>
      <c r="R496" s="1407"/>
      <c r="S496" s="268"/>
      <c r="T496" s="270"/>
      <c r="U496" s="180"/>
    </row>
    <row r="497" spans="2:21" ht="37.5" hidden="1" customHeight="1">
      <c r="B497" s="285" t="str">
        <f>IF('⑧1.活動計画変更（販促）'!B104="","",'⑧1.活動計画変更（販促）'!B104)</f>
        <v/>
      </c>
      <c r="C497" s="1359" t="str">
        <f>IF(B497="","",IF('⑧1.活動計画変更（販促）'!D104="","",'⑧1.活動計画変更（販促）'!D104))</f>
        <v/>
      </c>
      <c r="D497" s="1360"/>
      <c r="E497" s="286">
        <f>SUM(E498:E506)</f>
        <v>0</v>
      </c>
      <c r="F497" s="286">
        <f>SUM(F498:F506)</f>
        <v>0</v>
      </c>
      <c r="G497" s="286">
        <f>SUM(G498:G506)</f>
        <v>0</v>
      </c>
      <c r="H497" s="757">
        <f>SUM(H498:H506)</f>
        <v>0</v>
      </c>
      <c r="I497" s="760" t="str">
        <f>IF('⑧1.活動計画変更（販促）'!C105="変更",'⑧1.活動計画変更（販促）'!B104,IF('⑧1.活動計画変更（販促）'!C105="中止",'⑧1.活動計画変更（販促）'!B104,""))</f>
        <v/>
      </c>
      <c r="J497" s="1377" t="str">
        <f>IF('⑧1.活動計画変更（販促）'!C105="変更",'⑧1.活動計画変更（販促）'!D105,"")</f>
        <v/>
      </c>
      <c r="K497" s="1378"/>
      <c r="L497" s="286" t="str">
        <f>IF(SUM(L498:L506)=0,"",SUM(L498:L506))</f>
        <v/>
      </c>
      <c r="M497" s="286" t="str">
        <f>IF(SUM(M498:M506)=0,"",SUM(M498:M506))</f>
        <v/>
      </c>
      <c r="N497" s="286" t="str">
        <f>IF(SUM(N498:N506)=0,"",SUM(N498:N506))</f>
        <v/>
      </c>
      <c r="O497" s="286" t="str">
        <f>IF(SUM(O498:O506)=0,"",SUM(O498:O506))</f>
        <v/>
      </c>
      <c r="P497" s="280"/>
      <c r="Q497" s="1361"/>
      <c r="R497" s="1362"/>
      <c r="S497" s="259"/>
      <c r="T497" s="257"/>
      <c r="U497" s="180"/>
    </row>
    <row r="498" spans="2:21" ht="18.75" hidden="1" customHeight="1">
      <c r="B498" s="1363"/>
      <c r="C498" s="260" t="s">
        <v>147</v>
      </c>
      <c r="D498" s="261"/>
      <c r="E498" s="287">
        <f>SUM(F498:H498)</f>
        <v>0</v>
      </c>
      <c r="F498" s="287" t="str">
        <f>IF($C$497="","",IF('⑧1.活動計画変更（販促）'!$C$104="変更",'⑦2.変更活動積算内訳（販促）'!M498,'①7.積算内訳（販促）'!F497))</f>
        <v/>
      </c>
      <c r="G498" s="287" t="str">
        <f>IF($C$497="","",IF('⑧1.活動計画変更（販促）'!$C$104="変更",'⑦2.変更活動積算内訳（販促）'!N498,'①7.積算内訳（販促）'!G497))</f>
        <v/>
      </c>
      <c r="H498" s="752" t="str">
        <f>IF($C$497="","",IF('⑧1.活動計画変更（販促）'!$C$104="変更",'⑦2.変更活動積算内訳（販促）'!O498,'①7.積算内訳（販促）'!H497))</f>
        <v/>
      </c>
      <c r="I498" s="1779" t="str">
        <f>IF('⑧1.活動計画変更（販促）'!C105="選択","",IF('⑧1.活動計画変更（販促）'!C105="変更",'⑧1.活動計画変更（販促）'!C105,IF('⑧1.活動計画変更（販促）'!C105="中止","中止","")))</f>
        <v/>
      </c>
      <c r="J498" s="260" t="s">
        <v>147</v>
      </c>
      <c r="K498" s="261"/>
      <c r="L498" s="287" t="str">
        <f>IF(SUM(M498:O498)=0,"",SUM(M498:O498))</f>
        <v/>
      </c>
      <c r="M498" s="262"/>
      <c r="N498" s="262"/>
      <c r="O498" s="262"/>
      <c r="P498" s="1366"/>
      <c r="Q498" s="1369"/>
      <c r="R498" s="1370"/>
      <c r="S498" s="268"/>
      <c r="T498" s="270"/>
      <c r="U498" s="180"/>
    </row>
    <row r="499" spans="2:21" ht="18.75" hidden="1" customHeight="1">
      <c r="B499" s="1364"/>
      <c r="C499" s="264" t="s">
        <v>148</v>
      </c>
      <c r="D499" s="265"/>
      <c r="E499" s="288">
        <f t="shared" ref="E499:E505" si="100">SUM(F499:H499)</f>
        <v>0</v>
      </c>
      <c r="F499" s="288" t="str">
        <f>IF($C$497="","",IF('⑧1.活動計画変更（販促）'!$C$104="変更",'⑦2.変更活動積算内訳（販促）'!M499,'①7.積算内訳（販促）'!F498))</f>
        <v/>
      </c>
      <c r="G499" s="288" t="str">
        <f>IF($C$497="","",IF('⑧1.活動計画変更（販促）'!$C$104="変更",'⑦2.変更活動積算内訳（販促）'!N499,'①7.積算内訳（販促）'!G498))</f>
        <v/>
      </c>
      <c r="H499" s="753" t="str">
        <f>IF($C$497="","",IF('⑧1.活動計画変更（販促）'!$C$104="変更",'⑦2.変更活動積算内訳（販促）'!O499,'①7.積算内訳（販促）'!H498))</f>
        <v/>
      </c>
      <c r="I499" s="1780"/>
      <c r="J499" s="264" t="s">
        <v>148</v>
      </c>
      <c r="K499" s="265"/>
      <c r="L499" s="288" t="str">
        <f t="shared" ref="L499:L506" si="101">IF(SUM(M499:O499)=0,"",SUM(M499:O499))</f>
        <v/>
      </c>
      <c r="M499" s="266"/>
      <c r="N499" s="266"/>
      <c r="O499" s="266"/>
      <c r="P499" s="1367"/>
      <c r="Q499" s="1371"/>
      <c r="R499" s="1372"/>
      <c r="S499" s="259"/>
      <c r="T499" s="257"/>
      <c r="U499" s="180"/>
    </row>
    <row r="500" spans="2:21" ht="18.75" hidden="1" customHeight="1">
      <c r="B500" s="1364"/>
      <c r="C500" s="264" t="s">
        <v>149</v>
      </c>
      <c r="D500" s="265"/>
      <c r="E500" s="288">
        <f t="shared" si="100"/>
        <v>0</v>
      </c>
      <c r="F500" s="288" t="str">
        <f>IF($C$497="","",IF('⑧1.活動計画変更（販促）'!$C$104="変更",'⑦2.変更活動積算内訳（販促）'!M500,'①7.積算内訳（販促）'!F499))</f>
        <v/>
      </c>
      <c r="G500" s="288" t="str">
        <f>IF($C$497="","",IF('⑧1.活動計画変更（販促）'!$C$104="変更",'⑦2.変更活動積算内訳（販促）'!N500,'①7.積算内訳（販促）'!G499))</f>
        <v/>
      </c>
      <c r="H500" s="753" t="str">
        <f>IF($C$497="","",IF('⑧1.活動計画変更（販促）'!$C$104="変更",'⑦2.変更活動積算内訳（販促）'!O500,'①7.積算内訳（販促）'!H499))</f>
        <v/>
      </c>
      <c r="I500" s="1780"/>
      <c r="J500" s="264" t="s">
        <v>149</v>
      </c>
      <c r="K500" s="265"/>
      <c r="L500" s="288" t="str">
        <f t="shared" si="101"/>
        <v/>
      </c>
      <c r="M500" s="266"/>
      <c r="N500" s="266"/>
      <c r="O500" s="266"/>
      <c r="P500" s="1367"/>
      <c r="Q500" s="1371"/>
      <c r="R500" s="1372"/>
      <c r="S500" s="259"/>
      <c r="T500" s="257"/>
      <c r="U500" s="180"/>
    </row>
    <row r="501" spans="2:21" ht="18.75" hidden="1" customHeight="1">
      <c r="B501" s="1364"/>
      <c r="C501" s="269" t="s">
        <v>150</v>
      </c>
      <c r="D501" s="265"/>
      <c r="E501" s="288">
        <f t="shared" si="100"/>
        <v>0</v>
      </c>
      <c r="F501" s="288" t="str">
        <f>IF($C$497="","",IF('⑧1.活動計画変更（販促）'!$C$104="変更",'⑦2.変更活動積算内訳（販促）'!M501,'①7.積算内訳（販促）'!F500))</f>
        <v/>
      </c>
      <c r="G501" s="288" t="str">
        <f>IF($C$497="","",IF('⑧1.活動計画変更（販促）'!$C$104="変更",'⑦2.変更活動積算内訳（販促）'!N501,'①7.積算内訳（販促）'!G500))</f>
        <v/>
      </c>
      <c r="H501" s="753" t="str">
        <f>IF($C$497="","",IF('⑧1.活動計画変更（販促）'!$C$104="変更",'⑦2.変更活動積算内訳（販促）'!O501,'①7.積算内訳（販促）'!H500))</f>
        <v/>
      </c>
      <c r="I501" s="1780"/>
      <c r="J501" s="269" t="s">
        <v>150</v>
      </c>
      <c r="K501" s="265"/>
      <c r="L501" s="288" t="str">
        <f t="shared" si="101"/>
        <v/>
      </c>
      <c r="M501" s="266"/>
      <c r="N501" s="266"/>
      <c r="O501" s="266"/>
      <c r="P501" s="1367"/>
      <c r="Q501" s="1371"/>
      <c r="R501" s="1372"/>
      <c r="S501" s="259"/>
      <c r="T501" s="257"/>
      <c r="U501" s="180"/>
    </row>
    <row r="502" spans="2:21" ht="18.75" hidden="1" customHeight="1">
      <c r="B502" s="1364"/>
      <c r="C502" s="264" t="s">
        <v>151</v>
      </c>
      <c r="D502" s="265"/>
      <c r="E502" s="288">
        <f t="shared" si="100"/>
        <v>0</v>
      </c>
      <c r="F502" s="288" t="str">
        <f>IF($C$497="","",IF('⑧1.活動計画変更（販促）'!$C$104="変更",'⑦2.変更活動積算内訳（販促）'!M502,'①7.積算内訳（販促）'!F501))</f>
        <v/>
      </c>
      <c r="G502" s="288" t="str">
        <f>IF($C$497="","",IF('⑧1.活動計画変更（販促）'!$C$104="変更",'⑦2.変更活動積算内訳（販促）'!N502,'①7.積算内訳（販促）'!G501))</f>
        <v/>
      </c>
      <c r="H502" s="753" t="str">
        <f>IF($C$497="","",IF('⑧1.活動計画変更（販促）'!$C$104="変更",'⑦2.変更活動積算内訳（販促）'!O502,'①7.積算内訳（販促）'!H501))</f>
        <v/>
      </c>
      <c r="I502" s="1780"/>
      <c r="J502" s="264" t="s">
        <v>151</v>
      </c>
      <c r="K502" s="265"/>
      <c r="L502" s="288" t="str">
        <f t="shared" si="101"/>
        <v/>
      </c>
      <c r="M502" s="266"/>
      <c r="N502" s="266"/>
      <c r="O502" s="266"/>
      <c r="P502" s="1367"/>
      <c r="Q502" s="1371"/>
      <c r="R502" s="1372"/>
      <c r="S502" s="268"/>
      <c r="T502" s="270"/>
      <c r="U502" s="180"/>
    </row>
    <row r="503" spans="2:21" ht="18.75" hidden="1" customHeight="1">
      <c r="B503" s="1364"/>
      <c r="C503" s="264" t="s">
        <v>152</v>
      </c>
      <c r="D503" s="265"/>
      <c r="E503" s="288">
        <f t="shared" si="100"/>
        <v>0</v>
      </c>
      <c r="F503" s="754" t="str">
        <f>IF($C$497="","",IF('⑧1.活動計画変更（販促）'!$C$104="変更",'⑦2.変更活動積算内訳（販促）'!M503,'①7.積算内訳（販促）'!F502))</f>
        <v/>
      </c>
      <c r="G503" s="754" t="str">
        <f>IF($C$497="","",IF('⑧1.活動計画変更（販促）'!$C$104="変更",'⑦2.変更活動積算内訳（販促）'!N503,'①7.積算内訳（販促）'!G502))</f>
        <v/>
      </c>
      <c r="H503" s="753" t="str">
        <f>IF($C$497="","",IF('⑧1.活動計画変更（販促）'!$C$104="変更",'⑦2.変更活動積算内訳（販促）'!O503,'①7.積算内訳（販促）'!H502))</f>
        <v/>
      </c>
      <c r="I503" s="1780"/>
      <c r="J503" s="264" t="s">
        <v>152</v>
      </c>
      <c r="K503" s="265"/>
      <c r="L503" s="288" t="str">
        <f t="shared" si="101"/>
        <v/>
      </c>
      <c r="M503" s="278"/>
      <c r="N503" s="278"/>
      <c r="O503" s="278"/>
      <c r="P503" s="1367"/>
      <c r="Q503" s="1373"/>
      <c r="R503" s="1374"/>
      <c r="S503" s="268"/>
      <c r="T503" s="270"/>
      <c r="U503" s="180"/>
    </row>
    <row r="504" spans="2:21" ht="18.75" hidden="1" customHeight="1">
      <c r="B504" s="1364"/>
      <c r="C504" s="272" t="s">
        <v>631</v>
      </c>
      <c r="D504" s="265"/>
      <c r="E504" s="288">
        <f t="shared" si="100"/>
        <v>0</v>
      </c>
      <c r="F504" s="288" t="str">
        <f>IF($C$497="","",IF('⑧1.活動計画変更（販促）'!$C$104="変更",'⑦2.変更活動積算内訳（販促）'!M504,'①7.積算内訳（販促）'!F503))</f>
        <v/>
      </c>
      <c r="G504" s="288" t="str">
        <f>IF($C$497="","",IF('⑧1.活動計画変更（販促）'!$C$104="変更",'⑦2.変更活動積算内訳（販促）'!N504,'①7.積算内訳（販促）'!G503))</f>
        <v/>
      </c>
      <c r="H504" s="753" t="str">
        <f>IF($C$497="","",IF('⑧1.活動計画変更（販促）'!$C$104="変更",'⑦2.変更活動積算内訳（販促）'!O504,'①7.積算内訳（販促）'!H503))</f>
        <v/>
      </c>
      <c r="I504" s="1780"/>
      <c r="J504" s="272" t="s">
        <v>631</v>
      </c>
      <c r="K504" s="265"/>
      <c r="L504" s="288" t="str">
        <f t="shared" si="101"/>
        <v/>
      </c>
      <c r="M504" s="266"/>
      <c r="N504" s="266"/>
      <c r="O504" s="266"/>
      <c r="P504" s="1367"/>
      <c r="Q504" s="1371"/>
      <c r="R504" s="1372"/>
      <c r="S504" s="268"/>
      <c r="T504" s="270"/>
      <c r="U504" s="180"/>
    </row>
    <row r="505" spans="2:21" ht="18.75" hidden="1" customHeight="1">
      <c r="B505" s="1364"/>
      <c r="C505" s="264" t="s">
        <v>153</v>
      </c>
      <c r="D505" s="265"/>
      <c r="E505" s="288">
        <f t="shared" si="100"/>
        <v>0</v>
      </c>
      <c r="F505" s="288" t="str">
        <f>IF($C$497="","",IF('⑧1.活動計画変更（販促）'!$C$104="変更",'⑦2.変更活動積算内訳（販促）'!M505,'①7.積算内訳（販促）'!F504))</f>
        <v/>
      </c>
      <c r="G505" s="288" t="str">
        <f>IF($C$497="","",IF('⑧1.活動計画変更（販促）'!$C$104="変更",'⑦2.変更活動積算内訳（販促）'!N505,'①7.積算内訳（販促）'!G504))</f>
        <v/>
      </c>
      <c r="H505" s="753" t="str">
        <f>IF($C$497="","",IF('⑧1.活動計画変更（販促）'!$C$104="変更",'⑦2.変更活動積算内訳（販促）'!O505,'①7.積算内訳（販促）'!H504))</f>
        <v/>
      </c>
      <c r="I505" s="1780"/>
      <c r="J505" s="264" t="s">
        <v>153</v>
      </c>
      <c r="K505" s="265"/>
      <c r="L505" s="288" t="str">
        <f t="shared" si="101"/>
        <v/>
      </c>
      <c r="M505" s="266"/>
      <c r="N505" s="266"/>
      <c r="O505" s="266"/>
      <c r="P505" s="1367"/>
      <c r="Q505" s="1371"/>
      <c r="R505" s="1372"/>
      <c r="S505" s="268"/>
      <c r="T505" s="270"/>
      <c r="U505" s="180"/>
    </row>
    <row r="506" spans="2:21" ht="18.75" hidden="1" customHeight="1" thickBot="1">
      <c r="B506" s="1365"/>
      <c r="C506" s="273" t="s">
        <v>154</v>
      </c>
      <c r="D506" s="758" t="str">
        <f>IF('①7.積算内訳（販促）'!D505="","",'①7.積算内訳（販促）'!D505)</f>
        <v/>
      </c>
      <c r="E506" s="289">
        <f>SUM(F506:H506)</f>
        <v>0</v>
      </c>
      <c r="F506" s="289" t="str">
        <f>IF($C$497="","",IF('⑧1.活動計画変更（販促）'!$C$104="変更",'⑦2.変更活動積算内訳（販促）'!M506,'①7.積算内訳（販促）'!F505))</f>
        <v/>
      </c>
      <c r="G506" s="289" t="str">
        <f>IF($C$497="","",IF('⑧1.活動計画変更（販促）'!$C$104="変更",'⑦2.変更活動積算内訳（販促）'!N506,'①7.積算内訳（販促）'!G505))</f>
        <v/>
      </c>
      <c r="H506" s="755" t="str">
        <f>IF($C$497="","",IF('⑧1.活動計画変更（販促）'!$C$104="変更",'⑦2.変更活動積算内訳（販促）'!O506,'①7.積算内訳（販促）'!H505))</f>
        <v/>
      </c>
      <c r="I506" s="1781"/>
      <c r="J506" s="273" t="s">
        <v>154</v>
      </c>
      <c r="K506" s="274"/>
      <c r="L506" s="289" t="str">
        <f t="shared" si="101"/>
        <v/>
      </c>
      <c r="M506" s="275"/>
      <c r="N506" s="275"/>
      <c r="O506" s="275"/>
      <c r="P506" s="1368"/>
      <c r="Q506" s="1375"/>
      <c r="R506" s="1376"/>
      <c r="S506" s="268"/>
      <c r="T506" s="270"/>
      <c r="U506" s="180"/>
    </row>
    <row r="507" spans="2:21" ht="37.5" hidden="1" customHeight="1">
      <c r="B507" s="285" t="str">
        <f>IF('⑧1.活動計画変更（販促）'!B106="","",'⑧1.活動計画変更（販促）'!B106)</f>
        <v/>
      </c>
      <c r="C507" s="1359" t="str">
        <f>IF(B507="","",IF('⑧1.活動計画変更（販促）'!D106="","",'⑧1.活動計画変更（販促）'!D106))</f>
        <v/>
      </c>
      <c r="D507" s="1360"/>
      <c r="E507" s="286">
        <f>SUM(E508:E516)</f>
        <v>0</v>
      </c>
      <c r="F507" s="286">
        <f>SUM(F508:F516)</f>
        <v>0</v>
      </c>
      <c r="G507" s="286">
        <f>SUM(G508:G516)</f>
        <v>0</v>
      </c>
      <c r="H507" s="757">
        <f>SUM(H508:H516)</f>
        <v>0</v>
      </c>
      <c r="I507" s="760" t="str">
        <f>IF('⑧1.活動計画変更（販促）'!C107="変更",'⑧1.活動計画変更（販促）'!B106,IF('⑧1.活動計画変更（販促）'!C107="中止",'⑧1.活動計画変更（販促）'!B106,""))</f>
        <v/>
      </c>
      <c r="J507" s="1377" t="str">
        <f>IF('⑧1.活動計画変更（販促）'!C107="変更",'⑧1.活動計画変更（販促）'!D107,"")</f>
        <v/>
      </c>
      <c r="K507" s="1378"/>
      <c r="L507" s="284" t="str">
        <f>IF(SUM(L508:L516)=0,"",SUM(L508:L516))</f>
        <v/>
      </c>
      <c r="M507" s="284" t="str">
        <f>IF(SUM(M508:M516)=0,"",SUM(M508:M516))</f>
        <v/>
      </c>
      <c r="N507" s="284" t="str">
        <f>IF(SUM(N508:N516)=0,"",SUM(N508:N516))</f>
        <v/>
      </c>
      <c r="O507" s="284" t="str">
        <f>IF(SUM(O508:O516)=0,"",SUM(O508:O516))</f>
        <v/>
      </c>
      <c r="P507" s="277"/>
      <c r="Q507" s="1379"/>
      <c r="R507" s="1380"/>
      <c r="S507" s="259"/>
      <c r="T507" s="257"/>
      <c r="U507" s="180"/>
    </row>
    <row r="508" spans="2:21" ht="18.75" hidden="1" customHeight="1">
      <c r="B508" s="1363"/>
      <c r="C508" s="260" t="s">
        <v>147</v>
      </c>
      <c r="D508" s="261"/>
      <c r="E508" s="287">
        <f>SUM(F508:H508)</f>
        <v>0</v>
      </c>
      <c r="F508" s="287" t="str">
        <f>IF($C$507="","",IF('⑧1.活動計画変更（販促）'!$C$106="変更",'⑦2.変更活動積算内訳（販促）'!M508,'①7.積算内訳（販促）'!F507))</f>
        <v/>
      </c>
      <c r="G508" s="287" t="str">
        <f>IF($C$507="","",IF('⑧1.活動計画変更（販促）'!$C$106="変更",'⑦2.変更活動積算内訳（販促）'!N508,'①7.積算内訳（販促）'!G507))</f>
        <v/>
      </c>
      <c r="H508" s="752" t="str">
        <f>IF($C$507="","",IF('⑧1.活動計画変更（販促）'!$C$106="変更",'⑦2.変更活動積算内訳（販促）'!O508,'①7.積算内訳（販促）'!H507))</f>
        <v/>
      </c>
      <c r="I508" s="1779" t="str">
        <f>IF('⑧1.活動計画変更（販促）'!C107="選択","",IF('⑧1.活動計画変更（販促）'!C107="変更",'⑧1.活動計画変更（販促）'!C107,IF('⑧1.活動計画変更（販促）'!C107="中止","中止","")))</f>
        <v/>
      </c>
      <c r="J508" s="260" t="s">
        <v>147</v>
      </c>
      <c r="K508" s="261"/>
      <c r="L508" s="287" t="str">
        <f>IF(SUM(M508:O508)=0,"",SUM(M508:O508))</f>
        <v/>
      </c>
      <c r="M508" s="262"/>
      <c r="N508" s="262"/>
      <c r="O508" s="262"/>
      <c r="P508" s="1366"/>
      <c r="Q508" s="1369"/>
      <c r="R508" s="1370"/>
      <c r="S508" s="268"/>
      <c r="T508" s="270"/>
      <c r="U508" s="180"/>
    </row>
    <row r="509" spans="2:21" ht="18.75" hidden="1" customHeight="1">
      <c r="B509" s="1364"/>
      <c r="C509" s="264" t="s">
        <v>148</v>
      </c>
      <c r="D509" s="265"/>
      <c r="E509" s="288">
        <f t="shared" ref="E509:E515" si="102">SUM(F509:H509)</f>
        <v>0</v>
      </c>
      <c r="F509" s="288" t="str">
        <f>IF($C$507="","",IF('⑧1.活動計画変更（販促）'!$C$106="変更",'⑦2.変更活動積算内訳（販促）'!M509,'①7.積算内訳（販促）'!F508))</f>
        <v/>
      </c>
      <c r="G509" s="288" t="str">
        <f>IF($C$507="","",IF('⑧1.活動計画変更（販促）'!$C$106="変更",'⑦2.変更活動積算内訳（販促）'!N509,'①7.積算内訳（販促）'!G508))</f>
        <v/>
      </c>
      <c r="H509" s="753" t="str">
        <f>IF($C$507="","",IF('⑧1.活動計画変更（販促）'!$C$106="変更",'⑦2.変更活動積算内訳（販促）'!O509,'①7.積算内訳（販促）'!H508))</f>
        <v/>
      </c>
      <c r="I509" s="1780"/>
      <c r="J509" s="264" t="s">
        <v>148</v>
      </c>
      <c r="K509" s="265"/>
      <c r="L509" s="288" t="str">
        <f t="shared" ref="L509:L516" si="103">IF(SUM(M509:O509)=0,"",SUM(M509:O509))</f>
        <v/>
      </c>
      <c r="M509" s="266"/>
      <c r="N509" s="266"/>
      <c r="O509" s="266"/>
      <c r="P509" s="1367"/>
      <c r="Q509" s="1371"/>
      <c r="R509" s="1372"/>
      <c r="S509" s="259"/>
      <c r="T509" s="257"/>
      <c r="U509" s="180"/>
    </row>
    <row r="510" spans="2:21" ht="18.75" hidden="1" customHeight="1">
      <c r="B510" s="1364"/>
      <c r="C510" s="264" t="s">
        <v>149</v>
      </c>
      <c r="D510" s="265"/>
      <c r="E510" s="288">
        <f t="shared" si="102"/>
        <v>0</v>
      </c>
      <c r="F510" s="288" t="str">
        <f>IF($C$507="","",IF('⑧1.活動計画変更（販促）'!$C$106="変更",'⑦2.変更活動積算内訳（販促）'!M510,'①7.積算内訳（販促）'!F509))</f>
        <v/>
      </c>
      <c r="G510" s="288" t="str">
        <f>IF($C$507="","",IF('⑧1.活動計画変更（販促）'!$C$106="変更",'⑦2.変更活動積算内訳（販促）'!N510,'①7.積算内訳（販促）'!G509))</f>
        <v/>
      </c>
      <c r="H510" s="753" t="str">
        <f>IF($C$507="","",IF('⑧1.活動計画変更（販促）'!$C$106="変更",'⑦2.変更活動積算内訳（販促）'!O510,'①7.積算内訳（販促）'!H509))</f>
        <v/>
      </c>
      <c r="I510" s="1780"/>
      <c r="J510" s="264" t="s">
        <v>149</v>
      </c>
      <c r="K510" s="265"/>
      <c r="L510" s="288" t="str">
        <f t="shared" si="103"/>
        <v/>
      </c>
      <c r="M510" s="266"/>
      <c r="N510" s="266"/>
      <c r="O510" s="266"/>
      <c r="P510" s="1367"/>
      <c r="Q510" s="1371"/>
      <c r="R510" s="1372"/>
      <c r="S510" s="259"/>
      <c r="T510" s="257"/>
      <c r="U510" s="180"/>
    </row>
    <row r="511" spans="2:21" ht="18.75" hidden="1" customHeight="1">
      <c r="B511" s="1364"/>
      <c r="C511" s="269" t="s">
        <v>150</v>
      </c>
      <c r="D511" s="265"/>
      <c r="E511" s="288">
        <f t="shared" si="102"/>
        <v>0</v>
      </c>
      <c r="F511" s="288" t="str">
        <f>IF($C$507="","",IF('⑧1.活動計画変更（販促）'!$C$106="変更",'⑦2.変更活動積算内訳（販促）'!M511,'①7.積算内訳（販促）'!F510))</f>
        <v/>
      </c>
      <c r="G511" s="288" t="str">
        <f>IF($C$507="","",IF('⑧1.活動計画変更（販促）'!$C$106="変更",'⑦2.変更活動積算内訳（販促）'!N511,'①7.積算内訳（販促）'!G510))</f>
        <v/>
      </c>
      <c r="H511" s="753" t="str">
        <f>IF($C$507="","",IF('⑧1.活動計画変更（販促）'!$C$106="変更",'⑦2.変更活動積算内訳（販促）'!O511,'①7.積算内訳（販促）'!H510))</f>
        <v/>
      </c>
      <c r="I511" s="1780"/>
      <c r="J511" s="269" t="s">
        <v>150</v>
      </c>
      <c r="K511" s="265"/>
      <c r="L511" s="288" t="str">
        <f t="shared" si="103"/>
        <v/>
      </c>
      <c r="M511" s="266"/>
      <c r="N511" s="266"/>
      <c r="O511" s="266"/>
      <c r="P511" s="1367"/>
      <c r="Q511" s="1371"/>
      <c r="R511" s="1372"/>
      <c r="S511" s="259"/>
      <c r="T511" s="257"/>
      <c r="U511" s="180"/>
    </row>
    <row r="512" spans="2:21" ht="18.75" hidden="1" customHeight="1">
      <c r="B512" s="1364"/>
      <c r="C512" s="264" t="s">
        <v>151</v>
      </c>
      <c r="D512" s="265"/>
      <c r="E512" s="288">
        <f t="shared" si="102"/>
        <v>0</v>
      </c>
      <c r="F512" s="288" t="str">
        <f>IF($C$507="","",IF('⑧1.活動計画変更（販促）'!$C$106="変更",'⑦2.変更活動積算内訳（販促）'!M512,'①7.積算内訳（販促）'!F511))</f>
        <v/>
      </c>
      <c r="G512" s="288" t="str">
        <f>IF($C$507="","",IF('⑧1.活動計画変更（販促）'!$C$106="変更",'⑦2.変更活動積算内訳（販促）'!N512,'①7.積算内訳（販促）'!G511))</f>
        <v/>
      </c>
      <c r="H512" s="753" t="str">
        <f>IF($C$507="","",IF('⑧1.活動計画変更（販促）'!$C$106="変更",'⑦2.変更活動積算内訳（販促）'!O512,'①7.積算内訳（販促）'!H511))</f>
        <v/>
      </c>
      <c r="I512" s="1780"/>
      <c r="J512" s="264" t="s">
        <v>151</v>
      </c>
      <c r="K512" s="265"/>
      <c r="L512" s="288" t="str">
        <f t="shared" si="103"/>
        <v/>
      </c>
      <c r="M512" s="266"/>
      <c r="N512" s="266"/>
      <c r="O512" s="266"/>
      <c r="P512" s="1367"/>
      <c r="Q512" s="1371"/>
      <c r="R512" s="1372"/>
      <c r="S512" s="268"/>
      <c r="T512" s="270"/>
      <c r="U512" s="180"/>
    </row>
    <row r="513" spans="2:21" ht="18.75" hidden="1" customHeight="1">
      <c r="B513" s="1364"/>
      <c r="C513" s="264" t="s">
        <v>152</v>
      </c>
      <c r="D513" s="265"/>
      <c r="E513" s="288">
        <f t="shared" si="102"/>
        <v>0</v>
      </c>
      <c r="F513" s="754" t="str">
        <f>IF($C$507="","",IF('⑧1.活動計画変更（販促）'!$C$106="変更",'⑦2.変更活動積算内訳（販促）'!M513,'①7.積算内訳（販促）'!F512))</f>
        <v/>
      </c>
      <c r="G513" s="754" t="str">
        <f>IF($C$507="","",IF('⑧1.活動計画変更（販促）'!$C$106="変更",'⑦2.変更活動積算内訳（販促）'!N513,'①7.積算内訳（販促）'!G512))</f>
        <v/>
      </c>
      <c r="H513" s="753" t="str">
        <f>IF($C$507="","",IF('⑧1.活動計画変更（販促）'!$C$106="変更",'⑦2.変更活動積算内訳（販促）'!O513,'①7.積算内訳（販促）'!H512))</f>
        <v/>
      </c>
      <c r="I513" s="1780"/>
      <c r="J513" s="264" t="s">
        <v>152</v>
      </c>
      <c r="K513" s="265"/>
      <c r="L513" s="288" t="str">
        <f t="shared" si="103"/>
        <v/>
      </c>
      <c r="M513" s="278"/>
      <c r="N513" s="278"/>
      <c r="O513" s="278"/>
      <c r="P513" s="1367"/>
      <c r="Q513" s="1371"/>
      <c r="R513" s="1372"/>
      <c r="S513" s="268"/>
      <c r="T513" s="270"/>
      <c r="U513" s="180"/>
    </row>
    <row r="514" spans="2:21" ht="18.75" hidden="1" customHeight="1">
      <c r="B514" s="1364"/>
      <c r="C514" s="272" t="s">
        <v>631</v>
      </c>
      <c r="D514" s="265"/>
      <c r="E514" s="288">
        <f t="shared" si="102"/>
        <v>0</v>
      </c>
      <c r="F514" s="288" t="str">
        <f>IF($C$507="","",IF('⑧1.活動計画変更（販促）'!$C$106="変更",'⑦2.変更活動積算内訳（販促）'!M514,'①7.積算内訳（販促）'!F513))</f>
        <v/>
      </c>
      <c r="G514" s="288" t="str">
        <f>IF($C$507="","",IF('⑧1.活動計画変更（販促）'!$C$106="変更",'⑦2.変更活動積算内訳（販促）'!N514,'①7.積算内訳（販促）'!G513))</f>
        <v/>
      </c>
      <c r="H514" s="753" t="str">
        <f>IF($C$507="","",IF('⑧1.活動計画変更（販促）'!$C$106="変更",'⑦2.変更活動積算内訳（販促）'!O514,'①7.積算内訳（販促）'!H513))</f>
        <v/>
      </c>
      <c r="I514" s="1780"/>
      <c r="J514" s="272" t="s">
        <v>631</v>
      </c>
      <c r="K514" s="265"/>
      <c r="L514" s="288" t="str">
        <f t="shared" si="103"/>
        <v/>
      </c>
      <c r="M514" s="266"/>
      <c r="N514" s="266"/>
      <c r="O514" s="266"/>
      <c r="P514" s="1367"/>
      <c r="Q514" s="1371"/>
      <c r="R514" s="1372"/>
      <c r="S514" s="268"/>
      <c r="T514" s="270"/>
      <c r="U514" s="180"/>
    </row>
    <row r="515" spans="2:21" ht="18.75" hidden="1" customHeight="1">
      <c r="B515" s="1364"/>
      <c r="C515" s="264" t="s">
        <v>153</v>
      </c>
      <c r="D515" s="265"/>
      <c r="E515" s="288">
        <f t="shared" si="102"/>
        <v>0</v>
      </c>
      <c r="F515" s="288" t="str">
        <f>IF($C$507="","",IF('⑧1.活動計画変更（販促）'!$C$106="変更",'⑦2.変更活動積算内訳（販促）'!M515,'①7.積算内訳（販促）'!F514))</f>
        <v/>
      </c>
      <c r="G515" s="288" t="str">
        <f>IF($C$507="","",IF('⑧1.活動計画変更（販促）'!$C$106="変更",'⑦2.変更活動積算内訳（販促）'!N515,'①7.積算内訳（販促）'!G514))</f>
        <v/>
      </c>
      <c r="H515" s="753" t="str">
        <f>IF($C$507="","",IF('⑧1.活動計画変更（販促）'!$C$106="変更",'⑦2.変更活動積算内訳（販促）'!O515,'①7.積算内訳（販促）'!H514))</f>
        <v/>
      </c>
      <c r="I515" s="1780"/>
      <c r="J515" s="264" t="s">
        <v>153</v>
      </c>
      <c r="K515" s="265"/>
      <c r="L515" s="288" t="str">
        <f t="shared" si="103"/>
        <v/>
      </c>
      <c r="M515" s="266"/>
      <c r="N515" s="266"/>
      <c r="O515" s="266"/>
      <c r="P515" s="1367"/>
      <c r="Q515" s="1371"/>
      <c r="R515" s="1372"/>
      <c r="S515" s="268"/>
      <c r="T515" s="270"/>
      <c r="U515" s="180"/>
    </row>
    <row r="516" spans="2:21" ht="18.75" hidden="1" customHeight="1" thickBot="1">
      <c r="B516" s="1364"/>
      <c r="C516" s="837" t="s">
        <v>154</v>
      </c>
      <c r="D516" s="758" t="str">
        <f>IF('①7.積算内訳（販促）'!D515="","",'①7.積算内訳（販促）'!D515)</f>
        <v/>
      </c>
      <c r="E516" s="761">
        <f>SUM(F516:H516)</f>
        <v>0</v>
      </c>
      <c r="F516" s="289" t="str">
        <f>IF($C$507="","",IF('⑧1.活動計画変更（販促）'!$C$106="変更",'⑦2.変更活動積算内訳（販促）'!M516,'①7.積算内訳（販促）'!F515))</f>
        <v/>
      </c>
      <c r="G516" s="289" t="str">
        <f>IF($C$507="","",IF('⑧1.活動計画変更（販促）'!$C$106="変更",'⑦2.変更活動積算内訳（販促）'!N516,'①7.積算内訳（販促）'!G515))</f>
        <v/>
      </c>
      <c r="H516" s="755" t="str">
        <f>IF($C$507="","",IF('⑧1.活動計画変更（販促）'!$C$106="変更",'⑦2.変更活動積算内訳（販促）'!O516,'①7.積算内訳（販促）'!H515))</f>
        <v/>
      </c>
      <c r="I516" s="1781"/>
      <c r="J516" s="273" t="s">
        <v>154</v>
      </c>
      <c r="K516" s="274"/>
      <c r="L516" s="761" t="str">
        <f t="shared" si="103"/>
        <v/>
      </c>
      <c r="M516" s="748"/>
      <c r="N516" s="748"/>
      <c r="O516" s="748"/>
      <c r="P516" s="1367"/>
      <c r="Q516" s="1404"/>
      <c r="R516" s="1405"/>
      <c r="S516" s="268"/>
      <c r="T516" s="270"/>
      <c r="U516" s="180"/>
    </row>
    <row r="517" spans="2:21" ht="37.5" hidden="1" customHeight="1">
      <c r="B517" s="285" t="str">
        <f>IF('⑧1.活動計画変更（販促）'!B108="","",'⑧1.活動計画変更（販促）'!B108)</f>
        <v/>
      </c>
      <c r="C517" s="1359" t="str">
        <f>IF(B517="","",IF('⑧1.活動計画変更（販促）'!D108="","",'⑧1.活動計画変更（販促）'!D108))</f>
        <v/>
      </c>
      <c r="D517" s="1360"/>
      <c r="E517" s="286">
        <f>SUM(E518:E526)</f>
        <v>0</v>
      </c>
      <c r="F517" s="286">
        <f>SUM(F518:F526)</f>
        <v>0</v>
      </c>
      <c r="G517" s="286">
        <f>SUM(G518:G526)</f>
        <v>0</v>
      </c>
      <c r="H517" s="757">
        <f>SUM(H518:H526)</f>
        <v>0</v>
      </c>
      <c r="I517" s="760" t="str">
        <f>IF('⑧1.活動計画変更（販促）'!C109="変更",'⑧1.活動計画変更（販促）'!B108,IF('⑧1.活動計画変更（販促）'!C109="中止",'⑧1.活動計画変更（販促）'!B108,""))</f>
        <v/>
      </c>
      <c r="J517" s="1377" t="str">
        <f>IF('⑧1.活動計画変更（販促）'!C109="変更",'⑧1.活動計画変更（販促）'!D109,"")</f>
        <v/>
      </c>
      <c r="K517" s="1378"/>
      <c r="L517" s="286" t="str">
        <f>IF(SUM(L518:L526)=0,"",SUM(L518:L526))</f>
        <v/>
      </c>
      <c r="M517" s="286" t="str">
        <f>IF(SUM(M518:M526)=0,"",SUM(M518:M526))</f>
        <v/>
      </c>
      <c r="N517" s="286" t="str">
        <f>IF(SUM(N518:N526)=0,"",SUM(N518:N526))</f>
        <v/>
      </c>
      <c r="O517" s="286" t="str">
        <f>IF(SUM(O518:O526)=0,"",SUM(O518:O526))</f>
        <v/>
      </c>
      <c r="P517" s="280"/>
      <c r="Q517" s="1361"/>
      <c r="R517" s="1362"/>
      <c r="S517" s="259"/>
      <c r="T517" s="257"/>
      <c r="U517" s="180"/>
    </row>
    <row r="518" spans="2:21" ht="18.75" hidden="1" customHeight="1">
      <c r="B518" s="1363"/>
      <c r="C518" s="260" t="s">
        <v>147</v>
      </c>
      <c r="D518" s="261"/>
      <c r="E518" s="287">
        <f>SUM(F518:H518)</f>
        <v>0</v>
      </c>
      <c r="F518" s="287" t="str">
        <f>IF($C$517="","",IF('⑧1.活動計画変更（販促）'!$C$108="変更",'⑦2.変更活動積算内訳（販促）'!M518,'①7.積算内訳（販促）'!F517))</f>
        <v/>
      </c>
      <c r="G518" s="287" t="str">
        <f>IF($C$517="","",IF('⑧1.活動計画変更（販促）'!$C$108="変更",'⑦2.変更活動積算内訳（販促）'!N518,'①7.積算内訳（販促）'!G517))</f>
        <v/>
      </c>
      <c r="H518" s="752" t="str">
        <f>IF($C$517="","",IF('⑧1.活動計画変更（販促）'!$C$108="変更",'⑦2.変更活動積算内訳（販促）'!O518,'①7.積算内訳（販促）'!H517))</f>
        <v/>
      </c>
      <c r="I518" s="1779" t="str">
        <f>IF('⑧1.活動計画変更（販促）'!C109="選択","",IF('⑧1.活動計画変更（販促）'!C109="変更",'⑧1.活動計画変更（販促）'!C109,IF('⑧1.活動計画変更（販促）'!C109="中止","中止","")))</f>
        <v/>
      </c>
      <c r="J518" s="260" t="s">
        <v>147</v>
      </c>
      <c r="K518" s="261"/>
      <c r="L518" s="287" t="str">
        <f>IF(SUM(M518:O518)=0,"",SUM(M518:O518))</f>
        <v/>
      </c>
      <c r="M518" s="262"/>
      <c r="N518" s="262"/>
      <c r="O518" s="262"/>
      <c r="P518" s="1366"/>
      <c r="Q518" s="1369"/>
      <c r="R518" s="1370"/>
      <c r="S518" s="268"/>
      <c r="T518" s="270"/>
      <c r="U518" s="180"/>
    </row>
    <row r="519" spans="2:21" ht="18.75" hidden="1" customHeight="1">
      <c r="B519" s="1364"/>
      <c r="C519" s="264" t="s">
        <v>148</v>
      </c>
      <c r="D519" s="265"/>
      <c r="E519" s="288">
        <f t="shared" ref="E519:E525" si="104">SUM(F519:H519)</f>
        <v>0</v>
      </c>
      <c r="F519" s="288" t="str">
        <f>IF($C$517="","",IF('⑧1.活動計画変更（販促）'!$C$108="変更",'⑦2.変更活動積算内訳（販促）'!M519,'①7.積算内訳（販促）'!F518))</f>
        <v/>
      </c>
      <c r="G519" s="288" t="str">
        <f>IF($C$517="","",IF('⑧1.活動計画変更（販促）'!$C$108="変更",'⑦2.変更活動積算内訳（販促）'!N519,'①7.積算内訳（販促）'!G518))</f>
        <v/>
      </c>
      <c r="H519" s="753" t="str">
        <f>IF($C$517="","",IF('⑧1.活動計画変更（販促）'!$C$108="変更",'⑦2.変更活動積算内訳（販促）'!O519,'①7.積算内訳（販促）'!H518))</f>
        <v/>
      </c>
      <c r="I519" s="1780"/>
      <c r="J519" s="264" t="s">
        <v>148</v>
      </c>
      <c r="K519" s="265"/>
      <c r="L519" s="288" t="str">
        <f t="shared" ref="L519:L526" si="105">IF(SUM(M519:O519)=0,"",SUM(M519:O519))</f>
        <v/>
      </c>
      <c r="M519" s="266"/>
      <c r="N519" s="266"/>
      <c r="O519" s="266"/>
      <c r="P519" s="1367"/>
      <c r="Q519" s="1371"/>
      <c r="R519" s="1372"/>
      <c r="S519" s="259"/>
      <c r="T519" s="257"/>
      <c r="U519" s="180"/>
    </row>
    <row r="520" spans="2:21" ht="18.75" hidden="1" customHeight="1">
      <c r="B520" s="1364"/>
      <c r="C520" s="264" t="s">
        <v>149</v>
      </c>
      <c r="D520" s="265"/>
      <c r="E520" s="288">
        <f t="shared" si="104"/>
        <v>0</v>
      </c>
      <c r="F520" s="288" t="str">
        <f>IF($C$517="","",IF('⑧1.活動計画変更（販促）'!$C$108="変更",'⑦2.変更活動積算内訳（販促）'!M520,'①7.積算内訳（販促）'!F519))</f>
        <v/>
      </c>
      <c r="G520" s="288" t="str">
        <f>IF($C$517="","",IF('⑧1.活動計画変更（販促）'!$C$108="変更",'⑦2.変更活動積算内訳（販促）'!N520,'①7.積算内訳（販促）'!G519))</f>
        <v/>
      </c>
      <c r="H520" s="753" t="str">
        <f>IF($C$517="","",IF('⑧1.活動計画変更（販促）'!$C$108="変更",'⑦2.変更活動積算内訳（販促）'!O520,'①7.積算内訳（販促）'!H519))</f>
        <v/>
      </c>
      <c r="I520" s="1780"/>
      <c r="J520" s="264" t="s">
        <v>149</v>
      </c>
      <c r="K520" s="265"/>
      <c r="L520" s="288" t="str">
        <f t="shared" si="105"/>
        <v/>
      </c>
      <c r="M520" s="266"/>
      <c r="N520" s="266"/>
      <c r="O520" s="266"/>
      <c r="P520" s="1367"/>
      <c r="Q520" s="1371"/>
      <c r="R520" s="1372"/>
      <c r="S520" s="259"/>
      <c r="T520" s="257"/>
      <c r="U520" s="180"/>
    </row>
    <row r="521" spans="2:21" ht="18.75" hidden="1" customHeight="1">
      <c r="B521" s="1364"/>
      <c r="C521" s="269" t="s">
        <v>150</v>
      </c>
      <c r="D521" s="265"/>
      <c r="E521" s="288">
        <f t="shared" si="104"/>
        <v>0</v>
      </c>
      <c r="F521" s="288" t="str">
        <f>IF($C$517="","",IF('⑧1.活動計画変更（販促）'!$C$108="変更",'⑦2.変更活動積算内訳（販促）'!M521,'①7.積算内訳（販促）'!F520))</f>
        <v/>
      </c>
      <c r="G521" s="288" t="str">
        <f>IF($C$517="","",IF('⑧1.活動計画変更（販促）'!$C$108="変更",'⑦2.変更活動積算内訳（販促）'!N521,'①7.積算内訳（販促）'!G520))</f>
        <v/>
      </c>
      <c r="H521" s="753" t="str">
        <f>IF($C$517="","",IF('⑧1.活動計画変更（販促）'!$C$108="変更",'⑦2.変更活動積算内訳（販促）'!O521,'①7.積算内訳（販促）'!H520))</f>
        <v/>
      </c>
      <c r="I521" s="1780"/>
      <c r="J521" s="269" t="s">
        <v>150</v>
      </c>
      <c r="K521" s="265"/>
      <c r="L521" s="288" t="str">
        <f t="shared" si="105"/>
        <v/>
      </c>
      <c r="M521" s="266"/>
      <c r="N521" s="266"/>
      <c r="O521" s="266"/>
      <c r="P521" s="1367"/>
      <c r="Q521" s="1371"/>
      <c r="R521" s="1372"/>
      <c r="S521" s="259"/>
      <c r="T521" s="257"/>
      <c r="U521" s="180"/>
    </row>
    <row r="522" spans="2:21" ht="18.75" hidden="1" customHeight="1">
      <c r="B522" s="1364"/>
      <c r="C522" s="264" t="s">
        <v>151</v>
      </c>
      <c r="D522" s="265"/>
      <c r="E522" s="288">
        <f t="shared" si="104"/>
        <v>0</v>
      </c>
      <c r="F522" s="288" t="str">
        <f>IF($C$517="","",IF('⑧1.活動計画変更（販促）'!$C$108="変更",'⑦2.変更活動積算内訳（販促）'!M522,'①7.積算内訳（販促）'!F521))</f>
        <v/>
      </c>
      <c r="G522" s="288" t="str">
        <f>IF($C$517="","",IF('⑧1.活動計画変更（販促）'!$C$108="変更",'⑦2.変更活動積算内訳（販促）'!N522,'①7.積算内訳（販促）'!G521))</f>
        <v/>
      </c>
      <c r="H522" s="753" t="str">
        <f>IF($C$517="","",IF('⑧1.活動計画変更（販促）'!$C$108="変更",'⑦2.変更活動積算内訳（販促）'!O522,'①7.積算内訳（販促）'!H521))</f>
        <v/>
      </c>
      <c r="I522" s="1780"/>
      <c r="J522" s="264" t="s">
        <v>151</v>
      </c>
      <c r="K522" s="265"/>
      <c r="L522" s="288" t="str">
        <f t="shared" si="105"/>
        <v/>
      </c>
      <c r="M522" s="266"/>
      <c r="N522" s="266"/>
      <c r="O522" s="266"/>
      <c r="P522" s="1367"/>
      <c r="Q522" s="1371"/>
      <c r="R522" s="1372"/>
      <c r="S522" s="268"/>
      <c r="T522" s="270"/>
      <c r="U522" s="180"/>
    </row>
    <row r="523" spans="2:21" ht="18.75" hidden="1" customHeight="1">
      <c r="B523" s="1364"/>
      <c r="C523" s="264" t="s">
        <v>152</v>
      </c>
      <c r="D523" s="265"/>
      <c r="E523" s="288">
        <f t="shared" si="104"/>
        <v>0</v>
      </c>
      <c r="F523" s="754" t="str">
        <f>IF($C$517="","",IF('⑧1.活動計画変更（販促）'!$C$108="変更",'⑦2.変更活動積算内訳（販促）'!M523,'①7.積算内訳（販促）'!F522))</f>
        <v/>
      </c>
      <c r="G523" s="754" t="str">
        <f>IF($C$517="","",IF('⑧1.活動計画変更（販促）'!$C$108="変更",'⑦2.変更活動積算内訳（販促）'!N523,'①7.積算内訳（販促）'!G522))</f>
        <v/>
      </c>
      <c r="H523" s="753" t="str">
        <f>IF($C$517="","",IF('⑧1.活動計画変更（販促）'!$C$108="変更",'⑦2.変更活動積算内訳（販促）'!O523,'①7.積算内訳（販促）'!H522))</f>
        <v/>
      </c>
      <c r="I523" s="1780"/>
      <c r="J523" s="264" t="s">
        <v>152</v>
      </c>
      <c r="K523" s="265"/>
      <c r="L523" s="288" t="str">
        <f t="shared" si="105"/>
        <v/>
      </c>
      <c r="M523" s="278"/>
      <c r="N523" s="278"/>
      <c r="O523" s="278"/>
      <c r="P523" s="1367"/>
      <c r="Q523" s="1373"/>
      <c r="R523" s="1374"/>
      <c r="S523" s="268"/>
      <c r="T523" s="270"/>
      <c r="U523" s="180"/>
    </row>
    <row r="524" spans="2:21" ht="18.75" hidden="1" customHeight="1">
      <c r="B524" s="1364"/>
      <c r="C524" s="272" t="s">
        <v>631</v>
      </c>
      <c r="D524" s="265"/>
      <c r="E524" s="288">
        <f t="shared" si="104"/>
        <v>0</v>
      </c>
      <c r="F524" s="288" t="str">
        <f>IF($C$517="","",IF('⑧1.活動計画変更（販促）'!$C$108="変更",'⑦2.変更活動積算内訳（販促）'!M524,'①7.積算内訳（販促）'!F523))</f>
        <v/>
      </c>
      <c r="G524" s="288" t="str">
        <f>IF($C$517="","",IF('⑧1.活動計画変更（販促）'!$C$108="変更",'⑦2.変更活動積算内訳（販促）'!N524,'①7.積算内訳（販促）'!G523))</f>
        <v/>
      </c>
      <c r="H524" s="753" t="str">
        <f>IF($C$517="","",IF('⑧1.活動計画変更（販促）'!$C$108="変更",'⑦2.変更活動積算内訳（販促）'!O524,'①7.積算内訳（販促）'!H523))</f>
        <v/>
      </c>
      <c r="I524" s="1780"/>
      <c r="J524" s="272" t="s">
        <v>631</v>
      </c>
      <c r="K524" s="265"/>
      <c r="L524" s="288" t="str">
        <f t="shared" si="105"/>
        <v/>
      </c>
      <c r="M524" s="266"/>
      <c r="N524" s="266"/>
      <c r="O524" s="266"/>
      <c r="P524" s="1367"/>
      <c r="Q524" s="1371"/>
      <c r="R524" s="1372"/>
      <c r="S524" s="268"/>
      <c r="T524" s="270"/>
      <c r="U524" s="180"/>
    </row>
    <row r="525" spans="2:21" ht="18.75" hidden="1" customHeight="1">
      <c r="B525" s="1364"/>
      <c r="C525" s="264" t="s">
        <v>153</v>
      </c>
      <c r="D525" s="265"/>
      <c r="E525" s="288">
        <f t="shared" si="104"/>
        <v>0</v>
      </c>
      <c r="F525" s="288" t="str">
        <f>IF($C$517="","",IF('⑧1.活動計画変更（販促）'!$C$108="変更",'⑦2.変更活動積算内訳（販促）'!M525,'①7.積算内訳（販促）'!F524))</f>
        <v/>
      </c>
      <c r="G525" s="288" t="str">
        <f>IF($C$517="","",IF('⑧1.活動計画変更（販促）'!$C$108="変更",'⑦2.変更活動積算内訳（販促）'!N525,'①7.積算内訳（販促）'!G524))</f>
        <v/>
      </c>
      <c r="H525" s="753" t="str">
        <f>IF($C$517="","",IF('⑧1.活動計画変更（販促）'!$C$108="変更",'⑦2.変更活動積算内訳（販促）'!O525,'①7.積算内訳（販促）'!H524))</f>
        <v/>
      </c>
      <c r="I525" s="1780"/>
      <c r="J525" s="264" t="s">
        <v>153</v>
      </c>
      <c r="K525" s="265"/>
      <c r="L525" s="288" t="str">
        <f t="shared" si="105"/>
        <v/>
      </c>
      <c r="M525" s="266"/>
      <c r="N525" s="266"/>
      <c r="O525" s="266"/>
      <c r="P525" s="1367"/>
      <c r="Q525" s="1371"/>
      <c r="R525" s="1372"/>
      <c r="S525" s="268"/>
      <c r="T525" s="270"/>
      <c r="U525" s="180"/>
    </row>
    <row r="526" spans="2:21" ht="18.75" hidden="1" customHeight="1" thickBot="1">
      <c r="B526" s="1365"/>
      <c r="C526" s="273" t="s">
        <v>154</v>
      </c>
      <c r="D526" s="758" t="str">
        <f>IF('①7.積算内訳（販促）'!D525="","",'①7.積算内訳（販促）'!D525)</f>
        <v/>
      </c>
      <c r="E526" s="289">
        <f>SUM(F526:H526)</f>
        <v>0</v>
      </c>
      <c r="F526" s="289" t="str">
        <f>IF($C$517="","",IF('⑧1.活動計画変更（販促）'!$C$108="変更",'⑦2.変更活動積算内訳（販促）'!M526,'①7.積算内訳（販促）'!F525))</f>
        <v/>
      </c>
      <c r="G526" s="289" t="str">
        <f>IF($C$517="","",IF('⑧1.活動計画変更（販促）'!$C$108="変更",'⑦2.変更活動積算内訳（販促）'!N526,'①7.積算内訳（販促）'!G525))</f>
        <v/>
      </c>
      <c r="H526" s="755" t="str">
        <f>IF($C$517="","",IF('⑧1.活動計画変更（販促）'!$C$108="変更",'⑦2.変更活動積算内訳（販促）'!O526,'①7.積算内訳（販促）'!H525))</f>
        <v/>
      </c>
      <c r="I526" s="1781"/>
      <c r="J526" s="273" t="s">
        <v>154</v>
      </c>
      <c r="K526" s="274"/>
      <c r="L526" s="289" t="str">
        <f t="shared" si="105"/>
        <v/>
      </c>
      <c r="M526" s="275"/>
      <c r="N526" s="275"/>
      <c r="O526" s="275"/>
      <c r="P526" s="1368"/>
      <c r="Q526" s="1375"/>
      <c r="R526" s="1376"/>
      <c r="S526" s="268"/>
      <c r="T526" s="270"/>
      <c r="U526" s="180"/>
    </row>
    <row r="527" spans="2:21" ht="37.5" hidden="1" customHeight="1">
      <c r="B527" s="285" t="str">
        <f>IF('⑧1.活動計画変更（販促）'!B110="","",'⑧1.活動計画変更（販促）'!B110)</f>
        <v/>
      </c>
      <c r="C527" s="1359" t="str">
        <f>IF(B527="","",IF('⑧1.活動計画変更（販促）'!D110="","",'⑧1.活動計画変更（販促）'!D110))</f>
        <v/>
      </c>
      <c r="D527" s="1360"/>
      <c r="E527" s="286">
        <f>SUM(E528:E536)</f>
        <v>0</v>
      </c>
      <c r="F527" s="286">
        <f>SUM(F528:F536)</f>
        <v>0</v>
      </c>
      <c r="G527" s="286">
        <f>SUM(G528:G536)</f>
        <v>0</v>
      </c>
      <c r="H527" s="757">
        <f>SUM(H528:H536)</f>
        <v>0</v>
      </c>
      <c r="I527" s="760" t="str">
        <f>IF('⑧1.活動計画変更（販促）'!C111="変更",'⑧1.活動計画変更（販促）'!B110,IF('⑧1.活動計画変更（販促）'!C111="中止",'⑧1.活動計画変更（販促）'!B110,""))</f>
        <v/>
      </c>
      <c r="J527" s="1377" t="str">
        <f>IF('⑧1.活動計画変更（販促）'!C111="変更",'⑧1.活動計画変更（販促）'!D111,"")</f>
        <v/>
      </c>
      <c r="K527" s="1378"/>
      <c r="L527" s="284" t="str">
        <f>IF(SUM(L528:L536)=0,"",SUM(L528:L536))</f>
        <v/>
      </c>
      <c r="M527" s="284" t="str">
        <f>IF(SUM(M528:M536)=0,"",SUM(M528:M536))</f>
        <v/>
      </c>
      <c r="N527" s="284" t="str">
        <f>IF(SUM(N528:N536)=0,"",SUM(N528:N536))</f>
        <v/>
      </c>
      <c r="O527" s="284" t="str">
        <f>IF(SUM(O528:O536)=0,"",SUM(O528:O536))</f>
        <v/>
      </c>
      <c r="P527" s="277"/>
      <c r="Q527" s="1379"/>
      <c r="R527" s="1380"/>
      <c r="S527" s="259"/>
      <c r="T527" s="257"/>
      <c r="U527" s="180"/>
    </row>
    <row r="528" spans="2:21" ht="18.75" hidden="1" customHeight="1">
      <c r="B528" s="1363"/>
      <c r="C528" s="260" t="s">
        <v>147</v>
      </c>
      <c r="D528" s="261"/>
      <c r="E528" s="287">
        <f>SUM(F528:H528)</f>
        <v>0</v>
      </c>
      <c r="F528" s="287" t="str">
        <f>IF($C$527="","",IF('⑧1.活動計画変更（販促）'!$C$110="変更",'⑦2.変更活動積算内訳（販促）'!M528,'①7.積算内訳（販促）'!F527))</f>
        <v/>
      </c>
      <c r="G528" s="287" t="str">
        <f>IF($C$527="","",IF('⑧1.活動計画変更（販促）'!$C$110="変更",'⑦2.変更活動積算内訳（販促）'!N528,'①7.積算内訳（販促）'!G527))</f>
        <v/>
      </c>
      <c r="H528" s="752" t="str">
        <f>IF($C$527="","",IF('⑧1.活動計画変更（販促）'!$C$110="変更",'⑦2.変更活動積算内訳（販促）'!O528,'①7.積算内訳（販促）'!H527))</f>
        <v/>
      </c>
      <c r="I528" s="1779" t="str">
        <f>IF('⑧1.活動計画変更（販促）'!C111="選択","",IF('⑧1.活動計画変更（販促）'!C111="変更",'⑧1.活動計画変更（販促）'!C111,IF('⑧1.活動計画変更（販促）'!C111="中止","中止","")))</f>
        <v/>
      </c>
      <c r="J528" s="260" t="s">
        <v>147</v>
      </c>
      <c r="K528" s="261"/>
      <c r="L528" s="287" t="str">
        <f>IF(SUM(M528:O528)=0,"",SUM(M528:O528))</f>
        <v/>
      </c>
      <c r="M528" s="262"/>
      <c r="N528" s="262"/>
      <c r="O528" s="262"/>
      <c r="P528" s="1366"/>
      <c r="Q528" s="1369"/>
      <c r="R528" s="1370"/>
      <c r="S528" s="268"/>
      <c r="T528" s="270"/>
      <c r="U528" s="180"/>
    </row>
    <row r="529" spans="2:21" ht="18.75" hidden="1" customHeight="1">
      <c r="B529" s="1364"/>
      <c r="C529" s="264" t="s">
        <v>148</v>
      </c>
      <c r="D529" s="265"/>
      <c r="E529" s="288">
        <f t="shared" ref="E529:E535" si="106">SUM(F529:H529)</f>
        <v>0</v>
      </c>
      <c r="F529" s="288" t="str">
        <f>IF($C$527="","",IF('⑧1.活動計画変更（販促）'!$C$110="変更",'⑦2.変更活動積算内訳（販促）'!M529,'①7.積算内訳（販促）'!F528))</f>
        <v/>
      </c>
      <c r="G529" s="288" t="str">
        <f>IF($C$527="","",IF('⑧1.活動計画変更（販促）'!$C$110="変更",'⑦2.変更活動積算内訳（販促）'!N529,'①7.積算内訳（販促）'!G528))</f>
        <v/>
      </c>
      <c r="H529" s="753" t="str">
        <f>IF($C$527="","",IF('⑧1.活動計画変更（販促）'!$C$110="変更",'⑦2.変更活動積算内訳（販促）'!O529,'①7.積算内訳（販促）'!H528))</f>
        <v/>
      </c>
      <c r="I529" s="1780"/>
      <c r="J529" s="264" t="s">
        <v>148</v>
      </c>
      <c r="K529" s="265"/>
      <c r="L529" s="288" t="str">
        <f t="shared" ref="L529:L536" si="107">IF(SUM(M529:O529)=0,"",SUM(M529:O529))</f>
        <v/>
      </c>
      <c r="M529" s="266"/>
      <c r="N529" s="266"/>
      <c r="O529" s="266"/>
      <c r="P529" s="1367"/>
      <c r="Q529" s="1371"/>
      <c r="R529" s="1372"/>
      <c r="S529" s="259"/>
      <c r="T529" s="257"/>
      <c r="U529" s="180"/>
    </row>
    <row r="530" spans="2:21" ht="18.75" hidden="1" customHeight="1">
      <c r="B530" s="1364"/>
      <c r="C530" s="264" t="s">
        <v>149</v>
      </c>
      <c r="D530" s="265"/>
      <c r="E530" s="288">
        <f t="shared" si="106"/>
        <v>0</v>
      </c>
      <c r="F530" s="288" t="str">
        <f>IF($C$527="","",IF('⑧1.活動計画変更（販促）'!$C$110="変更",'⑦2.変更活動積算内訳（販促）'!M530,'①7.積算内訳（販促）'!F529))</f>
        <v/>
      </c>
      <c r="G530" s="288" t="str">
        <f>IF($C$527="","",IF('⑧1.活動計画変更（販促）'!$C$110="変更",'⑦2.変更活動積算内訳（販促）'!N530,'①7.積算内訳（販促）'!G529))</f>
        <v/>
      </c>
      <c r="H530" s="753" t="str">
        <f>IF($C$527="","",IF('⑧1.活動計画変更（販促）'!$C$110="変更",'⑦2.変更活動積算内訳（販促）'!O530,'①7.積算内訳（販促）'!H529))</f>
        <v/>
      </c>
      <c r="I530" s="1780"/>
      <c r="J530" s="264" t="s">
        <v>149</v>
      </c>
      <c r="K530" s="265"/>
      <c r="L530" s="288" t="str">
        <f t="shared" si="107"/>
        <v/>
      </c>
      <c r="M530" s="266"/>
      <c r="N530" s="266"/>
      <c r="O530" s="266"/>
      <c r="P530" s="1367"/>
      <c r="Q530" s="1371"/>
      <c r="R530" s="1372"/>
      <c r="S530" s="259"/>
      <c r="T530" s="257"/>
      <c r="U530" s="180"/>
    </row>
    <row r="531" spans="2:21" ht="18.75" hidden="1" customHeight="1">
      <c r="B531" s="1364"/>
      <c r="C531" s="269" t="s">
        <v>150</v>
      </c>
      <c r="D531" s="265"/>
      <c r="E531" s="288">
        <f t="shared" si="106"/>
        <v>0</v>
      </c>
      <c r="F531" s="288" t="str">
        <f>IF($C$527="","",IF('⑧1.活動計画変更（販促）'!$C$110="変更",'⑦2.変更活動積算内訳（販促）'!M531,'①7.積算内訳（販促）'!F530))</f>
        <v/>
      </c>
      <c r="G531" s="288" t="str">
        <f>IF($C$527="","",IF('⑧1.活動計画変更（販促）'!$C$110="変更",'⑦2.変更活動積算内訳（販促）'!N531,'①7.積算内訳（販促）'!G530))</f>
        <v/>
      </c>
      <c r="H531" s="753" t="str">
        <f>IF($C$527="","",IF('⑧1.活動計画変更（販促）'!$C$110="変更",'⑦2.変更活動積算内訳（販促）'!O531,'①7.積算内訳（販促）'!H530))</f>
        <v/>
      </c>
      <c r="I531" s="1780"/>
      <c r="J531" s="269" t="s">
        <v>150</v>
      </c>
      <c r="K531" s="265"/>
      <c r="L531" s="288" t="str">
        <f t="shared" si="107"/>
        <v/>
      </c>
      <c r="M531" s="266"/>
      <c r="N531" s="266"/>
      <c r="O531" s="266"/>
      <c r="P531" s="1367"/>
      <c r="Q531" s="1371"/>
      <c r="R531" s="1372"/>
      <c r="S531" s="259"/>
      <c r="T531" s="257"/>
      <c r="U531" s="180"/>
    </row>
    <row r="532" spans="2:21" ht="18.75" hidden="1" customHeight="1">
      <c r="B532" s="1364"/>
      <c r="C532" s="264" t="s">
        <v>151</v>
      </c>
      <c r="D532" s="265"/>
      <c r="E532" s="288">
        <f t="shared" si="106"/>
        <v>0</v>
      </c>
      <c r="F532" s="288" t="str">
        <f>IF($C$527="","",IF('⑧1.活動計画変更（販促）'!$C$110="変更",'⑦2.変更活動積算内訳（販促）'!M532,'①7.積算内訳（販促）'!F531))</f>
        <v/>
      </c>
      <c r="G532" s="288" t="str">
        <f>IF($C$527="","",IF('⑧1.活動計画変更（販促）'!$C$110="変更",'⑦2.変更活動積算内訳（販促）'!N532,'①7.積算内訳（販促）'!G531))</f>
        <v/>
      </c>
      <c r="H532" s="753" t="str">
        <f>IF($C$527="","",IF('⑧1.活動計画変更（販促）'!$C$110="変更",'⑦2.変更活動積算内訳（販促）'!O532,'①7.積算内訳（販促）'!H531))</f>
        <v/>
      </c>
      <c r="I532" s="1780"/>
      <c r="J532" s="264" t="s">
        <v>151</v>
      </c>
      <c r="K532" s="265"/>
      <c r="L532" s="288" t="str">
        <f t="shared" si="107"/>
        <v/>
      </c>
      <c r="M532" s="266"/>
      <c r="N532" s="266"/>
      <c r="O532" s="266"/>
      <c r="P532" s="1367"/>
      <c r="Q532" s="1371"/>
      <c r="R532" s="1372"/>
      <c r="S532" s="268"/>
      <c r="T532" s="270"/>
      <c r="U532" s="180"/>
    </row>
    <row r="533" spans="2:21" ht="18.75" hidden="1" customHeight="1">
      <c r="B533" s="1364"/>
      <c r="C533" s="264" t="s">
        <v>152</v>
      </c>
      <c r="D533" s="265"/>
      <c r="E533" s="288">
        <f t="shared" si="106"/>
        <v>0</v>
      </c>
      <c r="F533" s="754" t="str">
        <f>IF($C$527="","",IF('⑧1.活動計画変更（販促）'!$C$110="変更",'⑦2.変更活動積算内訳（販促）'!M533,'①7.積算内訳（販促）'!F532))</f>
        <v/>
      </c>
      <c r="G533" s="754" t="str">
        <f>IF($C$527="","",IF('⑧1.活動計画変更（販促）'!$C$110="変更",'⑦2.変更活動積算内訳（販促）'!N533,'①7.積算内訳（販促）'!G532))</f>
        <v/>
      </c>
      <c r="H533" s="753" t="str">
        <f>IF($C$527="","",IF('⑧1.活動計画変更（販促）'!$C$110="変更",'⑦2.変更活動積算内訳（販促）'!O533,'①7.積算内訳（販促）'!H532))</f>
        <v/>
      </c>
      <c r="I533" s="1780"/>
      <c r="J533" s="264" t="s">
        <v>152</v>
      </c>
      <c r="K533" s="265"/>
      <c r="L533" s="288" t="str">
        <f t="shared" si="107"/>
        <v/>
      </c>
      <c r="M533" s="278"/>
      <c r="N533" s="278"/>
      <c r="O533" s="278"/>
      <c r="P533" s="1367"/>
      <c r="Q533" s="1371"/>
      <c r="R533" s="1372"/>
      <c r="S533" s="268"/>
      <c r="T533" s="270"/>
      <c r="U533" s="180"/>
    </row>
    <row r="534" spans="2:21" ht="18.75" hidden="1" customHeight="1">
      <c r="B534" s="1364"/>
      <c r="C534" s="272" t="s">
        <v>631</v>
      </c>
      <c r="D534" s="265"/>
      <c r="E534" s="288">
        <f t="shared" si="106"/>
        <v>0</v>
      </c>
      <c r="F534" s="288" t="str">
        <f>IF($C$527="","",IF('⑧1.活動計画変更（販促）'!$C$110="変更",'⑦2.変更活動積算内訳（販促）'!M534,'①7.積算内訳（販促）'!F533))</f>
        <v/>
      </c>
      <c r="G534" s="288" t="str">
        <f>IF($C$527="","",IF('⑧1.活動計画変更（販促）'!$C$110="変更",'⑦2.変更活動積算内訳（販促）'!N534,'①7.積算内訳（販促）'!G533))</f>
        <v/>
      </c>
      <c r="H534" s="753" t="str">
        <f>IF($C$527="","",IF('⑧1.活動計画変更（販促）'!$C$110="変更",'⑦2.変更活動積算内訳（販促）'!O534,'①7.積算内訳（販促）'!H533))</f>
        <v/>
      </c>
      <c r="I534" s="1780"/>
      <c r="J534" s="272" t="s">
        <v>631</v>
      </c>
      <c r="K534" s="265"/>
      <c r="L534" s="288" t="str">
        <f t="shared" si="107"/>
        <v/>
      </c>
      <c r="M534" s="266"/>
      <c r="N534" s="266"/>
      <c r="O534" s="266"/>
      <c r="P534" s="1367"/>
      <c r="Q534" s="1371"/>
      <c r="R534" s="1372"/>
      <c r="S534" s="268"/>
      <c r="T534" s="270"/>
      <c r="U534" s="180"/>
    </row>
    <row r="535" spans="2:21" ht="18.75" hidden="1" customHeight="1">
      <c r="B535" s="1364"/>
      <c r="C535" s="264" t="s">
        <v>153</v>
      </c>
      <c r="D535" s="265"/>
      <c r="E535" s="288">
        <f t="shared" si="106"/>
        <v>0</v>
      </c>
      <c r="F535" s="288" t="str">
        <f>IF($C$527="","",IF('⑧1.活動計画変更（販促）'!$C$110="変更",'⑦2.変更活動積算内訳（販促）'!M535,'①7.積算内訳（販促）'!F534))</f>
        <v/>
      </c>
      <c r="G535" s="288" t="str">
        <f>IF($C$527="","",IF('⑧1.活動計画変更（販促）'!$C$110="変更",'⑦2.変更活動積算内訳（販促）'!N535,'①7.積算内訳（販促）'!G534))</f>
        <v/>
      </c>
      <c r="H535" s="753" t="str">
        <f>IF($C$527="","",IF('⑧1.活動計画変更（販促）'!$C$110="変更",'⑦2.変更活動積算内訳（販促）'!O535,'①7.積算内訳（販促）'!H534))</f>
        <v/>
      </c>
      <c r="I535" s="1780"/>
      <c r="J535" s="264" t="s">
        <v>153</v>
      </c>
      <c r="K535" s="265"/>
      <c r="L535" s="288" t="str">
        <f t="shared" si="107"/>
        <v/>
      </c>
      <c r="M535" s="266"/>
      <c r="N535" s="266"/>
      <c r="O535" s="266"/>
      <c r="P535" s="1367"/>
      <c r="Q535" s="1371"/>
      <c r="R535" s="1372"/>
      <c r="S535" s="268"/>
      <c r="T535" s="270"/>
      <c r="U535" s="180"/>
    </row>
    <row r="536" spans="2:21" ht="18.75" hidden="1" customHeight="1" thickBot="1">
      <c r="B536" s="1365"/>
      <c r="C536" s="273" t="s">
        <v>154</v>
      </c>
      <c r="D536" s="758" t="str">
        <f>IF('①7.積算内訳（販促）'!D535="","",'①7.積算内訳（販促）'!D535)</f>
        <v/>
      </c>
      <c r="E536" s="289">
        <f>SUM(F536:H536)</f>
        <v>0</v>
      </c>
      <c r="F536" s="289" t="str">
        <f>IF($C$527="","",IF('⑧1.活動計画変更（販促）'!$C$110="変更",'⑦2.変更活動積算内訳（販促）'!M536,'①7.積算内訳（販促）'!F535))</f>
        <v/>
      </c>
      <c r="G536" s="289" t="str">
        <f>IF($C$527="","",IF('⑧1.活動計画変更（販促）'!$C$110="変更",'⑦2.変更活動積算内訳（販促）'!N536,'①7.積算内訳（販促）'!G535))</f>
        <v/>
      </c>
      <c r="H536" s="755" t="str">
        <f>IF($C$527="","",IF('⑧1.活動計画変更（販促）'!$C$110="変更",'⑦2.変更活動積算内訳（販促）'!O536,'①7.積算内訳（販促）'!H535))</f>
        <v/>
      </c>
      <c r="I536" s="1781"/>
      <c r="J536" s="273" t="s">
        <v>154</v>
      </c>
      <c r="K536" s="274"/>
      <c r="L536" s="289" t="str">
        <f t="shared" si="107"/>
        <v/>
      </c>
      <c r="M536" s="275"/>
      <c r="N536" s="275"/>
      <c r="O536" s="275"/>
      <c r="P536" s="1368"/>
      <c r="Q536" s="1381"/>
      <c r="R536" s="1382"/>
      <c r="S536" s="268"/>
      <c r="T536" s="270"/>
      <c r="U536" s="180"/>
    </row>
    <row r="537" spans="2:21" ht="40.5" hidden="1" customHeight="1">
      <c r="B537" s="285" t="str">
        <f>IF('⑧1.活動計画変更（販促）'!B112="","",'⑧1.活動計画変更（販促）'!B112)</f>
        <v/>
      </c>
      <c r="C537" s="1359" t="str">
        <f>IF(B537="","",IF('⑧1.活動計画変更（販促）'!D112="","",'⑧1.活動計画変更（販促）'!D112))</f>
        <v/>
      </c>
      <c r="D537" s="1360"/>
      <c r="E537" s="286">
        <f>SUM(E538:E546)</f>
        <v>0</v>
      </c>
      <c r="F537" s="286">
        <f>SUM(F538:F546)</f>
        <v>0</v>
      </c>
      <c r="G537" s="286">
        <f>SUM(G538:G546)</f>
        <v>0</v>
      </c>
      <c r="H537" s="757">
        <f>SUM(H538:H546)</f>
        <v>0</v>
      </c>
      <c r="I537" s="760" t="str">
        <f>IF('⑧1.活動計画変更（販促）'!C113="変更",'⑧1.活動計画変更（販促）'!B112,IF('⑧1.活動計画変更（販促）'!C113="中止",'⑧1.活動計画変更（販促）'!B112,""))</f>
        <v/>
      </c>
      <c r="J537" s="1377" t="str">
        <f>IF('⑧1.活動計画変更（販促）'!C113="変更",'⑧1.活動計画変更（販促）'!D113,"")</f>
        <v/>
      </c>
      <c r="K537" s="1378"/>
      <c r="L537" s="284" t="str">
        <f>IF(SUM(L538:L546)=0,"",SUM(L538:L546))</f>
        <v/>
      </c>
      <c r="M537" s="284" t="str">
        <f>IF(SUM(M538:M546)=0,"",SUM(M538:M546))</f>
        <v/>
      </c>
      <c r="N537" s="284" t="str">
        <f>IF(SUM(N538:N546)=0,"",SUM(N538:N546))</f>
        <v/>
      </c>
      <c r="O537" s="284" t="str">
        <f>IF(SUM(O538:O546)=0,"",SUM(O538:O546))</f>
        <v/>
      </c>
      <c r="P537" s="279"/>
      <c r="Q537" s="1383"/>
      <c r="R537" s="1384"/>
      <c r="S537" s="259"/>
      <c r="T537" s="257"/>
      <c r="U537" s="180"/>
    </row>
    <row r="538" spans="2:21" ht="18.75" hidden="1" customHeight="1">
      <c r="B538" s="1363"/>
      <c r="C538" s="260" t="s">
        <v>147</v>
      </c>
      <c r="D538" s="261"/>
      <c r="E538" s="287">
        <f>SUM(F538:H538)</f>
        <v>0</v>
      </c>
      <c r="F538" s="287" t="str">
        <f>IF($C$537="","",IF('⑧1.活動計画変更（販促）'!$C$112="変更",'⑦2.変更活動積算内訳（販促）'!M538,'①7.積算内訳（販促）'!F537))</f>
        <v/>
      </c>
      <c r="G538" s="287" t="str">
        <f>IF($C$537="","",IF('⑧1.活動計画変更（販促）'!$C$112="変更",'⑦2.変更活動積算内訳（販促）'!N538,'①7.積算内訳（販促）'!G537))</f>
        <v/>
      </c>
      <c r="H538" s="752" t="str">
        <f>IF($C$537="","",IF('⑧1.活動計画変更（販促）'!$C$112="変更",'⑦2.変更活動積算内訳（販促）'!O538,'①7.積算内訳（販促）'!H537))</f>
        <v/>
      </c>
      <c r="I538" s="1779" t="str">
        <f>IF('⑧1.活動計画変更（販促）'!C113="選択","",IF('⑧1.活動計画変更（販促）'!C113="変更",'⑧1.活動計画変更（販促）'!C113,IF('⑧1.活動計画変更（販促）'!C113="中止","中止","")))</f>
        <v/>
      </c>
      <c r="J538" s="260" t="s">
        <v>147</v>
      </c>
      <c r="K538" s="261"/>
      <c r="L538" s="287" t="str">
        <f>IF(SUM(M538:O538)=0,"",SUM(M538:O538))</f>
        <v/>
      </c>
      <c r="M538" s="262"/>
      <c r="N538" s="262"/>
      <c r="O538" s="262"/>
      <c r="P538" s="1366"/>
      <c r="Q538" s="1369"/>
      <c r="R538" s="1370"/>
      <c r="S538" s="259"/>
      <c r="T538" s="257"/>
      <c r="U538" s="180"/>
    </row>
    <row r="539" spans="2:21" ht="18.75" hidden="1" customHeight="1">
      <c r="B539" s="1364"/>
      <c r="C539" s="264" t="s">
        <v>148</v>
      </c>
      <c r="D539" s="265"/>
      <c r="E539" s="288">
        <f t="shared" ref="E539:E545" si="108">SUM(F539:H539)</f>
        <v>0</v>
      </c>
      <c r="F539" s="288" t="str">
        <f>IF($C$537="","",IF('⑧1.活動計画変更（販促）'!$C$112="変更",'⑦2.変更活動積算内訳（販促）'!M539,'①7.積算内訳（販促）'!F538))</f>
        <v/>
      </c>
      <c r="G539" s="288" t="str">
        <f>IF($C$537="","",IF('⑧1.活動計画変更（販促）'!$C$112="変更",'⑦2.変更活動積算内訳（販促）'!N539,'①7.積算内訳（販促）'!G538))</f>
        <v/>
      </c>
      <c r="H539" s="753" t="str">
        <f>IF($C$537="","",IF('⑧1.活動計画変更（販促）'!$C$112="変更",'⑦2.変更活動積算内訳（販促）'!O539,'①7.積算内訳（販促）'!H538))</f>
        <v/>
      </c>
      <c r="I539" s="1780"/>
      <c r="J539" s="264" t="s">
        <v>148</v>
      </c>
      <c r="K539" s="265"/>
      <c r="L539" s="288" t="str">
        <f t="shared" ref="L539:L546" si="109">IF(SUM(M539:O539)=0,"",SUM(M539:O539))</f>
        <v/>
      </c>
      <c r="M539" s="266"/>
      <c r="N539" s="266"/>
      <c r="O539" s="266"/>
      <c r="P539" s="1367"/>
      <c r="Q539" s="1371"/>
      <c r="R539" s="1372"/>
      <c r="S539" s="268"/>
      <c r="T539" s="270"/>
      <c r="U539" s="180"/>
    </row>
    <row r="540" spans="2:21" ht="18.75" hidden="1" customHeight="1">
      <c r="B540" s="1364"/>
      <c r="C540" s="264" t="s">
        <v>149</v>
      </c>
      <c r="D540" s="265"/>
      <c r="E540" s="288">
        <f t="shared" si="108"/>
        <v>0</v>
      </c>
      <c r="F540" s="288" t="str">
        <f>IF($C$537="","",IF('⑧1.活動計画変更（販促）'!$C$112="変更",'⑦2.変更活動積算内訳（販促）'!M540,'①7.積算内訳（販促）'!F539))</f>
        <v/>
      </c>
      <c r="G540" s="288" t="str">
        <f>IF($C$537="","",IF('⑧1.活動計画変更（販促）'!$C$112="変更",'⑦2.変更活動積算内訳（販促）'!N540,'①7.積算内訳（販促）'!G539))</f>
        <v/>
      </c>
      <c r="H540" s="753" t="str">
        <f>IF($C$537="","",IF('⑧1.活動計画変更（販促）'!$C$112="変更",'⑦2.変更活動積算内訳（販促）'!O540,'①7.積算内訳（販促）'!H539))</f>
        <v/>
      </c>
      <c r="I540" s="1780"/>
      <c r="J540" s="264" t="s">
        <v>149</v>
      </c>
      <c r="K540" s="265"/>
      <c r="L540" s="288" t="str">
        <f t="shared" si="109"/>
        <v/>
      </c>
      <c r="M540" s="266"/>
      <c r="N540" s="266"/>
      <c r="O540" s="266"/>
      <c r="P540" s="1367"/>
      <c r="Q540" s="1371"/>
      <c r="R540" s="1372"/>
      <c r="S540" s="268"/>
      <c r="T540" s="270"/>
      <c r="U540" s="180"/>
    </row>
    <row r="541" spans="2:21" ht="18.75" hidden="1" customHeight="1">
      <c r="B541" s="1364"/>
      <c r="C541" s="269" t="s">
        <v>150</v>
      </c>
      <c r="D541" s="265"/>
      <c r="E541" s="288">
        <f t="shared" si="108"/>
        <v>0</v>
      </c>
      <c r="F541" s="288" t="str">
        <f>IF($C$537="","",IF('⑧1.活動計画変更（販促）'!$C$112="変更",'⑦2.変更活動積算内訳（販促）'!M541,'①7.積算内訳（販促）'!F540))</f>
        <v/>
      </c>
      <c r="G541" s="288" t="str">
        <f>IF($C$537="","",IF('⑧1.活動計画変更（販促）'!$C$112="変更",'⑦2.変更活動積算内訳（販促）'!N541,'①7.積算内訳（販促）'!G540))</f>
        <v/>
      </c>
      <c r="H541" s="753" t="str">
        <f>IF($C$537="","",IF('⑧1.活動計画変更（販促）'!$C$112="変更",'⑦2.変更活動積算内訳（販促）'!O541,'①7.積算内訳（販促）'!H540))</f>
        <v/>
      </c>
      <c r="I541" s="1780"/>
      <c r="J541" s="269" t="s">
        <v>150</v>
      </c>
      <c r="K541" s="265"/>
      <c r="L541" s="288" t="str">
        <f t="shared" si="109"/>
        <v/>
      </c>
      <c r="M541" s="266"/>
      <c r="N541" s="266"/>
      <c r="O541" s="266"/>
      <c r="P541" s="1367"/>
      <c r="Q541" s="1371"/>
      <c r="R541" s="1372"/>
      <c r="S541" s="268"/>
      <c r="T541" s="270"/>
      <c r="U541" s="180"/>
    </row>
    <row r="542" spans="2:21" ht="18.75" hidden="1" customHeight="1">
      <c r="B542" s="1364"/>
      <c r="C542" s="264" t="s">
        <v>151</v>
      </c>
      <c r="D542" s="265"/>
      <c r="E542" s="288">
        <f t="shared" si="108"/>
        <v>0</v>
      </c>
      <c r="F542" s="288" t="str">
        <f>IF($C$537="","",IF('⑧1.活動計画変更（販促）'!$C$112="変更",'⑦2.変更活動積算内訳（販促）'!M542,'①7.積算内訳（販促）'!F541))</f>
        <v/>
      </c>
      <c r="G542" s="288" t="str">
        <f>IF($C$537="","",IF('⑧1.活動計画変更（販促）'!$C$112="変更",'⑦2.変更活動積算内訳（販促）'!N542,'①7.積算内訳（販促）'!G541))</f>
        <v/>
      </c>
      <c r="H542" s="753" t="str">
        <f>IF($C$537="","",IF('⑧1.活動計画変更（販促）'!$C$112="変更",'⑦2.変更活動積算内訳（販促）'!O542,'①7.積算内訳（販促）'!H541))</f>
        <v/>
      </c>
      <c r="I542" s="1780"/>
      <c r="J542" s="264" t="s">
        <v>151</v>
      </c>
      <c r="K542" s="265"/>
      <c r="L542" s="288" t="str">
        <f t="shared" si="109"/>
        <v/>
      </c>
      <c r="M542" s="266"/>
      <c r="N542" s="266"/>
      <c r="O542" s="266"/>
      <c r="P542" s="1367"/>
      <c r="Q542" s="1371"/>
      <c r="R542" s="1372"/>
      <c r="S542" s="259"/>
      <c r="T542" s="257"/>
      <c r="U542" s="180"/>
    </row>
    <row r="543" spans="2:21" ht="18.75" hidden="1" customHeight="1">
      <c r="B543" s="1364"/>
      <c r="C543" s="264" t="s">
        <v>152</v>
      </c>
      <c r="D543" s="265"/>
      <c r="E543" s="288">
        <f t="shared" si="108"/>
        <v>0</v>
      </c>
      <c r="F543" s="754" t="str">
        <f>IF($C$537="","",IF('⑧1.活動計画変更（販促）'!$C$112="変更",'⑦2.変更活動積算内訳（販促）'!M543,'①7.積算内訳（販促）'!F542))</f>
        <v/>
      </c>
      <c r="G543" s="754" t="str">
        <f>IF($C$537="","",IF('⑧1.活動計画変更（販促）'!$C$112="変更",'⑦2.変更活動積算内訳（販促）'!N543,'①7.積算内訳（販促）'!G542))</f>
        <v/>
      </c>
      <c r="H543" s="753" t="str">
        <f>IF($C$537="","",IF('⑧1.活動計画変更（販促）'!$C$112="変更",'⑦2.変更活動積算内訳（販促）'!O543,'①7.積算内訳（販促）'!H542))</f>
        <v/>
      </c>
      <c r="I543" s="1780"/>
      <c r="J543" s="264" t="s">
        <v>152</v>
      </c>
      <c r="K543" s="265"/>
      <c r="L543" s="288" t="str">
        <f t="shared" si="109"/>
        <v/>
      </c>
      <c r="M543" s="278"/>
      <c r="N543" s="278"/>
      <c r="O543" s="278"/>
      <c r="P543" s="1367"/>
      <c r="Q543" s="1373"/>
      <c r="R543" s="1374"/>
      <c r="S543" s="259"/>
      <c r="T543" s="257"/>
      <c r="U543" s="180"/>
    </row>
    <row r="544" spans="2:21" ht="18.75" hidden="1" customHeight="1">
      <c r="B544" s="1364"/>
      <c r="C544" s="272" t="s">
        <v>631</v>
      </c>
      <c r="D544" s="265"/>
      <c r="E544" s="288">
        <f t="shared" si="108"/>
        <v>0</v>
      </c>
      <c r="F544" s="288" t="str">
        <f>IF($C$537="","",IF('⑧1.活動計画変更（販促）'!$C$112="変更",'⑦2.変更活動積算内訳（販促）'!M544,'①7.積算内訳（販促）'!F543))</f>
        <v/>
      </c>
      <c r="G544" s="288" t="str">
        <f>IF($C$537="","",IF('⑧1.活動計画変更（販促）'!$C$112="変更",'⑦2.変更活動積算内訳（販促）'!N544,'①7.積算内訳（販促）'!G543))</f>
        <v/>
      </c>
      <c r="H544" s="753" t="str">
        <f>IF($C$537="","",IF('⑧1.活動計画変更（販促）'!$C$112="変更",'⑦2.変更活動積算内訳（販促）'!O544,'①7.積算内訳（販促）'!H543))</f>
        <v/>
      </c>
      <c r="I544" s="1780"/>
      <c r="J544" s="272" t="s">
        <v>631</v>
      </c>
      <c r="K544" s="265"/>
      <c r="L544" s="288" t="str">
        <f t="shared" si="109"/>
        <v/>
      </c>
      <c r="M544" s="266"/>
      <c r="N544" s="266"/>
      <c r="O544" s="266"/>
      <c r="P544" s="1367"/>
      <c r="Q544" s="1371"/>
      <c r="R544" s="1372"/>
      <c r="S544" s="259"/>
      <c r="T544" s="257"/>
      <c r="U544" s="180"/>
    </row>
    <row r="545" spans="2:21" ht="18.75" hidden="1" customHeight="1">
      <c r="B545" s="1364"/>
      <c r="C545" s="264" t="s">
        <v>153</v>
      </c>
      <c r="D545" s="265"/>
      <c r="E545" s="288">
        <f t="shared" si="108"/>
        <v>0</v>
      </c>
      <c r="F545" s="288" t="str">
        <f>IF($C$537="","",IF('⑧1.活動計画変更（販促）'!$C$112="変更",'⑦2.変更活動積算内訳（販促）'!M545,'①7.積算内訳（販促）'!F544))</f>
        <v/>
      </c>
      <c r="G545" s="288" t="str">
        <f>IF($C$537="","",IF('⑧1.活動計画変更（販促）'!$C$112="変更",'⑦2.変更活動積算内訳（販促）'!N545,'①7.積算内訳（販促）'!G544))</f>
        <v/>
      </c>
      <c r="H545" s="753" t="str">
        <f>IF($C$537="","",IF('⑧1.活動計画変更（販促）'!$C$112="変更",'⑦2.変更活動積算内訳（販促）'!O545,'①7.積算内訳（販促）'!H544))</f>
        <v/>
      </c>
      <c r="I545" s="1780"/>
      <c r="J545" s="264" t="s">
        <v>153</v>
      </c>
      <c r="K545" s="265"/>
      <c r="L545" s="288" t="str">
        <f t="shared" si="109"/>
        <v/>
      </c>
      <c r="M545" s="266"/>
      <c r="N545" s="266"/>
      <c r="O545" s="266"/>
      <c r="P545" s="1367"/>
      <c r="Q545" s="1371"/>
      <c r="R545" s="1372"/>
      <c r="S545" s="259"/>
      <c r="T545" s="257"/>
      <c r="U545" s="180"/>
    </row>
    <row r="546" spans="2:21" ht="18.75" hidden="1" customHeight="1" thickBot="1">
      <c r="B546" s="1365"/>
      <c r="C546" s="273" t="s">
        <v>154</v>
      </c>
      <c r="D546" s="758" t="str">
        <f>IF('①7.積算内訳（販促）'!D545="","",'①7.積算内訳（販促）'!D545)</f>
        <v/>
      </c>
      <c r="E546" s="289">
        <f>SUM(F546:H546)</f>
        <v>0</v>
      </c>
      <c r="F546" s="289" t="str">
        <f>IF($C$537="","",IF('⑧1.活動計画変更（販促）'!$C$112="変更",'⑦2.変更活動積算内訳（販促）'!M546,'①7.積算内訳（販促）'!F545))</f>
        <v/>
      </c>
      <c r="G546" s="289" t="str">
        <f>IF($C$537="","",IF('⑧1.活動計画変更（販促）'!$C$112="変更",'⑦2.変更活動積算内訳（販促）'!N546,'①7.積算内訳（販促）'!G545))</f>
        <v/>
      </c>
      <c r="H546" s="755" t="str">
        <f>IF($C$537="","",IF('⑧1.活動計画変更（販促）'!$C$112="変更",'⑦2.変更活動積算内訳（販促）'!O546,'①7.積算内訳（販促）'!H545))</f>
        <v/>
      </c>
      <c r="I546" s="1781"/>
      <c r="J546" s="273" t="s">
        <v>154</v>
      </c>
      <c r="K546" s="274"/>
      <c r="L546" s="289" t="str">
        <f t="shared" si="109"/>
        <v/>
      </c>
      <c r="M546" s="275"/>
      <c r="N546" s="275"/>
      <c r="O546" s="275"/>
      <c r="P546" s="1368"/>
      <c r="Q546" s="1375"/>
      <c r="R546" s="1376"/>
      <c r="S546" s="259"/>
      <c r="T546" s="257"/>
      <c r="U546" s="180"/>
    </row>
    <row r="547" spans="2:21" ht="37.5" hidden="1" customHeight="1">
      <c r="B547" s="285" t="str">
        <f>IF('⑧1.活動計画変更（販促）'!B114="","",'⑧1.活動計画変更（販促）'!B114)</f>
        <v/>
      </c>
      <c r="C547" s="1359" t="str">
        <f>IF(B547="","",IF('⑧1.活動計画変更（販促）'!D114="","",'⑧1.活動計画変更（販促）'!D114))</f>
        <v/>
      </c>
      <c r="D547" s="1360"/>
      <c r="E547" s="286">
        <f>SUM(E548:E556)</f>
        <v>0</v>
      </c>
      <c r="F547" s="286">
        <f>SUM(F548:F556)</f>
        <v>0</v>
      </c>
      <c r="G547" s="286">
        <f>SUM(G548:G556)</f>
        <v>0</v>
      </c>
      <c r="H547" s="757">
        <f>SUM(H548:H556)</f>
        <v>0</v>
      </c>
      <c r="I547" s="760" t="str">
        <f>IF('⑧1.活動計画変更（販促）'!C115="変更",'⑧1.活動計画変更（販促）'!B114,IF('⑧1.活動計画変更（販促）'!C115="中止",'⑧1.活動計画変更（販促）'!B114,""))</f>
        <v/>
      </c>
      <c r="J547" s="1377" t="str">
        <f>IF('⑧1.活動計画変更（販促）'!C115="変更",'⑧1.活動計画変更（販促）'!D115,"")</f>
        <v/>
      </c>
      <c r="K547" s="1378"/>
      <c r="L547" s="284" t="str">
        <f>IF(SUM(L548:L556)=0,"",SUM(L548:L556))</f>
        <v/>
      </c>
      <c r="M547" s="284" t="str">
        <f>IF(SUM(M548:M556)=0,"",SUM(M548:M556))</f>
        <v/>
      </c>
      <c r="N547" s="284" t="str">
        <f>IF(SUM(N548:N556)=0,"",SUM(N548:N556))</f>
        <v/>
      </c>
      <c r="O547" s="284" t="str">
        <f>IF(SUM(O548:O556)=0,"",SUM(O548:O556))</f>
        <v/>
      </c>
      <c r="P547" s="277"/>
      <c r="Q547" s="1379"/>
      <c r="R547" s="1380"/>
      <c r="S547" s="259"/>
      <c r="T547" s="257"/>
      <c r="U547" s="180"/>
    </row>
    <row r="548" spans="2:21" ht="18.75" hidden="1" customHeight="1">
      <c r="B548" s="1363"/>
      <c r="C548" s="260" t="s">
        <v>147</v>
      </c>
      <c r="D548" s="261"/>
      <c r="E548" s="287">
        <f>SUM(F548:H548)</f>
        <v>0</v>
      </c>
      <c r="F548" s="287" t="str">
        <f>IF($C$547="","",IF('⑧1.活動計画変更（販促）'!$C$114="変更",'⑦2.変更活動積算内訳（販促）'!M548,'①7.積算内訳（販促）'!F547))</f>
        <v/>
      </c>
      <c r="G548" s="287" t="str">
        <f>IF($C$547="","",IF('⑧1.活動計画変更（販促）'!$C$114="変更",'⑦2.変更活動積算内訳（販促）'!N548,'①7.積算内訳（販促）'!G547))</f>
        <v/>
      </c>
      <c r="H548" s="752" t="str">
        <f>IF($C$547="","",IF('⑧1.活動計画変更（販促）'!$C$114="変更",'⑦2.変更活動積算内訳（販促）'!O548,'①7.積算内訳（販促）'!H547))</f>
        <v/>
      </c>
      <c r="I548" s="1779" t="str">
        <f>IF('⑧1.活動計画変更（販促）'!C115="選択","",IF('⑧1.活動計画変更（販促）'!C115="変更",'⑧1.活動計画変更（販促）'!C115,IF('⑧1.活動計画変更（販促）'!C115="中止","中止","")))</f>
        <v/>
      </c>
      <c r="J548" s="260" t="s">
        <v>147</v>
      </c>
      <c r="K548" s="261"/>
      <c r="L548" s="287" t="str">
        <f>IF(SUM(M548:O548)=0,"",SUM(M548:O548))</f>
        <v/>
      </c>
      <c r="M548" s="262"/>
      <c r="N548" s="262"/>
      <c r="O548" s="262"/>
      <c r="P548" s="1366"/>
      <c r="Q548" s="1369"/>
      <c r="R548" s="1370"/>
      <c r="S548" s="268"/>
      <c r="T548" s="270"/>
      <c r="U548" s="180"/>
    </row>
    <row r="549" spans="2:21" ht="18.75" hidden="1" customHeight="1">
      <c r="B549" s="1364"/>
      <c r="C549" s="264" t="s">
        <v>148</v>
      </c>
      <c r="D549" s="265"/>
      <c r="E549" s="288">
        <f t="shared" ref="E549:E555" si="110">SUM(F549:H549)</f>
        <v>0</v>
      </c>
      <c r="F549" s="288" t="str">
        <f>IF($C$547="","",IF('⑧1.活動計画変更（販促）'!$C$114="変更",'⑦2.変更活動積算内訳（販促）'!M549,'①7.積算内訳（販促）'!F548))</f>
        <v/>
      </c>
      <c r="G549" s="288" t="str">
        <f>IF($C$547="","",IF('⑧1.活動計画変更（販促）'!$C$114="変更",'⑦2.変更活動積算内訳（販促）'!N549,'①7.積算内訳（販促）'!G548))</f>
        <v/>
      </c>
      <c r="H549" s="753" t="str">
        <f>IF($C$547="","",IF('⑧1.活動計画変更（販促）'!$C$114="変更",'⑦2.変更活動積算内訳（販促）'!O549,'①7.積算内訳（販促）'!H548))</f>
        <v/>
      </c>
      <c r="I549" s="1780"/>
      <c r="J549" s="264" t="s">
        <v>148</v>
      </c>
      <c r="K549" s="265"/>
      <c r="L549" s="288" t="str">
        <f t="shared" ref="L549:L556" si="111">IF(SUM(M549:O549)=0,"",SUM(M549:O549))</f>
        <v/>
      </c>
      <c r="M549" s="266"/>
      <c r="N549" s="266"/>
      <c r="O549" s="266"/>
      <c r="P549" s="1367"/>
      <c r="Q549" s="1371"/>
      <c r="R549" s="1372"/>
      <c r="S549" s="259"/>
      <c r="T549" s="257"/>
      <c r="U549" s="180"/>
    </row>
    <row r="550" spans="2:21" ht="18.75" hidden="1" customHeight="1">
      <c r="B550" s="1364"/>
      <c r="C550" s="264" t="s">
        <v>149</v>
      </c>
      <c r="D550" s="265"/>
      <c r="E550" s="288">
        <f t="shared" si="110"/>
        <v>0</v>
      </c>
      <c r="F550" s="288" t="str">
        <f>IF($C$547="","",IF('⑧1.活動計画変更（販促）'!$C$114="変更",'⑦2.変更活動積算内訳（販促）'!M550,'①7.積算内訳（販促）'!F549))</f>
        <v/>
      </c>
      <c r="G550" s="288" t="str">
        <f>IF($C$547="","",IF('⑧1.活動計画変更（販促）'!$C$114="変更",'⑦2.変更活動積算内訳（販促）'!N550,'①7.積算内訳（販促）'!G549))</f>
        <v/>
      </c>
      <c r="H550" s="753" t="str">
        <f>IF($C$547="","",IF('⑧1.活動計画変更（販促）'!$C$114="変更",'⑦2.変更活動積算内訳（販促）'!O550,'①7.積算内訳（販促）'!H549))</f>
        <v/>
      </c>
      <c r="I550" s="1780"/>
      <c r="J550" s="264" t="s">
        <v>149</v>
      </c>
      <c r="K550" s="265"/>
      <c r="L550" s="288" t="str">
        <f t="shared" si="111"/>
        <v/>
      </c>
      <c r="M550" s="266"/>
      <c r="N550" s="266"/>
      <c r="O550" s="266"/>
      <c r="P550" s="1367"/>
      <c r="Q550" s="1371"/>
      <c r="R550" s="1372"/>
      <c r="S550" s="259"/>
      <c r="T550" s="257"/>
      <c r="U550" s="180"/>
    </row>
    <row r="551" spans="2:21" ht="18.75" hidden="1" customHeight="1">
      <c r="B551" s="1364"/>
      <c r="C551" s="269" t="s">
        <v>150</v>
      </c>
      <c r="D551" s="265"/>
      <c r="E551" s="288">
        <f t="shared" si="110"/>
        <v>0</v>
      </c>
      <c r="F551" s="288" t="str">
        <f>IF($C$547="","",IF('⑧1.活動計画変更（販促）'!$C$114="変更",'⑦2.変更活動積算内訳（販促）'!M551,'①7.積算内訳（販促）'!F550))</f>
        <v/>
      </c>
      <c r="G551" s="288" t="str">
        <f>IF($C$547="","",IF('⑧1.活動計画変更（販促）'!$C$114="変更",'⑦2.変更活動積算内訳（販促）'!N551,'①7.積算内訳（販促）'!G550))</f>
        <v/>
      </c>
      <c r="H551" s="753" t="str">
        <f>IF($C$547="","",IF('⑧1.活動計画変更（販促）'!$C$114="変更",'⑦2.変更活動積算内訳（販促）'!O551,'①7.積算内訳（販促）'!H550))</f>
        <v/>
      </c>
      <c r="I551" s="1780"/>
      <c r="J551" s="269" t="s">
        <v>150</v>
      </c>
      <c r="K551" s="265"/>
      <c r="L551" s="288" t="str">
        <f t="shared" si="111"/>
        <v/>
      </c>
      <c r="M551" s="266"/>
      <c r="N551" s="266"/>
      <c r="O551" s="266"/>
      <c r="P551" s="1367"/>
      <c r="Q551" s="1371"/>
      <c r="R551" s="1372"/>
      <c r="S551" s="259"/>
      <c r="T551" s="257"/>
      <c r="U551" s="180"/>
    </row>
    <row r="552" spans="2:21" ht="18.75" hidden="1" customHeight="1">
      <c r="B552" s="1364"/>
      <c r="C552" s="264" t="s">
        <v>151</v>
      </c>
      <c r="D552" s="265"/>
      <c r="E552" s="288">
        <f t="shared" si="110"/>
        <v>0</v>
      </c>
      <c r="F552" s="288" t="str">
        <f>IF($C$547="","",IF('⑧1.活動計画変更（販促）'!$C$114="変更",'⑦2.変更活動積算内訳（販促）'!M552,'①7.積算内訳（販促）'!F551))</f>
        <v/>
      </c>
      <c r="G552" s="288" t="str">
        <f>IF($C$547="","",IF('⑧1.活動計画変更（販促）'!$C$114="変更",'⑦2.変更活動積算内訳（販促）'!N552,'①7.積算内訳（販促）'!G551))</f>
        <v/>
      </c>
      <c r="H552" s="753" t="str">
        <f>IF($C$547="","",IF('⑧1.活動計画変更（販促）'!$C$114="変更",'⑦2.変更活動積算内訳（販促）'!O552,'①7.積算内訳（販促）'!H551))</f>
        <v/>
      </c>
      <c r="I552" s="1780"/>
      <c r="J552" s="264" t="s">
        <v>151</v>
      </c>
      <c r="K552" s="265"/>
      <c r="L552" s="288" t="str">
        <f t="shared" si="111"/>
        <v/>
      </c>
      <c r="M552" s="266"/>
      <c r="N552" s="266"/>
      <c r="O552" s="266"/>
      <c r="P552" s="1367"/>
      <c r="Q552" s="1371"/>
      <c r="R552" s="1372"/>
      <c r="S552" s="268"/>
      <c r="T552" s="270"/>
      <c r="U552" s="180"/>
    </row>
    <row r="553" spans="2:21" ht="18.75" hidden="1" customHeight="1">
      <c r="B553" s="1364"/>
      <c r="C553" s="264" t="s">
        <v>152</v>
      </c>
      <c r="D553" s="265"/>
      <c r="E553" s="288">
        <f t="shared" si="110"/>
        <v>0</v>
      </c>
      <c r="F553" s="754" t="str">
        <f>IF($C$547="","",IF('⑧1.活動計画変更（販促）'!$C$114="変更",'⑦2.変更活動積算内訳（販促）'!M553,'①7.積算内訳（販促）'!F552))</f>
        <v/>
      </c>
      <c r="G553" s="754" t="str">
        <f>IF($C$547="","",IF('⑧1.活動計画変更（販促）'!$C$114="変更",'⑦2.変更活動積算内訳（販促）'!N553,'①7.積算内訳（販促）'!G552))</f>
        <v/>
      </c>
      <c r="H553" s="753" t="str">
        <f>IF($C$547="","",IF('⑧1.活動計画変更（販促）'!$C$114="変更",'⑦2.変更活動積算内訳（販促）'!O553,'①7.積算内訳（販促）'!H552))</f>
        <v/>
      </c>
      <c r="I553" s="1780"/>
      <c r="J553" s="264" t="s">
        <v>152</v>
      </c>
      <c r="K553" s="265"/>
      <c r="L553" s="288" t="str">
        <f t="shared" si="111"/>
        <v/>
      </c>
      <c r="M553" s="278"/>
      <c r="N553" s="278"/>
      <c r="O553" s="278"/>
      <c r="P553" s="1367"/>
      <c r="Q553" s="1371"/>
      <c r="R553" s="1372"/>
      <c r="S553" s="268"/>
      <c r="T553" s="270"/>
      <c r="U553" s="180"/>
    </row>
    <row r="554" spans="2:21" ht="18.75" hidden="1" customHeight="1">
      <c r="B554" s="1364"/>
      <c r="C554" s="272" t="s">
        <v>631</v>
      </c>
      <c r="D554" s="265"/>
      <c r="E554" s="288">
        <f t="shared" si="110"/>
        <v>0</v>
      </c>
      <c r="F554" s="288" t="str">
        <f>IF($C$547="","",IF('⑧1.活動計画変更（販促）'!$C$114="変更",'⑦2.変更活動積算内訳（販促）'!M554,'①7.積算内訳（販促）'!F553))</f>
        <v/>
      </c>
      <c r="G554" s="288" t="str">
        <f>IF($C$547="","",IF('⑧1.活動計画変更（販促）'!$C$114="変更",'⑦2.変更活動積算内訳（販促）'!N554,'①7.積算内訳（販促）'!G553))</f>
        <v/>
      </c>
      <c r="H554" s="753" t="str">
        <f>IF($C$547="","",IF('⑧1.活動計画変更（販促）'!$C$114="変更",'⑦2.変更活動積算内訳（販促）'!O554,'①7.積算内訳（販促）'!H553))</f>
        <v/>
      </c>
      <c r="I554" s="1780"/>
      <c r="J554" s="272" t="s">
        <v>631</v>
      </c>
      <c r="K554" s="265"/>
      <c r="L554" s="288" t="str">
        <f t="shared" si="111"/>
        <v/>
      </c>
      <c r="M554" s="266"/>
      <c r="N554" s="266"/>
      <c r="O554" s="266"/>
      <c r="P554" s="1367"/>
      <c r="Q554" s="1371"/>
      <c r="R554" s="1372"/>
      <c r="S554" s="268"/>
      <c r="T554" s="270"/>
      <c r="U554" s="180"/>
    </row>
    <row r="555" spans="2:21" ht="18.75" hidden="1" customHeight="1">
      <c r="B555" s="1364"/>
      <c r="C555" s="264" t="s">
        <v>153</v>
      </c>
      <c r="D555" s="265"/>
      <c r="E555" s="288">
        <f t="shared" si="110"/>
        <v>0</v>
      </c>
      <c r="F555" s="288" t="str">
        <f>IF($C$547="","",IF('⑧1.活動計画変更（販促）'!$C$114="変更",'⑦2.変更活動積算内訳（販促）'!M555,'①7.積算内訳（販促）'!F554))</f>
        <v/>
      </c>
      <c r="G555" s="288" t="str">
        <f>IF($C$547="","",IF('⑧1.活動計画変更（販促）'!$C$114="変更",'⑦2.変更活動積算内訳（販促）'!N555,'①7.積算内訳（販促）'!G554))</f>
        <v/>
      </c>
      <c r="H555" s="753" t="str">
        <f>IF($C$547="","",IF('⑧1.活動計画変更（販促）'!$C$114="変更",'⑦2.変更活動積算内訳（販促）'!O555,'①7.積算内訳（販促）'!H554))</f>
        <v/>
      </c>
      <c r="I555" s="1780"/>
      <c r="J555" s="264" t="s">
        <v>153</v>
      </c>
      <c r="K555" s="265"/>
      <c r="L555" s="288" t="str">
        <f t="shared" si="111"/>
        <v/>
      </c>
      <c r="M555" s="266"/>
      <c r="N555" s="266"/>
      <c r="O555" s="266"/>
      <c r="P555" s="1367"/>
      <c r="Q555" s="1371"/>
      <c r="R555" s="1372"/>
      <c r="S555" s="268"/>
      <c r="T555" s="270"/>
      <c r="U555" s="180"/>
    </row>
    <row r="556" spans="2:21" ht="18.75" hidden="1" customHeight="1" thickBot="1">
      <c r="B556" s="1365"/>
      <c r="C556" s="273" t="s">
        <v>154</v>
      </c>
      <c r="D556" s="758" t="str">
        <f>IF('①7.積算内訳（販促）'!D555="","",'①7.積算内訳（販促）'!D555)</f>
        <v/>
      </c>
      <c r="E556" s="289">
        <f>SUM(F556:H556)</f>
        <v>0</v>
      </c>
      <c r="F556" s="289" t="str">
        <f>IF($C$547="","",IF('⑧1.活動計画変更（販促）'!$C$114="変更",'⑦2.変更活動積算内訳（販促）'!M556,'①7.積算内訳（販促）'!F555))</f>
        <v/>
      </c>
      <c r="G556" s="289" t="str">
        <f>IF($C$547="","",IF('⑧1.活動計画変更（販促）'!$C$114="変更",'⑦2.変更活動積算内訳（販促）'!N556,'①7.積算内訳（販促）'!G555))</f>
        <v/>
      </c>
      <c r="H556" s="755" t="str">
        <f>IF($C$547="","",IF('⑧1.活動計画変更（販促）'!$C$114="変更",'⑦2.変更活動積算内訳（販促）'!O556,'①7.積算内訳（販促）'!H555))</f>
        <v/>
      </c>
      <c r="I556" s="1781"/>
      <c r="J556" s="273" t="s">
        <v>154</v>
      </c>
      <c r="K556" s="274"/>
      <c r="L556" s="289" t="str">
        <f t="shared" si="111"/>
        <v/>
      </c>
      <c r="M556" s="275"/>
      <c r="N556" s="275"/>
      <c r="O556" s="275"/>
      <c r="P556" s="1368"/>
      <c r="Q556" s="1381"/>
      <c r="R556" s="1382"/>
      <c r="S556" s="268"/>
      <c r="T556" s="270"/>
      <c r="U556" s="180"/>
    </row>
    <row r="557" spans="2:21" ht="37.5" hidden="1" customHeight="1">
      <c r="B557" s="285" t="str">
        <f>IF('⑧1.活動計画変更（販促）'!B116="","",'⑧1.活動計画変更（販促）'!B116)</f>
        <v/>
      </c>
      <c r="C557" s="1359" t="str">
        <f>IF(B557="","",IF('⑧1.活動計画変更（販促）'!D116="","",'⑧1.活動計画変更（販促）'!D116))</f>
        <v/>
      </c>
      <c r="D557" s="1360"/>
      <c r="E557" s="286">
        <f>SUM(E558:E566)</f>
        <v>0</v>
      </c>
      <c r="F557" s="286">
        <f>SUM(F558:F566)</f>
        <v>0</v>
      </c>
      <c r="G557" s="286">
        <f>SUM(G558:G566)</f>
        <v>0</v>
      </c>
      <c r="H557" s="757">
        <f>SUM(H558:H566)</f>
        <v>0</v>
      </c>
      <c r="I557" s="760" t="str">
        <f>IF('⑧1.活動計画変更（販促）'!C117="変更",'⑧1.活動計画変更（販促）'!B116,IF('⑧1.活動計画変更（販促）'!C117="中止",'⑧1.活動計画変更（販促）'!B116,""))</f>
        <v/>
      </c>
      <c r="J557" s="1377" t="str">
        <f>IF('⑧1.活動計画変更（販促）'!C117="変更",'⑧1.活動計画変更（販促）'!D117,"")</f>
        <v/>
      </c>
      <c r="K557" s="1378"/>
      <c r="L557" s="284" t="str">
        <f>IF(SUM(L558:L566)=0,"",SUM(L558:L566))</f>
        <v/>
      </c>
      <c r="M557" s="284" t="str">
        <f>IF(SUM(M558:M566)=0,"",SUM(M558:M566))</f>
        <v/>
      </c>
      <c r="N557" s="284" t="str">
        <f>IF(SUM(N558:N566)=0,"",SUM(N558:N566))</f>
        <v/>
      </c>
      <c r="O557" s="284" t="str">
        <f>IF(SUM(O558:O566)=0,"",SUM(O558:O566))</f>
        <v/>
      </c>
      <c r="P557" s="279"/>
      <c r="Q557" s="1383"/>
      <c r="R557" s="1384"/>
      <c r="S557" s="259"/>
      <c r="T557" s="257"/>
      <c r="U557" s="180"/>
    </row>
    <row r="558" spans="2:21" ht="19.5" hidden="1" customHeight="1">
      <c r="B558" s="1363"/>
      <c r="C558" s="260" t="s">
        <v>147</v>
      </c>
      <c r="D558" s="261"/>
      <c r="E558" s="287">
        <f>SUM(F558:H558)</f>
        <v>0</v>
      </c>
      <c r="F558" s="287" t="str">
        <f>IF($C$557="","",IF('⑧1.活動計画変更（販促）'!$C$116="変更",'⑦2.変更活動積算内訳（販促）'!M558,'①7.積算内訳（販促）'!F557))</f>
        <v/>
      </c>
      <c r="G558" s="287" t="str">
        <f>IF($C$557="","",IF('⑧1.活動計画変更（販促）'!$C$116="変更",'⑦2.変更活動積算内訳（販促）'!N558,'①7.積算内訳（販促）'!G557))</f>
        <v/>
      </c>
      <c r="H558" s="752" t="str">
        <f>IF($C$557="","",IF('⑧1.活動計画変更（販促）'!$C$116="変更",'⑦2.変更活動積算内訳（販促）'!O558,'①7.積算内訳（販促）'!H557))</f>
        <v/>
      </c>
      <c r="I558" s="1779" t="str">
        <f>IF('⑧1.活動計画変更（販促）'!C117="選択","",IF('⑧1.活動計画変更（販促）'!C117="変更",'⑧1.活動計画変更（販促）'!C117,IF('⑧1.活動計画変更（販促）'!C117="中止","中止","")))</f>
        <v/>
      </c>
      <c r="J558" s="260" t="s">
        <v>147</v>
      </c>
      <c r="K558" s="261"/>
      <c r="L558" s="287" t="str">
        <f>IF(SUM(M558:O558)=0,"",SUM(M558:O558))</f>
        <v/>
      </c>
      <c r="M558" s="262"/>
      <c r="N558" s="262"/>
      <c r="O558" s="262"/>
      <c r="P558" s="1366"/>
      <c r="Q558" s="1369"/>
      <c r="R558" s="1370"/>
      <c r="S558" s="268"/>
      <c r="T558" s="270"/>
      <c r="U558" s="180"/>
    </row>
    <row r="559" spans="2:21" ht="19.5" hidden="1" customHeight="1">
      <c r="B559" s="1364"/>
      <c r="C559" s="264" t="s">
        <v>148</v>
      </c>
      <c r="D559" s="265"/>
      <c r="E559" s="288">
        <f t="shared" ref="E559:E565" si="112">SUM(F559:H559)</f>
        <v>0</v>
      </c>
      <c r="F559" s="288" t="str">
        <f>IF($C$557="","",IF('⑧1.活動計画変更（販促）'!$C$116="変更",'⑦2.変更活動積算内訳（販促）'!M559,'①7.積算内訳（販促）'!F558))</f>
        <v/>
      </c>
      <c r="G559" s="288" t="str">
        <f>IF($C$557="","",IF('⑧1.活動計画変更（販促）'!$C$116="変更",'⑦2.変更活動積算内訳（販促）'!N559,'①7.積算内訳（販促）'!G558))</f>
        <v/>
      </c>
      <c r="H559" s="753" t="str">
        <f>IF($C$557="","",IF('⑧1.活動計画変更（販促）'!$C$116="変更",'⑦2.変更活動積算内訳（販促）'!O559,'①7.積算内訳（販促）'!H558))</f>
        <v/>
      </c>
      <c r="I559" s="1780"/>
      <c r="J559" s="264" t="s">
        <v>148</v>
      </c>
      <c r="K559" s="265"/>
      <c r="L559" s="288" t="str">
        <f t="shared" ref="L559:L566" si="113">IF(SUM(M559:O559)=0,"",SUM(M559:O559))</f>
        <v/>
      </c>
      <c r="M559" s="266"/>
      <c r="N559" s="266"/>
      <c r="O559" s="266"/>
      <c r="P559" s="1367"/>
      <c r="Q559" s="1371"/>
      <c r="R559" s="1372"/>
      <c r="S559" s="259"/>
      <c r="T559" s="257"/>
      <c r="U559" s="180"/>
    </row>
    <row r="560" spans="2:21" ht="19.5" hidden="1" customHeight="1">
      <c r="B560" s="1364"/>
      <c r="C560" s="264" t="s">
        <v>149</v>
      </c>
      <c r="D560" s="265"/>
      <c r="E560" s="288">
        <f t="shared" si="112"/>
        <v>0</v>
      </c>
      <c r="F560" s="288" t="str">
        <f>IF($C$557="","",IF('⑧1.活動計画変更（販促）'!$C$116="変更",'⑦2.変更活動積算内訳（販促）'!M560,'①7.積算内訳（販促）'!F559))</f>
        <v/>
      </c>
      <c r="G560" s="288" t="str">
        <f>IF($C$557="","",IF('⑧1.活動計画変更（販促）'!$C$116="変更",'⑦2.変更活動積算内訳（販促）'!N560,'①7.積算内訳（販促）'!G559))</f>
        <v/>
      </c>
      <c r="H560" s="753" t="str">
        <f>IF($C$557="","",IF('⑧1.活動計画変更（販促）'!$C$116="変更",'⑦2.変更活動積算内訳（販促）'!O560,'①7.積算内訳（販促）'!H559))</f>
        <v/>
      </c>
      <c r="I560" s="1780"/>
      <c r="J560" s="264" t="s">
        <v>149</v>
      </c>
      <c r="K560" s="265"/>
      <c r="L560" s="288" t="str">
        <f t="shared" si="113"/>
        <v/>
      </c>
      <c r="M560" s="266"/>
      <c r="N560" s="266"/>
      <c r="O560" s="266"/>
      <c r="P560" s="1367"/>
      <c r="Q560" s="1371"/>
      <c r="R560" s="1372"/>
      <c r="S560" s="259"/>
      <c r="T560" s="257"/>
      <c r="U560" s="180"/>
    </row>
    <row r="561" spans="2:21" ht="19.5" hidden="1" customHeight="1">
      <c r="B561" s="1364"/>
      <c r="C561" s="269" t="s">
        <v>150</v>
      </c>
      <c r="D561" s="265"/>
      <c r="E561" s="288">
        <f t="shared" si="112"/>
        <v>0</v>
      </c>
      <c r="F561" s="288" t="str">
        <f>IF($C$557="","",IF('⑧1.活動計画変更（販促）'!$C$116="変更",'⑦2.変更活動積算内訳（販促）'!M561,'①7.積算内訳（販促）'!F560))</f>
        <v/>
      </c>
      <c r="G561" s="288" t="str">
        <f>IF($C$557="","",IF('⑧1.活動計画変更（販促）'!$C$116="変更",'⑦2.変更活動積算内訳（販促）'!N561,'①7.積算内訳（販促）'!G560))</f>
        <v/>
      </c>
      <c r="H561" s="753" t="str">
        <f>IF($C$557="","",IF('⑧1.活動計画変更（販促）'!$C$116="変更",'⑦2.変更活動積算内訳（販促）'!O561,'①7.積算内訳（販促）'!H560))</f>
        <v/>
      </c>
      <c r="I561" s="1780"/>
      <c r="J561" s="269" t="s">
        <v>150</v>
      </c>
      <c r="K561" s="265"/>
      <c r="L561" s="288" t="str">
        <f t="shared" si="113"/>
        <v/>
      </c>
      <c r="M561" s="266"/>
      <c r="N561" s="266"/>
      <c r="O561" s="266"/>
      <c r="P561" s="1367"/>
      <c r="Q561" s="1371"/>
      <c r="R561" s="1372"/>
      <c r="S561" s="259"/>
      <c r="T561" s="257"/>
      <c r="U561" s="180"/>
    </row>
    <row r="562" spans="2:21" ht="19.5" hidden="1" customHeight="1">
      <c r="B562" s="1364"/>
      <c r="C562" s="264" t="s">
        <v>151</v>
      </c>
      <c r="D562" s="265"/>
      <c r="E562" s="288">
        <f t="shared" si="112"/>
        <v>0</v>
      </c>
      <c r="F562" s="288" t="str">
        <f>IF($C$557="","",IF('⑧1.活動計画変更（販促）'!$C$116="変更",'⑦2.変更活動積算内訳（販促）'!M562,'①7.積算内訳（販促）'!F561))</f>
        <v/>
      </c>
      <c r="G562" s="288" t="str">
        <f>IF($C$557="","",IF('⑧1.活動計画変更（販促）'!$C$116="変更",'⑦2.変更活動積算内訳（販促）'!N562,'①7.積算内訳（販促）'!G561))</f>
        <v/>
      </c>
      <c r="H562" s="753" t="str">
        <f>IF($C$557="","",IF('⑧1.活動計画変更（販促）'!$C$116="変更",'⑦2.変更活動積算内訳（販促）'!O562,'①7.積算内訳（販促）'!H561))</f>
        <v/>
      </c>
      <c r="I562" s="1780"/>
      <c r="J562" s="264" t="s">
        <v>151</v>
      </c>
      <c r="K562" s="265"/>
      <c r="L562" s="288" t="str">
        <f t="shared" si="113"/>
        <v/>
      </c>
      <c r="M562" s="266"/>
      <c r="N562" s="266"/>
      <c r="O562" s="266"/>
      <c r="P562" s="1367"/>
      <c r="Q562" s="1371"/>
      <c r="R562" s="1372"/>
      <c r="S562" s="268"/>
      <c r="T562" s="270"/>
      <c r="U562" s="180"/>
    </row>
    <row r="563" spans="2:21" ht="19.5" hidden="1" customHeight="1">
      <c r="B563" s="1364"/>
      <c r="C563" s="264" t="s">
        <v>152</v>
      </c>
      <c r="D563" s="265"/>
      <c r="E563" s="288">
        <f t="shared" si="112"/>
        <v>0</v>
      </c>
      <c r="F563" s="754" t="str">
        <f>IF($C$557="","",IF('⑧1.活動計画変更（販促）'!$C$116="変更",'⑦2.変更活動積算内訳（販促）'!M563,'①7.積算内訳（販促）'!F562))</f>
        <v/>
      </c>
      <c r="G563" s="754" t="str">
        <f>IF($C$557="","",IF('⑧1.活動計画変更（販促）'!$C$116="変更",'⑦2.変更活動積算内訳（販促）'!N563,'①7.積算内訳（販促）'!G562))</f>
        <v/>
      </c>
      <c r="H563" s="753" t="str">
        <f>IF($C$557="","",IF('⑧1.活動計画変更（販促）'!$C$116="変更",'⑦2.変更活動積算内訳（販促）'!O563,'①7.積算内訳（販促）'!H562))</f>
        <v/>
      </c>
      <c r="I563" s="1780"/>
      <c r="J563" s="264" t="s">
        <v>152</v>
      </c>
      <c r="K563" s="265"/>
      <c r="L563" s="288" t="str">
        <f t="shared" si="113"/>
        <v/>
      </c>
      <c r="M563" s="278"/>
      <c r="N563" s="278"/>
      <c r="O563" s="278"/>
      <c r="P563" s="1367"/>
      <c r="Q563" s="1373"/>
      <c r="R563" s="1374"/>
      <c r="S563" s="268"/>
      <c r="T563" s="270"/>
      <c r="U563" s="180"/>
    </row>
    <row r="564" spans="2:21" ht="19.5" hidden="1" customHeight="1">
      <c r="B564" s="1364"/>
      <c r="C564" s="272" t="s">
        <v>631</v>
      </c>
      <c r="D564" s="265"/>
      <c r="E564" s="288">
        <f t="shared" si="112"/>
        <v>0</v>
      </c>
      <c r="F564" s="288" t="str">
        <f>IF($C$557="","",IF('⑧1.活動計画変更（販促）'!$C$116="変更",'⑦2.変更活動積算内訳（販促）'!M564,'①7.積算内訳（販促）'!F563))</f>
        <v/>
      </c>
      <c r="G564" s="288" t="str">
        <f>IF($C$557="","",IF('⑧1.活動計画変更（販促）'!$C$116="変更",'⑦2.変更活動積算内訳（販促）'!N564,'①7.積算内訳（販促）'!G563))</f>
        <v/>
      </c>
      <c r="H564" s="753" t="str">
        <f>IF($C$557="","",IF('⑧1.活動計画変更（販促）'!$C$116="変更",'⑦2.変更活動積算内訳（販促）'!O564,'①7.積算内訳（販促）'!H563))</f>
        <v/>
      </c>
      <c r="I564" s="1780"/>
      <c r="J564" s="272" t="s">
        <v>631</v>
      </c>
      <c r="K564" s="265"/>
      <c r="L564" s="288" t="str">
        <f t="shared" si="113"/>
        <v/>
      </c>
      <c r="M564" s="266"/>
      <c r="N564" s="266"/>
      <c r="O564" s="266"/>
      <c r="P564" s="1367"/>
      <c r="Q564" s="1371"/>
      <c r="R564" s="1372"/>
      <c r="S564" s="268"/>
      <c r="T564" s="270"/>
      <c r="U564" s="180"/>
    </row>
    <row r="565" spans="2:21" ht="19.5" hidden="1" customHeight="1">
      <c r="B565" s="1364"/>
      <c r="C565" s="264" t="s">
        <v>153</v>
      </c>
      <c r="D565" s="265"/>
      <c r="E565" s="288">
        <f t="shared" si="112"/>
        <v>0</v>
      </c>
      <c r="F565" s="288" t="str">
        <f>IF($C$557="","",IF('⑧1.活動計画変更（販促）'!$C$116="変更",'⑦2.変更活動積算内訳（販促）'!M565,'①7.積算内訳（販促）'!F564))</f>
        <v/>
      </c>
      <c r="G565" s="288" t="str">
        <f>IF($C$557="","",IF('⑧1.活動計画変更（販促）'!$C$116="変更",'⑦2.変更活動積算内訳（販促）'!N565,'①7.積算内訳（販促）'!G564))</f>
        <v/>
      </c>
      <c r="H565" s="753" t="str">
        <f>IF($C$557="","",IF('⑧1.活動計画変更（販促）'!$C$116="変更",'⑦2.変更活動積算内訳（販促）'!O565,'①7.積算内訳（販促）'!H564))</f>
        <v/>
      </c>
      <c r="I565" s="1780"/>
      <c r="J565" s="264" t="s">
        <v>153</v>
      </c>
      <c r="K565" s="265"/>
      <c r="L565" s="288" t="str">
        <f t="shared" si="113"/>
        <v/>
      </c>
      <c r="M565" s="266"/>
      <c r="N565" s="266"/>
      <c r="O565" s="266"/>
      <c r="P565" s="1367"/>
      <c r="Q565" s="1371"/>
      <c r="R565" s="1372"/>
      <c r="S565" s="268"/>
      <c r="T565" s="270"/>
      <c r="U565" s="180"/>
    </row>
    <row r="566" spans="2:21" ht="19.5" hidden="1" customHeight="1" thickBot="1">
      <c r="B566" s="1365"/>
      <c r="C566" s="273" t="s">
        <v>154</v>
      </c>
      <c r="D566" s="758" t="str">
        <f>IF('①7.積算内訳（販促）'!D565="","",'①7.積算内訳（販促）'!D565)</f>
        <v/>
      </c>
      <c r="E566" s="289">
        <f>SUM(F566:H566)</f>
        <v>0</v>
      </c>
      <c r="F566" s="289" t="str">
        <f>IF($C$557="","",IF('⑧1.活動計画変更（販促）'!$C$116="変更",'⑦2.変更活動積算内訳（販促）'!M566,'①7.積算内訳（販促）'!F565))</f>
        <v/>
      </c>
      <c r="G566" s="289" t="str">
        <f>IF($C$557="","",IF('⑧1.活動計画変更（販促）'!$C$116="変更",'⑦2.変更活動積算内訳（販促）'!N566,'①7.積算内訳（販促）'!G565))</f>
        <v/>
      </c>
      <c r="H566" s="755" t="str">
        <f>IF($C$557="","",IF('⑧1.活動計画変更（販促）'!$C$116="変更",'⑦2.変更活動積算内訳（販促）'!O566,'①7.積算内訳（販促）'!H565))</f>
        <v/>
      </c>
      <c r="I566" s="1781"/>
      <c r="J566" s="273" t="s">
        <v>154</v>
      </c>
      <c r="K566" s="274"/>
      <c r="L566" s="289" t="str">
        <f t="shared" si="113"/>
        <v/>
      </c>
      <c r="M566" s="275"/>
      <c r="N566" s="275"/>
      <c r="O566" s="275"/>
      <c r="P566" s="1368"/>
      <c r="Q566" s="1375"/>
      <c r="R566" s="1376"/>
      <c r="S566" s="268"/>
      <c r="T566" s="270"/>
      <c r="U566" s="180"/>
    </row>
    <row r="567" spans="2:21" ht="37.5" hidden="1" customHeight="1">
      <c r="B567" s="285" t="str">
        <f>IF('⑧1.活動計画変更（販促）'!B118="","",'⑧1.活動計画変更（販促）'!B118)</f>
        <v/>
      </c>
      <c r="C567" s="1359" t="str">
        <f>IF(B567="","",IF('⑧1.活動計画変更（販促）'!D118="","",'⑧1.活動計画変更（販促）'!D118))</f>
        <v/>
      </c>
      <c r="D567" s="1360"/>
      <c r="E567" s="286">
        <f>SUM(E568:E576)</f>
        <v>0</v>
      </c>
      <c r="F567" s="286">
        <f>SUM(F568:F576)</f>
        <v>0</v>
      </c>
      <c r="G567" s="286">
        <f>SUM(G568:G576)</f>
        <v>0</v>
      </c>
      <c r="H567" s="757">
        <f>SUM(H568:H576)</f>
        <v>0</v>
      </c>
      <c r="I567" s="760" t="str">
        <f>IF('⑧1.活動計画変更（販促）'!C119="変更",'⑧1.活動計画変更（販促）'!B118,IF('⑧1.活動計画変更（販促）'!C119="中止",'⑧1.活動計画変更（販促）'!B118,""))</f>
        <v/>
      </c>
      <c r="J567" s="1377" t="str">
        <f>IF('⑧1.活動計画変更（販促）'!C119="変更",'⑧1.活動計画変更（販促）'!D119,"")</f>
        <v/>
      </c>
      <c r="K567" s="1378"/>
      <c r="L567" s="284" t="str">
        <f>IF(SUM(L568:L576)=0,"",SUM(L568:L576))</f>
        <v/>
      </c>
      <c r="M567" s="284" t="str">
        <f>IF(SUM(M568:M576)=0,"",SUM(M568:M576))</f>
        <v/>
      </c>
      <c r="N567" s="284" t="str">
        <f>IF(SUM(N568:N576)=0,"",SUM(N568:N576))</f>
        <v/>
      </c>
      <c r="O567" s="284" t="str">
        <f>IF(SUM(O568:O576)=0,"",SUM(O568:O576))</f>
        <v/>
      </c>
      <c r="P567" s="277"/>
      <c r="Q567" s="1379"/>
      <c r="R567" s="1380"/>
      <c r="S567" s="259"/>
      <c r="T567" s="257"/>
      <c r="U567" s="180"/>
    </row>
    <row r="568" spans="2:21" ht="18.75" hidden="1" customHeight="1">
      <c r="B568" s="1363"/>
      <c r="C568" s="260" t="s">
        <v>147</v>
      </c>
      <c r="D568" s="261"/>
      <c r="E568" s="287">
        <f>SUM(F568:H568)</f>
        <v>0</v>
      </c>
      <c r="F568" s="287" t="str">
        <f>IF($C$567="","",IF('⑧1.活動計画変更（販促）'!$C$118="変更",'⑦2.変更活動積算内訳（販促）'!M568,'①7.積算内訳（販促）'!F567))</f>
        <v/>
      </c>
      <c r="G568" s="287" t="str">
        <f>IF($C$567="","",IF('⑧1.活動計画変更（販促）'!$C$118="変更",'⑦2.変更活動積算内訳（販促）'!N568,'①7.積算内訳（販促）'!G567))</f>
        <v/>
      </c>
      <c r="H568" s="752" t="str">
        <f>IF($C$567="","",IF('⑧1.活動計画変更（販促）'!$C$118="変更",'⑦2.変更活動積算内訳（販促）'!O568,'①7.積算内訳（販促）'!H567))</f>
        <v/>
      </c>
      <c r="I568" s="1779" t="str">
        <f>IF('⑧1.活動計画変更（販促）'!C119="選択","",IF('⑧1.活動計画変更（販促）'!C119="変更",'⑧1.活動計画変更（販促）'!C119,IF('⑧1.活動計画変更（販促）'!C119="中止","中止","")))</f>
        <v/>
      </c>
      <c r="J568" s="260" t="s">
        <v>147</v>
      </c>
      <c r="K568" s="261"/>
      <c r="L568" s="287" t="str">
        <f>IF(SUM(M568:O568)=0,"",SUM(M568:O568))</f>
        <v/>
      </c>
      <c r="M568" s="262"/>
      <c r="N568" s="262"/>
      <c r="O568" s="262"/>
      <c r="P568" s="1366"/>
      <c r="Q568" s="1369"/>
      <c r="R568" s="1370"/>
      <c r="S568" s="268"/>
      <c r="T568" s="270"/>
      <c r="U568" s="180"/>
    </row>
    <row r="569" spans="2:21" ht="18.75" hidden="1" customHeight="1">
      <c r="B569" s="1364"/>
      <c r="C569" s="264" t="s">
        <v>148</v>
      </c>
      <c r="D569" s="265"/>
      <c r="E569" s="288">
        <f t="shared" ref="E569:E575" si="114">SUM(F569:H569)</f>
        <v>0</v>
      </c>
      <c r="F569" s="288" t="str">
        <f>IF($C$567="","",IF('⑧1.活動計画変更（販促）'!$C$118="変更",'⑦2.変更活動積算内訳（販促）'!M569,'①7.積算内訳（販促）'!F568))</f>
        <v/>
      </c>
      <c r="G569" s="288" t="str">
        <f>IF($C$567="","",IF('⑧1.活動計画変更（販促）'!$C$118="変更",'⑦2.変更活動積算内訳（販促）'!N569,'①7.積算内訳（販促）'!G568))</f>
        <v/>
      </c>
      <c r="H569" s="753" t="str">
        <f>IF($C$567="","",IF('⑧1.活動計画変更（販促）'!$C$118="変更",'⑦2.変更活動積算内訳（販促）'!O569,'①7.積算内訳（販促）'!H568))</f>
        <v/>
      </c>
      <c r="I569" s="1780"/>
      <c r="J569" s="264" t="s">
        <v>148</v>
      </c>
      <c r="K569" s="265"/>
      <c r="L569" s="288" t="str">
        <f t="shared" ref="L569:L576" si="115">IF(SUM(M569:O569)=0,"",SUM(M569:O569))</f>
        <v/>
      </c>
      <c r="M569" s="266"/>
      <c r="N569" s="266"/>
      <c r="O569" s="266"/>
      <c r="P569" s="1367"/>
      <c r="Q569" s="1371"/>
      <c r="R569" s="1372"/>
      <c r="S569" s="259"/>
      <c r="T569" s="257"/>
      <c r="U569" s="180"/>
    </row>
    <row r="570" spans="2:21" ht="18.75" hidden="1" customHeight="1">
      <c r="B570" s="1364"/>
      <c r="C570" s="264" t="s">
        <v>149</v>
      </c>
      <c r="D570" s="265"/>
      <c r="E570" s="288">
        <f t="shared" si="114"/>
        <v>0</v>
      </c>
      <c r="F570" s="288" t="str">
        <f>IF($C$567="","",IF('⑧1.活動計画変更（販促）'!$C$118="変更",'⑦2.変更活動積算内訳（販促）'!M570,'①7.積算内訳（販促）'!F569))</f>
        <v/>
      </c>
      <c r="G570" s="288" t="str">
        <f>IF($C$567="","",IF('⑧1.活動計画変更（販促）'!$C$118="変更",'⑦2.変更活動積算内訳（販促）'!N570,'①7.積算内訳（販促）'!G569))</f>
        <v/>
      </c>
      <c r="H570" s="753" t="str">
        <f>IF($C$567="","",IF('⑧1.活動計画変更（販促）'!$C$118="変更",'⑦2.変更活動積算内訳（販促）'!O570,'①7.積算内訳（販促）'!H569))</f>
        <v/>
      </c>
      <c r="I570" s="1780"/>
      <c r="J570" s="264" t="s">
        <v>149</v>
      </c>
      <c r="K570" s="265"/>
      <c r="L570" s="288" t="str">
        <f t="shared" si="115"/>
        <v/>
      </c>
      <c r="M570" s="266"/>
      <c r="N570" s="266"/>
      <c r="O570" s="266"/>
      <c r="P570" s="1367"/>
      <c r="Q570" s="1371"/>
      <c r="R570" s="1372"/>
      <c r="S570" s="259"/>
      <c r="T570" s="257"/>
      <c r="U570" s="180"/>
    </row>
    <row r="571" spans="2:21" ht="18.75" hidden="1" customHeight="1">
      <c r="B571" s="1364"/>
      <c r="C571" s="269" t="s">
        <v>150</v>
      </c>
      <c r="D571" s="265"/>
      <c r="E571" s="288">
        <f t="shared" si="114"/>
        <v>0</v>
      </c>
      <c r="F571" s="288" t="str">
        <f>IF($C$567="","",IF('⑧1.活動計画変更（販促）'!$C$118="変更",'⑦2.変更活動積算内訳（販促）'!M571,'①7.積算内訳（販促）'!F570))</f>
        <v/>
      </c>
      <c r="G571" s="288" t="str">
        <f>IF($C$567="","",IF('⑧1.活動計画変更（販促）'!$C$118="変更",'⑦2.変更活動積算内訳（販促）'!N571,'①7.積算内訳（販促）'!G570))</f>
        <v/>
      </c>
      <c r="H571" s="753" t="str">
        <f>IF($C$567="","",IF('⑧1.活動計画変更（販促）'!$C$118="変更",'⑦2.変更活動積算内訳（販促）'!O571,'①7.積算内訳（販促）'!H570))</f>
        <v/>
      </c>
      <c r="I571" s="1780"/>
      <c r="J571" s="269" t="s">
        <v>150</v>
      </c>
      <c r="K571" s="265"/>
      <c r="L571" s="288" t="str">
        <f t="shared" si="115"/>
        <v/>
      </c>
      <c r="M571" s="266"/>
      <c r="N571" s="266"/>
      <c r="O571" s="266"/>
      <c r="P571" s="1367"/>
      <c r="Q571" s="1371"/>
      <c r="R571" s="1372"/>
      <c r="S571" s="259"/>
      <c r="T571" s="257"/>
      <c r="U571" s="180"/>
    </row>
    <row r="572" spans="2:21" ht="18.75" hidden="1" customHeight="1">
      <c r="B572" s="1364"/>
      <c r="C572" s="264" t="s">
        <v>151</v>
      </c>
      <c r="D572" s="265"/>
      <c r="E572" s="288">
        <f t="shared" si="114"/>
        <v>0</v>
      </c>
      <c r="F572" s="288" t="str">
        <f>IF($C$567="","",IF('⑧1.活動計画変更（販促）'!$C$118="変更",'⑦2.変更活動積算内訳（販促）'!M572,'①7.積算内訳（販促）'!F571))</f>
        <v/>
      </c>
      <c r="G572" s="288" t="str">
        <f>IF($C$567="","",IF('⑧1.活動計画変更（販促）'!$C$118="変更",'⑦2.変更活動積算内訳（販促）'!N572,'①7.積算内訳（販促）'!G571))</f>
        <v/>
      </c>
      <c r="H572" s="753" t="str">
        <f>IF($C$567="","",IF('⑧1.活動計画変更（販促）'!$C$118="変更",'⑦2.変更活動積算内訳（販促）'!O572,'①7.積算内訳（販促）'!H571))</f>
        <v/>
      </c>
      <c r="I572" s="1780"/>
      <c r="J572" s="264" t="s">
        <v>151</v>
      </c>
      <c r="K572" s="265"/>
      <c r="L572" s="288" t="str">
        <f t="shared" si="115"/>
        <v/>
      </c>
      <c r="M572" s="266"/>
      <c r="N572" s="266"/>
      <c r="O572" s="266"/>
      <c r="P572" s="1367"/>
      <c r="Q572" s="1371"/>
      <c r="R572" s="1372"/>
      <c r="S572" s="268"/>
      <c r="T572" s="270"/>
      <c r="U572" s="180"/>
    </row>
    <row r="573" spans="2:21" ht="18.75" hidden="1" customHeight="1">
      <c r="B573" s="1364"/>
      <c r="C573" s="264" t="s">
        <v>152</v>
      </c>
      <c r="D573" s="265"/>
      <c r="E573" s="288">
        <f t="shared" si="114"/>
        <v>0</v>
      </c>
      <c r="F573" s="754" t="str">
        <f>IF($C$567="","",IF('⑧1.活動計画変更（販促）'!$C$118="変更",'⑦2.変更活動積算内訳（販促）'!M573,'①7.積算内訳（販促）'!F572))</f>
        <v/>
      </c>
      <c r="G573" s="754" t="str">
        <f>IF($C$567="","",IF('⑧1.活動計画変更（販促）'!$C$118="変更",'⑦2.変更活動積算内訳（販促）'!N573,'①7.積算内訳（販促）'!G572))</f>
        <v/>
      </c>
      <c r="H573" s="753" t="str">
        <f>IF($C$567="","",IF('⑧1.活動計画変更（販促）'!$C$118="変更",'⑦2.変更活動積算内訳（販促）'!O573,'①7.積算内訳（販促）'!H572))</f>
        <v/>
      </c>
      <c r="I573" s="1780"/>
      <c r="J573" s="264" t="s">
        <v>152</v>
      </c>
      <c r="K573" s="265"/>
      <c r="L573" s="288" t="str">
        <f t="shared" si="115"/>
        <v/>
      </c>
      <c r="M573" s="278"/>
      <c r="N573" s="278"/>
      <c r="O573" s="278"/>
      <c r="P573" s="1367"/>
      <c r="Q573" s="1371"/>
      <c r="R573" s="1372"/>
      <c r="S573" s="268"/>
      <c r="T573" s="270"/>
      <c r="U573" s="180"/>
    </row>
    <row r="574" spans="2:21" ht="18.75" hidden="1" customHeight="1">
      <c r="B574" s="1364"/>
      <c r="C574" s="272" t="s">
        <v>631</v>
      </c>
      <c r="D574" s="265"/>
      <c r="E574" s="288">
        <f t="shared" si="114"/>
        <v>0</v>
      </c>
      <c r="F574" s="288" t="str">
        <f>IF($C$567="","",IF('⑧1.活動計画変更（販促）'!$C$118="変更",'⑦2.変更活動積算内訳（販促）'!M574,'①7.積算内訳（販促）'!F573))</f>
        <v/>
      </c>
      <c r="G574" s="288" t="str">
        <f>IF($C$567="","",IF('⑧1.活動計画変更（販促）'!$C$118="変更",'⑦2.変更活動積算内訳（販促）'!N574,'①7.積算内訳（販促）'!G573))</f>
        <v/>
      </c>
      <c r="H574" s="753" t="str">
        <f>IF($C$567="","",IF('⑧1.活動計画変更（販促）'!$C$118="変更",'⑦2.変更活動積算内訳（販促）'!O574,'①7.積算内訳（販促）'!H573))</f>
        <v/>
      </c>
      <c r="I574" s="1780"/>
      <c r="J574" s="272" t="s">
        <v>631</v>
      </c>
      <c r="K574" s="265"/>
      <c r="L574" s="288" t="str">
        <f t="shared" si="115"/>
        <v/>
      </c>
      <c r="M574" s="266"/>
      <c r="N574" s="266"/>
      <c r="O574" s="266"/>
      <c r="P574" s="1367"/>
      <c r="Q574" s="1371"/>
      <c r="R574" s="1372"/>
      <c r="S574" s="268"/>
      <c r="T574" s="270"/>
      <c r="U574" s="180"/>
    </row>
    <row r="575" spans="2:21" ht="18.75" hidden="1" customHeight="1">
      <c r="B575" s="1364"/>
      <c r="C575" s="264" t="s">
        <v>153</v>
      </c>
      <c r="D575" s="265"/>
      <c r="E575" s="288">
        <f t="shared" si="114"/>
        <v>0</v>
      </c>
      <c r="F575" s="288" t="str">
        <f>IF($C$567="","",IF('⑧1.活動計画変更（販促）'!$C$118="変更",'⑦2.変更活動積算内訳（販促）'!M575,'①7.積算内訳（販促）'!F574))</f>
        <v/>
      </c>
      <c r="G575" s="288" t="str">
        <f>IF($C$567="","",IF('⑧1.活動計画変更（販促）'!$C$118="変更",'⑦2.変更活動積算内訳（販促）'!N575,'①7.積算内訳（販促）'!G574))</f>
        <v/>
      </c>
      <c r="H575" s="753" t="str">
        <f>IF($C$567="","",IF('⑧1.活動計画変更（販促）'!$C$118="変更",'⑦2.変更活動積算内訳（販促）'!O575,'①7.積算内訳（販促）'!H574))</f>
        <v/>
      </c>
      <c r="I575" s="1780"/>
      <c r="J575" s="264" t="s">
        <v>153</v>
      </c>
      <c r="K575" s="265"/>
      <c r="L575" s="288" t="str">
        <f t="shared" si="115"/>
        <v/>
      </c>
      <c r="M575" s="266"/>
      <c r="N575" s="266"/>
      <c r="O575" s="266"/>
      <c r="P575" s="1367"/>
      <c r="Q575" s="1371"/>
      <c r="R575" s="1372"/>
      <c r="S575" s="268"/>
      <c r="T575" s="270"/>
      <c r="U575" s="180"/>
    </row>
    <row r="576" spans="2:21" ht="18.75" hidden="1" customHeight="1" thickBot="1">
      <c r="B576" s="1364"/>
      <c r="C576" s="837" t="s">
        <v>154</v>
      </c>
      <c r="D576" s="758" t="str">
        <f>IF('①7.積算内訳（販促）'!D575="","",'①7.積算内訳（販促）'!D575)</f>
        <v/>
      </c>
      <c r="E576" s="761">
        <f>SUM(F576:H576)</f>
        <v>0</v>
      </c>
      <c r="F576" s="289" t="str">
        <f>IF($C$567="","",IF('⑧1.活動計画変更（販促）'!$C$118="変更",'⑦2.変更活動積算内訳（販促）'!M576,'①7.積算内訳（販促）'!F575))</f>
        <v/>
      </c>
      <c r="G576" s="289" t="str">
        <f>IF($C$567="","",IF('⑧1.活動計画変更（販促）'!$C$118="変更",'⑦2.変更活動積算内訳（販促）'!N576,'①7.積算内訳（販促）'!G575))</f>
        <v/>
      </c>
      <c r="H576" s="755" t="str">
        <f>IF($C$567="","",IF('⑧1.活動計画変更（販促）'!$C$118="変更",'⑦2.変更活動積算内訳（販促）'!O576,'①7.積算内訳（販促）'!H575))</f>
        <v/>
      </c>
      <c r="I576" s="1781"/>
      <c r="J576" s="273" t="s">
        <v>154</v>
      </c>
      <c r="K576" s="274"/>
      <c r="L576" s="761" t="str">
        <f t="shared" si="115"/>
        <v/>
      </c>
      <c r="M576" s="748"/>
      <c r="N576" s="748"/>
      <c r="O576" s="748"/>
      <c r="P576" s="1367"/>
      <c r="Q576" s="1404"/>
      <c r="R576" s="1405"/>
      <c r="S576" s="268"/>
      <c r="T576" s="270"/>
      <c r="U576" s="180"/>
    </row>
    <row r="577" spans="2:21" ht="37.5" hidden="1" customHeight="1">
      <c r="B577" s="285" t="str">
        <f>IF('⑧1.活動計画変更（販促）'!B120="","",'⑧1.活動計画変更（販促）'!B120)</f>
        <v/>
      </c>
      <c r="C577" s="1359" t="str">
        <f>IF(B577="","",IF('⑧1.活動計画変更（販促）'!D120="","",'⑧1.活動計画変更（販促）'!D120))</f>
        <v/>
      </c>
      <c r="D577" s="1360"/>
      <c r="E577" s="286">
        <f>SUM(E578:E586)</f>
        <v>0</v>
      </c>
      <c r="F577" s="286">
        <f>SUM(F578:F586)</f>
        <v>0</v>
      </c>
      <c r="G577" s="286">
        <f>SUM(G578:G586)</f>
        <v>0</v>
      </c>
      <c r="H577" s="757">
        <f>SUM(H578:H586)</f>
        <v>0</v>
      </c>
      <c r="I577" s="760" t="str">
        <f>IF('⑧1.活動計画変更（販促）'!C121="変更",'⑧1.活動計画変更（販促）'!B120,IF('⑧1.活動計画変更（販促）'!C121="中止",'⑧1.活動計画変更（販促）'!B120,""))</f>
        <v/>
      </c>
      <c r="J577" s="1377" t="str">
        <f>IF('⑧1.活動計画変更（販促）'!C121="変更",'⑧1.活動計画変更（販促）'!D121,"")</f>
        <v/>
      </c>
      <c r="K577" s="1378"/>
      <c r="L577" s="286" t="str">
        <f>IF(SUM(L578:L586)=0,"",SUM(L578:L586))</f>
        <v/>
      </c>
      <c r="M577" s="286" t="str">
        <f>IF(SUM(M578:M586)=0,"",SUM(M578:M586))</f>
        <v/>
      </c>
      <c r="N577" s="286" t="str">
        <f>IF(SUM(N578:N586)=0,"",SUM(N578:N586))</f>
        <v/>
      </c>
      <c r="O577" s="286" t="str">
        <f>IF(SUM(O578:O586)=0,"",SUM(O578:O586))</f>
        <v/>
      </c>
      <c r="P577" s="280"/>
      <c r="Q577" s="1361"/>
      <c r="R577" s="1362"/>
      <c r="S577" s="259"/>
      <c r="T577" s="257"/>
      <c r="U577" s="180"/>
    </row>
    <row r="578" spans="2:21" ht="18.75" hidden="1" customHeight="1">
      <c r="B578" s="1363"/>
      <c r="C578" s="260" t="s">
        <v>147</v>
      </c>
      <c r="D578" s="261"/>
      <c r="E578" s="287">
        <f>SUM(F578:H578)</f>
        <v>0</v>
      </c>
      <c r="F578" s="287" t="str">
        <f>IF($C$577="","",IF('⑧1.活動計画変更（販促）'!$C$120="変更",'⑦2.変更活動積算内訳（販促）'!M578,'①7.積算内訳（販促）'!F577))</f>
        <v/>
      </c>
      <c r="G578" s="287" t="str">
        <f>IF($C$577="","",IF('⑧1.活動計画変更（販促）'!$C$120="変更",'⑦2.変更活動積算内訳（販促）'!N578,'①7.積算内訳（販促）'!G577))</f>
        <v/>
      </c>
      <c r="H578" s="752" t="str">
        <f>IF($C$577="","",IF('⑧1.活動計画変更（販促）'!$C$120="変更",'⑦2.変更活動積算内訳（販促）'!O578,'①7.積算内訳（販促）'!H577))</f>
        <v/>
      </c>
      <c r="I578" s="1779" t="str">
        <f>IF('⑧1.活動計画変更（販促）'!C121="選択","",IF('⑧1.活動計画変更（販促）'!C121="変更",'⑧1.活動計画変更（販促）'!C121,IF('⑧1.活動計画変更（販促）'!C121="中止","中止","")))</f>
        <v/>
      </c>
      <c r="J578" s="260" t="s">
        <v>147</v>
      </c>
      <c r="K578" s="261"/>
      <c r="L578" s="287" t="str">
        <f>IF(SUM(M578:O578)=0,"",SUM(M578:O578))</f>
        <v/>
      </c>
      <c r="M578" s="262"/>
      <c r="N578" s="262"/>
      <c r="O578" s="262"/>
      <c r="P578" s="1366"/>
      <c r="Q578" s="1369"/>
      <c r="R578" s="1370"/>
      <c r="S578" s="268"/>
      <c r="T578" s="270"/>
      <c r="U578" s="180"/>
    </row>
    <row r="579" spans="2:21" ht="18.75" hidden="1" customHeight="1">
      <c r="B579" s="1364"/>
      <c r="C579" s="264" t="s">
        <v>148</v>
      </c>
      <c r="D579" s="265"/>
      <c r="E579" s="288">
        <f t="shared" ref="E579:E585" si="116">SUM(F579:H579)</f>
        <v>0</v>
      </c>
      <c r="F579" s="288" t="str">
        <f>IF($C$577="","",IF('⑧1.活動計画変更（販促）'!$C$120="変更",'⑦2.変更活動積算内訳（販促）'!M579,'①7.積算内訳（販促）'!F578))</f>
        <v/>
      </c>
      <c r="G579" s="288" t="str">
        <f>IF($C$577="","",IF('⑧1.活動計画変更（販促）'!$C$120="変更",'⑦2.変更活動積算内訳（販促）'!N579,'①7.積算内訳（販促）'!G578))</f>
        <v/>
      </c>
      <c r="H579" s="753" t="str">
        <f>IF($C$577="","",IF('⑧1.活動計画変更（販促）'!$C$120="変更",'⑦2.変更活動積算内訳（販促）'!O579,'①7.積算内訳（販促）'!H578))</f>
        <v/>
      </c>
      <c r="I579" s="1780"/>
      <c r="J579" s="264" t="s">
        <v>148</v>
      </c>
      <c r="K579" s="265"/>
      <c r="L579" s="288" t="str">
        <f t="shared" ref="L579:L586" si="117">IF(SUM(M579:O579)=0,"",SUM(M579:O579))</f>
        <v/>
      </c>
      <c r="M579" s="266"/>
      <c r="N579" s="266"/>
      <c r="O579" s="266"/>
      <c r="P579" s="1367"/>
      <c r="Q579" s="1371"/>
      <c r="R579" s="1372"/>
      <c r="S579" s="259"/>
      <c r="T579" s="257"/>
      <c r="U579" s="180"/>
    </row>
    <row r="580" spans="2:21" ht="18.75" hidden="1" customHeight="1">
      <c r="B580" s="1364"/>
      <c r="C580" s="264" t="s">
        <v>149</v>
      </c>
      <c r="D580" s="265"/>
      <c r="E580" s="288">
        <f t="shared" si="116"/>
        <v>0</v>
      </c>
      <c r="F580" s="288" t="str">
        <f>IF($C$577="","",IF('⑧1.活動計画変更（販促）'!$C$120="変更",'⑦2.変更活動積算内訳（販促）'!M580,'①7.積算内訳（販促）'!F579))</f>
        <v/>
      </c>
      <c r="G580" s="288" t="str">
        <f>IF($C$577="","",IF('⑧1.活動計画変更（販促）'!$C$120="変更",'⑦2.変更活動積算内訳（販促）'!N580,'①7.積算内訳（販促）'!G579))</f>
        <v/>
      </c>
      <c r="H580" s="753" t="str">
        <f>IF($C$577="","",IF('⑧1.活動計画変更（販促）'!$C$120="変更",'⑦2.変更活動積算内訳（販促）'!O580,'①7.積算内訳（販促）'!H579))</f>
        <v/>
      </c>
      <c r="I580" s="1780"/>
      <c r="J580" s="264" t="s">
        <v>149</v>
      </c>
      <c r="K580" s="265"/>
      <c r="L580" s="288" t="str">
        <f t="shared" si="117"/>
        <v/>
      </c>
      <c r="M580" s="266"/>
      <c r="N580" s="266"/>
      <c r="O580" s="266"/>
      <c r="P580" s="1367"/>
      <c r="Q580" s="1371"/>
      <c r="R580" s="1372"/>
      <c r="S580" s="259"/>
      <c r="T580" s="257"/>
      <c r="U580" s="180"/>
    </row>
    <row r="581" spans="2:21" ht="18.75" hidden="1" customHeight="1">
      <c r="B581" s="1364"/>
      <c r="C581" s="269" t="s">
        <v>150</v>
      </c>
      <c r="D581" s="265"/>
      <c r="E581" s="288">
        <f t="shared" si="116"/>
        <v>0</v>
      </c>
      <c r="F581" s="288" t="str">
        <f>IF($C$577="","",IF('⑧1.活動計画変更（販促）'!$C$120="変更",'⑦2.変更活動積算内訳（販促）'!M581,'①7.積算内訳（販促）'!F580))</f>
        <v/>
      </c>
      <c r="G581" s="288" t="str">
        <f>IF($C$577="","",IF('⑧1.活動計画変更（販促）'!$C$120="変更",'⑦2.変更活動積算内訳（販促）'!N581,'①7.積算内訳（販促）'!G580))</f>
        <v/>
      </c>
      <c r="H581" s="753" t="str">
        <f>IF($C$577="","",IF('⑧1.活動計画変更（販促）'!$C$120="変更",'⑦2.変更活動積算内訳（販促）'!O581,'①7.積算内訳（販促）'!H580))</f>
        <v/>
      </c>
      <c r="I581" s="1780"/>
      <c r="J581" s="269" t="s">
        <v>150</v>
      </c>
      <c r="K581" s="265"/>
      <c r="L581" s="288" t="str">
        <f t="shared" si="117"/>
        <v/>
      </c>
      <c r="M581" s="266"/>
      <c r="N581" s="266"/>
      <c r="O581" s="266"/>
      <c r="P581" s="1367"/>
      <c r="Q581" s="1371"/>
      <c r="R581" s="1372"/>
      <c r="S581" s="259"/>
      <c r="T581" s="257"/>
      <c r="U581" s="180"/>
    </row>
    <row r="582" spans="2:21" ht="18.75" hidden="1" customHeight="1">
      <c r="B582" s="1364"/>
      <c r="C582" s="264" t="s">
        <v>151</v>
      </c>
      <c r="D582" s="265"/>
      <c r="E582" s="288">
        <f t="shared" si="116"/>
        <v>0</v>
      </c>
      <c r="F582" s="288" t="str">
        <f>IF($C$577="","",IF('⑧1.活動計画変更（販促）'!$C$120="変更",'⑦2.変更活動積算内訳（販促）'!M582,'①7.積算内訳（販促）'!F581))</f>
        <v/>
      </c>
      <c r="G582" s="288" t="str">
        <f>IF($C$577="","",IF('⑧1.活動計画変更（販促）'!$C$120="変更",'⑦2.変更活動積算内訳（販促）'!N582,'①7.積算内訳（販促）'!G581))</f>
        <v/>
      </c>
      <c r="H582" s="753" t="str">
        <f>IF($C$577="","",IF('⑧1.活動計画変更（販促）'!$C$120="変更",'⑦2.変更活動積算内訳（販促）'!O582,'①7.積算内訳（販促）'!H581))</f>
        <v/>
      </c>
      <c r="I582" s="1780"/>
      <c r="J582" s="264" t="s">
        <v>151</v>
      </c>
      <c r="K582" s="265"/>
      <c r="L582" s="288" t="str">
        <f t="shared" si="117"/>
        <v/>
      </c>
      <c r="M582" s="266"/>
      <c r="N582" s="266"/>
      <c r="O582" s="266"/>
      <c r="P582" s="1367"/>
      <c r="Q582" s="1371"/>
      <c r="R582" s="1372"/>
      <c r="S582" s="268"/>
      <c r="T582" s="270"/>
      <c r="U582" s="180"/>
    </row>
    <row r="583" spans="2:21" ht="18.75" hidden="1" customHeight="1">
      <c r="B583" s="1364"/>
      <c r="C583" s="264" t="s">
        <v>152</v>
      </c>
      <c r="D583" s="265"/>
      <c r="E583" s="288">
        <f t="shared" si="116"/>
        <v>0</v>
      </c>
      <c r="F583" s="754" t="str">
        <f>IF($C$577="","",IF('⑧1.活動計画変更（販促）'!$C$120="変更",'⑦2.変更活動積算内訳（販促）'!M583,'①7.積算内訳（販促）'!F582))</f>
        <v/>
      </c>
      <c r="G583" s="754" t="str">
        <f>IF($C$577="","",IF('⑧1.活動計画変更（販促）'!$C$120="変更",'⑦2.変更活動積算内訳（販促）'!N583,'①7.積算内訳（販促）'!G582))</f>
        <v/>
      </c>
      <c r="H583" s="753" t="str">
        <f>IF($C$577="","",IF('⑧1.活動計画変更（販促）'!$C$120="変更",'⑦2.変更活動積算内訳（販促）'!O583,'①7.積算内訳（販促）'!H582))</f>
        <v/>
      </c>
      <c r="I583" s="1780"/>
      <c r="J583" s="264" t="s">
        <v>152</v>
      </c>
      <c r="K583" s="265"/>
      <c r="L583" s="288" t="str">
        <f t="shared" si="117"/>
        <v/>
      </c>
      <c r="M583" s="278"/>
      <c r="N583" s="278"/>
      <c r="O583" s="278"/>
      <c r="P583" s="1367"/>
      <c r="Q583" s="1373"/>
      <c r="R583" s="1374"/>
      <c r="S583" s="268"/>
      <c r="T583" s="270"/>
      <c r="U583" s="180"/>
    </row>
    <row r="584" spans="2:21" ht="18.75" hidden="1" customHeight="1">
      <c r="B584" s="1364"/>
      <c r="C584" s="272" t="s">
        <v>631</v>
      </c>
      <c r="D584" s="265"/>
      <c r="E584" s="288">
        <f t="shared" si="116"/>
        <v>0</v>
      </c>
      <c r="F584" s="288" t="str">
        <f>IF($C$577="","",IF('⑧1.活動計画変更（販促）'!$C$120="変更",'⑦2.変更活動積算内訳（販促）'!M584,'①7.積算内訳（販促）'!F583))</f>
        <v/>
      </c>
      <c r="G584" s="288" t="str">
        <f>IF($C$577="","",IF('⑧1.活動計画変更（販促）'!$C$120="変更",'⑦2.変更活動積算内訳（販促）'!N584,'①7.積算内訳（販促）'!G583))</f>
        <v/>
      </c>
      <c r="H584" s="753" t="str">
        <f>IF($C$577="","",IF('⑧1.活動計画変更（販促）'!$C$120="変更",'⑦2.変更活動積算内訳（販促）'!O584,'①7.積算内訳（販促）'!H583))</f>
        <v/>
      </c>
      <c r="I584" s="1780"/>
      <c r="J584" s="272" t="s">
        <v>631</v>
      </c>
      <c r="K584" s="265"/>
      <c r="L584" s="288" t="str">
        <f t="shared" si="117"/>
        <v/>
      </c>
      <c r="M584" s="266"/>
      <c r="N584" s="266"/>
      <c r="O584" s="266"/>
      <c r="P584" s="1367"/>
      <c r="Q584" s="1371"/>
      <c r="R584" s="1372"/>
      <c r="S584" s="268"/>
      <c r="T584" s="270"/>
      <c r="U584" s="180"/>
    </row>
    <row r="585" spans="2:21" ht="18.75" hidden="1" customHeight="1">
      <c r="B585" s="1364"/>
      <c r="C585" s="264" t="s">
        <v>153</v>
      </c>
      <c r="D585" s="265"/>
      <c r="E585" s="288">
        <f t="shared" si="116"/>
        <v>0</v>
      </c>
      <c r="F585" s="288" t="str">
        <f>IF($C$577="","",IF('⑧1.活動計画変更（販促）'!$C$120="変更",'⑦2.変更活動積算内訳（販促）'!M585,'①7.積算内訳（販促）'!F584))</f>
        <v/>
      </c>
      <c r="G585" s="288" t="str">
        <f>IF($C$577="","",IF('⑧1.活動計画変更（販促）'!$C$120="変更",'⑦2.変更活動積算内訳（販促）'!N585,'①7.積算内訳（販促）'!G584))</f>
        <v/>
      </c>
      <c r="H585" s="753" t="str">
        <f>IF($C$577="","",IF('⑧1.活動計画変更（販促）'!$C$120="変更",'⑦2.変更活動積算内訳（販促）'!O585,'①7.積算内訳（販促）'!H584))</f>
        <v/>
      </c>
      <c r="I585" s="1780"/>
      <c r="J585" s="264" t="s">
        <v>153</v>
      </c>
      <c r="K585" s="265"/>
      <c r="L585" s="288" t="str">
        <f t="shared" si="117"/>
        <v/>
      </c>
      <c r="M585" s="266"/>
      <c r="N585" s="266"/>
      <c r="O585" s="266"/>
      <c r="P585" s="1367"/>
      <c r="Q585" s="1371"/>
      <c r="R585" s="1372"/>
      <c r="S585" s="268"/>
      <c r="T585" s="270"/>
      <c r="U585" s="180"/>
    </row>
    <row r="586" spans="2:21" ht="18.75" hidden="1" customHeight="1" thickBot="1">
      <c r="B586" s="1365"/>
      <c r="C586" s="273" t="s">
        <v>154</v>
      </c>
      <c r="D586" s="758" t="str">
        <f>IF('①7.積算内訳（販促）'!D585="","",'①7.積算内訳（販促）'!D585)</f>
        <v/>
      </c>
      <c r="E586" s="289">
        <f>SUM(F586:H586)</f>
        <v>0</v>
      </c>
      <c r="F586" s="289" t="str">
        <f>IF($C$577="","",IF('⑧1.活動計画変更（販促）'!$C$120="変更",'⑦2.変更活動積算内訳（販促）'!M586,'①7.積算内訳（販促）'!F585))</f>
        <v/>
      </c>
      <c r="G586" s="289" t="str">
        <f>IF($C$577="","",IF('⑧1.活動計画変更（販促）'!$C$120="変更",'⑦2.変更活動積算内訳（販促）'!N586,'①7.積算内訳（販促）'!G585))</f>
        <v/>
      </c>
      <c r="H586" s="755" t="str">
        <f>IF($C$577="","",IF('⑧1.活動計画変更（販促）'!$C$120="変更",'⑦2.変更活動積算内訳（販促）'!O586,'①7.積算内訳（販促）'!H585))</f>
        <v/>
      </c>
      <c r="I586" s="1781"/>
      <c r="J586" s="273" t="s">
        <v>154</v>
      </c>
      <c r="K586" s="274"/>
      <c r="L586" s="289" t="str">
        <f t="shared" si="117"/>
        <v/>
      </c>
      <c r="M586" s="275"/>
      <c r="N586" s="275"/>
      <c r="O586" s="275"/>
      <c r="P586" s="1368"/>
      <c r="Q586" s="1375"/>
      <c r="R586" s="1376"/>
      <c r="S586" s="268"/>
      <c r="T586" s="270"/>
      <c r="U586" s="180"/>
    </row>
    <row r="587" spans="2:21" ht="37.5" hidden="1" customHeight="1">
      <c r="B587" s="285" t="str">
        <f>IF('⑧1.活動計画変更（販促）'!B122="","",'⑧1.活動計画変更（販促）'!B122)</f>
        <v/>
      </c>
      <c r="C587" s="1359" t="str">
        <f>IF(B587="","",IF('⑧1.活動計画変更（販促）'!D122="","",'⑧1.活動計画変更（販促）'!D122))</f>
        <v/>
      </c>
      <c r="D587" s="1360"/>
      <c r="E587" s="286">
        <f>SUM(E588:E596)</f>
        <v>0</v>
      </c>
      <c r="F587" s="286">
        <f>SUM(F588:F596)</f>
        <v>0</v>
      </c>
      <c r="G587" s="286">
        <f>SUM(G588:G596)</f>
        <v>0</v>
      </c>
      <c r="H587" s="757">
        <f>SUM(H588:H596)</f>
        <v>0</v>
      </c>
      <c r="I587" s="760" t="str">
        <f>IF('⑧1.活動計画変更（販促）'!C123="変更",'⑧1.活動計画変更（販促）'!B122,IF('⑧1.活動計画変更（販促）'!C123="中止",'⑧1.活動計画変更（販促）'!B122,""))</f>
        <v/>
      </c>
      <c r="J587" s="1377" t="str">
        <f>IF('⑧1.活動計画変更（販促）'!C123="変更",'⑧1.活動計画変更（販促）'!D123,"")</f>
        <v/>
      </c>
      <c r="K587" s="1378"/>
      <c r="L587" s="284" t="str">
        <f>IF(SUM(L588:L596)=0,"",SUM(L588:L596))</f>
        <v/>
      </c>
      <c r="M587" s="284" t="str">
        <f>IF(SUM(M588:M596)=0,"",SUM(M588:M596))</f>
        <v/>
      </c>
      <c r="N587" s="284" t="str">
        <f>IF(SUM(N588:N596)=0,"",SUM(N588:N596))</f>
        <v/>
      </c>
      <c r="O587" s="284" t="str">
        <f>IF(SUM(O588:O596)=0,"",SUM(O588:O596))</f>
        <v/>
      </c>
      <c r="P587" s="277"/>
      <c r="Q587" s="1379"/>
      <c r="R587" s="1380"/>
      <c r="S587" s="259"/>
      <c r="T587" s="257"/>
      <c r="U587" s="180"/>
    </row>
    <row r="588" spans="2:21" ht="18.75" hidden="1" customHeight="1">
      <c r="B588" s="1363"/>
      <c r="C588" s="260" t="s">
        <v>147</v>
      </c>
      <c r="D588" s="261"/>
      <c r="E588" s="287">
        <f>SUM(F588:H588)</f>
        <v>0</v>
      </c>
      <c r="F588" s="287" t="str">
        <f>IF($C$587="","",IF('⑧1.活動計画変更（販促）'!$C$122="変更",'⑦2.変更活動積算内訳（販促）'!M588,'①7.積算内訳（販促）'!F587))</f>
        <v/>
      </c>
      <c r="G588" s="287" t="str">
        <f>IF($C$587="","",IF('⑧1.活動計画変更（販促）'!$C$122="変更",'⑦2.変更活動積算内訳（販促）'!N588,'①7.積算内訳（販促）'!G587))</f>
        <v/>
      </c>
      <c r="H588" s="752" t="str">
        <f>IF($C$587="","",IF('⑧1.活動計画変更（販促）'!$C$122="変更",'⑦2.変更活動積算内訳（販促）'!O588,'①7.積算内訳（販促）'!H587))</f>
        <v/>
      </c>
      <c r="I588" s="1779" t="str">
        <f>IF('⑧1.活動計画変更（販促）'!C123="選択","",IF('⑧1.活動計画変更（販促）'!C123="変更",'⑧1.活動計画変更（販促）'!C123,IF('⑧1.活動計画変更（販促）'!C123="中止","中止","")))</f>
        <v/>
      </c>
      <c r="J588" s="260" t="s">
        <v>147</v>
      </c>
      <c r="K588" s="261"/>
      <c r="L588" s="287" t="str">
        <f>IF(SUM(M588:O588)=0,"",SUM(M588:O588))</f>
        <v/>
      </c>
      <c r="M588" s="262"/>
      <c r="N588" s="262"/>
      <c r="O588" s="262"/>
      <c r="P588" s="1366"/>
      <c r="Q588" s="1369"/>
      <c r="R588" s="1370"/>
      <c r="S588" s="268"/>
      <c r="T588" s="270"/>
      <c r="U588" s="180"/>
    </row>
    <row r="589" spans="2:21" ht="18.75" hidden="1" customHeight="1">
      <c r="B589" s="1364"/>
      <c r="C589" s="264" t="s">
        <v>148</v>
      </c>
      <c r="D589" s="265"/>
      <c r="E589" s="288">
        <f t="shared" ref="E589:E595" si="118">SUM(F589:H589)</f>
        <v>0</v>
      </c>
      <c r="F589" s="288" t="str">
        <f>IF($C$587="","",IF('⑧1.活動計画変更（販促）'!$C$122="変更",'⑦2.変更活動積算内訳（販促）'!M589,'①7.積算内訳（販促）'!F588))</f>
        <v/>
      </c>
      <c r="G589" s="288" t="str">
        <f>IF($C$587="","",IF('⑧1.活動計画変更（販促）'!$C$122="変更",'⑦2.変更活動積算内訳（販促）'!N589,'①7.積算内訳（販促）'!G588))</f>
        <v/>
      </c>
      <c r="H589" s="753" t="str">
        <f>IF($C$587="","",IF('⑧1.活動計画変更（販促）'!$C$122="変更",'⑦2.変更活動積算内訳（販促）'!O589,'①7.積算内訳（販促）'!H588))</f>
        <v/>
      </c>
      <c r="I589" s="1780"/>
      <c r="J589" s="264" t="s">
        <v>148</v>
      </c>
      <c r="K589" s="265"/>
      <c r="L589" s="288" t="str">
        <f t="shared" ref="L589:L596" si="119">IF(SUM(M589:O589)=0,"",SUM(M589:O589))</f>
        <v/>
      </c>
      <c r="M589" s="266"/>
      <c r="N589" s="266"/>
      <c r="O589" s="266"/>
      <c r="P589" s="1367"/>
      <c r="Q589" s="1371"/>
      <c r="R589" s="1372"/>
      <c r="S589" s="259"/>
      <c r="T589" s="257"/>
      <c r="U589" s="180"/>
    </row>
    <row r="590" spans="2:21" ht="18.75" hidden="1" customHeight="1">
      <c r="B590" s="1364"/>
      <c r="C590" s="264" t="s">
        <v>149</v>
      </c>
      <c r="D590" s="265"/>
      <c r="E590" s="288">
        <f t="shared" si="118"/>
        <v>0</v>
      </c>
      <c r="F590" s="288" t="str">
        <f>IF($C$587="","",IF('⑧1.活動計画変更（販促）'!$C$122="変更",'⑦2.変更活動積算内訳（販促）'!M590,'①7.積算内訳（販促）'!F589))</f>
        <v/>
      </c>
      <c r="G590" s="288" t="str">
        <f>IF($C$587="","",IF('⑧1.活動計画変更（販促）'!$C$122="変更",'⑦2.変更活動積算内訳（販促）'!N590,'①7.積算内訳（販促）'!G589))</f>
        <v/>
      </c>
      <c r="H590" s="753" t="str">
        <f>IF($C$587="","",IF('⑧1.活動計画変更（販促）'!$C$122="変更",'⑦2.変更活動積算内訳（販促）'!O590,'①7.積算内訳（販促）'!H589))</f>
        <v/>
      </c>
      <c r="I590" s="1780"/>
      <c r="J590" s="264" t="s">
        <v>149</v>
      </c>
      <c r="K590" s="265"/>
      <c r="L590" s="288" t="str">
        <f t="shared" si="119"/>
        <v/>
      </c>
      <c r="M590" s="266"/>
      <c r="N590" s="266"/>
      <c r="O590" s="266"/>
      <c r="P590" s="1367"/>
      <c r="Q590" s="1371"/>
      <c r="R590" s="1372"/>
      <c r="S590" s="259"/>
      <c r="T590" s="257"/>
      <c r="U590" s="180"/>
    </row>
    <row r="591" spans="2:21" ht="18.75" hidden="1" customHeight="1">
      <c r="B591" s="1364"/>
      <c r="C591" s="269" t="s">
        <v>150</v>
      </c>
      <c r="D591" s="265"/>
      <c r="E591" s="288">
        <f t="shared" si="118"/>
        <v>0</v>
      </c>
      <c r="F591" s="288" t="str">
        <f>IF($C$587="","",IF('⑧1.活動計画変更（販促）'!$C$122="変更",'⑦2.変更活動積算内訳（販促）'!M591,'①7.積算内訳（販促）'!F590))</f>
        <v/>
      </c>
      <c r="G591" s="288" t="str">
        <f>IF($C$587="","",IF('⑧1.活動計画変更（販促）'!$C$122="変更",'⑦2.変更活動積算内訳（販促）'!N591,'①7.積算内訳（販促）'!G590))</f>
        <v/>
      </c>
      <c r="H591" s="753" t="str">
        <f>IF($C$587="","",IF('⑧1.活動計画変更（販促）'!$C$122="変更",'⑦2.変更活動積算内訳（販促）'!O591,'①7.積算内訳（販促）'!H590))</f>
        <v/>
      </c>
      <c r="I591" s="1780"/>
      <c r="J591" s="269" t="s">
        <v>150</v>
      </c>
      <c r="K591" s="265"/>
      <c r="L591" s="288" t="str">
        <f t="shared" si="119"/>
        <v/>
      </c>
      <c r="M591" s="266"/>
      <c r="N591" s="266"/>
      <c r="O591" s="266"/>
      <c r="P591" s="1367"/>
      <c r="Q591" s="1371"/>
      <c r="R591" s="1372"/>
      <c r="S591" s="259"/>
      <c r="T591" s="257"/>
      <c r="U591" s="180"/>
    </row>
    <row r="592" spans="2:21" ht="18.75" hidden="1" customHeight="1">
      <c r="B592" s="1364"/>
      <c r="C592" s="264" t="s">
        <v>151</v>
      </c>
      <c r="D592" s="265"/>
      <c r="E592" s="288">
        <f t="shared" si="118"/>
        <v>0</v>
      </c>
      <c r="F592" s="288" t="str">
        <f>IF($C$587="","",IF('⑧1.活動計画変更（販促）'!$C$122="変更",'⑦2.変更活動積算内訳（販促）'!M592,'①7.積算内訳（販促）'!F591))</f>
        <v/>
      </c>
      <c r="G592" s="288" t="str">
        <f>IF($C$587="","",IF('⑧1.活動計画変更（販促）'!$C$122="変更",'⑦2.変更活動積算内訳（販促）'!N592,'①7.積算内訳（販促）'!G591))</f>
        <v/>
      </c>
      <c r="H592" s="753" t="str">
        <f>IF($C$587="","",IF('⑧1.活動計画変更（販促）'!$C$122="変更",'⑦2.変更活動積算内訳（販促）'!O592,'①7.積算内訳（販促）'!H591))</f>
        <v/>
      </c>
      <c r="I592" s="1780"/>
      <c r="J592" s="264" t="s">
        <v>151</v>
      </c>
      <c r="K592" s="265"/>
      <c r="L592" s="288" t="str">
        <f t="shared" si="119"/>
        <v/>
      </c>
      <c r="M592" s="266"/>
      <c r="N592" s="266"/>
      <c r="O592" s="266"/>
      <c r="P592" s="1367"/>
      <c r="Q592" s="1371"/>
      <c r="R592" s="1372"/>
      <c r="S592" s="268"/>
      <c r="T592" s="270"/>
      <c r="U592" s="180"/>
    </row>
    <row r="593" spans="2:21" ht="18.75" hidden="1" customHeight="1">
      <c r="B593" s="1364"/>
      <c r="C593" s="264" t="s">
        <v>152</v>
      </c>
      <c r="D593" s="265"/>
      <c r="E593" s="288">
        <f t="shared" si="118"/>
        <v>0</v>
      </c>
      <c r="F593" s="754" t="str">
        <f>IF($C$587="","",IF('⑧1.活動計画変更（販促）'!$C$122="変更",'⑦2.変更活動積算内訳（販促）'!M593,'①7.積算内訳（販促）'!F592))</f>
        <v/>
      </c>
      <c r="G593" s="754" t="str">
        <f>IF($C$587="","",IF('⑧1.活動計画変更（販促）'!$C$122="変更",'⑦2.変更活動積算内訳（販促）'!N593,'①7.積算内訳（販促）'!G592))</f>
        <v/>
      </c>
      <c r="H593" s="753" t="str">
        <f>IF($C$587="","",IF('⑧1.活動計画変更（販促）'!$C$122="変更",'⑦2.変更活動積算内訳（販促）'!O593,'①7.積算内訳（販促）'!H592))</f>
        <v/>
      </c>
      <c r="I593" s="1780"/>
      <c r="J593" s="264" t="s">
        <v>152</v>
      </c>
      <c r="K593" s="265"/>
      <c r="L593" s="288" t="str">
        <f t="shared" si="119"/>
        <v/>
      </c>
      <c r="M593" s="278"/>
      <c r="N593" s="278"/>
      <c r="O593" s="278"/>
      <c r="P593" s="1367"/>
      <c r="Q593" s="1371"/>
      <c r="R593" s="1372"/>
      <c r="S593" s="268"/>
      <c r="T593" s="270"/>
      <c r="U593" s="180"/>
    </row>
    <row r="594" spans="2:21" ht="18.75" hidden="1" customHeight="1">
      <c r="B594" s="1364"/>
      <c r="C594" s="272" t="s">
        <v>631</v>
      </c>
      <c r="D594" s="265"/>
      <c r="E594" s="288">
        <f t="shared" si="118"/>
        <v>0</v>
      </c>
      <c r="F594" s="288" t="str">
        <f>IF($C$587="","",IF('⑧1.活動計画変更（販促）'!$C$122="変更",'⑦2.変更活動積算内訳（販促）'!M594,'①7.積算内訳（販促）'!F593))</f>
        <v/>
      </c>
      <c r="G594" s="288" t="str">
        <f>IF($C$587="","",IF('⑧1.活動計画変更（販促）'!$C$122="変更",'⑦2.変更活動積算内訳（販促）'!N594,'①7.積算内訳（販促）'!G593))</f>
        <v/>
      </c>
      <c r="H594" s="753" t="str">
        <f>IF($C$587="","",IF('⑧1.活動計画変更（販促）'!$C$122="変更",'⑦2.変更活動積算内訳（販促）'!O594,'①7.積算内訳（販促）'!H593))</f>
        <v/>
      </c>
      <c r="I594" s="1780"/>
      <c r="J594" s="272" t="s">
        <v>631</v>
      </c>
      <c r="K594" s="265"/>
      <c r="L594" s="288" t="str">
        <f t="shared" si="119"/>
        <v/>
      </c>
      <c r="M594" s="266"/>
      <c r="N594" s="266"/>
      <c r="O594" s="266"/>
      <c r="P594" s="1367"/>
      <c r="Q594" s="1371"/>
      <c r="R594" s="1372"/>
      <c r="S594" s="268"/>
      <c r="T594" s="270"/>
      <c r="U594" s="180"/>
    </row>
    <row r="595" spans="2:21" ht="18.75" hidden="1" customHeight="1">
      <c r="B595" s="1364"/>
      <c r="C595" s="264" t="s">
        <v>153</v>
      </c>
      <c r="D595" s="749"/>
      <c r="E595" s="288">
        <f t="shared" si="118"/>
        <v>0</v>
      </c>
      <c r="F595" s="288" t="str">
        <f>IF($C$587="","",IF('⑧1.活動計画変更（販促）'!$C$122="変更",'⑦2.変更活動積算内訳（販促）'!M595,'①7.積算内訳（販促）'!F594))</f>
        <v/>
      </c>
      <c r="G595" s="288" t="str">
        <f>IF($C$587="","",IF('⑧1.活動計画変更（販促）'!$C$122="変更",'⑦2.変更活動積算内訳（販促）'!N595,'①7.積算内訳（販促）'!G594))</f>
        <v/>
      </c>
      <c r="H595" s="753" t="str">
        <f>IF($C$587="","",IF('⑧1.活動計画変更（販促）'!$C$122="変更",'⑦2.変更活動積算内訳（販促）'!O595,'①7.積算内訳（販促）'!H594))</f>
        <v/>
      </c>
      <c r="I595" s="1780"/>
      <c r="J595" s="264" t="s">
        <v>153</v>
      </c>
      <c r="K595" s="265"/>
      <c r="L595" s="288" t="str">
        <f t="shared" si="119"/>
        <v/>
      </c>
      <c r="M595" s="266"/>
      <c r="N595" s="266"/>
      <c r="O595" s="266"/>
      <c r="P595" s="1367"/>
      <c r="Q595" s="1371"/>
      <c r="R595" s="1372"/>
      <c r="S595" s="268"/>
      <c r="T595" s="270"/>
      <c r="U595" s="180"/>
    </row>
    <row r="596" spans="2:21" ht="18.75" hidden="1" customHeight="1" thickBot="1">
      <c r="B596" s="1364"/>
      <c r="C596" s="837" t="s">
        <v>154</v>
      </c>
      <c r="D596" s="758" t="str">
        <f>IF('①7.積算内訳（販促）'!D595="","",'①7.積算内訳（販促）'!D595)</f>
        <v/>
      </c>
      <c r="E596" s="761">
        <f>SUM(F596:H596)</f>
        <v>0</v>
      </c>
      <c r="F596" s="289" t="str">
        <f>IF($C$587="","",IF('⑧1.活動計画変更（販促）'!$C$122="変更",'⑦2.変更活動積算内訳（販促）'!M596,'①7.積算内訳（販促）'!F595))</f>
        <v/>
      </c>
      <c r="G596" s="289" t="str">
        <f>IF($C$587="","",IF('⑧1.活動計画変更（販促）'!$C$122="変更",'⑦2.変更活動積算内訳（販促）'!N596,'①7.積算内訳（販促）'!G595))</f>
        <v/>
      </c>
      <c r="H596" s="755" t="str">
        <f>IF($C$587="","",IF('⑧1.活動計画変更（販促）'!$C$122="変更",'⑦2.変更活動積算内訳（販促）'!O596,'①7.積算内訳（販促）'!H595))</f>
        <v/>
      </c>
      <c r="I596" s="1781"/>
      <c r="J596" s="273" t="s">
        <v>154</v>
      </c>
      <c r="K596" s="274"/>
      <c r="L596" s="761" t="str">
        <f t="shared" si="119"/>
        <v/>
      </c>
      <c r="M596" s="748"/>
      <c r="N596" s="748"/>
      <c r="O596" s="748"/>
      <c r="P596" s="1367"/>
      <c r="Q596" s="1404"/>
      <c r="R596" s="1405"/>
      <c r="S596" s="268"/>
      <c r="T596" s="270"/>
      <c r="U596" s="180"/>
    </row>
    <row r="597" spans="2:21" ht="37.5" hidden="1" customHeight="1">
      <c r="B597" s="285" t="str">
        <f>IF('⑧1.活動計画変更（販促）'!B124="","",'⑧1.活動計画変更（販促）'!B124)</f>
        <v/>
      </c>
      <c r="C597" s="1359" t="str">
        <f>IF(B597="","",IF('⑧1.活動計画変更（販促）'!D124="","",'⑧1.活動計画変更（販促）'!D124))</f>
        <v/>
      </c>
      <c r="D597" s="1360"/>
      <c r="E597" s="286">
        <f>SUM(E598:E606)</f>
        <v>0</v>
      </c>
      <c r="F597" s="286">
        <f>SUM(F598:F606)</f>
        <v>0</v>
      </c>
      <c r="G597" s="286">
        <f>SUM(G598:G606)</f>
        <v>0</v>
      </c>
      <c r="H597" s="757">
        <f>SUM(H598:H606)</f>
        <v>0</v>
      </c>
      <c r="I597" s="760" t="str">
        <f>IF('⑧1.活動計画変更（販促）'!C125="変更",'⑧1.活動計画変更（販促）'!B124,IF('⑧1.活動計画変更（販促）'!C125="中止",'⑧1.活動計画変更（販促）'!B124,""))</f>
        <v/>
      </c>
      <c r="J597" s="1377" t="str">
        <f>IF('⑧1.活動計画変更（販促）'!C125="変更",'⑧1.活動計画変更（販促）'!D125,"")</f>
        <v/>
      </c>
      <c r="K597" s="1378"/>
      <c r="L597" s="286" t="str">
        <f>IF(SUM(L598:L606)=0,"",SUM(L598:L606))</f>
        <v/>
      </c>
      <c r="M597" s="286" t="str">
        <f>IF(SUM(M598:M606)=0,"",SUM(M598:M606))</f>
        <v/>
      </c>
      <c r="N597" s="286" t="str">
        <f>IF(SUM(N598:N606)=0,"",SUM(N598:N606))</f>
        <v/>
      </c>
      <c r="O597" s="286" t="str">
        <f>IF(SUM(O598:O606)=0,"",SUM(O598:O606))</f>
        <v/>
      </c>
      <c r="P597" s="280"/>
      <c r="Q597" s="1361"/>
      <c r="R597" s="1362"/>
      <c r="S597" s="259"/>
      <c r="T597" s="257"/>
      <c r="U597" s="180"/>
    </row>
    <row r="598" spans="2:21" ht="18.75" hidden="1" customHeight="1">
      <c r="B598" s="1363"/>
      <c r="C598" s="260" t="s">
        <v>147</v>
      </c>
      <c r="D598" s="261"/>
      <c r="E598" s="287">
        <f>SUM(F598:H598)</f>
        <v>0</v>
      </c>
      <c r="F598" s="287" t="str">
        <f>IF($C$597="","",IF('⑧1.活動計画変更（販促）'!$C$124="変更",'⑦2.変更活動積算内訳（販促）'!M598,'①7.積算内訳（販促）'!F597))</f>
        <v/>
      </c>
      <c r="G598" s="287" t="str">
        <f>IF($C$597="","",IF('⑧1.活動計画変更（販促）'!$C$124="変更",'⑦2.変更活動積算内訳（販促）'!N598,'①7.積算内訳（販促）'!G597))</f>
        <v/>
      </c>
      <c r="H598" s="752" t="str">
        <f>IF($C$597="","",IF('⑧1.活動計画変更（販促）'!$C$124="変更",'⑦2.変更活動積算内訳（販促）'!O598,'①7.積算内訳（販促）'!H597))</f>
        <v/>
      </c>
      <c r="I598" s="1779" t="str">
        <f>IF('⑧1.活動計画変更（販促）'!C125="選択","",IF('⑧1.活動計画変更（販促）'!C125="変更",'⑧1.活動計画変更（販促）'!C125,IF('⑧1.活動計画変更（販促）'!C125="中止","中止","")))</f>
        <v/>
      </c>
      <c r="J598" s="260" t="s">
        <v>147</v>
      </c>
      <c r="K598" s="261"/>
      <c r="L598" s="287" t="str">
        <f>IF(SUM(M598:O598)=0,"",SUM(M598:O598))</f>
        <v/>
      </c>
      <c r="M598" s="262"/>
      <c r="N598" s="262"/>
      <c r="O598" s="262"/>
      <c r="P598" s="1366"/>
      <c r="Q598" s="1369"/>
      <c r="R598" s="1370"/>
      <c r="S598" s="268"/>
      <c r="T598" s="270"/>
      <c r="U598" s="180"/>
    </row>
    <row r="599" spans="2:21" ht="18.75" hidden="1" customHeight="1">
      <c r="B599" s="1364"/>
      <c r="C599" s="264" t="s">
        <v>148</v>
      </c>
      <c r="D599" s="265"/>
      <c r="E599" s="288">
        <f t="shared" ref="E599:E605" si="120">SUM(F599:H599)</f>
        <v>0</v>
      </c>
      <c r="F599" s="288" t="str">
        <f>IF($C$597="","",IF('⑧1.活動計画変更（販促）'!$C$124="変更",'⑦2.変更活動積算内訳（販促）'!M599,'①7.積算内訳（販促）'!F598))</f>
        <v/>
      </c>
      <c r="G599" s="288" t="str">
        <f>IF($C$597="","",IF('⑧1.活動計画変更（販促）'!$C$124="変更",'⑦2.変更活動積算内訳（販促）'!N599,'①7.積算内訳（販促）'!G598))</f>
        <v/>
      </c>
      <c r="H599" s="753" t="str">
        <f>IF($C$597="","",IF('⑧1.活動計画変更（販促）'!$C$124="変更",'⑦2.変更活動積算内訳（販促）'!O599,'①7.積算内訳（販促）'!H598))</f>
        <v/>
      </c>
      <c r="I599" s="1780"/>
      <c r="J599" s="264" t="s">
        <v>148</v>
      </c>
      <c r="K599" s="265"/>
      <c r="L599" s="288" t="str">
        <f t="shared" ref="L599:L606" si="121">IF(SUM(M599:O599)=0,"",SUM(M599:O599))</f>
        <v/>
      </c>
      <c r="M599" s="266"/>
      <c r="N599" s="266"/>
      <c r="O599" s="266"/>
      <c r="P599" s="1367"/>
      <c r="Q599" s="1371"/>
      <c r="R599" s="1372"/>
      <c r="S599" s="259"/>
      <c r="T599" s="257"/>
      <c r="U599" s="180"/>
    </row>
    <row r="600" spans="2:21" ht="18.75" hidden="1" customHeight="1">
      <c r="B600" s="1364"/>
      <c r="C600" s="264" t="s">
        <v>149</v>
      </c>
      <c r="D600" s="265"/>
      <c r="E600" s="288">
        <f t="shared" si="120"/>
        <v>0</v>
      </c>
      <c r="F600" s="288" t="str">
        <f>IF($C$597="","",IF('⑧1.活動計画変更（販促）'!$C$124="変更",'⑦2.変更活動積算内訳（販促）'!M600,'①7.積算内訳（販促）'!F599))</f>
        <v/>
      </c>
      <c r="G600" s="288" t="str">
        <f>IF($C$597="","",IF('⑧1.活動計画変更（販促）'!$C$124="変更",'⑦2.変更活動積算内訳（販促）'!N600,'①7.積算内訳（販促）'!G599))</f>
        <v/>
      </c>
      <c r="H600" s="753" t="str">
        <f>IF($C$597="","",IF('⑧1.活動計画変更（販促）'!$C$124="変更",'⑦2.変更活動積算内訳（販促）'!O600,'①7.積算内訳（販促）'!H599))</f>
        <v/>
      </c>
      <c r="I600" s="1780"/>
      <c r="J600" s="264" t="s">
        <v>149</v>
      </c>
      <c r="K600" s="265"/>
      <c r="L600" s="288" t="str">
        <f t="shared" si="121"/>
        <v/>
      </c>
      <c r="M600" s="266"/>
      <c r="N600" s="266"/>
      <c r="O600" s="266"/>
      <c r="P600" s="1367"/>
      <c r="Q600" s="1371"/>
      <c r="R600" s="1372"/>
      <c r="S600" s="259"/>
      <c r="T600" s="257"/>
      <c r="U600" s="180"/>
    </row>
    <row r="601" spans="2:21" ht="18.75" hidden="1" customHeight="1">
      <c r="B601" s="1364"/>
      <c r="C601" s="269" t="s">
        <v>150</v>
      </c>
      <c r="D601" s="265"/>
      <c r="E601" s="288">
        <f t="shared" si="120"/>
        <v>0</v>
      </c>
      <c r="F601" s="288" t="str">
        <f>IF($C$597="","",IF('⑧1.活動計画変更（販促）'!$C$124="変更",'⑦2.変更活動積算内訳（販促）'!M601,'①7.積算内訳（販促）'!F600))</f>
        <v/>
      </c>
      <c r="G601" s="288" t="str">
        <f>IF($C$597="","",IF('⑧1.活動計画変更（販促）'!$C$124="変更",'⑦2.変更活動積算内訳（販促）'!N601,'①7.積算内訳（販促）'!G600))</f>
        <v/>
      </c>
      <c r="H601" s="753" t="str">
        <f>IF($C$597="","",IF('⑧1.活動計画変更（販促）'!$C$124="変更",'⑦2.変更活動積算内訳（販促）'!O601,'①7.積算内訳（販促）'!H600))</f>
        <v/>
      </c>
      <c r="I601" s="1780"/>
      <c r="J601" s="269" t="s">
        <v>150</v>
      </c>
      <c r="K601" s="265"/>
      <c r="L601" s="288" t="str">
        <f t="shared" si="121"/>
        <v/>
      </c>
      <c r="M601" s="266"/>
      <c r="N601" s="266"/>
      <c r="O601" s="266"/>
      <c r="P601" s="1367"/>
      <c r="Q601" s="1371"/>
      <c r="R601" s="1372"/>
      <c r="S601" s="259"/>
      <c r="T601" s="257"/>
      <c r="U601" s="180"/>
    </row>
    <row r="602" spans="2:21" ht="18.75" hidden="1" customHeight="1">
      <c r="B602" s="1364"/>
      <c r="C602" s="264" t="s">
        <v>151</v>
      </c>
      <c r="D602" s="265"/>
      <c r="E602" s="288">
        <f t="shared" si="120"/>
        <v>0</v>
      </c>
      <c r="F602" s="288" t="str">
        <f>IF($C$597="","",IF('⑧1.活動計画変更（販促）'!$C$124="変更",'⑦2.変更活動積算内訳（販促）'!M602,'①7.積算内訳（販促）'!F601))</f>
        <v/>
      </c>
      <c r="G602" s="288" t="str">
        <f>IF($C$597="","",IF('⑧1.活動計画変更（販促）'!$C$124="変更",'⑦2.変更活動積算内訳（販促）'!N602,'①7.積算内訳（販促）'!G601))</f>
        <v/>
      </c>
      <c r="H602" s="753" t="str">
        <f>IF($C$597="","",IF('⑧1.活動計画変更（販促）'!$C$124="変更",'⑦2.変更活動積算内訳（販促）'!O602,'①7.積算内訳（販促）'!H601))</f>
        <v/>
      </c>
      <c r="I602" s="1780"/>
      <c r="J602" s="264" t="s">
        <v>151</v>
      </c>
      <c r="K602" s="265"/>
      <c r="L602" s="288" t="str">
        <f t="shared" si="121"/>
        <v/>
      </c>
      <c r="M602" s="266"/>
      <c r="N602" s="266"/>
      <c r="O602" s="266"/>
      <c r="P602" s="1367"/>
      <c r="Q602" s="1371"/>
      <c r="R602" s="1372"/>
      <c r="S602" s="268"/>
      <c r="T602" s="270"/>
      <c r="U602" s="180"/>
    </row>
    <row r="603" spans="2:21" ht="18.75" hidden="1" customHeight="1">
      <c r="B603" s="1364"/>
      <c r="C603" s="264" t="s">
        <v>152</v>
      </c>
      <c r="D603" s="265"/>
      <c r="E603" s="288">
        <f t="shared" si="120"/>
        <v>0</v>
      </c>
      <c r="F603" s="754" t="str">
        <f>IF($C$597="","",IF('⑧1.活動計画変更（販促）'!$C$124="変更",'⑦2.変更活動積算内訳（販促）'!M603,'①7.積算内訳（販促）'!F602))</f>
        <v/>
      </c>
      <c r="G603" s="754" t="str">
        <f>IF($C$597="","",IF('⑧1.活動計画変更（販促）'!$C$124="変更",'⑦2.変更活動積算内訳（販促）'!N603,'①7.積算内訳（販促）'!G602))</f>
        <v/>
      </c>
      <c r="H603" s="753" t="str">
        <f>IF($C$597="","",IF('⑧1.活動計画変更（販促）'!$C$124="変更",'⑦2.変更活動積算内訳（販促）'!O603,'①7.積算内訳（販促）'!H602))</f>
        <v/>
      </c>
      <c r="I603" s="1780"/>
      <c r="J603" s="264" t="s">
        <v>152</v>
      </c>
      <c r="K603" s="265"/>
      <c r="L603" s="288" t="str">
        <f t="shared" si="121"/>
        <v/>
      </c>
      <c r="M603" s="278"/>
      <c r="N603" s="278"/>
      <c r="O603" s="278"/>
      <c r="P603" s="1367"/>
      <c r="Q603" s="1373"/>
      <c r="R603" s="1374"/>
      <c r="S603" s="268"/>
      <c r="T603" s="270"/>
      <c r="U603" s="180"/>
    </row>
    <row r="604" spans="2:21" ht="18.75" hidden="1" customHeight="1">
      <c r="B604" s="1364"/>
      <c r="C604" s="272" t="s">
        <v>631</v>
      </c>
      <c r="D604" s="265"/>
      <c r="E604" s="288">
        <f t="shared" si="120"/>
        <v>0</v>
      </c>
      <c r="F604" s="288" t="str">
        <f>IF($C$597="","",IF('⑧1.活動計画変更（販促）'!$C$124="変更",'⑦2.変更活動積算内訳（販促）'!M604,'①7.積算内訳（販促）'!F603))</f>
        <v/>
      </c>
      <c r="G604" s="288" t="str">
        <f>IF($C$597="","",IF('⑧1.活動計画変更（販促）'!$C$124="変更",'⑦2.変更活動積算内訳（販促）'!N604,'①7.積算内訳（販促）'!G603))</f>
        <v/>
      </c>
      <c r="H604" s="753" t="str">
        <f>IF($C$597="","",IF('⑧1.活動計画変更（販促）'!$C$124="変更",'⑦2.変更活動積算内訳（販促）'!O604,'①7.積算内訳（販促）'!H603))</f>
        <v/>
      </c>
      <c r="I604" s="1780"/>
      <c r="J604" s="272" t="s">
        <v>631</v>
      </c>
      <c r="K604" s="265"/>
      <c r="L604" s="288" t="str">
        <f t="shared" si="121"/>
        <v/>
      </c>
      <c r="M604" s="266"/>
      <c r="N604" s="266"/>
      <c r="O604" s="266"/>
      <c r="P604" s="1367"/>
      <c r="Q604" s="1371"/>
      <c r="R604" s="1372"/>
      <c r="S604" s="268"/>
      <c r="T604" s="270"/>
      <c r="U604" s="180"/>
    </row>
    <row r="605" spans="2:21" ht="18.75" hidden="1" customHeight="1">
      <c r="B605" s="1364"/>
      <c r="C605" s="264" t="s">
        <v>153</v>
      </c>
      <c r="D605" s="265"/>
      <c r="E605" s="288">
        <f t="shared" si="120"/>
        <v>0</v>
      </c>
      <c r="F605" s="288" t="str">
        <f>IF($C$597="","",IF('⑧1.活動計画変更（販促）'!$C$124="変更",'⑦2.変更活動積算内訳（販促）'!M605,'①7.積算内訳（販促）'!F604))</f>
        <v/>
      </c>
      <c r="G605" s="288" t="str">
        <f>IF($C$597="","",IF('⑧1.活動計画変更（販促）'!$C$124="変更",'⑦2.変更活動積算内訳（販促）'!N605,'①7.積算内訳（販促）'!G604))</f>
        <v/>
      </c>
      <c r="H605" s="753" t="str">
        <f>IF($C$597="","",IF('⑧1.活動計画変更（販促）'!$C$124="変更",'⑦2.変更活動積算内訳（販促）'!O605,'①7.積算内訳（販促）'!H604))</f>
        <v/>
      </c>
      <c r="I605" s="1780"/>
      <c r="J605" s="264" t="s">
        <v>153</v>
      </c>
      <c r="K605" s="265"/>
      <c r="L605" s="288" t="str">
        <f t="shared" si="121"/>
        <v/>
      </c>
      <c r="M605" s="266"/>
      <c r="N605" s="266"/>
      <c r="O605" s="266"/>
      <c r="P605" s="1367"/>
      <c r="Q605" s="1371"/>
      <c r="R605" s="1372"/>
      <c r="S605" s="268"/>
      <c r="T605" s="270"/>
      <c r="U605" s="180"/>
    </row>
    <row r="606" spans="2:21" ht="18.75" hidden="1" customHeight="1" thickBot="1">
      <c r="B606" s="1365"/>
      <c r="C606" s="273" t="s">
        <v>154</v>
      </c>
      <c r="D606" s="758" t="str">
        <f>IF('①7.積算内訳（販促）'!D605="","",'①7.積算内訳（販促）'!D605)</f>
        <v/>
      </c>
      <c r="E606" s="289">
        <f>SUM(F606:H606)</f>
        <v>0</v>
      </c>
      <c r="F606" s="289" t="str">
        <f>IF($C$597="","",IF('⑧1.活動計画変更（販促）'!$C$124="変更",'⑦2.変更活動積算内訳（販促）'!M606,'①7.積算内訳（販促）'!F605))</f>
        <v/>
      </c>
      <c r="G606" s="289" t="str">
        <f>IF($C$597="","",IF('⑧1.活動計画変更（販促）'!$C$124="変更",'⑦2.変更活動積算内訳（販促）'!N606,'①7.積算内訳（販促）'!G605))</f>
        <v/>
      </c>
      <c r="H606" s="755" t="str">
        <f>IF($C$597="","",IF('⑧1.活動計画変更（販促）'!$C$124="変更",'⑦2.変更活動積算内訳（販促）'!O606,'①7.積算内訳（販促）'!H605))</f>
        <v/>
      </c>
      <c r="I606" s="1781"/>
      <c r="J606" s="273" t="s">
        <v>154</v>
      </c>
      <c r="K606" s="274"/>
      <c r="L606" s="289" t="str">
        <f t="shared" si="121"/>
        <v/>
      </c>
      <c r="M606" s="275"/>
      <c r="N606" s="275"/>
      <c r="O606" s="275"/>
      <c r="P606" s="1368"/>
      <c r="Q606" s="1375"/>
      <c r="R606" s="1376"/>
      <c r="S606" s="268"/>
      <c r="T606" s="270"/>
      <c r="U606" s="180"/>
    </row>
    <row r="607" spans="2:21" ht="40.5" hidden="1" customHeight="1">
      <c r="B607" s="285" t="str">
        <f>IF('⑧1.活動計画変更（販促）'!B126="","",'⑧1.活動計画変更（販促）'!B126)</f>
        <v/>
      </c>
      <c r="C607" s="1359" t="str">
        <f>IF(B607="","",IF('⑧1.活動計画変更（販促）'!D126="","",'⑧1.活動計画変更（販促）'!D126))</f>
        <v/>
      </c>
      <c r="D607" s="1360"/>
      <c r="E607" s="286">
        <f>SUM(E608:E616)</f>
        <v>0</v>
      </c>
      <c r="F607" s="286">
        <f>SUM(F608:F616)</f>
        <v>0</v>
      </c>
      <c r="G607" s="286">
        <f>SUM(G608:G616)</f>
        <v>0</v>
      </c>
      <c r="H607" s="757">
        <f>SUM(H608:H616)</f>
        <v>0</v>
      </c>
      <c r="I607" s="760" t="str">
        <f>IF('⑧1.活動計画変更（販促）'!C127="変更",'⑧1.活動計画変更（販促）'!B126,IF('⑧1.活動計画変更（販促）'!C127="中止",'⑧1.活動計画変更（販促）'!B126,""))</f>
        <v/>
      </c>
      <c r="J607" s="1377" t="str">
        <f>IF('⑧1.活動計画変更（販促）'!C127="変更",'⑧1.活動計画変更（販促）'!D127,"")</f>
        <v/>
      </c>
      <c r="K607" s="1378"/>
      <c r="L607" s="284" t="str">
        <f>IF(SUM(L608:L616)=0,"",SUM(L608:L616))</f>
        <v/>
      </c>
      <c r="M607" s="284" t="str">
        <f>IF(SUM(M608:M616)=0,"",SUM(M608:M616))</f>
        <v/>
      </c>
      <c r="N607" s="284" t="str">
        <f>IF(SUM(N608:N616)=0,"",SUM(N608:N616))</f>
        <v/>
      </c>
      <c r="O607" s="284" t="str">
        <f>IF(SUM(O608:O616)=0,"",SUM(O608:O616))</f>
        <v/>
      </c>
      <c r="P607" s="279"/>
      <c r="Q607" s="1383"/>
      <c r="R607" s="1384"/>
      <c r="S607" s="259"/>
      <c r="T607" s="146"/>
      <c r="U607" s="180"/>
    </row>
    <row r="608" spans="2:21" ht="18.75" hidden="1" customHeight="1">
      <c r="B608" s="1363"/>
      <c r="C608" s="260" t="s">
        <v>147</v>
      </c>
      <c r="D608" s="261"/>
      <c r="E608" s="287">
        <f>SUM(F608:H608)</f>
        <v>0</v>
      </c>
      <c r="F608" s="287" t="str">
        <f>IF($C$607="","",IF('⑧1.活動計画変更（販促）'!$C$126="変更",'⑦2.変更活動積算内訳（販促）'!M608,'①7.積算内訳（販促）'!F607))</f>
        <v/>
      </c>
      <c r="G608" s="287" t="str">
        <f>IF($C$607="","",IF('⑧1.活動計画変更（販促）'!$C$126="変更",'⑦2.変更活動積算内訳（販促）'!N608,'①7.積算内訳（販促）'!G607))</f>
        <v/>
      </c>
      <c r="H608" s="752" t="str">
        <f>IF($C$607="","",IF('⑧1.活動計画変更（販促）'!$C$126="変更",'⑦2.変更活動積算内訳（販促）'!O608,'①7.積算内訳（販促）'!H607))</f>
        <v/>
      </c>
      <c r="I608" s="1779" t="str">
        <f>IF('⑧1.活動計画変更（販促）'!C127="選択","",IF('⑧1.活動計画変更（販促）'!C127="変更",'⑧1.活動計画変更（販促）'!C127,IF('⑧1.活動計画変更（販促）'!C127="中止","中止","")))</f>
        <v/>
      </c>
      <c r="J608" s="260" t="s">
        <v>147</v>
      </c>
      <c r="K608" s="261"/>
      <c r="L608" s="287" t="str">
        <f>IF(SUM(M608:O608)=0,"",SUM(M608:O608))</f>
        <v/>
      </c>
      <c r="M608" s="262"/>
      <c r="N608" s="262"/>
      <c r="O608" s="262"/>
      <c r="P608" s="1385"/>
      <c r="Q608" s="1369"/>
      <c r="R608" s="1370"/>
      <c r="S608" s="259"/>
      <c r="T608" s="151"/>
      <c r="U608" s="180"/>
    </row>
    <row r="609" spans="2:21" ht="18.75" hidden="1" customHeight="1">
      <c r="B609" s="1364"/>
      <c r="C609" s="264" t="s">
        <v>148</v>
      </c>
      <c r="D609" s="265"/>
      <c r="E609" s="288">
        <f t="shared" ref="E609:E615" si="122">SUM(F609:H609)</f>
        <v>0</v>
      </c>
      <c r="F609" s="288" t="str">
        <f>IF($C$607="","",IF('⑧1.活動計画変更（販促）'!$C$126="変更",'⑦2.変更活動積算内訳（販促）'!M609,'①7.積算内訳（販促）'!F608))</f>
        <v/>
      </c>
      <c r="G609" s="288" t="str">
        <f>IF($C$607="","",IF('⑧1.活動計画変更（販促）'!$C$126="変更",'⑦2.変更活動積算内訳（販促）'!N609,'①7.積算内訳（販促）'!G608))</f>
        <v/>
      </c>
      <c r="H609" s="753" t="str">
        <f>IF($C$607="","",IF('⑧1.活動計画変更（販促）'!$C$126="変更",'⑦2.変更活動積算内訳（販促）'!O609,'①7.積算内訳（販促）'!H608))</f>
        <v/>
      </c>
      <c r="I609" s="1780"/>
      <c r="J609" s="264" t="s">
        <v>148</v>
      </c>
      <c r="K609" s="265"/>
      <c r="L609" s="288" t="str">
        <f t="shared" ref="L609:L616" si="123">IF(SUM(M609:O609)=0,"",SUM(M609:O609))</f>
        <v/>
      </c>
      <c r="M609" s="266"/>
      <c r="N609" s="266"/>
      <c r="O609" s="266"/>
      <c r="P609" s="1367"/>
      <c r="Q609" s="1371"/>
      <c r="R609" s="1372"/>
      <c r="S609" s="268"/>
      <c r="T609" s="412"/>
      <c r="U609" s="180"/>
    </row>
    <row r="610" spans="2:21" ht="18.75" hidden="1" customHeight="1">
      <c r="B610" s="1364"/>
      <c r="C610" s="264" t="s">
        <v>149</v>
      </c>
      <c r="D610" s="265"/>
      <c r="E610" s="288">
        <f t="shared" si="122"/>
        <v>0</v>
      </c>
      <c r="F610" s="288" t="str">
        <f>IF($C$607="","",IF('⑧1.活動計画変更（販促）'!$C$126="変更",'⑦2.変更活動積算内訳（販促）'!M610,'①7.積算内訳（販促）'!F609))</f>
        <v/>
      </c>
      <c r="G610" s="288" t="str">
        <f>IF($C$607="","",IF('⑧1.活動計画変更（販促）'!$C$126="変更",'⑦2.変更活動積算内訳（販促）'!N610,'①7.積算内訳（販促）'!G609))</f>
        <v/>
      </c>
      <c r="H610" s="753" t="str">
        <f>IF($C$607="","",IF('⑧1.活動計画変更（販促）'!$C$126="変更",'⑦2.変更活動積算内訳（販促）'!O610,'①7.積算内訳（販促）'!H609))</f>
        <v/>
      </c>
      <c r="I610" s="1780"/>
      <c r="J610" s="264" t="s">
        <v>149</v>
      </c>
      <c r="K610" s="265"/>
      <c r="L610" s="288" t="str">
        <f t="shared" si="123"/>
        <v/>
      </c>
      <c r="M610" s="266"/>
      <c r="N610" s="266"/>
      <c r="O610" s="266"/>
      <c r="P610" s="1367"/>
      <c r="Q610" s="1371"/>
      <c r="R610" s="1372"/>
      <c r="S610" s="268"/>
      <c r="T610" s="146"/>
      <c r="U610" s="180"/>
    </row>
    <row r="611" spans="2:21" ht="18.75" hidden="1" customHeight="1">
      <c r="B611" s="1364"/>
      <c r="C611" s="269" t="s">
        <v>150</v>
      </c>
      <c r="D611" s="265"/>
      <c r="E611" s="288">
        <f t="shared" si="122"/>
        <v>0</v>
      </c>
      <c r="F611" s="288" t="str">
        <f>IF($C$607="","",IF('⑧1.活動計画変更（販促）'!$C$126="変更",'⑦2.変更活動積算内訳（販促）'!M611,'①7.積算内訳（販促）'!F610))</f>
        <v/>
      </c>
      <c r="G611" s="288" t="str">
        <f>IF($C$607="","",IF('⑧1.活動計画変更（販促）'!$C$126="変更",'⑦2.変更活動積算内訳（販促）'!N611,'①7.積算内訳（販促）'!G610))</f>
        <v/>
      </c>
      <c r="H611" s="753" t="str">
        <f>IF($C$607="","",IF('⑧1.活動計画変更（販促）'!$C$126="変更",'⑦2.変更活動積算内訳（販促）'!O611,'①7.積算内訳（販促）'!H610))</f>
        <v/>
      </c>
      <c r="I611" s="1780"/>
      <c r="J611" s="269" t="s">
        <v>150</v>
      </c>
      <c r="K611" s="265"/>
      <c r="L611" s="288" t="str">
        <f t="shared" si="123"/>
        <v/>
      </c>
      <c r="M611" s="266"/>
      <c r="N611" s="266"/>
      <c r="O611" s="266"/>
      <c r="P611" s="1367"/>
      <c r="Q611" s="1371"/>
      <c r="R611" s="1372"/>
      <c r="S611" s="268"/>
      <c r="T611" s="668"/>
      <c r="U611" s="180"/>
    </row>
    <row r="612" spans="2:21" ht="18.75" hidden="1" customHeight="1">
      <c r="B612" s="1364"/>
      <c r="C612" s="264" t="s">
        <v>151</v>
      </c>
      <c r="D612" s="265"/>
      <c r="E612" s="288">
        <f t="shared" si="122"/>
        <v>0</v>
      </c>
      <c r="F612" s="288" t="str">
        <f>IF($C$607="","",IF('⑧1.活動計画変更（販促）'!$C$126="変更",'⑦2.変更活動積算内訳（販促）'!M612,'①7.積算内訳（販促）'!F611))</f>
        <v/>
      </c>
      <c r="G612" s="288" t="str">
        <f>IF($C$607="","",IF('⑧1.活動計画変更（販促）'!$C$126="変更",'⑦2.変更活動積算内訳（販促）'!N612,'①7.積算内訳（販促）'!G611))</f>
        <v/>
      </c>
      <c r="H612" s="753" t="str">
        <f>IF($C$607="","",IF('⑧1.活動計画変更（販促）'!$C$126="変更",'⑦2.変更活動積算内訳（販促）'!O612,'①7.積算内訳（販促）'!H611))</f>
        <v/>
      </c>
      <c r="I612" s="1780"/>
      <c r="J612" s="264" t="s">
        <v>151</v>
      </c>
      <c r="K612" s="265"/>
      <c r="L612" s="288" t="str">
        <f t="shared" si="123"/>
        <v/>
      </c>
      <c r="M612" s="266"/>
      <c r="N612" s="266"/>
      <c r="O612" s="266"/>
      <c r="P612" s="1367"/>
      <c r="Q612" s="1371"/>
      <c r="R612" s="1372"/>
      <c r="S612" s="259"/>
      <c r="T612" s="257"/>
      <c r="U612" s="180"/>
    </row>
    <row r="613" spans="2:21" ht="18.75" hidden="1" customHeight="1">
      <c r="B613" s="1364"/>
      <c r="C613" s="264" t="s">
        <v>152</v>
      </c>
      <c r="D613" s="265"/>
      <c r="E613" s="288">
        <f t="shared" si="122"/>
        <v>0</v>
      </c>
      <c r="F613" s="754" t="str">
        <f>IF($C$607="","",IF('⑧1.活動計画変更（販促）'!$C$126="変更",'⑦2.変更活動積算内訳（販促）'!M613,'①7.積算内訳（販促）'!F612))</f>
        <v/>
      </c>
      <c r="G613" s="754" t="str">
        <f>IF($C$607="","",IF('⑧1.活動計画変更（販促）'!$C$126="変更",'⑦2.変更活動積算内訳（販促）'!N613,'①7.積算内訳（販促）'!G612))</f>
        <v/>
      </c>
      <c r="H613" s="753" t="str">
        <f>IF($C$607="","",IF('⑧1.活動計画変更（販促）'!$C$126="変更",'⑦2.変更活動積算内訳（販促）'!O613,'①7.積算内訳（販促）'!H612))</f>
        <v/>
      </c>
      <c r="I613" s="1780"/>
      <c r="J613" s="264" t="s">
        <v>152</v>
      </c>
      <c r="K613" s="265"/>
      <c r="L613" s="288" t="str">
        <f t="shared" si="123"/>
        <v/>
      </c>
      <c r="M613" s="278"/>
      <c r="N613" s="278"/>
      <c r="O613" s="278"/>
      <c r="P613" s="1367"/>
      <c r="Q613" s="1373"/>
      <c r="R613" s="1374"/>
      <c r="S613" s="259"/>
      <c r="T613" s="257"/>
      <c r="U613" s="180"/>
    </row>
    <row r="614" spans="2:21" ht="18.75" hidden="1" customHeight="1">
      <c r="B614" s="1364"/>
      <c r="C614" s="272" t="s">
        <v>631</v>
      </c>
      <c r="D614" s="265"/>
      <c r="E614" s="288">
        <f t="shared" si="122"/>
        <v>0</v>
      </c>
      <c r="F614" s="288" t="str">
        <f>IF($C$607="","",IF('⑧1.活動計画変更（販促）'!$C$126="変更",'⑦2.変更活動積算内訳（販促）'!M614,'①7.積算内訳（販促）'!F613))</f>
        <v/>
      </c>
      <c r="G614" s="288" t="str">
        <f>IF($C$607="","",IF('⑧1.活動計画変更（販促）'!$C$126="変更",'⑦2.変更活動積算内訳（販促）'!N614,'①7.積算内訳（販促）'!G613))</f>
        <v/>
      </c>
      <c r="H614" s="753" t="str">
        <f>IF($C$607="","",IF('⑧1.活動計画変更（販促）'!$C$126="変更",'⑦2.変更活動積算内訳（販促）'!O614,'①7.積算内訳（販促）'!H613))</f>
        <v/>
      </c>
      <c r="I614" s="1780"/>
      <c r="J614" s="272" t="s">
        <v>631</v>
      </c>
      <c r="K614" s="265"/>
      <c r="L614" s="288" t="str">
        <f t="shared" si="123"/>
        <v/>
      </c>
      <c r="M614" s="266"/>
      <c r="N614" s="266"/>
      <c r="O614" s="266"/>
      <c r="P614" s="1367"/>
      <c r="Q614" s="1371"/>
      <c r="R614" s="1372"/>
      <c r="S614" s="259"/>
      <c r="T614" s="257"/>
      <c r="U614" s="180"/>
    </row>
    <row r="615" spans="2:21" ht="18.75" hidden="1" customHeight="1">
      <c r="B615" s="1364"/>
      <c r="C615" s="264" t="s">
        <v>153</v>
      </c>
      <c r="D615" s="265"/>
      <c r="E615" s="288">
        <f t="shared" si="122"/>
        <v>0</v>
      </c>
      <c r="F615" s="288" t="str">
        <f>IF($C$607="","",IF('⑧1.活動計画変更（販促）'!$C$126="変更",'⑦2.変更活動積算内訳（販促）'!M615,'①7.積算内訳（販促）'!F614))</f>
        <v/>
      </c>
      <c r="G615" s="288" t="str">
        <f>IF($C$607="","",IF('⑧1.活動計画変更（販促）'!$C$126="変更",'⑦2.変更活動積算内訳（販促）'!N615,'①7.積算内訳（販促）'!G614))</f>
        <v/>
      </c>
      <c r="H615" s="753" t="str">
        <f>IF($C$607="","",IF('⑧1.活動計画変更（販促）'!$C$126="変更",'⑦2.変更活動積算内訳（販促）'!O615,'①7.積算内訳（販促）'!H614))</f>
        <v/>
      </c>
      <c r="I615" s="1780"/>
      <c r="J615" s="264" t="s">
        <v>153</v>
      </c>
      <c r="K615" s="265"/>
      <c r="L615" s="288" t="str">
        <f t="shared" si="123"/>
        <v/>
      </c>
      <c r="M615" s="266"/>
      <c r="N615" s="266"/>
      <c r="O615" s="266"/>
      <c r="P615" s="1367"/>
      <c r="Q615" s="1371"/>
      <c r="R615" s="1372"/>
      <c r="S615" s="259"/>
      <c r="T615" s="257"/>
      <c r="U615" s="180"/>
    </row>
    <row r="616" spans="2:21" ht="18.75" hidden="1" customHeight="1" thickBot="1">
      <c r="B616" s="1365"/>
      <c r="C616" s="273" t="s">
        <v>154</v>
      </c>
      <c r="D616" s="758" t="str">
        <f>IF('①7.積算内訳（販促）'!D615="","",'①7.積算内訳（販促）'!D615)</f>
        <v/>
      </c>
      <c r="E616" s="289">
        <f>SUM(F616:H616)</f>
        <v>0</v>
      </c>
      <c r="F616" s="289" t="str">
        <f>IF($C$607="","",IF('⑧1.活動計画変更（販促）'!$C$126="変更",'⑦2.変更活動積算内訳（販促）'!M616,'①7.積算内訳（販促）'!F615))</f>
        <v/>
      </c>
      <c r="G616" s="289" t="str">
        <f>IF($C$607="","",IF('⑧1.活動計画変更（販促）'!$C$126="変更",'⑦2.変更活動積算内訳（販促）'!N616,'①7.積算内訳（販促）'!G615))</f>
        <v/>
      </c>
      <c r="H616" s="755" t="str">
        <f>IF($C$607="","",IF('⑧1.活動計画変更（販促）'!$C$126="変更",'⑦2.変更活動積算内訳（販促）'!O616,'①7.積算内訳（販促）'!H615))</f>
        <v/>
      </c>
      <c r="I616" s="1781"/>
      <c r="J616" s="273" t="s">
        <v>154</v>
      </c>
      <c r="K616" s="274"/>
      <c r="L616" s="289" t="str">
        <f t="shared" si="123"/>
        <v/>
      </c>
      <c r="M616" s="275"/>
      <c r="N616" s="275"/>
      <c r="O616" s="275"/>
      <c r="P616" s="1368"/>
      <c r="Q616" s="1375"/>
      <c r="R616" s="1376"/>
      <c r="S616" s="259"/>
      <c r="T616" s="257"/>
      <c r="U616" s="180"/>
    </row>
    <row r="617" spans="2:21" ht="37.5" hidden="1" customHeight="1">
      <c r="B617" s="285" t="str">
        <f>IF('⑧1.活動計画変更（販促）'!B128="","",'⑧1.活動計画変更（販促）'!B128)</f>
        <v/>
      </c>
      <c r="C617" s="1359" t="str">
        <f>IF(B617="","",IF('⑧1.活動計画変更（販促）'!D128="","",'⑧1.活動計画変更（販促）'!D128))</f>
        <v/>
      </c>
      <c r="D617" s="1360"/>
      <c r="E617" s="286">
        <f>SUM(E618:E626)</f>
        <v>0</v>
      </c>
      <c r="F617" s="286">
        <f>SUM(F618:F626)</f>
        <v>0</v>
      </c>
      <c r="G617" s="286">
        <f>SUM(G618:G626)</f>
        <v>0</v>
      </c>
      <c r="H617" s="757">
        <f>SUM(H618:H626)</f>
        <v>0</v>
      </c>
      <c r="I617" s="760" t="str">
        <f>IF('⑧1.活動計画変更（販促）'!C129="変更",'⑧1.活動計画変更（販促）'!B128,IF('⑧1.活動計画変更（販促）'!C129="中止",'⑧1.活動計画変更（販促）'!B128,""))</f>
        <v/>
      </c>
      <c r="J617" s="1377" t="str">
        <f>IF('⑧1.活動計画変更（販促）'!C129="変更",'⑧1.活動計画変更（販促）'!D129,"")</f>
        <v/>
      </c>
      <c r="K617" s="1378"/>
      <c r="L617" s="284" t="str">
        <f>IF(SUM(L618:L626)=0,"",SUM(L618:L626))</f>
        <v/>
      </c>
      <c r="M617" s="284" t="str">
        <f>IF(SUM(M618:M626)=0,"",SUM(M618:M626))</f>
        <v/>
      </c>
      <c r="N617" s="284" t="str">
        <f>IF(SUM(N618:N626)=0,"",SUM(N618:N626))</f>
        <v/>
      </c>
      <c r="O617" s="284" t="str">
        <f>IF(SUM(O618:O626)=0,"",SUM(O618:O626))</f>
        <v/>
      </c>
      <c r="P617" s="277"/>
      <c r="Q617" s="1379"/>
      <c r="R617" s="1380"/>
      <c r="S617" s="259"/>
      <c r="T617" s="257"/>
      <c r="U617" s="180"/>
    </row>
    <row r="618" spans="2:21" ht="18.75" hidden="1" customHeight="1">
      <c r="B618" s="1363"/>
      <c r="C618" s="260" t="s">
        <v>147</v>
      </c>
      <c r="D618" s="261"/>
      <c r="E618" s="287">
        <f>SUM(F618:H618)</f>
        <v>0</v>
      </c>
      <c r="F618" s="287" t="str">
        <f>IF($C$617="","",IF('⑧1.活動計画変更（販促）'!$C$128="変更",'⑦2.変更活動積算内訳（販促）'!M618,'①7.積算内訳（販促）'!F617))</f>
        <v/>
      </c>
      <c r="G618" s="287" t="str">
        <f>IF($C$617="","",IF('⑧1.活動計画変更（販促）'!$C$128="変更",'⑦2.変更活動積算内訳（販促）'!N618,'①7.積算内訳（販促）'!G617))</f>
        <v/>
      </c>
      <c r="H618" s="752" t="str">
        <f>IF($C$617="","",IF('⑧1.活動計画変更（販促）'!$C$128="変更",'⑦2.変更活動積算内訳（販促）'!O618,'①7.積算内訳（販促）'!H617))</f>
        <v/>
      </c>
      <c r="I618" s="1779" t="str">
        <f>IF('⑧1.活動計画変更（販促）'!C129="選択","",IF('⑧1.活動計画変更（販促）'!C129="変更",'⑧1.活動計画変更（販促）'!C129,IF('⑧1.活動計画変更（販促）'!C129="中止","中止","")))</f>
        <v/>
      </c>
      <c r="J618" s="260" t="s">
        <v>147</v>
      </c>
      <c r="K618" s="261"/>
      <c r="L618" s="287" t="str">
        <f>IF(SUM(M618:O618)=0,"",SUM(M618:O618))</f>
        <v/>
      </c>
      <c r="M618" s="262"/>
      <c r="N618" s="262"/>
      <c r="O618" s="262"/>
      <c r="P618" s="1366"/>
      <c r="Q618" s="1369"/>
      <c r="R618" s="1370"/>
      <c r="S618" s="268"/>
      <c r="T618" s="270"/>
      <c r="U618" s="180"/>
    </row>
    <row r="619" spans="2:21" ht="18.75" hidden="1" customHeight="1">
      <c r="B619" s="1364"/>
      <c r="C619" s="264" t="s">
        <v>148</v>
      </c>
      <c r="D619" s="265"/>
      <c r="E619" s="288">
        <f t="shared" ref="E619:E625" si="124">SUM(F619:H619)</f>
        <v>0</v>
      </c>
      <c r="F619" s="288" t="str">
        <f>IF($C$617="","",IF('⑧1.活動計画変更（販促）'!$C$128="変更",'⑦2.変更活動積算内訳（販促）'!M619,'①7.積算内訳（販促）'!F618))</f>
        <v/>
      </c>
      <c r="G619" s="288" t="str">
        <f>IF($C$617="","",IF('⑧1.活動計画変更（販促）'!$C$128="変更",'⑦2.変更活動積算内訳（販促）'!N619,'①7.積算内訳（販促）'!G618))</f>
        <v/>
      </c>
      <c r="H619" s="753" t="str">
        <f>IF($C$617="","",IF('⑧1.活動計画変更（販促）'!$C$128="変更",'⑦2.変更活動積算内訳（販促）'!O619,'①7.積算内訳（販促）'!H618))</f>
        <v/>
      </c>
      <c r="I619" s="1780"/>
      <c r="J619" s="264" t="s">
        <v>148</v>
      </c>
      <c r="K619" s="265"/>
      <c r="L619" s="288" t="str">
        <f t="shared" ref="L619:L626" si="125">IF(SUM(M619:O619)=0,"",SUM(M619:O619))</f>
        <v/>
      </c>
      <c r="M619" s="266"/>
      <c r="N619" s="266"/>
      <c r="O619" s="266"/>
      <c r="P619" s="1367"/>
      <c r="Q619" s="1371"/>
      <c r="R619" s="1372"/>
      <c r="S619" s="259"/>
      <c r="T619" s="257"/>
      <c r="U619" s="180"/>
    </row>
    <row r="620" spans="2:21" ht="18.75" hidden="1" customHeight="1">
      <c r="B620" s="1364"/>
      <c r="C620" s="264" t="s">
        <v>149</v>
      </c>
      <c r="D620" s="265"/>
      <c r="E620" s="288">
        <f t="shared" si="124"/>
        <v>0</v>
      </c>
      <c r="F620" s="288" t="str">
        <f>IF($C$617="","",IF('⑧1.活動計画変更（販促）'!$C$128="変更",'⑦2.変更活動積算内訳（販促）'!M620,'①7.積算内訳（販促）'!F619))</f>
        <v/>
      </c>
      <c r="G620" s="288" t="str">
        <f>IF($C$617="","",IF('⑧1.活動計画変更（販促）'!$C$128="変更",'⑦2.変更活動積算内訳（販促）'!N620,'①7.積算内訳（販促）'!G619))</f>
        <v/>
      </c>
      <c r="H620" s="753" t="str">
        <f>IF($C$617="","",IF('⑧1.活動計画変更（販促）'!$C$128="変更",'⑦2.変更活動積算内訳（販促）'!O620,'①7.積算内訳（販促）'!H619))</f>
        <v/>
      </c>
      <c r="I620" s="1780"/>
      <c r="J620" s="264" t="s">
        <v>149</v>
      </c>
      <c r="K620" s="265"/>
      <c r="L620" s="288" t="str">
        <f t="shared" si="125"/>
        <v/>
      </c>
      <c r="M620" s="266"/>
      <c r="N620" s="266"/>
      <c r="O620" s="266"/>
      <c r="P620" s="1367"/>
      <c r="Q620" s="1371"/>
      <c r="R620" s="1372"/>
      <c r="S620" s="259"/>
      <c r="T620" s="257"/>
      <c r="U620" s="180"/>
    </row>
    <row r="621" spans="2:21" ht="18.75" hidden="1" customHeight="1">
      <c r="B621" s="1364"/>
      <c r="C621" s="269" t="s">
        <v>150</v>
      </c>
      <c r="D621" s="265"/>
      <c r="E621" s="288">
        <f t="shared" si="124"/>
        <v>0</v>
      </c>
      <c r="F621" s="288" t="str">
        <f>IF($C$617="","",IF('⑧1.活動計画変更（販促）'!$C$128="変更",'⑦2.変更活動積算内訳（販促）'!M621,'①7.積算内訳（販促）'!F620))</f>
        <v/>
      </c>
      <c r="G621" s="288" t="str">
        <f>IF($C$617="","",IF('⑧1.活動計画変更（販促）'!$C$128="変更",'⑦2.変更活動積算内訳（販促）'!N621,'①7.積算内訳（販促）'!G620))</f>
        <v/>
      </c>
      <c r="H621" s="753" t="str">
        <f>IF($C$617="","",IF('⑧1.活動計画変更（販促）'!$C$128="変更",'⑦2.変更活動積算内訳（販促）'!O621,'①7.積算内訳（販促）'!H620))</f>
        <v/>
      </c>
      <c r="I621" s="1780"/>
      <c r="J621" s="269" t="s">
        <v>150</v>
      </c>
      <c r="K621" s="265"/>
      <c r="L621" s="288" t="str">
        <f t="shared" si="125"/>
        <v/>
      </c>
      <c r="M621" s="266"/>
      <c r="N621" s="266"/>
      <c r="O621" s="266"/>
      <c r="P621" s="1367"/>
      <c r="Q621" s="1371"/>
      <c r="R621" s="1372"/>
      <c r="S621" s="259"/>
      <c r="T621" s="257"/>
      <c r="U621" s="180"/>
    </row>
    <row r="622" spans="2:21" ht="18.75" hidden="1" customHeight="1">
      <c r="B622" s="1364"/>
      <c r="C622" s="264" t="s">
        <v>151</v>
      </c>
      <c r="D622" s="265"/>
      <c r="E622" s="288">
        <f t="shared" si="124"/>
        <v>0</v>
      </c>
      <c r="F622" s="288" t="str">
        <f>IF($C$617="","",IF('⑧1.活動計画変更（販促）'!$C$128="変更",'⑦2.変更活動積算内訳（販促）'!M622,'①7.積算内訳（販促）'!F621))</f>
        <v/>
      </c>
      <c r="G622" s="288" t="str">
        <f>IF($C$617="","",IF('⑧1.活動計画変更（販促）'!$C$128="変更",'⑦2.変更活動積算内訳（販促）'!N622,'①7.積算内訳（販促）'!G621))</f>
        <v/>
      </c>
      <c r="H622" s="753" t="str">
        <f>IF($C$617="","",IF('⑧1.活動計画変更（販促）'!$C$128="変更",'⑦2.変更活動積算内訳（販促）'!O622,'①7.積算内訳（販促）'!H621))</f>
        <v/>
      </c>
      <c r="I622" s="1780"/>
      <c r="J622" s="264" t="s">
        <v>151</v>
      </c>
      <c r="K622" s="265"/>
      <c r="L622" s="288" t="str">
        <f t="shared" si="125"/>
        <v/>
      </c>
      <c r="M622" s="266"/>
      <c r="N622" s="266"/>
      <c r="O622" s="266"/>
      <c r="P622" s="1367"/>
      <c r="Q622" s="1371"/>
      <c r="R622" s="1372"/>
      <c r="S622" s="268"/>
      <c r="T622" s="270"/>
      <c r="U622" s="180"/>
    </row>
    <row r="623" spans="2:21" ht="18.75" hidden="1" customHeight="1">
      <c r="B623" s="1364"/>
      <c r="C623" s="264" t="s">
        <v>152</v>
      </c>
      <c r="D623" s="265"/>
      <c r="E623" s="288">
        <f t="shared" si="124"/>
        <v>0</v>
      </c>
      <c r="F623" s="754" t="str">
        <f>IF($C$617="","",IF('⑧1.活動計画変更（販促）'!$C$128="変更",'⑦2.変更活動積算内訳（販促）'!M623,'①7.積算内訳（販促）'!F622))</f>
        <v/>
      </c>
      <c r="G623" s="754" t="str">
        <f>IF($C$617="","",IF('⑧1.活動計画変更（販促）'!$C$128="変更",'⑦2.変更活動積算内訳（販促）'!N623,'①7.積算内訳（販促）'!G622))</f>
        <v/>
      </c>
      <c r="H623" s="753" t="str">
        <f>IF($C$617="","",IF('⑧1.活動計画変更（販促）'!$C$128="変更",'⑦2.変更活動積算内訳（販促）'!O623,'①7.積算内訳（販促）'!H622))</f>
        <v/>
      </c>
      <c r="I623" s="1780"/>
      <c r="J623" s="264" t="s">
        <v>152</v>
      </c>
      <c r="K623" s="265"/>
      <c r="L623" s="288" t="str">
        <f t="shared" si="125"/>
        <v/>
      </c>
      <c r="M623" s="278"/>
      <c r="N623" s="278"/>
      <c r="O623" s="278"/>
      <c r="P623" s="1367"/>
      <c r="Q623" s="1371"/>
      <c r="R623" s="1372"/>
      <c r="S623" s="268"/>
      <c r="T623" s="270"/>
      <c r="U623" s="180"/>
    </row>
    <row r="624" spans="2:21" ht="18.75" hidden="1" customHeight="1">
      <c r="B624" s="1364"/>
      <c r="C624" s="272" t="s">
        <v>631</v>
      </c>
      <c r="D624" s="265"/>
      <c r="E624" s="288">
        <f t="shared" si="124"/>
        <v>0</v>
      </c>
      <c r="F624" s="288" t="str">
        <f>IF($C$617="","",IF('⑧1.活動計画変更（販促）'!$C$128="変更",'⑦2.変更活動積算内訳（販促）'!M624,'①7.積算内訳（販促）'!F623))</f>
        <v/>
      </c>
      <c r="G624" s="288" t="str">
        <f>IF($C$617="","",IF('⑧1.活動計画変更（販促）'!$C$128="変更",'⑦2.変更活動積算内訳（販促）'!N624,'①7.積算内訳（販促）'!G623))</f>
        <v/>
      </c>
      <c r="H624" s="753" t="str">
        <f>IF($C$617="","",IF('⑧1.活動計画変更（販促）'!$C$128="変更",'⑦2.変更活動積算内訳（販促）'!O624,'①7.積算内訳（販促）'!H623))</f>
        <v/>
      </c>
      <c r="I624" s="1780"/>
      <c r="J624" s="272" t="s">
        <v>631</v>
      </c>
      <c r="K624" s="265"/>
      <c r="L624" s="288" t="str">
        <f t="shared" si="125"/>
        <v/>
      </c>
      <c r="M624" s="266"/>
      <c r="N624" s="266"/>
      <c r="O624" s="266"/>
      <c r="P624" s="1367"/>
      <c r="Q624" s="1371"/>
      <c r="R624" s="1372"/>
      <c r="S624" s="268"/>
      <c r="T624" s="270"/>
      <c r="U624" s="180"/>
    </row>
    <row r="625" spans="2:21" ht="18.75" hidden="1" customHeight="1">
      <c r="B625" s="1364"/>
      <c r="C625" s="264" t="s">
        <v>153</v>
      </c>
      <c r="D625" s="265"/>
      <c r="E625" s="288">
        <f t="shared" si="124"/>
        <v>0</v>
      </c>
      <c r="F625" s="288" t="str">
        <f>IF($C$617="","",IF('⑧1.活動計画変更（販促）'!$C$128="変更",'⑦2.変更活動積算内訳（販促）'!M625,'①7.積算内訳（販促）'!F624))</f>
        <v/>
      </c>
      <c r="G625" s="288" t="str">
        <f>IF($C$617="","",IF('⑧1.活動計画変更（販促）'!$C$128="変更",'⑦2.変更活動積算内訳（販促）'!N625,'①7.積算内訳（販促）'!G624))</f>
        <v/>
      </c>
      <c r="H625" s="753" t="str">
        <f>IF($C$617="","",IF('⑧1.活動計画変更（販促）'!$C$128="変更",'⑦2.変更活動積算内訳（販促）'!O625,'①7.積算内訳（販促）'!H624))</f>
        <v/>
      </c>
      <c r="I625" s="1780"/>
      <c r="J625" s="264" t="s">
        <v>153</v>
      </c>
      <c r="K625" s="265"/>
      <c r="L625" s="288" t="str">
        <f t="shared" si="125"/>
        <v/>
      </c>
      <c r="M625" s="266"/>
      <c r="N625" s="266"/>
      <c r="O625" s="266"/>
      <c r="P625" s="1367"/>
      <c r="Q625" s="1371"/>
      <c r="R625" s="1372"/>
      <c r="S625" s="268"/>
      <c r="T625" s="270"/>
      <c r="U625" s="180"/>
    </row>
    <row r="626" spans="2:21" ht="18.75" hidden="1" customHeight="1" thickBot="1">
      <c r="B626" s="1365"/>
      <c r="C626" s="273" t="s">
        <v>154</v>
      </c>
      <c r="D626" s="758" t="str">
        <f>IF('①7.積算内訳（販促）'!D625="","",'①7.積算内訳（販促）'!D625)</f>
        <v/>
      </c>
      <c r="E626" s="289">
        <f>SUM(F626:H626)</f>
        <v>0</v>
      </c>
      <c r="F626" s="289" t="str">
        <f>IF($C$617="","",IF('⑧1.活動計画変更（販促）'!$C$128="変更",'⑦2.変更活動積算内訳（販促）'!M626,'①7.積算内訳（販促）'!F625))</f>
        <v/>
      </c>
      <c r="G626" s="289" t="str">
        <f>IF($C$617="","",IF('⑧1.活動計画変更（販促）'!$C$128="変更",'⑦2.変更活動積算内訳（販促）'!N626,'①7.積算内訳（販促）'!G625))</f>
        <v/>
      </c>
      <c r="H626" s="755" t="str">
        <f>IF($C$617="","",IF('⑧1.活動計画変更（販促）'!$C$128="変更",'⑦2.変更活動積算内訳（販促）'!O626,'①7.積算内訳（販促）'!H625))</f>
        <v/>
      </c>
      <c r="I626" s="1781"/>
      <c r="J626" s="273" t="s">
        <v>154</v>
      </c>
      <c r="K626" s="274"/>
      <c r="L626" s="289" t="str">
        <f t="shared" si="125"/>
        <v/>
      </c>
      <c r="M626" s="275"/>
      <c r="N626" s="275"/>
      <c r="O626" s="275"/>
      <c r="P626" s="1368"/>
      <c r="Q626" s="1381"/>
      <c r="R626" s="1382"/>
      <c r="S626" s="268"/>
      <c r="T626" s="270"/>
      <c r="U626" s="180"/>
    </row>
    <row r="627" spans="2:21" ht="37.5" hidden="1" customHeight="1">
      <c r="B627" s="285" t="str">
        <f>IF('⑧1.活動計画変更（販促）'!B130="","",'⑧1.活動計画変更（販促）'!B130)</f>
        <v/>
      </c>
      <c r="C627" s="1359" t="str">
        <f>IF(B627="","",IF('⑧1.活動計画変更（販促）'!D130="","",'⑧1.活動計画変更（販促）'!D130))</f>
        <v/>
      </c>
      <c r="D627" s="1360"/>
      <c r="E627" s="286">
        <f>SUM(E628:E636)</f>
        <v>0</v>
      </c>
      <c r="F627" s="286">
        <f>SUM(F628:F636)</f>
        <v>0</v>
      </c>
      <c r="G627" s="286">
        <f>SUM(G628:G636)</f>
        <v>0</v>
      </c>
      <c r="H627" s="757">
        <f>SUM(H628:H636)</f>
        <v>0</v>
      </c>
      <c r="I627" s="760" t="str">
        <f>IF('⑧1.活動計画変更（販促）'!C131="変更",'⑧1.活動計画変更（販促）'!B130,IF('⑧1.活動計画変更（販促）'!C131="中止",'⑧1.活動計画変更（販促）'!B130,""))</f>
        <v/>
      </c>
      <c r="J627" s="1377" t="str">
        <f>IF('⑧1.活動計画変更（販促）'!C131="変更",'⑧1.活動計画変更（販促）'!D131,"")</f>
        <v/>
      </c>
      <c r="K627" s="1378"/>
      <c r="L627" s="284" t="str">
        <f>IF(SUM(L628:L636)=0,"",SUM(L628:L636))</f>
        <v/>
      </c>
      <c r="M627" s="284" t="str">
        <f>IF(SUM(M628:M636)=0,"",SUM(M628:M636))</f>
        <v/>
      </c>
      <c r="N627" s="284" t="str">
        <f>IF(SUM(N628:N636)=0,"",SUM(N628:N636))</f>
        <v/>
      </c>
      <c r="O627" s="284" t="str">
        <f>IF(SUM(O628:O636)=0,"",SUM(O628:O636))</f>
        <v/>
      </c>
      <c r="P627" s="279"/>
      <c r="Q627" s="1383"/>
      <c r="R627" s="1384"/>
      <c r="S627" s="259"/>
      <c r="T627" s="257"/>
      <c r="U627" s="180"/>
    </row>
    <row r="628" spans="2:21" ht="18.75" hidden="1" customHeight="1">
      <c r="B628" s="1363"/>
      <c r="C628" s="260" t="s">
        <v>147</v>
      </c>
      <c r="D628" s="261"/>
      <c r="E628" s="287">
        <f>SUM(F628:H628)</f>
        <v>0</v>
      </c>
      <c r="F628" s="287" t="str">
        <f>IF($C$627="","",IF('⑧1.活動計画変更（販促）'!$C$130="変更",'⑦2.変更活動積算内訳（販促）'!M628,'①7.積算内訳（販促）'!F627))</f>
        <v/>
      </c>
      <c r="G628" s="287" t="str">
        <f>IF($C$627="","",IF('⑧1.活動計画変更（販促）'!$C$130="変更",'⑦2.変更活動積算内訳（販促）'!N628,'①7.積算内訳（販促）'!G627))</f>
        <v/>
      </c>
      <c r="H628" s="752" t="str">
        <f>IF($C$627="","",IF('⑧1.活動計画変更（販促）'!$C$130="変更",'⑦2.変更活動積算内訳（販促）'!O628,'①7.積算内訳（販促）'!H627))</f>
        <v/>
      </c>
      <c r="I628" s="1779" t="str">
        <f>IF('⑧1.活動計画変更（販促）'!C131="選択","",IF('⑧1.活動計画変更（販促）'!C131="変更",'⑧1.活動計画変更（販促）'!C131,IF('⑧1.活動計画変更（販促）'!C131="中止","中止","")))</f>
        <v/>
      </c>
      <c r="J628" s="260" t="s">
        <v>147</v>
      </c>
      <c r="K628" s="261"/>
      <c r="L628" s="287" t="str">
        <f>IF(SUM(M628:O628)=0,"",SUM(M628:O628))</f>
        <v/>
      </c>
      <c r="M628" s="262"/>
      <c r="N628" s="262"/>
      <c r="O628" s="262"/>
      <c r="P628" s="1366"/>
      <c r="Q628" s="1369"/>
      <c r="R628" s="1370"/>
      <c r="S628" s="268"/>
      <c r="T628" s="270"/>
      <c r="U628" s="180"/>
    </row>
    <row r="629" spans="2:21" ht="18.75" hidden="1" customHeight="1">
      <c r="B629" s="1364"/>
      <c r="C629" s="264" t="s">
        <v>148</v>
      </c>
      <c r="D629" s="265"/>
      <c r="E629" s="288">
        <f t="shared" ref="E629:E635" si="126">SUM(F629:H629)</f>
        <v>0</v>
      </c>
      <c r="F629" s="288" t="str">
        <f>IF($C$627="","",IF('⑧1.活動計画変更（販促）'!$C$130="変更",'⑦2.変更活動積算内訳（販促）'!M629,'①7.積算内訳（販促）'!F628))</f>
        <v/>
      </c>
      <c r="G629" s="288" t="str">
        <f>IF($C$627="","",IF('⑧1.活動計画変更（販促）'!$C$130="変更",'⑦2.変更活動積算内訳（販促）'!N629,'①7.積算内訳（販促）'!G628))</f>
        <v/>
      </c>
      <c r="H629" s="753" t="str">
        <f>IF($C$627="","",IF('⑧1.活動計画変更（販促）'!$C$130="変更",'⑦2.変更活動積算内訳（販促）'!O629,'①7.積算内訳（販促）'!H628))</f>
        <v/>
      </c>
      <c r="I629" s="1780"/>
      <c r="J629" s="264" t="s">
        <v>148</v>
      </c>
      <c r="K629" s="265"/>
      <c r="L629" s="288" t="str">
        <f t="shared" ref="L629:L636" si="127">IF(SUM(M629:O629)=0,"",SUM(M629:O629))</f>
        <v/>
      </c>
      <c r="M629" s="266"/>
      <c r="N629" s="266"/>
      <c r="O629" s="266"/>
      <c r="P629" s="1367"/>
      <c r="Q629" s="1371"/>
      <c r="R629" s="1372"/>
      <c r="S629" s="259"/>
      <c r="T629" s="257"/>
      <c r="U629" s="180"/>
    </row>
    <row r="630" spans="2:21" ht="18.75" hidden="1" customHeight="1">
      <c r="B630" s="1364"/>
      <c r="C630" s="264" t="s">
        <v>149</v>
      </c>
      <c r="D630" s="265"/>
      <c r="E630" s="288">
        <f t="shared" si="126"/>
        <v>0</v>
      </c>
      <c r="F630" s="288" t="str">
        <f>IF($C$627="","",IF('⑧1.活動計画変更（販促）'!$C$130="変更",'⑦2.変更活動積算内訳（販促）'!M630,'①7.積算内訳（販促）'!F629))</f>
        <v/>
      </c>
      <c r="G630" s="288" t="str">
        <f>IF($C$627="","",IF('⑧1.活動計画変更（販促）'!$C$130="変更",'⑦2.変更活動積算内訳（販促）'!N630,'①7.積算内訳（販促）'!G629))</f>
        <v/>
      </c>
      <c r="H630" s="753" t="str">
        <f>IF($C$627="","",IF('⑧1.活動計画変更（販促）'!$C$130="変更",'⑦2.変更活動積算内訳（販促）'!O630,'①7.積算内訳（販促）'!H629))</f>
        <v/>
      </c>
      <c r="I630" s="1780"/>
      <c r="J630" s="264" t="s">
        <v>149</v>
      </c>
      <c r="K630" s="265"/>
      <c r="L630" s="288" t="str">
        <f t="shared" si="127"/>
        <v/>
      </c>
      <c r="M630" s="266"/>
      <c r="N630" s="266"/>
      <c r="O630" s="266"/>
      <c r="P630" s="1367"/>
      <c r="Q630" s="1371"/>
      <c r="R630" s="1372"/>
      <c r="S630" s="259"/>
      <c r="T630" s="257"/>
      <c r="U630" s="180"/>
    </row>
    <row r="631" spans="2:21" ht="18.75" hidden="1" customHeight="1">
      <c r="B631" s="1364"/>
      <c r="C631" s="269" t="s">
        <v>150</v>
      </c>
      <c r="D631" s="265"/>
      <c r="E631" s="288">
        <f t="shared" si="126"/>
        <v>0</v>
      </c>
      <c r="F631" s="288" t="str">
        <f>IF($C$627="","",IF('⑧1.活動計画変更（販促）'!$C$130="変更",'⑦2.変更活動積算内訳（販促）'!M631,'①7.積算内訳（販促）'!F630))</f>
        <v/>
      </c>
      <c r="G631" s="288" t="str">
        <f>IF($C$627="","",IF('⑧1.活動計画変更（販促）'!$C$130="変更",'⑦2.変更活動積算内訳（販促）'!N631,'①7.積算内訳（販促）'!G630))</f>
        <v/>
      </c>
      <c r="H631" s="753" t="str">
        <f>IF($C$627="","",IF('⑧1.活動計画変更（販促）'!$C$130="変更",'⑦2.変更活動積算内訳（販促）'!O631,'①7.積算内訳（販促）'!H630))</f>
        <v/>
      </c>
      <c r="I631" s="1780"/>
      <c r="J631" s="269" t="s">
        <v>150</v>
      </c>
      <c r="K631" s="265"/>
      <c r="L631" s="288" t="str">
        <f t="shared" si="127"/>
        <v/>
      </c>
      <c r="M631" s="266"/>
      <c r="N631" s="266"/>
      <c r="O631" s="266"/>
      <c r="P631" s="1367"/>
      <c r="Q631" s="1371"/>
      <c r="R631" s="1372"/>
      <c r="S631" s="259"/>
      <c r="T631" s="257"/>
      <c r="U631" s="180"/>
    </row>
    <row r="632" spans="2:21" ht="18.75" hidden="1" customHeight="1">
      <c r="B632" s="1364"/>
      <c r="C632" s="264" t="s">
        <v>151</v>
      </c>
      <c r="D632" s="265"/>
      <c r="E632" s="288">
        <f t="shared" si="126"/>
        <v>0</v>
      </c>
      <c r="F632" s="288" t="str">
        <f>IF($C$627="","",IF('⑧1.活動計画変更（販促）'!$C$130="変更",'⑦2.変更活動積算内訳（販促）'!M632,'①7.積算内訳（販促）'!F631))</f>
        <v/>
      </c>
      <c r="G632" s="288" t="str">
        <f>IF($C$627="","",IF('⑧1.活動計画変更（販促）'!$C$130="変更",'⑦2.変更活動積算内訳（販促）'!N632,'①7.積算内訳（販促）'!G631))</f>
        <v/>
      </c>
      <c r="H632" s="753" t="str">
        <f>IF($C$627="","",IF('⑧1.活動計画変更（販促）'!$C$130="変更",'⑦2.変更活動積算内訳（販促）'!O632,'①7.積算内訳（販促）'!H631))</f>
        <v/>
      </c>
      <c r="I632" s="1780"/>
      <c r="J632" s="264" t="s">
        <v>151</v>
      </c>
      <c r="K632" s="265"/>
      <c r="L632" s="288" t="str">
        <f t="shared" si="127"/>
        <v/>
      </c>
      <c r="M632" s="266"/>
      <c r="N632" s="266"/>
      <c r="O632" s="266"/>
      <c r="P632" s="1367"/>
      <c r="Q632" s="1371"/>
      <c r="R632" s="1372"/>
      <c r="S632" s="268"/>
      <c r="T632" s="270"/>
      <c r="U632" s="180"/>
    </row>
    <row r="633" spans="2:21" ht="18.75" hidden="1" customHeight="1">
      <c r="B633" s="1364"/>
      <c r="C633" s="264" t="s">
        <v>152</v>
      </c>
      <c r="D633" s="265"/>
      <c r="E633" s="288">
        <f t="shared" si="126"/>
        <v>0</v>
      </c>
      <c r="F633" s="754" t="str">
        <f>IF($C$627="","",IF('⑧1.活動計画変更（販促）'!$C$130="変更",'⑦2.変更活動積算内訳（販促）'!M633,'①7.積算内訳（販促）'!F632))</f>
        <v/>
      </c>
      <c r="G633" s="754" t="str">
        <f>IF($C$627="","",IF('⑧1.活動計画変更（販促）'!$C$130="変更",'⑦2.変更活動積算内訳（販促）'!N633,'①7.積算内訳（販促）'!G632))</f>
        <v/>
      </c>
      <c r="H633" s="753" t="str">
        <f>IF($C$627="","",IF('⑧1.活動計画変更（販促）'!$C$130="変更",'⑦2.変更活動積算内訳（販促）'!O633,'①7.積算内訳（販促）'!H632))</f>
        <v/>
      </c>
      <c r="I633" s="1780"/>
      <c r="J633" s="264" t="s">
        <v>152</v>
      </c>
      <c r="K633" s="265"/>
      <c r="L633" s="288" t="str">
        <f t="shared" si="127"/>
        <v/>
      </c>
      <c r="M633" s="278"/>
      <c r="N633" s="278"/>
      <c r="O633" s="278"/>
      <c r="P633" s="1367"/>
      <c r="Q633" s="1373"/>
      <c r="R633" s="1374"/>
      <c r="S633" s="268"/>
      <c r="T633" s="270"/>
      <c r="U633" s="180"/>
    </row>
    <row r="634" spans="2:21" ht="18.75" hidden="1" customHeight="1">
      <c r="B634" s="1364"/>
      <c r="C634" s="272" t="s">
        <v>631</v>
      </c>
      <c r="D634" s="265"/>
      <c r="E634" s="288">
        <f t="shared" si="126"/>
        <v>0</v>
      </c>
      <c r="F634" s="288" t="str">
        <f>IF($C$627="","",IF('⑧1.活動計画変更（販促）'!$C$130="変更",'⑦2.変更活動積算内訳（販促）'!M634,'①7.積算内訳（販促）'!F633))</f>
        <v/>
      </c>
      <c r="G634" s="288" t="str">
        <f>IF($C$627="","",IF('⑧1.活動計画変更（販促）'!$C$130="変更",'⑦2.変更活動積算内訳（販促）'!N634,'①7.積算内訳（販促）'!G633))</f>
        <v/>
      </c>
      <c r="H634" s="753" t="str">
        <f>IF($C$627="","",IF('⑧1.活動計画変更（販促）'!$C$130="変更",'⑦2.変更活動積算内訳（販促）'!O634,'①7.積算内訳（販促）'!H633))</f>
        <v/>
      </c>
      <c r="I634" s="1780"/>
      <c r="J634" s="272" t="s">
        <v>631</v>
      </c>
      <c r="K634" s="265"/>
      <c r="L634" s="288" t="str">
        <f t="shared" si="127"/>
        <v/>
      </c>
      <c r="M634" s="266"/>
      <c r="N634" s="266"/>
      <c r="O634" s="266"/>
      <c r="P634" s="1367"/>
      <c r="Q634" s="1371"/>
      <c r="R634" s="1372"/>
      <c r="S634" s="268"/>
      <c r="T634" s="270"/>
      <c r="U634" s="180"/>
    </row>
    <row r="635" spans="2:21" ht="18.75" hidden="1" customHeight="1">
      <c r="B635" s="1364"/>
      <c r="C635" s="264" t="s">
        <v>153</v>
      </c>
      <c r="D635" s="265"/>
      <c r="E635" s="288">
        <f t="shared" si="126"/>
        <v>0</v>
      </c>
      <c r="F635" s="288" t="str">
        <f>IF($C$627="","",IF('⑧1.活動計画変更（販促）'!$C$130="変更",'⑦2.変更活動積算内訳（販促）'!M635,'①7.積算内訳（販促）'!F634))</f>
        <v/>
      </c>
      <c r="G635" s="288" t="str">
        <f>IF($C$627="","",IF('⑧1.活動計画変更（販促）'!$C$130="変更",'⑦2.変更活動積算内訳（販促）'!N635,'①7.積算内訳（販促）'!G634))</f>
        <v/>
      </c>
      <c r="H635" s="753" t="str">
        <f>IF($C$627="","",IF('⑧1.活動計画変更（販促）'!$C$130="変更",'⑦2.変更活動積算内訳（販促）'!O635,'①7.積算内訳（販促）'!H634))</f>
        <v/>
      </c>
      <c r="I635" s="1780"/>
      <c r="J635" s="264" t="s">
        <v>153</v>
      </c>
      <c r="K635" s="265"/>
      <c r="L635" s="288" t="str">
        <f t="shared" si="127"/>
        <v/>
      </c>
      <c r="M635" s="266"/>
      <c r="N635" s="266"/>
      <c r="O635" s="266"/>
      <c r="P635" s="1367"/>
      <c r="Q635" s="1371"/>
      <c r="R635" s="1372"/>
      <c r="S635" s="268"/>
      <c r="T635" s="270"/>
      <c r="U635" s="180"/>
    </row>
    <row r="636" spans="2:21" ht="18.75" hidden="1" customHeight="1" thickBot="1">
      <c r="B636" s="1365"/>
      <c r="C636" s="273" t="s">
        <v>154</v>
      </c>
      <c r="D636" s="758" t="str">
        <f>IF('①7.積算内訳（販促）'!D635="","",'①7.積算内訳（販促）'!D635)</f>
        <v/>
      </c>
      <c r="E636" s="289">
        <f>SUM(F636:H636)</f>
        <v>0</v>
      </c>
      <c r="F636" s="289" t="str">
        <f>IF($C$627="","",IF('⑧1.活動計画変更（販促）'!$C$130="変更",'⑦2.変更活動積算内訳（販促）'!M636,'①7.積算内訳（販促）'!F635))</f>
        <v/>
      </c>
      <c r="G636" s="289" t="str">
        <f>IF($C$627="","",IF('⑧1.活動計画変更（販促）'!$C$130="変更",'⑦2.変更活動積算内訳（販促）'!N636,'①7.積算内訳（販促）'!G635))</f>
        <v/>
      </c>
      <c r="H636" s="755" t="str">
        <f>IF($C$627="","",IF('⑧1.活動計画変更（販促）'!$C$130="変更",'⑦2.変更活動積算内訳（販促）'!O636,'①7.積算内訳（販促）'!H635))</f>
        <v/>
      </c>
      <c r="I636" s="1781"/>
      <c r="J636" s="273" t="s">
        <v>154</v>
      </c>
      <c r="K636" s="274"/>
      <c r="L636" s="289" t="str">
        <f t="shared" si="127"/>
        <v/>
      </c>
      <c r="M636" s="275"/>
      <c r="N636" s="275"/>
      <c r="O636" s="275"/>
      <c r="P636" s="1368"/>
      <c r="Q636" s="1375"/>
      <c r="R636" s="1376"/>
      <c r="S636" s="268"/>
      <c r="T636" s="270"/>
      <c r="U636" s="180"/>
    </row>
    <row r="637" spans="2:21" ht="37.5" hidden="1" customHeight="1">
      <c r="B637" s="285" t="str">
        <f>IF('⑧1.活動計画変更（販促）'!B132="","",'⑧1.活動計画変更（販促）'!B132)</f>
        <v/>
      </c>
      <c r="C637" s="1359" t="str">
        <f>IF(B637="","",IF('⑧1.活動計画変更（販促）'!D132="","",'⑧1.活動計画変更（販促）'!D132))</f>
        <v/>
      </c>
      <c r="D637" s="1360"/>
      <c r="E637" s="286">
        <f>SUM(E638:E646)</f>
        <v>0</v>
      </c>
      <c r="F637" s="286">
        <f>SUM(F638:F646)</f>
        <v>0</v>
      </c>
      <c r="G637" s="286">
        <f>SUM(G638:G646)</f>
        <v>0</v>
      </c>
      <c r="H637" s="757">
        <f>SUM(H638:H646)</f>
        <v>0</v>
      </c>
      <c r="I637" s="760" t="str">
        <f>IF('⑧1.活動計画変更（販促）'!C133="変更",'⑧1.活動計画変更（販促）'!B132,IF('⑧1.活動計画変更（販促）'!C133="中止",'⑧1.活動計画変更（販促）'!B132,""))</f>
        <v/>
      </c>
      <c r="J637" s="1377" t="str">
        <f>IF('⑧1.活動計画変更（販促）'!C133="変更",'⑧1.活動計画変更（販促）'!D133,"")</f>
        <v/>
      </c>
      <c r="K637" s="1378"/>
      <c r="L637" s="284" t="str">
        <f>IF(SUM(L638:L646)=0,"",SUM(L638:L646))</f>
        <v/>
      </c>
      <c r="M637" s="284" t="str">
        <f>IF(SUM(M638:M646)=0,"",SUM(M638:M646))</f>
        <v/>
      </c>
      <c r="N637" s="284" t="str">
        <f>IF(SUM(N638:N646)=0,"",SUM(N638:N646))</f>
        <v/>
      </c>
      <c r="O637" s="284" t="str">
        <f>IF(SUM(O638:O646)=0,"",SUM(O638:O646))</f>
        <v/>
      </c>
      <c r="P637" s="277"/>
      <c r="Q637" s="1379"/>
      <c r="R637" s="1380"/>
      <c r="S637" s="259"/>
      <c r="T637" s="257"/>
      <c r="U637" s="180"/>
    </row>
    <row r="638" spans="2:21" ht="18.75" hidden="1" customHeight="1">
      <c r="B638" s="1363"/>
      <c r="C638" s="260" t="s">
        <v>147</v>
      </c>
      <c r="D638" s="261"/>
      <c r="E638" s="287">
        <f>SUM(F638:H638)</f>
        <v>0</v>
      </c>
      <c r="F638" s="287" t="str">
        <f>IF($C$637="","",IF('⑧1.活動計画変更（販促）'!$C$132="変更",'⑦2.変更活動積算内訳（販促）'!M638,'①7.積算内訳（販促）'!F637))</f>
        <v/>
      </c>
      <c r="G638" s="287" t="str">
        <f>IF($C$637="","",IF('⑧1.活動計画変更（販促）'!$C$132="変更",'⑦2.変更活動積算内訳（販促）'!N638,'①7.積算内訳（販促）'!G637))</f>
        <v/>
      </c>
      <c r="H638" s="752" t="str">
        <f>IF($C$637="","",IF('⑧1.活動計画変更（販促）'!$C$132="変更",'⑦2.変更活動積算内訳（販促）'!O638,'①7.積算内訳（販促）'!H637))</f>
        <v/>
      </c>
      <c r="I638" s="1779" t="str">
        <f>IF('⑧1.活動計画変更（販促）'!C133="選択","",IF('⑧1.活動計画変更（販促）'!C133="変更",'⑧1.活動計画変更（販促）'!C133,IF('⑧1.活動計画変更（販促）'!C133="中止","中止","")))</f>
        <v/>
      </c>
      <c r="J638" s="260" t="s">
        <v>147</v>
      </c>
      <c r="K638" s="261"/>
      <c r="L638" s="287" t="str">
        <f>IF(SUM(M638:O638)=0,"",SUM(M638:O638))</f>
        <v/>
      </c>
      <c r="M638" s="262"/>
      <c r="N638" s="262"/>
      <c r="O638" s="262"/>
      <c r="P638" s="1366"/>
      <c r="Q638" s="1369"/>
      <c r="R638" s="1370"/>
      <c r="S638" s="268"/>
      <c r="T638" s="270"/>
      <c r="U638" s="180"/>
    </row>
    <row r="639" spans="2:21" ht="18.75" hidden="1" customHeight="1">
      <c r="B639" s="1364"/>
      <c r="C639" s="264" t="s">
        <v>148</v>
      </c>
      <c r="D639" s="265"/>
      <c r="E639" s="288">
        <f t="shared" ref="E639:E645" si="128">SUM(F639:H639)</f>
        <v>0</v>
      </c>
      <c r="F639" s="288" t="str">
        <f>IF($C$637="","",IF('⑧1.活動計画変更（販促）'!$C$132="変更",'⑦2.変更活動積算内訳（販促）'!M639,'①7.積算内訳（販促）'!F638))</f>
        <v/>
      </c>
      <c r="G639" s="288" t="str">
        <f>IF($C$637="","",IF('⑧1.活動計画変更（販促）'!$C$132="変更",'⑦2.変更活動積算内訳（販促）'!N639,'①7.積算内訳（販促）'!G638))</f>
        <v/>
      </c>
      <c r="H639" s="753" t="str">
        <f>IF($C$637="","",IF('⑧1.活動計画変更（販促）'!$C$132="変更",'⑦2.変更活動積算内訳（販促）'!O639,'①7.積算内訳（販促）'!H638))</f>
        <v/>
      </c>
      <c r="I639" s="1780"/>
      <c r="J639" s="264" t="s">
        <v>148</v>
      </c>
      <c r="K639" s="265"/>
      <c r="L639" s="288" t="str">
        <f t="shared" ref="L639:L646" si="129">IF(SUM(M639:O639)=0,"",SUM(M639:O639))</f>
        <v/>
      </c>
      <c r="M639" s="266"/>
      <c r="N639" s="266"/>
      <c r="O639" s="266"/>
      <c r="P639" s="1367"/>
      <c r="Q639" s="1371"/>
      <c r="R639" s="1372"/>
      <c r="S639" s="259"/>
      <c r="T639" s="257"/>
      <c r="U639" s="180"/>
    </row>
    <row r="640" spans="2:21" ht="18.75" hidden="1" customHeight="1">
      <c r="B640" s="1364"/>
      <c r="C640" s="264" t="s">
        <v>149</v>
      </c>
      <c r="D640" s="265"/>
      <c r="E640" s="288">
        <f t="shared" si="128"/>
        <v>0</v>
      </c>
      <c r="F640" s="288" t="str">
        <f>IF($C$637="","",IF('⑧1.活動計画変更（販促）'!$C$132="変更",'⑦2.変更活動積算内訳（販促）'!M640,'①7.積算内訳（販促）'!F639))</f>
        <v/>
      </c>
      <c r="G640" s="288" t="str">
        <f>IF($C$637="","",IF('⑧1.活動計画変更（販促）'!$C$132="変更",'⑦2.変更活動積算内訳（販促）'!N640,'①7.積算内訳（販促）'!G639))</f>
        <v/>
      </c>
      <c r="H640" s="753" t="str">
        <f>IF($C$637="","",IF('⑧1.活動計画変更（販促）'!$C$132="変更",'⑦2.変更活動積算内訳（販促）'!O640,'①7.積算内訳（販促）'!H639))</f>
        <v/>
      </c>
      <c r="I640" s="1780"/>
      <c r="J640" s="264" t="s">
        <v>149</v>
      </c>
      <c r="K640" s="265"/>
      <c r="L640" s="288" t="str">
        <f t="shared" si="129"/>
        <v/>
      </c>
      <c r="M640" s="266"/>
      <c r="N640" s="266"/>
      <c r="O640" s="266"/>
      <c r="P640" s="1367"/>
      <c r="Q640" s="1371"/>
      <c r="R640" s="1372"/>
      <c r="S640" s="259"/>
      <c r="T640" s="257"/>
      <c r="U640" s="180"/>
    </row>
    <row r="641" spans="2:21" ht="18.75" hidden="1" customHeight="1">
      <c r="B641" s="1364"/>
      <c r="C641" s="269" t="s">
        <v>150</v>
      </c>
      <c r="D641" s="265"/>
      <c r="E641" s="288">
        <f t="shared" si="128"/>
        <v>0</v>
      </c>
      <c r="F641" s="288" t="str">
        <f>IF($C$637="","",IF('⑧1.活動計画変更（販促）'!$C$132="変更",'⑦2.変更活動積算内訳（販促）'!M641,'①7.積算内訳（販促）'!F640))</f>
        <v/>
      </c>
      <c r="G641" s="288" t="str">
        <f>IF($C$637="","",IF('⑧1.活動計画変更（販促）'!$C$132="変更",'⑦2.変更活動積算内訳（販促）'!N641,'①7.積算内訳（販促）'!G640))</f>
        <v/>
      </c>
      <c r="H641" s="753" t="str">
        <f>IF($C$637="","",IF('⑧1.活動計画変更（販促）'!$C$132="変更",'⑦2.変更活動積算内訳（販促）'!O641,'①7.積算内訳（販促）'!H640))</f>
        <v/>
      </c>
      <c r="I641" s="1780"/>
      <c r="J641" s="269" t="s">
        <v>150</v>
      </c>
      <c r="K641" s="265"/>
      <c r="L641" s="288" t="str">
        <f t="shared" si="129"/>
        <v/>
      </c>
      <c r="M641" s="266"/>
      <c r="N641" s="266"/>
      <c r="O641" s="266"/>
      <c r="P641" s="1367"/>
      <c r="Q641" s="1371"/>
      <c r="R641" s="1372"/>
      <c r="S641" s="259"/>
      <c r="T641" s="257"/>
      <c r="U641" s="180"/>
    </row>
    <row r="642" spans="2:21" ht="18.75" hidden="1" customHeight="1">
      <c r="B642" s="1364"/>
      <c r="C642" s="264" t="s">
        <v>151</v>
      </c>
      <c r="D642" s="265"/>
      <c r="E642" s="288">
        <f t="shared" si="128"/>
        <v>0</v>
      </c>
      <c r="F642" s="288" t="str">
        <f>IF($C$637="","",IF('⑧1.活動計画変更（販促）'!$C$132="変更",'⑦2.変更活動積算内訳（販促）'!M642,'①7.積算内訳（販促）'!F641))</f>
        <v/>
      </c>
      <c r="G642" s="288" t="str">
        <f>IF($C$637="","",IF('⑧1.活動計画変更（販促）'!$C$132="変更",'⑦2.変更活動積算内訳（販促）'!N642,'①7.積算内訳（販促）'!G641))</f>
        <v/>
      </c>
      <c r="H642" s="753" t="str">
        <f>IF($C$637="","",IF('⑧1.活動計画変更（販促）'!$C$132="変更",'⑦2.変更活動積算内訳（販促）'!O642,'①7.積算内訳（販促）'!H641))</f>
        <v/>
      </c>
      <c r="I642" s="1780"/>
      <c r="J642" s="264" t="s">
        <v>151</v>
      </c>
      <c r="K642" s="265"/>
      <c r="L642" s="288" t="str">
        <f t="shared" si="129"/>
        <v/>
      </c>
      <c r="M642" s="266"/>
      <c r="N642" s="266"/>
      <c r="O642" s="266"/>
      <c r="P642" s="1367"/>
      <c r="Q642" s="1371"/>
      <c r="R642" s="1372"/>
      <c r="S642" s="268"/>
      <c r="T642" s="270"/>
      <c r="U642" s="180"/>
    </row>
    <row r="643" spans="2:21" ht="18.75" hidden="1" customHeight="1">
      <c r="B643" s="1364"/>
      <c r="C643" s="264" t="s">
        <v>152</v>
      </c>
      <c r="D643" s="265"/>
      <c r="E643" s="288">
        <f t="shared" si="128"/>
        <v>0</v>
      </c>
      <c r="F643" s="754" t="str">
        <f>IF($C$637="","",IF('⑧1.活動計画変更（販促）'!$C$132="変更",'⑦2.変更活動積算内訳（販促）'!M643,'①7.積算内訳（販促）'!F642))</f>
        <v/>
      </c>
      <c r="G643" s="754" t="str">
        <f>IF($C$637="","",IF('⑧1.活動計画変更（販促）'!$C$132="変更",'⑦2.変更活動積算内訳（販促）'!N643,'①7.積算内訳（販促）'!G642))</f>
        <v/>
      </c>
      <c r="H643" s="753" t="str">
        <f>IF($C$637="","",IF('⑧1.活動計画変更（販促）'!$C$132="変更",'⑦2.変更活動積算内訳（販促）'!O643,'①7.積算内訳（販促）'!H642))</f>
        <v/>
      </c>
      <c r="I643" s="1780"/>
      <c r="J643" s="264" t="s">
        <v>152</v>
      </c>
      <c r="K643" s="265"/>
      <c r="L643" s="288" t="str">
        <f t="shared" si="129"/>
        <v/>
      </c>
      <c r="M643" s="278"/>
      <c r="N643" s="278"/>
      <c r="O643" s="278"/>
      <c r="P643" s="1367"/>
      <c r="Q643" s="1371"/>
      <c r="R643" s="1372"/>
      <c r="S643" s="268"/>
      <c r="T643" s="270"/>
      <c r="U643" s="180"/>
    </row>
    <row r="644" spans="2:21" ht="18.75" hidden="1" customHeight="1">
      <c r="B644" s="1364"/>
      <c r="C644" s="272" t="s">
        <v>631</v>
      </c>
      <c r="D644" s="265"/>
      <c r="E644" s="288">
        <f t="shared" si="128"/>
        <v>0</v>
      </c>
      <c r="F644" s="288" t="str">
        <f>IF($C$637="","",IF('⑧1.活動計画変更（販促）'!$C$132="変更",'⑦2.変更活動積算内訳（販促）'!M644,'①7.積算内訳（販促）'!F643))</f>
        <v/>
      </c>
      <c r="G644" s="288" t="str">
        <f>IF($C$637="","",IF('⑧1.活動計画変更（販促）'!$C$132="変更",'⑦2.変更活動積算内訳（販促）'!N644,'①7.積算内訳（販促）'!G643))</f>
        <v/>
      </c>
      <c r="H644" s="753" t="str">
        <f>IF($C$637="","",IF('⑧1.活動計画変更（販促）'!$C$132="変更",'⑦2.変更活動積算内訳（販促）'!O644,'①7.積算内訳（販促）'!H643))</f>
        <v/>
      </c>
      <c r="I644" s="1780"/>
      <c r="J644" s="272" t="s">
        <v>631</v>
      </c>
      <c r="K644" s="265"/>
      <c r="L644" s="288" t="str">
        <f t="shared" si="129"/>
        <v/>
      </c>
      <c r="M644" s="266"/>
      <c r="N644" s="266"/>
      <c r="O644" s="266"/>
      <c r="P644" s="1367"/>
      <c r="Q644" s="1371"/>
      <c r="R644" s="1372"/>
      <c r="S644" s="268"/>
      <c r="T644" s="270"/>
      <c r="U644" s="180"/>
    </row>
    <row r="645" spans="2:21" ht="18.75" hidden="1" customHeight="1">
      <c r="B645" s="1364"/>
      <c r="C645" s="264" t="s">
        <v>153</v>
      </c>
      <c r="D645" s="265"/>
      <c r="E645" s="288">
        <f t="shared" si="128"/>
        <v>0</v>
      </c>
      <c r="F645" s="288" t="str">
        <f>IF($C$637="","",IF('⑧1.活動計画変更（販促）'!$C$132="変更",'⑦2.変更活動積算内訳（販促）'!M645,'①7.積算内訳（販促）'!F644))</f>
        <v/>
      </c>
      <c r="G645" s="288" t="str">
        <f>IF($C$637="","",IF('⑧1.活動計画変更（販促）'!$C$132="変更",'⑦2.変更活動積算内訳（販促）'!N645,'①7.積算内訳（販促）'!G644))</f>
        <v/>
      </c>
      <c r="H645" s="753" t="str">
        <f>IF($C$637="","",IF('⑧1.活動計画変更（販促）'!$C$132="変更",'⑦2.変更活動積算内訳（販促）'!O645,'①7.積算内訳（販促）'!H644))</f>
        <v/>
      </c>
      <c r="I645" s="1780"/>
      <c r="J645" s="264" t="s">
        <v>153</v>
      </c>
      <c r="K645" s="265"/>
      <c r="L645" s="288" t="str">
        <f t="shared" si="129"/>
        <v/>
      </c>
      <c r="M645" s="266"/>
      <c r="N645" s="266"/>
      <c r="O645" s="266"/>
      <c r="P645" s="1367"/>
      <c r="Q645" s="1371"/>
      <c r="R645" s="1372"/>
      <c r="S645" s="268"/>
      <c r="T645" s="270"/>
      <c r="U645" s="180"/>
    </row>
    <row r="646" spans="2:21" ht="18.75" hidden="1" customHeight="1" thickBot="1">
      <c r="B646" s="1365"/>
      <c r="C646" s="273" t="s">
        <v>154</v>
      </c>
      <c r="D646" s="758" t="str">
        <f>IF('①7.積算内訳（販促）'!D645="","",'①7.積算内訳（販促）'!D645)</f>
        <v/>
      </c>
      <c r="E646" s="289">
        <f>SUM(F646:H646)</f>
        <v>0</v>
      </c>
      <c r="F646" s="289" t="str">
        <f>IF($C$637="","",IF('⑧1.活動計画変更（販促）'!$C$132="変更",'⑦2.変更活動積算内訳（販促）'!M646,'①7.積算内訳（販促）'!F645))</f>
        <v/>
      </c>
      <c r="G646" s="289" t="str">
        <f>IF($C$637="","",IF('⑧1.活動計画変更（販促）'!$C$132="変更",'⑦2.変更活動積算内訳（販促）'!N646,'①7.積算内訳（販促）'!G645))</f>
        <v/>
      </c>
      <c r="H646" s="755" t="str">
        <f>IF($C$637="","",IF('⑧1.活動計画変更（販促）'!$C$132="変更",'⑦2.変更活動積算内訳（販促）'!O646,'①7.積算内訳（販促）'!H645))</f>
        <v/>
      </c>
      <c r="I646" s="1781"/>
      <c r="J646" s="273" t="s">
        <v>154</v>
      </c>
      <c r="K646" s="274"/>
      <c r="L646" s="289" t="str">
        <f t="shared" si="129"/>
        <v/>
      </c>
      <c r="M646" s="275"/>
      <c r="N646" s="275"/>
      <c r="O646" s="275"/>
      <c r="P646" s="1368"/>
      <c r="Q646" s="1381"/>
      <c r="R646" s="1382"/>
      <c r="S646" s="268"/>
      <c r="T646" s="270"/>
      <c r="U646" s="180"/>
    </row>
    <row r="647" spans="2:21" ht="37.5" hidden="1" customHeight="1">
      <c r="B647" s="285" t="str">
        <f>IF('⑧1.活動計画変更（販促）'!B134="","",'⑧1.活動計画変更（販促）'!B134)</f>
        <v/>
      </c>
      <c r="C647" s="1359" t="str">
        <f>IF(B647="","",IF('⑧1.活動計画変更（販促）'!D134="","",'⑧1.活動計画変更（販促）'!D134))</f>
        <v/>
      </c>
      <c r="D647" s="1360"/>
      <c r="E647" s="286">
        <f>SUM(E648:E656)</f>
        <v>0</v>
      </c>
      <c r="F647" s="286">
        <f>SUM(F648:F656)</f>
        <v>0</v>
      </c>
      <c r="G647" s="286">
        <f>SUM(G648:G656)</f>
        <v>0</v>
      </c>
      <c r="H647" s="757">
        <f>SUM(H648:H656)</f>
        <v>0</v>
      </c>
      <c r="I647" s="760" t="str">
        <f>IF('⑧1.活動計画変更（販促）'!C135="変更",'⑧1.活動計画変更（販促）'!B134,IF('⑧1.活動計画変更（販促）'!C135="中止",'⑧1.活動計画変更（販促）'!B134,""))</f>
        <v/>
      </c>
      <c r="J647" s="1377" t="str">
        <f>IF('⑧1.活動計画変更（販促）'!C135="変更",'⑧1.活動計画変更（販促）'!D135,"")</f>
        <v/>
      </c>
      <c r="K647" s="1378"/>
      <c r="L647" s="286" t="str">
        <f>IF(SUM(L648:L656)=0,"",SUM(L648:L656))</f>
        <v/>
      </c>
      <c r="M647" s="286" t="str">
        <f>IF(SUM(M648:M656)=0,"",SUM(M648:M656))</f>
        <v/>
      </c>
      <c r="N647" s="286" t="str">
        <f>IF(SUM(N648:N656)=0,"",SUM(N648:N656))</f>
        <v/>
      </c>
      <c r="O647" s="286" t="str">
        <f>IF(SUM(O648:O656)=0,"",SUM(O648:O656))</f>
        <v/>
      </c>
      <c r="P647" s="280"/>
      <c r="Q647" s="1361"/>
      <c r="R647" s="1362"/>
      <c r="S647" s="259"/>
      <c r="T647" s="257"/>
      <c r="U647" s="180"/>
    </row>
    <row r="648" spans="2:21" ht="18.75" hidden="1" customHeight="1">
      <c r="B648" s="1363"/>
      <c r="C648" s="260" t="s">
        <v>147</v>
      </c>
      <c r="D648" s="261"/>
      <c r="E648" s="287">
        <f>SUM(F648:H648)</f>
        <v>0</v>
      </c>
      <c r="F648" s="287" t="str">
        <f>IF($C$647="","",IF('⑧1.活動計画変更（販促）'!$C$134="変更",'⑦2.変更活動積算内訳（販促）'!M648,'①7.積算内訳（販促）'!F647))</f>
        <v/>
      </c>
      <c r="G648" s="287" t="str">
        <f>IF($C$647="","",IF('⑧1.活動計画変更（販促）'!$C$134="変更",'⑦2.変更活動積算内訳（販促）'!N648,'①7.積算内訳（販促）'!G647))</f>
        <v/>
      </c>
      <c r="H648" s="752" t="str">
        <f>IF($C$647="","",IF('⑧1.活動計画変更（販促）'!$C$134="変更",'⑦2.変更活動積算内訳（販促）'!O648,'①7.積算内訳（販促）'!H647))</f>
        <v/>
      </c>
      <c r="I648" s="1779" t="str">
        <f>IF('⑧1.活動計画変更（販促）'!C135="選択","",IF('⑧1.活動計画変更（販促）'!C135="変更",'⑧1.活動計画変更（販促）'!C135,IF('⑧1.活動計画変更（販促）'!C135="中止","中止","")))</f>
        <v/>
      </c>
      <c r="J648" s="260" t="s">
        <v>147</v>
      </c>
      <c r="K648" s="261"/>
      <c r="L648" s="287" t="str">
        <f>IF(SUM(M648:O648)=0,"",SUM(M648:O648))</f>
        <v/>
      </c>
      <c r="M648" s="262"/>
      <c r="N648" s="262"/>
      <c r="O648" s="262"/>
      <c r="P648" s="1366"/>
      <c r="Q648" s="1369"/>
      <c r="R648" s="1370"/>
      <c r="S648" s="268"/>
      <c r="T648" s="270"/>
      <c r="U648" s="180"/>
    </row>
    <row r="649" spans="2:21" ht="18.75" hidden="1" customHeight="1">
      <c r="B649" s="1364"/>
      <c r="C649" s="264" t="s">
        <v>148</v>
      </c>
      <c r="D649" s="265"/>
      <c r="E649" s="288">
        <f t="shared" ref="E649:E655" si="130">SUM(F649:H649)</f>
        <v>0</v>
      </c>
      <c r="F649" s="288" t="str">
        <f>IF($C$647="","",IF('⑧1.活動計画変更（販促）'!$C$134="変更",'⑦2.変更活動積算内訳（販促）'!M649,'①7.積算内訳（販促）'!F648))</f>
        <v/>
      </c>
      <c r="G649" s="288" t="str">
        <f>IF($C$647="","",IF('⑧1.活動計画変更（販促）'!$C$134="変更",'⑦2.変更活動積算内訳（販促）'!N649,'①7.積算内訳（販促）'!G648))</f>
        <v/>
      </c>
      <c r="H649" s="753" t="str">
        <f>IF($C$647="","",IF('⑧1.活動計画変更（販促）'!$C$134="変更",'⑦2.変更活動積算内訳（販促）'!O649,'①7.積算内訳（販促）'!H648))</f>
        <v/>
      </c>
      <c r="I649" s="1780"/>
      <c r="J649" s="264" t="s">
        <v>148</v>
      </c>
      <c r="K649" s="265"/>
      <c r="L649" s="288" t="str">
        <f t="shared" ref="L649:L656" si="131">IF(SUM(M649:O649)=0,"",SUM(M649:O649))</f>
        <v/>
      </c>
      <c r="M649" s="266"/>
      <c r="N649" s="266"/>
      <c r="O649" s="266"/>
      <c r="P649" s="1367"/>
      <c r="Q649" s="1371"/>
      <c r="R649" s="1372"/>
      <c r="S649" s="259"/>
      <c r="T649" s="257"/>
      <c r="U649" s="180"/>
    </row>
    <row r="650" spans="2:21" ht="18.75" hidden="1" customHeight="1">
      <c r="B650" s="1364"/>
      <c r="C650" s="264" t="s">
        <v>149</v>
      </c>
      <c r="D650" s="265"/>
      <c r="E650" s="288">
        <f t="shared" si="130"/>
        <v>0</v>
      </c>
      <c r="F650" s="288" t="str">
        <f>IF($C$647="","",IF('⑧1.活動計画変更（販促）'!$C$134="変更",'⑦2.変更活動積算内訳（販促）'!M650,'①7.積算内訳（販促）'!F649))</f>
        <v/>
      </c>
      <c r="G650" s="288" t="str">
        <f>IF($C$647="","",IF('⑧1.活動計画変更（販促）'!$C$134="変更",'⑦2.変更活動積算内訳（販促）'!N650,'①7.積算内訳（販促）'!G649))</f>
        <v/>
      </c>
      <c r="H650" s="753" t="str">
        <f>IF($C$647="","",IF('⑧1.活動計画変更（販促）'!$C$134="変更",'⑦2.変更活動積算内訳（販促）'!O650,'①7.積算内訳（販促）'!H649))</f>
        <v/>
      </c>
      <c r="I650" s="1780"/>
      <c r="J650" s="264" t="s">
        <v>149</v>
      </c>
      <c r="K650" s="265"/>
      <c r="L650" s="288" t="str">
        <f t="shared" si="131"/>
        <v/>
      </c>
      <c r="M650" s="266"/>
      <c r="N650" s="266"/>
      <c r="O650" s="266"/>
      <c r="P650" s="1367"/>
      <c r="Q650" s="1371"/>
      <c r="R650" s="1372"/>
      <c r="S650" s="259"/>
      <c r="T650" s="257"/>
      <c r="U650" s="180"/>
    </row>
    <row r="651" spans="2:21" ht="18.75" hidden="1" customHeight="1">
      <c r="B651" s="1364"/>
      <c r="C651" s="269" t="s">
        <v>150</v>
      </c>
      <c r="D651" s="265"/>
      <c r="E651" s="288">
        <f t="shared" si="130"/>
        <v>0</v>
      </c>
      <c r="F651" s="288" t="str">
        <f>IF($C$647="","",IF('⑧1.活動計画変更（販促）'!$C$134="変更",'⑦2.変更活動積算内訳（販促）'!M651,'①7.積算内訳（販促）'!F650))</f>
        <v/>
      </c>
      <c r="G651" s="288" t="str">
        <f>IF($C$647="","",IF('⑧1.活動計画変更（販促）'!$C$134="変更",'⑦2.変更活動積算内訳（販促）'!N651,'①7.積算内訳（販促）'!G650))</f>
        <v/>
      </c>
      <c r="H651" s="753" t="str">
        <f>IF($C$647="","",IF('⑧1.活動計画変更（販促）'!$C$134="変更",'⑦2.変更活動積算内訳（販促）'!O651,'①7.積算内訳（販促）'!H650))</f>
        <v/>
      </c>
      <c r="I651" s="1780"/>
      <c r="J651" s="269" t="s">
        <v>150</v>
      </c>
      <c r="K651" s="265"/>
      <c r="L651" s="288" t="str">
        <f t="shared" si="131"/>
        <v/>
      </c>
      <c r="M651" s="266"/>
      <c r="N651" s="266"/>
      <c r="O651" s="266"/>
      <c r="P651" s="1367"/>
      <c r="Q651" s="1371"/>
      <c r="R651" s="1372"/>
      <c r="S651" s="259"/>
      <c r="T651" s="257"/>
      <c r="U651" s="180"/>
    </row>
    <row r="652" spans="2:21" ht="18.75" hidden="1" customHeight="1">
      <c r="B652" s="1364"/>
      <c r="C652" s="264" t="s">
        <v>151</v>
      </c>
      <c r="D652" s="265"/>
      <c r="E652" s="288">
        <f t="shared" si="130"/>
        <v>0</v>
      </c>
      <c r="F652" s="288" t="str">
        <f>IF($C$647="","",IF('⑧1.活動計画変更（販促）'!$C$134="変更",'⑦2.変更活動積算内訳（販促）'!M652,'①7.積算内訳（販促）'!F651))</f>
        <v/>
      </c>
      <c r="G652" s="288" t="str">
        <f>IF($C$647="","",IF('⑧1.活動計画変更（販促）'!$C$134="変更",'⑦2.変更活動積算内訳（販促）'!N652,'①7.積算内訳（販促）'!G651))</f>
        <v/>
      </c>
      <c r="H652" s="753" t="str">
        <f>IF($C$647="","",IF('⑧1.活動計画変更（販促）'!$C$134="変更",'⑦2.変更活動積算内訳（販促）'!O652,'①7.積算内訳（販促）'!H651))</f>
        <v/>
      </c>
      <c r="I652" s="1780"/>
      <c r="J652" s="264" t="s">
        <v>151</v>
      </c>
      <c r="K652" s="265"/>
      <c r="L652" s="288" t="str">
        <f t="shared" si="131"/>
        <v/>
      </c>
      <c r="M652" s="266"/>
      <c r="N652" s="266"/>
      <c r="O652" s="266"/>
      <c r="P652" s="1367"/>
      <c r="Q652" s="1371"/>
      <c r="R652" s="1372"/>
      <c r="S652" s="268"/>
      <c r="T652" s="270"/>
      <c r="U652" s="180"/>
    </row>
    <row r="653" spans="2:21" ht="18.75" hidden="1" customHeight="1">
      <c r="B653" s="1364"/>
      <c r="C653" s="264" t="s">
        <v>152</v>
      </c>
      <c r="D653" s="265"/>
      <c r="E653" s="288">
        <f t="shared" si="130"/>
        <v>0</v>
      </c>
      <c r="F653" s="754" t="str">
        <f>IF($C$647="","",IF('⑧1.活動計画変更（販促）'!$C$134="変更",'⑦2.変更活動積算内訳（販促）'!M653,'①7.積算内訳（販促）'!F652))</f>
        <v/>
      </c>
      <c r="G653" s="754" t="str">
        <f>IF($C$647="","",IF('⑧1.活動計画変更（販促）'!$C$134="変更",'⑦2.変更活動積算内訳（販促）'!N653,'①7.積算内訳（販促）'!G652))</f>
        <v/>
      </c>
      <c r="H653" s="753" t="str">
        <f>IF($C$647="","",IF('⑧1.活動計画変更（販促）'!$C$134="変更",'⑦2.変更活動積算内訳（販促）'!O653,'①7.積算内訳（販促）'!H652))</f>
        <v/>
      </c>
      <c r="I653" s="1780"/>
      <c r="J653" s="264" t="s">
        <v>152</v>
      </c>
      <c r="K653" s="265"/>
      <c r="L653" s="288" t="str">
        <f t="shared" si="131"/>
        <v/>
      </c>
      <c r="M653" s="278"/>
      <c r="N653" s="278"/>
      <c r="O653" s="278"/>
      <c r="P653" s="1367"/>
      <c r="Q653" s="1373"/>
      <c r="R653" s="1374"/>
      <c r="S653" s="268"/>
      <c r="T653" s="270"/>
      <c r="U653" s="180"/>
    </row>
    <row r="654" spans="2:21" ht="18.75" hidden="1" customHeight="1">
      <c r="B654" s="1364"/>
      <c r="C654" s="272" t="s">
        <v>631</v>
      </c>
      <c r="D654" s="265"/>
      <c r="E654" s="288">
        <f t="shared" si="130"/>
        <v>0</v>
      </c>
      <c r="F654" s="288" t="str">
        <f>IF($C$647="","",IF('⑧1.活動計画変更（販促）'!$C$134="変更",'⑦2.変更活動積算内訳（販促）'!M654,'①7.積算内訳（販促）'!F653))</f>
        <v/>
      </c>
      <c r="G654" s="288" t="str">
        <f>IF($C$647="","",IF('⑧1.活動計画変更（販促）'!$C$134="変更",'⑦2.変更活動積算内訳（販促）'!N654,'①7.積算内訳（販促）'!G653))</f>
        <v/>
      </c>
      <c r="H654" s="753" t="str">
        <f>IF($C$647="","",IF('⑧1.活動計画変更（販促）'!$C$134="変更",'⑦2.変更活動積算内訳（販促）'!O654,'①7.積算内訳（販促）'!H653))</f>
        <v/>
      </c>
      <c r="I654" s="1780"/>
      <c r="J654" s="272" t="s">
        <v>631</v>
      </c>
      <c r="K654" s="265"/>
      <c r="L654" s="288" t="str">
        <f t="shared" si="131"/>
        <v/>
      </c>
      <c r="M654" s="266"/>
      <c r="N654" s="266"/>
      <c r="O654" s="266"/>
      <c r="P654" s="1367"/>
      <c r="Q654" s="1371"/>
      <c r="R654" s="1372"/>
      <c r="S654" s="268"/>
      <c r="T654" s="270"/>
      <c r="U654" s="180"/>
    </row>
    <row r="655" spans="2:21" ht="18.75" hidden="1" customHeight="1">
      <c r="B655" s="1364"/>
      <c r="C655" s="264" t="s">
        <v>153</v>
      </c>
      <c r="D655" s="265"/>
      <c r="E655" s="288">
        <f t="shared" si="130"/>
        <v>0</v>
      </c>
      <c r="F655" s="288" t="str">
        <f>IF($C$647="","",IF('⑧1.活動計画変更（販促）'!$C$134="変更",'⑦2.変更活動積算内訳（販促）'!M655,'①7.積算内訳（販促）'!F654))</f>
        <v/>
      </c>
      <c r="G655" s="288" t="str">
        <f>IF($C$647="","",IF('⑧1.活動計画変更（販促）'!$C$134="変更",'⑦2.変更活動積算内訳（販促）'!N655,'①7.積算内訳（販促）'!G654))</f>
        <v/>
      </c>
      <c r="H655" s="753" t="str">
        <f>IF($C$647="","",IF('⑧1.活動計画変更（販促）'!$C$134="変更",'⑦2.変更活動積算内訳（販促）'!O655,'①7.積算内訳（販促）'!H654))</f>
        <v/>
      </c>
      <c r="I655" s="1780"/>
      <c r="J655" s="264" t="s">
        <v>153</v>
      </c>
      <c r="K655" s="265"/>
      <c r="L655" s="288" t="str">
        <f t="shared" si="131"/>
        <v/>
      </c>
      <c r="M655" s="266"/>
      <c r="N655" s="266"/>
      <c r="O655" s="266"/>
      <c r="P655" s="1367"/>
      <c r="Q655" s="1371"/>
      <c r="R655" s="1372"/>
      <c r="S655" s="268"/>
      <c r="T655" s="270"/>
      <c r="U655" s="180"/>
    </row>
    <row r="656" spans="2:21" ht="18.75" hidden="1" customHeight="1" thickBot="1">
      <c r="B656" s="1365"/>
      <c r="C656" s="273" t="s">
        <v>154</v>
      </c>
      <c r="D656" s="758" t="str">
        <f>IF('①7.積算内訳（販促）'!D655="","",'①7.積算内訳（販促）'!D655)</f>
        <v/>
      </c>
      <c r="E656" s="289">
        <f>SUM(F656:H656)</f>
        <v>0</v>
      </c>
      <c r="F656" s="289" t="str">
        <f>IF($C$647="","",IF('⑧1.活動計画変更（販促）'!$C$134="変更",'⑦2.変更活動積算内訳（販促）'!M656,'①7.積算内訳（販促）'!F655))</f>
        <v/>
      </c>
      <c r="G656" s="289" t="str">
        <f>IF($C$647="","",IF('⑧1.活動計画変更（販促）'!$C$134="変更",'⑦2.変更活動積算内訳（販促）'!N656,'①7.積算内訳（販促）'!G655))</f>
        <v/>
      </c>
      <c r="H656" s="755" t="str">
        <f>IF($C$647="","",IF('⑧1.活動計画変更（販促）'!$C$134="変更",'⑦2.変更活動積算内訳（販促）'!O656,'①7.積算内訳（販促）'!H655))</f>
        <v/>
      </c>
      <c r="I656" s="1781"/>
      <c r="J656" s="273" t="s">
        <v>154</v>
      </c>
      <c r="K656" s="274"/>
      <c r="L656" s="289" t="str">
        <f t="shared" si="131"/>
        <v/>
      </c>
      <c r="M656" s="275"/>
      <c r="N656" s="275"/>
      <c r="O656" s="275"/>
      <c r="P656" s="1368"/>
      <c r="Q656" s="1375"/>
      <c r="R656" s="1376"/>
      <c r="S656" s="268"/>
      <c r="T656" s="270"/>
      <c r="U656" s="180"/>
    </row>
    <row r="657" spans="2:21" ht="37.5" hidden="1" customHeight="1">
      <c r="B657" s="285" t="str">
        <f>IF('⑧1.活動計画変更（販促）'!B136="","",'⑧1.活動計画変更（販促）'!B136)</f>
        <v/>
      </c>
      <c r="C657" s="1359" t="str">
        <f>IF(B657="","",IF('⑧1.活動計画変更（販促）'!D136="","",'⑧1.活動計画変更（販促）'!D136))</f>
        <v/>
      </c>
      <c r="D657" s="1360"/>
      <c r="E657" s="286">
        <f>SUM(E658:E666)</f>
        <v>0</v>
      </c>
      <c r="F657" s="286">
        <f>SUM(F658:F666)</f>
        <v>0</v>
      </c>
      <c r="G657" s="286">
        <f>SUM(G658:G666)</f>
        <v>0</v>
      </c>
      <c r="H657" s="757">
        <f>SUM(H658:H666)</f>
        <v>0</v>
      </c>
      <c r="I657" s="760" t="str">
        <f>IF('⑧1.活動計画変更（販促）'!C137="変更",'⑧1.活動計画変更（販促）'!B136,IF('⑧1.活動計画変更（販促）'!C137="中止",'⑧1.活動計画変更（販促）'!B136,""))</f>
        <v/>
      </c>
      <c r="J657" s="1377" t="str">
        <f>IF('⑧1.活動計画変更（販促）'!C137="変更",'⑧1.活動計画変更（販促）'!D137,"")</f>
        <v/>
      </c>
      <c r="K657" s="1378"/>
      <c r="L657" s="284" t="str">
        <f>IF(SUM(L658:L666)=0,"",SUM(L658:L666))</f>
        <v/>
      </c>
      <c r="M657" s="284" t="str">
        <f>IF(SUM(M658:M666)=0,"",SUM(M658:M666))</f>
        <v/>
      </c>
      <c r="N657" s="284" t="str">
        <f>IF(SUM(N658:N666)=0,"",SUM(N658:N666))</f>
        <v/>
      </c>
      <c r="O657" s="284" t="str">
        <f>IF(SUM(O658:O666)=0,"",SUM(O658:O666))</f>
        <v/>
      </c>
      <c r="P657" s="277"/>
      <c r="Q657" s="1379"/>
      <c r="R657" s="1380"/>
      <c r="S657" s="259"/>
      <c r="T657" s="257"/>
      <c r="U657" s="180"/>
    </row>
    <row r="658" spans="2:21" ht="18.75" hidden="1" customHeight="1">
      <c r="B658" s="1363"/>
      <c r="C658" s="260" t="s">
        <v>147</v>
      </c>
      <c r="D658" s="261"/>
      <c r="E658" s="287">
        <f>SUM(F658:H658)</f>
        <v>0</v>
      </c>
      <c r="F658" s="287" t="str">
        <f>IF($C$657="","",IF('⑧1.活動計画変更（販促）'!$C$136="変更",'⑦2.変更活動積算内訳（販促）'!M658,'①7.積算内訳（販促）'!F657))</f>
        <v/>
      </c>
      <c r="G658" s="287" t="str">
        <f>IF($C$657="","",IF('⑧1.活動計画変更（販促）'!$C$136="変更",'⑦2.変更活動積算内訳（販促）'!N658,'①7.積算内訳（販促）'!G657))</f>
        <v/>
      </c>
      <c r="H658" s="752" t="str">
        <f>IF($C$657="","",IF('⑧1.活動計画変更（販促）'!$C$136="変更",'⑦2.変更活動積算内訳（販促）'!O658,'①7.積算内訳（販促）'!H657))</f>
        <v/>
      </c>
      <c r="I658" s="1779" t="str">
        <f>IF('⑧1.活動計画変更（販促）'!C137="選択","",IF('⑧1.活動計画変更（販促）'!C137="変更",'⑧1.活動計画変更（販促）'!C137,IF('⑧1.活動計画変更（販促）'!C137="中止","中止","")))</f>
        <v/>
      </c>
      <c r="J658" s="260" t="s">
        <v>147</v>
      </c>
      <c r="K658" s="261"/>
      <c r="L658" s="287" t="str">
        <f>IF(SUM(M658:O658)=0,"",SUM(M658:O658))</f>
        <v/>
      </c>
      <c r="M658" s="262"/>
      <c r="N658" s="262"/>
      <c r="O658" s="262"/>
      <c r="P658" s="1366"/>
      <c r="Q658" s="1369"/>
      <c r="R658" s="1370"/>
      <c r="S658" s="268"/>
      <c r="T658" s="270"/>
      <c r="U658" s="180"/>
    </row>
    <row r="659" spans="2:21" ht="18.75" hidden="1" customHeight="1">
      <c r="B659" s="1364"/>
      <c r="C659" s="264" t="s">
        <v>148</v>
      </c>
      <c r="D659" s="265"/>
      <c r="E659" s="288">
        <f t="shared" ref="E659:E665" si="132">SUM(F659:H659)</f>
        <v>0</v>
      </c>
      <c r="F659" s="288" t="str">
        <f>IF($C$657="","",IF('⑧1.活動計画変更（販促）'!$C$136="変更",'⑦2.変更活動積算内訳（販促）'!M659,'①7.積算内訳（販促）'!F658))</f>
        <v/>
      </c>
      <c r="G659" s="288" t="str">
        <f>IF($C$657="","",IF('⑧1.活動計画変更（販促）'!$C$136="変更",'⑦2.変更活動積算内訳（販促）'!N659,'①7.積算内訳（販促）'!G658))</f>
        <v/>
      </c>
      <c r="H659" s="753" t="str">
        <f>IF($C$657="","",IF('⑧1.活動計画変更（販促）'!$C$136="変更",'⑦2.変更活動積算内訳（販促）'!O659,'①7.積算内訳（販促）'!H658))</f>
        <v/>
      </c>
      <c r="I659" s="1780"/>
      <c r="J659" s="264" t="s">
        <v>148</v>
      </c>
      <c r="K659" s="265"/>
      <c r="L659" s="288" t="str">
        <f t="shared" ref="L659:L666" si="133">IF(SUM(M659:O659)=0,"",SUM(M659:O659))</f>
        <v/>
      </c>
      <c r="M659" s="266"/>
      <c r="N659" s="266"/>
      <c r="O659" s="266"/>
      <c r="P659" s="1367"/>
      <c r="Q659" s="1371"/>
      <c r="R659" s="1372"/>
      <c r="S659" s="259"/>
      <c r="T659" s="257"/>
      <c r="U659" s="180"/>
    </row>
    <row r="660" spans="2:21" ht="18.75" hidden="1" customHeight="1">
      <c r="B660" s="1364"/>
      <c r="C660" s="264" t="s">
        <v>149</v>
      </c>
      <c r="D660" s="265"/>
      <c r="E660" s="288">
        <f t="shared" si="132"/>
        <v>0</v>
      </c>
      <c r="F660" s="288" t="str">
        <f>IF($C$657="","",IF('⑧1.活動計画変更（販促）'!$C$136="変更",'⑦2.変更活動積算内訳（販促）'!M660,'①7.積算内訳（販促）'!F659))</f>
        <v/>
      </c>
      <c r="G660" s="288" t="str">
        <f>IF($C$657="","",IF('⑧1.活動計画変更（販促）'!$C$136="変更",'⑦2.変更活動積算内訳（販促）'!N660,'①7.積算内訳（販促）'!G659))</f>
        <v/>
      </c>
      <c r="H660" s="753" t="str">
        <f>IF($C$657="","",IF('⑧1.活動計画変更（販促）'!$C$136="変更",'⑦2.変更活動積算内訳（販促）'!O660,'①7.積算内訳（販促）'!H659))</f>
        <v/>
      </c>
      <c r="I660" s="1780"/>
      <c r="J660" s="264" t="s">
        <v>149</v>
      </c>
      <c r="K660" s="265"/>
      <c r="L660" s="288" t="str">
        <f t="shared" si="133"/>
        <v/>
      </c>
      <c r="M660" s="266"/>
      <c r="N660" s="266"/>
      <c r="O660" s="266"/>
      <c r="P660" s="1367"/>
      <c r="Q660" s="1371"/>
      <c r="R660" s="1372"/>
      <c r="S660" s="259"/>
      <c r="T660" s="257"/>
      <c r="U660" s="180"/>
    </row>
    <row r="661" spans="2:21" ht="18.75" hidden="1" customHeight="1">
      <c r="B661" s="1364"/>
      <c r="C661" s="269" t="s">
        <v>150</v>
      </c>
      <c r="D661" s="265"/>
      <c r="E661" s="288">
        <f t="shared" si="132"/>
        <v>0</v>
      </c>
      <c r="F661" s="288" t="str">
        <f>IF($C$657="","",IF('⑧1.活動計画変更（販促）'!$C$136="変更",'⑦2.変更活動積算内訳（販促）'!M661,'①7.積算内訳（販促）'!F660))</f>
        <v/>
      </c>
      <c r="G661" s="288" t="str">
        <f>IF($C$657="","",IF('⑧1.活動計画変更（販促）'!$C$136="変更",'⑦2.変更活動積算内訳（販促）'!N661,'①7.積算内訳（販促）'!G660))</f>
        <v/>
      </c>
      <c r="H661" s="753" t="str">
        <f>IF($C$657="","",IF('⑧1.活動計画変更（販促）'!$C$136="変更",'⑦2.変更活動積算内訳（販促）'!O661,'①7.積算内訳（販促）'!H660))</f>
        <v/>
      </c>
      <c r="I661" s="1780"/>
      <c r="J661" s="269" t="s">
        <v>150</v>
      </c>
      <c r="K661" s="265"/>
      <c r="L661" s="288" t="str">
        <f t="shared" si="133"/>
        <v/>
      </c>
      <c r="M661" s="266"/>
      <c r="N661" s="266"/>
      <c r="O661" s="266"/>
      <c r="P661" s="1367"/>
      <c r="Q661" s="1371"/>
      <c r="R661" s="1372"/>
      <c r="S661" s="259"/>
      <c r="T661" s="257"/>
      <c r="U661" s="180"/>
    </row>
    <row r="662" spans="2:21" ht="18.75" hidden="1" customHeight="1">
      <c r="B662" s="1364"/>
      <c r="C662" s="264" t="s">
        <v>151</v>
      </c>
      <c r="D662" s="265"/>
      <c r="E662" s="288">
        <f t="shared" si="132"/>
        <v>0</v>
      </c>
      <c r="F662" s="288" t="str">
        <f>IF($C$657="","",IF('⑧1.活動計画変更（販促）'!$C$136="変更",'⑦2.変更活動積算内訳（販促）'!M662,'①7.積算内訳（販促）'!F661))</f>
        <v/>
      </c>
      <c r="G662" s="288" t="str">
        <f>IF($C$657="","",IF('⑧1.活動計画変更（販促）'!$C$136="変更",'⑦2.変更活動積算内訳（販促）'!N662,'①7.積算内訳（販促）'!G661))</f>
        <v/>
      </c>
      <c r="H662" s="753" t="str">
        <f>IF($C$657="","",IF('⑧1.活動計画変更（販促）'!$C$136="変更",'⑦2.変更活動積算内訳（販促）'!O662,'①7.積算内訳（販促）'!H661))</f>
        <v/>
      </c>
      <c r="I662" s="1780"/>
      <c r="J662" s="264" t="s">
        <v>151</v>
      </c>
      <c r="K662" s="265"/>
      <c r="L662" s="288" t="str">
        <f t="shared" si="133"/>
        <v/>
      </c>
      <c r="M662" s="266"/>
      <c r="N662" s="266"/>
      <c r="O662" s="266"/>
      <c r="P662" s="1367"/>
      <c r="Q662" s="1371"/>
      <c r="R662" s="1372"/>
      <c r="S662" s="268"/>
      <c r="T662" s="270"/>
      <c r="U662" s="180"/>
    </row>
    <row r="663" spans="2:21" ht="18.75" hidden="1" customHeight="1">
      <c r="B663" s="1364"/>
      <c r="C663" s="264" t="s">
        <v>152</v>
      </c>
      <c r="D663" s="265"/>
      <c r="E663" s="288">
        <f t="shared" si="132"/>
        <v>0</v>
      </c>
      <c r="F663" s="754" t="str">
        <f>IF($C$657="","",IF('⑧1.活動計画変更（販促）'!$C$136="変更",'⑦2.変更活動積算内訳（販促）'!M663,'①7.積算内訳（販促）'!F662))</f>
        <v/>
      </c>
      <c r="G663" s="754" t="str">
        <f>IF($C$657="","",IF('⑧1.活動計画変更（販促）'!$C$136="変更",'⑦2.変更活動積算内訳（販促）'!N663,'①7.積算内訳（販促）'!G662))</f>
        <v/>
      </c>
      <c r="H663" s="753" t="str">
        <f>IF($C$657="","",IF('⑧1.活動計画変更（販促）'!$C$136="変更",'⑦2.変更活動積算内訳（販促）'!O663,'①7.積算内訳（販促）'!H662))</f>
        <v/>
      </c>
      <c r="I663" s="1780"/>
      <c r="J663" s="264" t="s">
        <v>152</v>
      </c>
      <c r="K663" s="265"/>
      <c r="L663" s="288" t="str">
        <f t="shared" si="133"/>
        <v/>
      </c>
      <c r="M663" s="278"/>
      <c r="N663" s="278"/>
      <c r="O663" s="278"/>
      <c r="P663" s="1367"/>
      <c r="Q663" s="1371"/>
      <c r="R663" s="1372"/>
      <c r="S663" s="268"/>
      <c r="T663" s="270"/>
      <c r="U663" s="180"/>
    </row>
    <row r="664" spans="2:21" ht="18.75" hidden="1" customHeight="1">
      <c r="B664" s="1364"/>
      <c r="C664" s="272" t="s">
        <v>631</v>
      </c>
      <c r="D664" s="265"/>
      <c r="E664" s="288">
        <f t="shared" si="132"/>
        <v>0</v>
      </c>
      <c r="F664" s="288" t="str">
        <f>IF($C$657="","",IF('⑧1.活動計画変更（販促）'!$C$136="変更",'⑦2.変更活動積算内訳（販促）'!M664,'①7.積算内訳（販促）'!F663))</f>
        <v/>
      </c>
      <c r="G664" s="288" t="str">
        <f>IF($C$657="","",IF('⑧1.活動計画変更（販促）'!$C$136="変更",'⑦2.変更活動積算内訳（販促）'!N664,'①7.積算内訳（販促）'!G663))</f>
        <v/>
      </c>
      <c r="H664" s="753" t="str">
        <f>IF($C$657="","",IF('⑧1.活動計画変更（販促）'!$C$136="変更",'⑦2.変更活動積算内訳（販促）'!O664,'①7.積算内訳（販促）'!H663))</f>
        <v/>
      </c>
      <c r="I664" s="1780"/>
      <c r="J664" s="272" t="s">
        <v>631</v>
      </c>
      <c r="K664" s="265"/>
      <c r="L664" s="288" t="str">
        <f t="shared" si="133"/>
        <v/>
      </c>
      <c r="M664" s="266"/>
      <c r="N664" s="266"/>
      <c r="O664" s="266"/>
      <c r="P664" s="1367"/>
      <c r="Q664" s="1371"/>
      <c r="R664" s="1372"/>
      <c r="S664" s="268"/>
      <c r="T664" s="270"/>
      <c r="U664" s="180"/>
    </row>
    <row r="665" spans="2:21" ht="18.75" hidden="1" customHeight="1">
      <c r="B665" s="1364"/>
      <c r="C665" s="264" t="s">
        <v>153</v>
      </c>
      <c r="D665" s="265"/>
      <c r="E665" s="288">
        <f t="shared" si="132"/>
        <v>0</v>
      </c>
      <c r="F665" s="288" t="str">
        <f>IF($C$657="","",IF('⑧1.活動計画変更（販促）'!$C$136="変更",'⑦2.変更活動積算内訳（販促）'!M665,'①7.積算内訳（販促）'!F664))</f>
        <v/>
      </c>
      <c r="G665" s="288" t="str">
        <f>IF($C$657="","",IF('⑧1.活動計画変更（販促）'!$C$136="変更",'⑦2.変更活動積算内訳（販促）'!N665,'①7.積算内訳（販促）'!G664))</f>
        <v/>
      </c>
      <c r="H665" s="753" t="str">
        <f>IF($C$657="","",IF('⑧1.活動計画変更（販促）'!$C$136="変更",'⑦2.変更活動積算内訳（販促）'!O665,'①7.積算内訳（販促）'!H664))</f>
        <v/>
      </c>
      <c r="I665" s="1780"/>
      <c r="J665" s="264" t="s">
        <v>153</v>
      </c>
      <c r="K665" s="265"/>
      <c r="L665" s="288" t="str">
        <f t="shared" si="133"/>
        <v/>
      </c>
      <c r="M665" s="266"/>
      <c r="N665" s="266"/>
      <c r="O665" s="266"/>
      <c r="P665" s="1367"/>
      <c r="Q665" s="1371"/>
      <c r="R665" s="1372"/>
      <c r="S665" s="268"/>
      <c r="T665" s="270"/>
      <c r="U665" s="180"/>
    </row>
    <row r="666" spans="2:21" ht="18.75" hidden="1" customHeight="1" thickBot="1">
      <c r="B666" s="1364"/>
      <c r="C666" s="837" t="s">
        <v>154</v>
      </c>
      <c r="D666" s="758" t="str">
        <f>IF('①7.積算内訳（販促）'!D665="","",'①7.積算内訳（販促）'!D665)</f>
        <v/>
      </c>
      <c r="E666" s="761">
        <f>SUM(F666:H666)</f>
        <v>0</v>
      </c>
      <c r="F666" s="289" t="str">
        <f>IF($C$657="","",IF('⑧1.活動計画変更（販促）'!$C$136="変更",'⑦2.変更活動積算内訳（販促）'!M666,'①7.積算内訳（販促）'!F665))</f>
        <v/>
      </c>
      <c r="G666" s="289" t="str">
        <f>IF($C$657="","",IF('⑧1.活動計画変更（販促）'!$C$136="変更",'⑦2.変更活動積算内訳（販促）'!N666,'①7.積算内訳（販促）'!G665))</f>
        <v/>
      </c>
      <c r="H666" s="755" t="str">
        <f>IF($C$657="","",IF('⑧1.活動計画変更（販促）'!$C$136="変更",'⑦2.変更活動積算内訳（販促）'!O666,'①7.積算内訳（販促）'!H665))</f>
        <v/>
      </c>
      <c r="I666" s="1781"/>
      <c r="J666" s="273" t="s">
        <v>154</v>
      </c>
      <c r="K666" s="274"/>
      <c r="L666" s="761" t="str">
        <f t="shared" si="133"/>
        <v/>
      </c>
      <c r="M666" s="748"/>
      <c r="N666" s="748"/>
      <c r="O666" s="748"/>
      <c r="P666" s="1367"/>
      <c r="Q666" s="1404"/>
      <c r="R666" s="1405"/>
      <c r="S666" s="268"/>
      <c r="T666" s="270"/>
      <c r="U666" s="180"/>
    </row>
    <row r="667" spans="2:21" ht="37.5" hidden="1" customHeight="1">
      <c r="B667" s="285" t="str">
        <f>IF('⑧1.活動計画変更（販促）'!B138="","",'⑧1.活動計画変更（販促）'!B138)</f>
        <v/>
      </c>
      <c r="C667" s="1359" t="str">
        <f>IF(B667="","",IF('⑧1.活動計画変更（販促）'!D138="","",'⑧1.活動計画変更（販促）'!D138))</f>
        <v/>
      </c>
      <c r="D667" s="1360"/>
      <c r="E667" s="286">
        <f>SUM(E668:E676)</f>
        <v>0</v>
      </c>
      <c r="F667" s="286">
        <f>SUM(F668:F676)</f>
        <v>0</v>
      </c>
      <c r="G667" s="286">
        <f>SUM(G668:G676)</f>
        <v>0</v>
      </c>
      <c r="H667" s="757">
        <f>SUM(H668:H676)</f>
        <v>0</v>
      </c>
      <c r="I667" s="760" t="str">
        <f>IF('⑧1.活動計画変更（販促）'!C139="変更",'⑧1.活動計画変更（販促）'!B138,IF('⑧1.活動計画変更（販促）'!C139="中止",'⑧1.活動計画変更（販促）'!B138,""))</f>
        <v/>
      </c>
      <c r="J667" s="1377" t="str">
        <f>IF('⑧1.活動計画変更（販促）'!C139="変更",'⑧1.活動計画変更（販促）'!D139,"")</f>
        <v/>
      </c>
      <c r="K667" s="1378"/>
      <c r="L667" s="286" t="str">
        <f>IF(SUM(L668:L676)=0,"",SUM(L668:L676))</f>
        <v/>
      </c>
      <c r="M667" s="286" t="str">
        <f>IF(SUM(M668:M676)=0,"",SUM(M668:M676))</f>
        <v/>
      </c>
      <c r="N667" s="286" t="str">
        <f>IF(SUM(N668:N676)=0,"",SUM(N668:N676))</f>
        <v/>
      </c>
      <c r="O667" s="286" t="str">
        <f>IF(SUM(O668:O676)=0,"",SUM(O668:O676))</f>
        <v/>
      </c>
      <c r="P667" s="280"/>
      <c r="Q667" s="1361"/>
      <c r="R667" s="1362"/>
      <c r="S667" s="259"/>
      <c r="T667" s="257"/>
      <c r="U667" s="180"/>
    </row>
    <row r="668" spans="2:21" ht="18.75" hidden="1" customHeight="1">
      <c r="B668" s="1363"/>
      <c r="C668" s="260" t="s">
        <v>147</v>
      </c>
      <c r="D668" s="261"/>
      <c r="E668" s="287">
        <f>SUM(F668:H668)</f>
        <v>0</v>
      </c>
      <c r="F668" s="287" t="str">
        <f>IF($C$667="","",IF('⑧1.活動計画変更（販促）'!$C$138="変更",'⑦2.変更活動積算内訳（販促）'!M668,'①7.積算内訳（販促）'!F667))</f>
        <v/>
      </c>
      <c r="G668" s="287" t="str">
        <f>IF($C$667="","",IF('⑧1.活動計画変更（販促）'!$C$138="変更",'⑦2.変更活動積算内訳（販促）'!N668,'①7.積算内訳（販促）'!G667))</f>
        <v/>
      </c>
      <c r="H668" s="752" t="str">
        <f>IF($C$667="","",IF('⑧1.活動計画変更（販促）'!$C$138="変更",'⑦2.変更活動積算内訳（販促）'!O668,'①7.積算内訳（販促）'!H667))</f>
        <v/>
      </c>
      <c r="I668" s="1779" t="str">
        <f>IF('⑧1.活動計画変更（販促）'!C139="選択","",IF('⑧1.活動計画変更（販促）'!C139="変更",'⑧1.活動計画変更（販促）'!C139,IF('⑧1.活動計画変更（販促）'!C139="中止","中止","")))</f>
        <v/>
      </c>
      <c r="J668" s="260" t="s">
        <v>147</v>
      </c>
      <c r="K668" s="261"/>
      <c r="L668" s="287" t="str">
        <f>IF(SUM(M668:O668)=0,"",SUM(M668:O668))</f>
        <v/>
      </c>
      <c r="M668" s="262"/>
      <c r="N668" s="262"/>
      <c r="O668" s="262"/>
      <c r="P668" s="1366"/>
      <c r="Q668" s="1369"/>
      <c r="R668" s="1370"/>
      <c r="S668" s="268"/>
      <c r="T668" s="270"/>
      <c r="U668" s="180"/>
    </row>
    <row r="669" spans="2:21" ht="18.75" hidden="1" customHeight="1">
      <c r="B669" s="1364"/>
      <c r="C669" s="264" t="s">
        <v>148</v>
      </c>
      <c r="D669" s="265"/>
      <c r="E669" s="288">
        <f t="shared" ref="E669:E675" si="134">SUM(F669:H669)</f>
        <v>0</v>
      </c>
      <c r="F669" s="288" t="str">
        <f>IF($C$667="","",IF('⑧1.活動計画変更（販促）'!$C$138="変更",'⑦2.変更活動積算内訳（販促）'!M669,'①7.積算内訳（販促）'!F668))</f>
        <v/>
      </c>
      <c r="G669" s="288" t="str">
        <f>IF($C$667="","",IF('⑧1.活動計画変更（販促）'!$C$138="変更",'⑦2.変更活動積算内訳（販促）'!N669,'①7.積算内訳（販促）'!G668))</f>
        <v/>
      </c>
      <c r="H669" s="753" t="str">
        <f>IF($C$667="","",IF('⑧1.活動計画変更（販促）'!$C$138="変更",'⑦2.変更活動積算内訳（販促）'!O669,'①7.積算内訳（販促）'!H668))</f>
        <v/>
      </c>
      <c r="I669" s="1780"/>
      <c r="J669" s="264" t="s">
        <v>148</v>
      </c>
      <c r="K669" s="265"/>
      <c r="L669" s="288" t="str">
        <f t="shared" ref="L669:L676" si="135">IF(SUM(M669:O669)=0,"",SUM(M669:O669))</f>
        <v/>
      </c>
      <c r="M669" s="266"/>
      <c r="N669" s="266"/>
      <c r="O669" s="266"/>
      <c r="P669" s="1367"/>
      <c r="Q669" s="1371"/>
      <c r="R669" s="1372"/>
      <c r="S669" s="259"/>
      <c r="T669" s="257"/>
      <c r="U669" s="180"/>
    </row>
    <row r="670" spans="2:21" ht="18.75" hidden="1" customHeight="1">
      <c r="B670" s="1364"/>
      <c r="C670" s="264" t="s">
        <v>149</v>
      </c>
      <c r="D670" s="265"/>
      <c r="E670" s="288">
        <f t="shared" si="134"/>
        <v>0</v>
      </c>
      <c r="F670" s="288" t="str">
        <f>IF($C$667="","",IF('⑧1.活動計画変更（販促）'!$C$138="変更",'⑦2.変更活動積算内訳（販促）'!M670,'①7.積算内訳（販促）'!F669))</f>
        <v/>
      </c>
      <c r="G670" s="288" t="str">
        <f>IF($C$667="","",IF('⑧1.活動計画変更（販促）'!$C$138="変更",'⑦2.変更活動積算内訳（販促）'!N670,'①7.積算内訳（販促）'!G669))</f>
        <v/>
      </c>
      <c r="H670" s="753" t="str">
        <f>IF($C$667="","",IF('⑧1.活動計画変更（販促）'!$C$138="変更",'⑦2.変更活動積算内訳（販促）'!O670,'①7.積算内訳（販促）'!H669))</f>
        <v/>
      </c>
      <c r="I670" s="1780"/>
      <c r="J670" s="264" t="s">
        <v>149</v>
      </c>
      <c r="K670" s="265"/>
      <c r="L670" s="288" t="str">
        <f t="shared" si="135"/>
        <v/>
      </c>
      <c r="M670" s="266"/>
      <c r="N670" s="266"/>
      <c r="O670" s="266"/>
      <c r="P670" s="1367"/>
      <c r="Q670" s="1371"/>
      <c r="R670" s="1372"/>
      <c r="S670" s="259"/>
      <c r="T670" s="257"/>
      <c r="U670" s="180"/>
    </row>
    <row r="671" spans="2:21" ht="18.75" hidden="1" customHeight="1">
      <c r="B671" s="1364"/>
      <c r="C671" s="269" t="s">
        <v>150</v>
      </c>
      <c r="D671" s="265"/>
      <c r="E671" s="288">
        <f t="shared" si="134"/>
        <v>0</v>
      </c>
      <c r="F671" s="288" t="str">
        <f>IF($C$667="","",IF('⑧1.活動計画変更（販促）'!$C$138="変更",'⑦2.変更活動積算内訳（販促）'!M671,'①7.積算内訳（販促）'!F670))</f>
        <v/>
      </c>
      <c r="G671" s="288" t="str">
        <f>IF($C$667="","",IF('⑧1.活動計画変更（販促）'!$C$138="変更",'⑦2.変更活動積算内訳（販促）'!N671,'①7.積算内訳（販促）'!G670))</f>
        <v/>
      </c>
      <c r="H671" s="753" t="str">
        <f>IF($C$667="","",IF('⑧1.活動計画変更（販促）'!$C$138="変更",'⑦2.変更活動積算内訳（販促）'!O671,'①7.積算内訳（販促）'!H670))</f>
        <v/>
      </c>
      <c r="I671" s="1780"/>
      <c r="J671" s="269" t="s">
        <v>150</v>
      </c>
      <c r="K671" s="265"/>
      <c r="L671" s="288" t="str">
        <f t="shared" si="135"/>
        <v/>
      </c>
      <c r="M671" s="266"/>
      <c r="N671" s="266"/>
      <c r="O671" s="266"/>
      <c r="P671" s="1367"/>
      <c r="Q671" s="1371"/>
      <c r="R671" s="1372"/>
      <c r="S671" s="259"/>
      <c r="T671" s="257"/>
      <c r="U671" s="180"/>
    </row>
    <row r="672" spans="2:21" ht="18.75" hidden="1" customHeight="1">
      <c r="B672" s="1364"/>
      <c r="C672" s="264" t="s">
        <v>151</v>
      </c>
      <c r="D672" s="265"/>
      <c r="E672" s="288">
        <f t="shared" si="134"/>
        <v>0</v>
      </c>
      <c r="F672" s="288" t="str">
        <f>IF($C$667="","",IF('⑧1.活動計画変更（販促）'!$C$138="変更",'⑦2.変更活動積算内訳（販促）'!M672,'①7.積算内訳（販促）'!F671))</f>
        <v/>
      </c>
      <c r="G672" s="288" t="str">
        <f>IF($C$667="","",IF('⑧1.活動計画変更（販促）'!$C$138="変更",'⑦2.変更活動積算内訳（販促）'!N672,'①7.積算内訳（販促）'!G671))</f>
        <v/>
      </c>
      <c r="H672" s="753" t="str">
        <f>IF($C$667="","",IF('⑧1.活動計画変更（販促）'!$C$138="変更",'⑦2.変更活動積算内訳（販促）'!O672,'①7.積算内訳（販促）'!H671))</f>
        <v/>
      </c>
      <c r="I672" s="1780"/>
      <c r="J672" s="264" t="s">
        <v>151</v>
      </c>
      <c r="K672" s="265"/>
      <c r="L672" s="288" t="str">
        <f t="shared" si="135"/>
        <v/>
      </c>
      <c r="M672" s="266"/>
      <c r="N672" s="266"/>
      <c r="O672" s="266"/>
      <c r="P672" s="1367"/>
      <c r="Q672" s="1371"/>
      <c r="R672" s="1372"/>
      <c r="S672" s="268"/>
      <c r="T672" s="270"/>
      <c r="U672" s="180"/>
    </row>
    <row r="673" spans="2:21" ht="18.75" hidden="1" customHeight="1">
      <c r="B673" s="1364"/>
      <c r="C673" s="264" t="s">
        <v>152</v>
      </c>
      <c r="D673" s="265"/>
      <c r="E673" s="288">
        <f t="shared" si="134"/>
        <v>0</v>
      </c>
      <c r="F673" s="754" t="str">
        <f>IF($C$667="","",IF('⑧1.活動計画変更（販促）'!$C$138="変更",'⑦2.変更活動積算内訳（販促）'!M673,'①7.積算内訳（販促）'!F672))</f>
        <v/>
      </c>
      <c r="G673" s="754" t="str">
        <f>IF($C$667="","",IF('⑧1.活動計画変更（販促）'!$C$138="変更",'⑦2.変更活動積算内訳（販促）'!N673,'①7.積算内訳（販促）'!G672))</f>
        <v/>
      </c>
      <c r="H673" s="753" t="str">
        <f>IF($C$667="","",IF('⑧1.活動計画変更（販促）'!$C$138="変更",'⑦2.変更活動積算内訳（販促）'!O673,'①7.積算内訳（販促）'!H672))</f>
        <v/>
      </c>
      <c r="I673" s="1780"/>
      <c r="J673" s="264" t="s">
        <v>152</v>
      </c>
      <c r="K673" s="265"/>
      <c r="L673" s="288" t="str">
        <f t="shared" si="135"/>
        <v/>
      </c>
      <c r="M673" s="278"/>
      <c r="N673" s="278"/>
      <c r="O673" s="278"/>
      <c r="P673" s="1367"/>
      <c r="Q673" s="1373"/>
      <c r="R673" s="1374"/>
      <c r="S673" s="268"/>
      <c r="T673" s="270"/>
      <c r="U673" s="180"/>
    </row>
    <row r="674" spans="2:21" ht="18.75" hidden="1" customHeight="1">
      <c r="B674" s="1364"/>
      <c r="C674" s="272" t="s">
        <v>631</v>
      </c>
      <c r="D674" s="265"/>
      <c r="E674" s="288">
        <f t="shared" si="134"/>
        <v>0</v>
      </c>
      <c r="F674" s="288" t="str">
        <f>IF($C$667="","",IF('⑧1.活動計画変更（販促）'!$C$138="変更",'⑦2.変更活動積算内訳（販促）'!M674,'①7.積算内訳（販促）'!F673))</f>
        <v/>
      </c>
      <c r="G674" s="288" t="str">
        <f>IF($C$667="","",IF('⑧1.活動計画変更（販促）'!$C$138="変更",'⑦2.変更活動積算内訳（販促）'!N674,'①7.積算内訳（販促）'!G673))</f>
        <v/>
      </c>
      <c r="H674" s="753" t="str">
        <f>IF($C$667="","",IF('⑧1.活動計画変更（販促）'!$C$138="変更",'⑦2.変更活動積算内訳（販促）'!O674,'①7.積算内訳（販促）'!H673))</f>
        <v/>
      </c>
      <c r="I674" s="1780"/>
      <c r="J674" s="272" t="s">
        <v>631</v>
      </c>
      <c r="K674" s="265"/>
      <c r="L674" s="288" t="str">
        <f t="shared" si="135"/>
        <v/>
      </c>
      <c r="M674" s="266"/>
      <c r="N674" s="266"/>
      <c r="O674" s="266"/>
      <c r="P674" s="1367"/>
      <c r="Q674" s="1371"/>
      <c r="R674" s="1372"/>
      <c r="S674" s="268"/>
      <c r="T674" s="270"/>
      <c r="U674" s="180"/>
    </row>
    <row r="675" spans="2:21" ht="18.75" hidden="1" customHeight="1">
      <c r="B675" s="1364"/>
      <c r="C675" s="264" t="s">
        <v>153</v>
      </c>
      <c r="D675" s="265"/>
      <c r="E675" s="288">
        <f t="shared" si="134"/>
        <v>0</v>
      </c>
      <c r="F675" s="288" t="str">
        <f>IF($C$667="","",IF('⑧1.活動計画変更（販促）'!$C$138="変更",'⑦2.変更活動積算内訳（販促）'!M675,'①7.積算内訳（販促）'!F674))</f>
        <v/>
      </c>
      <c r="G675" s="288" t="str">
        <f>IF($C$667="","",IF('⑧1.活動計画変更（販促）'!$C$138="変更",'⑦2.変更活動積算内訳（販促）'!N675,'①7.積算内訳（販促）'!G674))</f>
        <v/>
      </c>
      <c r="H675" s="753" t="str">
        <f>IF($C$667="","",IF('⑧1.活動計画変更（販促）'!$C$138="変更",'⑦2.変更活動積算内訳（販促）'!O675,'①7.積算内訳（販促）'!H674))</f>
        <v/>
      </c>
      <c r="I675" s="1780"/>
      <c r="J675" s="264" t="s">
        <v>153</v>
      </c>
      <c r="K675" s="265"/>
      <c r="L675" s="288" t="str">
        <f t="shared" si="135"/>
        <v/>
      </c>
      <c r="M675" s="266"/>
      <c r="N675" s="266"/>
      <c r="O675" s="266"/>
      <c r="P675" s="1367"/>
      <c r="Q675" s="1371"/>
      <c r="R675" s="1372"/>
      <c r="S675" s="268"/>
      <c r="T675" s="270"/>
      <c r="U675" s="180"/>
    </row>
    <row r="676" spans="2:21" ht="18.75" hidden="1" customHeight="1" thickBot="1">
      <c r="B676" s="1365"/>
      <c r="C676" s="273" t="s">
        <v>154</v>
      </c>
      <c r="D676" s="758" t="str">
        <f>IF('①7.積算内訳（販促）'!D675="","",'①7.積算内訳（販促）'!D675)</f>
        <v/>
      </c>
      <c r="E676" s="289">
        <f>SUM(F676:H676)</f>
        <v>0</v>
      </c>
      <c r="F676" s="289" t="str">
        <f>IF($C$667="","",IF('⑧1.活動計画変更（販促）'!$C$138="変更",'⑦2.変更活動積算内訳（販促）'!M676,'①7.積算内訳（販促）'!F675))</f>
        <v/>
      </c>
      <c r="G676" s="289" t="str">
        <f>IF($C$667="","",IF('⑧1.活動計画変更（販促）'!$C$138="変更",'⑦2.変更活動積算内訳（販促）'!N676,'①7.積算内訳（販促）'!G675))</f>
        <v/>
      </c>
      <c r="H676" s="755" t="str">
        <f>IF($C$667="","",IF('⑧1.活動計画変更（販促）'!$C$138="変更",'⑦2.変更活動積算内訳（販促）'!O676,'①7.積算内訳（販促）'!H675))</f>
        <v/>
      </c>
      <c r="I676" s="1781"/>
      <c r="J676" s="273" t="s">
        <v>154</v>
      </c>
      <c r="K676" s="274"/>
      <c r="L676" s="289" t="str">
        <f t="shared" si="135"/>
        <v/>
      </c>
      <c r="M676" s="275"/>
      <c r="N676" s="275"/>
      <c r="O676" s="275"/>
      <c r="P676" s="1368"/>
      <c r="Q676" s="1375"/>
      <c r="R676" s="1376"/>
      <c r="S676" s="268"/>
      <c r="T676" s="270"/>
      <c r="U676" s="180"/>
    </row>
    <row r="677" spans="2:21" ht="37.5" hidden="1" customHeight="1">
      <c r="B677" s="285" t="str">
        <f>IF('⑧1.活動計画変更（販促）'!B140="","",'⑧1.活動計画変更（販促）'!B140)</f>
        <v/>
      </c>
      <c r="C677" s="1359" t="str">
        <f>IF(B677="","",IF('⑧1.活動計画変更（販促）'!D140="","",'⑧1.活動計画変更（販促）'!D140))</f>
        <v/>
      </c>
      <c r="D677" s="1360"/>
      <c r="E677" s="286">
        <f>SUM(E678:E686)</f>
        <v>0</v>
      </c>
      <c r="F677" s="286">
        <f>SUM(F678:F686)</f>
        <v>0</v>
      </c>
      <c r="G677" s="286">
        <f>SUM(G678:G686)</f>
        <v>0</v>
      </c>
      <c r="H677" s="757">
        <f>SUM(H678:H686)</f>
        <v>0</v>
      </c>
      <c r="I677" s="760" t="str">
        <f>IF('⑧1.活動計画変更（販促）'!C141="変更",'⑧1.活動計画変更（販促）'!B140,IF('⑧1.活動計画変更（販促）'!C141="中止",'⑧1.活動計画変更（販促）'!B140,""))</f>
        <v/>
      </c>
      <c r="J677" s="1377" t="str">
        <f>IF('⑧1.活動計画変更（販促）'!C141="変更",'⑧1.活動計画変更（販促）'!D141,"")</f>
        <v/>
      </c>
      <c r="K677" s="1378"/>
      <c r="L677" s="284" t="str">
        <f>IF(SUM(L678:L686)=0,"",SUM(L678:L686))</f>
        <v/>
      </c>
      <c r="M677" s="284" t="str">
        <f>IF(SUM(M678:M686)=0,"",SUM(M678:M686))</f>
        <v/>
      </c>
      <c r="N677" s="284" t="str">
        <f>IF(SUM(N678:N686)=0,"",SUM(N678:N686))</f>
        <v/>
      </c>
      <c r="O677" s="284" t="str">
        <f>IF(SUM(O678:O686)=0,"",SUM(O678:O686))</f>
        <v/>
      </c>
      <c r="P677" s="277"/>
      <c r="Q677" s="1379"/>
      <c r="R677" s="1380"/>
      <c r="S677" s="259"/>
      <c r="T677" s="257"/>
      <c r="U677" s="180"/>
    </row>
    <row r="678" spans="2:21" ht="18.75" hidden="1" customHeight="1">
      <c r="B678" s="1363"/>
      <c r="C678" s="260" t="s">
        <v>147</v>
      </c>
      <c r="D678" s="261"/>
      <c r="E678" s="287">
        <f>SUM(F678:H678)</f>
        <v>0</v>
      </c>
      <c r="F678" s="287" t="str">
        <f>IF($C$677="","",IF('⑧1.活動計画変更（販促）'!$C$140="変更",'⑦2.変更活動積算内訳（販促）'!M678,'①7.積算内訳（販促）'!F677))</f>
        <v/>
      </c>
      <c r="G678" s="287" t="str">
        <f>IF($C$677="","",IF('⑧1.活動計画変更（販促）'!$C$140="変更",'⑦2.変更活動積算内訳（販促）'!N678,'①7.積算内訳（販促）'!G677))</f>
        <v/>
      </c>
      <c r="H678" s="752" t="str">
        <f>IF($C$677="","",IF('⑧1.活動計画変更（販促）'!$C$140="変更",'⑦2.変更活動積算内訳（販促）'!O678,'①7.積算内訳（販促）'!H677))</f>
        <v/>
      </c>
      <c r="I678" s="1779" t="str">
        <f>IF('⑧1.活動計画変更（販促）'!C141="選択","",IF('⑧1.活動計画変更（販促）'!C141="変更",'⑧1.活動計画変更（販促）'!C141,IF('⑧1.活動計画変更（販促）'!C141="中止","中止","")))</f>
        <v/>
      </c>
      <c r="J678" s="260" t="s">
        <v>147</v>
      </c>
      <c r="K678" s="261"/>
      <c r="L678" s="287" t="str">
        <f>IF(SUM(M678:O678)=0,"",SUM(M678:O678))</f>
        <v/>
      </c>
      <c r="M678" s="262"/>
      <c r="N678" s="262"/>
      <c r="O678" s="262"/>
      <c r="P678" s="1366"/>
      <c r="Q678" s="1369"/>
      <c r="R678" s="1370"/>
      <c r="S678" s="268"/>
      <c r="T678" s="270"/>
      <c r="U678" s="180"/>
    </row>
    <row r="679" spans="2:21" ht="18.75" hidden="1" customHeight="1">
      <c r="B679" s="1364"/>
      <c r="C679" s="264" t="s">
        <v>148</v>
      </c>
      <c r="D679" s="265"/>
      <c r="E679" s="288">
        <f t="shared" ref="E679:E685" si="136">SUM(F679:H679)</f>
        <v>0</v>
      </c>
      <c r="F679" s="288" t="str">
        <f>IF($C$677="","",IF('⑧1.活動計画変更（販促）'!$C$140="変更",'⑦2.変更活動積算内訳（販促）'!M679,'①7.積算内訳（販促）'!F678))</f>
        <v/>
      </c>
      <c r="G679" s="288" t="str">
        <f>IF($C$677="","",IF('⑧1.活動計画変更（販促）'!$C$140="変更",'⑦2.変更活動積算内訳（販促）'!N679,'①7.積算内訳（販促）'!G678))</f>
        <v/>
      </c>
      <c r="H679" s="753" t="str">
        <f>IF($C$677="","",IF('⑧1.活動計画変更（販促）'!$C$140="変更",'⑦2.変更活動積算内訳（販促）'!O679,'①7.積算内訳（販促）'!H678))</f>
        <v/>
      </c>
      <c r="I679" s="1780"/>
      <c r="J679" s="264" t="s">
        <v>148</v>
      </c>
      <c r="K679" s="265"/>
      <c r="L679" s="288" t="str">
        <f t="shared" ref="L679:L686" si="137">IF(SUM(M679:O679)=0,"",SUM(M679:O679))</f>
        <v/>
      </c>
      <c r="M679" s="266"/>
      <c r="N679" s="266"/>
      <c r="O679" s="266"/>
      <c r="P679" s="1367"/>
      <c r="Q679" s="1371"/>
      <c r="R679" s="1372"/>
      <c r="S679" s="259"/>
      <c r="T679" s="257"/>
      <c r="U679" s="180"/>
    </row>
    <row r="680" spans="2:21" ht="18.75" hidden="1" customHeight="1">
      <c r="B680" s="1364"/>
      <c r="C680" s="264" t="s">
        <v>149</v>
      </c>
      <c r="D680" s="265"/>
      <c r="E680" s="288">
        <f t="shared" si="136"/>
        <v>0</v>
      </c>
      <c r="F680" s="288" t="str">
        <f>IF($C$677="","",IF('⑧1.活動計画変更（販促）'!$C$140="変更",'⑦2.変更活動積算内訳（販促）'!M680,'①7.積算内訳（販促）'!F679))</f>
        <v/>
      </c>
      <c r="G680" s="288" t="str">
        <f>IF($C$677="","",IF('⑧1.活動計画変更（販促）'!$C$140="変更",'⑦2.変更活動積算内訳（販促）'!N680,'①7.積算内訳（販促）'!G679))</f>
        <v/>
      </c>
      <c r="H680" s="753" t="str">
        <f>IF($C$677="","",IF('⑧1.活動計画変更（販促）'!$C$140="変更",'⑦2.変更活動積算内訳（販促）'!O680,'①7.積算内訳（販促）'!H679))</f>
        <v/>
      </c>
      <c r="I680" s="1780"/>
      <c r="J680" s="264" t="s">
        <v>149</v>
      </c>
      <c r="K680" s="265"/>
      <c r="L680" s="288" t="str">
        <f t="shared" si="137"/>
        <v/>
      </c>
      <c r="M680" s="266"/>
      <c r="N680" s="266"/>
      <c r="O680" s="266"/>
      <c r="P680" s="1367"/>
      <c r="Q680" s="1371"/>
      <c r="R680" s="1372"/>
      <c r="S680" s="259"/>
      <c r="T680" s="257"/>
      <c r="U680" s="180"/>
    </row>
    <row r="681" spans="2:21" ht="18.75" hidden="1" customHeight="1">
      <c r="B681" s="1364"/>
      <c r="C681" s="269" t="s">
        <v>150</v>
      </c>
      <c r="D681" s="265"/>
      <c r="E681" s="288">
        <f t="shared" si="136"/>
        <v>0</v>
      </c>
      <c r="F681" s="288" t="str">
        <f>IF($C$677="","",IF('⑧1.活動計画変更（販促）'!$C$140="変更",'⑦2.変更活動積算内訳（販促）'!M681,'①7.積算内訳（販促）'!F680))</f>
        <v/>
      </c>
      <c r="G681" s="288" t="str">
        <f>IF($C$677="","",IF('⑧1.活動計画変更（販促）'!$C$140="変更",'⑦2.変更活動積算内訳（販促）'!N681,'①7.積算内訳（販促）'!G680))</f>
        <v/>
      </c>
      <c r="H681" s="753" t="str">
        <f>IF($C$677="","",IF('⑧1.活動計画変更（販促）'!$C$140="変更",'⑦2.変更活動積算内訳（販促）'!O681,'①7.積算内訳（販促）'!H680))</f>
        <v/>
      </c>
      <c r="I681" s="1780"/>
      <c r="J681" s="269" t="s">
        <v>150</v>
      </c>
      <c r="K681" s="265"/>
      <c r="L681" s="288" t="str">
        <f t="shared" si="137"/>
        <v/>
      </c>
      <c r="M681" s="266"/>
      <c r="N681" s="266"/>
      <c r="O681" s="266"/>
      <c r="P681" s="1367"/>
      <c r="Q681" s="1371"/>
      <c r="R681" s="1372"/>
      <c r="S681" s="259"/>
      <c r="T681" s="257"/>
      <c r="U681" s="180"/>
    </row>
    <row r="682" spans="2:21" ht="18.75" hidden="1" customHeight="1">
      <c r="B682" s="1364"/>
      <c r="C682" s="264" t="s">
        <v>151</v>
      </c>
      <c r="D682" s="265"/>
      <c r="E682" s="288">
        <f t="shared" si="136"/>
        <v>0</v>
      </c>
      <c r="F682" s="288" t="str">
        <f>IF($C$677="","",IF('⑧1.活動計画変更（販促）'!$C$140="変更",'⑦2.変更活動積算内訳（販促）'!M682,'①7.積算内訳（販促）'!F681))</f>
        <v/>
      </c>
      <c r="G682" s="288" t="str">
        <f>IF($C$677="","",IF('⑧1.活動計画変更（販促）'!$C$140="変更",'⑦2.変更活動積算内訳（販促）'!N682,'①7.積算内訳（販促）'!G681))</f>
        <v/>
      </c>
      <c r="H682" s="753" t="str">
        <f>IF($C$677="","",IF('⑧1.活動計画変更（販促）'!$C$140="変更",'⑦2.変更活動積算内訳（販促）'!O682,'①7.積算内訳（販促）'!H681))</f>
        <v/>
      </c>
      <c r="I682" s="1780"/>
      <c r="J682" s="264" t="s">
        <v>151</v>
      </c>
      <c r="K682" s="265"/>
      <c r="L682" s="288" t="str">
        <f t="shared" si="137"/>
        <v/>
      </c>
      <c r="M682" s="266"/>
      <c r="N682" s="266"/>
      <c r="O682" s="266"/>
      <c r="P682" s="1367"/>
      <c r="Q682" s="1371"/>
      <c r="R682" s="1372"/>
      <c r="S682" s="268"/>
      <c r="T682" s="270"/>
      <c r="U682" s="180"/>
    </row>
    <row r="683" spans="2:21" ht="18.75" hidden="1" customHeight="1">
      <c r="B683" s="1364"/>
      <c r="C683" s="264" t="s">
        <v>152</v>
      </c>
      <c r="D683" s="265"/>
      <c r="E683" s="288">
        <f t="shared" si="136"/>
        <v>0</v>
      </c>
      <c r="F683" s="754" t="str">
        <f>IF($C$677="","",IF('⑧1.活動計画変更（販促）'!$C$140="変更",'⑦2.変更活動積算内訳（販促）'!M683,'①7.積算内訳（販促）'!F682))</f>
        <v/>
      </c>
      <c r="G683" s="754" t="str">
        <f>IF($C$677="","",IF('⑧1.活動計画変更（販促）'!$C$140="変更",'⑦2.変更活動積算内訳（販促）'!N683,'①7.積算内訳（販促）'!G682))</f>
        <v/>
      </c>
      <c r="H683" s="753" t="str">
        <f>IF($C$677="","",IF('⑧1.活動計画変更（販促）'!$C$140="変更",'⑦2.変更活動積算内訳（販促）'!O683,'①7.積算内訳（販促）'!H682))</f>
        <v/>
      </c>
      <c r="I683" s="1780"/>
      <c r="J683" s="264" t="s">
        <v>152</v>
      </c>
      <c r="K683" s="265"/>
      <c r="L683" s="288" t="str">
        <f t="shared" si="137"/>
        <v/>
      </c>
      <c r="M683" s="278"/>
      <c r="N683" s="278"/>
      <c r="O683" s="278"/>
      <c r="P683" s="1367"/>
      <c r="Q683" s="1371"/>
      <c r="R683" s="1372"/>
      <c r="S683" s="268"/>
      <c r="T683" s="270"/>
      <c r="U683" s="180"/>
    </row>
    <row r="684" spans="2:21" ht="18.75" hidden="1" customHeight="1">
      <c r="B684" s="1364"/>
      <c r="C684" s="272" t="s">
        <v>631</v>
      </c>
      <c r="D684" s="265"/>
      <c r="E684" s="288">
        <f t="shared" si="136"/>
        <v>0</v>
      </c>
      <c r="F684" s="288" t="str">
        <f>IF($C$677="","",IF('⑧1.活動計画変更（販促）'!$C$140="変更",'⑦2.変更活動積算内訳（販促）'!M684,'①7.積算内訳（販促）'!F683))</f>
        <v/>
      </c>
      <c r="G684" s="288" t="str">
        <f>IF($C$677="","",IF('⑧1.活動計画変更（販促）'!$C$140="変更",'⑦2.変更活動積算内訳（販促）'!N684,'①7.積算内訳（販促）'!G683))</f>
        <v/>
      </c>
      <c r="H684" s="753" t="str">
        <f>IF($C$677="","",IF('⑧1.活動計画変更（販促）'!$C$140="変更",'⑦2.変更活動積算内訳（販促）'!O684,'①7.積算内訳（販促）'!H683))</f>
        <v/>
      </c>
      <c r="I684" s="1780"/>
      <c r="J684" s="272" t="s">
        <v>631</v>
      </c>
      <c r="K684" s="265"/>
      <c r="L684" s="288" t="str">
        <f t="shared" si="137"/>
        <v/>
      </c>
      <c r="M684" s="266"/>
      <c r="N684" s="266"/>
      <c r="O684" s="266"/>
      <c r="P684" s="1367"/>
      <c r="Q684" s="1371"/>
      <c r="R684" s="1372"/>
      <c r="S684" s="268"/>
      <c r="T684" s="270"/>
      <c r="U684" s="180"/>
    </row>
    <row r="685" spans="2:21" ht="18.75" hidden="1" customHeight="1">
      <c r="B685" s="1364"/>
      <c r="C685" s="264" t="s">
        <v>153</v>
      </c>
      <c r="D685" s="265"/>
      <c r="E685" s="288">
        <f t="shared" si="136"/>
        <v>0</v>
      </c>
      <c r="F685" s="288" t="str">
        <f>IF($C$677="","",IF('⑧1.活動計画変更（販促）'!$C$140="変更",'⑦2.変更活動積算内訳（販促）'!M685,'①7.積算内訳（販促）'!F684))</f>
        <v/>
      </c>
      <c r="G685" s="288" t="str">
        <f>IF($C$677="","",IF('⑧1.活動計画変更（販促）'!$C$140="変更",'⑦2.変更活動積算内訳（販促）'!N685,'①7.積算内訳（販促）'!G684))</f>
        <v/>
      </c>
      <c r="H685" s="753" t="str">
        <f>IF($C$677="","",IF('⑧1.活動計画変更（販促）'!$C$140="変更",'⑦2.変更活動積算内訳（販促）'!O685,'①7.積算内訳（販促）'!H684))</f>
        <v/>
      </c>
      <c r="I685" s="1780"/>
      <c r="J685" s="264" t="s">
        <v>153</v>
      </c>
      <c r="K685" s="265"/>
      <c r="L685" s="288" t="str">
        <f t="shared" si="137"/>
        <v/>
      </c>
      <c r="M685" s="266"/>
      <c r="N685" s="266"/>
      <c r="O685" s="266"/>
      <c r="P685" s="1367"/>
      <c r="Q685" s="1371"/>
      <c r="R685" s="1372"/>
      <c r="S685" s="268"/>
      <c r="T685" s="270"/>
      <c r="U685" s="180"/>
    </row>
    <row r="686" spans="2:21" ht="18.75" hidden="1" customHeight="1" thickBot="1">
      <c r="B686" s="1364"/>
      <c r="C686" s="837" t="s">
        <v>154</v>
      </c>
      <c r="D686" s="758" t="str">
        <f>IF('①7.積算内訳（販促）'!D685="","",'①7.積算内訳（販促）'!D685)</f>
        <v/>
      </c>
      <c r="E686" s="761">
        <f>SUM(F686:H686)</f>
        <v>0</v>
      </c>
      <c r="F686" s="289" t="str">
        <f>IF($C$677="","",IF('⑧1.活動計画変更（販促）'!$C$140="変更",'⑦2.変更活動積算内訳（販促）'!M686,'①7.積算内訳（販促）'!F685))</f>
        <v/>
      </c>
      <c r="G686" s="289" t="str">
        <f>IF($C$677="","",IF('⑧1.活動計画変更（販促）'!$C$140="変更",'⑦2.変更活動積算内訳（販促）'!N686,'①7.積算内訳（販促）'!G685))</f>
        <v/>
      </c>
      <c r="H686" s="755" t="str">
        <f>IF($C$677="","",IF('⑧1.活動計画変更（販促）'!$C$140="変更",'⑦2.変更活動積算内訳（販促）'!O686,'①7.積算内訳（販促）'!H685))</f>
        <v/>
      </c>
      <c r="I686" s="1781"/>
      <c r="J686" s="273" t="s">
        <v>154</v>
      </c>
      <c r="K686" s="274"/>
      <c r="L686" s="761" t="str">
        <f t="shared" si="137"/>
        <v/>
      </c>
      <c r="M686" s="748"/>
      <c r="N686" s="748"/>
      <c r="O686" s="748"/>
      <c r="P686" s="1367"/>
      <c r="Q686" s="1404"/>
      <c r="R686" s="1405"/>
      <c r="S686" s="268"/>
      <c r="T686" s="270"/>
      <c r="U686" s="180"/>
    </row>
    <row r="687" spans="2:21" ht="37.5" hidden="1" customHeight="1">
      <c r="B687" s="285" t="str">
        <f>IF('⑧1.活動計画変更（販促）'!B142="","",'⑧1.活動計画変更（販促）'!B142)</f>
        <v/>
      </c>
      <c r="C687" s="1359" t="str">
        <f>IF(B687="","",IF('⑧1.活動計画変更（販促）'!D142="","",'⑧1.活動計画変更（販促）'!D142))</f>
        <v/>
      </c>
      <c r="D687" s="1360"/>
      <c r="E687" s="286">
        <f>SUM(E688:E696)</f>
        <v>0</v>
      </c>
      <c r="F687" s="286">
        <f>SUM(F688:F696)</f>
        <v>0</v>
      </c>
      <c r="G687" s="286">
        <f>SUM(G688:G696)</f>
        <v>0</v>
      </c>
      <c r="H687" s="757">
        <f>SUM(H688:H696)</f>
        <v>0</v>
      </c>
      <c r="I687" s="760" t="str">
        <f>IF('⑧1.活動計画変更（販促）'!C143="変更",'⑧1.活動計画変更（販促）'!B142,IF('⑧1.活動計画変更（販促）'!C143="中止",'⑧1.活動計画変更（販促）'!B142,""))</f>
        <v/>
      </c>
      <c r="J687" s="1377" t="str">
        <f>IF('⑧1.活動計画変更（販促）'!C143="変更",'⑧1.活動計画変更（販促）'!D143,"")</f>
        <v/>
      </c>
      <c r="K687" s="1378"/>
      <c r="L687" s="286" t="str">
        <f>IF(SUM(L688:L696)=0,"",SUM(L688:L696))</f>
        <v/>
      </c>
      <c r="M687" s="286" t="str">
        <f>IF(SUM(M688:M696)=0,"",SUM(M688:M696))</f>
        <v/>
      </c>
      <c r="N687" s="286" t="str">
        <f>IF(SUM(N688:N696)=0,"",SUM(N688:N696))</f>
        <v/>
      </c>
      <c r="O687" s="286" t="str">
        <f>IF(SUM(O688:O696)=0,"",SUM(O688:O696))</f>
        <v/>
      </c>
      <c r="P687" s="280"/>
      <c r="Q687" s="1361"/>
      <c r="R687" s="1362"/>
      <c r="S687" s="259"/>
      <c r="T687" s="257"/>
      <c r="U687" s="180"/>
    </row>
    <row r="688" spans="2:21" ht="18.75" hidden="1" customHeight="1">
      <c r="B688" s="1363"/>
      <c r="C688" s="260" t="s">
        <v>147</v>
      </c>
      <c r="D688" s="261"/>
      <c r="E688" s="287">
        <f>SUM(F688:H688)</f>
        <v>0</v>
      </c>
      <c r="F688" s="287" t="str">
        <f>IF($C$687="","",IF('⑧1.活動計画変更（販促）'!$C$142="変更",'⑦2.変更活動積算内訳（販促）'!M688,'①7.積算内訳（販促）'!F687))</f>
        <v/>
      </c>
      <c r="G688" s="287" t="str">
        <f>IF($C$687="","",IF('⑧1.活動計画変更（販促）'!$C$142="変更",'⑦2.変更活動積算内訳（販促）'!N688,'①7.積算内訳（販促）'!G687))</f>
        <v/>
      </c>
      <c r="H688" s="752" t="str">
        <f>IF($C$687="","",IF('⑧1.活動計画変更（販促）'!$C$142="変更",'⑦2.変更活動積算内訳（販促）'!O688,'①7.積算内訳（販促）'!H687))</f>
        <v/>
      </c>
      <c r="I688" s="1779" t="str">
        <f>IF('⑧1.活動計画変更（販促）'!C143="選択","",IF('⑧1.活動計画変更（販促）'!C143="変更",'⑧1.活動計画変更（販促）'!C143,IF('⑧1.活動計画変更（販促）'!C143="中止","中止","")))</f>
        <v/>
      </c>
      <c r="J688" s="260" t="s">
        <v>147</v>
      </c>
      <c r="K688" s="261"/>
      <c r="L688" s="287" t="str">
        <f>IF(SUM(M688:O688)=0,"",SUM(M688:O688))</f>
        <v/>
      </c>
      <c r="M688" s="262"/>
      <c r="N688" s="262"/>
      <c r="O688" s="262"/>
      <c r="P688" s="1366"/>
      <c r="Q688" s="1369"/>
      <c r="R688" s="1370"/>
      <c r="S688" s="268"/>
      <c r="T688" s="270"/>
      <c r="U688" s="180"/>
    </row>
    <row r="689" spans="2:21" ht="18.75" hidden="1" customHeight="1">
      <c r="B689" s="1364"/>
      <c r="C689" s="264" t="s">
        <v>148</v>
      </c>
      <c r="D689" s="265"/>
      <c r="E689" s="288">
        <f t="shared" ref="E689:E695" si="138">SUM(F689:H689)</f>
        <v>0</v>
      </c>
      <c r="F689" s="288" t="str">
        <f>IF($C$687="","",IF('⑧1.活動計画変更（販促）'!$C$142="変更",'⑦2.変更活動積算内訳（販促）'!M689,'①7.積算内訳（販促）'!F688))</f>
        <v/>
      </c>
      <c r="G689" s="288" t="str">
        <f>IF($C$687="","",IF('⑧1.活動計画変更（販促）'!$C$142="変更",'⑦2.変更活動積算内訳（販促）'!N689,'①7.積算内訳（販促）'!G688))</f>
        <v/>
      </c>
      <c r="H689" s="753" t="str">
        <f>IF($C$687="","",IF('⑧1.活動計画変更（販促）'!$C$142="変更",'⑦2.変更活動積算内訳（販促）'!O689,'①7.積算内訳（販促）'!H688))</f>
        <v/>
      </c>
      <c r="I689" s="1780"/>
      <c r="J689" s="264" t="s">
        <v>148</v>
      </c>
      <c r="K689" s="265"/>
      <c r="L689" s="288" t="str">
        <f t="shared" ref="L689:L696" si="139">IF(SUM(M689:O689)=0,"",SUM(M689:O689))</f>
        <v/>
      </c>
      <c r="M689" s="266"/>
      <c r="N689" s="266"/>
      <c r="O689" s="266"/>
      <c r="P689" s="1367"/>
      <c r="Q689" s="1371"/>
      <c r="R689" s="1372"/>
      <c r="S689" s="259"/>
      <c r="T689" s="257"/>
      <c r="U689" s="180"/>
    </row>
    <row r="690" spans="2:21" ht="18.75" hidden="1" customHeight="1">
      <c r="B690" s="1364"/>
      <c r="C690" s="264" t="s">
        <v>149</v>
      </c>
      <c r="D690" s="265"/>
      <c r="E690" s="288">
        <f t="shared" si="138"/>
        <v>0</v>
      </c>
      <c r="F690" s="288" t="str">
        <f>IF($C$687="","",IF('⑧1.活動計画変更（販促）'!$C$142="変更",'⑦2.変更活動積算内訳（販促）'!M690,'①7.積算内訳（販促）'!F689))</f>
        <v/>
      </c>
      <c r="G690" s="288" t="str">
        <f>IF($C$687="","",IF('⑧1.活動計画変更（販促）'!$C$142="変更",'⑦2.変更活動積算内訳（販促）'!N690,'①7.積算内訳（販促）'!G689))</f>
        <v/>
      </c>
      <c r="H690" s="753" t="str">
        <f>IF($C$687="","",IF('⑧1.活動計画変更（販促）'!$C$142="変更",'⑦2.変更活動積算内訳（販促）'!O690,'①7.積算内訳（販促）'!H689))</f>
        <v/>
      </c>
      <c r="I690" s="1780"/>
      <c r="J690" s="264" t="s">
        <v>149</v>
      </c>
      <c r="K690" s="265"/>
      <c r="L690" s="288" t="str">
        <f t="shared" si="139"/>
        <v/>
      </c>
      <c r="M690" s="266"/>
      <c r="N690" s="266"/>
      <c r="O690" s="266"/>
      <c r="P690" s="1367"/>
      <c r="Q690" s="1371"/>
      <c r="R690" s="1372"/>
      <c r="S690" s="259"/>
      <c r="T690" s="257"/>
      <c r="U690" s="180"/>
    </row>
    <row r="691" spans="2:21" ht="18.75" hidden="1" customHeight="1">
      <c r="B691" s="1364"/>
      <c r="C691" s="269" t="s">
        <v>150</v>
      </c>
      <c r="D691" s="265"/>
      <c r="E691" s="288">
        <f t="shared" si="138"/>
        <v>0</v>
      </c>
      <c r="F691" s="288" t="str">
        <f>IF($C$687="","",IF('⑧1.活動計画変更（販促）'!$C$142="変更",'⑦2.変更活動積算内訳（販促）'!M691,'①7.積算内訳（販促）'!F690))</f>
        <v/>
      </c>
      <c r="G691" s="288" t="str">
        <f>IF($C$687="","",IF('⑧1.活動計画変更（販促）'!$C$142="変更",'⑦2.変更活動積算内訳（販促）'!N691,'①7.積算内訳（販促）'!G690))</f>
        <v/>
      </c>
      <c r="H691" s="753" t="str">
        <f>IF($C$687="","",IF('⑧1.活動計画変更（販促）'!$C$142="変更",'⑦2.変更活動積算内訳（販促）'!O691,'①7.積算内訳（販促）'!H690))</f>
        <v/>
      </c>
      <c r="I691" s="1780"/>
      <c r="J691" s="269" t="s">
        <v>150</v>
      </c>
      <c r="K691" s="265"/>
      <c r="L691" s="288" t="str">
        <f t="shared" si="139"/>
        <v/>
      </c>
      <c r="M691" s="266"/>
      <c r="N691" s="266"/>
      <c r="O691" s="266"/>
      <c r="P691" s="1367"/>
      <c r="Q691" s="1371"/>
      <c r="R691" s="1372"/>
      <c r="S691" s="259"/>
      <c r="T691" s="257"/>
      <c r="U691" s="180"/>
    </row>
    <row r="692" spans="2:21" ht="18.75" hidden="1" customHeight="1">
      <c r="B692" s="1364"/>
      <c r="C692" s="264" t="s">
        <v>151</v>
      </c>
      <c r="D692" s="265"/>
      <c r="E692" s="288">
        <f t="shared" si="138"/>
        <v>0</v>
      </c>
      <c r="F692" s="288" t="str">
        <f>IF($C$687="","",IF('⑧1.活動計画変更（販促）'!$C$142="変更",'⑦2.変更活動積算内訳（販促）'!M692,'①7.積算内訳（販促）'!F691))</f>
        <v/>
      </c>
      <c r="G692" s="288" t="str">
        <f>IF($C$687="","",IF('⑧1.活動計画変更（販促）'!$C$142="変更",'⑦2.変更活動積算内訳（販促）'!N692,'①7.積算内訳（販促）'!G691))</f>
        <v/>
      </c>
      <c r="H692" s="753" t="str">
        <f>IF($C$687="","",IF('⑧1.活動計画変更（販促）'!$C$142="変更",'⑦2.変更活動積算内訳（販促）'!O692,'①7.積算内訳（販促）'!H691))</f>
        <v/>
      </c>
      <c r="I692" s="1780"/>
      <c r="J692" s="264" t="s">
        <v>151</v>
      </c>
      <c r="K692" s="265"/>
      <c r="L692" s="288" t="str">
        <f t="shared" si="139"/>
        <v/>
      </c>
      <c r="M692" s="266"/>
      <c r="N692" s="266"/>
      <c r="O692" s="266"/>
      <c r="P692" s="1367"/>
      <c r="Q692" s="1371"/>
      <c r="R692" s="1372"/>
      <c r="S692" s="268"/>
      <c r="T692" s="270"/>
      <c r="U692" s="180"/>
    </row>
    <row r="693" spans="2:21" ht="18.75" hidden="1" customHeight="1">
      <c r="B693" s="1364"/>
      <c r="C693" s="264" t="s">
        <v>152</v>
      </c>
      <c r="D693" s="265"/>
      <c r="E693" s="288">
        <f t="shared" si="138"/>
        <v>0</v>
      </c>
      <c r="F693" s="754" t="str">
        <f>IF($C$687="","",IF('⑧1.活動計画変更（販促）'!$C$142="変更",'⑦2.変更活動積算内訳（販促）'!M693,'①7.積算内訳（販促）'!F692))</f>
        <v/>
      </c>
      <c r="G693" s="754" t="str">
        <f>IF($C$687="","",IF('⑧1.活動計画変更（販促）'!$C$142="変更",'⑦2.変更活動積算内訳（販促）'!N693,'①7.積算内訳（販促）'!G692))</f>
        <v/>
      </c>
      <c r="H693" s="753" t="str">
        <f>IF($C$687="","",IF('⑧1.活動計画変更（販促）'!$C$142="変更",'⑦2.変更活動積算内訳（販促）'!O693,'①7.積算内訳（販促）'!H692))</f>
        <v/>
      </c>
      <c r="I693" s="1780"/>
      <c r="J693" s="264" t="s">
        <v>152</v>
      </c>
      <c r="K693" s="265"/>
      <c r="L693" s="288" t="str">
        <f t="shared" si="139"/>
        <v/>
      </c>
      <c r="M693" s="278"/>
      <c r="N693" s="278"/>
      <c r="O693" s="278"/>
      <c r="P693" s="1367"/>
      <c r="Q693" s="1373"/>
      <c r="R693" s="1374"/>
      <c r="S693" s="268"/>
      <c r="T693" s="270"/>
      <c r="U693" s="180"/>
    </row>
    <row r="694" spans="2:21" ht="18.75" hidden="1" customHeight="1">
      <c r="B694" s="1364"/>
      <c r="C694" s="272" t="s">
        <v>631</v>
      </c>
      <c r="D694" s="265"/>
      <c r="E694" s="288">
        <f t="shared" si="138"/>
        <v>0</v>
      </c>
      <c r="F694" s="288" t="str">
        <f>IF($C$687="","",IF('⑧1.活動計画変更（販促）'!$C$142="変更",'⑦2.変更活動積算内訳（販促）'!M694,'①7.積算内訳（販促）'!F693))</f>
        <v/>
      </c>
      <c r="G694" s="288" t="str">
        <f>IF($C$687="","",IF('⑧1.活動計画変更（販促）'!$C$142="変更",'⑦2.変更活動積算内訳（販促）'!N694,'①7.積算内訳（販促）'!G693))</f>
        <v/>
      </c>
      <c r="H694" s="753" t="str">
        <f>IF($C$687="","",IF('⑧1.活動計画変更（販促）'!$C$142="変更",'⑦2.変更活動積算内訳（販促）'!O694,'①7.積算内訳（販促）'!H693))</f>
        <v/>
      </c>
      <c r="I694" s="1780"/>
      <c r="J694" s="272" t="s">
        <v>631</v>
      </c>
      <c r="K694" s="265"/>
      <c r="L694" s="288" t="str">
        <f t="shared" si="139"/>
        <v/>
      </c>
      <c r="M694" s="266"/>
      <c r="N694" s="266"/>
      <c r="O694" s="266"/>
      <c r="P694" s="1367"/>
      <c r="Q694" s="1371"/>
      <c r="R694" s="1372"/>
      <c r="S694" s="268"/>
      <c r="T694" s="270"/>
      <c r="U694" s="180"/>
    </row>
    <row r="695" spans="2:21" ht="18.75" hidden="1" customHeight="1">
      <c r="B695" s="1364"/>
      <c r="C695" s="264" t="s">
        <v>153</v>
      </c>
      <c r="D695" s="265"/>
      <c r="E695" s="288">
        <f t="shared" si="138"/>
        <v>0</v>
      </c>
      <c r="F695" s="288" t="str">
        <f>IF($C$687="","",IF('⑧1.活動計画変更（販促）'!$C$142="変更",'⑦2.変更活動積算内訳（販促）'!M695,'①7.積算内訳（販促）'!F694))</f>
        <v/>
      </c>
      <c r="G695" s="288" t="str">
        <f>IF($C$687="","",IF('⑧1.活動計画変更（販促）'!$C$142="変更",'⑦2.変更活動積算内訳（販促）'!N695,'①7.積算内訳（販促）'!G694))</f>
        <v/>
      </c>
      <c r="H695" s="753" t="str">
        <f>IF($C$687="","",IF('⑧1.活動計画変更（販促）'!$C$142="変更",'⑦2.変更活動積算内訳（販促）'!O695,'①7.積算内訳（販促）'!H694))</f>
        <v/>
      </c>
      <c r="I695" s="1780"/>
      <c r="J695" s="264" t="s">
        <v>153</v>
      </c>
      <c r="K695" s="265"/>
      <c r="L695" s="288" t="str">
        <f t="shared" si="139"/>
        <v/>
      </c>
      <c r="M695" s="266"/>
      <c r="N695" s="266"/>
      <c r="O695" s="266"/>
      <c r="P695" s="1367"/>
      <c r="Q695" s="1371"/>
      <c r="R695" s="1372"/>
      <c r="S695" s="268"/>
      <c r="T695" s="270"/>
      <c r="U695" s="180"/>
    </row>
    <row r="696" spans="2:21" ht="18.75" hidden="1" customHeight="1" thickBot="1">
      <c r="B696" s="1364"/>
      <c r="C696" s="837" t="s">
        <v>154</v>
      </c>
      <c r="D696" s="758" t="str">
        <f>IF('①7.積算内訳（販促）'!D695="","",'①7.積算内訳（販促）'!D695)</f>
        <v/>
      </c>
      <c r="E696" s="761">
        <f>SUM(F696:H696)</f>
        <v>0</v>
      </c>
      <c r="F696" s="289" t="str">
        <f>IF($C$687="","",IF('⑧1.活動計画変更（販促）'!$C$142="変更",'⑦2.変更活動積算内訳（販促）'!M696,'①7.積算内訳（販促）'!F695))</f>
        <v/>
      </c>
      <c r="G696" s="289" t="str">
        <f>IF($C$687="","",IF('⑧1.活動計画変更（販促）'!$C$142="変更",'⑦2.変更活動積算内訳（販促）'!N696,'①7.積算内訳（販促）'!G695))</f>
        <v/>
      </c>
      <c r="H696" s="755" t="str">
        <f>IF($C$687="","",IF('⑧1.活動計画変更（販促）'!$C$142="変更",'⑦2.変更活動積算内訳（販促）'!O696,'①7.積算内訳（販促）'!H695))</f>
        <v/>
      </c>
      <c r="I696" s="1781"/>
      <c r="J696" s="273" t="s">
        <v>154</v>
      </c>
      <c r="K696" s="274"/>
      <c r="L696" s="761" t="str">
        <f t="shared" si="139"/>
        <v/>
      </c>
      <c r="M696" s="748"/>
      <c r="N696" s="748"/>
      <c r="O696" s="748"/>
      <c r="P696" s="1367"/>
      <c r="Q696" s="1406"/>
      <c r="R696" s="1407"/>
      <c r="S696" s="268"/>
      <c r="T696" s="270"/>
      <c r="U696" s="180"/>
    </row>
    <row r="697" spans="2:21" ht="37.5" hidden="1" customHeight="1">
      <c r="B697" s="285" t="str">
        <f>IF('⑧1.活動計画変更（販促）'!B144="","",'⑧1.活動計画変更（販促）'!B144)</f>
        <v/>
      </c>
      <c r="C697" s="1359" t="str">
        <f>IF(B697="","",IF('⑧1.活動計画変更（販促）'!D144="","",'⑧1.活動計画変更（販促）'!D144))</f>
        <v/>
      </c>
      <c r="D697" s="1360"/>
      <c r="E697" s="286">
        <f>SUM(E698:E706)</f>
        <v>0</v>
      </c>
      <c r="F697" s="286">
        <f>SUM(F698:F706)</f>
        <v>0</v>
      </c>
      <c r="G697" s="286">
        <f>SUM(G698:G706)</f>
        <v>0</v>
      </c>
      <c r="H697" s="757">
        <f>SUM(H698:H706)</f>
        <v>0</v>
      </c>
      <c r="I697" s="760" t="str">
        <f>IF('⑧1.活動計画変更（販促）'!C145="変更",'⑧1.活動計画変更（販促）'!B144,IF('⑧1.活動計画変更（販促）'!C145="中止",'⑧1.活動計画変更（販促）'!B144,""))</f>
        <v/>
      </c>
      <c r="J697" s="1377" t="str">
        <f>IF('⑧1.活動計画変更（販促）'!C145="変更",'⑧1.活動計画変更（販促）'!D145,"")</f>
        <v/>
      </c>
      <c r="K697" s="1378"/>
      <c r="L697" s="286" t="str">
        <f>IF(SUM(L698:L706)=0,"",SUM(L698:L706))</f>
        <v/>
      </c>
      <c r="M697" s="286" t="str">
        <f>IF(SUM(M698:M706)=0,"",SUM(M698:M706))</f>
        <v/>
      </c>
      <c r="N697" s="286" t="str">
        <f>IF(SUM(N698:N706)=0,"",SUM(N698:N706))</f>
        <v/>
      </c>
      <c r="O697" s="286" t="str">
        <f>IF(SUM(O698:O706)=0,"",SUM(O698:O706))</f>
        <v/>
      </c>
      <c r="P697" s="280"/>
      <c r="Q697" s="1361"/>
      <c r="R697" s="1362"/>
      <c r="S697" s="259"/>
      <c r="T697" s="257"/>
      <c r="U697" s="180"/>
    </row>
    <row r="698" spans="2:21" ht="18.75" hidden="1" customHeight="1">
      <c r="B698" s="1363"/>
      <c r="C698" s="260" t="s">
        <v>147</v>
      </c>
      <c r="D698" s="261"/>
      <c r="E698" s="287">
        <f>SUM(F698:H698)</f>
        <v>0</v>
      </c>
      <c r="F698" s="287" t="str">
        <f>IF($C$697="","",IF('⑧1.活動計画変更（販促）'!$C$144="変更",'⑦2.変更活動積算内訳（販促）'!M698,'①7.積算内訳（販促）'!F697))</f>
        <v/>
      </c>
      <c r="G698" s="287" t="str">
        <f>IF($C$697="","",IF('⑧1.活動計画変更（販促）'!$C$144="変更",'⑦2.変更活動積算内訳（販促）'!N698,'①7.積算内訳（販促）'!G697))</f>
        <v/>
      </c>
      <c r="H698" s="752" t="str">
        <f>IF($C$697="","",IF('⑧1.活動計画変更（販促）'!$C$144="変更",'⑦2.変更活動積算内訳（販促）'!O698,'①7.積算内訳（販促）'!H697))</f>
        <v/>
      </c>
      <c r="I698" s="1779" t="str">
        <f>IF('⑧1.活動計画変更（販促）'!C145="選択","",IF('⑧1.活動計画変更（販促）'!C145="変更",'⑧1.活動計画変更（販促）'!C145,IF('⑧1.活動計画変更（販促）'!C145="中止","中止","")))</f>
        <v/>
      </c>
      <c r="J698" s="260" t="s">
        <v>147</v>
      </c>
      <c r="K698" s="261"/>
      <c r="L698" s="287" t="str">
        <f>IF(SUM(M698:O698)=0,"",SUM(M698:O698))</f>
        <v/>
      </c>
      <c r="M698" s="262"/>
      <c r="N698" s="262"/>
      <c r="O698" s="262"/>
      <c r="P698" s="1366"/>
      <c r="Q698" s="1369"/>
      <c r="R698" s="1370"/>
      <c r="S698" s="268"/>
      <c r="T698" s="270"/>
      <c r="U698" s="180"/>
    </row>
    <row r="699" spans="2:21" ht="18.75" hidden="1" customHeight="1">
      <c r="B699" s="1364"/>
      <c r="C699" s="264" t="s">
        <v>148</v>
      </c>
      <c r="D699" s="265"/>
      <c r="E699" s="288">
        <f t="shared" ref="E699:E705" si="140">SUM(F699:H699)</f>
        <v>0</v>
      </c>
      <c r="F699" s="288" t="str">
        <f>IF($C$697="","",IF('⑧1.活動計画変更（販促）'!$C$144="変更",'⑦2.変更活動積算内訳（販促）'!M699,'①7.積算内訳（販促）'!F698))</f>
        <v/>
      </c>
      <c r="G699" s="288" t="str">
        <f>IF($C$697="","",IF('⑧1.活動計画変更（販促）'!$C$144="変更",'⑦2.変更活動積算内訳（販促）'!N699,'①7.積算内訳（販促）'!G698))</f>
        <v/>
      </c>
      <c r="H699" s="753" t="str">
        <f>IF($C$697="","",IF('⑧1.活動計画変更（販促）'!$C$144="変更",'⑦2.変更活動積算内訳（販促）'!O699,'①7.積算内訳（販促）'!H698))</f>
        <v/>
      </c>
      <c r="I699" s="1780"/>
      <c r="J699" s="264" t="s">
        <v>148</v>
      </c>
      <c r="K699" s="265"/>
      <c r="L699" s="288" t="str">
        <f t="shared" ref="L699:L706" si="141">IF(SUM(M699:O699)=0,"",SUM(M699:O699))</f>
        <v/>
      </c>
      <c r="M699" s="266"/>
      <c r="N699" s="266"/>
      <c r="O699" s="266"/>
      <c r="P699" s="1367"/>
      <c r="Q699" s="1371"/>
      <c r="R699" s="1372"/>
      <c r="S699" s="259"/>
      <c r="T699" s="257"/>
      <c r="U699" s="180"/>
    </row>
    <row r="700" spans="2:21" ht="18.75" hidden="1" customHeight="1">
      <c r="B700" s="1364"/>
      <c r="C700" s="264" t="s">
        <v>149</v>
      </c>
      <c r="D700" s="265"/>
      <c r="E700" s="288">
        <f t="shared" si="140"/>
        <v>0</v>
      </c>
      <c r="F700" s="288" t="str">
        <f>IF($C$697="","",IF('⑧1.活動計画変更（販促）'!$C$144="変更",'⑦2.変更活動積算内訳（販促）'!M700,'①7.積算内訳（販促）'!F699))</f>
        <v/>
      </c>
      <c r="G700" s="288" t="str">
        <f>IF($C$697="","",IF('⑧1.活動計画変更（販促）'!$C$144="変更",'⑦2.変更活動積算内訳（販促）'!N700,'①7.積算内訳（販促）'!G699))</f>
        <v/>
      </c>
      <c r="H700" s="753" t="str">
        <f>IF($C$697="","",IF('⑧1.活動計画変更（販促）'!$C$144="変更",'⑦2.変更活動積算内訳（販促）'!O700,'①7.積算内訳（販促）'!H699))</f>
        <v/>
      </c>
      <c r="I700" s="1780"/>
      <c r="J700" s="264" t="s">
        <v>149</v>
      </c>
      <c r="K700" s="265"/>
      <c r="L700" s="288" t="str">
        <f t="shared" si="141"/>
        <v/>
      </c>
      <c r="M700" s="266"/>
      <c r="N700" s="266"/>
      <c r="O700" s="266"/>
      <c r="P700" s="1367"/>
      <c r="Q700" s="1371"/>
      <c r="R700" s="1372"/>
      <c r="S700" s="259"/>
      <c r="T700" s="257"/>
      <c r="U700" s="180"/>
    </row>
    <row r="701" spans="2:21" ht="18.75" hidden="1" customHeight="1">
      <c r="B701" s="1364"/>
      <c r="C701" s="269" t="s">
        <v>150</v>
      </c>
      <c r="D701" s="265"/>
      <c r="E701" s="288">
        <f t="shared" si="140"/>
        <v>0</v>
      </c>
      <c r="F701" s="288" t="str">
        <f>IF($C$697="","",IF('⑧1.活動計画変更（販促）'!$C$144="変更",'⑦2.変更活動積算内訳（販促）'!M701,'①7.積算内訳（販促）'!F700))</f>
        <v/>
      </c>
      <c r="G701" s="288" t="str">
        <f>IF($C$697="","",IF('⑧1.活動計画変更（販促）'!$C$144="変更",'⑦2.変更活動積算内訳（販促）'!N701,'①7.積算内訳（販促）'!G700))</f>
        <v/>
      </c>
      <c r="H701" s="753" t="str">
        <f>IF($C$697="","",IF('⑧1.活動計画変更（販促）'!$C$144="変更",'⑦2.変更活動積算内訳（販促）'!O701,'①7.積算内訳（販促）'!H700))</f>
        <v/>
      </c>
      <c r="I701" s="1780"/>
      <c r="J701" s="269" t="s">
        <v>150</v>
      </c>
      <c r="K701" s="265"/>
      <c r="L701" s="288" t="str">
        <f t="shared" si="141"/>
        <v/>
      </c>
      <c r="M701" s="266"/>
      <c r="N701" s="266"/>
      <c r="O701" s="266"/>
      <c r="P701" s="1367"/>
      <c r="Q701" s="1371"/>
      <c r="R701" s="1372"/>
      <c r="S701" s="259"/>
      <c r="T701" s="257"/>
      <c r="U701" s="180"/>
    </row>
    <row r="702" spans="2:21" ht="18.75" hidden="1" customHeight="1">
      <c r="B702" s="1364"/>
      <c r="C702" s="264" t="s">
        <v>151</v>
      </c>
      <c r="D702" s="265"/>
      <c r="E702" s="288">
        <f t="shared" si="140"/>
        <v>0</v>
      </c>
      <c r="F702" s="288" t="str">
        <f>IF($C$697="","",IF('⑧1.活動計画変更（販促）'!$C$144="変更",'⑦2.変更活動積算内訳（販促）'!M702,'①7.積算内訳（販促）'!F701))</f>
        <v/>
      </c>
      <c r="G702" s="288" t="str">
        <f>IF($C$697="","",IF('⑧1.活動計画変更（販促）'!$C$144="変更",'⑦2.変更活動積算内訳（販促）'!N702,'①7.積算内訳（販促）'!G701))</f>
        <v/>
      </c>
      <c r="H702" s="753" t="str">
        <f>IF($C$697="","",IF('⑧1.活動計画変更（販促）'!$C$144="変更",'⑦2.変更活動積算内訳（販促）'!O702,'①7.積算内訳（販促）'!H701))</f>
        <v/>
      </c>
      <c r="I702" s="1780"/>
      <c r="J702" s="264" t="s">
        <v>151</v>
      </c>
      <c r="K702" s="265"/>
      <c r="L702" s="288" t="str">
        <f t="shared" si="141"/>
        <v/>
      </c>
      <c r="M702" s="266"/>
      <c r="N702" s="266"/>
      <c r="O702" s="266"/>
      <c r="P702" s="1367"/>
      <c r="Q702" s="1371"/>
      <c r="R702" s="1372"/>
      <c r="S702" s="268"/>
      <c r="T702" s="270"/>
      <c r="U702" s="180"/>
    </row>
    <row r="703" spans="2:21" ht="18.75" hidden="1" customHeight="1">
      <c r="B703" s="1364"/>
      <c r="C703" s="264" t="s">
        <v>152</v>
      </c>
      <c r="D703" s="265"/>
      <c r="E703" s="288">
        <f t="shared" si="140"/>
        <v>0</v>
      </c>
      <c r="F703" s="754" t="str">
        <f>IF($C$697="","",IF('⑧1.活動計画変更（販促）'!$C$144="変更",'⑦2.変更活動積算内訳（販促）'!M703,'①7.積算内訳（販促）'!F702))</f>
        <v/>
      </c>
      <c r="G703" s="754" t="str">
        <f>IF($C$697="","",IF('⑧1.活動計画変更（販促）'!$C$144="変更",'⑦2.変更活動積算内訳（販促）'!N703,'①7.積算内訳（販促）'!G702))</f>
        <v/>
      </c>
      <c r="H703" s="753" t="str">
        <f>IF($C$697="","",IF('⑧1.活動計画変更（販促）'!$C$144="変更",'⑦2.変更活動積算内訳（販促）'!O703,'①7.積算内訳（販促）'!H702))</f>
        <v/>
      </c>
      <c r="I703" s="1780"/>
      <c r="J703" s="264" t="s">
        <v>152</v>
      </c>
      <c r="K703" s="265"/>
      <c r="L703" s="288" t="str">
        <f t="shared" si="141"/>
        <v/>
      </c>
      <c r="M703" s="278"/>
      <c r="N703" s="278"/>
      <c r="O703" s="278"/>
      <c r="P703" s="1367"/>
      <c r="Q703" s="1373"/>
      <c r="R703" s="1374"/>
      <c r="S703" s="268"/>
      <c r="T703" s="270"/>
      <c r="U703" s="180"/>
    </row>
    <row r="704" spans="2:21" ht="18.75" hidden="1" customHeight="1">
      <c r="B704" s="1364"/>
      <c r="C704" s="272" t="s">
        <v>631</v>
      </c>
      <c r="D704" s="265"/>
      <c r="E704" s="288">
        <f t="shared" si="140"/>
        <v>0</v>
      </c>
      <c r="F704" s="288" t="str">
        <f>IF($C$697="","",IF('⑧1.活動計画変更（販促）'!$C$144="変更",'⑦2.変更活動積算内訳（販促）'!M704,'①7.積算内訳（販促）'!F703))</f>
        <v/>
      </c>
      <c r="G704" s="288" t="str">
        <f>IF($C$697="","",IF('⑧1.活動計画変更（販促）'!$C$144="変更",'⑦2.変更活動積算内訳（販促）'!N704,'①7.積算内訳（販促）'!G703))</f>
        <v/>
      </c>
      <c r="H704" s="753" t="str">
        <f>IF($C$697="","",IF('⑧1.活動計画変更（販促）'!$C$144="変更",'⑦2.変更活動積算内訳（販促）'!O704,'①7.積算内訳（販促）'!H703))</f>
        <v/>
      </c>
      <c r="I704" s="1780"/>
      <c r="J704" s="272" t="s">
        <v>631</v>
      </c>
      <c r="K704" s="265"/>
      <c r="L704" s="288" t="str">
        <f t="shared" si="141"/>
        <v/>
      </c>
      <c r="M704" s="266"/>
      <c r="N704" s="266"/>
      <c r="O704" s="266"/>
      <c r="P704" s="1367"/>
      <c r="Q704" s="1371"/>
      <c r="R704" s="1372"/>
      <c r="S704" s="268"/>
      <c r="T704" s="270"/>
      <c r="U704" s="180"/>
    </row>
    <row r="705" spans="2:21" ht="18.75" hidden="1" customHeight="1">
      <c r="B705" s="1364"/>
      <c r="C705" s="264" t="s">
        <v>153</v>
      </c>
      <c r="D705" s="265"/>
      <c r="E705" s="288">
        <f t="shared" si="140"/>
        <v>0</v>
      </c>
      <c r="F705" s="288" t="str">
        <f>IF($C$697="","",IF('⑧1.活動計画変更（販促）'!$C$144="変更",'⑦2.変更活動積算内訳（販促）'!M705,'①7.積算内訳（販促）'!F704))</f>
        <v/>
      </c>
      <c r="G705" s="288" t="str">
        <f>IF($C$697="","",IF('⑧1.活動計画変更（販促）'!$C$144="変更",'⑦2.変更活動積算内訳（販促）'!N705,'①7.積算内訳（販促）'!G704))</f>
        <v/>
      </c>
      <c r="H705" s="753" t="str">
        <f>IF($C$697="","",IF('⑧1.活動計画変更（販促）'!$C$144="変更",'⑦2.変更活動積算内訳（販促）'!O705,'①7.積算内訳（販促）'!H704))</f>
        <v/>
      </c>
      <c r="I705" s="1780"/>
      <c r="J705" s="264" t="s">
        <v>153</v>
      </c>
      <c r="K705" s="265"/>
      <c r="L705" s="288" t="str">
        <f t="shared" si="141"/>
        <v/>
      </c>
      <c r="M705" s="266"/>
      <c r="N705" s="266"/>
      <c r="O705" s="266"/>
      <c r="P705" s="1367"/>
      <c r="Q705" s="1371"/>
      <c r="R705" s="1372"/>
      <c r="S705" s="268"/>
      <c r="T705" s="270"/>
      <c r="U705" s="180"/>
    </row>
    <row r="706" spans="2:21" ht="18.75" hidden="1" customHeight="1" thickBot="1">
      <c r="B706" s="1365"/>
      <c r="C706" s="273" t="s">
        <v>154</v>
      </c>
      <c r="D706" s="758" t="str">
        <f>IF('①7.積算内訳（販促）'!D705="","",'①7.積算内訳（販促）'!D705)</f>
        <v/>
      </c>
      <c r="E706" s="289">
        <f>SUM(F706:H706)</f>
        <v>0</v>
      </c>
      <c r="F706" s="289" t="str">
        <f>IF($C$697="","",IF('⑧1.活動計画変更（販促）'!$C$144="変更",'⑦2.変更活動積算内訳（販促）'!M706,'①7.積算内訳（販促）'!F705))</f>
        <v/>
      </c>
      <c r="G706" s="289" t="str">
        <f>IF($C$697="","",IF('⑧1.活動計画変更（販促）'!$C$144="変更",'⑦2.変更活動積算内訳（販促）'!N706,'①7.積算内訳（販促）'!G705))</f>
        <v/>
      </c>
      <c r="H706" s="755" t="str">
        <f>IF($C$697="","",IF('⑧1.活動計画変更（販促）'!$C$144="変更",'⑦2.変更活動積算内訳（販促）'!O706,'①7.積算内訳（販促）'!H705))</f>
        <v/>
      </c>
      <c r="I706" s="1781"/>
      <c r="J706" s="273" t="s">
        <v>154</v>
      </c>
      <c r="K706" s="274"/>
      <c r="L706" s="289" t="str">
        <f t="shared" si="141"/>
        <v/>
      </c>
      <c r="M706" s="275"/>
      <c r="N706" s="275"/>
      <c r="O706" s="275"/>
      <c r="P706" s="1368"/>
      <c r="Q706" s="1375"/>
      <c r="R706" s="1376"/>
      <c r="S706" s="268"/>
      <c r="T706" s="270"/>
      <c r="U706" s="180"/>
    </row>
    <row r="707" spans="2:21" ht="37.5" hidden="1" customHeight="1">
      <c r="B707" s="285" t="str">
        <f>IF('⑧1.活動計画変更（販促）'!B146="","",'⑧1.活動計画変更（販促）'!B146)</f>
        <v/>
      </c>
      <c r="C707" s="1359" t="str">
        <f>IF(B707="","",IF('⑧1.活動計画変更（販促）'!D146="","",'⑧1.活動計画変更（販促）'!D146))</f>
        <v/>
      </c>
      <c r="D707" s="1360"/>
      <c r="E707" s="286">
        <f>SUM(E708:E716)</f>
        <v>0</v>
      </c>
      <c r="F707" s="286">
        <f>SUM(F708:F716)</f>
        <v>0</v>
      </c>
      <c r="G707" s="286">
        <f>SUM(G708:G716)</f>
        <v>0</v>
      </c>
      <c r="H707" s="757">
        <f>SUM(H708:H716)</f>
        <v>0</v>
      </c>
      <c r="I707" s="760" t="str">
        <f>IF('⑧1.活動計画変更（販促）'!C147="変更",'⑧1.活動計画変更（販促）'!B146,IF('⑧1.活動計画変更（販促）'!C147="中止",'⑧1.活動計画変更（販促）'!B146,""))</f>
        <v/>
      </c>
      <c r="J707" s="1377" t="str">
        <f>IF('⑧1.活動計画変更（販促）'!C147="変更",'⑧1.活動計画変更（販促）'!D147,"")</f>
        <v/>
      </c>
      <c r="K707" s="1378"/>
      <c r="L707" s="284" t="str">
        <f>IF(SUM(L708:L716)=0,"",SUM(L708:L716))</f>
        <v/>
      </c>
      <c r="M707" s="284" t="str">
        <f>IF(SUM(M708:M716)=0,"",SUM(M708:M716))</f>
        <v/>
      </c>
      <c r="N707" s="284" t="str">
        <f>IF(SUM(N708:N716)=0,"",SUM(N708:N716))</f>
        <v/>
      </c>
      <c r="O707" s="284" t="str">
        <f>IF(SUM(O708:O716)=0,"",SUM(O708:O716))</f>
        <v/>
      </c>
      <c r="P707" s="277"/>
      <c r="Q707" s="1379"/>
      <c r="R707" s="1380"/>
      <c r="S707" s="259"/>
      <c r="T707" s="257"/>
      <c r="U707" s="180"/>
    </row>
    <row r="708" spans="2:21" ht="18.75" hidden="1" customHeight="1">
      <c r="B708" s="1363"/>
      <c r="C708" s="260" t="s">
        <v>147</v>
      </c>
      <c r="D708" s="261"/>
      <c r="E708" s="287">
        <f>SUM(F708:H708)</f>
        <v>0</v>
      </c>
      <c r="F708" s="287" t="str">
        <f>IF($C$707="","",IF('⑧1.活動計画変更（販促）'!$C$146="変更",'⑦2.変更活動積算内訳（販促）'!M708,'①7.積算内訳（販促）'!F707))</f>
        <v/>
      </c>
      <c r="G708" s="287" t="str">
        <f>IF($C$707="","",IF('⑧1.活動計画変更（販促）'!$C$146="変更",'⑦2.変更活動積算内訳（販促）'!N708,'①7.積算内訳（販促）'!G707))</f>
        <v/>
      </c>
      <c r="H708" s="752" t="str">
        <f>IF($C$707="","",IF('⑧1.活動計画変更（販促）'!$C$146="変更",'⑦2.変更活動積算内訳（販促）'!O708,'①7.積算内訳（販促）'!H707))</f>
        <v/>
      </c>
      <c r="I708" s="1779" t="str">
        <f>IF('⑧1.活動計画変更（販促）'!C147="選択","",IF('⑧1.活動計画変更（販促）'!C147="変更",'⑧1.活動計画変更（販促）'!C147,IF('⑧1.活動計画変更（販促）'!C147="中止","中止","")))</f>
        <v/>
      </c>
      <c r="J708" s="260" t="s">
        <v>147</v>
      </c>
      <c r="K708" s="261"/>
      <c r="L708" s="287" t="str">
        <f>IF(SUM(M708:O708)=0,"",SUM(M708:O708))</f>
        <v/>
      </c>
      <c r="M708" s="262"/>
      <c r="N708" s="262"/>
      <c r="O708" s="262"/>
      <c r="P708" s="1366"/>
      <c r="Q708" s="1369"/>
      <c r="R708" s="1370"/>
      <c r="S708" s="268"/>
      <c r="T708" s="270"/>
      <c r="U708" s="180"/>
    </row>
    <row r="709" spans="2:21" ht="18.75" hidden="1" customHeight="1">
      <c r="B709" s="1364"/>
      <c r="C709" s="264" t="s">
        <v>148</v>
      </c>
      <c r="D709" s="265"/>
      <c r="E709" s="288">
        <f t="shared" ref="E709:E715" si="142">SUM(F709:H709)</f>
        <v>0</v>
      </c>
      <c r="F709" s="288" t="str">
        <f>IF($C$707="","",IF('⑧1.活動計画変更（販促）'!$C$146="変更",'⑦2.変更活動積算内訳（販促）'!M709,'①7.積算内訳（販促）'!F708))</f>
        <v/>
      </c>
      <c r="G709" s="288" t="str">
        <f>IF($C$707="","",IF('⑧1.活動計画変更（販促）'!$C$146="変更",'⑦2.変更活動積算内訳（販促）'!N709,'①7.積算内訳（販促）'!G708))</f>
        <v/>
      </c>
      <c r="H709" s="753" t="str">
        <f>IF($C$707="","",IF('⑧1.活動計画変更（販促）'!$C$146="変更",'⑦2.変更活動積算内訳（販促）'!O709,'①7.積算内訳（販促）'!H708))</f>
        <v/>
      </c>
      <c r="I709" s="1780"/>
      <c r="J709" s="264" t="s">
        <v>148</v>
      </c>
      <c r="K709" s="265"/>
      <c r="L709" s="288" t="str">
        <f t="shared" ref="L709:L716" si="143">IF(SUM(M709:O709)=0,"",SUM(M709:O709))</f>
        <v/>
      </c>
      <c r="M709" s="266"/>
      <c r="N709" s="266"/>
      <c r="O709" s="266"/>
      <c r="P709" s="1367"/>
      <c r="Q709" s="1371"/>
      <c r="R709" s="1372"/>
      <c r="S709" s="259"/>
      <c r="T709" s="257"/>
      <c r="U709" s="180"/>
    </row>
    <row r="710" spans="2:21" ht="18.75" hidden="1" customHeight="1">
      <c r="B710" s="1364"/>
      <c r="C710" s="264" t="s">
        <v>149</v>
      </c>
      <c r="D710" s="265"/>
      <c r="E710" s="288">
        <f t="shared" si="142"/>
        <v>0</v>
      </c>
      <c r="F710" s="288" t="str">
        <f>IF($C$707="","",IF('⑧1.活動計画変更（販促）'!$C$146="変更",'⑦2.変更活動積算内訳（販促）'!M710,'①7.積算内訳（販促）'!F709))</f>
        <v/>
      </c>
      <c r="G710" s="288" t="str">
        <f>IF($C$707="","",IF('⑧1.活動計画変更（販促）'!$C$146="変更",'⑦2.変更活動積算内訳（販促）'!N710,'①7.積算内訳（販促）'!G709))</f>
        <v/>
      </c>
      <c r="H710" s="753" t="str">
        <f>IF($C$707="","",IF('⑧1.活動計画変更（販促）'!$C$146="変更",'⑦2.変更活動積算内訳（販促）'!O710,'①7.積算内訳（販促）'!H709))</f>
        <v/>
      </c>
      <c r="I710" s="1780"/>
      <c r="J710" s="264" t="s">
        <v>149</v>
      </c>
      <c r="K710" s="265"/>
      <c r="L710" s="288" t="str">
        <f t="shared" si="143"/>
        <v/>
      </c>
      <c r="M710" s="266"/>
      <c r="N710" s="266"/>
      <c r="O710" s="266"/>
      <c r="P710" s="1367"/>
      <c r="Q710" s="1371"/>
      <c r="R710" s="1372"/>
      <c r="S710" s="259"/>
      <c r="T710" s="257"/>
      <c r="U710" s="180"/>
    </row>
    <row r="711" spans="2:21" ht="18.75" hidden="1" customHeight="1">
      <c r="B711" s="1364"/>
      <c r="C711" s="269" t="s">
        <v>150</v>
      </c>
      <c r="D711" s="265"/>
      <c r="E711" s="288">
        <f t="shared" si="142"/>
        <v>0</v>
      </c>
      <c r="F711" s="288" t="str">
        <f>IF($C$707="","",IF('⑧1.活動計画変更（販促）'!$C$146="変更",'⑦2.変更活動積算内訳（販促）'!M711,'①7.積算内訳（販促）'!F710))</f>
        <v/>
      </c>
      <c r="G711" s="288" t="str">
        <f>IF($C$707="","",IF('⑧1.活動計画変更（販促）'!$C$146="変更",'⑦2.変更活動積算内訳（販促）'!N711,'①7.積算内訳（販促）'!G710))</f>
        <v/>
      </c>
      <c r="H711" s="753" t="str">
        <f>IF($C$707="","",IF('⑧1.活動計画変更（販促）'!$C$146="変更",'⑦2.変更活動積算内訳（販促）'!O711,'①7.積算内訳（販促）'!H710))</f>
        <v/>
      </c>
      <c r="I711" s="1780"/>
      <c r="J711" s="269" t="s">
        <v>150</v>
      </c>
      <c r="K711" s="265"/>
      <c r="L711" s="288" t="str">
        <f t="shared" si="143"/>
        <v/>
      </c>
      <c r="M711" s="266"/>
      <c r="N711" s="266"/>
      <c r="O711" s="266"/>
      <c r="P711" s="1367"/>
      <c r="Q711" s="1371"/>
      <c r="R711" s="1372"/>
      <c r="S711" s="259"/>
      <c r="T711" s="257"/>
      <c r="U711" s="180"/>
    </row>
    <row r="712" spans="2:21" ht="18.75" hidden="1" customHeight="1">
      <c r="B712" s="1364"/>
      <c r="C712" s="264" t="s">
        <v>151</v>
      </c>
      <c r="D712" s="265"/>
      <c r="E712" s="288">
        <f t="shared" si="142"/>
        <v>0</v>
      </c>
      <c r="F712" s="288" t="str">
        <f>IF($C$707="","",IF('⑧1.活動計画変更（販促）'!$C$146="変更",'⑦2.変更活動積算内訳（販促）'!M712,'①7.積算内訳（販促）'!F711))</f>
        <v/>
      </c>
      <c r="G712" s="288" t="str">
        <f>IF($C$707="","",IF('⑧1.活動計画変更（販促）'!$C$146="変更",'⑦2.変更活動積算内訳（販促）'!N712,'①7.積算内訳（販促）'!G711))</f>
        <v/>
      </c>
      <c r="H712" s="753" t="str">
        <f>IF($C$707="","",IF('⑧1.活動計画変更（販促）'!$C$146="変更",'⑦2.変更活動積算内訳（販促）'!O712,'①7.積算内訳（販促）'!H711))</f>
        <v/>
      </c>
      <c r="I712" s="1780"/>
      <c r="J712" s="264" t="s">
        <v>151</v>
      </c>
      <c r="K712" s="265"/>
      <c r="L712" s="288" t="str">
        <f t="shared" si="143"/>
        <v/>
      </c>
      <c r="M712" s="266"/>
      <c r="N712" s="266"/>
      <c r="O712" s="266"/>
      <c r="P712" s="1367"/>
      <c r="Q712" s="1371"/>
      <c r="R712" s="1372"/>
      <c r="S712" s="268"/>
      <c r="T712" s="270"/>
      <c r="U712" s="180"/>
    </row>
    <row r="713" spans="2:21" ht="18.75" hidden="1" customHeight="1">
      <c r="B713" s="1364"/>
      <c r="C713" s="264" t="s">
        <v>152</v>
      </c>
      <c r="D713" s="265"/>
      <c r="E713" s="288">
        <f t="shared" si="142"/>
        <v>0</v>
      </c>
      <c r="F713" s="754" t="str">
        <f>IF($C$707="","",IF('⑧1.活動計画変更（販促）'!$C$146="変更",'⑦2.変更活動積算内訳（販促）'!M713,'①7.積算内訳（販促）'!F712))</f>
        <v/>
      </c>
      <c r="G713" s="754" t="str">
        <f>IF($C$707="","",IF('⑧1.活動計画変更（販促）'!$C$146="変更",'⑦2.変更活動積算内訳（販促）'!N713,'①7.積算内訳（販促）'!G712))</f>
        <v/>
      </c>
      <c r="H713" s="753" t="str">
        <f>IF($C$707="","",IF('⑧1.活動計画変更（販促）'!$C$146="変更",'⑦2.変更活動積算内訳（販促）'!O713,'①7.積算内訳（販促）'!H712))</f>
        <v/>
      </c>
      <c r="I713" s="1780"/>
      <c r="J713" s="264" t="s">
        <v>152</v>
      </c>
      <c r="K713" s="265"/>
      <c r="L713" s="288" t="str">
        <f t="shared" si="143"/>
        <v/>
      </c>
      <c r="M713" s="278"/>
      <c r="N713" s="278"/>
      <c r="O713" s="278"/>
      <c r="P713" s="1367"/>
      <c r="Q713" s="1371"/>
      <c r="R713" s="1372"/>
      <c r="S713" s="268"/>
      <c r="T713" s="270"/>
      <c r="U713" s="180"/>
    </row>
    <row r="714" spans="2:21" ht="18.75" hidden="1" customHeight="1">
      <c r="B714" s="1364"/>
      <c r="C714" s="272" t="s">
        <v>631</v>
      </c>
      <c r="D714" s="265"/>
      <c r="E714" s="288">
        <f t="shared" si="142"/>
        <v>0</v>
      </c>
      <c r="F714" s="288" t="str">
        <f>IF($C$707="","",IF('⑧1.活動計画変更（販促）'!$C$146="変更",'⑦2.変更活動積算内訳（販促）'!M714,'①7.積算内訳（販促）'!F713))</f>
        <v/>
      </c>
      <c r="G714" s="288" t="str">
        <f>IF($C$707="","",IF('⑧1.活動計画変更（販促）'!$C$146="変更",'⑦2.変更活動積算内訳（販促）'!N714,'①7.積算内訳（販促）'!G713))</f>
        <v/>
      </c>
      <c r="H714" s="753" t="str">
        <f>IF($C$707="","",IF('⑧1.活動計画変更（販促）'!$C$146="変更",'⑦2.変更活動積算内訳（販促）'!O714,'①7.積算内訳（販促）'!H713))</f>
        <v/>
      </c>
      <c r="I714" s="1780"/>
      <c r="J714" s="272" t="s">
        <v>631</v>
      </c>
      <c r="K714" s="265"/>
      <c r="L714" s="288" t="str">
        <f t="shared" si="143"/>
        <v/>
      </c>
      <c r="M714" s="266"/>
      <c r="N714" s="266"/>
      <c r="O714" s="266"/>
      <c r="P714" s="1367"/>
      <c r="Q714" s="1371"/>
      <c r="R714" s="1372"/>
      <c r="S714" s="268"/>
      <c r="T714" s="270"/>
      <c r="U714" s="180"/>
    </row>
    <row r="715" spans="2:21" ht="18.75" hidden="1" customHeight="1">
      <c r="B715" s="1364"/>
      <c r="C715" s="264" t="s">
        <v>153</v>
      </c>
      <c r="D715" s="265"/>
      <c r="E715" s="288">
        <f t="shared" si="142"/>
        <v>0</v>
      </c>
      <c r="F715" s="288" t="str">
        <f>IF($C$707="","",IF('⑧1.活動計画変更（販促）'!$C$146="変更",'⑦2.変更活動積算内訳（販促）'!M715,'①7.積算内訳（販促）'!F714))</f>
        <v/>
      </c>
      <c r="G715" s="288" t="str">
        <f>IF($C$707="","",IF('⑧1.活動計画変更（販促）'!$C$146="変更",'⑦2.変更活動積算内訳（販促）'!N715,'①7.積算内訳（販促）'!G714))</f>
        <v/>
      </c>
      <c r="H715" s="753" t="str">
        <f>IF($C$707="","",IF('⑧1.活動計画変更（販促）'!$C$146="変更",'⑦2.変更活動積算内訳（販促）'!O715,'①7.積算内訳（販促）'!H714))</f>
        <v/>
      </c>
      <c r="I715" s="1780"/>
      <c r="J715" s="264" t="s">
        <v>153</v>
      </c>
      <c r="K715" s="265"/>
      <c r="L715" s="288" t="str">
        <f t="shared" si="143"/>
        <v/>
      </c>
      <c r="M715" s="266"/>
      <c r="N715" s="266"/>
      <c r="O715" s="266"/>
      <c r="P715" s="1367"/>
      <c r="Q715" s="1371"/>
      <c r="R715" s="1372"/>
      <c r="S715" s="268"/>
      <c r="T715" s="270"/>
      <c r="U715" s="180"/>
    </row>
    <row r="716" spans="2:21" ht="18.75" hidden="1" customHeight="1" thickBot="1">
      <c r="B716" s="1364"/>
      <c r="C716" s="837" t="s">
        <v>154</v>
      </c>
      <c r="D716" s="758" t="str">
        <f>IF('①7.積算内訳（販促）'!D715="","",'①7.積算内訳（販促）'!D715)</f>
        <v/>
      </c>
      <c r="E716" s="761">
        <f>SUM(F716:H716)</f>
        <v>0</v>
      </c>
      <c r="F716" s="289" t="str">
        <f>IF($C$707="","",IF('⑧1.活動計画変更（販促）'!$C$146="変更",'⑦2.変更活動積算内訳（販促）'!M716,'①7.積算内訳（販促）'!F715))</f>
        <v/>
      </c>
      <c r="G716" s="289" t="str">
        <f>IF($C$707="","",IF('⑧1.活動計画変更（販促）'!$C$146="変更",'⑦2.変更活動積算内訳（販促）'!N716,'①7.積算内訳（販促）'!G715))</f>
        <v/>
      </c>
      <c r="H716" s="755" t="str">
        <f>IF($C$707="","",IF('⑧1.活動計画変更（販促）'!$C$146="変更",'⑦2.変更活動積算内訳（販促）'!O716,'①7.積算内訳（販促）'!H715))</f>
        <v/>
      </c>
      <c r="I716" s="1781"/>
      <c r="J716" s="273" t="s">
        <v>154</v>
      </c>
      <c r="K716" s="274"/>
      <c r="L716" s="761" t="str">
        <f t="shared" si="143"/>
        <v/>
      </c>
      <c r="M716" s="748"/>
      <c r="N716" s="748"/>
      <c r="O716" s="748"/>
      <c r="P716" s="1367"/>
      <c r="Q716" s="1404"/>
      <c r="R716" s="1405"/>
      <c r="S716" s="268"/>
      <c r="T716" s="270"/>
      <c r="U716" s="180"/>
    </row>
    <row r="717" spans="2:21" ht="37.5" hidden="1" customHeight="1">
      <c r="B717" s="285" t="str">
        <f>IF('⑧1.活動計画変更（販促）'!B148="","",'⑧1.活動計画変更（販促）'!B148)</f>
        <v/>
      </c>
      <c r="C717" s="1359" t="str">
        <f>IF(B717="","",IF('⑧1.活動計画変更（販促）'!D148="","",'⑧1.活動計画変更（販促）'!D148))</f>
        <v/>
      </c>
      <c r="D717" s="1360"/>
      <c r="E717" s="286">
        <f>SUM(E718:E726)</f>
        <v>0</v>
      </c>
      <c r="F717" s="286">
        <f>SUM(F718:F726)</f>
        <v>0</v>
      </c>
      <c r="G717" s="286">
        <f>SUM(G718:G726)</f>
        <v>0</v>
      </c>
      <c r="H717" s="757">
        <f>SUM(H718:H726)</f>
        <v>0</v>
      </c>
      <c r="I717" s="760" t="str">
        <f>IF('⑧1.活動計画変更（販促）'!C149="変更",'⑧1.活動計画変更（販促）'!B148,IF('⑧1.活動計画変更（販促）'!C149="中止",'⑧1.活動計画変更（販促）'!B148,""))</f>
        <v/>
      </c>
      <c r="J717" s="1377" t="str">
        <f>IF('⑧1.活動計画変更（販促）'!C149="変更",'⑧1.活動計画変更（販促）'!D149,"")</f>
        <v/>
      </c>
      <c r="K717" s="1378"/>
      <c r="L717" s="286" t="str">
        <f>IF(SUM(L718:L726)=0,"",SUM(L718:L726))</f>
        <v/>
      </c>
      <c r="M717" s="286" t="str">
        <f>IF(SUM(M718:M726)=0,"",SUM(M718:M726))</f>
        <v/>
      </c>
      <c r="N717" s="286" t="str">
        <f>IF(SUM(N718:N726)=0,"",SUM(N718:N726))</f>
        <v/>
      </c>
      <c r="O717" s="286" t="str">
        <f>IF(SUM(O718:O726)=0,"",SUM(O718:O726))</f>
        <v/>
      </c>
      <c r="P717" s="280"/>
      <c r="Q717" s="1361"/>
      <c r="R717" s="1362"/>
      <c r="S717" s="259"/>
      <c r="T717" s="257"/>
      <c r="U717" s="180"/>
    </row>
    <row r="718" spans="2:21" ht="18.75" hidden="1" customHeight="1">
      <c r="B718" s="1363"/>
      <c r="C718" s="260" t="s">
        <v>147</v>
      </c>
      <c r="D718" s="261"/>
      <c r="E718" s="287">
        <f>SUM(F718:H718)</f>
        <v>0</v>
      </c>
      <c r="F718" s="287" t="str">
        <f>IF($C$717="","",IF('⑧1.活動計画変更（販促）'!$C$148="変更",'⑦2.変更活動積算内訳（販促）'!M718,'①7.積算内訳（販促）'!F717))</f>
        <v/>
      </c>
      <c r="G718" s="287" t="str">
        <f>IF($C$717="","",IF('⑧1.活動計画変更（販促）'!$C$148="変更",'⑦2.変更活動積算内訳（販促）'!N718,'①7.積算内訳（販促）'!G717))</f>
        <v/>
      </c>
      <c r="H718" s="752" t="str">
        <f>IF($C$717="","",IF('⑧1.活動計画変更（販促）'!$C$148="変更",'⑦2.変更活動積算内訳（販促）'!O718,'①7.積算内訳（販促）'!H717))</f>
        <v/>
      </c>
      <c r="I718" s="1779" t="str">
        <f>IF('⑧1.活動計画変更（販促）'!C149="選択","",IF('⑧1.活動計画変更（販促）'!C149="変更",'⑧1.活動計画変更（販促）'!C149,IF('⑧1.活動計画変更（販促）'!C149="中止","中止","")))</f>
        <v/>
      </c>
      <c r="J718" s="260" t="s">
        <v>147</v>
      </c>
      <c r="K718" s="261"/>
      <c r="L718" s="287" t="str">
        <f>IF(SUM(M718:O718)=0,"",SUM(M718:O718))</f>
        <v/>
      </c>
      <c r="M718" s="262"/>
      <c r="N718" s="262"/>
      <c r="O718" s="262"/>
      <c r="P718" s="1366"/>
      <c r="Q718" s="1369"/>
      <c r="R718" s="1370"/>
      <c r="S718" s="268"/>
      <c r="T718" s="270"/>
      <c r="U718" s="180"/>
    </row>
    <row r="719" spans="2:21" ht="18.75" hidden="1" customHeight="1">
      <c r="B719" s="1364"/>
      <c r="C719" s="264" t="s">
        <v>148</v>
      </c>
      <c r="D719" s="265"/>
      <c r="E719" s="288">
        <f t="shared" ref="E719:E725" si="144">SUM(F719:H719)</f>
        <v>0</v>
      </c>
      <c r="F719" s="288" t="str">
        <f>IF($C$717="","",IF('⑧1.活動計画変更（販促）'!$C$148="変更",'⑦2.変更活動積算内訳（販促）'!M719,'①7.積算内訳（販促）'!F718))</f>
        <v/>
      </c>
      <c r="G719" s="288" t="str">
        <f>IF($C$717="","",IF('⑧1.活動計画変更（販促）'!$C$148="変更",'⑦2.変更活動積算内訳（販促）'!N719,'①7.積算内訳（販促）'!G718))</f>
        <v/>
      </c>
      <c r="H719" s="753" t="str">
        <f>IF($C$717="","",IF('⑧1.活動計画変更（販促）'!$C$148="変更",'⑦2.変更活動積算内訳（販促）'!O719,'①7.積算内訳（販促）'!H718))</f>
        <v/>
      </c>
      <c r="I719" s="1780"/>
      <c r="J719" s="264" t="s">
        <v>148</v>
      </c>
      <c r="K719" s="265"/>
      <c r="L719" s="288" t="str">
        <f t="shared" ref="L719:L726" si="145">IF(SUM(M719:O719)=0,"",SUM(M719:O719))</f>
        <v/>
      </c>
      <c r="M719" s="266"/>
      <c r="N719" s="266"/>
      <c r="O719" s="266"/>
      <c r="P719" s="1367"/>
      <c r="Q719" s="1371"/>
      <c r="R719" s="1372"/>
      <c r="S719" s="259"/>
      <c r="T719" s="257"/>
      <c r="U719" s="180"/>
    </row>
    <row r="720" spans="2:21" ht="18.75" hidden="1" customHeight="1">
      <c r="B720" s="1364"/>
      <c r="C720" s="264" t="s">
        <v>149</v>
      </c>
      <c r="D720" s="265"/>
      <c r="E720" s="288">
        <f t="shared" si="144"/>
        <v>0</v>
      </c>
      <c r="F720" s="288" t="str">
        <f>IF($C$717="","",IF('⑧1.活動計画変更（販促）'!$C$148="変更",'⑦2.変更活動積算内訳（販促）'!M720,'①7.積算内訳（販促）'!F719))</f>
        <v/>
      </c>
      <c r="G720" s="288" t="str">
        <f>IF($C$717="","",IF('⑧1.活動計画変更（販促）'!$C$148="変更",'⑦2.変更活動積算内訳（販促）'!N720,'①7.積算内訳（販促）'!G719))</f>
        <v/>
      </c>
      <c r="H720" s="753" t="str">
        <f>IF($C$717="","",IF('⑧1.活動計画変更（販促）'!$C$148="変更",'⑦2.変更活動積算内訳（販促）'!O720,'①7.積算内訳（販促）'!H719))</f>
        <v/>
      </c>
      <c r="I720" s="1780"/>
      <c r="J720" s="264" t="s">
        <v>149</v>
      </c>
      <c r="K720" s="265"/>
      <c r="L720" s="288" t="str">
        <f t="shared" si="145"/>
        <v/>
      </c>
      <c r="M720" s="266"/>
      <c r="N720" s="266"/>
      <c r="O720" s="266"/>
      <c r="P720" s="1367"/>
      <c r="Q720" s="1371"/>
      <c r="R720" s="1372"/>
      <c r="S720" s="259"/>
      <c r="T720" s="257"/>
      <c r="U720" s="180"/>
    </row>
    <row r="721" spans="2:21" ht="18.75" hidden="1" customHeight="1">
      <c r="B721" s="1364"/>
      <c r="C721" s="269" t="s">
        <v>150</v>
      </c>
      <c r="D721" s="265"/>
      <c r="E721" s="288">
        <f t="shared" si="144"/>
        <v>0</v>
      </c>
      <c r="F721" s="288" t="str">
        <f>IF($C$717="","",IF('⑧1.活動計画変更（販促）'!$C$148="変更",'⑦2.変更活動積算内訳（販促）'!M721,'①7.積算内訳（販促）'!F720))</f>
        <v/>
      </c>
      <c r="G721" s="288" t="str">
        <f>IF($C$717="","",IF('⑧1.活動計画変更（販促）'!$C$148="変更",'⑦2.変更活動積算内訳（販促）'!N721,'①7.積算内訳（販促）'!G720))</f>
        <v/>
      </c>
      <c r="H721" s="753" t="str">
        <f>IF($C$717="","",IF('⑧1.活動計画変更（販促）'!$C$148="変更",'⑦2.変更活動積算内訳（販促）'!O721,'①7.積算内訳（販促）'!H720))</f>
        <v/>
      </c>
      <c r="I721" s="1780"/>
      <c r="J721" s="269" t="s">
        <v>150</v>
      </c>
      <c r="K721" s="265"/>
      <c r="L721" s="288" t="str">
        <f t="shared" si="145"/>
        <v/>
      </c>
      <c r="M721" s="266"/>
      <c r="N721" s="266"/>
      <c r="O721" s="266"/>
      <c r="P721" s="1367"/>
      <c r="Q721" s="1371"/>
      <c r="R721" s="1372"/>
      <c r="S721" s="259"/>
      <c r="T721" s="257"/>
      <c r="U721" s="180"/>
    </row>
    <row r="722" spans="2:21" ht="18.75" hidden="1" customHeight="1">
      <c r="B722" s="1364"/>
      <c r="C722" s="264" t="s">
        <v>151</v>
      </c>
      <c r="D722" s="265"/>
      <c r="E722" s="288">
        <f t="shared" si="144"/>
        <v>0</v>
      </c>
      <c r="F722" s="288" t="str">
        <f>IF($C$717="","",IF('⑧1.活動計画変更（販促）'!$C$148="変更",'⑦2.変更活動積算内訳（販促）'!M722,'①7.積算内訳（販促）'!F721))</f>
        <v/>
      </c>
      <c r="G722" s="288" t="str">
        <f>IF($C$717="","",IF('⑧1.活動計画変更（販促）'!$C$148="変更",'⑦2.変更活動積算内訳（販促）'!N722,'①7.積算内訳（販促）'!G721))</f>
        <v/>
      </c>
      <c r="H722" s="753" t="str">
        <f>IF($C$717="","",IF('⑧1.活動計画変更（販促）'!$C$148="変更",'⑦2.変更活動積算内訳（販促）'!O722,'①7.積算内訳（販促）'!H721))</f>
        <v/>
      </c>
      <c r="I722" s="1780"/>
      <c r="J722" s="264" t="s">
        <v>151</v>
      </c>
      <c r="K722" s="265"/>
      <c r="L722" s="288" t="str">
        <f t="shared" si="145"/>
        <v/>
      </c>
      <c r="M722" s="266"/>
      <c r="N722" s="266"/>
      <c r="O722" s="266"/>
      <c r="P722" s="1367"/>
      <c r="Q722" s="1371"/>
      <c r="R722" s="1372"/>
      <c r="S722" s="268"/>
      <c r="T722" s="270"/>
      <c r="U722" s="180"/>
    </row>
    <row r="723" spans="2:21" ht="18.75" hidden="1" customHeight="1">
      <c r="B723" s="1364"/>
      <c r="C723" s="264" t="s">
        <v>152</v>
      </c>
      <c r="D723" s="265"/>
      <c r="E723" s="288">
        <f t="shared" si="144"/>
        <v>0</v>
      </c>
      <c r="F723" s="754" t="str">
        <f>IF($C$717="","",IF('⑧1.活動計画変更（販促）'!$C$148="変更",'⑦2.変更活動積算内訳（販促）'!M723,'①7.積算内訳（販促）'!F722))</f>
        <v/>
      </c>
      <c r="G723" s="754" t="str">
        <f>IF($C$717="","",IF('⑧1.活動計画変更（販促）'!$C$148="変更",'⑦2.変更活動積算内訳（販促）'!N723,'①7.積算内訳（販促）'!G722))</f>
        <v/>
      </c>
      <c r="H723" s="753" t="str">
        <f>IF($C$717="","",IF('⑧1.活動計画変更（販促）'!$C$148="変更",'⑦2.変更活動積算内訳（販促）'!O723,'①7.積算内訳（販促）'!H722))</f>
        <v/>
      </c>
      <c r="I723" s="1780"/>
      <c r="J723" s="264" t="s">
        <v>152</v>
      </c>
      <c r="K723" s="265"/>
      <c r="L723" s="288" t="str">
        <f t="shared" si="145"/>
        <v/>
      </c>
      <c r="M723" s="278"/>
      <c r="N723" s="278"/>
      <c r="O723" s="278"/>
      <c r="P723" s="1367"/>
      <c r="Q723" s="1373"/>
      <c r="R723" s="1374"/>
      <c r="S723" s="268"/>
      <c r="T723" s="270"/>
      <c r="U723" s="180"/>
    </row>
    <row r="724" spans="2:21" ht="18.75" hidden="1" customHeight="1">
      <c r="B724" s="1364"/>
      <c r="C724" s="272" t="s">
        <v>631</v>
      </c>
      <c r="D724" s="265"/>
      <c r="E724" s="288">
        <f t="shared" si="144"/>
        <v>0</v>
      </c>
      <c r="F724" s="288" t="str">
        <f>IF($C$717="","",IF('⑧1.活動計画変更（販促）'!$C$148="変更",'⑦2.変更活動積算内訳（販促）'!M724,'①7.積算内訳（販促）'!F723))</f>
        <v/>
      </c>
      <c r="G724" s="288" t="str">
        <f>IF($C$717="","",IF('⑧1.活動計画変更（販促）'!$C$148="変更",'⑦2.変更活動積算内訳（販促）'!N724,'①7.積算内訳（販促）'!G723))</f>
        <v/>
      </c>
      <c r="H724" s="753" t="str">
        <f>IF($C$717="","",IF('⑧1.活動計画変更（販促）'!$C$148="変更",'⑦2.変更活動積算内訳（販促）'!O724,'①7.積算内訳（販促）'!H723))</f>
        <v/>
      </c>
      <c r="I724" s="1780"/>
      <c r="J724" s="272" t="s">
        <v>631</v>
      </c>
      <c r="K724" s="265"/>
      <c r="L724" s="288" t="str">
        <f t="shared" si="145"/>
        <v/>
      </c>
      <c r="M724" s="266"/>
      <c r="N724" s="266"/>
      <c r="O724" s="266"/>
      <c r="P724" s="1367"/>
      <c r="Q724" s="1371"/>
      <c r="R724" s="1372"/>
      <c r="S724" s="268"/>
      <c r="T724" s="270"/>
      <c r="U724" s="180"/>
    </row>
    <row r="725" spans="2:21" ht="18.75" hidden="1" customHeight="1">
      <c r="B725" s="1364"/>
      <c r="C725" s="264" t="s">
        <v>153</v>
      </c>
      <c r="D725" s="265"/>
      <c r="E725" s="288">
        <f t="shared" si="144"/>
        <v>0</v>
      </c>
      <c r="F725" s="288" t="str">
        <f>IF($C$717="","",IF('⑧1.活動計画変更（販促）'!$C$148="変更",'⑦2.変更活動積算内訳（販促）'!M725,'①7.積算内訳（販促）'!F724))</f>
        <v/>
      </c>
      <c r="G725" s="288" t="str">
        <f>IF($C$717="","",IF('⑧1.活動計画変更（販促）'!$C$148="変更",'⑦2.変更活動積算内訳（販促）'!N725,'①7.積算内訳（販促）'!G724))</f>
        <v/>
      </c>
      <c r="H725" s="753" t="str">
        <f>IF($C$717="","",IF('⑧1.活動計画変更（販促）'!$C$148="変更",'⑦2.変更活動積算内訳（販促）'!O725,'①7.積算内訳（販促）'!H724))</f>
        <v/>
      </c>
      <c r="I725" s="1780"/>
      <c r="J725" s="264" t="s">
        <v>153</v>
      </c>
      <c r="K725" s="265"/>
      <c r="L725" s="288" t="str">
        <f t="shared" si="145"/>
        <v/>
      </c>
      <c r="M725" s="266"/>
      <c r="N725" s="266"/>
      <c r="O725" s="266"/>
      <c r="P725" s="1367"/>
      <c r="Q725" s="1371"/>
      <c r="R725" s="1372"/>
      <c r="S725" s="268"/>
      <c r="T725" s="270"/>
      <c r="U725" s="180"/>
    </row>
    <row r="726" spans="2:21" ht="18.75" hidden="1" customHeight="1" thickBot="1">
      <c r="B726" s="1365"/>
      <c r="C726" s="273" t="s">
        <v>154</v>
      </c>
      <c r="D726" s="758" t="str">
        <f>IF('①7.積算内訳（販促）'!D725="","",'①7.積算内訳（販促）'!D725)</f>
        <v/>
      </c>
      <c r="E726" s="289">
        <f>SUM(F726:H726)</f>
        <v>0</v>
      </c>
      <c r="F726" s="289" t="str">
        <f>IF($C$717="","",IF('⑧1.活動計画変更（販促）'!$C$148="変更",'⑦2.変更活動積算内訳（販促）'!M726,'①7.積算内訳（販促）'!F725))</f>
        <v/>
      </c>
      <c r="G726" s="289" t="str">
        <f>IF($C$717="","",IF('⑧1.活動計画変更（販促）'!$C$148="変更",'⑦2.変更活動積算内訳（販促）'!N726,'①7.積算内訳（販促）'!G725))</f>
        <v/>
      </c>
      <c r="H726" s="755" t="str">
        <f>IF($C$717="","",IF('⑧1.活動計画変更（販促）'!$C$148="変更",'⑦2.変更活動積算内訳（販促）'!O726,'①7.積算内訳（販促）'!H725))</f>
        <v/>
      </c>
      <c r="I726" s="1781"/>
      <c r="J726" s="273" t="s">
        <v>154</v>
      </c>
      <c r="K726" s="274"/>
      <c r="L726" s="289" t="str">
        <f t="shared" si="145"/>
        <v/>
      </c>
      <c r="M726" s="275"/>
      <c r="N726" s="275"/>
      <c r="O726" s="275"/>
      <c r="P726" s="1368"/>
      <c r="Q726" s="1375"/>
      <c r="R726" s="1376"/>
      <c r="S726" s="268"/>
      <c r="T726" s="270"/>
      <c r="U726" s="180"/>
    </row>
    <row r="727" spans="2:21" ht="37.5" hidden="1" customHeight="1">
      <c r="B727" s="285" t="str">
        <f>IF('⑧1.活動計画変更（販促）'!B150="","",'⑧1.活動計画変更（販促）'!B150)</f>
        <v/>
      </c>
      <c r="C727" s="1359" t="str">
        <f>IF(B727="","",IF('⑧1.活動計画変更（販促）'!D150="","",'⑧1.活動計画変更（販促）'!D150))</f>
        <v/>
      </c>
      <c r="D727" s="1360"/>
      <c r="E727" s="286">
        <f>SUM(E728:E736)</f>
        <v>0</v>
      </c>
      <c r="F727" s="286">
        <f>SUM(F728:F736)</f>
        <v>0</v>
      </c>
      <c r="G727" s="286">
        <f>SUM(G728:G736)</f>
        <v>0</v>
      </c>
      <c r="H727" s="757">
        <f>SUM(H728:H736)</f>
        <v>0</v>
      </c>
      <c r="I727" s="760" t="str">
        <f>IF('⑧1.活動計画変更（販促）'!C151="変更",'⑧1.活動計画変更（販促）'!B150,IF('⑧1.活動計画変更（販促）'!C151="中止",'⑧1.活動計画変更（販促）'!B150,""))</f>
        <v/>
      </c>
      <c r="J727" s="1377" t="str">
        <f>IF('⑧1.活動計画変更（販促）'!C151="変更",'⑧1.活動計画変更（販促）'!D151,"")</f>
        <v/>
      </c>
      <c r="K727" s="1378"/>
      <c r="L727" s="284" t="str">
        <f>IF(SUM(L728:L736)=0,"",SUM(L728:L736))</f>
        <v/>
      </c>
      <c r="M727" s="284" t="str">
        <f>IF(SUM(M728:M736)=0,"",SUM(M728:M736))</f>
        <v/>
      </c>
      <c r="N727" s="284" t="str">
        <f>IF(SUM(N728:N736)=0,"",SUM(N728:N736))</f>
        <v/>
      </c>
      <c r="O727" s="284" t="str">
        <f>IF(SUM(O728:O736)=0,"",SUM(O728:O736))</f>
        <v/>
      </c>
      <c r="P727" s="277"/>
      <c r="Q727" s="1379"/>
      <c r="R727" s="1380"/>
      <c r="S727" s="259"/>
      <c r="T727" s="257"/>
      <c r="U727" s="180"/>
    </row>
    <row r="728" spans="2:21" ht="18.75" hidden="1" customHeight="1">
      <c r="B728" s="1363"/>
      <c r="C728" s="260" t="s">
        <v>147</v>
      </c>
      <c r="D728" s="261"/>
      <c r="E728" s="287">
        <f>SUM(F728:H728)</f>
        <v>0</v>
      </c>
      <c r="F728" s="287" t="str">
        <f>IF($C$727="","",IF('⑧1.活動計画変更（販促）'!$C$150="変更",'⑦2.変更活動積算内訳（販促）'!M728,'①7.積算内訳（販促）'!F727))</f>
        <v/>
      </c>
      <c r="G728" s="287" t="str">
        <f>IF($C$727="","",IF('⑧1.活動計画変更（販促）'!$C$150="変更",'⑦2.変更活動積算内訳（販促）'!N728,'①7.積算内訳（販促）'!G727))</f>
        <v/>
      </c>
      <c r="H728" s="752" t="str">
        <f>IF($C$727="","",IF('⑧1.活動計画変更（販促）'!$C$150="変更",'⑦2.変更活動積算内訳（販促）'!O728,'①7.積算内訳（販促）'!H727))</f>
        <v/>
      </c>
      <c r="I728" s="1779" t="str">
        <f>IF('⑧1.活動計画変更（販促）'!C151="選択","",IF('⑧1.活動計画変更（販促）'!C151="変更",'⑧1.活動計画変更（販促）'!C151,IF('⑧1.活動計画変更（販促）'!C151="中止","中止","")))</f>
        <v/>
      </c>
      <c r="J728" s="260" t="s">
        <v>147</v>
      </c>
      <c r="K728" s="261"/>
      <c r="L728" s="287" t="str">
        <f>IF(SUM(M728:O728)=0,"",SUM(M728:O728))</f>
        <v/>
      </c>
      <c r="M728" s="262"/>
      <c r="N728" s="262"/>
      <c r="O728" s="262"/>
      <c r="P728" s="1366"/>
      <c r="Q728" s="1369"/>
      <c r="R728" s="1370"/>
      <c r="S728" s="268"/>
      <c r="T728" s="270"/>
      <c r="U728" s="180"/>
    </row>
    <row r="729" spans="2:21" ht="18.75" hidden="1" customHeight="1">
      <c r="B729" s="1364"/>
      <c r="C729" s="264" t="s">
        <v>148</v>
      </c>
      <c r="D729" s="265"/>
      <c r="E729" s="288">
        <f t="shared" ref="E729:E735" si="146">SUM(F729:H729)</f>
        <v>0</v>
      </c>
      <c r="F729" s="288" t="str">
        <f>IF($C$727="","",IF('⑧1.活動計画変更（販促）'!$C$150="変更",'⑦2.変更活動積算内訳（販促）'!M729,'①7.積算内訳（販促）'!F728))</f>
        <v/>
      </c>
      <c r="G729" s="288" t="str">
        <f>IF($C$727="","",IF('⑧1.活動計画変更（販促）'!$C$150="変更",'⑦2.変更活動積算内訳（販促）'!N729,'①7.積算内訳（販促）'!G728))</f>
        <v/>
      </c>
      <c r="H729" s="753" t="str">
        <f>IF($C$727="","",IF('⑧1.活動計画変更（販促）'!$C$150="変更",'⑦2.変更活動積算内訳（販促）'!O729,'①7.積算内訳（販促）'!H728))</f>
        <v/>
      </c>
      <c r="I729" s="1780"/>
      <c r="J729" s="264" t="s">
        <v>148</v>
      </c>
      <c r="K729" s="265"/>
      <c r="L729" s="288" t="str">
        <f t="shared" ref="L729:L736" si="147">IF(SUM(M729:O729)=0,"",SUM(M729:O729))</f>
        <v/>
      </c>
      <c r="M729" s="266"/>
      <c r="N729" s="266"/>
      <c r="O729" s="266"/>
      <c r="P729" s="1367"/>
      <c r="Q729" s="1371"/>
      <c r="R729" s="1372"/>
      <c r="S729" s="259"/>
      <c r="T729" s="257"/>
      <c r="U729" s="180"/>
    </row>
    <row r="730" spans="2:21" ht="18.75" hidden="1" customHeight="1">
      <c r="B730" s="1364"/>
      <c r="C730" s="264" t="s">
        <v>149</v>
      </c>
      <c r="D730" s="265"/>
      <c r="E730" s="288">
        <f t="shared" si="146"/>
        <v>0</v>
      </c>
      <c r="F730" s="288" t="str">
        <f>IF($C$727="","",IF('⑧1.活動計画変更（販促）'!$C$150="変更",'⑦2.変更活動積算内訳（販促）'!M730,'①7.積算内訳（販促）'!F729))</f>
        <v/>
      </c>
      <c r="G730" s="288" t="str">
        <f>IF($C$727="","",IF('⑧1.活動計画変更（販促）'!$C$150="変更",'⑦2.変更活動積算内訳（販促）'!N730,'①7.積算内訳（販促）'!G729))</f>
        <v/>
      </c>
      <c r="H730" s="753" t="str">
        <f>IF($C$727="","",IF('⑧1.活動計画変更（販促）'!$C$150="変更",'⑦2.変更活動積算内訳（販促）'!O730,'①7.積算内訳（販促）'!H729))</f>
        <v/>
      </c>
      <c r="I730" s="1780"/>
      <c r="J730" s="264" t="s">
        <v>149</v>
      </c>
      <c r="K730" s="265"/>
      <c r="L730" s="288" t="str">
        <f t="shared" si="147"/>
        <v/>
      </c>
      <c r="M730" s="266"/>
      <c r="N730" s="266"/>
      <c r="O730" s="266"/>
      <c r="P730" s="1367"/>
      <c r="Q730" s="1371"/>
      <c r="R730" s="1372"/>
      <c r="S730" s="259"/>
      <c r="T730" s="257"/>
      <c r="U730" s="180"/>
    </row>
    <row r="731" spans="2:21" ht="18.75" hidden="1" customHeight="1">
      <c r="B731" s="1364"/>
      <c r="C731" s="269" t="s">
        <v>150</v>
      </c>
      <c r="D731" s="265"/>
      <c r="E731" s="288">
        <f t="shared" si="146"/>
        <v>0</v>
      </c>
      <c r="F731" s="288" t="str">
        <f>IF($C$727="","",IF('⑧1.活動計画変更（販促）'!$C$150="変更",'⑦2.変更活動積算内訳（販促）'!M731,'①7.積算内訳（販促）'!F730))</f>
        <v/>
      </c>
      <c r="G731" s="288" t="str">
        <f>IF($C$727="","",IF('⑧1.活動計画変更（販促）'!$C$150="変更",'⑦2.変更活動積算内訳（販促）'!N731,'①7.積算内訳（販促）'!G730))</f>
        <v/>
      </c>
      <c r="H731" s="753" t="str">
        <f>IF($C$727="","",IF('⑧1.活動計画変更（販促）'!$C$150="変更",'⑦2.変更活動積算内訳（販促）'!O731,'①7.積算内訳（販促）'!H730))</f>
        <v/>
      </c>
      <c r="I731" s="1780"/>
      <c r="J731" s="269" t="s">
        <v>150</v>
      </c>
      <c r="K731" s="265"/>
      <c r="L731" s="288" t="str">
        <f t="shared" si="147"/>
        <v/>
      </c>
      <c r="M731" s="266"/>
      <c r="N731" s="266"/>
      <c r="O731" s="266"/>
      <c r="P731" s="1367"/>
      <c r="Q731" s="1371"/>
      <c r="R731" s="1372"/>
      <c r="S731" s="259"/>
      <c r="T731" s="257"/>
      <c r="U731" s="180"/>
    </row>
    <row r="732" spans="2:21" ht="18.75" hidden="1" customHeight="1">
      <c r="B732" s="1364"/>
      <c r="C732" s="264" t="s">
        <v>151</v>
      </c>
      <c r="D732" s="265"/>
      <c r="E732" s="288">
        <f t="shared" si="146"/>
        <v>0</v>
      </c>
      <c r="F732" s="288" t="str">
        <f>IF($C$727="","",IF('⑧1.活動計画変更（販促）'!$C$150="変更",'⑦2.変更活動積算内訳（販促）'!M732,'①7.積算内訳（販促）'!F731))</f>
        <v/>
      </c>
      <c r="G732" s="288" t="str">
        <f>IF($C$727="","",IF('⑧1.活動計画変更（販促）'!$C$150="変更",'⑦2.変更活動積算内訳（販促）'!N732,'①7.積算内訳（販促）'!G731))</f>
        <v/>
      </c>
      <c r="H732" s="753" t="str">
        <f>IF($C$727="","",IF('⑧1.活動計画変更（販促）'!$C$150="変更",'⑦2.変更活動積算内訳（販促）'!O732,'①7.積算内訳（販促）'!H731))</f>
        <v/>
      </c>
      <c r="I732" s="1780"/>
      <c r="J732" s="264" t="s">
        <v>151</v>
      </c>
      <c r="K732" s="265"/>
      <c r="L732" s="288" t="str">
        <f t="shared" si="147"/>
        <v/>
      </c>
      <c r="M732" s="266"/>
      <c r="N732" s="266"/>
      <c r="O732" s="266"/>
      <c r="P732" s="1367"/>
      <c r="Q732" s="1371"/>
      <c r="R732" s="1372"/>
      <c r="S732" s="268"/>
      <c r="T732" s="270"/>
      <c r="U732" s="180"/>
    </row>
    <row r="733" spans="2:21" ht="18.75" hidden="1" customHeight="1">
      <c r="B733" s="1364"/>
      <c r="C733" s="264" t="s">
        <v>152</v>
      </c>
      <c r="D733" s="265"/>
      <c r="E733" s="288">
        <f t="shared" si="146"/>
        <v>0</v>
      </c>
      <c r="F733" s="754" t="str">
        <f>IF($C$727="","",IF('⑧1.活動計画変更（販促）'!$C$150="変更",'⑦2.変更活動積算内訳（販促）'!M733,'①7.積算内訳（販促）'!F732))</f>
        <v/>
      </c>
      <c r="G733" s="754" t="str">
        <f>IF($C$727="","",IF('⑧1.活動計画変更（販促）'!$C$150="変更",'⑦2.変更活動積算内訳（販促）'!N733,'①7.積算内訳（販促）'!G732))</f>
        <v/>
      </c>
      <c r="H733" s="753" t="str">
        <f>IF($C$727="","",IF('⑧1.活動計画変更（販促）'!$C$150="変更",'⑦2.変更活動積算内訳（販促）'!O733,'①7.積算内訳（販促）'!H732))</f>
        <v/>
      </c>
      <c r="I733" s="1780"/>
      <c r="J733" s="264" t="s">
        <v>152</v>
      </c>
      <c r="K733" s="265"/>
      <c r="L733" s="288" t="str">
        <f t="shared" si="147"/>
        <v/>
      </c>
      <c r="M733" s="278"/>
      <c r="N733" s="278"/>
      <c r="O733" s="278"/>
      <c r="P733" s="1367"/>
      <c r="Q733" s="1371"/>
      <c r="R733" s="1372"/>
      <c r="S733" s="268"/>
      <c r="T733" s="270"/>
      <c r="U733" s="180"/>
    </row>
    <row r="734" spans="2:21" ht="18.75" hidden="1" customHeight="1">
      <c r="B734" s="1364"/>
      <c r="C734" s="272" t="s">
        <v>631</v>
      </c>
      <c r="D734" s="265"/>
      <c r="E734" s="288">
        <f t="shared" si="146"/>
        <v>0</v>
      </c>
      <c r="F734" s="288" t="str">
        <f>IF($C$727="","",IF('⑧1.活動計画変更（販促）'!$C$150="変更",'⑦2.変更活動積算内訳（販促）'!M734,'①7.積算内訳（販促）'!F733))</f>
        <v/>
      </c>
      <c r="G734" s="288" t="str">
        <f>IF($C$727="","",IF('⑧1.活動計画変更（販促）'!$C$150="変更",'⑦2.変更活動積算内訳（販促）'!N734,'①7.積算内訳（販促）'!G733))</f>
        <v/>
      </c>
      <c r="H734" s="753" t="str">
        <f>IF($C$727="","",IF('⑧1.活動計画変更（販促）'!$C$150="変更",'⑦2.変更活動積算内訳（販促）'!O734,'①7.積算内訳（販促）'!H733))</f>
        <v/>
      </c>
      <c r="I734" s="1780"/>
      <c r="J734" s="272" t="s">
        <v>631</v>
      </c>
      <c r="K734" s="265"/>
      <c r="L734" s="288" t="str">
        <f t="shared" si="147"/>
        <v/>
      </c>
      <c r="M734" s="266"/>
      <c r="N734" s="266"/>
      <c r="O734" s="266"/>
      <c r="P734" s="1367"/>
      <c r="Q734" s="1371"/>
      <c r="R734" s="1372"/>
      <c r="S734" s="268"/>
      <c r="T734" s="270"/>
      <c r="U734" s="180"/>
    </row>
    <row r="735" spans="2:21" ht="18.75" hidden="1" customHeight="1">
      <c r="B735" s="1364"/>
      <c r="C735" s="264" t="s">
        <v>153</v>
      </c>
      <c r="D735" s="265"/>
      <c r="E735" s="288">
        <f t="shared" si="146"/>
        <v>0</v>
      </c>
      <c r="F735" s="288" t="str">
        <f>IF($C$727="","",IF('⑧1.活動計画変更（販促）'!$C$150="変更",'⑦2.変更活動積算内訳（販促）'!M735,'①7.積算内訳（販促）'!F734))</f>
        <v/>
      </c>
      <c r="G735" s="288" t="str">
        <f>IF($C$727="","",IF('⑧1.活動計画変更（販促）'!$C$150="変更",'⑦2.変更活動積算内訳（販促）'!N735,'①7.積算内訳（販促）'!G734))</f>
        <v/>
      </c>
      <c r="H735" s="753" t="str">
        <f>IF($C$727="","",IF('⑧1.活動計画変更（販促）'!$C$150="変更",'⑦2.変更活動積算内訳（販促）'!O735,'①7.積算内訳（販促）'!H734))</f>
        <v/>
      </c>
      <c r="I735" s="1780"/>
      <c r="J735" s="264" t="s">
        <v>153</v>
      </c>
      <c r="K735" s="265"/>
      <c r="L735" s="288" t="str">
        <f t="shared" si="147"/>
        <v/>
      </c>
      <c r="M735" s="266"/>
      <c r="N735" s="266"/>
      <c r="O735" s="266"/>
      <c r="P735" s="1367"/>
      <c r="Q735" s="1371"/>
      <c r="R735" s="1372"/>
      <c r="S735" s="268"/>
      <c r="T735" s="270"/>
      <c r="U735" s="180"/>
    </row>
    <row r="736" spans="2:21" ht="18.75" hidden="1" customHeight="1" thickBot="1">
      <c r="B736" s="1365"/>
      <c r="C736" s="273" t="s">
        <v>154</v>
      </c>
      <c r="D736" s="758" t="str">
        <f>IF('①7.積算内訳（販促）'!D735="","",'①7.積算内訳（販促）'!D735)</f>
        <v/>
      </c>
      <c r="E736" s="289">
        <f>SUM(F736:H736)</f>
        <v>0</v>
      </c>
      <c r="F736" s="289" t="str">
        <f>IF($C$727="","",IF('⑧1.活動計画変更（販促）'!$C$150="変更",'⑦2.変更活動積算内訳（販促）'!M736,'①7.積算内訳（販促）'!F735))</f>
        <v/>
      </c>
      <c r="G736" s="289" t="str">
        <f>IF($C$727="","",IF('⑧1.活動計画変更（販促）'!$C$150="変更",'⑦2.変更活動積算内訳（販促）'!N736,'①7.積算内訳（販促）'!G735))</f>
        <v/>
      </c>
      <c r="H736" s="755" t="str">
        <f>IF($C$727="","",IF('⑧1.活動計画変更（販促）'!$C$150="変更",'⑦2.変更活動積算内訳（販促）'!O736,'①7.積算内訳（販促）'!H735))</f>
        <v/>
      </c>
      <c r="I736" s="1781"/>
      <c r="J736" s="273" t="s">
        <v>154</v>
      </c>
      <c r="K736" s="274"/>
      <c r="L736" s="289" t="str">
        <f t="shared" si="147"/>
        <v/>
      </c>
      <c r="M736" s="275"/>
      <c r="N736" s="275"/>
      <c r="O736" s="275"/>
      <c r="P736" s="1368"/>
      <c r="Q736" s="1381"/>
      <c r="R736" s="1382"/>
      <c r="S736" s="268"/>
      <c r="T736" s="270"/>
      <c r="U736" s="180"/>
    </row>
    <row r="737" spans="2:21" ht="40.5" hidden="1" customHeight="1">
      <c r="B737" s="285" t="str">
        <f>IF('⑧1.活動計画変更（販促）'!B152="","",'⑧1.活動計画変更（販促）'!B152)</f>
        <v/>
      </c>
      <c r="C737" s="1359" t="str">
        <f>IF(B737="","",IF('⑧1.活動計画変更（販促）'!D152="","",'⑧1.活動計画変更（販促）'!D152))</f>
        <v/>
      </c>
      <c r="D737" s="1360"/>
      <c r="E737" s="286">
        <f>SUM(E738:E746)</f>
        <v>0</v>
      </c>
      <c r="F737" s="286">
        <f>SUM(F738:F746)</f>
        <v>0</v>
      </c>
      <c r="G737" s="286">
        <f>SUM(G738:G746)</f>
        <v>0</v>
      </c>
      <c r="H737" s="757">
        <f>SUM(H738:H746)</f>
        <v>0</v>
      </c>
      <c r="I737" s="760" t="str">
        <f>IF('⑧1.活動計画変更（販促）'!C153="変更",'⑧1.活動計画変更（販促）'!B152,IF('⑧1.活動計画変更（販促）'!C153="中止",'⑧1.活動計画変更（販促）'!B152,""))</f>
        <v/>
      </c>
      <c r="J737" s="1377" t="str">
        <f>IF('⑧1.活動計画変更（販促）'!C153="変更",'⑧1.活動計画変更（販促）'!D153,"")</f>
        <v/>
      </c>
      <c r="K737" s="1378"/>
      <c r="L737" s="284" t="str">
        <f>IF(SUM(L738:L746)=0,"",SUM(L738:L746))</f>
        <v/>
      </c>
      <c r="M737" s="284" t="str">
        <f>IF(SUM(M738:M746)=0,"",SUM(M738:M746))</f>
        <v/>
      </c>
      <c r="N737" s="284" t="str">
        <f>IF(SUM(N738:N746)=0,"",SUM(N738:N746))</f>
        <v/>
      </c>
      <c r="O737" s="284" t="str">
        <f>IF(SUM(O738:O746)=0,"",SUM(O738:O746))</f>
        <v/>
      </c>
      <c r="P737" s="279"/>
      <c r="Q737" s="1383"/>
      <c r="R737" s="1384"/>
      <c r="S737" s="259"/>
      <c r="T737" s="257"/>
      <c r="U737" s="180"/>
    </row>
    <row r="738" spans="2:21" ht="18.75" hidden="1" customHeight="1">
      <c r="B738" s="1363"/>
      <c r="C738" s="260" t="s">
        <v>147</v>
      </c>
      <c r="D738" s="261"/>
      <c r="E738" s="287">
        <f>SUM(F738:H738)</f>
        <v>0</v>
      </c>
      <c r="F738" s="287" t="str">
        <f>IF($C$737="","",IF('⑧1.活動計画変更（販促）'!$C$152="変更",'⑦2.変更活動積算内訳（販促）'!M738,'①7.積算内訳（販促）'!F737))</f>
        <v/>
      </c>
      <c r="G738" s="287" t="str">
        <f>IF($C$737="","",IF('⑧1.活動計画変更（販促）'!$C$152="変更",'⑦2.変更活動積算内訳（販促）'!N738,'①7.積算内訳（販促）'!G737))</f>
        <v/>
      </c>
      <c r="H738" s="752" t="str">
        <f>IF($C$737="","",IF('⑧1.活動計画変更（販促）'!$C$152="変更",'⑦2.変更活動積算内訳（販促）'!O738,'①7.積算内訳（販促）'!H737))</f>
        <v/>
      </c>
      <c r="I738" s="1779" t="str">
        <f>IF('⑧1.活動計画変更（販促）'!C153="選択","",IF('⑧1.活動計画変更（販促）'!C153="変更",'⑧1.活動計画変更（販促）'!C153,IF('⑧1.活動計画変更（販促）'!C153="中止","中止","")))</f>
        <v/>
      </c>
      <c r="J738" s="260" t="s">
        <v>147</v>
      </c>
      <c r="K738" s="261"/>
      <c r="L738" s="287" t="str">
        <f>IF(SUM(M738:O738)=0,"",SUM(M738:O738))</f>
        <v/>
      </c>
      <c r="M738" s="262"/>
      <c r="N738" s="262"/>
      <c r="O738" s="262"/>
      <c r="P738" s="1366"/>
      <c r="Q738" s="1369"/>
      <c r="R738" s="1370"/>
      <c r="S738" s="259"/>
      <c r="T738" s="257"/>
      <c r="U738" s="180"/>
    </row>
    <row r="739" spans="2:21" ht="18.75" hidden="1" customHeight="1">
      <c r="B739" s="1364"/>
      <c r="C739" s="264" t="s">
        <v>148</v>
      </c>
      <c r="D739" s="265"/>
      <c r="E739" s="288">
        <f t="shared" ref="E739:E745" si="148">SUM(F739:H739)</f>
        <v>0</v>
      </c>
      <c r="F739" s="288" t="str">
        <f>IF($C$737="","",IF('⑧1.活動計画変更（販促）'!$C$152="変更",'⑦2.変更活動積算内訳（販促）'!M739,'①7.積算内訳（販促）'!F738))</f>
        <v/>
      </c>
      <c r="G739" s="288" t="str">
        <f>IF($C$737="","",IF('⑧1.活動計画変更（販促）'!$C$152="変更",'⑦2.変更活動積算内訳（販促）'!N739,'①7.積算内訳（販促）'!G738))</f>
        <v/>
      </c>
      <c r="H739" s="753" t="str">
        <f>IF($C$737="","",IF('⑧1.活動計画変更（販促）'!$C$152="変更",'⑦2.変更活動積算内訳（販促）'!O739,'①7.積算内訳（販促）'!H738))</f>
        <v/>
      </c>
      <c r="I739" s="1780"/>
      <c r="J739" s="264" t="s">
        <v>148</v>
      </c>
      <c r="K739" s="265"/>
      <c r="L739" s="288" t="str">
        <f t="shared" ref="L739:L746" si="149">IF(SUM(M739:O739)=0,"",SUM(M739:O739))</f>
        <v/>
      </c>
      <c r="M739" s="266"/>
      <c r="N739" s="266"/>
      <c r="O739" s="266"/>
      <c r="P739" s="1367"/>
      <c r="Q739" s="1371"/>
      <c r="R739" s="1372"/>
      <c r="S739" s="268"/>
      <c r="T739" s="270"/>
      <c r="U739" s="180"/>
    </row>
    <row r="740" spans="2:21" ht="18.75" hidden="1" customHeight="1">
      <c r="B740" s="1364"/>
      <c r="C740" s="264" t="s">
        <v>149</v>
      </c>
      <c r="D740" s="265"/>
      <c r="E740" s="288">
        <f t="shared" si="148"/>
        <v>0</v>
      </c>
      <c r="F740" s="288" t="str">
        <f>IF($C$737="","",IF('⑧1.活動計画変更（販促）'!$C$152="変更",'⑦2.変更活動積算内訳（販促）'!M740,'①7.積算内訳（販促）'!F739))</f>
        <v/>
      </c>
      <c r="G740" s="288" t="str">
        <f>IF($C$737="","",IF('⑧1.活動計画変更（販促）'!$C$152="変更",'⑦2.変更活動積算内訳（販促）'!N740,'①7.積算内訳（販促）'!G739))</f>
        <v/>
      </c>
      <c r="H740" s="753" t="str">
        <f>IF($C$737="","",IF('⑧1.活動計画変更（販促）'!$C$152="変更",'⑦2.変更活動積算内訳（販促）'!O740,'①7.積算内訳（販促）'!H739))</f>
        <v/>
      </c>
      <c r="I740" s="1780"/>
      <c r="J740" s="264" t="s">
        <v>149</v>
      </c>
      <c r="K740" s="265"/>
      <c r="L740" s="288" t="str">
        <f t="shared" si="149"/>
        <v/>
      </c>
      <c r="M740" s="266"/>
      <c r="N740" s="266"/>
      <c r="O740" s="266"/>
      <c r="P740" s="1367"/>
      <c r="Q740" s="1371"/>
      <c r="R740" s="1372"/>
      <c r="S740" s="268"/>
      <c r="T740" s="270"/>
      <c r="U740" s="180"/>
    </row>
    <row r="741" spans="2:21" ht="18.75" hidden="1" customHeight="1">
      <c r="B741" s="1364"/>
      <c r="C741" s="269" t="s">
        <v>150</v>
      </c>
      <c r="D741" s="265"/>
      <c r="E741" s="288">
        <f t="shared" si="148"/>
        <v>0</v>
      </c>
      <c r="F741" s="288" t="str">
        <f>IF($C$737="","",IF('⑧1.活動計画変更（販促）'!$C$152="変更",'⑦2.変更活動積算内訳（販促）'!M741,'①7.積算内訳（販促）'!F740))</f>
        <v/>
      </c>
      <c r="G741" s="288" t="str">
        <f>IF($C$737="","",IF('⑧1.活動計画変更（販促）'!$C$152="変更",'⑦2.変更活動積算内訳（販促）'!N741,'①7.積算内訳（販促）'!G740))</f>
        <v/>
      </c>
      <c r="H741" s="753" t="str">
        <f>IF($C$737="","",IF('⑧1.活動計画変更（販促）'!$C$152="変更",'⑦2.変更活動積算内訳（販促）'!O741,'①7.積算内訳（販促）'!H740))</f>
        <v/>
      </c>
      <c r="I741" s="1780"/>
      <c r="J741" s="269" t="s">
        <v>150</v>
      </c>
      <c r="K741" s="265"/>
      <c r="L741" s="288" t="str">
        <f t="shared" si="149"/>
        <v/>
      </c>
      <c r="M741" s="266"/>
      <c r="N741" s="266"/>
      <c r="O741" s="266"/>
      <c r="P741" s="1367"/>
      <c r="Q741" s="1371"/>
      <c r="R741" s="1372"/>
      <c r="S741" s="268"/>
      <c r="T741" s="270"/>
      <c r="U741" s="180"/>
    </row>
    <row r="742" spans="2:21" ht="18.75" hidden="1" customHeight="1">
      <c r="B742" s="1364"/>
      <c r="C742" s="264" t="s">
        <v>151</v>
      </c>
      <c r="D742" s="265"/>
      <c r="E742" s="288">
        <f t="shared" si="148"/>
        <v>0</v>
      </c>
      <c r="F742" s="288" t="str">
        <f>IF($C$737="","",IF('⑧1.活動計画変更（販促）'!$C$152="変更",'⑦2.変更活動積算内訳（販促）'!M742,'①7.積算内訳（販促）'!F741))</f>
        <v/>
      </c>
      <c r="G742" s="288" t="str">
        <f>IF($C$737="","",IF('⑧1.活動計画変更（販促）'!$C$152="変更",'⑦2.変更活動積算内訳（販促）'!N742,'①7.積算内訳（販促）'!G741))</f>
        <v/>
      </c>
      <c r="H742" s="753" t="str">
        <f>IF($C$737="","",IF('⑧1.活動計画変更（販促）'!$C$152="変更",'⑦2.変更活動積算内訳（販促）'!O742,'①7.積算内訳（販促）'!H741))</f>
        <v/>
      </c>
      <c r="I742" s="1780"/>
      <c r="J742" s="264" t="s">
        <v>151</v>
      </c>
      <c r="K742" s="265"/>
      <c r="L742" s="288" t="str">
        <f t="shared" si="149"/>
        <v/>
      </c>
      <c r="M742" s="266"/>
      <c r="N742" s="266"/>
      <c r="O742" s="266"/>
      <c r="P742" s="1367"/>
      <c r="Q742" s="1371"/>
      <c r="R742" s="1372"/>
      <c r="S742" s="259"/>
      <c r="T742" s="257"/>
      <c r="U742" s="180"/>
    </row>
    <row r="743" spans="2:21" ht="18.75" hidden="1" customHeight="1">
      <c r="B743" s="1364"/>
      <c r="C743" s="264" t="s">
        <v>152</v>
      </c>
      <c r="D743" s="265"/>
      <c r="E743" s="288">
        <f t="shared" si="148"/>
        <v>0</v>
      </c>
      <c r="F743" s="754" t="str">
        <f>IF($C$737="","",IF('⑧1.活動計画変更（販促）'!$C$152="変更",'⑦2.変更活動積算内訳（販促）'!M743,'①7.積算内訳（販促）'!F742))</f>
        <v/>
      </c>
      <c r="G743" s="754" t="str">
        <f>IF($C$737="","",IF('⑧1.活動計画変更（販促）'!$C$152="変更",'⑦2.変更活動積算内訳（販促）'!N743,'①7.積算内訳（販促）'!G742))</f>
        <v/>
      </c>
      <c r="H743" s="753" t="str">
        <f>IF($C$737="","",IF('⑧1.活動計画変更（販促）'!$C$152="変更",'⑦2.変更活動積算内訳（販促）'!O743,'①7.積算内訳（販促）'!H742))</f>
        <v/>
      </c>
      <c r="I743" s="1780"/>
      <c r="J743" s="264" t="s">
        <v>152</v>
      </c>
      <c r="K743" s="265"/>
      <c r="L743" s="288" t="str">
        <f t="shared" si="149"/>
        <v/>
      </c>
      <c r="M743" s="278"/>
      <c r="N743" s="278"/>
      <c r="O743" s="278"/>
      <c r="P743" s="1367"/>
      <c r="Q743" s="1373"/>
      <c r="R743" s="1374"/>
      <c r="S743" s="259"/>
      <c r="T743" s="257"/>
      <c r="U743" s="180"/>
    </row>
    <row r="744" spans="2:21" ht="18.75" hidden="1" customHeight="1">
      <c r="B744" s="1364"/>
      <c r="C744" s="272" t="s">
        <v>631</v>
      </c>
      <c r="D744" s="265"/>
      <c r="E744" s="288">
        <f t="shared" si="148"/>
        <v>0</v>
      </c>
      <c r="F744" s="288" t="str">
        <f>IF($C$737="","",IF('⑧1.活動計画変更（販促）'!$C$152="変更",'⑦2.変更活動積算内訳（販促）'!M744,'①7.積算内訳（販促）'!F743))</f>
        <v/>
      </c>
      <c r="G744" s="288" t="str">
        <f>IF($C$737="","",IF('⑧1.活動計画変更（販促）'!$C$152="変更",'⑦2.変更活動積算内訳（販促）'!N744,'①7.積算内訳（販促）'!G743))</f>
        <v/>
      </c>
      <c r="H744" s="753" t="str">
        <f>IF($C$737="","",IF('⑧1.活動計画変更（販促）'!$C$152="変更",'⑦2.変更活動積算内訳（販促）'!O744,'①7.積算内訳（販促）'!H743))</f>
        <v/>
      </c>
      <c r="I744" s="1780"/>
      <c r="J744" s="272" t="s">
        <v>631</v>
      </c>
      <c r="K744" s="265"/>
      <c r="L744" s="288" t="str">
        <f t="shared" si="149"/>
        <v/>
      </c>
      <c r="M744" s="266"/>
      <c r="N744" s="266"/>
      <c r="O744" s="266"/>
      <c r="P744" s="1367"/>
      <c r="Q744" s="1371"/>
      <c r="R744" s="1372"/>
      <c r="S744" s="259"/>
      <c r="T744" s="257"/>
      <c r="U744" s="180"/>
    </row>
    <row r="745" spans="2:21" ht="18.75" hidden="1" customHeight="1">
      <c r="B745" s="1364"/>
      <c r="C745" s="264" t="s">
        <v>153</v>
      </c>
      <c r="D745" s="265"/>
      <c r="E745" s="288">
        <f t="shared" si="148"/>
        <v>0</v>
      </c>
      <c r="F745" s="288" t="str">
        <f>IF($C$737="","",IF('⑧1.活動計画変更（販促）'!$C$152="変更",'⑦2.変更活動積算内訳（販促）'!M745,'①7.積算内訳（販促）'!F744))</f>
        <v/>
      </c>
      <c r="G745" s="288" t="str">
        <f>IF($C$737="","",IF('⑧1.活動計画変更（販促）'!$C$152="変更",'⑦2.変更活動積算内訳（販促）'!N745,'①7.積算内訳（販促）'!G744))</f>
        <v/>
      </c>
      <c r="H745" s="753" t="str">
        <f>IF($C$737="","",IF('⑧1.活動計画変更（販促）'!$C$152="変更",'⑦2.変更活動積算内訳（販促）'!O745,'①7.積算内訳（販促）'!H744))</f>
        <v/>
      </c>
      <c r="I745" s="1780"/>
      <c r="J745" s="264" t="s">
        <v>153</v>
      </c>
      <c r="K745" s="265"/>
      <c r="L745" s="288" t="str">
        <f t="shared" si="149"/>
        <v/>
      </c>
      <c r="M745" s="266"/>
      <c r="N745" s="266"/>
      <c r="O745" s="266"/>
      <c r="P745" s="1367"/>
      <c r="Q745" s="1371"/>
      <c r="R745" s="1372"/>
      <c r="S745" s="259"/>
      <c r="T745" s="257"/>
      <c r="U745" s="180"/>
    </row>
    <row r="746" spans="2:21" ht="18.75" hidden="1" customHeight="1" thickBot="1">
      <c r="B746" s="1365"/>
      <c r="C746" s="273" t="s">
        <v>154</v>
      </c>
      <c r="D746" s="758" t="str">
        <f>IF('①7.積算内訳（販促）'!D745="","",'①7.積算内訳（販促）'!D745)</f>
        <v/>
      </c>
      <c r="E746" s="289">
        <f>SUM(F746:H746)</f>
        <v>0</v>
      </c>
      <c r="F746" s="289" t="str">
        <f>IF($C$737="","",IF('⑧1.活動計画変更（販促）'!$C$152="変更",'⑦2.変更活動積算内訳（販促）'!M746,'①7.積算内訳（販促）'!F745))</f>
        <v/>
      </c>
      <c r="G746" s="289" t="str">
        <f>IF($C$737="","",IF('⑧1.活動計画変更（販促）'!$C$152="変更",'⑦2.変更活動積算内訳（販促）'!N746,'①7.積算内訳（販促）'!G745))</f>
        <v/>
      </c>
      <c r="H746" s="755" t="str">
        <f>IF($C$737="","",IF('⑧1.活動計画変更（販促）'!$C$152="変更",'⑦2.変更活動積算内訳（販促）'!O746,'①7.積算内訳（販促）'!H745))</f>
        <v/>
      </c>
      <c r="I746" s="1781"/>
      <c r="J746" s="273" t="s">
        <v>154</v>
      </c>
      <c r="K746" s="274"/>
      <c r="L746" s="289" t="str">
        <f t="shared" si="149"/>
        <v/>
      </c>
      <c r="M746" s="275"/>
      <c r="N746" s="275"/>
      <c r="O746" s="275"/>
      <c r="P746" s="1368"/>
      <c r="Q746" s="1375"/>
      <c r="R746" s="1376"/>
      <c r="S746" s="259"/>
      <c r="T746" s="257"/>
      <c r="U746" s="180"/>
    </row>
    <row r="747" spans="2:21" ht="37.5" hidden="1" customHeight="1">
      <c r="B747" s="285" t="str">
        <f>IF('⑧1.活動計画変更（販促）'!B154="","",'⑧1.活動計画変更（販促）'!B154)</f>
        <v/>
      </c>
      <c r="C747" s="1359" t="str">
        <f>IF(B747="","",IF('⑧1.活動計画変更（販促）'!D154="","",'⑧1.活動計画変更（販促）'!D154))</f>
        <v/>
      </c>
      <c r="D747" s="1360"/>
      <c r="E747" s="286">
        <f>SUM(E748:E756)</f>
        <v>0</v>
      </c>
      <c r="F747" s="286">
        <f>SUM(F748:F756)</f>
        <v>0</v>
      </c>
      <c r="G747" s="286">
        <f>SUM(G748:G756)</f>
        <v>0</v>
      </c>
      <c r="H747" s="757">
        <f>SUM(H748:H756)</f>
        <v>0</v>
      </c>
      <c r="I747" s="760" t="str">
        <f>IF('⑧1.活動計画変更（販促）'!C155="変更",'⑧1.活動計画変更（販促）'!B154,IF('⑧1.活動計画変更（販促）'!C155="中止",'⑧1.活動計画変更（販促）'!B154,""))</f>
        <v/>
      </c>
      <c r="J747" s="1377" t="str">
        <f>IF('⑧1.活動計画変更（販促）'!C155="変更",'⑧1.活動計画変更（販促）'!D155,"")</f>
        <v/>
      </c>
      <c r="K747" s="1378"/>
      <c r="L747" s="284" t="str">
        <f>IF(SUM(L748:L756)=0,"",SUM(L748:L756))</f>
        <v/>
      </c>
      <c r="M747" s="284" t="str">
        <f>IF(SUM(M748:M756)=0,"",SUM(M748:M756))</f>
        <v/>
      </c>
      <c r="N747" s="284" t="str">
        <f>IF(SUM(N748:N756)=0,"",SUM(N748:N756))</f>
        <v/>
      </c>
      <c r="O747" s="284" t="str">
        <f>IF(SUM(O748:O756)=0,"",SUM(O748:O756))</f>
        <v/>
      </c>
      <c r="P747" s="277"/>
      <c r="Q747" s="1379"/>
      <c r="R747" s="1380"/>
      <c r="S747" s="259"/>
      <c r="T747" s="257"/>
      <c r="U747" s="180"/>
    </row>
    <row r="748" spans="2:21" ht="18.75" hidden="1" customHeight="1">
      <c r="B748" s="1363"/>
      <c r="C748" s="260" t="s">
        <v>147</v>
      </c>
      <c r="D748" s="261"/>
      <c r="E748" s="287">
        <f>SUM(F748:H748)</f>
        <v>0</v>
      </c>
      <c r="F748" s="287" t="str">
        <f>IF($C$747="","",IF('⑧1.活動計画変更（販促）'!$C$154="変更",'⑦2.変更活動積算内訳（販促）'!M748,'①7.積算内訳（販促）'!F747))</f>
        <v/>
      </c>
      <c r="G748" s="287" t="str">
        <f>IF($C$747="","",IF('⑧1.活動計画変更（販促）'!$C$154="変更",'⑦2.変更活動積算内訳（販促）'!N748,'①7.積算内訳（販促）'!G747))</f>
        <v/>
      </c>
      <c r="H748" s="752" t="str">
        <f>IF($C$747="","",IF('⑧1.活動計画変更（販促）'!$C$154="変更",'⑦2.変更活動積算内訳（販促）'!O748,'①7.積算内訳（販促）'!H747))</f>
        <v/>
      </c>
      <c r="I748" s="1779" t="str">
        <f>IF('⑧1.活動計画変更（販促）'!C155="選択","",IF('⑧1.活動計画変更（販促）'!C155="変更",'⑧1.活動計画変更（販促）'!C155,IF('⑧1.活動計画変更（販促）'!C155="中止","中止","")))</f>
        <v/>
      </c>
      <c r="J748" s="260" t="s">
        <v>147</v>
      </c>
      <c r="K748" s="261"/>
      <c r="L748" s="287" t="str">
        <f>IF(SUM(M748:O748)=0,"",SUM(M748:O748))</f>
        <v/>
      </c>
      <c r="M748" s="262"/>
      <c r="N748" s="262"/>
      <c r="O748" s="262"/>
      <c r="P748" s="1366"/>
      <c r="Q748" s="1369"/>
      <c r="R748" s="1370"/>
      <c r="S748" s="268"/>
      <c r="T748" s="270"/>
      <c r="U748" s="180"/>
    </row>
    <row r="749" spans="2:21" ht="18.75" hidden="1" customHeight="1">
      <c r="B749" s="1364"/>
      <c r="C749" s="264" t="s">
        <v>148</v>
      </c>
      <c r="D749" s="265"/>
      <c r="E749" s="288">
        <f t="shared" ref="E749:E755" si="150">SUM(F749:H749)</f>
        <v>0</v>
      </c>
      <c r="F749" s="288" t="str">
        <f>IF($C$747="","",IF('⑧1.活動計画変更（販促）'!$C$154="変更",'⑦2.変更活動積算内訳（販促）'!M749,'①7.積算内訳（販促）'!F748))</f>
        <v/>
      </c>
      <c r="G749" s="288" t="str">
        <f>IF($C$747="","",IF('⑧1.活動計画変更（販促）'!$C$154="変更",'⑦2.変更活動積算内訳（販促）'!N749,'①7.積算内訳（販促）'!G748))</f>
        <v/>
      </c>
      <c r="H749" s="753" t="str">
        <f>IF($C$747="","",IF('⑧1.活動計画変更（販促）'!$C$154="変更",'⑦2.変更活動積算内訳（販促）'!O749,'①7.積算内訳（販促）'!H748))</f>
        <v/>
      </c>
      <c r="I749" s="1780"/>
      <c r="J749" s="264" t="s">
        <v>148</v>
      </c>
      <c r="K749" s="265"/>
      <c r="L749" s="288" t="str">
        <f t="shared" ref="L749:L756" si="151">IF(SUM(M749:O749)=0,"",SUM(M749:O749))</f>
        <v/>
      </c>
      <c r="M749" s="266"/>
      <c r="N749" s="266"/>
      <c r="O749" s="266"/>
      <c r="P749" s="1367"/>
      <c r="Q749" s="1371"/>
      <c r="R749" s="1372"/>
      <c r="S749" s="259"/>
      <c r="T749" s="257"/>
      <c r="U749" s="180"/>
    </row>
    <row r="750" spans="2:21" ht="18.75" hidden="1" customHeight="1">
      <c r="B750" s="1364"/>
      <c r="C750" s="264" t="s">
        <v>149</v>
      </c>
      <c r="D750" s="265"/>
      <c r="E750" s="288">
        <f t="shared" si="150"/>
        <v>0</v>
      </c>
      <c r="F750" s="288" t="str">
        <f>IF($C$747="","",IF('⑧1.活動計画変更（販促）'!$C$154="変更",'⑦2.変更活動積算内訳（販促）'!M750,'①7.積算内訳（販促）'!F749))</f>
        <v/>
      </c>
      <c r="G750" s="288" t="str">
        <f>IF($C$747="","",IF('⑧1.活動計画変更（販促）'!$C$154="変更",'⑦2.変更活動積算内訳（販促）'!N750,'①7.積算内訳（販促）'!G749))</f>
        <v/>
      </c>
      <c r="H750" s="753" t="str">
        <f>IF($C$747="","",IF('⑧1.活動計画変更（販促）'!$C$154="変更",'⑦2.変更活動積算内訳（販促）'!O750,'①7.積算内訳（販促）'!H749))</f>
        <v/>
      </c>
      <c r="I750" s="1780"/>
      <c r="J750" s="264" t="s">
        <v>149</v>
      </c>
      <c r="K750" s="265"/>
      <c r="L750" s="288" t="str">
        <f t="shared" si="151"/>
        <v/>
      </c>
      <c r="M750" s="266"/>
      <c r="N750" s="266"/>
      <c r="O750" s="266"/>
      <c r="P750" s="1367"/>
      <c r="Q750" s="1371"/>
      <c r="R750" s="1372"/>
      <c r="S750" s="259"/>
      <c r="T750" s="257"/>
      <c r="U750" s="180"/>
    </row>
    <row r="751" spans="2:21" ht="18.75" hidden="1" customHeight="1">
      <c r="B751" s="1364"/>
      <c r="C751" s="269" t="s">
        <v>150</v>
      </c>
      <c r="D751" s="265"/>
      <c r="E751" s="288">
        <f t="shared" si="150"/>
        <v>0</v>
      </c>
      <c r="F751" s="288" t="str">
        <f>IF($C$747="","",IF('⑧1.活動計画変更（販促）'!$C$154="変更",'⑦2.変更活動積算内訳（販促）'!M751,'①7.積算内訳（販促）'!F750))</f>
        <v/>
      </c>
      <c r="G751" s="288" t="str">
        <f>IF($C$747="","",IF('⑧1.活動計画変更（販促）'!$C$154="変更",'⑦2.変更活動積算内訳（販促）'!N751,'①7.積算内訳（販促）'!G750))</f>
        <v/>
      </c>
      <c r="H751" s="753" t="str">
        <f>IF($C$747="","",IF('⑧1.活動計画変更（販促）'!$C$154="変更",'⑦2.変更活動積算内訳（販促）'!O751,'①7.積算内訳（販促）'!H750))</f>
        <v/>
      </c>
      <c r="I751" s="1780"/>
      <c r="J751" s="269" t="s">
        <v>150</v>
      </c>
      <c r="K751" s="265"/>
      <c r="L751" s="288" t="str">
        <f t="shared" si="151"/>
        <v/>
      </c>
      <c r="M751" s="266"/>
      <c r="N751" s="266"/>
      <c r="O751" s="266"/>
      <c r="P751" s="1367"/>
      <c r="Q751" s="1371"/>
      <c r="R751" s="1372"/>
      <c r="S751" s="259"/>
      <c r="T751" s="257"/>
      <c r="U751" s="180"/>
    </row>
    <row r="752" spans="2:21" ht="18.75" hidden="1" customHeight="1">
      <c r="B752" s="1364"/>
      <c r="C752" s="264" t="s">
        <v>151</v>
      </c>
      <c r="D752" s="265"/>
      <c r="E752" s="288">
        <f t="shared" si="150"/>
        <v>0</v>
      </c>
      <c r="F752" s="288" t="str">
        <f>IF($C$747="","",IF('⑧1.活動計画変更（販促）'!$C$154="変更",'⑦2.変更活動積算内訳（販促）'!M752,'①7.積算内訳（販促）'!F751))</f>
        <v/>
      </c>
      <c r="G752" s="288" t="str">
        <f>IF($C$747="","",IF('⑧1.活動計画変更（販促）'!$C$154="変更",'⑦2.変更活動積算内訳（販促）'!N752,'①7.積算内訳（販促）'!G751))</f>
        <v/>
      </c>
      <c r="H752" s="753" t="str">
        <f>IF($C$747="","",IF('⑧1.活動計画変更（販促）'!$C$154="変更",'⑦2.変更活動積算内訳（販促）'!O752,'①7.積算内訳（販促）'!H751))</f>
        <v/>
      </c>
      <c r="I752" s="1780"/>
      <c r="J752" s="264" t="s">
        <v>151</v>
      </c>
      <c r="K752" s="265"/>
      <c r="L752" s="288" t="str">
        <f t="shared" si="151"/>
        <v/>
      </c>
      <c r="M752" s="266"/>
      <c r="N752" s="266"/>
      <c r="O752" s="266"/>
      <c r="P752" s="1367"/>
      <c r="Q752" s="1371"/>
      <c r="R752" s="1372"/>
      <c r="S752" s="268"/>
      <c r="T752" s="270"/>
      <c r="U752" s="180"/>
    </row>
    <row r="753" spans="2:21" ht="18.75" hidden="1" customHeight="1">
      <c r="B753" s="1364"/>
      <c r="C753" s="264" t="s">
        <v>152</v>
      </c>
      <c r="D753" s="265"/>
      <c r="E753" s="288">
        <f t="shared" si="150"/>
        <v>0</v>
      </c>
      <c r="F753" s="754" t="str">
        <f>IF($C$747="","",IF('⑧1.活動計画変更（販促）'!$C$154="変更",'⑦2.変更活動積算内訳（販促）'!M753,'①7.積算内訳（販促）'!F752))</f>
        <v/>
      </c>
      <c r="G753" s="754" t="str">
        <f>IF($C$747="","",IF('⑧1.活動計画変更（販促）'!$C$154="変更",'⑦2.変更活動積算内訳（販促）'!N753,'①7.積算内訳（販促）'!G752))</f>
        <v/>
      </c>
      <c r="H753" s="753" t="str">
        <f>IF($C$747="","",IF('⑧1.活動計画変更（販促）'!$C$154="変更",'⑦2.変更活動積算内訳（販促）'!O753,'①7.積算内訳（販促）'!H752))</f>
        <v/>
      </c>
      <c r="I753" s="1780"/>
      <c r="J753" s="264" t="s">
        <v>152</v>
      </c>
      <c r="K753" s="265"/>
      <c r="L753" s="288" t="str">
        <f t="shared" si="151"/>
        <v/>
      </c>
      <c r="M753" s="278"/>
      <c r="N753" s="278"/>
      <c r="O753" s="278"/>
      <c r="P753" s="1367"/>
      <c r="Q753" s="1371"/>
      <c r="R753" s="1372"/>
      <c r="S753" s="268"/>
      <c r="T753" s="270"/>
      <c r="U753" s="180"/>
    </row>
    <row r="754" spans="2:21" ht="18.75" hidden="1" customHeight="1">
      <c r="B754" s="1364"/>
      <c r="C754" s="272" t="s">
        <v>631</v>
      </c>
      <c r="D754" s="265"/>
      <c r="E754" s="288">
        <f t="shared" si="150"/>
        <v>0</v>
      </c>
      <c r="F754" s="288" t="str">
        <f>IF($C$747="","",IF('⑧1.活動計画変更（販促）'!$C$154="変更",'⑦2.変更活動積算内訳（販促）'!M754,'①7.積算内訳（販促）'!F753))</f>
        <v/>
      </c>
      <c r="G754" s="288" t="str">
        <f>IF($C$747="","",IF('⑧1.活動計画変更（販促）'!$C$154="変更",'⑦2.変更活動積算内訳（販促）'!N754,'①7.積算内訳（販促）'!G753))</f>
        <v/>
      </c>
      <c r="H754" s="753" t="str">
        <f>IF($C$747="","",IF('⑧1.活動計画変更（販促）'!$C$154="変更",'⑦2.変更活動積算内訳（販促）'!O754,'①7.積算内訳（販促）'!H753))</f>
        <v/>
      </c>
      <c r="I754" s="1780"/>
      <c r="J754" s="272" t="s">
        <v>631</v>
      </c>
      <c r="K754" s="265"/>
      <c r="L754" s="288" t="str">
        <f t="shared" si="151"/>
        <v/>
      </c>
      <c r="M754" s="266"/>
      <c r="N754" s="266"/>
      <c r="O754" s="266"/>
      <c r="P754" s="1367"/>
      <c r="Q754" s="1371"/>
      <c r="R754" s="1372"/>
      <c r="S754" s="268"/>
      <c r="T754" s="270"/>
      <c r="U754" s="180"/>
    </row>
    <row r="755" spans="2:21" ht="18.75" hidden="1" customHeight="1">
      <c r="B755" s="1364"/>
      <c r="C755" s="264" t="s">
        <v>153</v>
      </c>
      <c r="D755" s="265"/>
      <c r="E755" s="288">
        <f t="shared" si="150"/>
        <v>0</v>
      </c>
      <c r="F755" s="288" t="str">
        <f>IF($C$747="","",IF('⑧1.活動計画変更（販促）'!$C$154="変更",'⑦2.変更活動積算内訳（販促）'!M755,'①7.積算内訳（販促）'!F754))</f>
        <v/>
      </c>
      <c r="G755" s="288" t="str">
        <f>IF($C$747="","",IF('⑧1.活動計画変更（販促）'!$C$154="変更",'⑦2.変更活動積算内訳（販促）'!N755,'①7.積算内訳（販促）'!G754))</f>
        <v/>
      </c>
      <c r="H755" s="753" t="str">
        <f>IF($C$747="","",IF('⑧1.活動計画変更（販促）'!$C$154="変更",'⑦2.変更活動積算内訳（販促）'!O755,'①7.積算内訳（販促）'!H754))</f>
        <v/>
      </c>
      <c r="I755" s="1780"/>
      <c r="J755" s="264" t="s">
        <v>153</v>
      </c>
      <c r="K755" s="265"/>
      <c r="L755" s="288" t="str">
        <f t="shared" si="151"/>
        <v/>
      </c>
      <c r="M755" s="266"/>
      <c r="N755" s="266"/>
      <c r="O755" s="266"/>
      <c r="P755" s="1367"/>
      <c r="Q755" s="1371"/>
      <c r="R755" s="1372"/>
      <c r="S755" s="268"/>
      <c r="T755" s="270"/>
      <c r="U755" s="180"/>
    </row>
    <row r="756" spans="2:21" ht="18.75" hidden="1" customHeight="1" thickBot="1">
      <c r="B756" s="1365"/>
      <c r="C756" s="273" t="s">
        <v>154</v>
      </c>
      <c r="D756" s="758" t="str">
        <f>IF('①7.積算内訳（販促）'!D755="","",'①7.積算内訳（販促）'!D755)</f>
        <v/>
      </c>
      <c r="E756" s="289">
        <f>SUM(F756:H756)</f>
        <v>0</v>
      </c>
      <c r="F756" s="289" t="str">
        <f>IF($C$747="","",IF('⑧1.活動計画変更（販促）'!$C$154="変更",'⑦2.変更活動積算内訳（販促）'!M756,'①7.積算内訳（販促）'!F755))</f>
        <v/>
      </c>
      <c r="G756" s="289" t="str">
        <f>IF($C$747="","",IF('⑧1.活動計画変更（販促）'!$C$154="変更",'⑦2.変更活動積算内訳（販促）'!N756,'①7.積算内訳（販促）'!G755))</f>
        <v/>
      </c>
      <c r="H756" s="755" t="str">
        <f>IF($C$747="","",IF('⑧1.活動計画変更（販促）'!$C$154="変更",'⑦2.変更活動積算内訳（販促）'!O756,'①7.積算内訳（販促）'!H755))</f>
        <v/>
      </c>
      <c r="I756" s="1781"/>
      <c r="J756" s="273" t="s">
        <v>154</v>
      </c>
      <c r="K756" s="274"/>
      <c r="L756" s="289" t="str">
        <f t="shared" si="151"/>
        <v/>
      </c>
      <c r="M756" s="275"/>
      <c r="N756" s="275"/>
      <c r="O756" s="275"/>
      <c r="P756" s="1368"/>
      <c r="Q756" s="1381"/>
      <c r="R756" s="1382"/>
      <c r="S756" s="268"/>
      <c r="T756" s="270"/>
      <c r="U756" s="180"/>
    </row>
    <row r="757" spans="2:21" ht="37.5" hidden="1" customHeight="1">
      <c r="B757" s="285" t="str">
        <f>IF('⑧1.活動計画変更（販促）'!B156="","",'⑧1.活動計画変更（販促）'!B156)</f>
        <v/>
      </c>
      <c r="C757" s="1359" t="str">
        <f>IF(B757="","",IF('⑧1.活動計画変更（販促）'!D156="","",'⑧1.活動計画変更（販促）'!D156))</f>
        <v/>
      </c>
      <c r="D757" s="1360"/>
      <c r="E757" s="286">
        <f>SUM(E758:E766)</f>
        <v>0</v>
      </c>
      <c r="F757" s="286">
        <f>SUM(F758:F766)</f>
        <v>0</v>
      </c>
      <c r="G757" s="286">
        <f>SUM(G758:G766)</f>
        <v>0</v>
      </c>
      <c r="H757" s="757">
        <f>SUM(H758:H766)</f>
        <v>0</v>
      </c>
      <c r="I757" s="760" t="str">
        <f>IF('⑧1.活動計画変更（販促）'!C157="変更",'⑧1.活動計画変更（販促）'!B156,IF('⑧1.活動計画変更（販促）'!C157="中止",'⑧1.活動計画変更（販促）'!B156,""))</f>
        <v/>
      </c>
      <c r="J757" s="1377" t="str">
        <f>IF('⑧1.活動計画変更（販促）'!C157="変更",'⑧1.活動計画変更（販促）'!D157,"")</f>
        <v/>
      </c>
      <c r="K757" s="1378"/>
      <c r="L757" s="284" t="str">
        <f>IF(SUM(L758:L766)=0,"",SUM(L758:L766))</f>
        <v/>
      </c>
      <c r="M757" s="284" t="str">
        <f>IF(SUM(M758:M766)=0,"",SUM(M758:M766))</f>
        <v/>
      </c>
      <c r="N757" s="284" t="str">
        <f>IF(SUM(N758:N766)=0,"",SUM(N758:N766))</f>
        <v/>
      </c>
      <c r="O757" s="284" t="str">
        <f>IF(SUM(O758:O766)=0,"",SUM(O758:O766))</f>
        <v/>
      </c>
      <c r="P757" s="279"/>
      <c r="Q757" s="1383"/>
      <c r="R757" s="1384"/>
      <c r="S757" s="259"/>
      <c r="T757" s="257"/>
      <c r="U757" s="180"/>
    </row>
    <row r="758" spans="2:21" ht="19.5" hidden="1" customHeight="1">
      <c r="B758" s="1363"/>
      <c r="C758" s="260" t="s">
        <v>147</v>
      </c>
      <c r="D758" s="261"/>
      <c r="E758" s="287">
        <f>SUM(F758:H758)</f>
        <v>0</v>
      </c>
      <c r="F758" s="287" t="str">
        <f>IF($C$757="","",IF('⑧1.活動計画変更（販促）'!$C$156="変更",'⑦2.変更活動積算内訳（販促）'!M758,'①7.積算内訳（販促）'!F757))</f>
        <v/>
      </c>
      <c r="G758" s="287" t="str">
        <f>IF($C$757="","",IF('⑧1.活動計画変更（販促）'!$C$156="変更",'⑦2.変更活動積算内訳（販促）'!N758,'①7.積算内訳（販促）'!G757))</f>
        <v/>
      </c>
      <c r="H758" s="752" t="str">
        <f>IF($C$757="","",IF('⑧1.活動計画変更（販促）'!$C$156="変更",'⑦2.変更活動積算内訳（販促）'!O758,'①7.積算内訳（販促）'!H757))</f>
        <v/>
      </c>
      <c r="I758" s="1779" t="str">
        <f>IF('⑧1.活動計画変更（販促）'!C157="選択","",IF('⑧1.活動計画変更（販促）'!C157="変更",'⑧1.活動計画変更（販促）'!C157,IF('⑧1.活動計画変更（販促）'!C157="中止","中止","")))</f>
        <v/>
      </c>
      <c r="J758" s="260" t="s">
        <v>147</v>
      </c>
      <c r="K758" s="261"/>
      <c r="L758" s="287" t="str">
        <f>IF(SUM(M758:O758)=0,"",SUM(M758:O758))</f>
        <v/>
      </c>
      <c r="M758" s="262"/>
      <c r="N758" s="262"/>
      <c r="O758" s="262"/>
      <c r="P758" s="1366"/>
      <c r="Q758" s="1369"/>
      <c r="R758" s="1370"/>
      <c r="S758" s="268"/>
      <c r="T758" s="270"/>
      <c r="U758" s="180"/>
    </row>
    <row r="759" spans="2:21" ht="19.5" hidden="1" customHeight="1">
      <c r="B759" s="1364"/>
      <c r="C759" s="264" t="s">
        <v>148</v>
      </c>
      <c r="D759" s="265"/>
      <c r="E759" s="288">
        <f t="shared" ref="E759:E765" si="152">SUM(F759:H759)</f>
        <v>0</v>
      </c>
      <c r="F759" s="288" t="str">
        <f>IF($C$757="","",IF('⑧1.活動計画変更（販促）'!$C$156="変更",'⑦2.変更活動積算内訳（販促）'!M759,'①7.積算内訳（販促）'!F758))</f>
        <v/>
      </c>
      <c r="G759" s="288" t="str">
        <f>IF($C$757="","",IF('⑧1.活動計画変更（販促）'!$C$156="変更",'⑦2.変更活動積算内訳（販促）'!N759,'①7.積算内訳（販促）'!G758))</f>
        <v/>
      </c>
      <c r="H759" s="753" t="str">
        <f>IF($C$757="","",IF('⑧1.活動計画変更（販促）'!$C$156="変更",'⑦2.変更活動積算内訳（販促）'!O759,'①7.積算内訳（販促）'!H758))</f>
        <v/>
      </c>
      <c r="I759" s="1780"/>
      <c r="J759" s="264" t="s">
        <v>148</v>
      </c>
      <c r="K759" s="265"/>
      <c r="L759" s="288" t="str">
        <f t="shared" ref="L759:L766" si="153">IF(SUM(M759:O759)=0,"",SUM(M759:O759))</f>
        <v/>
      </c>
      <c r="M759" s="266"/>
      <c r="N759" s="266"/>
      <c r="O759" s="266"/>
      <c r="P759" s="1367"/>
      <c r="Q759" s="1371"/>
      <c r="R759" s="1372"/>
      <c r="S759" s="259"/>
      <c r="T759" s="257"/>
      <c r="U759" s="180"/>
    </row>
    <row r="760" spans="2:21" ht="19.5" hidden="1" customHeight="1">
      <c r="B760" s="1364"/>
      <c r="C760" s="264" t="s">
        <v>149</v>
      </c>
      <c r="D760" s="265"/>
      <c r="E760" s="288">
        <f t="shared" si="152"/>
        <v>0</v>
      </c>
      <c r="F760" s="288" t="str">
        <f>IF($C$757="","",IF('⑧1.活動計画変更（販促）'!$C$156="変更",'⑦2.変更活動積算内訳（販促）'!M760,'①7.積算内訳（販促）'!F759))</f>
        <v/>
      </c>
      <c r="G760" s="288" t="str">
        <f>IF($C$757="","",IF('⑧1.活動計画変更（販促）'!$C$156="変更",'⑦2.変更活動積算内訳（販促）'!N760,'①7.積算内訳（販促）'!G759))</f>
        <v/>
      </c>
      <c r="H760" s="753" t="str">
        <f>IF($C$757="","",IF('⑧1.活動計画変更（販促）'!$C$156="変更",'⑦2.変更活動積算内訳（販促）'!O760,'①7.積算内訳（販促）'!H759))</f>
        <v/>
      </c>
      <c r="I760" s="1780"/>
      <c r="J760" s="264" t="s">
        <v>149</v>
      </c>
      <c r="K760" s="265"/>
      <c r="L760" s="288" t="str">
        <f t="shared" si="153"/>
        <v/>
      </c>
      <c r="M760" s="266"/>
      <c r="N760" s="266"/>
      <c r="O760" s="266"/>
      <c r="P760" s="1367"/>
      <c r="Q760" s="1371"/>
      <c r="R760" s="1372"/>
      <c r="S760" s="259"/>
      <c r="T760" s="257"/>
      <c r="U760" s="180"/>
    </row>
    <row r="761" spans="2:21" ht="19.5" hidden="1" customHeight="1">
      <c r="B761" s="1364"/>
      <c r="C761" s="269" t="s">
        <v>150</v>
      </c>
      <c r="D761" s="265"/>
      <c r="E761" s="288">
        <f t="shared" si="152"/>
        <v>0</v>
      </c>
      <c r="F761" s="288" t="str">
        <f>IF($C$757="","",IF('⑧1.活動計画変更（販促）'!$C$156="変更",'⑦2.変更活動積算内訳（販促）'!M761,'①7.積算内訳（販促）'!F760))</f>
        <v/>
      </c>
      <c r="G761" s="288" t="str">
        <f>IF($C$757="","",IF('⑧1.活動計画変更（販促）'!$C$156="変更",'⑦2.変更活動積算内訳（販促）'!N761,'①7.積算内訳（販促）'!G760))</f>
        <v/>
      </c>
      <c r="H761" s="753" t="str">
        <f>IF($C$757="","",IF('⑧1.活動計画変更（販促）'!$C$156="変更",'⑦2.変更活動積算内訳（販促）'!O761,'①7.積算内訳（販促）'!H760))</f>
        <v/>
      </c>
      <c r="I761" s="1780"/>
      <c r="J761" s="269" t="s">
        <v>150</v>
      </c>
      <c r="K761" s="265"/>
      <c r="L761" s="288" t="str">
        <f t="shared" si="153"/>
        <v/>
      </c>
      <c r="M761" s="266"/>
      <c r="N761" s="266"/>
      <c r="O761" s="266"/>
      <c r="P761" s="1367"/>
      <c r="Q761" s="1371"/>
      <c r="R761" s="1372"/>
      <c r="S761" s="259"/>
      <c r="T761" s="257"/>
      <c r="U761" s="180"/>
    </row>
    <row r="762" spans="2:21" ht="19.5" hidden="1" customHeight="1">
      <c r="B762" s="1364"/>
      <c r="C762" s="264" t="s">
        <v>151</v>
      </c>
      <c r="D762" s="265"/>
      <c r="E762" s="288">
        <f t="shared" si="152"/>
        <v>0</v>
      </c>
      <c r="F762" s="288" t="str">
        <f>IF($C$757="","",IF('⑧1.活動計画変更（販促）'!$C$156="変更",'⑦2.変更活動積算内訳（販促）'!M762,'①7.積算内訳（販促）'!F761))</f>
        <v/>
      </c>
      <c r="G762" s="288" t="str">
        <f>IF($C$757="","",IF('⑧1.活動計画変更（販促）'!$C$156="変更",'⑦2.変更活動積算内訳（販促）'!N762,'①7.積算内訳（販促）'!G761))</f>
        <v/>
      </c>
      <c r="H762" s="753" t="str">
        <f>IF($C$757="","",IF('⑧1.活動計画変更（販促）'!$C$156="変更",'⑦2.変更活動積算内訳（販促）'!O762,'①7.積算内訳（販促）'!H761))</f>
        <v/>
      </c>
      <c r="I762" s="1780"/>
      <c r="J762" s="264" t="s">
        <v>151</v>
      </c>
      <c r="K762" s="265"/>
      <c r="L762" s="288" t="str">
        <f t="shared" si="153"/>
        <v/>
      </c>
      <c r="M762" s="266"/>
      <c r="N762" s="266"/>
      <c r="O762" s="266"/>
      <c r="P762" s="1367"/>
      <c r="Q762" s="1371"/>
      <c r="R762" s="1372"/>
      <c r="S762" s="268"/>
      <c r="T762" s="270"/>
      <c r="U762" s="180"/>
    </row>
    <row r="763" spans="2:21" ht="19.5" hidden="1" customHeight="1">
      <c r="B763" s="1364"/>
      <c r="C763" s="264" t="s">
        <v>152</v>
      </c>
      <c r="D763" s="265"/>
      <c r="E763" s="288">
        <f t="shared" si="152"/>
        <v>0</v>
      </c>
      <c r="F763" s="754" t="str">
        <f>IF($C$757="","",IF('⑧1.活動計画変更（販促）'!$C$156="変更",'⑦2.変更活動積算内訳（販促）'!M763,'①7.積算内訳（販促）'!F762))</f>
        <v/>
      </c>
      <c r="G763" s="754" t="str">
        <f>IF($C$757="","",IF('⑧1.活動計画変更（販促）'!$C$156="変更",'⑦2.変更活動積算内訳（販促）'!N763,'①7.積算内訳（販促）'!G762))</f>
        <v/>
      </c>
      <c r="H763" s="753" t="str">
        <f>IF($C$757="","",IF('⑧1.活動計画変更（販促）'!$C$156="変更",'⑦2.変更活動積算内訳（販促）'!O763,'①7.積算内訳（販促）'!H762))</f>
        <v/>
      </c>
      <c r="I763" s="1780"/>
      <c r="J763" s="264" t="s">
        <v>152</v>
      </c>
      <c r="K763" s="265"/>
      <c r="L763" s="288" t="str">
        <f t="shared" si="153"/>
        <v/>
      </c>
      <c r="M763" s="278"/>
      <c r="N763" s="278"/>
      <c r="O763" s="278"/>
      <c r="P763" s="1367"/>
      <c r="Q763" s="1373"/>
      <c r="R763" s="1374"/>
      <c r="S763" s="268"/>
      <c r="T763" s="270"/>
      <c r="U763" s="180"/>
    </row>
    <row r="764" spans="2:21" ht="19.5" hidden="1" customHeight="1">
      <c r="B764" s="1364"/>
      <c r="C764" s="272" t="s">
        <v>631</v>
      </c>
      <c r="D764" s="265"/>
      <c r="E764" s="288">
        <f t="shared" si="152"/>
        <v>0</v>
      </c>
      <c r="F764" s="288" t="str">
        <f>IF($C$757="","",IF('⑧1.活動計画変更（販促）'!$C$156="変更",'⑦2.変更活動積算内訳（販促）'!M764,'①7.積算内訳（販促）'!F763))</f>
        <v/>
      </c>
      <c r="G764" s="288" t="str">
        <f>IF($C$757="","",IF('⑧1.活動計画変更（販促）'!$C$156="変更",'⑦2.変更活動積算内訳（販促）'!N764,'①7.積算内訳（販促）'!G763))</f>
        <v/>
      </c>
      <c r="H764" s="753" t="str">
        <f>IF($C$757="","",IF('⑧1.活動計画変更（販促）'!$C$156="変更",'⑦2.変更活動積算内訳（販促）'!O764,'①7.積算内訳（販促）'!H763))</f>
        <v/>
      </c>
      <c r="I764" s="1780"/>
      <c r="J764" s="272" t="s">
        <v>631</v>
      </c>
      <c r="K764" s="265"/>
      <c r="L764" s="288" t="str">
        <f t="shared" si="153"/>
        <v/>
      </c>
      <c r="M764" s="266"/>
      <c r="N764" s="266"/>
      <c r="O764" s="266"/>
      <c r="P764" s="1367"/>
      <c r="Q764" s="1371"/>
      <c r="R764" s="1372"/>
      <c r="S764" s="268"/>
      <c r="T764" s="270"/>
      <c r="U764" s="180"/>
    </row>
    <row r="765" spans="2:21" ht="19.5" hidden="1" customHeight="1">
      <c r="B765" s="1364"/>
      <c r="C765" s="264" t="s">
        <v>153</v>
      </c>
      <c r="D765" s="265"/>
      <c r="E765" s="288">
        <f t="shared" si="152"/>
        <v>0</v>
      </c>
      <c r="F765" s="288" t="str">
        <f>IF($C$757="","",IF('⑧1.活動計画変更（販促）'!$C$156="変更",'⑦2.変更活動積算内訳（販促）'!M765,'①7.積算内訳（販促）'!F764))</f>
        <v/>
      </c>
      <c r="G765" s="288" t="str">
        <f>IF($C$757="","",IF('⑧1.活動計画変更（販促）'!$C$156="変更",'⑦2.変更活動積算内訳（販促）'!N765,'①7.積算内訳（販促）'!G764))</f>
        <v/>
      </c>
      <c r="H765" s="753" t="str">
        <f>IF($C$757="","",IF('⑧1.活動計画変更（販促）'!$C$156="変更",'⑦2.変更活動積算内訳（販促）'!O765,'①7.積算内訳（販促）'!H764))</f>
        <v/>
      </c>
      <c r="I765" s="1780"/>
      <c r="J765" s="264" t="s">
        <v>153</v>
      </c>
      <c r="K765" s="265"/>
      <c r="L765" s="288" t="str">
        <f t="shared" si="153"/>
        <v/>
      </c>
      <c r="M765" s="266"/>
      <c r="N765" s="266"/>
      <c r="O765" s="266"/>
      <c r="P765" s="1367"/>
      <c r="Q765" s="1371"/>
      <c r="R765" s="1372"/>
      <c r="S765" s="268"/>
      <c r="T765" s="270"/>
      <c r="U765" s="180"/>
    </row>
    <row r="766" spans="2:21" ht="19.5" hidden="1" customHeight="1" thickBot="1">
      <c r="B766" s="1365"/>
      <c r="C766" s="273" t="s">
        <v>154</v>
      </c>
      <c r="D766" s="758" t="str">
        <f>IF('①7.積算内訳（販促）'!D765="","",'①7.積算内訳（販促）'!D765)</f>
        <v/>
      </c>
      <c r="E766" s="289">
        <f>SUM(F766:H766)</f>
        <v>0</v>
      </c>
      <c r="F766" s="289" t="str">
        <f>IF($C$757="","",IF('⑧1.活動計画変更（販促）'!$C$156="変更",'⑦2.変更活動積算内訳（販促）'!M766,'①7.積算内訳（販促）'!F765))</f>
        <v/>
      </c>
      <c r="G766" s="289" t="str">
        <f>IF($C$757="","",IF('⑧1.活動計画変更（販促）'!$C$156="変更",'⑦2.変更活動積算内訳（販促）'!N766,'①7.積算内訳（販促）'!G765))</f>
        <v/>
      </c>
      <c r="H766" s="755" t="str">
        <f>IF($C$757="","",IF('⑧1.活動計画変更（販促）'!$C$156="変更",'⑦2.変更活動積算内訳（販促）'!O766,'①7.積算内訳（販促）'!H765))</f>
        <v/>
      </c>
      <c r="I766" s="1781"/>
      <c r="J766" s="273" t="s">
        <v>154</v>
      </c>
      <c r="K766" s="274"/>
      <c r="L766" s="289" t="str">
        <f t="shared" si="153"/>
        <v/>
      </c>
      <c r="M766" s="275"/>
      <c r="N766" s="275"/>
      <c r="O766" s="275"/>
      <c r="P766" s="1368"/>
      <c r="Q766" s="1375"/>
      <c r="R766" s="1376"/>
      <c r="S766" s="268"/>
      <c r="T766" s="270"/>
      <c r="U766" s="180"/>
    </row>
    <row r="767" spans="2:21" ht="37.5" hidden="1" customHeight="1">
      <c r="B767" s="285" t="str">
        <f>IF('⑧1.活動計画変更（販促）'!B158="","",'⑧1.活動計画変更（販促）'!B158)</f>
        <v/>
      </c>
      <c r="C767" s="1359" t="str">
        <f>IF(B767="","",IF('⑧1.活動計画変更（販促）'!D158="","",'⑧1.活動計画変更（販促）'!D158))</f>
        <v/>
      </c>
      <c r="D767" s="1360"/>
      <c r="E767" s="286">
        <f>SUM(E768:E776)</f>
        <v>0</v>
      </c>
      <c r="F767" s="286">
        <f>SUM(F768:F776)</f>
        <v>0</v>
      </c>
      <c r="G767" s="286">
        <f>SUM(G768:G776)</f>
        <v>0</v>
      </c>
      <c r="H767" s="757">
        <f>SUM(H768:H776)</f>
        <v>0</v>
      </c>
      <c r="I767" s="760" t="str">
        <f>IF('⑧1.活動計画変更（販促）'!C159="変更",'⑧1.活動計画変更（販促）'!B158,IF('⑧1.活動計画変更（販促）'!C159="中止",'⑧1.活動計画変更（販促）'!B158,""))</f>
        <v/>
      </c>
      <c r="J767" s="1377" t="str">
        <f>IF('⑧1.活動計画変更（販促）'!C159="変更",'⑧1.活動計画変更（販促）'!D159,"")</f>
        <v/>
      </c>
      <c r="K767" s="1378"/>
      <c r="L767" s="284" t="str">
        <f>IF(SUM(L768:L776)=0,"",SUM(L768:L776))</f>
        <v/>
      </c>
      <c r="M767" s="284" t="str">
        <f>IF(SUM(M768:M776)=0,"",SUM(M768:M776))</f>
        <v/>
      </c>
      <c r="N767" s="284" t="str">
        <f>IF(SUM(N768:N776)=0,"",SUM(N768:N776))</f>
        <v/>
      </c>
      <c r="O767" s="284" t="str">
        <f>IF(SUM(O768:O776)=0,"",SUM(O768:O776))</f>
        <v/>
      </c>
      <c r="P767" s="277"/>
      <c r="Q767" s="1379"/>
      <c r="R767" s="1380"/>
      <c r="S767" s="259"/>
      <c r="T767" s="257"/>
      <c r="U767" s="180"/>
    </row>
    <row r="768" spans="2:21" ht="18.75" hidden="1" customHeight="1">
      <c r="B768" s="1363"/>
      <c r="C768" s="260" t="s">
        <v>147</v>
      </c>
      <c r="D768" s="261"/>
      <c r="E768" s="287">
        <f>SUM(F768:H768)</f>
        <v>0</v>
      </c>
      <c r="F768" s="287" t="str">
        <f>IF($C$767="","",IF('⑧1.活動計画変更（販促）'!$C$158="変更",'⑦2.変更活動積算内訳（販促）'!M768,'①7.積算内訳（販促）'!F767))</f>
        <v/>
      </c>
      <c r="G768" s="287" t="str">
        <f>IF($C$767="","",IF('⑧1.活動計画変更（販促）'!$C$158="変更",'⑦2.変更活動積算内訳（販促）'!N768,'①7.積算内訳（販促）'!G767))</f>
        <v/>
      </c>
      <c r="H768" s="752" t="str">
        <f>IF($C$767="","",IF('⑧1.活動計画変更（販促）'!$C$158="変更",'⑦2.変更活動積算内訳（販促）'!O768,'①7.積算内訳（販促）'!H767))</f>
        <v/>
      </c>
      <c r="I768" s="1779" t="str">
        <f>IF('⑧1.活動計画変更（販促）'!C159="選択","",IF('⑧1.活動計画変更（販促）'!C159="変更",'⑧1.活動計画変更（販促）'!C159,IF('⑧1.活動計画変更（販促）'!C159="中止","中止","")))</f>
        <v/>
      </c>
      <c r="J768" s="260" t="s">
        <v>147</v>
      </c>
      <c r="K768" s="261"/>
      <c r="L768" s="287" t="str">
        <f>IF(SUM(M768:O768)=0,"",SUM(M768:O768))</f>
        <v/>
      </c>
      <c r="M768" s="262"/>
      <c r="N768" s="262"/>
      <c r="O768" s="262"/>
      <c r="P768" s="1366"/>
      <c r="Q768" s="1369"/>
      <c r="R768" s="1370"/>
      <c r="S768" s="268"/>
      <c r="T768" s="270"/>
      <c r="U768" s="180"/>
    </row>
    <row r="769" spans="2:21" ht="18.75" hidden="1" customHeight="1">
      <c r="B769" s="1364"/>
      <c r="C769" s="264" t="s">
        <v>148</v>
      </c>
      <c r="D769" s="265"/>
      <c r="E769" s="288">
        <f t="shared" ref="E769:E775" si="154">SUM(F769:H769)</f>
        <v>0</v>
      </c>
      <c r="F769" s="288" t="str">
        <f>IF($C$767="","",IF('⑧1.活動計画変更（販促）'!$C$158="変更",'⑦2.変更活動積算内訳（販促）'!M769,'①7.積算内訳（販促）'!F768))</f>
        <v/>
      </c>
      <c r="G769" s="288" t="str">
        <f>IF($C$767="","",IF('⑧1.活動計画変更（販促）'!$C$158="変更",'⑦2.変更活動積算内訳（販促）'!N769,'①7.積算内訳（販促）'!G768))</f>
        <v/>
      </c>
      <c r="H769" s="753" t="str">
        <f>IF($C$767="","",IF('⑧1.活動計画変更（販促）'!$C$158="変更",'⑦2.変更活動積算内訳（販促）'!O769,'①7.積算内訳（販促）'!H768))</f>
        <v/>
      </c>
      <c r="I769" s="1780"/>
      <c r="J769" s="264" t="s">
        <v>148</v>
      </c>
      <c r="K769" s="265"/>
      <c r="L769" s="288" t="str">
        <f t="shared" ref="L769:L776" si="155">IF(SUM(M769:O769)=0,"",SUM(M769:O769))</f>
        <v/>
      </c>
      <c r="M769" s="266"/>
      <c r="N769" s="266"/>
      <c r="O769" s="266"/>
      <c r="P769" s="1367"/>
      <c r="Q769" s="1371"/>
      <c r="R769" s="1372"/>
      <c r="S769" s="259"/>
      <c r="T769" s="257"/>
      <c r="U769" s="180"/>
    </row>
    <row r="770" spans="2:21" ht="18.75" hidden="1" customHeight="1">
      <c r="B770" s="1364"/>
      <c r="C770" s="264" t="s">
        <v>149</v>
      </c>
      <c r="D770" s="265"/>
      <c r="E770" s="288">
        <f t="shared" si="154"/>
        <v>0</v>
      </c>
      <c r="F770" s="288" t="str">
        <f>IF($C$767="","",IF('⑧1.活動計画変更（販促）'!$C$158="変更",'⑦2.変更活動積算内訳（販促）'!M770,'①7.積算内訳（販促）'!F769))</f>
        <v/>
      </c>
      <c r="G770" s="288" t="str">
        <f>IF($C$767="","",IF('⑧1.活動計画変更（販促）'!$C$158="変更",'⑦2.変更活動積算内訳（販促）'!N770,'①7.積算内訳（販促）'!G769))</f>
        <v/>
      </c>
      <c r="H770" s="753" t="str">
        <f>IF($C$767="","",IF('⑧1.活動計画変更（販促）'!$C$158="変更",'⑦2.変更活動積算内訳（販促）'!O770,'①7.積算内訳（販促）'!H769))</f>
        <v/>
      </c>
      <c r="I770" s="1780"/>
      <c r="J770" s="264" t="s">
        <v>149</v>
      </c>
      <c r="K770" s="265"/>
      <c r="L770" s="288" t="str">
        <f t="shared" si="155"/>
        <v/>
      </c>
      <c r="M770" s="266"/>
      <c r="N770" s="266"/>
      <c r="O770" s="266"/>
      <c r="P770" s="1367"/>
      <c r="Q770" s="1371"/>
      <c r="R770" s="1372"/>
      <c r="S770" s="259"/>
      <c r="T770" s="257"/>
      <c r="U770" s="180"/>
    </row>
    <row r="771" spans="2:21" ht="18.75" hidden="1" customHeight="1">
      <c r="B771" s="1364"/>
      <c r="C771" s="269" t="s">
        <v>150</v>
      </c>
      <c r="D771" s="265"/>
      <c r="E771" s="288">
        <f t="shared" si="154"/>
        <v>0</v>
      </c>
      <c r="F771" s="288" t="str">
        <f>IF($C$767="","",IF('⑧1.活動計画変更（販促）'!$C$158="変更",'⑦2.変更活動積算内訳（販促）'!M771,'①7.積算内訳（販促）'!F770))</f>
        <v/>
      </c>
      <c r="G771" s="288" t="str">
        <f>IF($C$767="","",IF('⑧1.活動計画変更（販促）'!$C$158="変更",'⑦2.変更活動積算内訳（販促）'!N771,'①7.積算内訳（販促）'!G770))</f>
        <v/>
      </c>
      <c r="H771" s="753" t="str">
        <f>IF($C$767="","",IF('⑧1.活動計画変更（販促）'!$C$158="変更",'⑦2.変更活動積算内訳（販促）'!O771,'①7.積算内訳（販促）'!H770))</f>
        <v/>
      </c>
      <c r="I771" s="1780"/>
      <c r="J771" s="269" t="s">
        <v>150</v>
      </c>
      <c r="K771" s="265"/>
      <c r="L771" s="288" t="str">
        <f t="shared" si="155"/>
        <v/>
      </c>
      <c r="M771" s="266"/>
      <c r="N771" s="266"/>
      <c r="O771" s="266"/>
      <c r="P771" s="1367"/>
      <c r="Q771" s="1371"/>
      <c r="R771" s="1372"/>
      <c r="S771" s="259"/>
      <c r="T771" s="257"/>
      <c r="U771" s="180"/>
    </row>
    <row r="772" spans="2:21" ht="18.75" hidden="1" customHeight="1">
      <c r="B772" s="1364"/>
      <c r="C772" s="264" t="s">
        <v>151</v>
      </c>
      <c r="D772" s="265"/>
      <c r="E772" s="288">
        <f t="shared" si="154"/>
        <v>0</v>
      </c>
      <c r="F772" s="288" t="str">
        <f>IF($C$767="","",IF('⑧1.活動計画変更（販促）'!$C$158="変更",'⑦2.変更活動積算内訳（販促）'!M772,'①7.積算内訳（販促）'!F771))</f>
        <v/>
      </c>
      <c r="G772" s="288" t="str">
        <f>IF($C$767="","",IF('⑧1.活動計画変更（販促）'!$C$158="変更",'⑦2.変更活動積算内訳（販促）'!N772,'①7.積算内訳（販促）'!G771))</f>
        <v/>
      </c>
      <c r="H772" s="753" t="str">
        <f>IF($C$767="","",IF('⑧1.活動計画変更（販促）'!$C$158="変更",'⑦2.変更活動積算内訳（販促）'!O772,'①7.積算内訳（販促）'!H771))</f>
        <v/>
      </c>
      <c r="I772" s="1780"/>
      <c r="J772" s="264" t="s">
        <v>151</v>
      </c>
      <c r="K772" s="265"/>
      <c r="L772" s="288" t="str">
        <f t="shared" si="155"/>
        <v/>
      </c>
      <c r="M772" s="266"/>
      <c r="N772" s="266"/>
      <c r="O772" s="266"/>
      <c r="P772" s="1367"/>
      <c r="Q772" s="1371"/>
      <c r="R772" s="1372"/>
      <c r="S772" s="268"/>
      <c r="T772" s="270"/>
      <c r="U772" s="180"/>
    </row>
    <row r="773" spans="2:21" ht="18.75" hidden="1" customHeight="1">
      <c r="B773" s="1364"/>
      <c r="C773" s="264" t="s">
        <v>152</v>
      </c>
      <c r="D773" s="265"/>
      <c r="E773" s="288">
        <f t="shared" si="154"/>
        <v>0</v>
      </c>
      <c r="F773" s="754" t="str">
        <f>IF($C$767="","",IF('⑧1.活動計画変更（販促）'!$C$158="変更",'⑦2.変更活動積算内訳（販促）'!M773,'①7.積算内訳（販促）'!F772))</f>
        <v/>
      </c>
      <c r="G773" s="754" t="str">
        <f>IF($C$767="","",IF('⑧1.活動計画変更（販促）'!$C$158="変更",'⑦2.変更活動積算内訳（販促）'!N773,'①7.積算内訳（販促）'!G772))</f>
        <v/>
      </c>
      <c r="H773" s="753" t="str">
        <f>IF($C$767="","",IF('⑧1.活動計画変更（販促）'!$C$158="変更",'⑦2.変更活動積算内訳（販促）'!O773,'①7.積算内訳（販促）'!H772))</f>
        <v/>
      </c>
      <c r="I773" s="1780"/>
      <c r="J773" s="264" t="s">
        <v>152</v>
      </c>
      <c r="K773" s="265"/>
      <c r="L773" s="288" t="str">
        <f t="shared" si="155"/>
        <v/>
      </c>
      <c r="M773" s="278"/>
      <c r="N773" s="278"/>
      <c r="O773" s="278"/>
      <c r="P773" s="1367"/>
      <c r="Q773" s="1371"/>
      <c r="R773" s="1372"/>
      <c r="S773" s="268"/>
      <c r="T773" s="270"/>
      <c r="U773" s="180"/>
    </row>
    <row r="774" spans="2:21" ht="18.75" hidden="1" customHeight="1">
      <c r="B774" s="1364"/>
      <c r="C774" s="272" t="s">
        <v>631</v>
      </c>
      <c r="D774" s="265"/>
      <c r="E774" s="288">
        <f t="shared" si="154"/>
        <v>0</v>
      </c>
      <c r="F774" s="288" t="str">
        <f>IF($C$767="","",IF('⑧1.活動計画変更（販促）'!$C$158="変更",'⑦2.変更活動積算内訳（販促）'!M774,'①7.積算内訳（販促）'!F773))</f>
        <v/>
      </c>
      <c r="G774" s="288" t="str">
        <f>IF($C$767="","",IF('⑧1.活動計画変更（販促）'!$C$158="変更",'⑦2.変更活動積算内訳（販促）'!N774,'①7.積算内訳（販促）'!G773))</f>
        <v/>
      </c>
      <c r="H774" s="753" t="str">
        <f>IF($C$767="","",IF('⑧1.活動計画変更（販促）'!$C$158="変更",'⑦2.変更活動積算内訳（販促）'!O774,'①7.積算内訳（販促）'!H773))</f>
        <v/>
      </c>
      <c r="I774" s="1780"/>
      <c r="J774" s="272" t="s">
        <v>631</v>
      </c>
      <c r="K774" s="265"/>
      <c r="L774" s="288" t="str">
        <f t="shared" si="155"/>
        <v/>
      </c>
      <c r="M774" s="266"/>
      <c r="N774" s="266"/>
      <c r="O774" s="266"/>
      <c r="P774" s="1367"/>
      <c r="Q774" s="1371"/>
      <c r="R774" s="1372"/>
      <c r="S774" s="268"/>
      <c r="T774" s="270"/>
      <c r="U774" s="180"/>
    </row>
    <row r="775" spans="2:21" ht="18.75" hidden="1" customHeight="1">
      <c r="B775" s="1364"/>
      <c r="C775" s="264" t="s">
        <v>153</v>
      </c>
      <c r="D775" s="265"/>
      <c r="E775" s="288">
        <f t="shared" si="154"/>
        <v>0</v>
      </c>
      <c r="F775" s="288" t="str">
        <f>IF($C$767="","",IF('⑧1.活動計画変更（販促）'!$C$158="変更",'⑦2.変更活動積算内訳（販促）'!M775,'①7.積算内訳（販促）'!F774))</f>
        <v/>
      </c>
      <c r="G775" s="288" t="str">
        <f>IF($C$767="","",IF('⑧1.活動計画変更（販促）'!$C$158="変更",'⑦2.変更活動積算内訳（販促）'!N775,'①7.積算内訳（販促）'!G774))</f>
        <v/>
      </c>
      <c r="H775" s="753" t="str">
        <f>IF($C$767="","",IF('⑧1.活動計画変更（販促）'!$C$158="変更",'⑦2.変更活動積算内訳（販促）'!O775,'①7.積算内訳（販促）'!H774))</f>
        <v/>
      </c>
      <c r="I775" s="1780"/>
      <c r="J775" s="264" t="s">
        <v>153</v>
      </c>
      <c r="K775" s="265"/>
      <c r="L775" s="288" t="str">
        <f t="shared" si="155"/>
        <v/>
      </c>
      <c r="M775" s="266"/>
      <c r="N775" s="266"/>
      <c r="O775" s="266"/>
      <c r="P775" s="1367"/>
      <c r="Q775" s="1371"/>
      <c r="R775" s="1372"/>
      <c r="S775" s="268"/>
      <c r="T775" s="270"/>
      <c r="U775" s="180"/>
    </row>
    <row r="776" spans="2:21" ht="18.75" hidden="1" customHeight="1" thickBot="1">
      <c r="B776" s="1364"/>
      <c r="C776" s="837" t="s">
        <v>154</v>
      </c>
      <c r="D776" s="758" t="str">
        <f>IF('①7.積算内訳（販促）'!D775="","",'①7.積算内訳（販促）'!D775)</f>
        <v/>
      </c>
      <c r="E776" s="761">
        <f>SUM(F776:H776)</f>
        <v>0</v>
      </c>
      <c r="F776" s="289" t="str">
        <f>IF($C$767="","",IF('⑧1.活動計画変更（販促）'!$C$158="変更",'⑦2.変更活動積算内訳（販促）'!M776,'①7.積算内訳（販促）'!F775))</f>
        <v/>
      </c>
      <c r="G776" s="289" t="str">
        <f>IF($C$767="","",IF('⑧1.活動計画変更（販促）'!$C$158="変更",'⑦2.変更活動積算内訳（販促）'!N776,'①7.積算内訳（販促）'!G775))</f>
        <v/>
      </c>
      <c r="H776" s="755" t="str">
        <f>IF($C$767="","",IF('⑧1.活動計画変更（販促）'!$C$158="変更",'⑦2.変更活動積算内訳（販促）'!O776,'①7.積算内訳（販促）'!H775))</f>
        <v/>
      </c>
      <c r="I776" s="1781"/>
      <c r="J776" s="273" t="s">
        <v>154</v>
      </c>
      <c r="K776" s="274"/>
      <c r="L776" s="761" t="str">
        <f t="shared" si="155"/>
        <v/>
      </c>
      <c r="M776" s="748"/>
      <c r="N776" s="748"/>
      <c r="O776" s="748"/>
      <c r="P776" s="1367"/>
      <c r="Q776" s="1404"/>
      <c r="R776" s="1405"/>
      <c r="S776" s="268"/>
      <c r="T776" s="270"/>
      <c r="U776" s="180"/>
    </row>
    <row r="777" spans="2:21" ht="37.5" hidden="1" customHeight="1">
      <c r="B777" s="285" t="str">
        <f>IF('⑧1.活動計画変更（販促）'!B160="","",'⑧1.活動計画変更（販促）'!B160)</f>
        <v/>
      </c>
      <c r="C777" s="1359" t="str">
        <f>IF(B777="","",IF('⑧1.活動計画変更（販促）'!D160="","",'⑧1.活動計画変更（販促）'!D160))</f>
        <v/>
      </c>
      <c r="D777" s="1360"/>
      <c r="E777" s="286">
        <f>SUM(E778:E786)</f>
        <v>0</v>
      </c>
      <c r="F777" s="286">
        <f>SUM(F778:F786)</f>
        <v>0</v>
      </c>
      <c r="G777" s="286">
        <f>SUM(G778:G786)</f>
        <v>0</v>
      </c>
      <c r="H777" s="757">
        <f>SUM(H778:H786)</f>
        <v>0</v>
      </c>
      <c r="I777" s="760" t="str">
        <f>IF('⑧1.活動計画変更（販促）'!C161="変更",'⑧1.活動計画変更（販促）'!B160,IF('⑧1.活動計画変更（販促）'!C161="中止",'⑧1.活動計画変更（販促）'!B160,""))</f>
        <v/>
      </c>
      <c r="J777" s="1377" t="str">
        <f>IF('⑧1.活動計画変更（販促）'!C161="変更",'⑧1.活動計画変更（販促）'!D161,"")</f>
        <v/>
      </c>
      <c r="K777" s="1378"/>
      <c r="L777" s="286" t="str">
        <f>IF(SUM(L778:L786)=0,"",SUM(L778:L786))</f>
        <v/>
      </c>
      <c r="M777" s="286" t="str">
        <f>IF(SUM(M778:M786)=0,"",SUM(M778:M786))</f>
        <v/>
      </c>
      <c r="N777" s="286" t="str">
        <f>IF(SUM(N778:N786)=0,"",SUM(N778:N786))</f>
        <v/>
      </c>
      <c r="O777" s="286" t="str">
        <f>IF(SUM(O778:O786)=0,"",SUM(O778:O786))</f>
        <v/>
      </c>
      <c r="P777" s="280"/>
      <c r="Q777" s="1361"/>
      <c r="R777" s="1362"/>
      <c r="S777" s="259"/>
      <c r="T777" s="257"/>
      <c r="U777" s="180"/>
    </row>
    <row r="778" spans="2:21" ht="18.75" hidden="1" customHeight="1">
      <c r="B778" s="1363"/>
      <c r="C778" s="260" t="s">
        <v>147</v>
      </c>
      <c r="D778" s="261"/>
      <c r="E778" s="287">
        <f>SUM(F778:H778)</f>
        <v>0</v>
      </c>
      <c r="F778" s="287" t="str">
        <f>IF($C$777="","",IF('⑧1.活動計画変更（販促）'!$C$160="変更",'⑦2.変更活動積算内訳（販促）'!M778,'①7.積算内訳（販促）'!F777))</f>
        <v/>
      </c>
      <c r="G778" s="287" t="str">
        <f>IF($C$777="","",IF('⑧1.活動計画変更（販促）'!$C$160="変更",'⑦2.変更活動積算内訳（販促）'!N778,'①7.積算内訳（販促）'!G777))</f>
        <v/>
      </c>
      <c r="H778" s="752" t="str">
        <f>IF($C$777="","",IF('⑧1.活動計画変更（販促）'!$C$160="変更",'⑦2.変更活動積算内訳（販促）'!O778,'①7.積算内訳（販促）'!H777))</f>
        <v/>
      </c>
      <c r="I778" s="1779" t="str">
        <f>IF('⑧1.活動計画変更（販促）'!C161="選択","",IF('⑧1.活動計画変更（販促）'!C161="変更",'⑧1.活動計画変更（販促）'!C161,IF('⑧1.活動計画変更（販促）'!C161="中止","中止","")))</f>
        <v/>
      </c>
      <c r="J778" s="260" t="s">
        <v>147</v>
      </c>
      <c r="K778" s="261"/>
      <c r="L778" s="287" t="str">
        <f>IF(SUM(M778:O778)=0,"",SUM(M778:O778))</f>
        <v/>
      </c>
      <c r="M778" s="262"/>
      <c r="N778" s="262"/>
      <c r="O778" s="262"/>
      <c r="P778" s="1366"/>
      <c r="Q778" s="1369"/>
      <c r="R778" s="1370"/>
      <c r="S778" s="268"/>
      <c r="T778" s="270"/>
      <c r="U778" s="180"/>
    </row>
    <row r="779" spans="2:21" ht="18.75" hidden="1" customHeight="1">
      <c r="B779" s="1364"/>
      <c r="C779" s="264" t="s">
        <v>148</v>
      </c>
      <c r="D779" s="265"/>
      <c r="E779" s="288">
        <f t="shared" ref="E779:E785" si="156">SUM(F779:H779)</f>
        <v>0</v>
      </c>
      <c r="F779" s="288" t="str">
        <f>IF($C$777="","",IF('⑧1.活動計画変更（販促）'!$C$160="変更",'⑦2.変更活動積算内訳（販促）'!M779,'①7.積算内訳（販促）'!F778))</f>
        <v/>
      </c>
      <c r="G779" s="288" t="str">
        <f>IF($C$777="","",IF('⑧1.活動計画変更（販促）'!$C$160="変更",'⑦2.変更活動積算内訳（販促）'!N779,'①7.積算内訳（販促）'!G778))</f>
        <v/>
      </c>
      <c r="H779" s="753" t="str">
        <f>IF($C$777="","",IF('⑧1.活動計画変更（販促）'!$C$160="変更",'⑦2.変更活動積算内訳（販促）'!O779,'①7.積算内訳（販促）'!H778))</f>
        <v/>
      </c>
      <c r="I779" s="1780"/>
      <c r="J779" s="264" t="s">
        <v>148</v>
      </c>
      <c r="K779" s="265"/>
      <c r="L779" s="288" t="str">
        <f t="shared" ref="L779:L786" si="157">IF(SUM(M779:O779)=0,"",SUM(M779:O779))</f>
        <v/>
      </c>
      <c r="M779" s="266"/>
      <c r="N779" s="266"/>
      <c r="O779" s="266"/>
      <c r="P779" s="1367"/>
      <c r="Q779" s="1371"/>
      <c r="R779" s="1372"/>
      <c r="S779" s="259"/>
      <c r="T779" s="257"/>
      <c r="U779" s="180"/>
    </row>
    <row r="780" spans="2:21" ht="18.75" hidden="1" customHeight="1">
      <c r="B780" s="1364"/>
      <c r="C780" s="264" t="s">
        <v>149</v>
      </c>
      <c r="D780" s="265"/>
      <c r="E780" s="288">
        <f t="shared" si="156"/>
        <v>0</v>
      </c>
      <c r="F780" s="288" t="str">
        <f>IF($C$777="","",IF('⑧1.活動計画変更（販促）'!$C$160="変更",'⑦2.変更活動積算内訳（販促）'!M780,'①7.積算内訳（販促）'!F779))</f>
        <v/>
      </c>
      <c r="G780" s="288" t="str">
        <f>IF($C$777="","",IF('⑧1.活動計画変更（販促）'!$C$160="変更",'⑦2.変更活動積算内訳（販促）'!N780,'①7.積算内訳（販促）'!G779))</f>
        <v/>
      </c>
      <c r="H780" s="753" t="str">
        <f>IF($C$777="","",IF('⑧1.活動計画変更（販促）'!$C$160="変更",'⑦2.変更活動積算内訳（販促）'!O780,'①7.積算内訳（販促）'!H779))</f>
        <v/>
      </c>
      <c r="I780" s="1780"/>
      <c r="J780" s="264" t="s">
        <v>149</v>
      </c>
      <c r="K780" s="265"/>
      <c r="L780" s="288" t="str">
        <f t="shared" si="157"/>
        <v/>
      </c>
      <c r="M780" s="266"/>
      <c r="N780" s="266"/>
      <c r="O780" s="266"/>
      <c r="P780" s="1367"/>
      <c r="Q780" s="1371"/>
      <c r="R780" s="1372"/>
      <c r="S780" s="259"/>
      <c r="T780" s="257"/>
      <c r="U780" s="180"/>
    </row>
    <row r="781" spans="2:21" ht="18.75" hidden="1" customHeight="1">
      <c r="B781" s="1364"/>
      <c r="C781" s="269" t="s">
        <v>150</v>
      </c>
      <c r="D781" s="265"/>
      <c r="E781" s="288">
        <f t="shared" si="156"/>
        <v>0</v>
      </c>
      <c r="F781" s="288" t="str">
        <f>IF($C$777="","",IF('⑧1.活動計画変更（販促）'!$C$160="変更",'⑦2.変更活動積算内訳（販促）'!M781,'①7.積算内訳（販促）'!F780))</f>
        <v/>
      </c>
      <c r="G781" s="288" t="str">
        <f>IF($C$777="","",IF('⑧1.活動計画変更（販促）'!$C$160="変更",'⑦2.変更活動積算内訳（販促）'!N781,'①7.積算内訳（販促）'!G780))</f>
        <v/>
      </c>
      <c r="H781" s="753" t="str">
        <f>IF($C$777="","",IF('⑧1.活動計画変更（販促）'!$C$160="変更",'⑦2.変更活動積算内訳（販促）'!O781,'①7.積算内訳（販促）'!H780))</f>
        <v/>
      </c>
      <c r="I781" s="1780"/>
      <c r="J781" s="269" t="s">
        <v>150</v>
      </c>
      <c r="K781" s="265"/>
      <c r="L781" s="288" t="str">
        <f t="shared" si="157"/>
        <v/>
      </c>
      <c r="M781" s="266"/>
      <c r="N781" s="266"/>
      <c r="O781" s="266"/>
      <c r="P781" s="1367"/>
      <c r="Q781" s="1371"/>
      <c r="R781" s="1372"/>
      <c r="S781" s="259"/>
      <c r="T781" s="257"/>
      <c r="U781" s="180"/>
    </row>
    <row r="782" spans="2:21" ht="18.75" hidden="1" customHeight="1">
      <c r="B782" s="1364"/>
      <c r="C782" s="264" t="s">
        <v>151</v>
      </c>
      <c r="D782" s="265"/>
      <c r="E782" s="288">
        <f t="shared" si="156"/>
        <v>0</v>
      </c>
      <c r="F782" s="288" t="str">
        <f>IF($C$777="","",IF('⑧1.活動計画変更（販促）'!$C$160="変更",'⑦2.変更活動積算内訳（販促）'!M782,'①7.積算内訳（販促）'!F781))</f>
        <v/>
      </c>
      <c r="G782" s="288" t="str">
        <f>IF($C$777="","",IF('⑧1.活動計画変更（販促）'!$C$160="変更",'⑦2.変更活動積算内訳（販促）'!N782,'①7.積算内訳（販促）'!G781))</f>
        <v/>
      </c>
      <c r="H782" s="753" t="str">
        <f>IF($C$777="","",IF('⑧1.活動計画変更（販促）'!$C$160="変更",'⑦2.変更活動積算内訳（販促）'!O782,'①7.積算内訳（販促）'!H781))</f>
        <v/>
      </c>
      <c r="I782" s="1780"/>
      <c r="J782" s="264" t="s">
        <v>151</v>
      </c>
      <c r="K782" s="265"/>
      <c r="L782" s="288" t="str">
        <f t="shared" si="157"/>
        <v/>
      </c>
      <c r="M782" s="266"/>
      <c r="N782" s="266"/>
      <c r="O782" s="266"/>
      <c r="P782" s="1367"/>
      <c r="Q782" s="1371"/>
      <c r="R782" s="1372"/>
      <c r="S782" s="268"/>
      <c r="T782" s="270"/>
      <c r="U782" s="180"/>
    </row>
    <row r="783" spans="2:21" ht="18.75" hidden="1" customHeight="1">
      <c r="B783" s="1364"/>
      <c r="C783" s="264" t="s">
        <v>152</v>
      </c>
      <c r="D783" s="265"/>
      <c r="E783" s="288">
        <f t="shared" si="156"/>
        <v>0</v>
      </c>
      <c r="F783" s="754" t="str">
        <f>IF($C$777="","",IF('⑧1.活動計画変更（販促）'!$C$160="変更",'⑦2.変更活動積算内訳（販促）'!M783,'①7.積算内訳（販促）'!F782))</f>
        <v/>
      </c>
      <c r="G783" s="754" t="str">
        <f>IF($C$777="","",IF('⑧1.活動計画変更（販促）'!$C$160="変更",'⑦2.変更活動積算内訳（販促）'!N783,'①7.積算内訳（販促）'!G782))</f>
        <v/>
      </c>
      <c r="H783" s="753" t="str">
        <f>IF($C$777="","",IF('⑧1.活動計画変更（販促）'!$C$160="変更",'⑦2.変更活動積算内訳（販促）'!O783,'①7.積算内訳（販促）'!H782))</f>
        <v/>
      </c>
      <c r="I783" s="1780"/>
      <c r="J783" s="264" t="s">
        <v>152</v>
      </c>
      <c r="K783" s="265"/>
      <c r="L783" s="288" t="str">
        <f t="shared" si="157"/>
        <v/>
      </c>
      <c r="M783" s="278"/>
      <c r="N783" s="278"/>
      <c r="O783" s="278"/>
      <c r="P783" s="1367"/>
      <c r="Q783" s="1373"/>
      <c r="R783" s="1374"/>
      <c r="S783" s="268"/>
      <c r="T783" s="270"/>
      <c r="U783" s="180"/>
    </row>
    <row r="784" spans="2:21" ht="18.75" hidden="1" customHeight="1">
      <c r="B784" s="1364"/>
      <c r="C784" s="272" t="s">
        <v>631</v>
      </c>
      <c r="D784" s="265"/>
      <c r="E784" s="288">
        <f t="shared" si="156"/>
        <v>0</v>
      </c>
      <c r="F784" s="288" t="str">
        <f>IF($C$777="","",IF('⑧1.活動計画変更（販促）'!$C$160="変更",'⑦2.変更活動積算内訳（販促）'!M784,'①7.積算内訳（販促）'!F783))</f>
        <v/>
      </c>
      <c r="G784" s="288" t="str">
        <f>IF($C$777="","",IF('⑧1.活動計画変更（販促）'!$C$160="変更",'⑦2.変更活動積算内訳（販促）'!N784,'①7.積算内訳（販促）'!G783))</f>
        <v/>
      </c>
      <c r="H784" s="753" t="str">
        <f>IF($C$777="","",IF('⑧1.活動計画変更（販促）'!$C$160="変更",'⑦2.変更活動積算内訳（販促）'!O784,'①7.積算内訳（販促）'!H783))</f>
        <v/>
      </c>
      <c r="I784" s="1780"/>
      <c r="J784" s="272" t="s">
        <v>631</v>
      </c>
      <c r="K784" s="265"/>
      <c r="L784" s="288" t="str">
        <f t="shared" si="157"/>
        <v/>
      </c>
      <c r="M784" s="266"/>
      <c r="N784" s="266"/>
      <c r="O784" s="266"/>
      <c r="P784" s="1367"/>
      <c r="Q784" s="1371"/>
      <c r="R784" s="1372"/>
      <c r="S784" s="268"/>
      <c r="T784" s="270"/>
      <c r="U784" s="180"/>
    </row>
    <row r="785" spans="2:21" ht="18.75" hidden="1" customHeight="1">
      <c r="B785" s="1364"/>
      <c r="C785" s="264" t="s">
        <v>153</v>
      </c>
      <c r="D785" s="265"/>
      <c r="E785" s="288">
        <f t="shared" si="156"/>
        <v>0</v>
      </c>
      <c r="F785" s="288" t="str">
        <f>IF($C$777="","",IF('⑧1.活動計画変更（販促）'!$C$160="変更",'⑦2.変更活動積算内訳（販促）'!M785,'①7.積算内訳（販促）'!F784))</f>
        <v/>
      </c>
      <c r="G785" s="288" t="str">
        <f>IF($C$777="","",IF('⑧1.活動計画変更（販促）'!$C$160="変更",'⑦2.変更活動積算内訳（販促）'!N785,'①7.積算内訳（販促）'!G784))</f>
        <v/>
      </c>
      <c r="H785" s="753" t="str">
        <f>IF($C$777="","",IF('⑧1.活動計画変更（販促）'!$C$160="変更",'⑦2.変更活動積算内訳（販促）'!O785,'①7.積算内訳（販促）'!H784))</f>
        <v/>
      </c>
      <c r="I785" s="1780"/>
      <c r="J785" s="264" t="s">
        <v>153</v>
      </c>
      <c r="K785" s="265"/>
      <c r="L785" s="288" t="str">
        <f t="shared" si="157"/>
        <v/>
      </c>
      <c r="M785" s="266"/>
      <c r="N785" s="266"/>
      <c r="O785" s="266"/>
      <c r="P785" s="1367"/>
      <c r="Q785" s="1371"/>
      <c r="R785" s="1372"/>
      <c r="S785" s="268"/>
      <c r="T785" s="270"/>
      <c r="U785" s="180"/>
    </row>
    <row r="786" spans="2:21" ht="18.75" hidden="1" customHeight="1" thickBot="1">
      <c r="B786" s="1365"/>
      <c r="C786" s="273" t="s">
        <v>154</v>
      </c>
      <c r="D786" s="758" t="str">
        <f>IF('①7.積算内訳（販促）'!D785="","",'①7.積算内訳（販促）'!D785)</f>
        <v/>
      </c>
      <c r="E786" s="289">
        <f>SUM(F786:H786)</f>
        <v>0</v>
      </c>
      <c r="F786" s="289" t="str">
        <f>IF($C$777="","",IF('⑧1.活動計画変更（販促）'!$C$160="変更",'⑦2.変更活動積算内訳（販促）'!M786,'①7.積算内訳（販促）'!F785))</f>
        <v/>
      </c>
      <c r="G786" s="289" t="str">
        <f>IF($C$777="","",IF('⑧1.活動計画変更（販促）'!$C$160="変更",'⑦2.変更活動積算内訳（販促）'!N786,'①7.積算内訳（販促）'!G785))</f>
        <v/>
      </c>
      <c r="H786" s="755" t="str">
        <f>IF($C$777="","",IF('⑧1.活動計画変更（販促）'!$C$160="変更",'⑦2.変更活動積算内訳（販促）'!O786,'①7.積算内訳（販促）'!H785))</f>
        <v/>
      </c>
      <c r="I786" s="1781"/>
      <c r="J786" s="273" t="s">
        <v>154</v>
      </c>
      <c r="K786" s="274"/>
      <c r="L786" s="289" t="str">
        <f t="shared" si="157"/>
        <v/>
      </c>
      <c r="M786" s="275"/>
      <c r="N786" s="275"/>
      <c r="O786" s="275"/>
      <c r="P786" s="1368"/>
      <c r="Q786" s="1375"/>
      <c r="R786" s="1376"/>
      <c r="S786" s="268"/>
      <c r="T786" s="270"/>
      <c r="U786" s="180"/>
    </row>
    <row r="787" spans="2:21" ht="37.5" hidden="1" customHeight="1">
      <c r="B787" s="285" t="str">
        <f>IF('⑧1.活動計画変更（販促）'!B162="","",'⑧1.活動計画変更（販促）'!B162)</f>
        <v/>
      </c>
      <c r="C787" s="1359" t="str">
        <f>IF(B787="","",IF('⑧1.活動計画変更（販促）'!D162="","",'⑧1.活動計画変更（販促）'!D162))</f>
        <v/>
      </c>
      <c r="D787" s="1360"/>
      <c r="E787" s="286">
        <f>SUM(E788:E796)</f>
        <v>0</v>
      </c>
      <c r="F787" s="286">
        <f>SUM(F788:F796)</f>
        <v>0</v>
      </c>
      <c r="G787" s="286">
        <f>SUM(G788:G796)</f>
        <v>0</v>
      </c>
      <c r="H787" s="757">
        <f>SUM(H788:H796)</f>
        <v>0</v>
      </c>
      <c r="I787" s="760" t="str">
        <f>IF('⑧1.活動計画変更（販促）'!C163="変更",'⑧1.活動計画変更（販促）'!B162,IF('⑧1.活動計画変更（販促）'!C163="中止",'⑧1.活動計画変更（販促）'!B162,""))</f>
        <v/>
      </c>
      <c r="J787" s="1377" t="str">
        <f>IF('⑧1.活動計画変更（販促）'!C163="変更",'⑧1.活動計画変更（販促）'!D163,"")</f>
        <v/>
      </c>
      <c r="K787" s="1378"/>
      <c r="L787" s="284" t="str">
        <f>IF(SUM(L788:L796)=0,"",SUM(L788:L796))</f>
        <v/>
      </c>
      <c r="M787" s="284" t="str">
        <f>IF(SUM(M788:M796)=0,"",SUM(M788:M796))</f>
        <v/>
      </c>
      <c r="N787" s="284" t="str">
        <f>IF(SUM(N788:N796)=0,"",SUM(N788:N796))</f>
        <v/>
      </c>
      <c r="O787" s="284" t="str">
        <f>IF(SUM(O788:O796)=0,"",SUM(O788:O796))</f>
        <v/>
      </c>
      <c r="P787" s="277"/>
      <c r="Q787" s="1379"/>
      <c r="R787" s="1380"/>
      <c r="S787" s="259"/>
      <c r="T787" s="257"/>
      <c r="U787" s="180"/>
    </row>
    <row r="788" spans="2:21" ht="18.75" hidden="1" customHeight="1">
      <c r="B788" s="1363"/>
      <c r="C788" s="260" t="s">
        <v>147</v>
      </c>
      <c r="D788" s="261"/>
      <c r="E788" s="287">
        <f>SUM(F788:H788)</f>
        <v>0</v>
      </c>
      <c r="F788" s="287" t="str">
        <f>IF($C$787="","",IF('⑧1.活動計画変更（販促）'!$C$162="変更",'⑦2.変更活動積算内訳（販促）'!M788,'①7.積算内訳（販促）'!F787))</f>
        <v/>
      </c>
      <c r="G788" s="287" t="str">
        <f>IF($C$787="","",IF('⑧1.活動計画変更（販促）'!$C$162="変更",'⑦2.変更活動積算内訳（販促）'!N788,'①7.積算内訳（販促）'!G787))</f>
        <v/>
      </c>
      <c r="H788" s="752" t="str">
        <f>IF($C$787="","",IF('⑧1.活動計画変更（販促）'!$C$162="変更",'⑦2.変更活動積算内訳（販促）'!O788,'①7.積算内訳（販促）'!H787))</f>
        <v/>
      </c>
      <c r="I788" s="1779" t="str">
        <f>IF('⑧1.活動計画変更（販促）'!C163="選択","",IF('⑧1.活動計画変更（販促）'!C163="変更",'⑧1.活動計画変更（販促）'!C163,IF('⑧1.活動計画変更（販促）'!C163="中止","中止","")))</f>
        <v/>
      </c>
      <c r="J788" s="260" t="s">
        <v>147</v>
      </c>
      <c r="K788" s="261"/>
      <c r="L788" s="287" t="str">
        <f>IF(SUM(M788:O788)=0,"",SUM(M788:O788))</f>
        <v/>
      </c>
      <c r="M788" s="262"/>
      <c r="N788" s="262"/>
      <c r="O788" s="262"/>
      <c r="P788" s="1366"/>
      <c r="Q788" s="1369"/>
      <c r="R788" s="1370"/>
      <c r="S788" s="268"/>
      <c r="T788" s="270"/>
      <c r="U788" s="180"/>
    </row>
    <row r="789" spans="2:21" ht="18.75" hidden="1" customHeight="1">
      <c r="B789" s="1364"/>
      <c r="C789" s="264" t="s">
        <v>148</v>
      </c>
      <c r="D789" s="265"/>
      <c r="E789" s="288">
        <f t="shared" ref="E789:E795" si="158">SUM(F789:H789)</f>
        <v>0</v>
      </c>
      <c r="F789" s="288" t="str">
        <f>IF($C$787="","",IF('⑧1.活動計画変更（販促）'!$C$162="変更",'⑦2.変更活動積算内訳（販促）'!M789,'①7.積算内訳（販促）'!F788))</f>
        <v/>
      </c>
      <c r="G789" s="288" t="str">
        <f>IF($C$787="","",IF('⑧1.活動計画変更（販促）'!$C$162="変更",'⑦2.変更活動積算内訳（販促）'!N789,'①7.積算内訳（販促）'!G788))</f>
        <v/>
      </c>
      <c r="H789" s="753" t="str">
        <f>IF($C$787="","",IF('⑧1.活動計画変更（販促）'!$C$162="変更",'⑦2.変更活動積算内訳（販促）'!O789,'①7.積算内訳（販促）'!H788))</f>
        <v/>
      </c>
      <c r="I789" s="1780"/>
      <c r="J789" s="264" t="s">
        <v>148</v>
      </c>
      <c r="K789" s="265"/>
      <c r="L789" s="288" t="str">
        <f t="shared" ref="L789:L796" si="159">IF(SUM(M789:O789)=0,"",SUM(M789:O789))</f>
        <v/>
      </c>
      <c r="M789" s="266"/>
      <c r="N789" s="266"/>
      <c r="O789" s="266"/>
      <c r="P789" s="1367"/>
      <c r="Q789" s="1371"/>
      <c r="R789" s="1372"/>
      <c r="S789" s="259"/>
      <c r="T789" s="257"/>
      <c r="U789" s="180"/>
    </row>
    <row r="790" spans="2:21" ht="18.75" hidden="1" customHeight="1">
      <c r="B790" s="1364"/>
      <c r="C790" s="264" t="s">
        <v>149</v>
      </c>
      <c r="D790" s="265"/>
      <c r="E790" s="288">
        <f t="shared" si="158"/>
        <v>0</v>
      </c>
      <c r="F790" s="288" t="str">
        <f>IF($C$787="","",IF('⑧1.活動計画変更（販促）'!$C$162="変更",'⑦2.変更活動積算内訳（販促）'!M790,'①7.積算内訳（販促）'!F789))</f>
        <v/>
      </c>
      <c r="G790" s="288" t="str">
        <f>IF($C$787="","",IF('⑧1.活動計画変更（販促）'!$C$162="変更",'⑦2.変更活動積算内訳（販促）'!N790,'①7.積算内訳（販促）'!G789))</f>
        <v/>
      </c>
      <c r="H790" s="753" t="str">
        <f>IF($C$787="","",IF('⑧1.活動計画変更（販促）'!$C$162="変更",'⑦2.変更活動積算内訳（販促）'!O790,'①7.積算内訳（販促）'!H789))</f>
        <v/>
      </c>
      <c r="I790" s="1780"/>
      <c r="J790" s="264" t="s">
        <v>149</v>
      </c>
      <c r="K790" s="265"/>
      <c r="L790" s="288" t="str">
        <f t="shared" si="159"/>
        <v/>
      </c>
      <c r="M790" s="266"/>
      <c r="N790" s="266"/>
      <c r="O790" s="266"/>
      <c r="P790" s="1367"/>
      <c r="Q790" s="1371"/>
      <c r="R790" s="1372"/>
      <c r="S790" s="259"/>
      <c r="T790" s="257"/>
      <c r="U790" s="180"/>
    </row>
    <row r="791" spans="2:21" ht="18.75" hidden="1" customHeight="1">
      <c r="B791" s="1364"/>
      <c r="C791" s="269" t="s">
        <v>150</v>
      </c>
      <c r="D791" s="265"/>
      <c r="E791" s="288">
        <f t="shared" si="158"/>
        <v>0</v>
      </c>
      <c r="F791" s="288" t="str">
        <f>IF($C$787="","",IF('⑧1.活動計画変更（販促）'!$C$162="変更",'⑦2.変更活動積算内訳（販促）'!M791,'①7.積算内訳（販促）'!F790))</f>
        <v/>
      </c>
      <c r="G791" s="288" t="str">
        <f>IF($C$787="","",IF('⑧1.活動計画変更（販促）'!$C$162="変更",'⑦2.変更活動積算内訳（販促）'!N791,'①7.積算内訳（販促）'!G790))</f>
        <v/>
      </c>
      <c r="H791" s="753" t="str">
        <f>IF($C$787="","",IF('⑧1.活動計画変更（販促）'!$C$162="変更",'⑦2.変更活動積算内訳（販促）'!O791,'①7.積算内訳（販促）'!H790))</f>
        <v/>
      </c>
      <c r="I791" s="1780"/>
      <c r="J791" s="269" t="s">
        <v>150</v>
      </c>
      <c r="K791" s="265"/>
      <c r="L791" s="288" t="str">
        <f t="shared" si="159"/>
        <v/>
      </c>
      <c r="M791" s="266"/>
      <c r="N791" s="266"/>
      <c r="O791" s="266"/>
      <c r="P791" s="1367"/>
      <c r="Q791" s="1371"/>
      <c r="R791" s="1372"/>
      <c r="S791" s="259"/>
      <c r="T791" s="257"/>
      <c r="U791" s="180"/>
    </row>
    <row r="792" spans="2:21" ht="18.75" hidden="1" customHeight="1">
      <c r="B792" s="1364"/>
      <c r="C792" s="264" t="s">
        <v>151</v>
      </c>
      <c r="D792" s="265"/>
      <c r="E792" s="288">
        <f t="shared" si="158"/>
        <v>0</v>
      </c>
      <c r="F792" s="288" t="str">
        <f>IF($C$787="","",IF('⑧1.活動計画変更（販促）'!$C$162="変更",'⑦2.変更活動積算内訳（販促）'!M792,'①7.積算内訳（販促）'!F791))</f>
        <v/>
      </c>
      <c r="G792" s="288" t="str">
        <f>IF($C$787="","",IF('⑧1.活動計画変更（販促）'!$C$162="変更",'⑦2.変更活動積算内訳（販促）'!N792,'①7.積算内訳（販促）'!G791))</f>
        <v/>
      </c>
      <c r="H792" s="753" t="str">
        <f>IF($C$787="","",IF('⑧1.活動計画変更（販促）'!$C$162="変更",'⑦2.変更活動積算内訳（販促）'!O792,'①7.積算内訳（販促）'!H791))</f>
        <v/>
      </c>
      <c r="I792" s="1780"/>
      <c r="J792" s="264" t="s">
        <v>151</v>
      </c>
      <c r="K792" s="265"/>
      <c r="L792" s="288" t="str">
        <f t="shared" si="159"/>
        <v/>
      </c>
      <c r="M792" s="266"/>
      <c r="N792" s="266"/>
      <c r="O792" s="266"/>
      <c r="P792" s="1367"/>
      <c r="Q792" s="1371"/>
      <c r="R792" s="1372"/>
      <c r="S792" s="268"/>
      <c r="T792" s="270"/>
      <c r="U792" s="180"/>
    </row>
    <row r="793" spans="2:21" ht="18.75" hidden="1" customHeight="1">
      <c r="B793" s="1364"/>
      <c r="C793" s="264" t="s">
        <v>152</v>
      </c>
      <c r="D793" s="265"/>
      <c r="E793" s="288">
        <f t="shared" si="158"/>
        <v>0</v>
      </c>
      <c r="F793" s="754" t="str">
        <f>IF($C$787="","",IF('⑧1.活動計画変更（販促）'!$C$162="変更",'⑦2.変更活動積算内訳（販促）'!M793,'①7.積算内訳（販促）'!F792))</f>
        <v/>
      </c>
      <c r="G793" s="754" t="str">
        <f>IF($C$787="","",IF('⑧1.活動計画変更（販促）'!$C$162="変更",'⑦2.変更活動積算内訳（販促）'!N793,'①7.積算内訳（販促）'!G792))</f>
        <v/>
      </c>
      <c r="H793" s="753" t="str">
        <f>IF($C$787="","",IF('⑧1.活動計画変更（販促）'!$C$162="変更",'⑦2.変更活動積算内訳（販促）'!O793,'①7.積算内訳（販促）'!H792))</f>
        <v/>
      </c>
      <c r="I793" s="1780"/>
      <c r="J793" s="264" t="s">
        <v>152</v>
      </c>
      <c r="K793" s="265"/>
      <c r="L793" s="288" t="str">
        <f t="shared" si="159"/>
        <v/>
      </c>
      <c r="M793" s="278"/>
      <c r="N793" s="278"/>
      <c r="O793" s="278"/>
      <c r="P793" s="1367"/>
      <c r="Q793" s="1371"/>
      <c r="R793" s="1372"/>
      <c r="S793" s="268"/>
      <c r="T793" s="270"/>
      <c r="U793" s="180"/>
    </row>
    <row r="794" spans="2:21" ht="18.75" hidden="1" customHeight="1">
      <c r="B794" s="1364"/>
      <c r="C794" s="272" t="s">
        <v>631</v>
      </c>
      <c r="D794" s="265"/>
      <c r="E794" s="288">
        <f t="shared" si="158"/>
        <v>0</v>
      </c>
      <c r="F794" s="288" t="str">
        <f>IF($C$787="","",IF('⑧1.活動計画変更（販促）'!$C$162="変更",'⑦2.変更活動積算内訳（販促）'!M794,'①7.積算内訳（販促）'!F793))</f>
        <v/>
      </c>
      <c r="G794" s="288" t="str">
        <f>IF($C$787="","",IF('⑧1.活動計画変更（販促）'!$C$162="変更",'⑦2.変更活動積算内訳（販促）'!N794,'①7.積算内訳（販促）'!G793))</f>
        <v/>
      </c>
      <c r="H794" s="753" t="str">
        <f>IF($C$787="","",IF('⑧1.活動計画変更（販促）'!$C$162="変更",'⑦2.変更活動積算内訳（販促）'!O794,'①7.積算内訳（販促）'!H793))</f>
        <v/>
      </c>
      <c r="I794" s="1780"/>
      <c r="J794" s="272" t="s">
        <v>631</v>
      </c>
      <c r="K794" s="265"/>
      <c r="L794" s="288" t="str">
        <f t="shared" si="159"/>
        <v/>
      </c>
      <c r="M794" s="266"/>
      <c r="N794" s="266"/>
      <c r="O794" s="266"/>
      <c r="P794" s="1367"/>
      <c r="Q794" s="1371"/>
      <c r="R794" s="1372"/>
      <c r="S794" s="268"/>
      <c r="T794" s="270"/>
      <c r="U794" s="180"/>
    </row>
    <row r="795" spans="2:21" ht="18.75" hidden="1" customHeight="1">
      <c r="B795" s="1364"/>
      <c r="C795" s="264" t="s">
        <v>153</v>
      </c>
      <c r="D795" s="749"/>
      <c r="E795" s="288">
        <f t="shared" si="158"/>
        <v>0</v>
      </c>
      <c r="F795" s="288" t="str">
        <f>IF($C$787="","",IF('⑧1.活動計画変更（販促）'!$C$162="変更",'⑦2.変更活動積算内訳（販促）'!M795,'①7.積算内訳（販促）'!F794))</f>
        <v/>
      </c>
      <c r="G795" s="288" t="str">
        <f>IF($C$787="","",IF('⑧1.活動計画変更（販促）'!$C$162="変更",'⑦2.変更活動積算内訳（販促）'!N795,'①7.積算内訳（販促）'!G794))</f>
        <v/>
      </c>
      <c r="H795" s="753" t="str">
        <f>IF($C$787="","",IF('⑧1.活動計画変更（販促）'!$C$162="変更",'⑦2.変更活動積算内訳（販促）'!O795,'①7.積算内訳（販促）'!H794))</f>
        <v/>
      </c>
      <c r="I795" s="1780"/>
      <c r="J795" s="264" t="s">
        <v>153</v>
      </c>
      <c r="K795" s="265"/>
      <c r="L795" s="288" t="str">
        <f t="shared" si="159"/>
        <v/>
      </c>
      <c r="M795" s="266"/>
      <c r="N795" s="266"/>
      <c r="O795" s="266"/>
      <c r="P795" s="1367"/>
      <c r="Q795" s="1371"/>
      <c r="R795" s="1372"/>
      <c r="S795" s="268"/>
      <c r="T795" s="270"/>
      <c r="U795" s="180"/>
    </row>
    <row r="796" spans="2:21" ht="18.75" hidden="1" customHeight="1" thickBot="1">
      <c r="B796" s="1364"/>
      <c r="C796" s="837" t="s">
        <v>154</v>
      </c>
      <c r="D796" s="758" t="str">
        <f>IF('①7.積算内訳（販促）'!D795="","",'①7.積算内訳（販促）'!D795)</f>
        <v/>
      </c>
      <c r="E796" s="761">
        <f>SUM(F796:H796)</f>
        <v>0</v>
      </c>
      <c r="F796" s="289" t="str">
        <f>IF($C$787="","",IF('⑧1.活動計画変更（販促）'!$C$162="変更",'⑦2.変更活動積算内訳（販促）'!M796,'①7.積算内訳（販促）'!F795))</f>
        <v/>
      </c>
      <c r="G796" s="289" t="str">
        <f>IF($C$787="","",IF('⑧1.活動計画変更（販促）'!$C$162="変更",'⑦2.変更活動積算内訳（販促）'!N796,'①7.積算内訳（販促）'!G795))</f>
        <v/>
      </c>
      <c r="H796" s="755" t="str">
        <f>IF($C$787="","",IF('⑧1.活動計画変更（販促）'!$C$162="変更",'⑦2.変更活動積算内訳（販促）'!O796,'①7.積算内訳（販促）'!H795))</f>
        <v/>
      </c>
      <c r="I796" s="1781"/>
      <c r="J796" s="273" t="s">
        <v>154</v>
      </c>
      <c r="K796" s="274"/>
      <c r="L796" s="761" t="str">
        <f t="shared" si="159"/>
        <v/>
      </c>
      <c r="M796" s="748"/>
      <c r="N796" s="748"/>
      <c r="O796" s="748"/>
      <c r="P796" s="1367"/>
      <c r="Q796" s="1404"/>
      <c r="R796" s="1405"/>
      <c r="S796" s="268"/>
      <c r="T796" s="270"/>
      <c r="U796" s="180"/>
    </row>
    <row r="797" spans="2:21" ht="37.5" hidden="1" customHeight="1">
      <c r="B797" s="285" t="str">
        <f>IF('⑧1.活動計画変更（販促）'!B164="","",'⑧1.活動計画変更（販促）'!B164)</f>
        <v/>
      </c>
      <c r="C797" s="1359" t="str">
        <f>IF(B797="","",IF('⑧1.活動計画変更（販促）'!D164="","",'⑧1.活動計画変更（販促）'!D164))</f>
        <v/>
      </c>
      <c r="D797" s="1360"/>
      <c r="E797" s="286">
        <f>SUM(E798:E806)</f>
        <v>0</v>
      </c>
      <c r="F797" s="286">
        <f>SUM(F798:F806)</f>
        <v>0</v>
      </c>
      <c r="G797" s="286">
        <f>SUM(G798:G806)</f>
        <v>0</v>
      </c>
      <c r="H797" s="757">
        <f>SUM(H798:H806)</f>
        <v>0</v>
      </c>
      <c r="I797" s="760" t="str">
        <f>IF('⑧1.活動計画変更（販促）'!C165="変更",'⑧1.活動計画変更（販促）'!B164,IF('⑧1.活動計画変更（販促）'!C165="中止",'⑧1.活動計画変更（販促）'!B164,""))</f>
        <v/>
      </c>
      <c r="J797" s="1377" t="str">
        <f>IF('⑧1.活動計画変更（販促）'!C165="変更",'⑧1.活動計画変更（販促）'!D165,"")</f>
        <v/>
      </c>
      <c r="K797" s="1378"/>
      <c r="L797" s="286" t="str">
        <f>IF(SUM(L798:L806)=0,"",SUM(L798:L806))</f>
        <v/>
      </c>
      <c r="M797" s="286" t="str">
        <f>IF(SUM(M798:M806)=0,"",SUM(M798:M806))</f>
        <v/>
      </c>
      <c r="N797" s="286" t="str">
        <f>IF(SUM(N798:N806)=0,"",SUM(N798:N806))</f>
        <v/>
      </c>
      <c r="O797" s="286" t="str">
        <f>IF(SUM(O798:O806)=0,"",SUM(O798:O806))</f>
        <v/>
      </c>
      <c r="P797" s="280"/>
      <c r="Q797" s="1361"/>
      <c r="R797" s="1362"/>
      <c r="S797" s="259"/>
      <c r="T797" s="257"/>
      <c r="U797" s="180"/>
    </row>
    <row r="798" spans="2:21" ht="18.75" hidden="1" customHeight="1">
      <c r="B798" s="1363"/>
      <c r="C798" s="260" t="s">
        <v>147</v>
      </c>
      <c r="D798" s="261"/>
      <c r="E798" s="287">
        <f>SUM(F798:H798)</f>
        <v>0</v>
      </c>
      <c r="F798" s="287" t="str">
        <f>IF($C$797="","",IF('⑧1.活動計画変更（販促）'!$C$164="変更",'⑦2.変更活動積算内訳（販促）'!M798,'①7.積算内訳（販促）'!F797))</f>
        <v/>
      </c>
      <c r="G798" s="287" t="str">
        <f>IF($C$797="","",IF('⑧1.活動計画変更（販促）'!$C$164="変更",'⑦2.変更活動積算内訳（販促）'!N798,'①7.積算内訳（販促）'!G797))</f>
        <v/>
      </c>
      <c r="H798" s="752" t="str">
        <f>IF($C$797="","",IF('⑧1.活動計画変更（販促）'!$C$164="変更",'⑦2.変更活動積算内訳（販促）'!O798,'①7.積算内訳（販促）'!H797))</f>
        <v/>
      </c>
      <c r="I798" s="1779" t="str">
        <f>IF('⑧1.活動計画変更（販促）'!C165="選択","",IF('⑧1.活動計画変更（販促）'!C165="変更",'⑧1.活動計画変更（販促）'!C165,IF('⑧1.活動計画変更（販促）'!C165="中止","中止","")))</f>
        <v/>
      </c>
      <c r="J798" s="260" t="s">
        <v>147</v>
      </c>
      <c r="K798" s="261"/>
      <c r="L798" s="287" t="str">
        <f>IF(SUM(M798:O798)=0,"",SUM(M798:O798))</f>
        <v/>
      </c>
      <c r="M798" s="262"/>
      <c r="N798" s="262"/>
      <c r="O798" s="262"/>
      <c r="P798" s="1366"/>
      <c r="Q798" s="1369"/>
      <c r="R798" s="1370"/>
      <c r="S798" s="268"/>
      <c r="T798" s="270"/>
      <c r="U798" s="180"/>
    </row>
    <row r="799" spans="2:21" ht="18.75" hidden="1" customHeight="1">
      <c r="B799" s="1364"/>
      <c r="C799" s="264" t="s">
        <v>148</v>
      </c>
      <c r="D799" s="265"/>
      <c r="E799" s="288">
        <f t="shared" ref="E799:E805" si="160">SUM(F799:H799)</f>
        <v>0</v>
      </c>
      <c r="F799" s="288" t="str">
        <f>IF($C$797="","",IF('⑧1.活動計画変更（販促）'!$C$164="変更",'⑦2.変更活動積算内訳（販促）'!M799,'①7.積算内訳（販促）'!F798))</f>
        <v/>
      </c>
      <c r="G799" s="288" t="str">
        <f>IF($C$797="","",IF('⑧1.活動計画変更（販促）'!$C$164="変更",'⑦2.変更活動積算内訳（販促）'!N799,'①7.積算内訳（販促）'!G798))</f>
        <v/>
      </c>
      <c r="H799" s="753" t="str">
        <f>IF($C$797="","",IF('⑧1.活動計画変更（販促）'!$C$164="変更",'⑦2.変更活動積算内訳（販促）'!O799,'①7.積算内訳（販促）'!H798))</f>
        <v/>
      </c>
      <c r="I799" s="1780"/>
      <c r="J799" s="264" t="s">
        <v>148</v>
      </c>
      <c r="K799" s="265"/>
      <c r="L799" s="288" t="str">
        <f t="shared" ref="L799:L806" si="161">IF(SUM(M799:O799)=0,"",SUM(M799:O799))</f>
        <v/>
      </c>
      <c r="M799" s="266"/>
      <c r="N799" s="266"/>
      <c r="O799" s="266"/>
      <c r="P799" s="1367"/>
      <c r="Q799" s="1371"/>
      <c r="R799" s="1372"/>
      <c r="S799" s="259"/>
      <c r="T799" s="257"/>
      <c r="U799" s="180"/>
    </row>
    <row r="800" spans="2:21" ht="18.75" hidden="1" customHeight="1">
      <c r="B800" s="1364"/>
      <c r="C800" s="264" t="s">
        <v>149</v>
      </c>
      <c r="D800" s="265"/>
      <c r="E800" s="288">
        <f t="shared" si="160"/>
        <v>0</v>
      </c>
      <c r="F800" s="288" t="str">
        <f>IF($C$797="","",IF('⑧1.活動計画変更（販促）'!$C$164="変更",'⑦2.変更活動積算内訳（販促）'!M800,'①7.積算内訳（販促）'!F799))</f>
        <v/>
      </c>
      <c r="G800" s="288" t="str">
        <f>IF($C$797="","",IF('⑧1.活動計画変更（販促）'!$C$164="変更",'⑦2.変更活動積算内訳（販促）'!N800,'①7.積算内訳（販促）'!G799))</f>
        <v/>
      </c>
      <c r="H800" s="753" t="str">
        <f>IF($C$797="","",IF('⑧1.活動計画変更（販促）'!$C$164="変更",'⑦2.変更活動積算内訳（販促）'!O800,'①7.積算内訳（販促）'!H799))</f>
        <v/>
      </c>
      <c r="I800" s="1780"/>
      <c r="J800" s="264" t="s">
        <v>149</v>
      </c>
      <c r="K800" s="265"/>
      <c r="L800" s="288" t="str">
        <f t="shared" si="161"/>
        <v/>
      </c>
      <c r="M800" s="266"/>
      <c r="N800" s="266"/>
      <c r="O800" s="266"/>
      <c r="P800" s="1367"/>
      <c r="Q800" s="1371"/>
      <c r="R800" s="1372"/>
      <c r="S800" s="259"/>
      <c r="T800" s="257"/>
      <c r="U800" s="180"/>
    </row>
    <row r="801" spans="2:21" ht="18.75" hidden="1" customHeight="1">
      <c r="B801" s="1364"/>
      <c r="C801" s="269" t="s">
        <v>150</v>
      </c>
      <c r="D801" s="265"/>
      <c r="E801" s="288">
        <f t="shared" si="160"/>
        <v>0</v>
      </c>
      <c r="F801" s="288" t="str">
        <f>IF($C$797="","",IF('⑧1.活動計画変更（販促）'!$C$164="変更",'⑦2.変更活動積算内訳（販促）'!M801,'①7.積算内訳（販促）'!F800))</f>
        <v/>
      </c>
      <c r="G801" s="288" t="str">
        <f>IF($C$797="","",IF('⑧1.活動計画変更（販促）'!$C$164="変更",'⑦2.変更活動積算内訳（販促）'!N801,'①7.積算内訳（販促）'!G800))</f>
        <v/>
      </c>
      <c r="H801" s="753" t="str">
        <f>IF($C$797="","",IF('⑧1.活動計画変更（販促）'!$C$164="変更",'⑦2.変更活動積算内訳（販促）'!O801,'①7.積算内訳（販促）'!H800))</f>
        <v/>
      </c>
      <c r="I801" s="1780"/>
      <c r="J801" s="269" t="s">
        <v>150</v>
      </c>
      <c r="K801" s="265"/>
      <c r="L801" s="288" t="str">
        <f t="shared" si="161"/>
        <v/>
      </c>
      <c r="M801" s="266"/>
      <c r="N801" s="266"/>
      <c r="O801" s="266"/>
      <c r="P801" s="1367"/>
      <c r="Q801" s="1371"/>
      <c r="R801" s="1372"/>
      <c r="S801" s="259"/>
      <c r="T801" s="257"/>
      <c r="U801" s="180"/>
    </row>
    <row r="802" spans="2:21" ht="18.75" hidden="1" customHeight="1">
      <c r="B802" s="1364"/>
      <c r="C802" s="264" t="s">
        <v>151</v>
      </c>
      <c r="D802" s="265"/>
      <c r="E802" s="288">
        <f t="shared" si="160"/>
        <v>0</v>
      </c>
      <c r="F802" s="288" t="str">
        <f>IF($C$797="","",IF('⑧1.活動計画変更（販促）'!$C$164="変更",'⑦2.変更活動積算内訳（販促）'!M802,'①7.積算内訳（販促）'!F801))</f>
        <v/>
      </c>
      <c r="G802" s="288" t="str">
        <f>IF($C$797="","",IF('⑧1.活動計画変更（販促）'!$C$164="変更",'⑦2.変更活動積算内訳（販促）'!N802,'①7.積算内訳（販促）'!G801))</f>
        <v/>
      </c>
      <c r="H802" s="753" t="str">
        <f>IF($C$797="","",IF('⑧1.活動計画変更（販促）'!$C$164="変更",'⑦2.変更活動積算内訳（販促）'!O802,'①7.積算内訳（販促）'!H801))</f>
        <v/>
      </c>
      <c r="I802" s="1780"/>
      <c r="J802" s="264" t="s">
        <v>151</v>
      </c>
      <c r="K802" s="265"/>
      <c r="L802" s="288" t="str">
        <f t="shared" si="161"/>
        <v/>
      </c>
      <c r="M802" s="266"/>
      <c r="N802" s="266"/>
      <c r="O802" s="266"/>
      <c r="P802" s="1367"/>
      <c r="Q802" s="1371"/>
      <c r="R802" s="1372"/>
      <c r="S802" s="268"/>
      <c r="T802" s="270"/>
      <c r="U802" s="180"/>
    </row>
    <row r="803" spans="2:21" ht="18.75" hidden="1" customHeight="1">
      <c r="B803" s="1364"/>
      <c r="C803" s="264" t="s">
        <v>152</v>
      </c>
      <c r="D803" s="265"/>
      <c r="E803" s="288">
        <f t="shared" si="160"/>
        <v>0</v>
      </c>
      <c r="F803" s="754" t="str">
        <f>IF($C$797="","",IF('⑧1.活動計画変更（販促）'!$C$164="変更",'⑦2.変更活動積算内訳（販促）'!M803,'①7.積算内訳（販促）'!F802))</f>
        <v/>
      </c>
      <c r="G803" s="754" t="str">
        <f>IF($C$797="","",IF('⑧1.活動計画変更（販促）'!$C$164="変更",'⑦2.変更活動積算内訳（販促）'!N803,'①7.積算内訳（販促）'!G802))</f>
        <v/>
      </c>
      <c r="H803" s="753" t="str">
        <f>IF($C$797="","",IF('⑧1.活動計画変更（販促）'!$C$164="変更",'⑦2.変更活動積算内訳（販促）'!O803,'①7.積算内訳（販促）'!H802))</f>
        <v/>
      </c>
      <c r="I803" s="1780"/>
      <c r="J803" s="264" t="s">
        <v>152</v>
      </c>
      <c r="K803" s="265"/>
      <c r="L803" s="288" t="str">
        <f t="shared" si="161"/>
        <v/>
      </c>
      <c r="M803" s="278"/>
      <c r="N803" s="278"/>
      <c r="O803" s="278"/>
      <c r="P803" s="1367"/>
      <c r="Q803" s="1373"/>
      <c r="R803" s="1374"/>
      <c r="S803" s="268"/>
      <c r="T803" s="270"/>
      <c r="U803" s="180"/>
    </row>
    <row r="804" spans="2:21" ht="18.75" hidden="1" customHeight="1">
      <c r="B804" s="1364"/>
      <c r="C804" s="272" t="s">
        <v>631</v>
      </c>
      <c r="D804" s="265"/>
      <c r="E804" s="288">
        <f t="shared" si="160"/>
        <v>0</v>
      </c>
      <c r="F804" s="288" t="str">
        <f>IF($C$797="","",IF('⑧1.活動計画変更（販促）'!$C$164="変更",'⑦2.変更活動積算内訳（販促）'!M804,'①7.積算内訳（販促）'!F803))</f>
        <v/>
      </c>
      <c r="G804" s="288" t="str">
        <f>IF($C$797="","",IF('⑧1.活動計画変更（販促）'!$C$164="変更",'⑦2.変更活動積算内訳（販促）'!N804,'①7.積算内訳（販促）'!G803))</f>
        <v/>
      </c>
      <c r="H804" s="753" t="str">
        <f>IF($C$797="","",IF('⑧1.活動計画変更（販促）'!$C$164="変更",'⑦2.変更活動積算内訳（販促）'!O804,'①7.積算内訳（販促）'!H803))</f>
        <v/>
      </c>
      <c r="I804" s="1780"/>
      <c r="J804" s="272" t="s">
        <v>631</v>
      </c>
      <c r="K804" s="265"/>
      <c r="L804" s="288" t="str">
        <f t="shared" si="161"/>
        <v/>
      </c>
      <c r="M804" s="266"/>
      <c r="N804" s="266"/>
      <c r="O804" s="266"/>
      <c r="P804" s="1367"/>
      <c r="Q804" s="1371"/>
      <c r="R804" s="1372"/>
      <c r="S804" s="268"/>
      <c r="T804" s="270"/>
      <c r="U804" s="180"/>
    </row>
    <row r="805" spans="2:21" ht="18.75" hidden="1" customHeight="1">
      <c r="B805" s="1364"/>
      <c r="C805" s="264" t="s">
        <v>153</v>
      </c>
      <c r="D805" s="265"/>
      <c r="E805" s="288">
        <f t="shared" si="160"/>
        <v>0</v>
      </c>
      <c r="F805" s="288" t="str">
        <f>IF($C$797="","",IF('⑧1.活動計画変更（販促）'!$C$164="変更",'⑦2.変更活動積算内訳（販促）'!M805,'①7.積算内訳（販促）'!F804))</f>
        <v/>
      </c>
      <c r="G805" s="288" t="str">
        <f>IF($C$797="","",IF('⑧1.活動計画変更（販促）'!$C$164="変更",'⑦2.変更活動積算内訳（販促）'!N805,'①7.積算内訳（販促）'!G804))</f>
        <v/>
      </c>
      <c r="H805" s="753" t="str">
        <f>IF($C$797="","",IF('⑧1.活動計画変更（販促）'!$C$164="変更",'⑦2.変更活動積算内訳（販促）'!O805,'①7.積算内訳（販促）'!H804))</f>
        <v/>
      </c>
      <c r="I805" s="1780"/>
      <c r="J805" s="264" t="s">
        <v>153</v>
      </c>
      <c r="K805" s="265"/>
      <c r="L805" s="288" t="str">
        <f t="shared" si="161"/>
        <v/>
      </c>
      <c r="M805" s="266"/>
      <c r="N805" s="266"/>
      <c r="O805" s="266"/>
      <c r="P805" s="1367"/>
      <c r="Q805" s="1371"/>
      <c r="R805" s="1372"/>
      <c r="S805" s="268"/>
      <c r="T805" s="270"/>
      <c r="U805" s="180"/>
    </row>
    <row r="806" spans="2:21" ht="18.75" hidden="1" customHeight="1" thickBot="1">
      <c r="B806" s="1365"/>
      <c r="C806" s="273" t="s">
        <v>154</v>
      </c>
      <c r="D806" s="758" t="str">
        <f>IF('①7.積算内訳（販促）'!D805="","",'①7.積算内訳（販促）'!D805)</f>
        <v/>
      </c>
      <c r="E806" s="289">
        <f>SUM(F806:H806)</f>
        <v>0</v>
      </c>
      <c r="F806" s="289" t="str">
        <f>IF($C$797="","",IF('⑧1.活動計画変更（販促）'!$C$164="変更",'⑦2.変更活動積算内訳（販促）'!M806,'①7.積算内訳（販促）'!F805))</f>
        <v/>
      </c>
      <c r="G806" s="289" t="str">
        <f>IF($C$797="","",IF('⑧1.活動計画変更（販促）'!$C$164="変更",'⑦2.変更活動積算内訳（販促）'!N806,'①7.積算内訳（販促）'!G805))</f>
        <v/>
      </c>
      <c r="H806" s="755" t="str">
        <f>IF($C$797="","",IF('⑧1.活動計画変更（販促）'!$C$164="変更",'⑦2.変更活動積算内訳（販促）'!O806,'①7.積算内訳（販促）'!H805))</f>
        <v/>
      </c>
      <c r="I806" s="1781"/>
      <c r="J806" s="273" t="s">
        <v>154</v>
      </c>
      <c r="K806" s="274"/>
      <c r="L806" s="289" t="str">
        <f t="shared" si="161"/>
        <v/>
      </c>
      <c r="M806" s="275"/>
      <c r="N806" s="275"/>
      <c r="O806" s="275"/>
      <c r="P806" s="1368"/>
      <c r="Q806" s="1375"/>
      <c r="R806" s="1376"/>
      <c r="S806" s="268"/>
      <c r="T806" s="270"/>
      <c r="U806" s="180"/>
    </row>
    <row r="807" spans="2:21">
      <c r="B807" s="229" t="s">
        <v>455</v>
      </c>
      <c r="C807" s="178" t="s">
        <v>459</v>
      </c>
      <c r="J807" s="322"/>
    </row>
    <row r="808" spans="2:21">
      <c r="B808" s="229" t="s">
        <v>456</v>
      </c>
      <c r="C808" s="178" t="s">
        <v>460</v>
      </c>
      <c r="J808" s="322"/>
    </row>
    <row r="809" spans="2:21">
      <c r="C809" s="178" t="s">
        <v>461</v>
      </c>
      <c r="J809" s="322"/>
    </row>
    <row r="810" spans="2:21">
      <c r="B810" s="229" t="s">
        <v>457</v>
      </c>
      <c r="C810" s="322" t="s">
        <v>630</v>
      </c>
    </row>
    <row r="811" spans="2:21">
      <c r="B811" s="161" t="s">
        <v>626</v>
      </c>
      <c r="C811" s="178" t="s">
        <v>462</v>
      </c>
      <c r="J811" s="322"/>
    </row>
    <row r="812" spans="2:21">
      <c r="C812" s="178" t="s">
        <v>463</v>
      </c>
    </row>
  </sheetData>
  <sheetProtection algorithmName="SHA-512" hashValue="D+kKXI7qj0FqBWVk5K+gG05sPmY8Qm04PqL+pEWkJrP63qCT2MDlKXPjZjeoFnooTwbp+2NLNnCzj+P1Mf4xJQ==" saltValue="HSaumWkprc9bWbosBBp/YA==" spinCount="100000" sheet="1" formatCells="0" formatColumns="0" formatRows="0"/>
  <mergeCells count="1214">
    <mergeCell ref="Q2:R2"/>
    <mergeCell ref="B3:H3"/>
    <mergeCell ref="I3:R3"/>
    <mergeCell ref="B4:D5"/>
    <mergeCell ref="E4:E5"/>
    <mergeCell ref="F4:H4"/>
    <mergeCell ref="I4:K5"/>
    <mergeCell ref="L4:L5"/>
    <mergeCell ref="M4:O4"/>
    <mergeCell ref="P4:P5"/>
    <mergeCell ref="B8:B16"/>
    <mergeCell ref="I8:I16"/>
    <mergeCell ref="P8:P16"/>
    <mergeCell ref="Q8:R8"/>
    <mergeCell ref="Q9:R9"/>
    <mergeCell ref="Q10:R10"/>
    <mergeCell ref="Q11:R11"/>
    <mergeCell ref="Q12:R12"/>
    <mergeCell ref="Q13:R13"/>
    <mergeCell ref="Q14:R14"/>
    <mergeCell ref="Q15:R15"/>
    <mergeCell ref="Q16:R16"/>
    <mergeCell ref="Q4:R5"/>
    <mergeCell ref="B6:D6"/>
    <mergeCell ref="I6:K6"/>
    <mergeCell ref="Q6:R6"/>
    <mergeCell ref="C7:D7"/>
    <mergeCell ref="J7:K7"/>
    <mergeCell ref="Q7:R7"/>
    <mergeCell ref="C17:D17"/>
    <mergeCell ref="J17:K17"/>
    <mergeCell ref="Q17:R17"/>
    <mergeCell ref="I18:I26"/>
    <mergeCell ref="P18:P26"/>
    <mergeCell ref="Q18:R18"/>
    <mergeCell ref="Q19:R19"/>
    <mergeCell ref="Q26:R26"/>
    <mergeCell ref="P28:P36"/>
    <mergeCell ref="Q28:R28"/>
    <mergeCell ref="Q29:R29"/>
    <mergeCell ref="Q30:R30"/>
    <mergeCell ref="Q20:R20"/>
    <mergeCell ref="Q21:R21"/>
    <mergeCell ref="Q22:R22"/>
    <mergeCell ref="Q23:R23"/>
    <mergeCell ref="Q24:R24"/>
    <mergeCell ref="Q25:R25"/>
    <mergeCell ref="B18:B26"/>
    <mergeCell ref="B38:B46"/>
    <mergeCell ref="I38:I46"/>
    <mergeCell ref="P38:P46"/>
    <mergeCell ref="Q38:R38"/>
    <mergeCell ref="Q39:R39"/>
    <mergeCell ref="Q40:R40"/>
    <mergeCell ref="Q41:R41"/>
    <mergeCell ref="Q31:R31"/>
    <mergeCell ref="Q32:R32"/>
    <mergeCell ref="Q33:R33"/>
    <mergeCell ref="Q34:R34"/>
    <mergeCell ref="Q35:R35"/>
    <mergeCell ref="Q36:R36"/>
    <mergeCell ref="Q42:R42"/>
    <mergeCell ref="Q43:R43"/>
    <mergeCell ref="Q44:R44"/>
    <mergeCell ref="Q45:R45"/>
    <mergeCell ref="Q46:R46"/>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B88:B96"/>
    <mergeCell ref="I88:I96"/>
    <mergeCell ref="P88:P96"/>
    <mergeCell ref="Q88:R88"/>
    <mergeCell ref="Q89:R89"/>
    <mergeCell ref="Q90:R90"/>
    <mergeCell ref="Q91:R91"/>
    <mergeCell ref="Q92:R92"/>
    <mergeCell ref="Q93:R93"/>
    <mergeCell ref="Q94:R94"/>
    <mergeCell ref="Q95:R95"/>
    <mergeCell ref="Q96:R96"/>
    <mergeCell ref="C97:D97"/>
    <mergeCell ref="J97:K97"/>
    <mergeCell ref="Q97:R97"/>
    <mergeCell ref="I98:I106"/>
    <mergeCell ref="P98:P106"/>
    <mergeCell ref="Q98:R98"/>
    <mergeCell ref="Q99:R99"/>
    <mergeCell ref="Q106:R106"/>
    <mergeCell ref="P108:P116"/>
    <mergeCell ref="Q108:R108"/>
    <mergeCell ref="Q109:R109"/>
    <mergeCell ref="Q110:R110"/>
    <mergeCell ref="Q100:R100"/>
    <mergeCell ref="Q101:R101"/>
    <mergeCell ref="Q102:R102"/>
    <mergeCell ref="Q103:R103"/>
    <mergeCell ref="Q104:R104"/>
    <mergeCell ref="Q105:R105"/>
    <mergeCell ref="B98:B106"/>
    <mergeCell ref="B118:B126"/>
    <mergeCell ref="I118:I126"/>
    <mergeCell ref="P118:P126"/>
    <mergeCell ref="Q118:R118"/>
    <mergeCell ref="Q119:R119"/>
    <mergeCell ref="Q120:R120"/>
    <mergeCell ref="Q121:R121"/>
    <mergeCell ref="Q111:R111"/>
    <mergeCell ref="Q112:R112"/>
    <mergeCell ref="Q113:R113"/>
    <mergeCell ref="Q114:R114"/>
    <mergeCell ref="Q115:R115"/>
    <mergeCell ref="Q116:R116"/>
    <mergeCell ref="Q122:R122"/>
    <mergeCell ref="Q123:R123"/>
    <mergeCell ref="Q124:R124"/>
    <mergeCell ref="Q125:R125"/>
    <mergeCell ref="Q126:R126"/>
    <mergeCell ref="C107:D107"/>
    <mergeCell ref="J107:K107"/>
    <mergeCell ref="Q107:R107"/>
    <mergeCell ref="B108:B116"/>
    <mergeCell ref="I108:I116"/>
    <mergeCell ref="C127:D127"/>
    <mergeCell ref="J127:K127"/>
    <mergeCell ref="Q127:R127"/>
    <mergeCell ref="C117:D117"/>
    <mergeCell ref="J117:K117"/>
    <mergeCell ref="Q117:R117"/>
    <mergeCell ref="B128:B136"/>
    <mergeCell ref="I128:I136"/>
    <mergeCell ref="P128:P136"/>
    <mergeCell ref="Q128:R128"/>
    <mergeCell ref="Q129:R129"/>
    <mergeCell ref="Q130:R130"/>
    <mergeCell ref="Q131:R131"/>
    <mergeCell ref="Q132:R132"/>
    <mergeCell ref="Q133:R133"/>
    <mergeCell ref="Q134:R134"/>
    <mergeCell ref="Q135:R135"/>
    <mergeCell ref="Q136:R136"/>
    <mergeCell ref="C137:D137"/>
    <mergeCell ref="J137:K137"/>
    <mergeCell ref="Q137:R137"/>
    <mergeCell ref="I138:I146"/>
    <mergeCell ref="P138:P146"/>
    <mergeCell ref="Q138:R138"/>
    <mergeCell ref="Q139:R139"/>
    <mergeCell ref="Q146:R146"/>
    <mergeCell ref="P148:P156"/>
    <mergeCell ref="Q148:R148"/>
    <mergeCell ref="Q149:R149"/>
    <mergeCell ref="Q150:R150"/>
    <mergeCell ref="Q140:R140"/>
    <mergeCell ref="Q141:R141"/>
    <mergeCell ref="Q142:R142"/>
    <mergeCell ref="Q143:R143"/>
    <mergeCell ref="Q144:R144"/>
    <mergeCell ref="Q145:R145"/>
    <mergeCell ref="B138:B146"/>
    <mergeCell ref="B158:B166"/>
    <mergeCell ref="I158:I166"/>
    <mergeCell ref="P158:P166"/>
    <mergeCell ref="Q158:R158"/>
    <mergeCell ref="Q159:R159"/>
    <mergeCell ref="Q160:R160"/>
    <mergeCell ref="Q161:R161"/>
    <mergeCell ref="Q151:R151"/>
    <mergeCell ref="Q152:R152"/>
    <mergeCell ref="Q153:R153"/>
    <mergeCell ref="Q154:R154"/>
    <mergeCell ref="Q155:R155"/>
    <mergeCell ref="Q156:R156"/>
    <mergeCell ref="Q162:R162"/>
    <mergeCell ref="Q163:R163"/>
    <mergeCell ref="Q164:R164"/>
    <mergeCell ref="Q165:R165"/>
    <mergeCell ref="Q166:R166"/>
    <mergeCell ref="C147:D147"/>
    <mergeCell ref="J147:K147"/>
    <mergeCell ref="Q147:R147"/>
    <mergeCell ref="B148:B156"/>
    <mergeCell ref="I148:I156"/>
    <mergeCell ref="C167:D167"/>
    <mergeCell ref="J167:K167"/>
    <mergeCell ref="Q167:R167"/>
    <mergeCell ref="C157:D157"/>
    <mergeCell ref="J157:K157"/>
    <mergeCell ref="Q157:R157"/>
    <mergeCell ref="B168:B176"/>
    <mergeCell ref="I168:I176"/>
    <mergeCell ref="P168:P176"/>
    <mergeCell ref="Q168:R168"/>
    <mergeCell ref="Q169:R169"/>
    <mergeCell ref="Q170:R170"/>
    <mergeCell ref="Q171:R171"/>
    <mergeCell ref="Q172:R172"/>
    <mergeCell ref="Q173:R173"/>
    <mergeCell ref="Q174:R174"/>
    <mergeCell ref="Q175:R175"/>
    <mergeCell ref="Q176:R176"/>
    <mergeCell ref="C177:D177"/>
    <mergeCell ref="J177:K177"/>
    <mergeCell ref="Q177:R177"/>
    <mergeCell ref="I178:I186"/>
    <mergeCell ref="P178:P186"/>
    <mergeCell ref="Q178:R178"/>
    <mergeCell ref="Q179:R179"/>
    <mergeCell ref="Q186:R186"/>
    <mergeCell ref="P188:P196"/>
    <mergeCell ref="Q188:R188"/>
    <mergeCell ref="Q189:R189"/>
    <mergeCell ref="Q190:R190"/>
    <mergeCell ref="Q180:R180"/>
    <mergeCell ref="Q181:R181"/>
    <mergeCell ref="Q182:R182"/>
    <mergeCell ref="Q183:R183"/>
    <mergeCell ref="Q184:R184"/>
    <mergeCell ref="Q185:R185"/>
    <mergeCell ref="C197:D197"/>
    <mergeCell ref="J197:K197"/>
    <mergeCell ref="Q197:R197"/>
    <mergeCell ref="B178:B186"/>
    <mergeCell ref="B198:B206"/>
    <mergeCell ref="I198:I206"/>
    <mergeCell ref="P198:P206"/>
    <mergeCell ref="Q198:R198"/>
    <mergeCell ref="Q199:R199"/>
    <mergeCell ref="Q200:R200"/>
    <mergeCell ref="Q201:R201"/>
    <mergeCell ref="Q191:R191"/>
    <mergeCell ref="Q192:R192"/>
    <mergeCell ref="Q193:R193"/>
    <mergeCell ref="Q194:R194"/>
    <mergeCell ref="Q195:R195"/>
    <mergeCell ref="Q196:R196"/>
    <mergeCell ref="Q202:R202"/>
    <mergeCell ref="Q203:R203"/>
    <mergeCell ref="Q204:R204"/>
    <mergeCell ref="Q205:R205"/>
    <mergeCell ref="Q206:R206"/>
    <mergeCell ref="C187:D187"/>
    <mergeCell ref="J187:K187"/>
    <mergeCell ref="Q187:R187"/>
    <mergeCell ref="B188:B196"/>
    <mergeCell ref="I188:I196"/>
    <mergeCell ref="C217:D217"/>
    <mergeCell ref="J217:K217"/>
    <mergeCell ref="Q217:R217"/>
    <mergeCell ref="B218:B226"/>
    <mergeCell ref="I218:I226"/>
    <mergeCell ref="P218:P226"/>
    <mergeCell ref="Q218:R218"/>
    <mergeCell ref="Q219:R219"/>
    <mergeCell ref="Q220:R220"/>
    <mergeCell ref="Q221:R221"/>
    <mergeCell ref="Q222:R222"/>
    <mergeCell ref="Q223:R223"/>
    <mergeCell ref="Q224:R224"/>
    <mergeCell ref="Q225:R225"/>
    <mergeCell ref="Q226:R226"/>
    <mergeCell ref="C207:D207"/>
    <mergeCell ref="J207:K207"/>
    <mergeCell ref="Q207:R207"/>
    <mergeCell ref="B208:B216"/>
    <mergeCell ref="I208:I216"/>
    <mergeCell ref="P208:P216"/>
    <mergeCell ref="Q208:R208"/>
    <mergeCell ref="Q209:R209"/>
    <mergeCell ref="Q210:R210"/>
    <mergeCell ref="Q211:R211"/>
    <mergeCell ref="Q212:R212"/>
    <mergeCell ref="Q213:R213"/>
    <mergeCell ref="Q214:R214"/>
    <mergeCell ref="Q215:R215"/>
    <mergeCell ref="Q216:R216"/>
    <mergeCell ref="C237:D237"/>
    <mergeCell ref="J237:K237"/>
    <mergeCell ref="Q237:R237"/>
    <mergeCell ref="B238:B246"/>
    <mergeCell ref="I238:I246"/>
    <mergeCell ref="P238:P246"/>
    <mergeCell ref="Q238:R238"/>
    <mergeCell ref="Q239:R239"/>
    <mergeCell ref="Q240:R240"/>
    <mergeCell ref="Q241:R241"/>
    <mergeCell ref="Q242:R242"/>
    <mergeCell ref="Q243:R243"/>
    <mergeCell ref="Q244:R244"/>
    <mergeCell ref="Q245:R245"/>
    <mergeCell ref="Q246:R246"/>
    <mergeCell ref="C227:D227"/>
    <mergeCell ref="J227:K227"/>
    <mergeCell ref="Q227:R227"/>
    <mergeCell ref="B228:B236"/>
    <mergeCell ref="I228:I236"/>
    <mergeCell ref="P228:P236"/>
    <mergeCell ref="Q228:R228"/>
    <mergeCell ref="Q229:R229"/>
    <mergeCell ref="Q230:R230"/>
    <mergeCell ref="Q231:R231"/>
    <mergeCell ref="Q232:R232"/>
    <mergeCell ref="Q233:R233"/>
    <mergeCell ref="Q234:R234"/>
    <mergeCell ref="Q235:R235"/>
    <mergeCell ref="Q236:R236"/>
    <mergeCell ref="C257:D257"/>
    <mergeCell ref="J257:K257"/>
    <mergeCell ref="Q257:R257"/>
    <mergeCell ref="B258:B266"/>
    <mergeCell ref="I258:I266"/>
    <mergeCell ref="P258:P266"/>
    <mergeCell ref="Q258:R258"/>
    <mergeCell ref="Q259:R259"/>
    <mergeCell ref="Q260:R260"/>
    <mergeCell ref="Q261:R261"/>
    <mergeCell ref="Q262:R262"/>
    <mergeCell ref="Q263:R263"/>
    <mergeCell ref="Q264:R264"/>
    <mergeCell ref="Q265:R265"/>
    <mergeCell ref="Q266:R266"/>
    <mergeCell ref="C247:D247"/>
    <mergeCell ref="J247:K247"/>
    <mergeCell ref="Q247:R247"/>
    <mergeCell ref="B248:B256"/>
    <mergeCell ref="I248:I256"/>
    <mergeCell ref="P248:P256"/>
    <mergeCell ref="Q248:R248"/>
    <mergeCell ref="Q249:R249"/>
    <mergeCell ref="Q250:R250"/>
    <mergeCell ref="Q251:R251"/>
    <mergeCell ref="Q252:R252"/>
    <mergeCell ref="Q253:R253"/>
    <mergeCell ref="Q254:R254"/>
    <mergeCell ref="Q255:R255"/>
    <mergeCell ref="Q256:R256"/>
    <mergeCell ref="C277:D277"/>
    <mergeCell ref="J277:K277"/>
    <mergeCell ref="Q277:R277"/>
    <mergeCell ref="B278:B286"/>
    <mergeCell ref="I278:I286"/>
    <mergeCell ref="P278:P286"/>
    <mergeCell ref="Q278:R278"/>
    <mergeCell ref="Q279:R279"/>
    <mergeCell ref="Q280:R280"/>
    <mergeCell ref="Q281:R281"/>
    <mergeCell ref="Q282:R282"/>
    <mergeCell ref="Q283:R283"/>
    <mergeCell ref="Q284:R284"/>
    <mergeCell ref="Q285:R285"/>
    <mergeCell ref="Q286:R286"/>
    <mergeCell ref="C267:D267"/>
    <mergeCell ref="J267:K267"/>
    <mergeCell ref="Q267:R267"/>
    <mergeCell ref="B268:B276"/>
    <mergeCell ref="I268:I276"/>
    <mergeCell ref="P268:P276"/>
    <mergeCell ref="Q268:R268"/>
    <mergeCell ref="Q269:R269"/>
    <mergeCell ref="Q270:R270"/>
    <mergeCell ref="Q271:R271"/>
    <mergeCell ref="Q272:R272"/>
    <mergeCell ref="Q273:R273"/>
    <mergeCell ref="Q274:R274"/>
    <mergeCell ref="Q275:R275"/>
    <mergeCell ref="Q276:R276"/>
    <mergeCell ref="C297:D297"/>
    <mergeCell ref="J297:K297"/>
    <mergeCell ref="Q297:R297"/>
    <mergeCell ref="B298:B306"/>
    <mergeCell ref="I298:I306"/>
    <mergeCell ref="P298:P306"/>
    <mergeCell ref="Q298:R298"/>
    <mergeCell ref="Q299:R299"/>
    <mergeCell ref="Q300:R300"/>
    <mergeCell ref="Q301:R301"/>
    <mergeCell ref="Q302:R302"/>
    <mergeCell ref="Q303:R303"/>
    <mergeCell ref="Q304:R304"/>
    <mergeCell ref="Q305:R305"/>
    <mergeCell ref="Q306:R306"/>
    <mergeCell ref="C287:D287"/>
    <mergeCell ref="J287:K287"/>
    <mergeCell ref="Q287:R287"/>
    <mergeCell ref="B288:B296"/>
    <mergeCell ref="I288:I296"/>
    <mergeCell ref="P288:P296"/>
    <mergeCell ref="Q288:R288"/>
    <mergeCell ref="Q289:R289"/>
    <mergeCell ref="Q290:R290"/>
    <mergeCell ref="Q291:R291"/>
    <mergeCell ref="Q292:R292"/>
    <mergeCell ref="Q293:R293"/>
    <mergeCell ref="Q294:R294"/>
    <mergeCell ref="Q295:R295"/>
    <mergeCell ref="Q296:R296"/>
    <mergeCell ref="C317:D317"/>
    <mergeCell ref="J317:K317"/>
    <mergeCell ref="Q317:R317"/>
    <mergeCell ref="B318:B326"/>
    <mergeCell ref="I318:I326"/>
    <mergeCell ref="P318:P326"/>
    <mergeCell ref="Q318:R318"/>
    <mergeCell ref="Q319:R319"/>
    <mergeCell ref="Q320:R320"/>
    <mergeCell ref="Q321:R321"/>
    <mergeCell ref="Q322:R322"/>
    <mergeCell ref="Q323:R323"/>
    <mergeCell ref="Q324:R324"/>
    <mergeCell ref="Q325:R325"/>
    <mergeCell ref="Q326:R326"/>
    <mergeCell ref="C307:D307"/>
    <mergeCell ref="J307:K307"/>
    <mergeCell ref="Q307:R307"/>
    <mergeCell ref="B308:B316"/>
    <mergeCell ref="I308:I316"/>
    <mergeCell ref="P308:P316"/>
    <mergeCell ref="Q308:R308"/>
    <mergeCell ref="Q309:R309"/>
    <mergeCell ref="Q310:R310"/>
    <mergeCell ref="Q311:R311"/>
    <mergeCell ref="Q312:R312"/>
    <mergeCell ref="Q313:R313"/>
    <mergeCell ref="Q314:R314"/>
    <mergeCell ref="Q315:R315"/>
    <mergeCell ref="Q316:R316"/>
    <mergeCell ref="C337:D337"/>
    <mergeCell ref="J337:K337"/>
    <mergeCell ref="Q337:R337"/>
    <mergeCell ref="B338:B346"/>
    <mergeCell ref="I338:I346"/>
    <mergeCell ref="P338:P346"/>
    <mergeCell ref="Q338:R338"/>
    <mergeCell ref="Q339:R339"/>
    <mergeCell ref="Q340:R340"/>
    <mergeCell ref="Q341:R341"/>
    <mergeCell ref="Q342:R342"/>
    <mergeCell ref="Q343:R343"/>
    <mergeCell ref="Q344:R344"/>
    <mergeCell ref="Q345:R345"/>
    <mergeCell ref="Q346:R346"/>
    <mergeCell ref="C327:D327"/>
    <mergeCell ref="J327:K327"/>
    <mergeCell ref="Q327:R327"/>
    <mergeCell ref="B328:B336"/>
    <mergeCell ref="I328:I336"/>
    <mergeCell ref="P328:P336"/>
    <mergeCell ref="Q328:R328"/>
    <mergeCell ref="Q329:R329"/>
    <mergeCell ref="Q330:R330"/>
    <mergeCell ref="Q331:R331"/>
    <mergeCell ref="Q332:R332"/>
    <mergeCell ref="Q333:R333"/>
    <mergeCell ref="Q334:R334"/>
    <mergeCell ref="Q335:R335"/>
    <mergeCell ref="Q336:R336"/>
    <mergeCell ref="C357:D357"/>
    <mergeCell ref="J357:K357"/>
    <mergeCell ref="Q357:R357"/>
    <mergeCell ref="B358:B366"/>
    <mergeCell ref="I358:I366"/>
    <mergeCell ref="P358:P366"/>
    <mergeCell ref="Q358:R358"/>
    <mergeCell ref="Q359:R359"/>
    <mergeCell ref="Q360:R360"/>
    <mergeCell ref="Q361:R361"/>
    <mergeCell ref="Q362:R362"/>
    <mergeCell ref="Q363:R363"/>
    <mergeCell ref="Q364:R364"/>
    <mergeCell ref="Q365:R365"/>
    <mergeCell ref="Q366:R366"/>
    <mergeCell ref="C347:D347"/>
    <mergeCell ref="J347:K347"/>
    <mergeCell ref="Q347:R347"/>
    <mergeCell ref="B348:B356"/>
    <mergeCell ref="I348:I356"/>
    <mergeCell ref="P348:P356"/>
    <mergeCell ref="Q348:R348"/>
    <mergeCell ref="Q349:R349"/>
    <mergeCell ref="Q350:R350"/>
    <mergeCell ref="Q351:R351"/>
    <mergeCell ref="Q352:R352"/>
    <mergeCell ref="Q353:R353"/>
    <mergeCell ref="Q354:R354"/>
    <mergeCell ref="Q355:R355"/>
    <mergeCell ref="Q356:R356"/>
    <mergeCell ref="C377:D377"/>
    <mergeCell ref="J377:K377"/>
    <mergeCell ref="Q377:R377"/>
    <mergeCell ref="B378:B386"/>
    <mergeCell ref="I378:I386"/>
    <mergeCell ref="P378:P386"/>
    <mergeCell ref="Q378:R378"/>
    <mergeCell ref="Q379:R379"/>
    <mergeCell ref="Q380:R380"/>
    <mergeCell ref="Q381:R381"/>
    <mergeCell ref="Q382:R382"/>
    <mergeCell ref="Q383:R383"/>
    <mergeCell ref="Q384:R384"/>
    <mergeCell ref="Q385:R385"/>
    <mergeCell ref="Q386:R386"/>
    <mergeCell ref="C367:D367"/>
    <mergeCell ref="J367:K367"/>
    <mergeCell ref="Q367:R367"/>
    <mergeCell ref="B368:B376"/>
    <mergeCell ref="I368:I376"/>
    <mergeCell ref="P368:P376"/>
    <mergeCell ref="Q368:R368"/>
    <mergeCell ref="Q369:R369"/>
    <mergeCell ref="Q370:R370"/>
    <mergeCell ref="Q371:R371"/>
    <mergeCell ref="Q372:R372"/>
    <mergeCell ref="Q373:R373"/>
    <mergeCell ref="Q374:R374"/>
    <mergeCell ref="Q375:R375"/>
    <mergeCell ref="Q376:R376"/>
    <mergeCell ref="C397:D397"/>
    <mergeCell ref="J397:K397"/>
    <mergeCell ref="Q397:R397"/>
    <mergeCell ref="B398:B406"/>
    <mergeCell ref="I398:I406"/>
    <mergeCell ref="P398:P406"/>
    <mergeCell ref="Q398:R398"/>
    <mergeCell ref="Q399:R399"/>
    <mergeCell ref="Q400:R400"/>
    <mergeCell ref="Q401:R401"/>
    <mergeCell ref="Q402:R402"/>
    <mergeCell ref="Q403:R403"/>
    <mergeCell ref="Q404:R404"/>
    <mergeCell ref="Q405:R405"/>
    <mergeCell ref="Q406:R406"/>
    <mergeCell ref="C387:D387"/>
    <mergeCell ref="J387:K387"/>
    <mergeCell ref="Q387:R387"/>
    <mergeCell ref="B388:B396"/>
    <mergeCell ref="I388:I396"/>
    <mergeCell ref="P388:P396"/>
    <mergeCell ref="Q388:R388"/>
    <mergeCell ref="Q389:R389"/>
    <mergeCell ref="Q390:R390"/>
    <mergeCell ref="Q391:R391"/>
    <mergeCell ref="Q392:R392"/>
    <mergeCell ref="Q393:R393"/>
    <mergeCell ref="Q394:R394"/>
    <mergeCell ref="Q395:R395"/>
    <mergeCell ref="Q396:R396"/>
    <mergeCell ref="C417:D417"/>
    <mergeCell ref="J417:K417"/>
    <mergeCell ref="Q417:R417"/>
    <mergeCell ref="B418:B426"/>
    <mergeCell ref="I418:I426"/>
    <mergeCell ref="P418:P426"/>
    <mergeCell ref="Q418:R418"/>
    <mergeCell ref="Q419:R419"/>
    <mergeCell ref="Q420:R420"/>
    <mergeCell ref="Q421:R421"/>
    <mergeCell ref="Q422:R422"/>
    <mergeCell ref="Q423:R423"/>
    <mergeCell ref="Q424:R424"/>
    <mergeCell ref="Q425:R425"/>
    <mergeCell ref="Q426:R426"/>
    <mergeCell ref="C407:D407"/>
    <mergeCell ref="J407:K407"/>
    <mergeCell ref="Q407:R407"/>
    <mergeCell ref="B408:B416"/>
    <mergeCell ref="I408:I416"/>
    <mergeCell ref="P408:P416"/>
    <mergeCell ref="Q408:R408"/>
    <mergeCell ref="Q409:R409"/>
    <mergeCell ref="Q410:R410"/>
    <mergeCell ref="Q411:R411"/>
    <mergeCell ref="Q412:R412"/>
    <mergeCell ref="Q413:R413"/>
    <mergeCell ref="Q414:R414"/>
    <mergeCell ref="Q415:R415"/>
    <mergeCell ref="Q416:R416"/>
    <mergeCell ref="C437:D437"/>
    <mergeCell ref="J437:K437"/>
    <mergeCell ref="Q437:R437"/>
    <mergeCell ref="B438:B446"/>
    <mergeCell ref="I438:I446"/>
    <mergeCell ref="P438:P446"/>
    <mergeCell ref="Q438:R438"/>
    <mergeCell ref="Q439:R439"/>
    <mergeCell ref="Q440:R440"/>
    <mergeCell ref="Q441:R441"/>
    <mergeCell ref="Q442:R442"/>
    <mergeCell ref="Q443:R443"/>
    <mergeCell ref="Q444:R444"/>
    <mergeCell ref="Q445:R445"/>
    <mergeCell ref="Q446:R446"/>
    <mergeCell ref="C427:D427"/>
    <mergeCell ref="J427:K427"/>
    <mergeCell ref="Q427:R427"/>
    <mergeCell ref="B428:B436"/>
    <mergeCell ref="I428:I436"/>
    <mergeCell ref="P428:P436"/>
    <mergeCell ref="Q428:R428"/>
    <mergeCell ref="Q429:R429"/>
    <mergeCell ref="Q430:R430"/>
    <mergeCell ref="Q431:R431"/>
    <mergeCell ref="Q432:R432"/>
    <mergeCell ref="Q433:R433"/>
    <mergeCell ref="Q434:R434"/>
    <mergeCell ref="Q435:R435"/>
    <mergeCell ref="Q436:R436"/>
    <mergeCell ref="C457:D457"/>
    <mergeCell ref="J457:K457"/>
    <mergeCell ref="Q457:R457"/>
    <mergeCell ref="B458:B466"/>
    <mergeCell ref="I458:I466"/>
    <mergeCell ref="P458:P466"/>
    <mergeCell ref="Q458:R458"/>
    <mergeCell ref="Q459:R459"/>
    <mergeCell ref="Q460:R460"/>
    <mergeCell ref="Q461:R461"/>
    <mergeCell ref="Q462:R462"/>
    <mergeCell ref="Q463:R463"/>
    <mergeCell ref="Q464:R464"/>
    <mergeCell ref="Q465:R465"/>
    <mergeCell ref="Q466:R466"/>
    <mergeCell ref="C447:D447"/>
    <mergeCell ref="J447:K447"/>
    <mergeCell ref="Q447:R447"/>
    <mergeCell ref="B448:B456"/>
    <mergeCell ref="I448:I456"/>
    <mergeCell ref="P448:P456"/>
    <mergeCell ref="Q448:R448"/>
    <mergeCell ref="Q449:R449"/>
    <mergeCell ref="Q450:R450"/>
    <mergeCell ref="Q451:R451"/>
    <mergeCell ref="Q452:R452"/>
    <mergeCell ref="Q453:R453"/>
    <mergeCell ref="Q454:R454"/>
    <mergeCell ref="Q455:R455"/>
    <mergeCell ref="Q456:R456"/>
    <mergeCell ref="C477:D477"/>
    <mergeCell ref="J477:K477"/>
    <mergeCell ref="Q477:R477"/>
    <mergeCell ref="B478:B486"/>
    <mergeCell ref="I478:I486"/>
    <mergeCell ref="P478:P486"/>
    <mergeCell ref="Q478:R478"/>
    <mergeCell ref="Q479:R479"/>
    <mergeCell ref="Q480:R480"/>
    <mergeCell ref="Q481:R481"/>
    <mergeCell ref="Q482:R482"/>
    <mergeCell ref="Q483:R483"/>
    <mergeCell ref="Q484:R484"/>
    <mergeCell ref="Q485:R485"/>
    <mergeCell ref="Q486:R486"/>
    <mergeCell ref="C467:D467"/>
    <mergeCell ref="J467:K467"/>
    <mergeCell ref="Q467:R467"/>
    <mergeCell ref="B468:B476"/>
    <mergeCell ref="I468:I476"/>
    <mergeCell ref="P468:P476"/>
    <mergeCell ref="Q468:R468"/>
    <mergeCell ref="Q469:R469"/>
    <mergeCell ref="Q470:R470"/>
    <mergeCell ref="Q471:R471"/>
    <mergeCell ref="Q472:R472"/>
    <mergeCell ref="Q473:R473"/>
    <mergeCell ref="Q474:R474"/>
    <mergeCell ref="Q475:R475"/>
    <mergeCell ref="Q476:R476"/>
    <mergeCell ref="C497:D497"/>
    <mergeCell ref="J497:K497"/>
    <mergeCell ref="Q497:R497"/>
    <mergeCell ref="B498:B506"/>
    <mergeCell ref="I498:I506"/>
    <mergeCell ref="P498:P506"/>
    <mergeCell ref="Q498:R498"/>
    <mergeCell ref="Q499:R499"/>
    <mergeCell ref="Q500:R500"/>
    <mergeCell ref="Q501:R501"/>
    <mergeCell ref="Q502:R502"/>
    <mergeCell ref="Q503:R503"/>
    <mergeCell ref="Q504:R504"/>
    <mergeCell ref="Q505:R505"/>
    <mergeCell ref="Q506:R506"/>
    <mergeCell ref="C487:D487"/>
    <mergeCell ref="J487:K487"/>
    <mergeCell ref="Q487:R487"/>
    <mergeCell ref="B488:B496"/>
    <mergeCell ref="I488:I496"/>
    <mergeCell ref="P488:P496"/>
    <mergeCell ref="Q488:R488"/>
    <mergeCell ref="Q489:R489"/>
    <mergeCell ref="Q490:R490"/>
    <mergeCell ref="Q491:R491"/>
    <mergeCell ref="Q492:R492"/>
    <mergeCell ref="Q493:R493"/>
    <mergeCell ref="Q494:R494"/>
    <mergeCell ref="Q495:R495"/>
    <mergeCell ref="Q496:R496"/>
    <mergeCell ref="C517:D517"/>
    <mergeCell ref="J517:K517"/>
    <mergeCell ref="Q517:R517"/>
    <mergeCell ref="B518:B526"/>
    <mergeCell ref="I518:I526"/>
    <mergeCell ref="P518:P526"/>
    <mergeCell ref="Q518:R518"/>
    <mergeCell ref="Q519:R519"/>
    <mergeCell ref="Q520:R520"/>
    <mergeCell ref="Q521:R521"/>
    <mergeCell ref="Q522:R522"/>
    <mergeCell ref="Q523:R523"/>
    <mergeCell ref="Q524:R524"/>
    <mergeCell ref="Q525:R525"/>
    <mergeCell ref="Q526:R526"/>
    <mergeCell ref="C507:D507"/>
    <mergeCell ref="J507:K507"/>
    <mergeCell ref="Q507:R507"/>
    <mergeCell ref="B508:B516"/>
    <mergeCell ref="I508:I516"/>
    <mergeCell ref="P508:P516"/>
    <mergeCell ref="Q508:R508"/>
    <mergeCell ref="Q509:R509"/>
    <mergeCell ref="Q510:R510"/>
    <mergeCell ref="Q511:R511"/>
    <mergeCell ref="Q512:R512"/>
    <mergeCell ref="Q513:R513"/>
    <mergeCell ref="Q514:R514"/>
    <mergeCell ref="Q515:R515"/>
    <mergeCell ref="Q516:R516"/>
    <mergeCell ref="C537:D537"/>
    <mergeCell ref="J537:K537"/>
    <mergeCell ref="Q537:R537"/>
    <mergeCell ref="B538:B546"/>
    <mergeCell ref="I538:I546"/>
    <mergeCell ref="P538:P546"/>
    <mergeCell ref="Q538:R538"/>
    <mergeCell ref="Q539:R539"/>
    <mergeCell ref="Q540:R540"/>
    <mergeCell ref="Q541:R541"/>
    <mergeCell ref="Q542:R542"/>
    <mergeCell ref="Q543:R543"/>
    <mergeCell ref="Q544:R544"/>
    <mergeCell ref="Q545:R545"/>
    <mergeCell ref="Q546:R546"/>
    <mergeCell ref="C527:D527"/>
    <mergeCell ref="J527:K527"/>
    <mergeCell ref="Q527:R527"/>
    <mergeCell ref="B528:B536"/>
    <mergeCell ref="I528:I536"/>
    <mergeCell ref="P528:P536"/>
    <mergeCell ref="Q528:R528"/>
    <mergeCell ref="Q529:R529"/>
    <mergeCell ref="Q530:R530"/>
    <mergeCell ref="Q531:R531"/>
    <mergeCell ref="Q532:R532"/>
    <mergeCell ref="Q533:R533"/>
    <mergeCell ref="Q534:R534"/>
    <mergeCell ref="Q535:R535"/>
    <mergeCell ref="Q536:R536"/>
    <mergeCell ref="C557:D557"/>
    <mergeCell ref="J557:K557"/>
    <mergeCell ref="Q557:R557"/>
    <mergeCell ref="B558:B566"/>
    <mergeCell ref="I558:I566"/>
    <mergeCell ref="P558:P566"/>
    <mergeCell ref="Q558:R558"/>
    <mergeCell ref="Q559:R559"/>
    <mergeCell ref="Q560:R560"/>
    <mergeCell ref="Q561:R561"/>
    <mergeCell ref="Q562:R562"/>
    <mergeCell ref="Q563:R563"/>
    <mergeCell ref="Q564:R564"/>
    <mergeCell ref="Q565:R565"/>
    <mergeCell ref="Q566:R566"/>
    <mergeCell ref="C547:D547"/>
    <mergeCell ref="J547:K547"/>
    <mergeCell ref="Q547:R547"/>
    <mergeCell ref="B548:B556"/>
    <mergeCell ref="I548:I556"/>
    <mergeCell ref="P548:P556"/>
    <mergeCell ref="Q548:R548"/>
    <mergeCell ref="Q549:R549"/>
    <mergeCell ref="Q550:R550"/>
    <mergeCell ref="Q551:R551"/>
    <mergeCell ref="Q552:R552"/>
    <mergeCell ref="Q553:R553"/>
    <mergeCell ref="Q554:R554"/>
    <mergeCell ref="Q555:R555"/>
    <mergeCell ref="Q556:R556"/>
    <mergeCell ref="C577:D577"/>
    <mergeCell ref="J577:K577"/>
    <mergeCell ref="Q577:R577"/>
    <mergeCell ref="B578:B586"/>
    <mergeCell ref="I578:I586"/>
    <mergeCell ref="P578:P586"/>
    <mergeCell ref="Q578:R578"/>
    <mergeCell ref="Q579:R579"/>
    <mergeCell ref="Q580:R580"/>
    <mergeCell ref="Q581:R581"/>
    <mergeCell ref="Q582:R582"/>
    <mergeCell ref="Q583:R583"/>
    <mergeCell ref="Q584:R584"/>
    <mergeCell ref="Q585:R585"/>
    <mergeCell ref="Q586:R586"/>
    <mergeCell ref="C567:D567"/>
    <mergeCell ref="J567:K567"/>
    <mergeCell ref="Q567:R567"/>
    <mergeCell ref="B568:B576"/>
    <mergeCell ref="I568:I576"/>
    <mergeCell ref="P568:P576"/>
    <mergeCell ref="Q568:R568"/>
    <mergeCell ref="Q569:R569"/>
    <mergeCell ref="Q570:R570"/>
    <mergeCell ref="Q571:R571"/>
    <mergeCell ref="Q572:R572"/>
    <mergeCell ref="Q573:R573"/>
    <mergeCell ref="Q574:R574"/>
    <mergeCell ref="Q575:R575"/>
    <mergeCell ref="Q576:R576"/>
    <mergeCell ref="C597:D597"/>
    <mergeCell ref="J597:K597"/>
    <mergeCell ref="Q597:R597"/>
    <mergeCell ref="B598:B606"/>
    <mergeCell ref="I598:I606"/>
    <mergeCell ref="P598:P606"/>
    <mergeCell ref="Q598:R598"/>
    <mergeCell ref="Q599:R599"/>
    <mergeCell ref="Q600:R600"/>
    <mergeCell ref="Q601:R601"/>
    <mergeCell ref="Q602:R602"/>
    <mergeCell ref="Q603:R603"/>
    <mergeCell ref="Q604:R604"/>
    <mergeCell ref="Q605:R605"/>
    <mergeCell ref="Q606:R606"/>
    <mergeCell ref="C587:D587"/>
    <mergeCell ref="J587:K587"/>
    <mergeCell ref="Q587:R587"/>
    <mergeCell ref="B588:B596"/>
    <mergeCell ref="I588:I596"/>
    <mergeCell ref="P588:P596"/>
    <mergeCell ref="Q588:R588"/>
    <mergeCell ref="Q589:R589"/>
    <mergeCell ref="Q590:R590"/>
    <mergeCell ref="Q591:R591"/>
    <mergeCell ref="Q592:R592"/>
    <mergeCell ref="Q593:R593"/>
    <mergeCell ref="Q594:R594"/>
    <mergeCell ref="Q595:R595"/>
    <mergeCell ref="Q596:R596"/>
    <mergeCell ref="C617:D617"/>
    <mergeCell ref="J617:K617"/>
    <mergeCell ref="Q617:R617"/>
    <mergeCell ref="B618:B626"/>
    <mergeCell ref="I618:I626"/>
    <mergeCell ref="P618:P626"/>
    <mergeCell ref="Q618:R618"/>
    <mergeCell ref="Q619:R619"/>
    <mergeCell ref="Q620:R620"/>
    <mergeCell ref="Q621:R621"/>
    <mergeCell ref="Q622:R622"/>
    <mergeCell ref="Q623:R623"/>
    <mergeCell ref="Q624:R624"/>
    <mergeCell ref="Q625:R625"/>
    <mergeCell ref="Q626:R626"/>
    <mergeCell ref="C607:D607"/>
    <mergeCell ref="J607:K607"/>
    <mergeCell ref="Q607:R607"/>
    <mergeCell ref="B608:B616"/>
    <mergeCell ref="I608:I616"/>
    <mergeCell ref="P608:P616"/>
    <mergeCell ref="Q608:R608"/>
    <mergeCell ref="Q609:R609"/>
    <mergeCell ref="Q610:R610"/>
    <mergeCell ref="Q611:R611"/>
    <mergeCell ref="Q612:R612"/>
    <mergeCell ref="Q613:R613"/>
    <mergeCell ref="Q614:R614"/>
    <mergeCell ref="Q615:R615"/>
    <mergeCell ref="Q616:R616"/>
    <mergeCell ref="C637:D637"/>
    <mergeCell ref="J637:K637"/>
    <mergeCell ref="Q637:R637"/>
    <mergeCell ref="B638:B646"/>
    <mergeCell ref="I638:I646"/>
    <mergeCell ref="P638:P646"/>
    <mergeCell ref="Q638:R638"/>
    <mergeCell ref="Q639:R639"/>
    <mergeCell ref="Q640:R640"/>
    <mergeCell ref="Q641:R641"/>
    <mergeCell ref="Q642:R642"/>
    <mergeCell ref="Q643:R643"/>
    <mergeCell ref="Q644:R644"/>
    <mergeCell ref="Q645:R645"/>
    <mergeCell ref="Q646:R646"/>
    <mergeCell ref="C627:D627"/>
    <mergeCell ref="J627:K627"/>
    <mergeCell ref="Q627:R627"/>
    <mergeCell ref="B628:B636"/>
    <mergeCell ref="I628:I636"/>
    <mergeCell ref="P628:P636"/>
    <mergeCell ref="Q628:R628"/>
    <mergeCell ref="Q629:R629"/>
    <mergeCell ref="Q630:R630"/>
    <mergeCell ref="Q631:R631"/>
    <mergeCell ref="Q632:R632"/>
    <mergeCell ref="Q633:R633"/>
    <mergeCell ref="Q634:R634"/>
    <mergeCell ref="Q635:R635"/>
    <mergeCell ref="Q636:R636"/>
    <mergeCell ref="C657:D657"/>
    <mergeCell ref="J657:K657"/>
    <mergeCell ref="Q657:R657"/>
    <mergeCell ref="B658:B666"/>
    <mergeCell ref="I658:I666"/>
    <mergeCell ref="P658:P666"/>
    <mergeCell ref="Q658:R658"/>
    <mergeCell ref="Q659:R659"/>
    <mergeCell ref="Q660:R660"/>
    <mergeCell ref="Q661:R661"/>
    <mergeCell ref="Q662:R662"/>
    <mergeCell ref="Q663:R663"/>
    <mergeCell ref="Q664:R664"/>
    <mergeCell ref="Q665:R665"/>
    <mergeCell ref="Q666:R666"/>
    <mergeCell ref="C647:D647"/>
    <mergeCell ref="J647:K647"/>
    <mergeCell ref="Q647:R647"/>
    <mergeCell ref="B648:B656"/>
    <mergeCell ref="I648:I656"/>
    <mergeCell ref="P648:P656"/>
    <mergeCell ref="Q648:R648"/>
    <mergeCell ref="Q649:R649"/>
    <mergeCell ref="Q650:R650"/>
    <mergeCell ref="Q651:R651"/>
    <mergeCell ref="Q652:R652"/>
    <mergeCell ref="Q653:R653"/>
    <mergeCell ref="Q654:R654"/>
    <mergeCell ref="Q655:R655"/>
    <mergeCell ref="Q656:R656"/>
    <mergeCell ref="C677:D677"/>
    <mergeCell ref="J677:K677"/>
    <mergeCell ref="Q677:R677"/>
    <mergeCell ref="B678:B686"/>
    <mergeCell ref="I678:I686"/>
    <mergeCell ref="P678:P686"/>
    <mergeCell ref="Q678:R678"/>
    <mergeCell ref="Q679:R679"/>
    <mergeCell ref="Q680:R680"/>
    <mergeCell ref="Q681:R681"/>
    <mergeCell ref="Q682:R682"/>
    <mergeCell ref="Q683:R683"/>
    <mergeCell ref="Q684:R684"/>
    <mergeCell ref="Q685:R685"/>
    <mergeCell ref="Q686:R686"/>
    <mergeCell ref="C667:D667"/>
    <mergeCell ref="J667:K667"/>
    <mergeCell ref="Q667:R667"/>
    <mergeCell ref="B668:B676"/>
    <mergeCell ref="I668:I676"/>
    <mergeCell ref="P668:P676"/>
    <mergeCell ref="Q668:R668"/>
    <mergeCell ref="Q669:R669"/>
    <mergeCell ref="Q670:R670"/>
    <mergeCell ref="Q671:R671"/>
    <mergeCell ref="Q672:R672"/>
    <mergeCell ref="Q673:R673"/>
    <mergeCell ref="Q674:R674"/>
    <mergeCell ref="Q675:R675"/>
    <mergeCell ref="Q676:R676"/>
    <mergeCell ref="C697:D697"/>
    <mergeCell ref="J697:K697"/>
    <mergeCell ref="Q697:R697"/>
    <mergeCell ref="B698:B706"/>
    <mergeCell ref="I698:I706"/>
    <mergeCell ref="P698:P706"/>
    <mergeCell ref="Q698:R698"/>
    <mergeCell ref="Q699:R699"/>
    <mergeCell ref="Q700:R700"/>
    <mergeCell ref="Q701:R701"/>
    <mergeCell ref="Q702:R702"/>
    <mergeCell ref="Q703:R703"/>
    <mergeCell ref="Q704:R704"/>
    <mergeCell ref="Q705:R705"/>
    <mergeCell ref="Q706:R706"/>
    <mergeCell ref="C687:D687"/>
    <mergeCell ref="J687:K687"/>
    <mergeCell ref="Q687:R687"/>
    <mergeCell ref="B688:B696"/>
    <mergeCell ref="I688:I696"/>
    <mergeCell ref="P688:P696"/>
    <mergeCell ref="Q688:R688"/>
    <mergeCell ref="Q689:R689"/>
    <mergeCell ref="Q690:R690"/>
    <mergeCell ref="Q691:R691"/>
    <mergeCell ref="Q692:R692"/>
    <mergeCell ref="Q693:R693"/>
    <mergeCell ref="Q694:R694"/>
    <mergeCell ref="Q695:R695"/>
    <mergeCell ref="Q696:R696"/>
    <mergeCell ref="C717:D717"/>
    <mergeCell ref="J717:K717"/>
    <mergeCell ref="Q717:R717"/>
    <mergeCell ref="B718:B726"/>
    <mergeCell ref="I718:I726"/>
    <mergeCell ref="P718:P726"/>
    <mergeCell ref="Q718:R718"/>
    <mergeCell ref="Q719:R719"/>
    <mergeCell ref="Q720:R720"/>
    <mergeCell ref="Q721:R721"/>
    <mergeCell ref="Q722:R722"/>
    <mergeCell ref="Q723:R723"/>
    <mergeCell ref="Q724:R724"/>
    <mergeCell ref="Q725:R725"/>
    <mergeCell ref="Q726:R726"/>
    <mergeCell ref="C707:D707"/>
    <mergeCell ref="J707:K707"/>
    <mergeCell ref="Q707:R707"/>
    <mergeCell ref="B708:B716"/>
    <mergeCell ref="I708:I716"/>
    <mergeCell ref="P708:P716"/>
    <mergeCell ref="Q708:R708"/>
    <mergeCell ref="Q709:R709"/>
    <mergeCell ref="Q710:R710"/>
    <mergeCell ref="Q711:R711"/>
    <mergeCell ref="Q712:R712"/>
    <mergeCell ref="Q713:R713"/>
    <mergeCell ref="Q714:R714"/>
    <mergeCell ref="Q715:R715"/>
    <mergeCell ref="Q716:R716"/>
    <mergeCell ref="C737:D737"/>
    <mergeCell ref="J737:K737"/>
    <mergeCell ref="Q737:R737"/>
    <mergeCell ref="B738:B746"/>
    <mergeCell ref="I738:I746"/>
    <mergeCell ref="P738:P746"/>
    <mergeCell ref="Q738:R738"/>
    <mergeCell ref="Q739:R739"/>
    <mergeCell ref="Q740:R740"/>
    <mergeCell ref="Q741:R741"/>
    <mergeCell ref="Q742:R742"/>
    <mergeCell ref="Q743:R743"/>
    <mergeCell ref="Q744:R744"/>
    <mergeCell ref="Q745:R745"/>
    <mergeCell ref="Q746:R746"/>
    <mergeCell ref="C727:D727"/>
    <mergeCell ref="J727:K727"/>
    <mergeCell ref="Q727:R727"/>
    <mergeCell ref="B728:B736"/>
    <mergeCell ref="I728:I736"/>
    <mergeCell ref="P728:P736"/>
    <mergeCell ref="Q728:R728"/>
    <mergeCell ref="Q729:R729"/>
    <mergeCell ref="Q730:R730"/>
    <mergeCell ref="Q731:R731"/>
    <mergeCell ref="Q732:R732"/>
    <mergeCell ref="Q733:R733"/>
    <mergeCell ref="Q734:R734"/>
    <mergeCell ref="Q735:R735"/>
    <mergeCell ref="Q736:R736"/>
    <mergeCell ref="C757:D757"/>
    <mergeCell ref="J757:K757"/>
    <mergeCell ref="Q757:R757"/>
    <mergeCell ref="B758:B766"/>
    <mergeCell ref="I758:I766"/>
    <mergeCell ref="P758:P766"/>
    <mergeCell ref="Q758:R758"/>
    <mergeCell ref="Q759:R759"/>
    <mergeCell ref="Q760:R760"/>
    <mergeCell ref="Q761:R761"/>
    <mergeCell ref="Q762:R762"/>
    <mergeCell ref="Q763:R763"/>
    <mergeCell ref="Q764:R764"/>
    <mergeCell ref="Q765:R765"/>
    <mergeCell ref="Q766:R766"/>
    <mergeCell ref="C747:D747"/>
    <mergeCell ref="J747:K747"/>
    <mergeCell ref="Q747:R747"/>
    <mergeCell ref="B748:B756"/>
    <mergeCell ref="I748:I756"/>
    <mergeCell ref="P748:P756"/>
    <mergeCell ref="Q748:R748"/>
    <mergeCell ref="Q749:R749"/>
    <mergeCell ref="Q750:R750"/>
    <mergeCell ref="Q751:R751"/>
    <mergeCell ref="Q752:R752"/>
    <mergeCell ref="Q753:R753"/>
    <mergeCell ref="Q754:R754"/>
    <mergeCell ref="Q755:R755"/>
    <mergeCell ref="Q756:R756"/>
    <mergeCell ref="C777:D777"/>
    <mergeCell ref="J777:K777"/>
    <mergeCell ref="Q777:R777"/>
    <mergeCell ref="B778:B786"/>
    <mergeCell ref="I778:I786"/>
    <mergeCell ref="P778:P786"/>
    <mergeCell ref="Q778:R778"/>
    <mergeCell ref="Q779:R779"/>
    <mergeCell ref="Q780:R780"/>
    <mergeCell ref="Q781:R781"/>
    <mergeCell ref="Q782:R782"/>
    <mergeCell ref="Q783:R783"/>
    <mergeCell ref="Q784:R784"/>
    <mergeCell ref="Q785:R785"/>
    <mergeCell ref="Q786:R786"/>
    <mergeCell ref="C767:D767"/>
    <mergeCell ref="J767:K767"/>
    <mergeCell ref="Q767:R767"/>
    <mergeCell ref="B768:B776"/>
    <mergeCell ref="I768:I776"/>
    <mergeCell ref="P768:P776"/>
    <mergeCell ref="Q768:R768"/>
    <mergeCell ref="Q769:R769"/>
    <mergeCell ref="Q770:R770"/>
    <mergeCell ref="Q771:R771"/>
    <mergeCell ref="Q772:R772"/>
    <mergeCell ref="Q773:R773"/>
    <mergeCell ref="Q774:R774"/>
    <mergeCell ref="Q775:R775"/>
    <mergeCell ref="Q776:R776"/>
    <mergeCell ref="C797:D797"/>
    <mergeCell ref="J797:K797"/>
    <mergeCell ref="Q797:R797"/>
    <mergeCell ref="B798:B806"/>
    <mergeCell ref="I798:I806"/>
    <mergeCell ref="P798:P806"/>
    <mergeCell ref="Q798:R798"/>
    <mergeCell ref="Q799:R799"/>
    <mergeCell ref="Q800:R800"/>
    <mergeCell ref="Q801:R801"/>
    <mergeCell ref="Q802:R802"/>
    <mergeCell ref="Q803:R803"/>
    <mergeCell ref="Q804:R804"/>
    <mergeCell ref="Q805:R805"/>
    <mergeCell ref="Q806:R806"/>
    <mergeCell ref="C787:D787"/>
    <mergeCell ref="J787:K787"/>
    <mergeCell ref="Q787:R787"/>
    <mergeCell ref="B788:B796"/>
    <mergeCell ref="I788:I796"/>
    <mergeCell ref="P788:P796"/>
    <mergeCell ref="Q788:R788"/>
    <mergeCell ref="Q789:R789"/>
    <mergeCell ref="Q790:R790"/>
    <mergeCell ref="Q791:R791"/>
    <mergeCell ref="Q792:R792"/>
    <mergeCell ref="Q793:R793"/>
    <mergeCell ref="Q794:R794"/>
    <mergeCell ref="Q795:R795"/>
    <mergeCell ref="Q796:R796"/>
  </mergeCells>
  <phoneticPr fontId="1"/>
  <conditionalFormatting sqref="B7:H7">
    <cfRule type="expression" dxfId="373" priority="678">
      <formula>$I$8="中止"</formula>
    </cfRule>
    <cfRule type="expression" dxfId="372" priority="680">
      <formula>$I$8="変更"</formula>
    </cfRule>
  </conditionalFormatting>
  <conditionalFormatting sqref="B17:H17">
    <cfRule type="expression" dxfId="371" priority="677">
      <formula>$I$18="中止"</formula>
    </cfRule>
    <cfRule type="expression" dxfId="370" priority="679">
      <formula>$I$18="変更"</formula>
    </cfRule>
  </conditionalFormatting>
  <conditionalFormatting sqref="B27:H27">
    <cfRule type="expression" dxfId="369" priority="675">
      <formula>$I$28="中止"</formula>
    </cfRule>
    <cfRule type="expression" dxfId="368" priority="676">
      <formula>$I$28="変更"</formula>
    </cfRule>
  </conditionalFormatting>
  <conditionalFormatting sqref="B37:H37">
    <cfRule type="expression" dxfId="367" priority="673">
      <formula>$I$38="中止"</formula>
    </cfRule>
    <cfRule type="expression" dxfId="366" priority="674">
      <formula>$I$38="変更"</formula>
    </cfRule>
  </conditionalFormatting>
  <conditionalFormatting sqref="B47:H47">
    <cfRule type="expression" dxfId="365" priority="671">
      <formula>$I$48="中止"</formula>
    </cfRule>
    <cfRule type="expression" dxfId="364" priority="672">
      <formula>$I$48="変更"</formula>
    </cfRule>
  </conditionalFormatting>
  <conditionalFormatting sqref="B57:H57">
    <cfRule type="expression" dxfId="363" priority="669">
      <formula>$I$58="中止"</formula>
    </cfRule>
    <cfRule type="expression" dxfId="362" priority="670">
      <formula>$I$58="変更"</formula>
    </cfRule>
  </conditionalFormatting>
  <conditionalFormatting sqref="B67:H67">
    <cfRule type="expression" dxfId="361" priority="667">
      <formula>$I$68="中止"</formula>
    </cfRule>
    <cfRule type="expression" dxfId="360" priority="668">
      <formula>$I$68="変更"</formula>
    </cfRule>
  </conditionalFormatting>
  <conditionalFormatting sqref="B77:H77">
    <cfRule type="expression" dxfId="359" priority="665">
      <formula>$I$78="中止"</formula>
    </cfRule>
    <cfRule type="expression" dxfId="358" priority="666">
      <formula>$I$78="変更"</formula>
    </cfRule>
  </conditionalFormatting>
  <conditionalFormatting sqref="B87:H87">
    <cfRule type="expression" dxfId="357" priority="663">
      <formula>$I$88="中止"</formula>
    </cfRule>
    <cfRule type="expression" dxfId="356" priority="664">
      <formula>$I$88="変更"</formula>
    </cfRule>
  </conditionalFormatting>
  <conditionalFormatting sqref="B97:H97">
    <cfRule type="expression" dxfId="355" priority="661">
      <formula>$I$98="中止"</formula>
    </cfRule>
    <cfRule type="expression" dxfId="354" priority="662">
      <formula>$I$98="変更"</formula>
    </cfRule>
  </conditionalFormatting>
  <conditionalFormatting sqref="B107:H107">
    <cfRule type="expression" dxfId="353" priority="659">
      <formula>$I$108="中止"</formula>
    </cfRule>
    <cfRule type="expression" dxfId="352" priority="660">
      <formula>$I$108="変更"</formula>
    </cfRule>
  </conditionalFormatting>
  <conditionalFormatting sqref="B117:H117">
    <cfRule type="expression" dxfId="351" priority="657">
      <formula>$I$118="中止"</formula>
    </cfRule>
    <cfRule type="expression" dxfId="350" priority="658">
      <formula>$I$118="変更"</formula>
    </cfRule>
  </conditionalFormatting>
  <conditionalFormatting sqref="B127:H127">
    <cfRule type="expression" dxfId="349" priority="655">
      <formula>$I$128="中止"</formula>
    </cfRule>
    <cfRule type="expression" dxfId="348" priority="656">
      <formula>$I$128="変更"</formula>
    </cfRule>
  </conditionalFormatting>
  <conditionalFormatting sqref="B137:H137">
    <cfRule type="expression" dxfId="347" priority="653">
      <formula>$I$138="中止"</formula>
    </cfRule>
    <cfRule type="expression" dxfId="346" priority="654">
      <formula>$I$138="変更"</formula>
    </cfRule>
  </conditionalFormatting>
  <conditionalFormatting sqref="B147:H147">
    <cfRule type="expression" dxfId="345" priority="651">
      <formula>$I$148="中止"</formula>
    </cfRule>
    <cfRule type="expression" dxfId="344" priority="652">
      <formula>$I$148="変更"</formula>
    </cfRule>
  </conditionalFormatting>
  <conditionalFormatting sqref="B157:H157">
    <cfRule type="expression" dxfId="343" priority="649">
      <formula>$I$158="中止"</formula>
    </cfRule>
    <cfRule type="expression" dxfId="342" priority="650">
      <formula>$I$158="変更"</formula>
    </cfRule>
  </conditionalFormatting>
  <conditionalFormatting sqref="B167:H167">
    <cfRule type="expression" dxfId="341" priority="647">
      <formula>$I$168="中止"</formula>
    </cfRule>
    <cfRule type="expression" dxfId="340" priority="648">
      <formula>$I$168="変更"</formula>
    </cfRule>
  </conditionalFormatting>
  <conditionalFormatting sqref="B177:H177">
    <cfRule type="expression" dxfId="339" priority="645">
      <formula>$I$178="中止"</formula>
    </cfRule>
    <cfRule type="expression" dxfId="338" priority="646">
      <formula>$I$178="変更"</formula>
    </cfRule>
  </conditionalFormatting>
  <conditionalFormatting sqref="B187:H187">
    <cfRule type="expression" dxfId="337" priority="643">
      <formula>$I$188="中止"</formula>
    </cfRule>
    <cfRule type="expression" dxfId="336" priority="644">
      <formula>$I$188="変更"</formula>
    </cfRule>
  </conditionalFormatting>
  <conditionalFormatting sqref="B197:H197">
    <cfRule type="expression" dxfId="335" priority="641">
      <formula>$I$198="中止"</formula>
    </cfRule>
    <cfRule type="expression" dxfId="334" priority="642">
      <formula>$I$198="変更"</formula>
    </cfRule>
  </conditionalFormatting>
  <conditionalFormatting sqref="B207:H207">
    <cfRule type="expression" dxfId="333" priority="283">
      <formula>$I$208="中止"</formula>
    </cfRule>
    <cfRule type="expression" dxfId="332" priority="284">
      <formula>$I$208="変更"</formula>
    </cfRule>
  </conditionalFormatting>
  <conditionalFormatting sqref="B217:H217">
    <cfRule type="expression" dxfId="331" priority="279">
      <formula>$I$218="中止"</formula>
    </cfRule>
    <cfRule type="expression" dxfId="330" priority="280">
      <formula>$I$218="変更"</formula>
    </cfRule>
  </conditionalFormatting>
  <conditionalFormatting sqref="B227:H227">
    <cfRule type="expression" dxfId="329" priority="277">
      <formula>$I$228="中止"</formula>
    </cfRule>
    <cfRule type="expression" dxfId="328" priority="278">
      <formula>$I$228="変更"</formula>
    </cfRule>
  </conditionalFormatting>
  <conditionalFormatting sqref="B237:H237">
    <cfRule type="expression" dxfId="327" priority="275">
      <formula>$I$238="中止"</formula>
    </cfRule>
    <cfRule type="expression" dxfId="326" priority="276">
      <formula>$I$238="変更"</formula>
    </cfRule>
  </conditionalFormatting>
  <conditionalFormatting sqref="B247:H247">
    <cfRule type="expression" dxfId="325" priority="273">
      <formula>$I$248="中止"</formula>
    </cfRule>
    <cfRule type="expression" dxfId="324" priority="274">
      <formula>$I$248="変更"</formula>
    </cfRule>
  </conditionalFormatting>
  <conditionalFormatting sqref="B257:H257">
    <cfRule type="expression" dxfId="323" priority="271">
      <formula>$I$258="中止"</formula>
    </cfRule>
    <cfRule type="expression" dxfId="322" priority="272">
      <formula>$I$258="変更"</formula>
    </cfRule>
  </conditionalFormatting>
  <conditionalFormatting sqref="B267:H267">
    <cfRule type="expression" dxfId="321" priority="269">
      <formula>$I$268="中止"</formula>
    </cfRule>
    <cfRule type="expression" dxfId="320" priority="270">
      <formula>$I$268="変更"</formula>
    </cfRule>
  </conditionalFormatting>
  <conditionalFormatting sqref="B277:H277">
    <cfRule type="expression" dxfId="319" priority="267">
      <formula>$I$278="中止"</formula>
    </cfRule>
    <cfRule type="expression" dxfId="318" priority="268">
      <formula>$I$278="変更"</formula>
    </cfRule>
  </conditionalFormatting>
  <conditionalFormatting sqref="B287:H287">
    <cfRule type="expression" dxfId="317" priority="265">
      <formula>$I$288="中止"</formula>
    </cfRule>
    <cfRule type="expression" dxfId="316" priority="266">
      <formula>$I$288="変更"</formula>
    </cfRule>
  </conditionalFormatting>
  <conditionalFormatting sqref="B297:H297">
    <cfRule type="expression" dxfId="315" priority="263">
      <formula>$I$298="中止"</formula>
    </cfRule>
    <cfRule type="expression" dxfId="314" priority="264">
      <formula>$I$298="変更"</formula>
    </cfRule>
  </conditionalFormatting>
  <conditionalFormatting sqref="B307:H307">
    <cfRule type="expression" dxfId="313" priority="261">
      <formula>$I$308="中止"</formula>
    </cfRule>
    <cfRule type="expression" dxfId="312" priority="262">
      <formula>$I$308="変更"</formula>
    </cfRule>
  </conditionalFormatting>
  <conditionalFormatting sqref="B317:H317">
    <cfRule type="expression" dxfId="311" priority="257">
      <formula>$I$318="中止"</formula>
    </cfRule>
    <cfRule type="expression" dxfId="310" priority="258">
      <formula>$I$318="変更"</formula>
    </cfRule>
  </conditionalFormatting>
  <conditionalFormatting sqref="B327:H327">
    <cfRule type="expression" dxfId="309" priority="255">
      <formula>$I$328="中止"</formula>
    </cfRule>
    <cfRule type="expression" dxfId="308" priority="256">
      <formula>$I$328="変更"</formula>
    </cfRule>
  </conditionalFormatting>
  <conditionalFormatting sqref="B337:H337">
    <cfRule type="expression" dxfId="307" priority="253">
      <formula>$I$338="中止"</formula>
    </cfRule>
    <cfRule type="expression" dxfId="306" priority="254">
      <formula>$I$338="変更"</formula>
    </cfRule>
  </conditionalFormatting>
  <conditionalFormatting sqref="B347:H347">
    <cfRule type="expression" dxfId="305" priority="251">
      <formula>$I$348="中止"</formula>
    </cfRule>
    <cfRule type="expression" dxfId="304" priority="252">
      <formula>$I$348="変更"</formula>
    </cfRule>
  </conditionalFormatting>
  <conditionalFormatting sqref="B357:H357">
    <cfRule type="expression" dxfId="303" priority="249">
      <formula>$I$358="中止"</formula>
    </cfRule>
    <cfRule type="expression" dxfId="302" priority="250">
      <formula>$I$358="変更"</formula>
    </cfRule>
  </conditionalFormatting>
  <conditionalFormatting sqref="B367:H367">
    <cfRule type="expression" dxfId="301" priority="247">
      <formula>$I$368="中止"</formula>
    </cfRule>
    <cfRule type="expression" dxfId="300" priority="248">
      <formula>$I$368="変更"</formula>
    </cfRule>
  </conditionalFormatting>
  <conditionalFormatting sqref="B377:H377">
    <cfRule type="expression" dxfId="299" priority="245">
      <formula>$I$378="中止"</formula>
    </cfRule>
    <cfRule type="expression" dxfId="298" priority="246">
      <formula>$I$378="変更"</formula>
    </cfRule>
  </conditionalFormatting>
  <conditionalFormatting sqref="B387:H387">
    <cfRule type="expression" dxfId="297" priority="243">
      <formula>$I$388="中止"</formula>
    </cfRule>
    <cfRule type="expression" dxfId="296" priority="244">
      <formula>$I$388="変更"</formula>
    </cfRule>
  </conditionalFormatting>
  <conditionalFormatting sqref="B397:H397">
    <cfRule type="expression" dxfId="295" priority="241">
      <formula>$I$398="中止"</formula>
    </cfRule>
    <cfRule type="expression" dxfId="294" priority="242">
      <formula>$I$398="変更"</formula>
    </cfRule>
  </conditionalFormatting>
  <conditionalFormatting sqref="B407:H407">
    <cfRule type="expression" dxfId="293" priority="239">
      <formula>$I$408="中止"</formula>
    </cfRule>
    <cfRule type="expression" dxfId="292" priority="240">
      <formula>$I$408="変更"</formula>
    </cfRule>
  </conditionalFormatting>
  <conditionalFormatting sqref="B417:H417">
    <cfRule type="expression" dxfId="291" priority="237">
      <formula>$I$418="中止"</formula>
    </cfRule>
    <cfRule type="expression" dxfId="290" priority="238">
      <formula>$I$418="変更"</formula>
    </cfRule>
  </conditionalFormatting>
  <conditionalFormatting sqref="B427:H427">
    <cfRule type="expression" dxfId="289" priority="235">
      <formula>$I$428="中止"</formula>
    </cfRule>
    <cfRule type="expression" dxfId="288" priority="236">
      <formula>$I$428="変更"</formula>
    </cfRule>
  </conditionalFormatting>
  <conditionalFormatting sqref="B437:H437">
    <cfRule type="expression" dxfId="287" priority="233">
      <formula>$I$438="中止"</formula>
    </cfRule>
    <cfRule type="expression" dxfId="286" priority="234">
      <formula>$I$438="変更"</formula>
    </cfRule>
  </conditionalFormatting>
  <conditionalFormatting sqref="B447:H447">
    <cfRule type="expression" dxfId="285" priority="231">
      <formula>$I$448="中止"</formula>
    </cfRule>
    <cfRule type="expression" dxfId="284" priority="232">
      <formula>$I$448="変更"</formula>
    </cfRule>
  </conditionalFormatting>
  <conditionalFormatting sqref="B457:H457">
    <cfRule type="expression" dxfId="283" priority="229">
      <formula>$I$458="中止"</formula>
    </cfRule>
    <cfRule type="expression" dxfId="282" priority="230">
      <formula>$I$458="変更"</formula>
    </cfRule>
  </conditionalFormatting>
  <conditionalFormatting sqref="B467:H467">
    <cfRule type="expression" dxfId="281" priority="227">
      <formula>$I$468="中止"</formula>
    </cfRule>
    <cfRule type="expression" dxfId="280" priority="228">
      <formula>$I$468="変更"</formula>
    </cfRule>
  </conditionalFormatting>
  <conditionalFormatting sqref="B477:H477">
    <cfRule type="expression" dxfId="279" priority="225">
      <formula>$I$478="中止"</formula>
    </cfRule>
    <cfRule type="expression" dxfId="278" priority="226">
      <formula>$I$478="変更"</formula>
    </cfRule>
  </conditionalFormatting>
  <conditionalFormatting sqref="B487:H487">
    <cfRule type="expression" dxfId="277" priority="223">
      <formula>$I$488="中止"</formula>
    </cfRule>
    <cfRule type="expression" dxfId="276" priority="224">
      <formula>$I$488="変更"</formula>
    </cfRule>
  </conditionalFormatting>
  <conditionalFormatting sqref="B497:H497">
    <cfRule type="expression" dxfId="275" priority="221">
      <formula>$I$498="中止"</formula>
    </cfRule>
    <cfRule type="expression" dxfId="274" priority="222">
      <formula>$I$498="変更"</formula>
    </cfRule>
  </conditionalFormatting>
  <conditionalFormatting sqref="B507:H507">
    <cfRule type="expression" dxfId="273" priority="219">
      <formula>$I$508="中止"</formula>
    </cfRule>
    <cfRule type="expression" dxfId="272" priority="220">
      <formula>$I$508="変更"</formula>
    </cfRule>
  </conditionalFormatting>
  <conditionalFormatting sqref="B517:H517">
    <cfRule type="expression" dxfId="271" priority="217">
      <formula>$I$518="中止"</formula>
    </cfRule>
    <cfRule type="expression" dxfId="270" priority="218">
      <formula>$I$518="変更"</formula>
    </cfRule>
  </conditionalFormatting>
  <conditionalFormatting sqref="B527:H527">
    <cfRule type="expression" dxfId="269" priority="215">
      <formula>$I$528="中止"</formula>
    </cfRule>
    <cfRule type="expression" dxfId="268" priority="216">
      <formula>$I$528="変更"</formula>
    </cfRule>
  </conditionalFormatting>
  <conditionalFormatting sqref="B537:H537">
    <cfRule type="expression" dxfId="267" priority="213">
      <formula>$I$538="中止"</formula>
    </cfRule>
    <cfRule type="expression" dxfId="266" priority="214">
      <formula>$I$538="変更"</formula>
    </cfRule>
  </conditionalFormatting>
  <conditionalFormatting sqref="B547:H547">
    <cfRule type="expression" dxfId="265" priority="211">
      <formula>$I$548="中止"</formula>
    </cfRule>
    <cfRule type="expression" dxfId="264" priority="212">
      <formula>$I$548="変更"</formula>
    </cfRule>
  </conditionalFormatting>
  <conditionalFormatting sqref="B557:H557">
    <cfRule type="expression" dxfId="263" priority="209">
      <formula>$I$558="中止"</formula>
    </cfRule>
    <cfRule type="expression" dxfId="262" priority="210">
      <formula>$I$558="変更"</formula>
    </cfRule>
  </conditionalFormatting>
  <conditionalFormatting sqref="B567:H567">
    <cfRule type="expression" dxfId="261" priority="207">
      <formula>$I$568="中止"</formula>
    </cfRule>
    <cfRule type="expression" dxfId="260" priority="208">
      <formula>$I$568="変更"</formula>
    </cfRule>
  </conditionalFormatting>
  <conditionalFormatting sqref="B577:H577">
    <cfRule type="expression" dxfId="259" priority="205">
      <formula>$I$578="中止"</formula>
    </cfRule>
    <cfRule type="expression" dxfId="258" priority="206">
      <formula>$I$578="変更"</formula>
    </cfRule>
  </conditionalFormatting>
  <conditionalFormatting sqref="B587:H587">
    <cfRule type="expression" dxfId="257" priority="203">
      <formula>$I$588="中止"</formula>
    </cfRule>
    <cfRule type="expression" dxfId="256" priority="204">
      <formula>$I$588="変更"</formula>
    </cfRule>
  </conditionalFormatting>
  <conditionalFormatting sqref="B597:H597">
    <cfRule type="expression" dxfId="255" priority="201">
      <formula>$I$598="中止"</formula>
    </cfRule>
    <cfRule type="expression" dxfId="254" priority="202">
      <formula>$I$598="変更"</formula>
    </cfRule>
  </conditionalFormatting>
  <conditionalFormatting sqref="B607:H607">
    <cfRule type="expression" dxfId="253" priority="199">
      <formula>$I$608="中止"</formula>
    </cfRule>
    <cfRule type="expression" dxfId="252" priority="200">
      <formula>$I$608="変更"</formula>
    </cfRule>
  </conditionalFormatting>
  <conditionalFormatting sqref="B617:H617">
    <cfRule type="expression" dxfId="251" priority="197">
      <formula>$I$618="中止"</formula>
    </cfRule>
    <cfRule type="expression" dxfId="250" priority="198">
      <formula>$I$618="変更"</formula>
    </cfRule>
  </conditionalFormatting>
  <conditionalFormatting sqref="B627:H627">
    <cfRule type="expression" dxfId="249" priority="195">
      <formula>$I$628="中止"</formula>
    </cfRule>
    <cfRule type="expression" dxfId="248" priority="196">
      <formula>$I$628="変更"</formula>
    </cfRule>
  </conditionalFormatting>
  <conditionalFormatting sqref="B637:H637">
    <cfRule type="expression" dxfId="247" priority="193">
      <formula>$I$638="中止"</formula>
    </cfRule>
    <cfRule type="expression" dxfId="246" priority="194">
      <formula>$I$638="変更"</formula>
    </cfRule>
  </conditionalFormatting>
  <conditionalFormatting sqref="B647:H647">
    <cfRule type="expression" dxfId="245" priority="191">
      <formula>$I$648="中止"</formula>
    </cfRule>
    <cfRule type="expression" dxfId="244" priority="192">
      <formula>$I$648="変更"</formula>
    </cfRule>
  </conditionalFormatting>
  <conditionalFormatting sqref="B657:H657">
    <cfRule type="expression" dxfId="243" priority="189">
      <formula>$I$658="中止"</formula>
    </cfRule>
    <cfRule type="expression" dxfId="242" priority="190">
      <formula>$I$658="変更"</formula>
    </cfRule>
  </conditionalFormatting>
  <conditionalFormatting sqref="B667:H667">
    <cfRule type="expression" dxfId="241" priority="187">
      <formula>$I$668="中止"</formula>
    </cfRule>
    <cfRule type="expression" dxfId="240" priority="188">
      <formula>$I$668="変更"</formula>
    </cfRule>
  </conditionalFormatting>
  <conditionalFormatting sqref="B677:H677">
    <cfRule type="expression" dxfId="239" priority="185">
      <formula>$I$678="中止"</formula>
    </cfRule>
    <cfRule type="expression" dxfId="238" priority="186">
      <formula>$I$678="変更"</formula>
    </cfRule>
  </conditionalFormatting>
  <conditionalFormatting sqref="B687:H687">
    <cfRule type="expression" dxfId="237" priority="183">
      <formula>$I$688="中止"</formula>
    </cfRule>
    <cfRule type="expression" dxfId="236" priority="184">
      <formula>$I$688="変更"</formula>
    </cfRule>
  </conditionalFormatting>
  <conditionalFormatting sqref="B697:H697">
    <cfRule type="expression" dxfId="235" priority="181">
      <formula>$I$698="中止"</formula>
    </cfRule>
    <cfRule type="expression" dxfId="234" priority="182">
      <formula>$I$698="変更"</formula>
    </cfRule>
  </conditionalFormatting>
  <conditionalFormatting sqref="B707:H707">
    <cfRule type="expression" dxfId="233" priority="179">
      <formula>$I$708="中止"</formula>
    </cfRule>
    <cfRule type="expression" dxfId="232" priority="180">
      <formula>$I$708="変更"</formula>
    </cfRule>
  </conditionalFormatting>
  <conditionalFormatting sqref="B717:H717">
    <cfRule type="expression" dxfId="231" priority="177">
      <formula>$I$718="中止"</formula>
    </cfRule>
    <cfRule type="expression" dxfId="230" priority="178">
      <formula>$I$718="変更"</formula>
    </cfRule>
  </conditionalFormatting>
  <conditionalFormatting sqref="B727:H727">
    <cfRule type="expression" dxfId="229" priority="175">
      <formula>$I$728="中止"</formula>
    </cfRule>
    <cfRule type="expression" dxfId="228" priority="176">
      <formula>$I$728="変更"</formula>
    </cfRule>
  </conditionalFormatting>
  <conditionalFormatting sqref="B737:H737">
    <cfRule type="expression" dxfId="227" priority="173">
      <formula>$I$738="中止"</formula>
    </cfRule>
    <cfRule type="expression" dxfId="226" priority="174">
      <formula>$I$738="変更"</formula>
    </cfRule>
  </conditionalFormatting>
  <conditionalFormatting sqref="B747:H747">
    <cfRule type="expression" dxfId="225" priority="171">
      <formula>$I$748="中止"</formula>
    </cfRule>
    <cfRule type="expression" dxfId="224" priority="172">
      <formula>$I$748="変更"</formula>
    </cfRule>
  </conditionalFormatting>
  <conditionalFormatting sqref="B757:H757">
    <cfRule type="expression" dxfId="223" priority="169">
      <formula>$I$758="中止"</formula>
    </cfRule>
    <cfRule type="expression" dxfId="222" priority="170">
      <formula>$I$758="変更"</formula>
    </cfRule>
  </conditionalFormatting>
  <conditionalFormatting sqref="B767:H767">
    <cfRule type="expression" dxfId="221" priority="167">
      <formula>$I$768="中止"</formula>
    </cfRule>
    <cfRule type="expression" dxfId="220" priority="168">
      <formula>$I$768="変更"</formula>
    </cfRule>
  </conditionalFormatting>
  <conditionalFormatting sqref="B777:H777">
    <cfRule type="expression" dxfId="219" priority="165">
      <formula>$I$778="中止"</formula>
    </cfRule>
    <cfRule type="expression" dxfId="218" priority="166">
      <formula>$I$778="変更"</formula>
    </cfRule>
  </conditionalFormatting>
  <conditionalFormatting sqref="B787:H787">
    <cfRule type="expression" dxfId="217" priority="163">
      <formula>$I$788="中止"</formula>
    </cfRule>
    <cfRule type="expression" dxfId="216" priority="164">
      <formula>$I$788="変更"</formula>
    </cfRule>
  </conditionalFormatting>
  <conditionalFormatting sqref="B797:H797">
    <cfRule type="expression" dxfId="215" priority="161">
      <formula>$I$798="中止"</formula>
    </cfRule>
    <cfRule type="expression" dxfId="214" priority="162">
      <formula>$I$798="変更"</formula>
    </cfRule>
  </conditionalFormatting>
  <conditionalFormatting sqref="I8:I16">
    <cfRule type="containsText" dxfId="213" priority="159" operator="containsText" text="中止">
      <formula>NOT(ISERROR(SEARCH("中止",I8)))</formula>
    </cfRule>
    <cfRule type="containsText" dxfId="212" priority="160" operator="containsText" text="変更">
      <formula>NOT(ISERROR(SEARCH("変更",I8)))</formula>
    </cfRule>
  </conditionalFormatting>
  <conditionalFormatting sqref="I18:I26">
    <cfRule type="containsText" dxfId="211" priority="157" operator="containsText" text="中止">
      <formula>NOT(ISERROR(SEARCH("中止",I18)))</formula>
    </cfRule>
    <cfRule type="containsText" dxfId="210" priority="158" operator="containsText" text="変更">
      <formula>NOT(ISERROR(SEARCH("変更",I18)))</formula>
    </cfRule>
  </conditionalFormatting>
  <conditionalFormatting sqref="I28:I36">
    <cfRule type="containsText" dxfId="209" priority="155" operator="containsText" text="中止">
      <formula>NOT(ISERROR(SEARCH("中止",I28)))</formula>
    </cfRule>
    <cfRule type="containsText" dxfId="208" priority="156" operator="containsText" text="変更">
      <formula>NOT(ISERROR(SEARCH("変更",I28)))</formula>
    </cfRule>
  </conditionalFormatting>
  <conditionalFormatting sqref="I38:I46">
    <cfRule type="containsText" dxfId="207" priority="153" operator="containsText" text="中止">
      <formula>NOT(ISERROR(SEARCH("中止",I38)))</formula>
    </cfRule>
    <cfRule type="containsText" dxfId="206" priority="154" operator="containsText" text="変更">
      <formula>NOT(ISERROR(SEARCH("変更",I38)))</formula>
    </cfRule>
  </conditionalFormatting>
  <conditionalFormatting sqref="I48:I56">
    <cfRule type="containsText" dxfId="205" priority="151" operator="containsText" text="中止">
      <formula>NOT(ISERROR(SEARCH("中止",I48)))</formula>
    </cfRule>
    <cfRule type="containsText" dxfId="204" priority="152" operator="containsText" text="変更">
      <formula>NOT(ISERROR(SEARCH("変更",I48)))</formula>
    </cfRule>
  </conditionalFormatting>
  <conditionalFormatting sqref="I58:I66">
    <cfRule type="containsText" dxfId="203" priority="149" operator="containsText" text="中止">
      <formula>NOT(ISERROR(SEARCH("中止",I58)))</formula>
    </cfRule>
    <cfRule type="containsText" dxfId="202" priority="150" operator="containsText" text="変更">
      <formula>NOT(ISERROR(SEARCH("変更",I58)))</formula>
    </cfRule>
  </conditionalFormatting>
  <conditionalFormatting sqref="I68:I76">
    <cfRule type="containsText" dxfId="201" priority="147" operator="containsText" text="中止">
      <formula>NOT(ISERROR(SEARCH("中止",I68)))</formula>
    </cfRule>
    <cfRule type="containsText" dxfId="200" priority="148" operator="containsText" text="変更">
      <formula>NOT(ISERROR(SEARCH("変更",I68)))</formula>
    </cfRule>
  </conditionalFormatting>
  <conditionalFormatting sqref="I78:I86">
    <cfRule type="containsText" dxfId="199" priority="145" operator="containsText" text="中止">
      <formula>NOT(ISERROR(SEARCH("中止",I78)))</formula>
    </cfRule>
    <cfRule type="containsText" dxfId="198" priority="146" operator="containsText" text="変更">
      <formula>NOT(ISERROR(SEARCH("変更",I78)))</formula>
    </cfRule>
  </conditionalFormatting>
  <conditionalFormatting sqref="I88:I96">
    <cfRule type="containsText" dxfId="197" priority="143" operator="containsText" text="中止">
      <formula>NOT(ISERROR(SEARCH("中止",I88)))</formula>
    </cfRule>
    <cfRule type="containsText" dxfId="196" priority="144" operator="containsText" text="変更">
      <formula>NOT(ISERROR(SEARCH("変更",I88)))</formula>
    </cfRule>
  </conditionalFormatting>
  <conditionalFormatting sqref="I98:I106">
    <cfRule type="containsText" dxfId="195" priority="141" operator="containsText" text="中止">
      <formula>NOT(ISERROR(SEARCH("中止",I98)))</formula>
    </cfRule>
    <cfRule type="containsText" dxfId="194" priority="142" operator="containsText" text="変更">
      <formula>NOT(ISERROR(SEARCH("変更",I98)))</formula>
    </cfRule>
  </conditionalFormatting>
  <conditionalFormatting sqref="I108:I116">
    <cfRule type="containsText" dxfId="193" priority="139" operator="containsText" text="中止">
      <formula>NOT(ISERROR(SEARCH("中止",I108)))</formula>
    </cfRule>
    <cfRule type="containsText" dxfId="192" priority="140" operator="containsText" text="変更">
      <formula>NOT(ISERROR(SEARCH("変更",I108)))</formula>
    </cfRule>
  </conditionalFormatting>
  <conditionalFormatting sqref="I118:I126">
    <cfRule type="containsText" dxfId="191" priority="137" operator="containsText" text="中止">
      <formula>NOT(ISERROR(SEARCH("中止",I118)))</formula>
    </cfRule>
    <cfRule type="containsText" dxfId="190" priority="138" operator="containsText" text="変更">
      <formula>NOT(ISERROR(SEARCH("変更",I118)))</formula>
    </cfRule>
  </conditionalFormatting>
  <conditionalFormatting sqref="I128:I136">
    <cfRule type="containsText" dxfId="189" priority="135" operator="containsText" text="中止">
      <formula>NOT(ISERROR(SEARCH("中止",I128)))</formula>
    </cfRule>
    <cfRule type="containsText" dxfId="188" priority="136" operator="containsText" text="変更">
      <formula>NOT(ISERROR(SEARCH("変更",I128)))</formula>
    </cfRule>
  </conditionalFormatting>
  <conditionalFormatting sqref="I138:I146">
    <cfRule type="containsText" dxfId="187" priority="133" operator="containsText" text="中止">
      <formula>NOT(ISERROR(SEARCH("中止",I138)))</formula>
    </cfRule>
    <cfRule type="containsText" dxfId="186" priority="134" operator="containsText" text="変更">
      <formula>NOT(ISERROR(SEARCH("変更",I138)))</formula>
    </cfRule>
  </conditionalFormatting>
  <conditionalFormatting sqref="I148:I156">
    <cfRule type="containsText" dxfId="185" priority="131" operator="containsText" text="中止">
      <formula>NOT(ISERROR(SEARCH("中止",I148)))</formula>
    </cfRule>
    <cfRule type="containsText" dxfId="184" priority="132" operator="containsText" text="変更">
      <formula>NOT(ISERROR(SEARCH("変更",I148)))</formula>
    </cfRule>
  </conditionalFormatting>
  <conditionalFormatting sqref="I158:I166">
    <cfRule type="containsText" dxfId="183" priority="129" operator="containsText" text="中止">
      <formula>NOT(ISERROR(SEARCH("中止",I158)))</formula>
    </cfRule>
    <cfRule type="containsText" dxfId="182" priority="130" operator="containsText" text="変更">
      <formula>NOT(ISERROR(SEARCH("変更",I158)))</formula>
    </cfRule>
  </conditionalFormatting>
  <conditionalFormatting sqref="I168:I176">
    <cfRule type="containsText" dxfId="181" priority="127" operator="containsText" text="中止">
      <formula>NOT(ISERROR(SEARCH("中止",I168)))</formula>
    </cfRule>
    <cfRule type="containsText" dxfId="180" priority="128" operator="containsText" text="変更">
      <formula>NOT(ISERROR(SEARCH("変更",I168)))</formula>
    </cfRule>
  </conditionalFormatting>
  <conditionalFormatting sqref="I178:I186">
    <cfRule type="containsText" dxfId="179" priority="125" operator="containsText" text="中止">
      <formula>NOT(ISERROR(SEARCH("中止",I178)))</formula>
    </cfRule>
    <cfRule type="containsText" dxfId="178" priority="126" operator="containsText" text="変更">
      <formula>NOT(ISERROR(SEARCH("変更",I178)))</formula>
    </cfRule>
  </conditionalFormatting>
  <conditionalFormatting sqref="I188:I196">
    <cfRule type="containsText" dxfId="177" priority="123" operator="containsText" text="中止">
      <formula>NOT(ISERROR(SEARCH("中止",I188)))</formula>
    </cfRule>
    <cfRule type="containsText" dxfId="176" priority="124" operator="containsText" text="変更">
      <formula>NOT(ISERROR(SEARCH("変更",I188)))</formula>
    </cfRule>
  </conditionalFormatting>
  <conditionalFormatting sqref="I198:I206">
    <cfRule type="containsText" dxfId="175" priority="121" operator="containsText" text="中止">
      <formula>NOT(ISERROR(SEARCH("中止",I198)))</formula>
    </cfRule>
    <cfRule type="containsText" dxfId="174" priority="122" operator="containsText" text="変更">
      <formula>NOT(ISERROR(SEARCH("変更",I198)))</formula>
    </cfRule>
  </conditionalFormatting>
  <conditionalFormatting sqref="I208:I216">
    <cfRule type="containsText" dxfId="173" priority="119" operator="containsText" text="中止">
      <formula>NOT(ISERROR(SEARCH("中止",I208)))</formula>
    </cfRule>
    <cfRule type="containsText" dxfId="172" priority="120" operator="containsText" text="変更">
      <formula>NOT(ISERROR(SEARCH("変更",I208)))</formula>
    </cfRule>
  </conditionalFormatting>
  <conditionalFormatting sqref="I218:I226">
    <cfRule type="containsText" dxfId="171" priority="117" operator="containsText" text="中止">
      <formula>NOT(ISERROR(SEARCH("中止",I218)))</formula>
    </cfRule>
    <cfRule type="containsText" dxfId="170" priority="118" operator="containsText" text="変更">
      <formula>NOT(ISERROR(SEARCH("変更",I218)))</formula>
    </cfRule>
  </conditionalFormatting>
  <conditionalFormatting sqref="I228:I236">
    <cfRule type="containsText" dxfId="169" priority="115" operator="containsText" text="中止">
      <formula>NOT(ISERROR(SEARCH("中止",I228)))</formula>
    </cfRule>
    <cfRule type="containsText" dxfId="168" priority="116" operator="containsText" text="変更">
      <formula>NOT(ISERROR(SEARCH("変更",I228)))</formula>
    </cfRule>
  </conditionalFormatting>
  <conditionalFormatting sqref="I238:I246">
    <cfRule type="containsText" dxfId="167" priority="113" operator="containsText" text="中止">
      <formula>NOT(ISERROR(SEARCH("中止",I238)))</formula>
    </cfRule>
    <cfRule type="containsText" dxfId="166" priority="114" operator="containsText" text="変更">
      <formula>NOT(ISERROR(SEARCH("変更",I238)))</formula>
    </cfRule>
  </conditionalFormatting>
  <conditionalFormatting sqref="I248:I256">
    <cfRule type="containsText" dxfId="165" priority="111" operator="containsText" text="中止">
      <formula>NOT(ISERROR(SEARCH("中止",I248)))</formula>
    </cfRule>
    <cfRule type="containsText" dxfId="164" priority="112" operator="containsText" text="変更">
      <formula>NOT(ISERROR(SEARCH("変更",I248)))</formula>
    </cfRule>
  </conditionalFormatting>
  <conditionalFormatting sqref="I258:I266">
    <cfRule type="containsText" dxfId="163" priority="109" operator="containsText" text="中止">
      <formula>NOT(ISERROR(SEARCH("中止",I258)))</formula>
    </cfRule>
    <cfRule type="containsText" dxfId="162" priority="110" operator="containsText" text="変更">
      <formula>NOT(ISERROR(SEARCH("変更",I258)))</formula>
    </cfRule>
  </conditionalFormatting>
  <conditionalFormatting sqref="I268:I276">
    <cfRule type="containsText" dxfId="161" priority="107" operator="containsText" text="中止">
      <formula>NOT(ISERROR(SEARCH("中止",I268)))</formula>
    </cfRule>
    <cfRule type="containsText" dxfId="160" priority="108" operator="containsText" text="変更">
      <formula>NOT(ISERROR(SEARCH("変更",I268)))</formula>
    </cfRule>
  </conditionalFormatting>
  <conditionalFormatting sqref="I278:I286">
    <cfRule type="containsText" dxfId="159" priority="105" operator="containsText" text="中止">
      <formula>NOT(ISERROR(SEARCH("中止",I278)))</formula>
    </cfRule>
    <cfRule type="containsText" dxfId="158" priority="106" operator="containsText" text="変更">
      <formula>NOT(ISERROR(SEARCH("変更",I278)))</formula>
    </cfRule>
  </conditionalFormatting>
  <conditionalFormatting sqref="I288:I296">
    <cfRule type="containsText" dxfId="157" priority="103" operator="containsText" text="中止">
      <formula>NOT(ISERROR(SEARCH("中止",I288)))</formula>
    </cfRule>
    <cfRule type="containsText" dxfId="156" priority="104" operator="containsText" text="変更">
      <formula>NOT(ISERROR(SEARCH("変更",I288)))</formula>
    </cfRule>
  </conditionalFormatting>
  <conditionalFormatting sqref="I298:I306">
    <cfRule type="containsText" dxfId="155" priority="101" operator="containsText" text="中止">
      <formula>NOT(ISERROR(SEARCH("中止",I298)))</formula>
    </cfRule>
    <cfRule type="containsText" dxfId="154" priority="102" operator="containsText" text="変更">
      <formula>NOT(ISERROR(SEARCH("変更",I298)))</formula>
    </cfRule>
  </conditionalFormatting>
  <conditionalFormatting sqref="I308:I316">
    <cfRule type="containsText" dxfId="153" priority="99" operator="containsText" text="中止">
      <formula>NOT(ISERROR(SEARCH("中止",I308)))</formula>
    </cfRule>
    <cfRule type="containsText" dxfId="152" priority="100" operator="containsText" text="変更">
      <formula>NOT(ISERROR(SEARCH("変更",I308)))</formula>
    </cfRule>
  </conditionalFormatting>
  <conditionalFormatting sqref="I318:I326">
    <cfRule type="containsText" dxfId="151" priority="97" operator="containsText" text="中止">
      <formula>NOT(ISERROR(SEARCH("中止",I318)))</formula>
    </cfRule>
    <cfRule type="containsText" dxfId="150" priority="98" operator="containsText" text="変更">
      <formula>NOT(ISERROR(SEARCH("変更",I318)))</formula>
    </cfRule>
  </conditionalFormatting>
  <conditionalFormatting sqref="I328:I336">
    <cfRule type="containsText" dxfId="149" priority="95" operator="containsText" text="中止">
      <formula>NOT(ISERROR(SEARCH("中止",I328)))</formula>
    </cfRule>
    <cfRule type="containsText" dxfId="148" priority="96" operator="containsText" text="変更">
      <formula>NOT(ISERROR(SEARCH("変更",I328)))</formula>
    </cfRule>
  </conditionalFormatting>
  <conditionalFormatting sqref="I338:I346">
    <cfRule type="containsText" dxfId="147" priority="93" operator="containsText" text="中止">
      <formula>NOT(ISERROR(SEARCH("中止",I338)))</formula>
    </cfRule>
    <cfRule type="containsText" dxfId="146" priority="94" operator="containsText" text="変更">
      <formula>NOT(ISERROR(SEARCH("変更",I338)))</formula>
    </cfRule>
  </conditionalFormatting>
  <conditionalFormatting sqref="I348:I356">
    <cfRule type="containsText" dxfId="145" priority="91" operator="containsText" text="中止">
      <formula>NOT(ISERROR(SEARCH("中止",I348)))</formula>
    </cfRule>
    <cfRule type="containsText" dxfId="144" priority="92" operator="containsText" text="変更">
      <formula>NOT(ISERROR(SEARCH("変更",I348)))</formula>
    </cfRule>
  </conditionalFormatting>
  <conditionalFormatting sqref="I358:I366">
    <cfRule type="containsText" dxfId="143" priority="89" operator="containsText" text="中止">
      <formula>NOT(ISERROR(SEARCH("中止",I358)))</formula>
    </cfRule>
    <cfRule type="containsText" dxfId="142" priority="90" operator="containsText" text="変更">
      <formula>NOT(ISERROR(SEARCH("変更",I358)))</formula>
    </cfRule>
  </conditionalFormatting>
  <conditionalFormatting sqref="I368:I376">
    <cfRule type="containsText" dxfId="141" priority="87" operator="containsText" text="中止">
      <formula>NOT(ISERROR(SEARCH("中止",I368)))</formula>
    </cfRule>
    <cfRule type="containsText" dxfId="140" priority="88" operator="containsText" text="変更">
      <formula>NOT(ISERROR(SEARCH("変更",I368)))</formula>
    </cfRule>
  </conditionalFormatting>
  <conditionalFormatting sqref="I378:I386">
    <cfRule type="containsText" dxfId="139" priority="85" operator="containsText" text="中止">
      <formula>NOT(ISERROR(SEARCH("中止",I378)))</formula>
    </cfRule>
    <cfRule type="containsText" dxfId="138" priority="86" operator="containsText" text="変更">
      <formula>NOT(ISERROR(SEARCH("変更",I378)))</formula>
    </cfRule>
  </conditionalFormatting>
  <conditionalFormatting sqref="I388:I396">
    <cfRule type="containsText" dxfId="137" priority="83" operator="containsText" text="中止">
      <formula>NOT(ISERROR(SEARCH("中止",I388)))</formula>
    </cfRule>
    <cfRule type="containsText" dxfId="136" priority="84" operator="containsText" text="変更">
      <formula>NOT(ISERROR(SEARCH("変更",I388)))</formula>
    </cfRule>
  </conditionalFormatting>
  <conditionalFormatting sqref="I398:I406">
    <cfRule type="containsText" dxfId="135" priority="81" operator="containsText" text="中止">
      <formula>NOT(ISERROR(SEARCH("中止",I398)))</formula>
    </cfRule>
    <cfRule type="containsText" dxfId="134" priority="82" operator="containsText" text="変更">
      <formula>NOT(ISERROR(SEARCH("変更",I398)))</formula>
    </cfRule>
  </conditionalFormatting>
  <conditionalFormatting sqref="I408:I416">
    <cfRule type="containsText" dxfId="133" priority="79" operator="containsText" text="中止">
      <formula>NOT(ISERROR(SEARCH("中止",I408)))</formula>
    </cfRule>
    <cfRule type="containsText" dxfId="132" priority="80" operator="containsText" text="変更">
      <formula>NOT(ISERROR(SEARCH("変更",I408)))</formula>
    </cfRule>
  </conditionalFormatting>
  <conditionalFormatting sqref="I418:I426">
    <cfRule type="containsText" dxfId="131" priority="77" operator="containsText" text="中止">
      <formula>NOT(ISERROR(SEARCH("中止",I418)))</formula>
    </cfRule>
    <cfRule type="containsText" dxfId="130" priority="78" operator="containsText" text="変更">
      <formula>NOT(ISERROR(SEARCH("変更",I418)))</formula>
    </cfRule>
  </conditionalFormatting>
  <conditionalFormatting sqref="I428:I436">
    <cfRule type="containsText" dxfId="129" priority="75" operator="containsText" text="中止">
      <formula>NOT(ISERROR(SEARCH("中止",I428)))</formula>
    </cfRule>
    <cfRule type="containsText" dxfId="128" priority="76" operator="containsText" text="変更">
      <formula>NOT(ISERROR(SEARCH("変更",I428)))</formula>
    </cfRule>
  </conditionalFormatting>
  <conditionalFormatting sqref="I438:I446">
    <cfRule type="containsText" dxfId="127" priority="73" operator="containsText" text="中止">
      <formula>NOT(ISERROR(SEARCH("中止",I438)))</formula>
    </cfRule>
    <cfRule type="containsText" dxfId="126" priority="74" operator="containsText" text="変更">
      <formula>NOT(ISERROR(SEARCH("変更",I438)))</formula>
    </cfRule>
  </conditionalFormatting>
  <conditionalFormatting sqref="I448:I456">
    <cfRule type="containsText" dxfId="125" priority="71" operator="containsText" text="中止">
      <formula>NOT(ISERROR(SEARCH("中止",I448)))</formula>
    </cfRule>
    <cfRule type="containsText" dxfId="124" priority="72" operator="containsText" text="変更">
      <formula>NOT(ISERROR(SEARCH("変更",I448)))</formula>
    </cfRule>
  </conditionalFormatting>
  <conditionalFormatting sqref="I458:I466">
    <cfRule type="containsText" dxfId="123" priority="69" operator="containsText" text="中止">
      <formula>NOT(ISERROR(SEARCH("中止",I458)))</formula>
    </cfRule>
    <cfRule type="containsText" dxfId="122" priority="70" operator="containsText" text="変更">
      <formula>NOT(ISERROR(SEARCH("変更",I458)))</formula>
    </cfRule>
  </conditionalFormatting>
  <conditionalFormatting sqref="I468:I476">
    <cfRule type="containsText" dxfId="121" priority="67" operator="containsText" text="中止">
      <formula>NOT(ISERROR(SEARCH("中止",I468)))</formula>
    </cfRule>
    <cfRule type="containsText" dxfId="120" priority="68" operator="containsText" text="変更">
      <formula>NOT(ISERROR(SEARCH("変更",I468)))</formula>
    </cfRule>
  </conditionalFormatting>
  <conditionalFormatting sqref="I478:I486">
    <cfRule type="containsText" dxfId="119" priority="65" operator="containsText" text="中止">
      <formula>NOT(ISERROR(SEARCH("中止",I478)))</formula>
    </cfRule>
    <cfRule type="containsText" dxfId="118" priority="66" operator="containsText" text="変更">
      <formula>NOT(ISERROR(SEARCH("変更",I478)))</formula>
    </cfRule>
  </conditionalFormatting>
  <conditionalFormatting sqref="I488:I496">
    <cfRule type="containsText" dxfId="117" priority="63" operator="containsText" text="中止">
      <formula>NOT(ISERROR(SEARCH("中止",I488)))</formula>
    </cfRule>
    <cfRule type="containsText" dxfId="116" priority="64" operator="containsText" text="変更">
      <formula>NOT(ISERROR(SEARCH("変更",I488)))</formula>
    </cfRule>
  </conditionalFormatting>
  <conditionalFormatting sqref="I498:I506">
    <cfRule type="containsText" dxfId="115" priority="61" operator="containsText" text="中止">
      <formula>NOT(ISERROR(SEARCH("中止",I498)))</formula>
    </cfRule>
    <cfRule type="containsText" dxfId="114" priority="62" operator="containsText" text="変更">
      <formula>NOT(ISERROR(SEARCH("変更",I498)))</formula>
    </cfRule>
  </conditionalFormatting>
  <conditionalFormatting sqref="I508:I516">
    <cfRule type="containsText" dxfId="113" priority="59" operator="containsText" text="中止">
      <formula>NOT(ISERROR(SEARCH("中止",I508)))</formula>
    </cfRule>
    <cfRule type="containsText" dxfId="112" priority="60" operator="containsText" text="変更">
      <formula>NOT(ISERROR(SEARCH("変更",I508)))</formula>
    </cfRule>
  </conditionalFormatting>
  <conditionalFormatting sqref="I518:I526">
    <cfRule type="containsText" dxfId="111" priority="57" operator="containsText" text="中止">
      <formula>NOT(ISERROR(SEARCH("中止",I518)))</formula>
    </cfRule>
    <cfRule type="containsText" dxfId="110" priority="58" operator="containsText" text="変更">
      <formula>NOT(ISERROR(SEARCH("変更",I518)))</formula>
    </cfRule>
  </conditionalFormatting>
  <conditionalFormatting sqref="I528:I536">
    <cfRule type="containsText" dxfId="109" priority="55" operator="containsText" text="中止">
      <formula>NOT(ISERROR(SEARCH("中止",I528)))</formula>
    </cfRule>
    <cfRule type="containsText" dxfId="108" priority="56" operator="containsText" text="変更">
      <formula>NOT(ISERROR(SEARCH("変更",I528)))</formula>
    </cfRule>
  </conditionalFormatting>
  <conditionalFormatting sqref="I538:I546">
    <cfRule type="containsText" dxfId="107" priority="53" operator="containsText" text="中止">
      <formula>NOT(ISERROR(SEARCH("中止",I538)))</formula>
    </cfRule>
    <cfRule type="containsText" dxfId="106" priority="54" operator="containsText" text="変更">
      <formula>NOT(ISERROR(SEARCH("変更",I538)))</formula>
    </cfRule>
  </conditionalFormatting>
  <conditionalFormatting sqref="I548:I556">
    <cfRule type="containsText" dxfId="105" priority="51" operator="containsText" text="中止">
      <formula>NOT(ISERROR(SEARCH("中止",I548)))</formula>
    </cfRule>
    <cfRule type="containsText" dxfId="104" priority="52" operator="containsText" text="変更">
      <formula>NOT(ISERROR(SEARCH("変更",I548)))</formula>
    </cfRule>
  </conditionalFormatting>
  <conditionalFormatting sqref="I558:I566">
    <cfRule type="containsText" dxfId="103" priority="49" operator="containsText" text="中止">
      <formula>NOT(ISERROR(SEARCH("中止",I558)))</formula>
    </cfRule>
    <cfRule type="containsText" dxfId="102" priority="50" operator="containsText" text="変更">
      <formula>NOT(ISERROR(SEARCH("変更",I558)))</formula>
    </cfRule>
  </conditionalFormatting>
  <conditionalFormatting sqref="I568:I576">
    <cfRule type="containsText" dxfId="101" priority="47" operator="containsText" text="中止">
      <formula>NOT(ISERROR(SEARCH("中止",I568)))</formula>
    </cfRule>
    <cfRule type="containsText" dxfId="100" priority="48" operator="containsText" text="変更">
      <formula>NOT(ISERROR(SEARCH("変更",I568)))</formula>
    </cfRule>
  </conditionalFormatting>
  <conditionalFormatting sqref="I578:I586">
    <cfRule type="containsText" dxfId="99" priority="45" operator="containsText" text="中止">
      <formula>NOT(ISERROR(SEARCH("中止",I578)))</formula>
    </cfRule>
    <cfRule type="containsText" dxfId="98" priority="46" operator="containsText" text="変更">
      <formula>NOT(ISERROR(SEARCH("変更",I578)))</formula>
    </cfRule>
  </conditionalFormatting>
  <conditionalFormatting sqref="I588:I596">
    <cfRule type="containsText" dxfId="97" priority="43" operator="containsText" text="中止">
      <formula>NOT(ISERROR(SEARCH("中止",I588)))</formula>
    </cfRule>
    <cfRule type="containsText" dxfId="96" priority="44" operator="containsText" text="変更">
      <formula>NOT(ISERROR(SEARCH("変更",I588)))</formula>
    </cfRule>
  </conditionalFormatting>
  <conditionalFormatting sqref="I598:I606">
    <cfRule type="containsText" dxfId="95" priority="41" operator="containsText" text="中止">
      <formula>NOT(ISERROR(SEARCH("中止",I598)))</formula>
    </cfRule>
    <cfRule type="containsText" dxfId="94" priority="42" operator="containsText" text="変更">
      <formula>NOT(ISERROR(SEARCH("変更",I598)))</formula>
    </cfRule>
  </conditionalFormatting>
  <conditionalFormatting sqref="I608:I616">
    <cfRule type="containsText" dxfId="93" priority="39" operator="containsText" text="中止">
      <formula>NOT(ISERROR(SEARCH("中止",I608)))</formula>
    </cfRule>
    <cfRule type="containsText" dxfId="92" priority="40" operator="containsText" text="変更">
      <formula>NOT(ISERROR(SEARCH("変更",I608)))</formula>
    </cfRule>
  </conditionalFormatting>
  <conditionalFormatting sqref="I618:I626">
    <cfRule type="containsText" dxfId="91" priority="37" operator="containsText" text="中止">
      <formula>NOT(ISERROR(SEARCH("中止",I618)))</formula>
    </cfRule>
    <cfRule type="containsText" dxfId="90" priority="38" operator="containsText" text="変更">
      <formula>NOT(ISERROR(SEARCH("変更",I618)))</formula>
    </cfRule>
  </conditionalFormatting>
  <conditionalFormatting sqref="I628:I636">
    <cfRule type="containsText" dxfId="89" priority="35" operator="containsText" text="中止">
      <formula>NOT(ISERROR(SEARCH("中止",I628)))</formula>
    </cfRule>
    <cfRule type="containsText" dxfId="88" priority="36" operator="containsText" text="変更">
      <formula>NOT(ISERROR(SEARCH("変更",I628)))</formula>
    </cfRule>
  </conditionalFormatting>
  <conditionalFormatting sqref="I638:I646">
    <cfRule type="containsText" dxfId="87" priority="33" operator="containsText" text="中止">
      <formula>NOT(ISERROR(SEARCH("中止",I638)))</formula>
    </cfRule>
    <cfRule type="containsText" dxfId="86" priority="34" operator="containsText" text="変更">
      <formula>NOT(ISERROR(SEARCH("変更",I638)))</formula>
    </cfRule>
  </conditionalFormatting>
  <conditionalFormatting sqref="I648:I656">
    <cfRule type="containsText" dxfId="85" priority="31" operator="containsText" text="中止">
      <formula>NOT(ISERROR(SEARCH("中止",I648)))</formula>
    </cfRule>
    <cfRule type="containsText" dxfId="84" priority="32" operator="containsText" text="変更">
      <formula>NOT(ISERROR(SEARCH("変更",I648)))</formula>
    </cfRule>
  </conditionalFormatting>
  <conditionalFormatting sqref="I658:I666">
    <cfRule type="containsText" dxfId="83" priority="29" operator="containsText" text="中止">
      <formula>NOT(ISERROR(SEARCH("中止",I658)))</formula>
    </cfRule>
    <cfRule type="containsText" dxfId="82" priority="30" operator="containsText" text="変更">
      <formula>NOT(ISERROR(SEARCH("変更",I658)))</formula>
    </cfRule>
  </conditionalFormatting>
  <conditionalFormatting sqref="I668:I676">
    <cfRule type="containsText" dxfId="81" priority="27" operator="containsText" text="中止">
      <formula>NOT(ISERROR(SEARCH("中止",I668)))</formula>
    </cfRule>
    <cfRule type="containsText" dxfId="80" priority="28" operator="containsText" text="変更">
      <formula>NOT(ISERROR(SEARCH("変更",I668)))</formula>
    </cfRule>
  </conditionalFormatting>
  <conditionalFormatting sqref="I678:I686">
    <cfRule type="containsText" dxfId="79" priority="25" operator="containsText" text="中止">
      <formula>NOT(ISERROR(SEARCH("中止",I678)))</formula>
    </cfRule>
    <cfRule type="containsText" dxfId="78" priority="26" operator="containsText" text="変更">
      <formula>NOT(ISERROR(SEARCH("変更",I678)))</formula>
    </cfRule>
  </conditionalFormatting>
  <conditionalFormatting sqref="I688:I696">
    <cfRule type="containsText" dxfId="77" priority="23" operator="containsText" text="中止">
      <formula>NOT(ISERROR(SEARCH("中止",I688)))</formula>
    </cfRule>
    <cfRule type="containsText" dxfId="76" priority="24" operator="containsText" text="変更">
      <formula>NOT(ISERROR(SEARCH("変更",I688)))</formula>
    </cfRule>
  </conditionalFormatting>
  <conditionalFormatting sqref="I698:I706">
    <cfRule type="containsText" dxfId="75" priority="21" operator="containsText" text="中止">
      <formula>NOT(ISERROR(SEARCH("中止",I698)))</formula>
    </cfRule>
    <cfRule type="containsText" dxfId="74" priority="22" operator="containsText" text="変更">
      <formula>NOT(ISERROR(SEARCH("変更",I698)))</formula>
    </cfRule>
  </conditionalFormatting>
  <conditionalFormatting sqref="I708:I716">
    <cfRule type="containsText" dxfId="73" priority="19" operator="containsText" text="中止">
      <formula>NOT(ISERROR(SEARCH("中止",I708)))</formula>
    </cfRule>
    <cfRule type="containsText" dxfId="72" priority="20" operator="containsText" text="変更">
      <formula>NOT(ISERROR(SEARCH("変更",I708)))</formula>
    </cfRule>
  </conditionalFormatting>
  <conditionalFormatting sqref="I718:I726">
    <cfRule type="containsText" dxfId="71" priority="17" operator="containsText" text="中止">
      <formula>NOT(ISERROR(SEARCH("中止",I718)))</formula>
    </cfRule>
    <cfRule type="containsText" dxfId="70" priority="18" operator="containsText" text="変更">
      <formula>NOT(ISERROR(SEARCH("変更",I718)))</formula>
    </cfRule>
  </conditionalFormatting>
  <conditionalFormatting sqref="I728:I736">
    <cfRule type="containsText" dxfId="69" priority="15" operator="containsText" text="中止">
      <formula>NOT(ISERROR(SEARCH("中止",I728)))</formula>
    </cfRule>
    <cfRule type="containsText" dxfId="68" priority="16" operator="containsText" text="変更">
      <formula>NOT(ISERROR(SEARCH("変更",I728)))</formula>
    </cfRule>
  </conditionalFormatting>
  <conditionalFormatting sqref="I738:I746">
    <cfRule type="containsText" dxfId="67" priority="13" operator="containsText" text="中止">
      <formula>NOT(ISERROR(SEARCH("中止",I738)))</formula>
    </cfRule>
    <cfRule type="containsText" dxfId="66" priority="14" operator="containsText" text="変更">
      <formula>NOT(ISERROR(SEARCH("変更",I738)))</formula>
    </cfRule>
  </conditionalFormatting>
  <conditionalFormatting sqref="I748:I756">
    <cfRule type="containsText" dxfId="65" priority="11" operator="containsText" text="中止">
      <formula>NOT(ISERROR(SEARCH("中止",I748)))</formula>
    </cfRule>
    <cfRule type="containsText" dxfId="64" priority="12" operator="containsText" text="変更">
      <formula>NOT(ISERROR(SEARCH("変更",I748)))</formula>
    </cfRule>
  </conditionalFormatting>
  <conditionalFormatting sqref="I758:I766">
    <cfRule type="containsText" dxfId="63" priority="9" operator="containsText" text="中止">
      <formula>NOT(ISERROR(SEARCH("中止",I758)))</formula>
    </cfRule>
    <cfRule type="containsText" dxfId="62" priority="10" operator="containsText" text="変更">
      <formula>NOT(ISERROR(SEARCH("変更",I758)))</formula>
    </cfRule>
  </conditionalFormatting>
  <conditionalFormatting sqref="I768:I776">
    <cfRule type="containsText" dxfId="61" priority="7" operator="containsText" text="中止">
      <formula>NOT(ISERROR(SEARCH("中止",I768)))</formula>
    </cfRule>
    <cfRule type="containsText" dxfId="60" priority="8" operator="containsText" text="変更">
      <formula>NOT(ISERROR(SEARCH("変更",I768)))</formula>
    </cfRule>
  </conditionalFormatting>
  <conditionalFormatting sqref="I778:I786">
    <cfRule type="containsText" dxfId="59" priority="5" operator="containsText" text="中止">
      <formula>NOT(ISERROR(SEARCH("中止",I778)))</formula>
    </cfRule>
    <cfRule type="containsText" dxfId="58" priority="6" operator="containsText" text="変更">
      <formula>NOT(ISERROR(SEARCH("変更",I778)))</formula>
    </cfRule>
  </conditionalFormatting>
  <conditionalFormatting sqref="I788:I796">
    <cfRule type="containsText" dxfId="57" priority="3" operator="containsText" text="中止">
      <formula>NOT(ISERROR(SEARCH("中止",I788)))</formula>
    </cfRule>
    <cfRule type="containsText" dxfId="56" priority="4" operator="containsText" text="変更">
      <formula>NOT(ISERROR(SEARCH("変更",I788)))</formula>
    </cfRule>
  </conditionalFormatting>
  <conditionalFormatting sqref="I798:I806">
    <cfRule type="containsText" dxfId="55" priority="1" operator="containsText" text="中止">
      <formula>NOT(ISERROR(SEARCH("中止",I798)))</formula>
    </cfRule>
    <cfRule type="containsText" dxfId="54" priority="2" operator="containsText" text="変更">
      <formula>NOT(ISERROR(SEARCH("変更",I798)))</formula>
    </cfRule>
  </conditionalFormatting>
  <dataValidations count="30">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P207:R207 C208:C213 C215:C216 P407:R407 C408:C413 C415:C416 P607:R607 C608:C613 C615:C616">
      <formula1>100000000000</formula1>
    </dataValidation>
    <dataValidation allowBlank="1" showInputMessage="1" showErrorMessage="1" promptTitle="その他を計上する場合" prompt="内容を「D146セル」に入力してください。" sqref="M146:O146 M346:O346 M546:O546 M746:O746"/>
    <dataValidation allowBlank="1" showInputMessage="1" showErrorMessage="1" promptTitle="その他を計上する場合" prompt="内容を「D156セル」に入力してください。" sqref="M156:O156 M356:O356 M556:O556 M756:O756"/>
    <dataValidation allowBlank="1" showInputMessage="1" showErrorMessage="1" promptTitle="その他を計上する場合" prompt="内容を「D166セル」に入力してください。" sqref="M166:O166 M366:O366 M566:O566 M766:O766"/>
    <dataValidation allowBlank="1" showInputMessage="1" showErrorMessage="1" promptTitle="その他を計上する場合" prompt="内容を「D176セル」に入力してください。" sqref="M176:O176 M376:O376 M576:O576 M776:O776"/>
    <dataValidation allowBlank="1" showInputMessage="1" showErrorMessage="1" promptTitle="その他を計上する場合" prompt="内容を「D186セル」に入力してください。" sqref="M186:O186 M386:O386 M586:O586 M786:O786"/>
    <dataValidation allowBlank="1" showInputMessage="1" showErrorMessage="1" promptTitle="その他を計上する場合" prompt="内容を「D196セル」に入力してください。" sqref="M196:O196 M396:O396 M596:O596 M796:O796"/>
    <dataValidation allowBlank="1" showInputMessage="1" showErrorMessage="1" promptTitle="その他を計上する場合" prompt="内容を「D206セル」に入力してください。" sqref="M206:O206 M406:O406 M606:O606 M806:O806"/>
    <dataValidation allowBlank="1" showInputMessage="1" showErrorMessage="1" promptTitle="その他を計上する場合" prompt="内容を「D76セル」に入力してください。" sqref="M76:O76 M276:O276 M476:O476 M676:O676"/>
    <dataValidation allowBlank="1" showInputMessage="1" showErrorMessage="1" promptTitle="その他を計上する場合" prompt="内容を「D86セル」に入力してください。" sqref="M86:O86 M286:O286 M486:O486 M686:O686"/>
    <dataValidation allowBlank="1" showInputMessage="1" showErrorMessage="1" promptTitle="その他を計上する場合" prompt="内容を「D96セル」に入力してください。" sqref="M96:O96 M296:O296 M496:O496 M696:O696"/>
    <dataValidation allowBlank="1" showInputMessage="1" showErrorMessage="1" promptTitle="その他を計上する場合" prompt="内容を「D106セル」に入力してください。" sqref="M106:O106 M306:O306 M506:O506 M706:O706"/>
    <dataValidation allowBlank="1" showInputMessage="1" showErrorMessage="1" promptTitle="その他を計上する場合" prompt="内容を「D116セル」に入力してください。" sqref="M116:O116 M316:O316 M516:O516 M716:O716"/>
    <dataValidation allowBlank="1" showInputMessage="1" showErrorMessage="1" promptTitle="その他を計上する場合" prompt="内容を「D126セル」に入力してください。" sqref="M126:O126 M326:O326 M526:O526 M726:O726"/>
    <dataValidation allowBlank="1" showInputMessage="1" showErrorMessage="1" promptTitle="その他を計上する場合" prompt="内容を「D136セル」に入力してください。" sqref="M136:O136 M336:O336 M536:O536 M736:O736"/>
    <dataValidation allowBlank="1" showInputMessage="1" showErrorMessage="1" promptTitle="その他を計上する場合" prompt="内容を「D66セル」に入力してください。" sqref="M66:O66 M266:O266 M466:O466 M666:O666"/>
    <dataValidation allowBlank="1" showInputMessage="1" showErrorMessage="1" promptTitle="その他を計上する場合" prompt="内容を「D56セル」に入力してください。" sqref="M56:O56 M256:O256 M456:O456 M656:O656"/>
    <dataValidation allowBlank="1" showInputMessage="1" showErrorMessage="1" promptTitle="その他を計上する場合" prompt="内容を「D46セル」に入力してください。" sqref="M46:O46 M246:O246 M446:O446 M646:O646"/>
    <dataValidation allowBlank="1" showInputMessage="1" showErrorMessage="1" promptTitle="その他を計上する場合" prompt="内容を「D36セル」に入力してください。" sqref="M36:O36 M236:O236 M436:O436 M636:O636"/>
    <dataValidation allowBlank="1" showInputMessage="1" showErrorMessage="1" promptTitle="その他を計上する場合" prompt="内容を「D26セル」に入力してください。" sqref="M26:O26 M226:O226 M426:O426 M626:O626"/>
    <dataValidation allowBlank="1" showInputMessage="1" showErrorMessage="1" promptTitle="その他を計上する場合" prompt="内容を「D16セル」に入力してください。" sqref="M16:O16 M216:O216 M416:O416 M616:O616"/>
    <dataValidation type="whole" operator="lessThan" allowBlank="1" showInputMessage="1" showErrorMessage="1" errorTitle="民間企業は対象外です。" error="[キャンセル]をクリックしてください。なお補助対象は実施要領をご確認ください。" sqref="M205 M195 M185 M175 M165 M155 M145 M135 M125 M115 M105 M95 M85 M75 M65 M55 M45 M35 M25 M15">
      <formula1>0</formula1>
    </dataValidation>
    <dataValidation allowBlank="1" showInputMessage="1" showErrorMessage="1" promptTitle="金額単位は「円」です。" prompt="間違いはありませんか？" sqref="M198 M188 M178 M168 M158 M148 M138 M128 M118 M108 M98 M88 M78 M68 M58 M48 M38 M28 M18 M8 M398 M388 M378 M368 M358 M348 M338 M328 M318 M308 M298 M288 M278 M268 M258 M248 M238 M228 M218 M208 M598 M588 M578 M568 M558 M548 M538 M528 M518 M508 M498 M488 M478 M468 M458 M448 M438 M428 M418 M408 M798 M788 M778 M768 M758 M748 M738 M728 M718 M708 M698 M688 M678 M668 M658 M648 M638 M628 M618 M608"/>
    <dataValidation type="whole" imeMode="off" operator="lessThan" allowBlank="1" showInputMessage="1" showErrorMessage="1" errorTitle="入力不要です。" error="申請時作成の「7.積算内訳」シートを反映しています。[キャンセル]をクリックして戻ってください。" sqref="C15:C16 C195:C196 C185:C186 C175:C176 C165:C166 C155:C156 C145:C146 C135:C136 C125:C126 C115:C116 C105:C106 C95:C96 C85:C86 C75:C76 C65:C66 C55:C56 C45:C46 C35:C36 C25:C26 F7:H7 B198:B206 B8:B16 D8:D16 C8:C13 B18:B26 D18:D26 C18:C23 B28:B36 D28:D36 C28:C33 B38:B46 D38:D46 C38:C43 B48:B56 D48:D56 C48:C53 B58:B66 D58:D66 C58:C63 B68:B76 D68:D76 C68:C73 B78:B86 D78:D86 C78:C83 B88:B96 D88:D96 C88:C93 B98:B106 D98:D106 C98:C103 B108:B116 D108:D116 C108:C113 B118:B126 D118:D126 C118:C123 B128:B136 D128:D136 C128:C133 B138:B146 D138:D146 C138:C143 B148:B156 D148:D156 C148:C153 B158:B166 D158:D166 C158:C163 B168:B176 D168:D176 C168:C173 B178:B186 D178:D186 C178:C183 B188:B196 D188:D196 C188:C193 D198:D206 C205:C206 C198:C203 E7:E806 B398:B406 D208:D216 C395:C396 C385:C386 C375:C376 C365:C366 C355:C356 C345:C346 C335:C336 C325:C326 C315:C316 C305:C306 C295:C296 C285:C286 C275:C276 C265:C266 C255:C256 C245:C246 C235:C236 C225:C226 F207:H207 D398:D406 B208:B216 B218:B226 D218:D226 C218:C223 B228:B236 D228:D236 C228:C233 B238:B246 D238:D246 C238:C243 B248:B256 D248:D256 C248:C253 B258:B266 D258:D266 C258:C263 B268:B276 D268:D276 C268:C273 B278:B286 D278:D286 C278:C283 B288:B296 D288:D296 C288:C293 B298:B306 D298:D306 C298:C303 B308:B316 D308:D316 C308:C313 B318:B326 D318:D326 C318:C323 B328:B336 D328:D336 C328:C333 B338:B346 D338:D346 C338:C343 B348:B356 D348:D356 C348:C353 B358:B366 D358:D366 C358:C363 B368:B376 D368:D376 C368:C373 B378:B386 D378:D386 C378:C383 B388:B396 D388:D396 C388:C393 C405:C406 C398:C403 D408:D416 C595:C596 C585:C586 C575:C576 C565:C566 C555:C556 C545:C546 C535:C536 C525:C526 C515:C516 C505:C506 C495:C496 C485:C486 C475:C476 C465:C466 C455:C456 C445:C446 C435:C436 C425:C426 F407:H407 B598:B606 B408:B416 B418:B426 D418:D426 C418:C423 B428:B436 D428:D436 C428:C433 B438:B446 D438:D446 C438:C443 B448:B456 D448:D456 C448:C453 B458:B466 D458:D466 C458:C463 B468:B476 D468:D476 C468:C473 B478:B486 D478:D486 C478:C483 B488:B496 D488:D496 C488:C493 B498:B506 D498:D506 C498:C503 B508:B516 D508:D516 C508:C513 B518:B526 D518:D526 C518:C523 B528:B536 D528:D536 C528:C533 B538:B546 D538:D546 C538:C543 B548:B556 D548:D556 C548:C553 B558:B566 D558:D566 C558:C563 B568:B576 D568:D576 C568:C573 B578:B586 D578:D586 C578:C583 B588:B596 D588:D596 C588:C593 D598:D606 C605:C606 C598:C603 B798:B806 D608:D616 C795:C796 C785:C786 C775:C776 C765:C766 C755:C756 C745:C746 C735:C736 C725:C726 C715:C716 C705:C706 C695:C696 C685:C686 C675:C676 C665:C666 C655:C656 C645:C646 C635:C636 C625:C626 F607:H607 D798:D806 B608:B616 B618:B626 D618:D626 C618:C623 B628:B636 D628:D636 C628:C633 B638:B646 D638:D646 C638:C643 B648:B656 D648:D656 C648:C653 B658:B666 D658:D666 C658:C663 B668:B676 D668:D676 C668:C673 B678:B686 D678:D686 C678:C683 B688:B696 D688:D696 C688:C693 B698:B706 D698:D706 C698:C703 B708:B716 D708:D716 C708:C713 B718:B726 D718:D726 C718:C723 B728:B736 D728:D736 C728:C733 B738:B746 D738:D746 C738:C743 B748:B756 D748:D756 C748:C753 B758:B766 D758:D766 C758:C763 B768:B776 D768:D776 C768:C773 B778:B786 D778:D786 C778:C783 B788:B796 D788:D796 C788:C793 C805:C806 C798:C803">
      <formula1>0</formula1>
    </dataValidation>
    <dataValidation type="whole" operator="lessThan" allowBlank="1" showInputMessage="1" showErrorMessage="1" errorTitle="入力不要です。" error="[キャンセル]をクリックしてください。" sqref="K8:K15 K17:K25 K197:K205 K187:K195 K177:K185 K167:K175 K157:K165 K147:K155 K137:K145 K127:K135 K117:K125 K107:K115 K97:K105 K87:K95 K77:K85 K67:K75 K57:K65 K47:K55 K37:K45 K27:K35 J15:J23 J195:J203 J185:J193 J175:J183 J165:J173 J155:J163 J145:J153 J135:J143 J125:J133 J115:J123 J105:J113 J95:J103 J85:J93 J75:J83 J65:J73 J55:J63 J45:J53 J35:J43 J25:J33 J8:J13 J205:J206 K208:K215 J218:J223 J398:J403 J388:J393 J378:J383 J368:J373 J358:J363 J348:J353 J338:J343 J328:J333 J318:J323 J308:J313 J298:J303 J288:J293 J278:J283 J268:J273 J258:J263 J248:J253 J238:J243 J228:J233 K228:K235 K218:K225 K398:K405 K388:K395 K378:K385 K368:K375 K358:K365 K348:K355 K338:K345 K328:K335 K318:K325 K308:K315 K298:K305 K288:K295 K278:K285 K268:K275 K258:K265 K248:K255 K238:K245 J208:J213 J215:J216 J395:J396 J385:J386 J375:J376 J365:J366 J355:J356 J345:J346 J335:J336 J325:J326 J315:J316 J305:J306 J295:J296 J285:J286 J275:J276 J265:J266 J255:J256 J245:J246 J235:J236 J225:J226 J405:J406 K408:K415 J418:J423 J598:J603 J588:J593 J578:J583 J568:J573 J558:J563 J548:J553 J538:J543 J528:J533 J518:J523 J508:J513 J498:J503 J488:J493 J478:J483 J468:J473 J458:J463 J448:J453 J438:J443 J428:J433 J805:J806 K588:K595 K578:K585 K568:K575 K558:K565 K548:K555 K538:K545 K528:K535 K518:K525 K508:K515 K498:K505 K488:K495 K478:K485 K468:K475 K458:K465 K448:K455 K438:K445 K428:K435 K418:K425 J408:J413 J605:J606 K608:K615 J618:J623 J798:J803 J788:J793 J778:J783 J768:J773 J758:J763 J748:J753 J738:J743 J728:J733 J718:J723 J708:J713 J698:J703 J688:J693 J678:J683 J668:J673 J658:J663 J648:J653 J638:J643 J628:J633 K628:K635 K618:K625 K798:K805 K788:K795 K778:K785 K768:K775 K758:K765 K748:K755 K738:K745 K728:K735 K718:K725 K708:K715 K698:K705 K688:K695 K678:K685 K668:K675 K658:K665 K648:K655 K638:K645 J608:J613 J615:J616 J795:J796 J785:J786 J775:J776 J765:J766 J755:J756 J745:J746 J735:J736 J725:J726 J715:J716 J705:J706 J695:J696 J685:J686 J675:J676 J665:J666 J655:J656 J645:J646 J635:J636 J625:J626 J415:J416 J425:J426 J435:J436 J445:J446 J455:J456 J465:J466 J475:J476 J485:J486 J495:J496 J505:J506 J515:J516 J525:J526 J535:J536 J545:J546 J555:J556 J565:J566 J575:J576 J585:J586 J595:J596 K598:K605">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P107:R107 P117:R117 P127:R127 P137:R137 P147:R147 P157:R157 P167:R167 P177:R177 P187:R187 P197:R197 P217:R217 P227:R227 P237:R237 P247:R247 P257:R257 P267:R267 P277:R277 P287:R287 P297:R297 P307:R307 P317:R317 P327:R327 P337:R337 P347:R347 P357:R357 P367:R367 P377:R377 P387:R387 P397:R397 P417:R417 P427:R427 P437:R437 P447:R447 P457:R457 P467:R467 P477:R477 P487:R487 P497:R497 P507:R507 P517:R517 P527:R527 P537:R537 P547:R547 P557:R557 P567:R567 P577:R577 P587:R587 P597:R597 P617:R617 P627:R627 P637:R637 P647:R647 P657:R657 P667:R667 P677:R677 P687:R687 P697:R697 P707:R707 P717:R717 P727:R727 P737:R737 P747:R747 P757:R757 P767:R767 P777:R777 P787:R787 P797:R797">
      <formula1>0</formula1>
    </dataValidation>
    <dataValidation type="whole" operator="lessThan" allowBlank="1" showInputMessage="1" showErrorMessage="1" errorTitle="自動計算です。" error="[キャンセル]をクリックしてください。" sqref="M7:O7 M197:O197 M17:O17 M27:O27 M37:O37 M47:O47 M57:O57 M67:O67 M77:O77 M87:O87 M97:O97 M107:O107 M117:O117 M127:O127 M137:O137 M147:O147 M157:O157 M167:O167 M177:O177 M187:O187 L7:L806 M387:O387 M207:O207 M397:O397 M217:O217 M227:O227 M237:O237 M247:O247 M257:O257 M267:O267 M277:O277 M287:O287 M297:O297 M307:O307 M317:O317 M327:O327 M337:O337 M347:O347 M357:O357 M367:O367 M377:O377 M407:O407 M597:O597 M417:O417 M427:O427 M437:O437 M447:O447 M457:O457 M467:O467 M477:O477 M487:O487 M497:O497 M507:O507 M517:O517 M527:O527 M537:O537 M547:O547 M557:O557 M567:O567 M577:O577 M587:O587 M787:O787 M607:O607 M797:O797 M617:O617 M627:O627 M637:O637 M647:O647 M657:O657 M667:O667 M677:O677 M687:O687 M697:O697 M707:O707 M717:O717 M727:O727 M737:O737 M747:O747 M757:O757 M767:O767 M777:O777">
      <formula1>0</formula1>
    </dataValidation>
    <dataValidation imeMode="off" operator="lessThan" allowBlank="1" showInputMessage="1" showErrorMessage="1" errorTitle="入力不要です。" error="４・申請事業内容シートに記載した活動が自動的に反映されます。[キャンセル]をクリックして戻ってください。" sqref="E6:H6"/>
    <dataValidation operator="lessThan" allowBlank="1" showInputMessage="1" showErrorMessage="1" errorTitle="自動計算です。" error="[キャンセル]をクリックしてください。" sqref="L6:O6"/>
    <dataValidation operator="lessThan" allowBlank="1" showInputMessage="1" showErrorMessage="1" errorTitle="入力不要です。" error="[キャンセル]をクリックしてください。" sqref="J217:K217 J227:K227 J237:K237 J247:K247 J257:K257 J267:K267 J277:K277 J287:K287 J297:K297 J307:K307 J317:K317 J327:K327 J337:K337 J347:K347 J357:K357 J367:K367 J377:K377 J387:K387 J397:K397"/>
  </dataValidations>
  <pageMargins left="0.59055118110236227" right="0.39370078740157483" top="0.78740157480314965" bottom="0.35433070866141736" header="0.31496062992125984" footer="0.15748031496062992"/>
  <pageSetup paperSize="8" scale="69" fitToHeight="0" orientation="landscape" r:id="rId1"/>
  <headerFooter>
    <oddHeader>&amp;L様式８（別添１）</oddHeader>
    <oddFooter>&amp;C&amp;"ＭＳ Ｐゴシック,標準"&amp;10&amp;P / &amp;N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U112"/>
  <sheetViews>
    <sheetView view="pageBreakPreview" zoomScaleNormal="100" zoomScaleSheetLayoutView="100" workbookViewId="0"/>
  </sheetViews>
  <sheetFormatPr defaultRowHeight="14.25"/>
  <cols>
    <col min="1" max="1" width="1.625" style="139" customWidth="1"/>
    <col min="2" max="2" width="6.875" style="139" customWidth="1"/>
    <col min="3" max="3" width="16.125" style="139" customWidth="1"/>
    <col min="4" max="4" width="21.375" style="139" customWidth="1"/>
    <col min="5" max="5" width="14.375" style="139" customWidth="1"/>
    <col min="6" max="8" width="14.5" style="139" customWidth="1"/>
    <col min="9" max="9" width="6.875" style="139" customWidth="1"/>
    <col min="10" max="10" width="16.125" style="139" customWidth="1"/>
    <col min="11" max="11" width="21.375" style="139" customWidth="1"/>
    <col min="12" max="15" width="17.75" style="139" customWidth="1"/>
    <col min="16" max="16" width="21.5" style="139" customWidth="1"/>
    <col min="17" max="17" width="10.125" style="139" customWidth="1"/>
    <col min="18" max="18" width="9" style="139"/>
    <col min="19" max="19" width="1.625" style="139" customWidth="1"/>
    <col min="20" max="16384" width="9" style="139"/>
  </cols>
  <sheetData>
    <row r="1" spans="2:21" ht="9" customHeight="1"/>
    <row r="2" spans="2:21" s="171" customFormat="1" ht="18.75" customHeight="1" thickBot="1">
      <c r="B2" s="290" t="s">
        <v>697</v>
      </c>
      <c r="C2" s="253"/>
      <c r="D2" s="746"/>
      <c r="E2" s="253"/>
      <c r="F2" s="253"/>
      <c r="G2" s="253"/>
      <c r="I2" s="290"/>
      <c r="J2" s="253"/>
      <c r="K2" s="746"/>
      <c r="L2" s="253"/>
      <c r="M2" s="253"/>
      <c r="N2" s="253"/>
      <c r="Q2" s="1795" t="s">
        <v>137</v>
      </c>
      <c r="R2" s="1795"/>
    </row>
    <row r="3" spans="2:21" s="171" customFormat="1" ht="27" customHeight="1" thickBot="1">
      <c r="B3" s="1789" t="s">
        <v>422</v>
      </c>
      <c r="C3" s="1790"/>
      <c r="D3" s="1790"/>
      <c r="E3" s="1790"/>
      <c r="F3" s="1790"/>
      <c r="G3" s="1790"/>
      <c r="H3" s="1791"/>
      <c r="I3" s="1792" t="s">
        <v>389</v>
      </c>
      <c r="J3" s="1793"/>
      <c r="K3" s="1793"/>
      <c r="L3" s="1793"/>
      <c r="M3" s="1793"/>
      <c r="N3" s="1793"/>
      <c r="O3" s="1793"/>
      <c r="P3" s="1793"/>
      <c r="Q3" s="1793"/>
      <c r="R3" s="1794"/>
    </row>
    <row r="4" spans="2:21" ht="22.5" customHeight="1">
      <c r="B4" s="1388" t="s">
        <v>138</v>
      </c>
      <c r="C4" s="1389"/>
      <c r="D4" s="1268"/>
      <c r="E4" s="1390" t="s">
        <v>390</v>
      </c>
      <c r="F4" s="1268" t="s">
        <v>140</v>
      </c>
      <c r="G4" s="1268"/>
      <c r="H4" s="1799"/>
      <c r="I4" s="1796" t="s">
        <v>138</v>
      </c>
      <c r="J4" s="1387"/>
      <c r="K4" s="1267"/>
      <c r="L4" s="1263" t="s">
        <v>139</v>
      </c>
      <c r="M4" s="1267" t="s">
        <v>140</v>
      </c>
      <c r="N4" s="1267"/>
      <c r="O4" s="1267"/>
      <c r="P4" s="1391" t="s">
        <v>141</v>
      </c>
      <c r="Q4" s="1267" t="s">
        <v>142</v>
      </c>
      <c r="R4" s="1393"/>
    </row>
    <row r="5" spans="2:21" ht="30.75" customHeight="1" thickBot="1">
      <c r="B5" s="1262"/>
      <c r="C5" s="1825"/>
      <c r="D5" s="1826"/>
      <c r="E5" s="1827"/>
      <c r="F5" s="1015" t="s">
        <v>391</v>
      </c>
      <c r="G5" s="1015" t="s">
        <v>144</v>
      </c>
      <c r="H5" s="838" t="s">
        <v>175</v>
      </c>
      <c r="I5" s="1828"/>
      <c r="J5" s="1825"/>
      <c r="K5" s="1826"/>
      <c r="L5" s="1827"/>
      <c r="M5" s="1014" t="s">
        <v>143</v>
      </c>
      <c r="N5" s="1015" t="s">
        <v>144</v>
      </c>
      <c r="O5" s="1014" t="s">
        <v>145</v>
      </c>
      <c r="P5" s="1829"/>
      <c r="Q5" s="1826"/>
      <c r="R5" s="1830"/>
    </row>
    <row r="6" spans="2:21" ht="33" customHeight="1" thickBot="1">
      <c r="B6" s="1403" t="s">
        <v>674</v>
      </c>
      <c r="C6" s="1400"/>
      <c r="D6" s="1400"/>
      <c r="E6" s="281">
        <f>SUM(E7,E17,E27,E37,E47,E57,E67,E77,E87,E97)</f>
        <v>0</v>
      </c>
      <c r="F6" s="281">
        <f>SUM(F7,F17,F27,F37,F47,F57,F67,F77,F87,F97)</f>
        <v>0</v>
      </c>
      <c r="G6" s="281">
        <f>SUM(G7,G17,G27,G37,G47,G57,G67,G77,G87,G97)</f>
        <v>0</v>
      </c>
      <c r="H6" s="750">
        <f>SUM(H7,H17,H27,H37,H47,H57,H67,H77,H87,H97)</f>
        <v>0</v>
      </c>
      <c r="I6" s="1831" t="s">
        <v>674</v>
      </c>
      <c r="J6" s="1400"/>
      <c r="K6" s="1400"/>
      <c r="L6" s="281">
        <f>SUM(L7,L17,L27,L37,L47,L57,L67,L77,L87,L97)</f>
        <v>0</v>
      </c>
      <c r="M6" s="281">
        <f>SUM(M7,M17,M27,M37,M47,M57,M67,M77,M87,M97)</f>
        <v>0</v>
      </c>
      <c r="N6" s="281">
        <f>SUM(N7,N17,N27,N37,N47,N57,N67,N77,N87,N97)</f>
        <v>0</v>
      </c>
      <c r="O6" s="281">
        <f>SUM(O7,O17,O27,O37,O47,O57,O67,O77,O87,O97)</f>
        <v>0</v>
      </c>
      <c r="P6" s="256"/>
      <c r="Q6" s="1395"/>
      <c r="R6" s="1396"/>
      <c r="S6" s="257"/>
      <c r="T6" s="257"/>
      <c r="U6" s="180"/>
    </row>
    <row r="7" spans="2:21" ht="40.5" customHeight="1" thickTop="1">
      <c r="B7" s="283" t="str">
        <f>IF('①7.積算内訳（戦略）'!B6="","",'①7.積算内訳（戦略）'!B6)</f>
        <v/>
      </c>
      <c r="C7" s="1401" t="str">
        <f>IF('①7.積算内訳（戦略）'!C6="","",'①7.積算内訳（戦略）'!C6)</f>
        <v/>
      </c>
      <c r="D7" s="1402"/>
      <c r="E7" s="282">
        <f>SUM(E8:E16)</f>
        <v>0</v>
      </c>
      <c r="F7" s="282">
        <f>SUM(F8:F16)</f>
        <v>0</v>
      </c>
      <c r="G7" s="282">
        <f>SUM(G8:G16)</f>
        <v>0</v>
      </c>
      <c r="H7" s="751">
        <f>SUM(H8:H16)</f>
        <v>0</v>
      </c>
      <c r="I7" s="759" t="str">
        <f>IF('①7.積算内訳（戦略）'!B6="","",'①7.積算内訳（戦略）'!B6)</f>
        <v/>
      </c>
      <c r="J7" s="1401" t="str">
        <f>IF('①7.積算内訳（戦略）'!C6="","",'①7.積算内訳（戦略）'!C6)</f>
        <v/>
      </c>
      <c r="K7" s="1402"/>
      <c r="L7" s="282" t="str">
        <f>IF(SUM(L8:L16)=0,"",SUM(L8:L16))</f>
        <v/>
      </c>
      <c r="M7" s="282" t="str">
        <f>IF(SUM(M8:M16)=0,"",SUM(M8:M16))</f>
        <v/>
      </c>
      <c r="N7" s="282" t="str">
        <f>IF(SUM(N8:N16)=0,"",SUM(N8:N16))</f>
        <v/>
      </c>
      <c r="O7" s="282" t="str">
        <f>IF(SUM(O8:O16)=0,"",SUM(O8:O16))</f>
        <v/>
      </c>
      <c r="P7" s="258"/>
      <c r="Q7" s="1397"/>
      <c r="R7" s="1398"/>
      <c r="S7" s="259"/>
      <c r="T7" s="146" t="s">
        <v>466</v>
      </c>
      <c r="U7" s="180"/>
    </row>
    <row r="8" spans="2:21" ht="18.75" customHeight="1">
      <c r="B8" s="1363"/>
      <c r="C8" s="260" t="s">
        <v>147</v>
      </c>
      <c r="D8" s="261"/>
      <c r="E8" s="287">
        <f>SUM(F8:H8)</f>
        <v>0</v>
      </c>
      <c r="F8" s="287" t="str">
        <f>IF($B$7="","",IF('⑦2.変更活動積算内訳（戦略）'!$I$8="変更",'⑦2.変更活動積算内訳（戦略）'!M8,IF('⑦2.変更活動積算内訳（戦略）'!$I$8="中止",0,'②7.経費内訳（戦略）'!F7)))</f>
        <v/>
      </c>
      <c r="G8" s="287" t="str">
        <f>IF($B$7="","",IF('⑦2.変更活動積算内訳（戦略）'!$I$8="変更",'⑦2.変更活動積算内訳（戦略）'!N8,IF('⑦2.変更活動積算内訳（戦略）'!$I$8="中止",0,'②7.経費内訳（戦略）'!G7)))</f>
        <v/>
      </c>
      <c r="H8" s="752" t="str">
        <f>IF($B$7="","",IF('⑦2.変更活動積算内訳（戦略）'!$I$8="変更",'⑦2.変更活動積算内訳（戦略）'!O8,IF('⑦2.変更活動積算内訳（戦略）'!$I$8="中止",0,'②7.経費内訳（戦略）'!H7)))</f>
        <v/>
      </c>
      <c r="I8" s="1832" t="s">
        <v>698</v>
      </c>
      <c r="J8" s="260" t="s">
        <v>147</v>
      </c>
      <c r="K8" s="261"/>
      <c r="L8" s="287" t="str">
        <f>IF(SUM(M8:O8)=0,"",SUM(M8:O8))</f>
        <v/>
      </c>
      <c r="M8" s="262"/>
      <c r="N8" s="262"/>
      <c r="O8" s="262"/>
      <c r="P8" s="1385"/>
      <c r="Q8" s="1369"/>
      <c r="R8" s="1370"/>
      <c r="S8" s="259"/>
      <c r="T8" s="151" t="s">
        <v>467</v>
      </c>
      <c r="U8" s="180"/>
    </row>
    <row r="9" spans="2:21" ht="18.75" customHeight="1">
      <c r="B9" s="1364"/>
      <c r="C9" s="264" t="s">
        <v>148</v>
      </c>
      <c r="D9" s="265"/>
      <c r="E9" s="288">
        <f t="shared" ref="E9:E15" si="0">SUM(F9:H9)</f>
        <v>0</v>
      </c>
      <c r="F9" s="288" t="str">
        <f>IF($B$7="","",IF('⑦2.変更活動積算内訳（戦略）'!$I$8="変更",'⑦2.変更活動積算内訳（戦略）'!M9,IF('⑦2.変更活動積算内訳（戦略）'!$I$8="中止",0,'②7.経費内訳（戦略）'!F8)))</f>
        <v/>
      </c>
      <c r="G9" s="288" t="str">
        <f>IF($B$7="","",IF('⑦2.変更活動積算内訳（戦略）'!$I$8="変更",'⑦2.変更活動積算内訳（戦略）'!N9,IF('⑦2.変更活動積算内訳（戦略）'!$I$8="中止",0,'②7.経費内訳（戦略）'!G8)))</f>
        <v/>
      </c>
      <c r="H9" s="753" t="str">
        <f>IF($B$7="","",IF('⑦2.変更活動積算内訳（戦略）'!$I$8="変更",'⑦2.変更活動積算内訳（戦略）'!O9,IF('⑦2.変更活動積算内訳（戦略）'!$I$8="中止",0,'②7.経費内訳（戦略）'!H8)))</f>
        <v/>
      </c>
      <c r="I9" s="1780"/>
      <c r="J9" s="264" t="s">
        <v>148</v>
      </c>
      <c r="K9" s="265"/>
      <c r="L9" s="288" t="str">
        <f t="shared" ref="L9:L16" si="1">IF(SUM(M9:O9)=0,"",SUM(M9:O9))</f>
        <v/>
      </c>
      <c r="M9" s="266"/>
      <c r="N9" s="266"/>
      <c r="O9" s="266"/>
      <c r="P9" s="1367"/>
      <c r="Q9" s="1371"/>
      <c r="R9" s="1372"/>
      <c r="S9" s="268"/>
      <c r="T9" s="412"/>
      <c r="U9" s="180"/>
    </row>
    <row r="10" spans="2:21" ht="18.75" customHeight="1">
      <c r="B10" s="1364"/>
      <c r="C10" s="264" t="s">
        <v>149</v>
      </c>
      <c r="D10" s="265"/>
      <c r="E10" s="288">
        <f t="shared" si="0"/>
        <v>0</v>
      </c>
      <c r="F10" s="288" t="str">
        <f>IF($B$7="","",IF('⑦2.変更活動積算内訳（戦略）'!$I$8="変更",'⑦2.変更活動積算内訳（戦略）'!M10,IF('⑦2.変更活動積算内訳（戦略）'!$I$8="中止",0,'②7.経費内訳（戦略）'!F9)))</f>
        <v/>
      </c>
      <c r="G10" s="288" t="str">
        <f>IF($B$7="","",IF('⑦2.変更活動積算内訳（戦略）'!$I$8="変更",'⑦2.変更活動積算内訳（戦略）'!N10,IF('⑦2.変更活動積算内訳（戦略）'!$I$8="中止",0,'②7.経費内訳（戦略）'!G9)))</f>
        <v/>
      </c>
      <c r="H10" s="753" t="str">
        <f>IF($B$7="","",IF('⑦2.変更活動積算内訳（戦略）'!$I$8="変更",'⑦2.変更活動積算内訳（戦略）'!O10,IF('⑦2.変更活動積算内訳（戦略）'!$I$8="中止",0,'②7.経費内訳（戦略）'!H9)))</f>
        <v/>
      </c>
      <c r="I10" s="1780"/>
      <c r="J10" s="264" t="s">
        <v>149</v>
      </c>
      <c r="K10" s="265"/>
      <c r="L10" s="288" t="str">
        <f t="shared" si="1"/>
        <v/>
      </c>
      <c r="M10" s="266"/>
      <c r="N10" s="266"/>
      <c r="O10" s="266"/>
      <c r="P10" s="1367"/>
      <c r="Q10" s="1371"/>
      <c r="R10" s="1372"/>
      <c r="S10" s="268"/>
      <c r="T10" s="146" t="s">
        <v>468</v>
      </c>
      <c r="U10" s="180"/>
    </row>
    <row r="11" spans="2:21" ht="18.75" customHeight="1">
      <c r="B11" s="1364"/>
      <c r="C11" s="269" t="s">
        <v>150</v>
      </c>
      <c r="D11" s="265"/>
      <c r="E11" s="288">
        <f t="shared" si="0"/>
        <v>0</v>
      </c>
      <c r="F11" s="288" t="str">
        <f>IF($B$7="","",IF('⑦2.変更活動積算内訳（戦略）'!$I$8="変更",'⑦2.変更活動積算内訳（戦略）'!M11,IF('⑦2.変更活動積算内訳（戦略）'!$I$8="中止",0,'②7.経費内訳（戦略）'!F10)))</f>
        <v/>
      </c>
      <c r="G11" s="288" t="str">
        <f>IF($B$7="","",IF('⑦2.変更活動積算内訳（戦略）'!$I$8="変更",'⑦2.変更活動積算内訳（戦略）'!N11,IF('⑦2.変更活動積算内訳（戦略）'!$I$8="中止",0,'②7.経費内訳（戦略）'!G10)))</f>
        <v/>
      </c>
      <c r="H11" s="753" t="str">
        <f>IF($B$7="","",IF('⑦2.変更活動積算内訳（戦略）'!$I$8="変更",'⑦2.変更活動積算内訳（戦略）'!O11,IF('⑦2.変更活動積算内訳（戦略）'!$I$8="中止",0,'②7.経費内訳（戦略）'!H10)))</f>
        <v/>
      </c>
      <c r="I11" s="1780"/>
      <c r="J11" s="269" t="s">
        <v>150</v>
      </c>
      <c r="K11" s="265"/>
      <c r="L11" s="288" t="str">
        <f t="shared" si="1"/>
        <v/>
      </c>
      <c r="M11" s="266"/>
      <c r="N11" s="266"/>
      <c r="O11" s="266"/>
      <c r="P11" s="1367"/>
      <c r="Q11" s="1371"/>
      <c r="R11" s="1372"/>
      <c r="S11" s="268"/>
      <c r="T11" s="668" t="s">
        <v>469</v>
      </c>
      <c r="U11" s="180"/>
    </row>
    <row r="12" spans="2:21" ht="18.75" customHeight="1">
      <c r="B12" s="1364"/>
      <c r="C12" s="264" t="s">
        <v>151</v>
      </c>
      <c r="D12" s="265"/>
      <c r="E12" s="288">
        <f t="shared" si="0"/>
        <v>0</v>
      </c>
      <c r="F12" s="288" t="str">
        <f>IF($B$7="","",IF('⑦2.変更活動積算内訳（戦略）'!$I$8="変更",'⑦2.変更活動積算内訳（戦略）'!M12,IF('⑦2.変更活動積算内訳（戦略）'!$I$8="中止",0,'②7.経費内訳（戦略）'!F11)))</f>
        <v/>
      </c>
      <c r="G12" s="288" t="str">
        <f>IF($B$7="","",IF('⑦2.変更活動積算内訳（戦略）'!$I$8="変更",'⑦2.変更活動積算内訳（戦略）'!N12,IF('⑦2.変更活動積算内訳（戦略）'!$I$8="中止",0,'②7.経費内訳（戦略）'!G11)))</f>
        <v/>
      </c>
      <c r="H12" s="753" t="str">
        <f>IF($B$7="","",IF('⑦2.変更活動積算内訳（戦略）'!$I$8="変更",'⑦2.変更活動積算内訳（戦略）'!O12,IF('⑦2.変更活動積算内訳（戦略）'!$I$8="中止",0,'②7.経費内訳（戦略）'!H11)))</f>
        <v/>
      </c>
      <c r="I12" s="1780"/>
      <c r="J12" s="264" t="s">
        <v>151</v>
      </c>
      <c r="K12" s="265"/>
      <c r="L12" s="288" t="str">
        <f t="shared" si="1"/>
        <v/>
      </c>
      <c r="M12" s="266"/>
      <c r="N12" s="266"/>
      <c r="O12" s="266"/>
      <c r="P12" s="1367"/>
      <c r="Q12" s="1371"/>
      <c r="R12" s="1372"/>
      <c r="S12" s="259"/>
      <c r="T12" s="257"/>
      <c r="U12" s="180"/>
    </row>
    <row r="13" spans="2:21" ht="18.75" customHeight="1">
      <c r="B13" s="1364"/>
      <c r="C13" s="264" t="s">
        <v>152</v>
      </c>
      <c r="D13" s="265"/>
      <c r="E13" s="288">
        <f t="shared" si="0"/>
        <v>0</v>
      </c>
      <c r="F13" s="754" t="str">
        <f>IF($B$7="","",IF('⑦2.変更活動積算内訳（戦略）'!$I$8="変更",'⑦2.変更活動積算内訳（戦略）'!M13,IF('⑦2.変更活動積算内訳（戦略）'!$I$8="中止",0,'②7.経費内訳（戦略）'!F12)))</f>
        <v/>
      </c>
      <c r="G13" s="754" t="str">
        <f>IF($B$7="","",IF('⑦2.変更活動積算内訳（戦略）'!$I$8="変更",'⑦2.変更活動積算内訳（戦略）'!N13,IF('⑦2.変更活動積算内訳（戦略）'!$I$8="中止",0,'②7.経費内訳（戦略）'!G12)))</f>
        <v/>
      </c>
      <c r="H13" s="753" t="str">
        <f>IF($B$7="","",IF('⑦2.変更活動積算内訳（戦略）'!$I$8="変更",'⑦2.変更活動積算内訳（戦略）'!O13,IF('⑦2.変更活動積算内訳（戦略）'!$I$8="中止",0,'②7.経費内訳（戦略）'!H12)))</f>
        <v/>
      </c>
      <c r="I13" s="1780"/>
      <c r="J13" s="264" t="s">
        <v>152</v>
      </c>
      <c r="K13" s="265"/>
      <c r="L13" s="288" t="str">
        <f t="shared" si="1"/>
        <v/>
      </c>
      <c r="M13" s="278"/>
      <c r="N13" s="278"/>
      <c r="O13" s="278"/>
      <c r="P13" s="1367"/>
      <c r="Q13" s="1373"/>
      <c r="R13" s="1374"/>
      <c r="S13" s="259"/>
      <c r="T13" s="257"/>
      <c r="U13" s="180"/>
    </row>
    <row r="14" spans="2:21" ht="18.75" customHeight="1">
      <c r="B14" s="1364"/>
      <c r="C14" s="272" t="s">
        <v>631</v>
      </c>
      <c r="D14" s="265"/>
      <c r="E14" s="288">
        <f t="shared" si="0"/>
        <v>0</v>
      </c>
      <c r="F14" s="288" t="str">
        <f>IF($B$7="","",IF('⑦2.変更活動積算内訳（戦略）'!$I$8="変更",'⑦2.変更活動積算内訳（戦略）'!M14,IF('⑦2.変更活動積算内訳（戦略）'!$I$8="中止",0,'②7.経費内訳（戦略）'!F13)))</f>
        <v/>
      </c>
      <c r="G14" s="288" t="str">
        <f>IF($B$7="","",IF('⑦2.変更活動積算内訳（戦略）'!$I$8="変更",'⑦2.変更活動積算内訳（戦略）'!N14,IF('⑦2.変更活動積算内訳（戦略）'!$I$8="中止",0,'②7.経費内訳（戦略）'!G13)))</f>
        <v/>
      </c>
      <c r="H14" s="753" t="str">
        <f>IF($B$7="","",IF('⑦2.変更活動積算内訳（戦略）'!$I$8="変更",'⑦2.変更活動積算内訳（戦略）'!O14,IF('⑦2.変更活動積算内訳（戦略）'!$I$8="中止",0,'②7.経費内訳（戦略）'!H13)))</f>
        <v/>
      </c>
      <c r="I14" s="1780"/>
      <c r="J14" s="272" t="s">
        <v>631</v>
      </c>
      <c r="K14" s="265"/>
      <c r="L14" s="288" t="str">
        <f t="shared" si="1"/>
        <v/>
      </c>
      <c r="M14" s="266"/>
      <c r="N14" s="266"/>
      <c r="O14" s="266"/>
      <c r="P14" s="1367"/>
      <c r="Q14" s="1371"/>
      <c r="R14" s="1372"/>
      <c r="S14" s="259"/>
      <c r="T14" s="257"/>
      <c r="U14" s="180"/>
    </row>
    <row r="15" spans="2:21" ht="18.75" customHeight="1">
      <c r="B15" s="1364"/>
      <c r="C15" s="264" t="s">
        <v>153</v>
      </c>
      <c r="D15" s="265"/>
      <c r="E15" s="288">
        <f t="shared" si="0"/>
        <v>0</v>
      </c>
      <c r="F15" s="288" t="str">
        <f>IF($B$7="","",IF('⑦2.変更活動積算内訳（戦略）'!$I$8="変更",'⑦2.変更活動積算内訳（戦略）'!M15,IF('⑦2.変更活動積算内訳（戦略）'!$I$8="中止",0,'②7.経費内訳（戦略）'!F14)))</f>
        <v/>
      </c>
      <c r="G15" s="288" t="str">
        <f>IF($B$7="","",IF('⑦2.変更活動積算内訳（戦略）'!$I$8="変更",'⑦2.変更活動積算内訳（戦略）'!N15,IF('⑦2.変更活動積算内訳（戦略）'!$I$8="中止",0,'②7.経費内訳（戦略）'!G14)))</f>
        <v/>
      </c>
      <c r="H15" s="753" t="str">
        <f>IF($B$7="","",IF('⑦2.変更活動積算内訳（戦略）'!$I$8="変更",'⑦2.変更活動積算内訳（戦略）'!O15,IF('⑦2.変更活動積算内訳（戦略）'!$I$8="中止",0,'②7.経費内訳（戦略）'!H14)))</f>
        <v/>
      </c>
      <c r="I15" s="1780"/>
      <c r="J15" s="264" t="s">
        <v>153</v>
      </c>
      <c r="K15" s="265"/>
      <c r="L15" s="288" t="str">
        <f t="shared" si="1"/>
        <v/>
      </c>
      <c r="M15" s="266"/>
      <c r="N15" s="266"/>
      <c r="O15" s="266"/>
      <c r="P15" s="1367"/>
      <c r="Q15" s="1371"/>
      <c r="R15" s="1372"/>
      <c r="S15" s="259"/>
      <c r="T15" s="257"/>
      <c r="U15" s="180"/>
    </row>
    <row r="16" spans="2:21" ht="18.75" customHeight="1" thickBot="1">
      <c r="B16" s="1365"/>
      <c r="C16" s="273" t="s">
        <v>154</v>
      </c>
      <c r="D16" s="758"/>
      <c r="E16" s="289">
        <f>SUM(F16:H16)</f>
        <v>0</v>
      </c>
      <c r="F16" s="289" t="str">
        <f>IF($B$7="","",IF('⑦2.変更活動積算内訳（戦略）'!$I$8="変更",'⑦2.変更活動積算内訳（戦略）'!M16,IF('⑦2.変更活動積算内訳（戦略）'!$I$8="中止",0,'②7.経費内訳（戦略）'!F15)))</f>
        <v/>
      </c>
      <c r="G16" s="289" t="str">
        <f>IF($B$7="","",IF('⑦2.変更活動積算内訳（戦略）'!$I$8="変更",'⑦2.変更活動積算内訳（戦略）'!N16,IF('⑦2.変更活動積算内訳（戦略）'!$I$8="中止",0,'②7.経費内訳（戦略）'!G15)))</f>
        <v/>
      </c>
      <c r="H16" s="755" t="str">
        <f>IF($B$7="","",IF('⑦2.変更活動積算内訳（戦略）'!$I$8="変更",'⑦2.変更活動積算内訳（戦略）'!O16,IF('⑦2.変更活動積算内訳（戦略）'!$I$8="中止",0,'②7.経費内訳（戦略）'!H15)))</f>
        <v/>
      </c>
      <c r="I16" s="1781"/>
      <c r="J16" s="273" t="s">
        <v>154</v>
      </c>
      <c r="K16" s="274"/>
      <c r="L16" s="289" t="str">
        <f t="shared" si="1"/>
        <v/>
      </c>
      <c r="M16" s="275"/>
      <c r="N16" s="275"/>
      <c r="O16" s="275"/>
      <c r="P16" s="1368"/>
      <c r="Q16" s="1375"/>
      <c r="R16" s="1376"/>
      <c r="S16" s="259"/>
      <c r="T16" s="257"/>
      <c r="U16" s="180"/>
    </row>
    <row r="17" spans="2:21" ht="37.5" customHeight="1">
      <c r="B17" s="1008" t="str">
        <f>IF('①7.積算内訳（戦略）'!B16="","",'①7.積算内訳（戦略）'!B16)</f>
        <v/>
      </c>
      <c r="C17" s="1377" t="str">
        <f>IF('①7.積算内訳（戦略）'!C16="","",'①7.積算内訳（戦略）'!C16)</f>
        <v/>
      </c>
      <c r="D17" s="1378"/>
      <c r="E17" s="284">
        <f>SUM(E18:E26)</f>
        <v>0</v>
      </c>
      <c r="F17" s="284">
        <f>SUM(F18:F26)</f>
        <v>0</v>
      </c>
      <c r="G17" s="284">
        <f>SUM(G18:G26)</f>
        <v>0</v>
      </c>
      <c r="H17" s="756">
        <f>SUM(H18:H26)</f>
        <v>0</v>
      </c>
      <c r="I17" s="760" t="str">
        <f>IF('①7.積算内訳（戦略）'!B16="","",'①7.積算内訳（戦略）'!B16)</f>
        <v/>
      </c>
      <c r="J17" s="1377" t="str">
        <f>IF('①7.積算内訳（戦略）'!C16="","",'①7.積算内訳（戦略）'!C16)</f>
        <v/>
      </c>
      <c r="K17" s="1378"/>
      <c r="L17" s="284" t="str">
        <f>IF(SUM(L18:L26)=0,"",SUM(L18:L26))</f>
        <v/>
      </c>
      <c r="M17" s="284" t="str">
        <f>IF(SUM(M18:M26)=0,"",SUM(M18:M26))</f>
        <v/>
      </c>
      <c r="N17" s="284" t="str">
        <f>IF(SUM(N18:N26)=0,"",SUM(N18:N26))</f>
        <v/>
      </c>
      <c r="O17" s="284" t="str">
        <f>IF(SUM(O18:O26)=0,"",SUM(O18:O26))</f>
        <v/>
      </c>
      <c r="P17" s="277"/>
      <c r="Q17" s="1379"/>
      <c r="R17" s="1380"/>
      <c r="S17" s="259"/>
      <c r="T17" s="257"/>
      <c r="U17" s="180"/>
    </row>
    <row r="18" spans="2:21" ht="18.75" customHeight="1">
      <c r="B18" s="1363"/>
      <c r="C18" s="260" t="s">
        <v>147</v>
      </c>
      <c r="D18" s="261"/>
      <c r="E18" s="287">
        <f>SUM(F18:H18)</f>
        <v>0</v>
      </c>
      <c r="F18" s="287" t="str">
        <f>IF($B$17="","",IF('⑦2.変更活動積算内訳（戦略）'!$I$18="変更",'⑦2.変更活動積算内訳（戦略）'!M18,IF('⑦2.変更活動積算内訳（戦略）'!$I$18="中止",0,'②7.経費内訳（戦略）'!F17)))</f>
        <v/>
      </c>
      <c r="G18" s="287" t="str">
        <f>IF($B$17="","",IF('⑦2.変更活動積算内訳（戦略）'!$I$18="変更",'⑦2.変更活動積算内訳（戦略）'!N18,IF('⑦2.変更活動積算内訳（戦略）'!$I$18="中止",0,'②7.経費内訳（戦略）'!G17)))</f>
        <v/>
      </c>
      <c r="H18" s="752" t="str">
        <f>IF($B$17="","",IF('⑦2.変更活動積算内訳（戦略）'!$I$18="変更",'⑦2.変更活動積算内訳（戦略）'!O18,IF('⑦2.変更活動積算内訳（戦略）'!$I$18="中止",0,'②7.経費内訳（戦略）'!H17)))</f>
        <v/>
      </c>
      <c r="I18" s="1779" t="s">
        <v>698</v>
      </c>
      <c r="J18" s="260" t="s">
        <v>147</v>
      </c>
      <c r="K18" s="261"/>
      <c r="L18" s="287" t="str">
        <f>IF(SUM(M18:O18)=0,"",SUM(M18:O18))</f>
        <v/>
      </c>
      <c r="M18" s="262"/>
      <c r="N18" s="262"/>
      <c r="O18" s="262"/>
      <c r="P18" s="1366"/>
      <c r="Q18" s="1369"/>
      <c r="R18" s="1370"/>
      <c r="S18" s="268"/>
      <c r="T18" s="270"/>
      <c r="U18" s="180"/>
    </row>
    <row r="19" spans="2:21" ht="18.75" customHeight="1">
      <c r="B19" s="1364"/>
      <c r="C19" s="264" t="s">
        <v>148</v>
      </c>
      <c r="D19" s="265"/>
      <c r="E19" s="288">
        <f t="shared" ref="E19:E25" si="2">SUM(F19:H19)</f>
        <v>0</v>
      </c>
      <c r="F19" s="288" t="str">
        <f>IF($B$17="","",IF('⑦2.変更活動積算内訳（戦略）'!$I$18="変更",'⑦2.変更活動積算内訳（戦略）'!M19,IF('⑦2.変更活動積算内訳（戦略）'!$I$18="中止",0,'②7.経費内訳（戦略）'!F18)))</f>
        <v/>
      </c>
      <c r="G19" s="288" t="str">
        <f>IF($B$17="","",IF('⑦2.変更活動積算内訳（戦略）'!$I$18="変更",'⑦2.変更活動積算内訳（戦略）'!N19,IF('⑦2.変更活動積算内訳（戦略）'!$I$18="中止",0,'②7.経費内訳（戦略）'!G18)))</f>
        <v/>
      </c>
      <c r="H19" s="753" t="str">
        <f>IF($B$17="","",IF('⑦2.変更活動積算内訳（戦略）'!$I$18="変更",'⑦2.変更活動積算内訳（戦略）'!O19,IF('⑦2.変更活動積算内訳（戦略）'!$I$18="中止",0,'②7.経費内訳（戦略）'!H18)))</f>
        <v/>
      </c>
      <c r="I19" s="1780"/>
      <c r="J19" s="264" t="s">
        <v>148</v>
      </c>
      <c r="K19" s="265"/>
      <c r="L19" s="288" t="str">
        <f t="shared" ref="L19:L26" si="3">IF(SUM(M19:O19)=0,"",SUM(M19:O19))</f>
        <v/>
      </c>
      <c r="M19" s="266"/>
      <c r="N19" s="266"/>
      <c r="O19" s="266"/>
      <c r="P19" s="1367"/>
      <c r="Q19" s="1371"/>
      <c r="R19" s="1372"/>
      <c r="S19" s="259"/>
      <c r="T19" s="257"/>
      <c r="U19" s="180"/>
    </row>
    <row r="20" spans="2:21" ht="18.75" customHeight="1">
      <c r="B20" s="1364"/>
      <c r="C20" s="264" t="s">
        <v>149</v>
      </c>
      <c r="D20" s="265"/>
      <c r="E20" s="288">
        <f t="shared" si="2"/>
        <v>0</v>
      </c>
      <c r="F20" s="288" t="str">
        <f>IF($B$17="","",IF('⑦2.変更活動積算内訳（戦略）'!$I$18="変更",'⑦2.変更活動積算内訳（戦略）'!M20,IF('⑦2.変更活動積算内訳（戦略）'!$I$18="中止",0,'②7.経費内訳（戦略）'!F19)))</f>
        <v/>
      </c>
      <c r="G20" s="288" t="str">
        <f>IF($B$17="","",IF('⑦2.変更活動積算内訳（戦略）'!$I$18="変更",'⑦2.変更活動積算内訳（戦略）'!N20,IF('⑦2.変更活動積算内訳（戦略）'!$I$18="中止",0,'②7.経費内訳（戦略）'!G19)))</f>
        <v/>
      </c>
      <c r="H20" s="753" t="str">
        <f>IF($B$17="","",IF('⑦2.変更活動積算内訳（戦略）'!$I$18="変更",'⑦2.変更活動積算内訳（戦略）'!O20,IF('⑦2.変更活動積算内訳（戦略）'!$I$18="中止",0,'②7.経費内訳（戦略）'!H19)))</f>
        <v/>
      </c>
      <c r="I20" s="1780"/>
      <c r="J20" s="264" t="s">
        <v>149</v>
      </c>
      <c r="K20" s="265"/>
      <c r="L20" s="288" t="str">
        <f t="shared" si="3"/>
        <v/>
      </c>
      <c r="M20" s="266"/>
      <c r="N20" s="266"/>
      <c r="O20" s="266"/>
      <c r="P20" s="1367"/>
      <c r="Q20" s="1371"/>
      <c r="R20" s="1372"/>
      <c r="S20" s="259"/>
      <c r="T20" s="257"/>
      <c r="U20" s="180"/>
    </row>
    <row r="21" spans="2:21" ht="18.75" customHeight="1">
      <c r="B21" s="1364"/>
      <c r="C21" s="269" t="s">
        <v>150</v>
      </c>
      <c r="D21" s="265"/>
      <c r="E21" s="288">
        <f t="shared" si="2"/>
        <v>0</v>
      </c>
      <c r="F21" s="288" t="str">
        <f>IF($B$17="","",IF('⑦2.変更活動積算内訳（戦略）'!$I$18="変更",'⑦2.変更活動積算内訳（戦略）'!M21,IF('⑦2.変更活動積算内訳（戦略）'!$I$18="中止",0,'②7.経費内訳（戦略）'!F20)))</f>
        <v/>
      </c>
      <c r="G21" s="288" t="str">
        <f>IF($B$17="","",IF('⑦2.変更活動積算内訳（戦略）'!$I$18="変更",'⑦2.変更活動積算内訳（戦略）'!N21,IF('⑦2.変更活動積算内訳（戦略）'!$I$18="中止",0,'②7.経費内訳（戦略）'!G20)))</f>
        <v/>
      </c>
      <c r="H21" s="753" t="str">
        <f>IF($B$17="","",IF('⑦2.変更活動積算内訳（戦略）'!$I$18="変更",'⑦2.変更活動積算内訳（戦略）'!O21,IF('⑦2.変更活動積算内訳（戦略）'!$I$18="中止",0,'②7.経費内訳（戦略）'!H20)))</f>
        <v/>
      </c>
      <c r="I21" s="1780"/>
      <c r="J21" s="269" t="s">
        <v>150</v>
      </c>
      <c r="K21" s="265"/>
      <c r="L21" s="288" t="str">
        <f t="shared" si="3"/>
        <v/>
      </c>
      <c r="M21" s="266"/>
      <c r="N21" s="266"/>
      <c r="O21" s="266"/>
      <c r="P21" s="1367"/>
      <c r="Q21" s="1371"/>
      <c r="R21" s="1372"/>
      <c r="S21" s="259"/>
      <c r="T21" s="257"/>
      <c r="U21" s="180"/>
    </row>
    <row r="22" spans="2:21" ht="18.75" customHeight="1">
      <c r="B22" s="1364"/>
      <c r="C22" s="264" t="s">
        <v>151</v>
      </c>
      <c r="D22" s="265"/>
      <c r="E22" s="288">
        <f t="shared" si="2"/>
        <v>0</v>
      </c>
      <c r="F22" s="288" t="str">
        <f>IF($B$17="","",IF('⑦2.変更活動積算内訳（戦略）'!$I$18="変更",'⑦2.変更活動積算内訳（戦略）'!M22,IF('⑦2.変更活動積算内訳（戦略）'!$I$18="中止",0,'②7.経費内訳（戦略）'!F21)))</f>
        <v/>
      </c>
      <c r="G22" s="288" t="str">
        <f>IF($B$17="","",IF('⑦2.変更活動積算内訳（戦略）'!$I$18="変更",'⑦2.変更活動積算内訳（戦略）'!N22,IF('⑦2.変更活動積算内訳（戦略）'!$I$18="中止",0,'②7.経費内訳（戦略）'!G21)))</f>
        <v/>
      </c>
      <c r="H22" s="753" t="str">
        <f>IF($B$17="","",IF('⑦2.変更活動積算内訳（戦略）'!$I$18="変更",'⑦2.変更活動積算内訳（戦略）'!O22,IF('⑦2.変更活動積算内訳（戦略）'!$I$18="中止",0,'②7.経費内訳（戦略）'!H21)))</f>
        <v/>
      </c>
      <c r="I22" s="1780"/>
      <c r="J22" s="264" t="s">
        <v>151</v>
      </c>
      <c r="K22" s="265"/>
      <c r="L22" s="288" t="str">
        <f t="shared" si="3"/>
        <v/>
      </c>
      <c r="M22" s="266"/>
      <c r="N22" s="266"/>
      <c r="O22" s="266"/>
      <c r="P22" s="1367"/>
      <c r="Q22" s="1371"/>
      <c r="R22" s="1372"/>
      <c r="S22" s="268"/>
      <c r="T22" s="270"/>
      <c r="U22" s="180"/>
    </row>
    <row r="23" spans="2:21" ht="18.75" customHeight="1">
      <c r="B23" s="1364"/>
      <c r="C23" s="264" t="s">
        <v>152</v>
      </c>
      <c r="D23" s="265"/>
      <c r="E23" s="288">
        <f t="shared" si="2"/>
        <v>0</v>
      </c>
      <c r="F23" s="754" t="str">
        <f>IF($B$17="","",IF('⑦2.変更活動積算内訳（戦略）'!$I$18="変更",'⑦2.変更活動積算内訳（戦略）'!M23,IF('⑦2.変更活動積算内訳（戦略）'!$I$18="中止",0,'②7.経費内訳（戦略）'!F22)))</f>
        <v/>
      </c>
      <c r="G23" s="754" t="str">
        <f>IF($B$17="","",IF('⑦2.変更活動積算内訳（戦略）'!$I$18="変更",'⑦2.変更活動積算内訳（戦略）'!N23,IF('⑦2.変更活動積算内訳（戦略）'!$I$18="中止",0,'②7.経費内訳（戦略）'!G22)))</f>
        <v/>
      </c>
      <c r="H23" s="753" t="str">
        <f>IF($B$17="","",IF('⑦2.変更活動積算内訳（戦略）'!$I$18="変更",'⑦2.変更活動積算内訳（戦略）'!O23,IF('⑦2.変更活動積算内訳（戦略）'!$I$18="中止",0,'②7.経費内訳（戦略）'!H22)))</f>
        <v/>
      </c>
      <c r="I23" s="1780"/>
      <c r="J23" s="264" t="s">
        <v>152</v>
      </c>
      <c r="K23" s="265"/>
      <c r="L23" s="288" t="str">
        <f t="shared" si="3"/>
        <v/>
      </c>
      <c r="M23" s="278"/>
      <c r="N23" s="278"/>
      <c r="O23" s="278"/>
      <c r="P23" s="1367"/>
      <c r="Q23" s="1371"/>
      <c r="R23" s="1372"/>
      <c r="S23" s="268"/>
      <c r="T23" s="270"/>
      <c r="U23" s="180"/>
    </row>
    <row r="24" spans="2:21" ht="18.75" customHeight="1">
      <c r="B24" s="1364"/>
      <c r="C24" s="272" t="s">
        <v>631</v>
      </c>
      <c r="D24" s="265"/>
      <c r="E24" s="288">
        <f t="shared" si="2"/>
        <v>0</v>
      </c>
      <c r="F24" s="288" t="str">
        <f>IF($B$17="","",IF('⑦2.変更活動積算内訳（戦略）'!$I$18="変更",'⑦2.変更活動積算内訳（戦略）'!M24,IF('⑦2.変更活動積算内訳（戦略）'!$I$18="中止",0,'②7.経費内訳（戦略）'!F23)))</f>
        <v/>
      </c>
      <c r="G24" s="288" t="str">
        <f>IF($B$17="","",IF('⑦2.変更活動積算内訳（戦略）'!$I$18="変更",'⑦2.変更活動積算内訳（戦略）'!N24,IF('⑦2.変更活動積算内訳（戦略）'!$I$18="中止",0,'②7.経費内訳（戦略）'!G23)))</f>
        <v/>
      </c>
      <c r="H24" s="753" t="str">
        <f>IF($B$17="","",IF('⑦2.変更活動積算内訳（戦略）'!$I$18="変更",'⑦2.変更活動積算内訳（戦略）'!O24,IF('⑦2.変更活動積算内訳（戦略）'!$I$18="中止",0,'②7.経費内訳（戦略）'!H23)))</f>
        <v/>
      </c>
      <c r="I24" s="1780"/>
      <c r="J24" s="272" t="s">
        <v>631</v>
      </c>
      <c r="K24" s="265"/>
      <c r="L24" s="288" t="str">
        <f t="shared" si="3"/>
        <v/>
      </c>
      <c r="M24" s="266"/>
      <c r="N24" s="266"/>
      <c r="O24" s="266"/>
      <c r="P24" s="1367"/>
      <c r="Q24" s="1371"/>
      <c r="R24" s="1372"/>
      <c r="S24" s="268"/>
      <c r="T24" s="270"/>
      <c r="U24" s="180"/>
    </row>
    <row r="25" spans="2:21" ht="18.75" customHeight="1">
      <c r="B25" s="1364"/>
      <c r="C25" s="264" t="s">
        <v>153</v>
      </c>
      <c r="D25" s="265"/>
      <c r="E25" s="288">
        <f t="shared" si="2"/>
        <v>0</v>
      </c>
      <c r="F25" s="288" t="str">
        <f>IF($B$17="","",IF('⑦2.変更活動積算内訳（戦略）'!$I$18="変更",'⑦2.変更活動積算内訳（戦略）'!M25,IF('⑦2.変更活動積算内訳（戦略）'!$I$18="中止",0,'②7.経費内訳（戦略）'!F24)))</f>
        <v/>
      </c>
      <c r="G25" s="288" t="str">
        <f>IF($B$17="","",IF('⑦2.変更活動積算内訳（戦略）'!$I$18="変更",'⑦2.変更活動積算内訳（戦略）'!N25,IF('⑦2.変更活動積算内訳（戦略）'!$I$18="中止",0,'②7.経費内訳（戦略）'!G24)))</f>
        <v/>
      </c>
      <c r="H25" s="753" t="str">
        <f>IF($B$17="","",IF('⑦2.変更活動積算内訳（戦略）'!$I$18="変更",'⑦2.変更活動積算内訳（戦略）'!O25,IF('⑦2.変更活動積算内訳（戦略）'!$I$18="中止",0,'②7.経費内訳（戦略）'!H24)))</f>
        <v/>
      </c>
      <c r="I25" s="1780"/>
      <c r="J25" s="264" t="s">
        <v>153</v>
      </c>
      <c r="K25" s="265"/>
      <c r="L25" s="288" t="str">
        <f t="shared" si="3"/>
        <v/>
      </c>
      <c r="M25" s="266"/>
      <c r="N25" s="266"/>
      <c r="O25" s="266"/>
      <c r="P25" s="1367"/>
      <c r="Q25" s="1371"/>
      <c r="R25" s="1372"/>
      <c r="S25" s="268"/>
      <c r="T25" s="270"/>
      <c r="U25" s="180"/>
    </row>
    <row r="26" spans="2:21" ht="18.75" customHeight="1" thickBot="1">
      <c r="B26" s="1365"/>
      <c r="C26" s="273" t="s">
        <v>154</v>
      </c>
      <c r="D26" s="758"/>
      <c r="E26" s="289">
        <f>SUM(F26:H26)</f>
        <v>0</v>
      </c>
      <c r="F26" s="289" t="str">
        <f>IF($B$17="","",IF('⑦2.変更活動積算内訳（戦略）'!$I$18="変更",'⑦2.変更活動積算内訳（戦略）'!M26,IF('⑦2.変更活動積算内訳（戦略）'!$I$18="中止",0,'②7.経費内訳（戦略）'!F25)))</f>
        <v/>
      </c>
      <c r="G26" s="289" t="str">
        <f>IF($B$17="","",IF('⑦2.変更活動積算内訳（戦略）'!$I$18="変更",'⑦2.変更活動積算内訳（戦略）'!N26,IF('⑦2.変更活動積算内訳（戦略）'!$I$18="中止",0,'②7.経費内訳（戦略）'!G25)))</f>
        <v/>
      </c>
      <c r="H26" s="755" t="str">
        <f>IF($B$17="","",IF('⑦2.変更活動積算内訳（戦略）'!$I$18="変更",'⑦2.変更活動積算内訳（戦略）'!O26,IF('⑦2.変更活動積算内訳（戦略）'!$I$18="中止",0,'②7.経費内訳（戦略）'!H25)))</f>
        <v/>
      </c>
      <c r="I26" s="1781"/>
      <c r="J26" s="273" t="s">
        <v>154</v>
      </c>
      <c r="K26" s="274"/>
      <c r="L26" s="289" t="str">
        <f t="shared" si="3"/>
        <v/>
      </c>
      <c r="M26" s="275"/>
      <c r="N26" s="275"/>
      <c r="O26" s="275"/>
      <c r="P26" s="1368"/>
      <c r="Q26" s="1381"/>
      <c r="R26" s="1382"/>
      <c r="S26" s="268"/>
      <c r="T26" s="270"/>
      <c r="U26" s="180"/>
    </row>
    <row r="27" spans="2:21" ht="37.5" customHeight="1">
      <c r="B27" s="1008" t="str">
        <f>IF('①7.積算内訳（戦略）'!B26="","",'①7.積算内訳（戦略）'!B26)</f>
        <v/>
      </c>
      <c r="C27" s="1377" t="str">
        <f>IF('①7.積算内訳（戦略）'!C26="","",'①7.積算内訳（戦略）'!C26)</f>
        <v/>
      </c>
      <c r="D27" s="1378"/>
      <c r="E27" s="284">
        <f>SUM(E28:E36)</f>
        <v>0</v>
      </c>
      <c r="F27" s="284">
        <f>SUM(F28:F36)</f>
        <v>0</v>
      </c>
      <c r="G27" s="284">
        <f>SUM(G28:G36)</f>
        <v>0</v>
      </c>
      <c r="H27" s="756">
        <f>SUM(H28:H36)</f>
        <v>0</v>
      </c>
      <c r="I27" s="760" t="str">
        <f>IF('①7.積算内訳（戦略）'!B26="","",'①7.積算内訳（戦略）'!B26)</f>
        <v/>
      </c>
      <c r="J27" s="1377" t="str">
        <f>IF('①7.積算内訳（戦略）'!C26="","",'①7.積算内訳（戦略）'!C26)</f>
        <v/>
      </c>
      <c r="K27" s="1378"/>
      <c r="L27" s="284" t="str">
        <f>IF(SUM(L28:L36)=0,"",SUM(L28:L36))</f>
        <v/>
      </c>
      <c r="M27" s="284" t="str">
        <f>IF(SUM(M28:M36)=0,"",SUM(M28:M36))</f>
        <v/>
      </c>
      <c r="N27" s="284" t="str">
        <f>IF(SUM(N28:N36)=0,"",SUM(N28:N36))</f>
        <v/>
      </c>
      <c r="O27" s="284" t="str">
        <f>IF(SUM(O28:O36)=0,"",SUM(O28:O36))</f>
        <v/>
      </c>
      <c r="P27" s="279"/>
      <c r="Q27" s="1383"/>
      <c r="R27" s="1384"/>
      <c r="S27" s="259"/>
      <c r="T27" s="257"/>
      <c r="U27" s="180"/>
    </row>
    <row r="28" spans="2:21" ht="18.75" customHeight="1">
      <c r="B28" s="1363"/>
      <c r="C28" s="260" t="s">
        <v>147</v>
      </c>
      <c r="D28" s="261"/>
      <c r="E28" s="287">
        <f>SUM(F28:H28)</f>
        <v>0</v>
      </c>
      <c r="F28" s="287" t="str">
        <f>IF($B$27="","",IF('⑦2.変更活動積算内訳（戦略）'!$I$28="変更",'⑦2.変更活動積算内訳（戦略）'!M28,IF('⑦2.変更活動積算内訳（戦略）'!$I$28="中止",0,'②7.経費内訳（戦略）'!F27)))</f>
        <v/>
      </c>
      <c r="G28" s="287" t="str">
        <f>IF($B$27="","",IF('⑦2.変更活動積算内訳（戦略）'!$I$28="変更",'⑦2.変更活動積算内訳（戦略）'!N28,IF('⑦2.変更活動積算内訳（戦略）'!$I$28="中止",0,'②7.経費内訳（戦略）'!G27)))</f>
        <v/>
      </c>
      <c r="H28" s="752" t="str">
        <f>IF($B$27="","",IF('⑦2.変更活動積算内訳（戦略）'!$I$28="変更",'⑦2.変更活動積算内訳（戦略）'!O28,IF('⑦2.変更活動積算内訳（戦略）'!$I$28="中止",0,'②7.経費内訳（戦略）'!H27)))</f>
        <v/>
      </c>
      <c r="I28" s="1779" t="s">
        <v>698</v>
      </c>
      <c r="J28" s="260" t="s">
        <v>147</v>
      </c>
      <c r="K28" s="261"/>
      <c r="L28" s="287" t="str">
        <f>IF(SUM(M28:O28)=0,"",SUM(M28:O28))</f>
        <v/>
      </c>
      <c r="M28" s="262"/>
      <c r="N28" s="262"/>
      <c r="O28" s="262"/>
      <c r="P28" s="1366"/>
      <c r="Q28" s="1369"/>
      <c r="R28" s="1370"/>
      <c r="S28" s="268"/>
      <c r="T28" s="270"/>
      <c r="U28" s="180"/>
    </row>
    <row r="29" spans="2:21" ht="18.75" customHeight="1">
      <c r="B29" s="1364"/>
      <c r="C29" s="264" t="s">
        <v>148</v>
      </c>
      <c r="D29" s="265"/>
      <c r="E29" s="288">
        <f t="shared" ref="E29:E35" si="4">SUM(F29:H29)</f>
        <v>0</v>
      </c>
      <c r="F29" s="288" t="str">
        <f>IF($B$27="","",IF('⑦2.変更活動積算内訳（戦略）'!$I$28="変更",'⑦2.変更活動積算内訳（戦略）'!M29,IF('⑦2.変更活動積算内訳（戦略）'!$I$28="中止",0,'②7.経費内訳（戦略）'!F28)))</f>
        <v/>
      </c>
      <c r="G29" s="288" t="str">
        <f>IF($B$27="","",IF('⑦2.変更活動積算内訳（戦略）'!$I$28="変更",'⑦2.変更活動積算内訳（戦略）'!N29,IF('⑦2.変更活動積算内訳（戦略）'!$I$28="中止",0,'②7.経費内訳（戦略）'!G28)))</f>
        <v/>
      </c>
      <c r="H29" s="753" t="str">
        <f>IF($B$27="","",IF('⑦2.変更活動積算内訳（戦略）'!$I$28="変更",'⑦2.変更活動積算内訳（戦略）'!O29,IF('⑦2.変更活動積算内訳（戦略）'!$I$28="中止",0,'②7.経費内訳（戦略）'!H28)))</f>
        <v/>
      </c>
      <c r="I29" s="1780"/>
      <c r="J29" s="264" t="s">
        <v>148</v>
      </c>
      <c r="K29" s="265"/>
      <c r="L29" s="288" t="str">
        <f t="shared" ref="L29:L36" si="5">IF(SUM(M29:O29)=0,"",SUM(M29:O29))</f>
        <v/>
      </c>
      <c r="M29" s="266"/>
      <c r="N29" s="266"/>
      <c r="O29" s="266"/>
      <c r="P29" s="1367"/>
      <c r="Q29" s="1371"/>
      <c r="R29" s="1372"/>
      <c r="S29" s="259"/>
      <c r="T29" s="257"/>
      <c r="U29" s="180"/>
    </row>
    <row r="30" spans="2:21" ht="18.75" customHeight="1">
      <c r="B30" s="1364"/>
      <c r="C30" s="264" t="s">
        <v>149</v>
      </c>
      <c r="D30" s="265"/>
      <c r="E30" s="288">
        <f t="shared" si="4"/>
        <v>0</v>
      </c>
      <c r="F30" s="288" t="str">
        <f>IF($B$27="","",IF('⑦2.変更活動積算内訳（戦略）'!$I$28="変更",'⑦2.変更活動積算内訳（戦略）'!M30,IF('⑦2.変更活動積算内訳（戦略）'!$I$28="中止",0,'②7.経費内訳（戦略）'!F29)))</f>
        <v/>
      </c>
      <c r="G30" s="288" t="str">
        <f>IF($B$27="","",IF('⑦2.変更活動積算内訳（戦略）'!$I$28="変更",'⑦2.変更活動積算内訳（戦略）'!N30,IF('⑦2.変更活動積算内訳（戦略）'!$I$28="中止",0,'②7.経費内訳（戦略）'!G29)))</f>
        <v/>
      </c>
      <c r="H30" s="753" t="str">
        <f>IF($B$27="","",IF('⑦2.変更活動積算内訳（戦略）'!$I$28="変更",'⑦2.変更活動積算内訳（戦略）'!O30,IF('⑦2.変更活動積算内訳（戦略）'!$I$28="中止",0,'②7.経費内訳（戦略）'!H29)))</f>
        <v/>
      </c>
      <c r="I30" s="1780"/>
      <c r="J30" s="264" t="s">
        <v>149</v>
      </c>
      <c r="K30" s="265"/>
      <c r="L30" s="288" t="str">
        <f t="shared" si="5"/>
        <v/>
      </c>
      <c r="M30" s="266"/>
      <c r="N30" s="266"/>
      <c r="O30" s="266"/>
      <c r="P30" s="1367"/>
      <c r="Q30" s="1371"/>
      <c r="R30" s="1372"/>
      <c r="S30" s="259"/>
      <c r="T30" s="257"/>
      <c r="U30" s="180"/>
    </row>
    <row r="31" spans="2:21" ht="18.75" customHeight="1">
      <c r="B31" s="1364"/>
      <c r="C31" s="269" t="s">
        <v>150</v>
      </c>
      <c r="D31" s="265"/>
      <c r="E31" s="288">
        <f t="shared" si="4"/>
        <v>0</v>
      </c>
      <c r="F31" s="288" t="str">
        <f>IF($B$27="","",IF('⑦2.変更活動積算内訳（戦略）'!$I$28="変更",'⑦2.変更活動積算内訳（戦略）'!M31,IF('⑦2.変更活動積算内訳（戦略）'!$I$28="中止",0,'②7.経費内訳（戦略）'!F30)))</f>
        <v/>
      </c>
      <c r="G31" s="288" t="str">
        <f>IF($B$27="","",IF('⑦2.変更活動積算内訳（戦略）'!$I$28="変更",'⑦2.変更活動積算内訳（戦略）'!N31,IF('⑦2.変更活動積算内訳（戦略）'!$I$28="中止",0,'②7.経費内訳（戦略）'!G30)))</f>
        <v/>
      </c>
      <c r="H31" s="753" t="str">
        <f>IF($B$27="","",IF('⑦2.変更活動積算内訳（戦略）'!$I$28="変更",'⑦2.変更活動積算内訳（戦略）'!O31,IF('⑦2.変更活動積算内訳（戦略）'!$I$28="中止",0,'②7.経費内訳（戦略）'!H30)))</f>
        <v/>
      </c>
      <c r="I31" s="1780"/>
      <c r="J31" s="269" t="s">
        <v>150</v>
      </c>
      <c r="K31" s="265"/>
      <c r="L31" s="288" t="str">
        <f t="shared" si="5"/>
        <v/>
      </c>
      <c r="M31" s="266"/>
      <c r="N31" s="266"/>
      <c r="O31" s="266"/>
      <c r="P31" s="1367"/>
      <c r="Q31" s="1371"/>
      <c r="R31" s="1372"/>
      <c r="S31" s="259"/>
      <c r="T31" s="257"/>
      <c r="U31" s="180"/>
    </row>
    <row r="32" spans="2:21" ht="18.75" customHeight="1">
      <c r="B32" s="1364"/>
      <c r="C32" s="264" t="s">
        <v>151</v>
      </c>
      <c r="D32" s="265"/>
      <c r="E32" s="288">
        <f t="shared" si="4"/>
        <v>0</v>
      </c>
      <c r="F32" s="288" t="str">
        <f>IF($B$27="","",IF('⑦2.変更活動積算内訳（戦略）'!$I$28="変更",'⑦2.変更活動積算内訳（戦略）'!M32,IF('⑦2.変更活動積算内訳（戦略）'!$I$28="中止",0,'②7.経費内訳（戦略）'!F31)))</f>
        <v/>
      </c>
      <c r="G32" s="288" t="str">
        <f>IF($B$27="","",IF('⑦2.変更活動積算内訳（戦略）'!$I$28="変更",'⑦2.変更活動積算内訳（戦略）'!N32,IF('⑦2.変更活動積算内訳（戦略）'!$I$28="中止",0,'②7.経費内訳（戦略）'!G31)))</f>
        <v/>
      </c>
      <c r="H32" s="753" t="str">
        <f>IF($B$27="","",IF('⑦2.変更活動積算内訳（戦略）'!$I$28="変更",'⑦2.変更活動積算内訳（戦略）'!O32,IF('⑦2.変更活動積算内訳（戦略）'!$I$28="中止",0,'②7.経費内訳（戦略）'!H31)))</f>
        <v/>
      </c>
      <c r="I32" s="1780"/>
      <c r="J32" s="264" t="s">
        <v>151</v>
      </c>
      <c r="K32" s="265"/>
      <c r="L32" s="288" t="str">
        <f t="shared" si="5"/>
        <v/>
      </c>
      <c r="M32" s="266"/>
      <c r="N32" s="266"/>
      <c r="O32" s="266"/>
      <c r="P32" s="1367"/>
      <c r="Q32" s="1371"/>
      <c r="R32" s="1372"/>
      <c r="S32" s="268"/>
      <c r="T32" s="270"/>
      <c r="U32" s="180"/>
    </row>
    <row r="33" spans="2:21" ht="18.75" customHeight="1">
      <c r="B33" s="1364"/>
      <c r="C33" s="264" t="s">
        <v>152</v>
      </c>
      <c r="D33" s="265"/>
      <c r="E33" s="288">
        <f t="shared" si="4"/>
        <v>0</v>
      </c>
      <c r="F33" s="754" t="str">
        <f>IF($B$27="","",IF('⑦2.変更活動積算内訳（戦略）'!$I$28="変更",'⑦2.変更活動積算内訳（戦略）'!M33,IF('⑦2.変更活動積算内訳（戦略）'!$I$28="中止",0,'②7.経費内訳（戦略）'!F32)))</f>
        <v/>
      </c>
      <c r="G33" s="754" t="str">
        <f>IF($B$27="","",IF('⑦2.変更活動積算内訳（戦略）'!$I$28="変更",'⑦2.変更活動積算内訳（戦略）'!N33,IF('⑦2.変更活動積算内訳（戦略）'!$I$28="中止",0,'②7.経費内訳（戦略）'!G32)))</f>
        <v/>
      </c>
      <c r="H33" s="753" t="str">
        <f>IF($B$27="","",IF('⑦2.変更活動積算内訳（戦略）'!$I$28="変更",'⑦2.変更活動積算内訳（戦略）'!O33,IF('⑦2.変更活動積算内訳（戦略）'!$I$28="中止",0,'②7.経費内訳（戦略）'!H32)))</f>
        <v/>
      </c>
      <c r="I33" s="1780"/>
      <c r="J33" s="264" t="s">
        <v>152</v>
      </c>
      <c r="K33" s="265"/>
      <c r="L33" s="288" t="str">
        <f t="shared" si="5"/>
        <v/>
      </c>
      <c r="M33" s="278"/>
      <c r="N33" s="278"/>
      <c r="O33" s="278"/>
      <c r="P33" s="1367"/>
      <c r="Q33" s="1373"/>
      <c r="R33" s="1374"/>
      <c r="S33" s="268"/>
      <c r="T33" s="270"/>
      <c r="U33" s="180"/>
    </row>
    <row r="34" spans="2:21" ht="18.75" customHeight="1">
      <c r="B34" s="1364"/>
      <c r="C34" s="272" t="s">
        <v>631</v>
      </c>
      <c r="D34" s="265"/>
      <c r="E34" s="288">
        <f t="shared" si="4"/>
        <v>0</v>
      </c>
      <c r="F34" s="288" t="str">
        <f>IF($B$27="","",IF('⑦2.変更活動積算内訳（戦略）'!$I$28="変更",'⑦2.変更活動積算内訳（戦略）'!M34,IF('⑦2.変更活動積算内訳（戦略）'!$I$28="中止",0,'②7.経費内訳（戦略）'!F33)))</f>
        <v/>
      </c>
      <c r="G34" s="288" t="str">
        <f>IF($B$27="","",IF('⑦2.変更活動積算内訳（戦略）'!$I$28="変更",'⑦2.変更活動積算内訳（戦略）'!N34,IF('⑦2.変更活動積算内訳（戦略）'!$I$28="中止",0,'②7.経費内訳（戦略）'!G33)))</f>
        <v/>
      </c>
      <c r="H34" s="753" t="str">
        <f>IF($B$27="","",IF('⑦2.変更活動積算内訳（戦略）'!$I$28="変更",'⑦2.変更活動積算内訳（戦略）'!O34,IF('⑦2.変更活動積算内訳（戦略）'!$I$28="中止",0,'②7.経費内訳（戦略）'!H33)))</f>
        <v/>
      </c>
      <c r="I34" s="1780"/>
      <c r="J34" s="272" t="s">
        <v>631</v>
      </c>
      <c r="K34" s="265"/>
      <c r="L34" s="288" t="str">
        <f t="shared" si="5"/>
        <v/>
      </c>
      <c r="M34" s="266"/>
      <c r="N34" s="266"/>
      <c r="O34" s="266"/>
      <c r="P34" s="1367"/>
      <c r="Q34" s="1371"/>
      <c r="R34" s="1372"/>
      <c r="S34" s="268"/>
      <c r="T34" s="270"/>
      <c r="U34" s="180"/>
    </row>
    <row r="35" spans="2:21" ht="18.75" customHeight="1">
      <c r="B35" s="1364"/>
      <c r="C35" s="264" t="s">
        <v>153</v>
      </c>
      <c r="D35" s="265"/>
      <c r="E35" s="288">
        <f t="shared" si="4"/>
        <v>0</v>
      </c>
      <c r="F35" s="288" t="str">
        <f>IF($B$27="","",IF('⑦2.変更活動積算内訳（戦略）'!$I$28="変更",'⑦2.変更活動積算内訳（戦略）'!M35,IF('⑦2.変更活動積算内訳（戦略）'!$I$28="中止",0,'②7.経費内訳（戦略）'!F34)))</f>
        <v/>
      </c>
      <c r="G35" s="288" t="str">
        <f>IF($B$27="","",IF('⑦2.変更活動積算内訳（戦略）'!$I$28="変更",'⑦2.変更活動積算内訳（戦略）'!N35,IF('⑦2.変更活動積算内訳（戦略）'!$I$28="中止",0,'②7.経費内訳（戦略）'!G34)))</f>
        <v/>
      </c>
      <c r="H35" s="753" t="str">
        <f>IF($B$27="","",IF('⑦2.変更活動積算内訳（戦略）'!$I$28="変更",'⑦2.変更活動積算内訳（戦略）'!O35,IF('⑦2.変更活動積算内訳（戦略）'!$I$28="中止",0,'②7.経費内訳（戦略）'!H34)))</f>
        <v/>
      </c>
      <c r="I35" s="1780"/>
      <c r="J35" s="264" t="s">
        <v>153</v>
      </c>
      <c r="K35" s="265"/>
      <c r="L35" s="288" t="str">
        <f t="shared" si="5"/>
        <v/>
      </c>
      <c r="M35" s="266"/>
      <c r="N35" s="266"/>
      <c r="O35" s="266"/>
      <c r="P35" s="1367"/>
      <c r="Q35" s="1371"/>
      <c r="R35" s="1372"/>
      <c r="S35" s="268"/>
      <c r="T35" s="270"/>
      <c r="U35" s="180"/>
    </row>
    <row r="36" spans="2:21" ht="18.75" customHeight="1" thickBot="1">
      <c r="B36" s="1365"/>
      <c r="C36" s="273" t="s">
        <v>154</v>
      </c>
      <c r="D36" s="758"/>
      <c r="E36" s="289">
        <f>SUM(F36:H36)</f>
        <v>0</v>
      </c>
      <c r="F36" s="289" t="str">
        <f>IF($B$27="","",IF('⑦2.変更活動積算内訳（戦略）'!$I$28="変更",'⑦2.変更活動積算内訳（戦略）'!M36,IF('⑦2.変更活動積算内訳（戦略）'!$I$28="中止",0,'②7.経費内訳（戦略）'!F35)))</f>
        <v/>
      </c>
      <c r="G36" s="289" t="str">
        <f>IF($B$27="","",IF('⑦2.変更活動積算内訳（戦略）'!$I$28="変更",'⑦2.変更活動積算内訳（戦略）'!N36,IF('⑦2.変更活動積算内訳（戦略）'!$I$28="中止",0,'②7.経費内訳（戦略）'!G35)))</f>
        <v/>
      </c>
      <c r="H36" s="755" t="str">
        <f>IF($B$27="","",IF('⑦2.変更活動積算内訳（戦略）'!$I$28="変更",'⑦2.変更活動積算内訳（戦略）'!O36,IF('⑦2.変更活動積算内訳（戦略）'!$I$28="中止",0,'②7.経費内訳（戦略）'!H35)))</f>
        <v/>
      </c>
      <c r="I36" s="1781"/>
      <c r="J36" s="273" t="s">
        <v>154</v>
      </c>
      <c r="K36" s="274"/>
      <c r="L36" s="289" t="str">
        <f t="shared" si="5"/>
        <v/>
      </c>
      <c r="M36" s="275"/>
      <c r="N36" s="275"/>
      <c r="O36" s="275"/>
      <c r="P36" s="1368"/>
      <c r="Q36" s="1375"/>
      <c r="R36" s="1376"/>
      <c r="S36" s="268"/>
      <c r="T36" s="270"/>
      <c r="U36" s="180"/>
    </row>
    <row r="37" spans="2:21" ht="37.5" customHeight="1">
      <c r="B37" s="1008" t="str">
        <f>IF('①7.積算内訳（戦略）'!B36="","",'①7.積算内訳（戦略）'!B36)</f>
        <v/>
      </c>
      <c r="C37" s="1377" t="str">
        <f>IF('①7.積算内訳（戦略）'!C36="","",'①7.積算内訳（戦略）'!C36)</f>
        <v/>
      </c>
      <c r="D37" s="1378"/>
      <c r="E37" s="284">
        <f>SUM(E38:E46)</f>
        <v>0</v>
      </c>
      <c r="F37" s="284">
        <f>SUM(F38:F46)</f>
        <v>0</v>
      </c>
      <c r="G37" s="284">
        <f>SUM(G38:G46)</f>
        <v>0</v>
      </c>
      <c r="H37" s="756">
        <f>SUM(H38:H46)</f>
        <v>0</v>
      </c>
      <c r="I37" s="760" t="str">
        <f>IF('①7.積算内訳（戦略）'!B36="","",'①7.積算内訳（戦略）'!B36)</f>
        <v/>
      </c>
      <c r="J37" s="1377" t="str">
        <f>IF('①7.積算内訳（戦略）'!C36="","",'①7.積算内訳（戦略）'!C36)</f>
        <v/>
      </c>
      <c r="K37" s="1378"/>
      <c r="L37" s="284" t="str">
        <f>IF(SUM(L38:L46)=0,"",SUM(L38:L46))</f>
        <v/>
      </c>
      <c r="M37" s="284" t="str">
        <f>IF(SUM(M38:M46)=0,"",SUM(M38:M46))</f>
        <v/>
      </c>
      <c r="N37" s="284" t="str">
        <f>IF(SUM(N38:N46)=0,"",SUM(N38:N46))</f>
        <v/>
      </c>
      <c r="O37" s="284" t="str">
        <f>IF(SUM(O38:O46)=0,"",SUM(O38:O46))</f>
        <v/>
      </c>
      <c r="P37" s="277"/>
      <c r="Q37" s="1379"/>
      <c r="R37" s="1380"/>
      <c r="S37" s="259"/>
      <c r="T37" s="257"/>
      <c r="U37" s="180"/>
    </row>
    <row r="38" spans="2:21" ht="18.75" customHeight="1">
      <c r="B38" s="1363"/>
      <c r="C38" s="260" t="s">
        <v>147</v>
      </c>
      <c r="D38" s="261"/>
      <c r="E38" s="287">
        <f>SUM(F38:H38)</f>
        <v>0</v>
      </c>
      <c r="F38" s="287" t="str">
        <f>IF($B$37="","",IF('⑦2.変更活動積算内訳（戦略）'!$I$38="変更",'⑦2.変更活動積算内訳（戦略）'!M38,IF('⑦2.変更活動積算内訳（戦略）'!$I$38="中止",0,'②7.経費内訳（戦略）'!F37)))</f>
        <v/>
      </c>
      <c r="G38" s="287" t="str">
        <f>IF($B$37="","",IF('⑦2.変更活動積算内訳（戦略）'!$I$38="変更",'⑦2.変更活動積算内訳（戦略）'!N38,IF('⑦2.変更活動積算内訳（戦略）'!$I$38="中止",0,'②7.経費内訳（戦略）'!G37)))</f>
        <v/>
      </c>
      <c r="H38" s="752" t="str">
        <f>IF($B$37="","",IF('⑦2.変更活動積算内訳（戦略）'!$I$38="変更",'⑦2.変更活動積算内訳（戦略）'!O38,IF('⑦2.変更活動積算内訳（戦略）'!$I$38="中止",0,'②7.経費内訳（戦略）'!H37)))</f>
        <v/>
      </c>
      <c r="I38" s="1779" t="s">
        <v>698</v>
      </c>
      <c r="J38" s="260" t="s">
        <v>147</v>
      </c>
      <c r="K38" s="261"/>
      <c r="L38" s="287" t="str">
        <f>IF(SUM(M38:O38)=0,"",SUM(M38:O38))</f>
        <v/>
      </c>
      <c r="M38" s="262"/>
      <c r="N38" s="262"/>
      <c r="O38" s="262"/>
      <c r="P38" s="1366"/>
      <c r="Q38" s="1369"/>
      <c r="R38" s="1370"/>
      <c r="S38" s="268"/>
      <c r="T38" s="270"/>
      <c r="U38" s="180"/>
    </row>
    <row r="39" spans="2:21" ht="18.75" customHeight="1">
      <c r="B39" s="1364"/>
      <c r="C39" s="264" t="s">
        <v>148</v>
      </c>
      <c r="D39" s="265"/>
      <c r="E39" s="288">
        <f t="shared" ref="E39:E45" si="6">SUM(F39:H39)</f>
        <v>0</v>
      </c>
      <c r="F39" s="288" t="str">
        <f>IF($B$37="","",IF('⑦2.変更活動積算内訳（戦略）'!$I$38="変更",'⑦2.変更活動積算内訳（戦略）'!M39,IF('⑦2.変更活動積算内訳（戦略）'!$I$38="中止",0,'②7.経費内訳（戦略）'!F38)))</f>
        <v/>
      </c>
      <c r="G39" s="288" t="str">
        <f>IF($B$37="","",IF('⑦2.変更活動積算内訳（戦略）'!$I$38="変更",'⑦2.変更活動積算内訳（戦略）'!N39,IF('⑦2.変更活動積算内訳（戦略）'!$I$38="中止",0,'②7.経費内訳（戦略）'!G38)))</f>
        <v/>
      </c>
      <c r="H39" s="753" t="str">
        <f>IF($B$37="","",IF('⑦2.変更活動積算内訳（戦略）'!$I$38="変更",'⑦2.変更活動積算内訳（戦略）'!O39,IF('⑦2.変更活動積算内訳（戦略）'!$I$38="中止",0,'②7.経費内訳（戦略）'!H38)))</f>
        <v/>
      </c>
      <c r="I39" s="1780"/>
      <c r="J39" s="264" t="s">
        <v>148</v>
      </c>
      <c r="K39" s="265"/>
      <c r="L39" s="288" t="str">
        <f t="shared" ref="L39:L46" si="7">IF(SUM(M39:O39)=0,"",SUM(M39:O39))</f>
        <v/>
      </c>
      <c r="M39" s="266"/>
      <c r="N39" s="266"/>
      <c r="O39" s="266"/>
      <c r="P39" s="1367"/>
      <c r="Q39" s="1371"/>
      <c r="R39" s="1372"/>
      <c r="S39" s="259"/>
      <c r="T39" s="257"/>
      <c r="U39" s="180"/>
    </row>
    <row r="40" spans="2:21" ht="18.75" customHeight="1">
      <c r="B40" s="1364"/>
      <c r="C40" s="264" t="s">
        <v>149</v>
      </c>
      <c r="D40" s="265"/>
      <c r="E40" s="288">
        <f t="shared" si="6"/>
        <v>0</v>
      </c>
      <c r="F40" s="288" t="str">
        <f>IF($B$37="","",IF('⑦2.変更活動積算内訳（戦略）'!$I$38="変更",'⑦2.変更活動積算内訳（戦略）'!M40,IF('⑦2.変更活動積算内訳（戦略）'!$I$38="中止",0,'②7.経費内訳（戦略）'!F39)))</f>
        <v/>
      </c>
      <c r="G40" s="288" t="str">
        <f>IF($B$37="","",IF('⑦2.変更活動積算内訳（戦略）'!$I$38="変更",'⑦2.変更活動積算内訳（戦略）'!N40,IF('⑦2.変更活動積算内訳（戦略）'!$I$38="中止",0,'②7.経費内訳（戦略）'!G39)))</f>
        <v/>
      </c>
      <c r="H40" s="753" t="str">
        <f>IF($B$37="","",IF('⑦2.変更活動積算内訳（戦略）'!$I$38="変更",'⑦2.変更活動積算内訳（戦略）'!O40,IF('⑦2.変更活動積算内訳（戦略）'!$I$38="中止",0,'②7.経費内訳（戦略）'!H39)))</f>
        <v/>
      </c>
      <c r="I40" s="1780"/>
      <c r="J40" s="264" t="s">
        <v>149</v>
      </c>
      <c r="K40" s="265"/>
      <c r="L40" s="288" t="str">
        <f t="shared" si="7"/>
        <v/>
      </c>
      <c r="M40" s="266"/>
      <c r="N40" s="266"/>
      <c r="O40" s="266"/>
      <c r="P40" s="1367"/>
      <c r="Q40" s="1371"/>
      <c r="R40" s="1372"/>
      <c r="S40" s="259"/>
      <c r="T40" s="257"/>
      <c r="U40" s="180"/>
    </row>
    <row r="41" spans="2:21" ht="18.75" customHeight="1">
      <c r="B41" s="1364"/>
      <c r="C41" s="269" t="s">
        <v>150</v>
      </c>
      <c r="D41" s="265"/>
      <c r="E41" s="288">
        <f t="shared" si="6"/>
        <v>0</v>
      </c>
      <c r="F41" s="288" t="str">
        <f>IF($B$37="","",IF('⑦2.変更活動積算内訳（戦略）'!$I$38="変更",'⑦2.変更活動積算内訳（戦略）'!M41,IF('⑦2.変更活動積算内訳（戦略）'!$I$38="中止",0,'②7.経費内訳（戦略）'!F40)))</f>
        <v/>
      </c>
      <c r="G41" s="288" t="str">
        <f>IF($B$37="","",IF('⑦2.変更活動積算内訳（戦略）'!$I$38="変更",'⑦2.変更活動積算内訳（戦略）'!N41,IF('⑦2.変更活動積算内訳（戦略）'!$I$38="中止",0,'②7.経費内訳（戦略）'!G40)))</f>
        <v/>
      </c>
      <c r="H41" s="753" t="str">
        <f>IF($B$37="","",IF('⑦2.変更活動積算内訳（戦略）'!$I$38="変更",'⑦2.変更活動積算内訳（戦略）'!O41,IF('⑦2.変更活動積算内訳（戦略）'!$I$38="中止",0,'②7.経費内訳（戦略）'!H40)))</f>
        <v/>
      </c>
      <c r="I41" s="1780"/>
      <c r="J41" s="269" t="s">
        <v>150</v>
      </c>
      <c r="K41" s="265"/>
      <c r="L41" s="288" t="str">
        <f t="shared" si="7"/>
        <v/>
      </c>
      <c r="M41" s="266"/>
      <c r="N41" s="266"/>
      <c r="O41" s="266"/>
      <c r="P41" s="1367"/>
      <c r="Q41" s="1371"/>
      <c r="R41" s="1372"/>
      <c r="S41" s="259"/>
      <c r="T41" s="257"/>
      <c r="U41" s="180"/>
    </row>
    <row r="42" spans="2:21" ht="18.75" customHeight="1">
      <c r="B42" s="1364"/>
      <c r="C42" s="264" t="s">
        <v>151</v>
      </c>
      <c r="D42" s="265"/>
      <c r="E42" s="288">
        <f t="shared" si="6"/>
        <v>0</v>
      </c>
      <c r="F42" s="288" t="str">
        <f>IF($B$37="","",IF('⑦2.変更活動積算内訳（戦略）'!$I$38="変更",'⑦2.変更活動積算内訳（戦略）'!M42,IF('⑦2.変更活動積算内訳（戦略）'!$I$38="中止",0,'②7.経費内訳（戦略）'!F41)))</f>
        <v/>
      </c>
      <c r="G42" s="288" t="str">
        <f>IF($B$37="","",IF('⑦2.変更活動積算内訳（戦略）'!$I$38="変更",'⑦2.変更活動積算内訳（戦略）'!N42,IF('⑦2.変更活動積算内訳（戦略）'!$I$38="中止",0,'②7.経費内訳（戦略）'!G41)))</f>
        <v/>
      </c>
      <c r="H42" s="753" t="str">
        <f>IF($B$37="","",IF('⑦2.変更活動積算内訳（戦略）'!$I$38="変更",'⑦2.変更活動積算内訳（戦略）'!O42,IF('⑦2.変更活動積算内訳（戦略）'!$I$38="中止",0,'②7.経費内訳（戦略）'!H41)))</f>
        <v/>
      </c>
      <c r="I42" s="1780"/>
      <c r="J42" s="264" t="s">
        <v>151</v>
      </c>
      <c r="K42" s="265"/>
      <c r="L42" s="288" t="str">
        <f t="shared" si="7"/>
        <v/>
      </c>
      <c r="M42" s="266"/>
      <c r="N42" s="266"/>
      <c r="O42" s="266"/>
      <c r="P42" s="1367"/>
      <c r="Q42" s="1371"/>
      <c r="R42" s="1372"/>
      <c r="S42" s="268"/>
      <c r="T42" s="270"/>
      <c r="U42" s="180"/>
    </row>
    <row r="43" spans="2:21" ht="18.75" customHeight="1">
      <c r="B43" s="1364"/>
      <c r="C43" s="264" t="s">
        <v>152</v>
      </c>
      <c r="D43" s="265"/>
      <c r="E43" s="288">
        <f t="shared" si="6"/>
        <v>0</v>
      </c>
      <c r="F43" s="754" t="str">
        <f>IF($B$37="","",IF('⑦2.変更活動積算内訳（戦略）'!$I$38="変更",'⑦2.変更活動積算内訳（戦略）'!M43,IF('⑦2.変更活動積算内訳（戦略）'!$I$38="中止",0,'②7.経費内訳（戦略）'!F42)))</f>
        <v/>
      </c>
      <c r="G43" s="754" t="str">
        <f>IF($B$37="","",IF('⑦2.変更活動積算内訳（戦略）'!$I$38="変更",'⑦2.変更活動積算内訳（戦略）'!N43,IF('⑦2.変更活動積算内訳（戦略）'!$I$38="中止",0,'②7.経費内訳（戦略）'!G42)))</f>
        <v/>
      </c>
      <c r="H43" s="753" t="str">
        <f>IF($B$37="","",IF('⑦2.変更活動積算内訳（戦略）'!$I$38="変更",'⑦2.変更活動積算内訳（戦略）'!O43,IF('⑦2.変更活動積算内訳（戦略）'!$I$38="中止",0,'②7.経費内訳（戦略）'!H42)))</f>
        <v/>
      </c>
      <c r="I43" s="1780"/>
      <c r="J43" s="264" t="s">
        <v>152</v>
      </c>
      <c r="K43" s="265"/>
      <c r="L43" s="288" t="str">
        <f t="shared" si="7"/>
        <v/>
      </c>
      <c r="M43" s="278"/>
      <c r="N43" s="278"/>
      <c r="O43" s="278"/>
      <c r="P43" s="1367"/>
      <c r="Q43" s="1371"/>
      <c r="R43" s="1372"/>
      <c r="S43" s="268"/>
      <c r="T43" s="270"/>
      <c r="U43" s="180"/>
    </row>
    <row r="44" spans="2:21" ht="18.75" customHeight="1">
      <c r="B44" s="1364"/>
      <c r="C44" s="272" t="s">
        <v>631</v>
      </c>
      <c r="D44" s="265"/>
      <c r="E44" s="288">
        <f t="shared" si="6"/>
        <v>0</v>
      </c>
      <c r="F44" s="288" t="str">
        <f>IF($B$37="","",IF('⑦2.変更活動積算内訳（戦略）'!$I$38="変更",'⑦2.変更活動積算内訳（戦略）'!M44,IF('⑦2.変更活動積算内訳（戦略）'!$I$38="中止",0,'②7.経費内訳（戦略）'!F43)))</f>
        <v/>
      </c>
      <c r="G44" s="288" t="str">
        <f>IF($B$37="","",IF('⑦2.変更活動積算内訳（戦略）'!$I$38="変更",'⑦2.変更活動積算内訳（戦略）'!N44,IF('⑦2.変更活動積算内訳（戦略）'!$I$38="中止",0,'②7.経費内訳（戦略）'!G43)))</f>
        <v/>
      </c>
      <c r="H44" s="753" t="str">
        <f>IF($B$37="","",IF('⑦2.変更活動積算内訳（戦略）'!$I$38="変更",'⑦2.変更活動積算内訳（戦略）'!O44,IF('⑦2.変更活動積算内訳（戦略）'!$I$38="中止",0,'②7.経費内訳（戦略）'!H43)))</f>
        <v/>
      </c>
      <c r="I44" s="1780"/>
      <c r="J44" s="272" t="s">
        <v>631</v>
      </c>
      <c r="K44" s="265"/>
      <c r="L44" s="288" t="str">
        <f t="shared" si="7"/>
        <v/>
      </c>
      <c r="M44" s="266"/>
      <c r="N44" s="266"/>
      <c r="O44" s="266"/>
      <c r="P44" s="1367"/>
      <c r="Q44" s="1371"/>
      <c r="R44" s="1372"/>
      <c r="S44" s="268"/>
      <c r="T44" s="270"/>
      <c r="U44" s="180"/>
    </row>
    <row r="45" spans="2:21" ht="18.75" customHeight="1">
      <c r="B45" s="1364"/>
      <c r="C45" s="264" t="s">
        <v>153</v>
      </c>
      <c r="D45" s="265"/>
      <c r="E45" s="288">
        <f t="shared" si="6"/>
        <v>0</v>
      </c>
      <c r="F45" s="288" t="str">
        <f>IF($B$37="","",IF('⑦2.変更活動積算内訳（戦略）'!$I$38="変更",'⑦2.変更活動積算内訳（戦略）'!M45,IF('⑦2.変更活動積算内訳（戦略）'!$I$38="中止",0,'②7.経費内訳（戦略）'!F44)))</f>
        <v/>
      </c>
      <c r="G45" s="288" t="str">
        <f>IF($B$37="","",IF('⑦2.変更活動積算内訳（戦略）'!$I$38="変更",'⑦2.変更活動積算内訳（戦略）'!N45,IF('⑦2.変更活動積算内訳（戦略）'!$I$38="中止",0,'②7.経費内訳（戦略）'!G44)))</f>
        <v/>
      </c>
      <c r="H45" s="753" t="str">
        <f>IF($B$37="","",IF('⑦2.変更活動積算内訳（戦略）'!$I$38="変更",'⑦2.変更活動積算内訳（戦略）'!O45,IF('⑦2.変更活動積算内訳（戦略）'!$I$38="中止",0,'②7.経費内訳（戦略）'!H44)))</f>
        <v/>
      </c>
      <c r="I45" s="1780"/>
      <c r="J45" s="264" t="s">
        <v>153</v>
      </c>
      <c r="K45" s="265"/>
      <c r="L45" s="288" t="str">
        <f t="shared" si="7"/>
        <v/>
      </c>
      <c r="M45" s="266"/>
      <c r="N45" s="266"/>
      <c r="O45" s="266"/>
      <c r="P45" s="1367"/>
      <c r="Q45" s="1371"/>
      <c r="R45" s="1372"/>
      <c r="S45" s="268"/>
      <c r="T45" s="270"/>
      <c r="U45" s="180"/>
    </row>
    <row r="46" spans="2:21" ht="18.75" customHeight="1" thickBot="1">
      <c r="B46" s="1365"/>
      <c r="C46" s="273" t="s">
        <v>154</v>
      </c>
      <c r="D46" s="758"/>
      <c r="E46" s="289">
        <f>SUM(F46:H46)</f>
        <v>0</v>
      </c>
      <c r="F46" s="289" t="str">
        <f>IF($B$37="","",IF('⑦2.変更活動積算内訳（戦略）'!$I$38="変更",'⑦2.変更活動積算内訳（戦略）'!M46,IF('⑦2.変更活動積算内訳（戦略）'!$I$38="中止",0,'②7.経費内訳（戦略）'!F45)))</f>
        <v/>
      </c>
      <c r="G46" s="289" t="str">
        <f>IF($B$37="","",IF('⑦2.変更活動積算内訳（戦略）'!$I$38="変更",'⑦2.変更活動積算内訳（戦略）'!N46,IF('⑦2.変更活動積算内訳（戦略）'!$I$38="中止",0,'②7.経費内訳（戦略）'!G45)))</f>
        <v/>
      </c>
      <c r="H46" s="755" t="str">
        <f>IF($B$37="","",IF('⑦2.変更活動積算内訳（戦略）'!$I$38="変更",'⑦2.変更活動積算内訳（戦略）'!O46,IF('⑦2.変更活動積算内訳（戦略）'!$I$38="中止",0,'②7.経費内訳（戦略）'!H45)))</f>
        <v/>
      </c>
      <c r="I46" s="1781"/>
      <c r="J46" s="273" t="s">
        <v>154</v>
      </c>
      <c r="K46" s="274"/>
      <c r="L46" s="289" t="str">
        <f t="shared" si="7"/>
        <v/>
      </c>
      <c r="M46" s="275"/>
      <c r="N46" s="275"/>
      <c r="O46" s="275"/>
      <c r="P46" s="1368"/>
      <c r="Q46" s="1381"/>
      <c r="R46" s="1382"/>
      <c r="S46" s="268"/>
      <c r="T46" s="270"/>
      <c r="U46" s="180"/>
    </row>
    <row r="47" spans="2:21" ht="37.5" customHeight="1">
      <c r="B47" s="285" t="str">
        <f>IF('①7.積算内訳（戦略）'!B46="","",'①7.積算内訳（戦略）'!B46)</f>
        <v/>
      </c>
      <c r="C47" s="1359" t="str">
        <f>IF('①7.積算内訳（戦略）'!C46="","",'①7.積算内訳（戦略）'!C46)</f>
        <v/>
      </c>
      <c r="D47" s="1360"/>
      <c r="E47" s="286">
        <f>SUM(E48:E56)</f>
        <v>0</v>
      </c>
      <c r="F47" s="286">
        <f>SUM(F48:F56)</f>
        <v>0</v>
      </c>
      <c r="G47" s="286">
        <f>SUM(G48:G56)</f>
        <v>0</v>
      </c>
      <c r="H47" s="757">
        <f>SUM(H48:H56)</f>
        <v>0</v>
      </c>
      <c r="I47" s="760" t="str">
        <f>IF('①7.積算内訳（戦略）'!B46="","",'①7.積算内訳（戦略）'!B46)</f>
        <v/>
      </c>
      <c r="J47" s="1377" t="str">
        <f>IF('①7.積算内訳（戦略）'!C46="","",'①7.積算内訳（戦略）'!C46)</f>
        <v/>
      </c>
      <c r="K47" s="1378"/>
      <c r="L47" s="286" t="str">
        <f>IF(SUM(L48:L56)=0,"",SUM(L48:L56))</f>
        <v/>
      </c>
      <c r="M47" s="286" t="str">
        <f>IF(SUM(M48:M56)=0,"",SUM(M48:M56))</f>
        <v/>
      </c>
      <c r="N47" s="286" t="str">
        <f>IF(SUM(N48:N56)=0,"",SUM(N48:N56))</f>
        <v/>
      </c>
      <c r="O47" s="286" t="str">
        <f>IF(SUM(O48:O56)=0,"",SUM(O48:O56))</f>
        <v/>
      </c>
      <c r="P47" s="280"/>
      <c r="Q47" s="1361"/>
      <c r="R47" s="1362"/>
      <c r="S47" s="259"/>
      <c r="T47" s="257"/>
      <c r="U47" s="180"/>
    </row>
    <row r="48" spans="2:21" ht="18.75" customHeight="1">
      <c r="B48" s="1363"/>
      <c r="C48" s="260" t="s">
        <v>147</v>
      </c>
      <c r="D48" s="261"/>
      <c r="E48" s="287">
        <f>SUM(F48:H48)</f>
        <v>0</v>
      </c>
      <c r="F48" s="287" t="str">
        <f>IF($B$47="","",IF('⑦2.変更活動積算内訳（戦略）'!$I$48="変更",'⑦2.変更活動積算内訳（戦略）'!M48,IF('⑦2.変更活動積算内訳（戦略）'!$I$48="中止",0,'②7.経費内訳（戦略）'!F47)))</f>
        <v/>
      </c>
      <c r="G48" s="287" t="str">
        <f>IF($B$47="","",IF('⑦2.変更活動積算内訳（戦略）'!$I$48="変更",'⑦2.変更活動積算内訳（戦略）'!N48,IF('⑦2.変更活動積算内訳（戦略）'!$I$48="中止",0,'②7.経費内訳（戦略）'!G47)))</f>
        <v/>
      </c>
      <c r="H48" s="752" t="str">
        <f>IF($B$47="","",IF('⑦2.変更活動積算内訳（戦略）'!$I$48="変更",'⑦2.変更活動積算内訳（戦略）'!O48,IF('⑦2.変更活動積算内訳（戦略）'!$I$48="中止",0,'②7.経費内訳（戦略）'!H47)))</f>
        <v/>
      </c>
      <c r="I48" s="1779" t="s">
        <v>698</v>
      </c>
      <c r="J48" s="260" t="s">
        <v>147</v>
      </c>
      <c r="K48" s="261"/>
      <c r="L48" s="287" t="str">
        <f>IF(SUM(M48:O48)=0,"",SUM(M48:O48))</f>
        <v/>
      </c>
      <c r="M48" s="262"/>
      <c r="N48" s="262"/>
      <c r="O48" s="262"/>
      <c r="P48" s="1366"/>
      <c r="Q48" s="1369"/>
      <c r="R48" s="1370"/>
      <c r="S48" s="268"/>
      <c r="T48" s="270"/>
      <c r="U48" s="180"/>
    </row>
    <row r="49" spans="2:21" ht="18.75" customHeight="1">
      <c r="B49" s="1364"/>
      <c r="C49" s="264" t="s">
        <v>148</v>
      </c>
      <c r="D49" s="265"/>
      <c r="E49" s="288">
        <f t="shared" ref="E49:E55" si="8">SUM(F49:H49)</f>
        <v>0</v>
      </c>
      <c r="F49" s="288" t="str">
        <f>IF($B$47="","",IF('⑦2.変更活動積算内訳（戦略）'!$I$48="変更",'⑦2.変更活動積算内訳（戦略）'!M49,IF('⑦2.変更活動積算内訳（戦略）'!$I$48="中止",0,'②7.経費内訳（戦略）'!F48)))</f>
        <v/>
      </c>
      <c r="G49" s="288" t="str">
        <f>IF($B$47="","",IF('⑦2.変更活動積算内訳（戦略）'!$I$48="変更",'⑦2.変更活動積算内訳（戦略）'!N49,IF('⑦2.変更活動積算内訳（戦略）'!$I$48="中止",0,'②7.経費内訳（戦略）'!G48)))</f>
        <v/>
      </c>
      <c r="H49" s="753" t="str">
        <f>IF($B$47="","",IF('⑦2.変更活動積算内訳（戦略）'!$I$48="変更",'⑦2.変更活動積算内訳（戦略）'!O49,IF('⑦2.変更活動積算内訳（戦略）'!$I$48="中止",0,'②7.経費内訳（戦略）'!H48)))</f>
        <v/>
      </c>
      <c r="I49" s="1780"/>
      <c r="J49" s="264" t="s">
        <v>148</v>
      </c>
      <c r="K49" s="265"/>
      <c r="L49" s="288" t="str">
        <f t="shared" ref="L49:L56" si="9">IF(SUM(M49:O49)=0,"",SUM(M49:O49))</f>
        <v/>
      </c>
      <c r="M49" s="266"/>
      <c r="N49" s="266"/>
      <c r="O49" s="266"/>
      <c r="P49" s="1367"/>
      <c r="Q49" s="1371"/>
      <c r="R49" s="1372"/>
      <c r="S49" s="259"/>
      <c r="T49" s="257"/>
      <c r="U49" s="180"/>
    </row>
    <row r="50" spans="2:21" ht="18.75" customHeight="1">
      <c r="B50" s="1364"/>
      <c r="C50" s="264" t="s">
        <v>149</v>
      </c>
      <c r="D50" s="265"/>
      <c r="E50" s="288">
        <f t="shared" si="8"/>
        <v>0</v>
      </c>
      <c r="F50" s="288" t="str">
        <f>IF($B$47="","",IF('⑦2.変更活動積算内訳（戦略）'!$I$48="変更",'⑦2.変更活動積算内訳（戦略）'!M50,IF('⑦2.変更活動積算内訳（戦略）'!$I$48="中止",0,'②7.経費内訳（戦略）'!F49)))</f>
        <v/>
      </c>
      <c r="G50" s="288" t="str">
        <f>IF($B$47="","",IF('⑦2.変更活動積算内訳（戦略）'!$I$48="変更",'⑦2.変更活動積算内訳（戦略）'!N50,IF('⑦2.変更活動積算内訳（戦略）'!$I$48="中止",0,'②7.経費内訳（戦略）'!G49)))</f>
        <v/>
      </c>
      <c r="H50" s="753" t="str">
        <f>IF($B$47="","",IF('⑦2.変更活動積算内訳（戦略）'!$I$48="変更",'⑦2.変更活動積算内訳（戦略）'!O50,IF('⑦2.変更活動積算内訳（戦略）'!$I$48="中止",0,'②7.経費内訳（戦略）'!H49)))</f>
        <v/>
      </c>
      <c r="I50" s="1780"/>
      <c r="J50" s="264" t="s">
        <v>149</v>
      </c>
      <c r="K50" s="265"/>
      <c r="L50" s="288" t="str">
        <f t="shared" si="9"/>
        <v/>
      </c>
      <c r="M50" s="266"/>
      <c r="N50" s="266"/>
      <c r="O50" s="266"/>
      <c r="P50" s="1367"/>
      <c r="Q50" s="1371"/>
      <c r="R50" s="1372"/>
      <c r="S50" s="259"/>
      <c r="T50" s="257"/>
      <c r="U50" s="180"/>
    </row>
    <row r="51" spans="2:21" ht="18.75" customHeight="1">
      <c r="B51" s="1364"/>
      <c r="C51" s="269" t="s">
        <v>150</v>
      </c>
      <c r="D51" s="265"/>
      <c r="E51" s="288">
        <f t="shared" si="8"/>
        <v>0</v>
      </c>
      <c r="F51" s="288" t="str">
        <f>IF($B$47="","",IF('⑦2.変更活動積算内訳（戦略）'!$I$48="変更",'⑦2.変更活動積算内訳（戦略）'!M51,IF('⑦2.変更活動積算内訳（戦略）'!$I$48="中止",0,'②7.経費内訳（戦略）'!F50)))</f>
        <v/>
      </c>
      <c r="G51" s="288" t="str">
        <f>IF($B$47="","",IF('⑦2.変更活動積算内訳（戦略）'!$I$48="変更",'⑦2.変更活動積算内訳（戦略）'!N51,IF('⑦2.変更活動積算内訳（戦略）'!$I$48="中止",0,'②7.経費内訳（戦略）'!G50)))</f>
        <v/>
      </c>
      <c r="H51" s="753" t="str">
        <f>IF($B$47="","",IF('⑦2.変更活動積算内訳（戦略）'!$I$48="変更",'⑦2.変更活動積算内訳（戦略）'!O51,IF('⑦2.変更活動積算内訳（戦略）'!$I$48="中止",0,'②7.経費内訳（戦略）'!H50)))</f>
        <v/>
      </c>
      <c r="I51" s="1780"/>
      <c r="J51" s="269" t="s">
        <v>150</v>
      </c>
      <c r="K51" s="265"/>
      <c r="L51" s="288" t="str">
        <f t="shared" si="9"/>
        <v/>
      </c>
      <c r="M51" s="266"/>
      <c r="N51" s="266"/>
      <c r="O51" s="266"/>
      <c r="P51" s="1367"/>
      <c r="Q51" s="1371"/>
      <c r="R51" s="1372"/>
      <c r="S51" s="259"/>
      <c r="T51" s="257"/>
      <c r="U51" s="180"/>
    </row>
    <row r="52" spans="2:21" ht="18.75" customHeight="1">
      <c r="B52" s="1364"/>
      <c r="C52" s="264" t="s">
        <v>151</v>
      </c>
      <c r="D52" s="265"/>
      <c r="E52" s="288">
        <f t="shared" si="8"/>
        <v>0</v>
      </c>
      <c r="F52" s="288" t="str">
        <f>IF($B$47="","",IF('⑦2.変更活動積算内訳（戦略）'!$I$48="変更",'⑦2.変更活動積算内訳（戦略）'!M52,IF('⑦2.変更活動積算内訳（戦略）'!$I$48="中止",0,'②7.経費内訳（戦略）'!F51)))</f>
        <v/>
      </c>
      <c r="G52" s="288" t="str">
        <f>IF($B$47="","",IF('⑦2.変更活動積算内訳（戦略）'!$I$48="変更",'⑦2.変更活動積算内訳（戦略）'!N52,IF('⑦2.変更活動積算内訳（戦略）'!$I$48="中止",0,'②7.経費内訳（戦略）'!G51)))</f>
        <v/>
      </c>
      <c r="H52" s="753" t="str">
        <f>IF($B$47="","",IF('⑦2.変更活動積算内訳（戦略）'!$I$48="変更",'⑦2.変更活動積算内訳（戦略）'!O52,IF('⑦2.変更活動積算内訳（戦略）'!$I$48="中止",0,'②7.経費内訳（戦略）'!H51)))</f>
        <v/>
      </c>
      <c r="I52" s="1780"/>
      <c r="J52" s="264" t="s">
        <v>151</v>
      </c>
      <c r="K52" s="265"/>
      <c r="L52" s="288" t="str">
        <f t="shared" si="9"/>
        <v/>
      </c>
      <c r="M52" s="266"/>
      <c r="N52" s="266"/>
      <c r="O52" s="266"/>
      <c r="P52" s="1367"/>
      <c r="Q52" s="1371"/>
      <c r="R52" s="1372"/>
      <c r="S52" s="268"/>
      <c r="T52" s="270"/>
      <c r="U52" s="180"/>
    </row>
    <row r="53" spans="2:21" ht="18.75" customHeight="1">
      <c r="B53" s="1364"/>
      <c r="C53" s="264" t="s">
        <v>152</v>
      </c>
      <c r="D53" s="265"/>
      <c r="E53" s="288">
        <f t="shared" si="8"/>
        <v>0</v>
      </c>
      <c r="F53" s="754" t="str">
        <f>IF($B$47="","",IF('⑦2.変更活動積算内訳（戦略）'!$I$48="変更",'⑦2.変更活動積算内訳（戦略）'!M53,IF('⑦2.変更活動積算内訳（戦略）'!$I$48="中止",0,'②7.経費内訳（戦略）'!F52)))</f>
        <v/>
      </c>
      <c r="G53" s="754" t="str">
        <f>IF($B$47="","",IF('⑦2.変更活動積算内訳（戦略）'!$I$48="変更",'⑦2.変更活動積算内訳（戦略）'!N53,IF('⑦2.変更活動積算内訳（戦略）'!$I$48="中止",0,'②7.経費内訳（戦略）'!G52)))</f>
        <v/>
      </c>
      <c r="H53" s="753" t="str">
        <f>IF($B$47="","",IF('⑦2.変更活動積算内訳（戦略）'!$I$48="変更",'⑦2.変更活動積算内訳（戦略）'!O53,IF('⑦2.変更活動積算内訳（戦略）'!$I$48="中止",0,'②7.経費内訳（戦略）'!H52)))</f>
        <v/>
      </c>
      <c r="I53" s="1780"/>
      <c r="J53" s="264" t="s">
        <v>152</v>
      </c>
      <c r="K53" s="265"/>
      <c r="L53" s="288" t="str">
        <f t="shared" si="9"/>
        <v/>
      </c>
      <c r="M53" s="278"/>
      <c r="N53" s="278"/>
      <c r="O53" s="278"/>
      <c r="P53" s="1367"/>
      <c r="Q53" s="1373"/>
      <c r="R53" s="1374"/>
      <c r="S53" s="268"/>
      <c r="T53" s="270"/>
      <c r="U53" s="180"/>
    </row>
    <row r="54" spans="2:21" ht="18.75" customHeight="1">
      <c r="B54" s="1364"/>
      <c r="C54" s="272" t="s">
        <v>631</v>
      </c>
      <c r="D54" s="265"/>
      <c r="E54" s="288">
        <f t="shared" si="8"/>
        <v>0</v>
      </c>
      <c r="F54" s="288" t="str">
        <f>IF($B$47="","",IF('⑦2.変更活動積算内訳（戦略）'!$I$48="変更",'⑦2.変更活動積算内訳（戦略）'!M54,IF('⑦2.変更活動積算内訳（戦略）'!$I$48="中止",0,'②7.経費内訳（戦略）'!F53)))</f>
        <v/>
      </c>
      <c r="G54" s="288" t="str">
        <f>IF($B$47="","",IF('⑦2.変更活動積算内訳（戦略）'!$I$48="変更",'⑦2.変更活動積算内訳（戦略）'!N54,IF('⑦2.変更活動積算内訳（戦略）'!$I$48="中止",0,'②7.経費内訳（戦略）'!G53)))</f>
        <v/>
      </c>
      <c r="H54" s="753" t="str">
        <f>IF($B$47="","",IF('⑦2.変更活動積算内訳（戦略）'!$I$48="変更",'⑦2.変更活動積算内訳（戦略）'!O54,IF('⑦2.変更活動積算内訳（戦略）'!$I$48="中止",0,'②7.経費内訳（戦略）'!H53)))</f>
        <v/>
      </c>
      <c r="I54" s="1780"/>
      <c r="J54" s="272" t="s">
        <v>631</v>
      </c>
      <c r="K54" s="265"/>
      <c r="L54" s="288" t="str">
        <f t="shared" si="9"/>
        <v/>
      </c>
      <c r="M54" s="266"/>
      <c r="N54" s="266"/>
      <c r="O54" s="266"/>
      <c r="P54" s="1367"/>
      <c r="Q54" s="1371"/>
      <c r="R54" s="1372"/>
      <c r="S54" s="268"/>
      <c r="T54" s="270"/>
      <c r="U54" s="180"/>
    </row>
    <row r="55" spans="2:21" ht="18.75" customHeight="1">
      <c r="B55" s="1364"/>
      <c r="C55" s="264" t="s">
        <v>153</v>
      </c>
      <c r="D55" s="265"/>
      <c r="E55" s="288">
        <f t="shared" si="8"/>
        <v>0</v>
      </c>
      <c r="F55" s="288" t="str">
        <f>IF($B$47="","",IF('⑦2.変更活動積算内訳（戦略）'!$I$48="変更",'⑦2.変更活動積算内訳（戦略）'!M55,IF('⑦2.変更活動積算内訳（戦略）'!$I$48="中止",0,'②7.経費内訳（戦略）'!F54)))</f>
        <v/>
      </c>
      <c r="G55" s="288" t="str">
        <f>IF($B$47="","",IF('⑦2.変更活動積算内訳（戦略）'!$I$48="変更",'⑦2.変更活動積算内訳（戦略）'!N55,IF('⑦2.変更活動積算内訳（戦略）'!$I$48="中止",0,'②7.経費内訳（戦略）'!G54)))</f>
        <v/>
      </c>
      <c r="H55" s="753" t="str">
        <f>IF($B$47="","",IF('⑦2.変更活動積算内訳（戦略）'!$I$48="変更",'⑦2.変更活動積算内訳（戦略）'!O55,IF('⑦2.変更活動積算内訳（戦略）'!$I$48="中止",0,'②7.経費内訳（戦略）'!H54)))</f>
        <v/>
      </c>
      <c r="I55" s="1780"/>
      <c r="J55" s="264" t="s">
        <v>153</v>
      </c>
      <c r="K55" s="265"/>
      <c r="L55" s="288" t="str">
        <f t="shared" si="9"/>
        <v/>
      </c>
      <c r="M55" s="266"/>
      <c r="N55" s="266"/>
      <c r="O55" s="266"/>
      <c r="P55" s="1367"/>
      <c r="Q55" s="1371"/>
      <c r="R55" s="1372"/>
      <c r="S55" s="268"/>
      <c r="T55" s="270"/>
      <c r="U55" s="180"/>
    </row>
    <row r="56" spans="2:21" ht="18.75" customHeight="1" thickBot="1">
      <c r="B56" s="1365"/>
      <c r="C56" s="273" t="s">
        <v>154</v>
      </c>
      <c r="D56" s="758"/>
      <c r="E56" s="289">
        <f>SUM(F56:H56)</f>
        <v>0</v>
      </c>
      <c r="F56" s="289" t="str">
        <f>IF($B$47="","",IF('⑦2.変更活動積算内訳（戦略）'!$I$48="変更",'⑦2.変更活動積算内訳（戦略）'!M56,IF('⑦2.変更活動積算内訳（戦略）'!$I$48="中止",0,'②7.経費内訳（戦略）'!F55)))</f>
        <v/>
      </c>
      <c r="G56" s="289" t="str">
        <f>IF($B$47="","",IF('⑦2.変更活動積算内訳（戦略）'!$I$48="変更",'⑦2.変更活動積算内訳（戦略）'!N56,IF('⑦2.変更活動積算内訳（戦略）'!$I$48="中止",0,'②7.経費内訳（戦略）'!G55)))</f>
        <v/>
      </c>
      <c r="H56" s="755" t="str">
        <f>IF($B$47="","",IF('⑦2.変更活動積算内訳（戦略）'!$I$48="変更",'⑦2.変更活動積算内訳（戦略）'!O56,IF('⑦2.変更活動積算内訳（戦略）'!$I$48="中止",0,'②7.経費内訳（戦略）'!H55)))</f>
        <v/>
      </c>
      <c r="I56" s="1781"/>
      <c r="J56" s="273" t="s">
        <v>154</v>
      </c>
      <c r="K56" s="274"/>
      <c r="L56" s="289" t="str">
        <f t="shared" si="9"/>
        <v/>
      </c>
      <c r="M56" s="275"/>
      <c r="N56" s="275"/>
      <c r="O56" s="275"/>
      <c r="P56" s="1368"/>
      <c r="Q56" s="1375"/>
      <c r="R56" s="1376"/>
      <c r="S56" s="268"/>
      <c r="T56" s="270"/>
      <c r="U56" s="180"/>
    </row>
    <row r="57" spans="2:21" ht="37.5" customHeight="1">
      <c r="B57" s="1008" t="str">
        <f>IF('①7.積算内訳（戦略）'!B56="","",'①7.積算内訳（戦略）'!B56)</f>
        <v/>
      </c>
      <c r="C57" s="1377" t="str">
        <f>IF('①7.積算内訳（戦略）'!C56="","",'①7.積算内訳（戦略）'!C56)</f>
        <v/>
      </c>
      <c r="D57" s="1378"/>
      <c r="E57" s="284">
        <f>SUM(E58:E66)</f>
        <v>0</v>
      </c>
      <c r="F57" s="284">
        <f>SUM(F58:F66)</f>
        <v>0</v>
      </c>
      <c r="G57" s="284">
        <f>SUM(G58:G66)</f>
        <v>0</v>
      </c>
      <c r="H57" s="756">
        <f>SUM(H58:H66)</f>
        <v>0</v>
      </c>
      <c r="I57" s="760" t="str">
        <f>IF('①7.積算内訳（戦略）'!B56="","",'①7.積算内訳（戦略）'!B56)</f>
        <v/>
      </c>
      <c r="J57" s="1377" t="str">
        <f>IF('①7.積算内訳（戦略）'!C56="","",'①7.積算内訳（戦略）'!C56)</f>
        <v/>
      </c>
      <c r="K57" s="1378"/>
      <c r="L57" s="284" t="str">
        <f>IF(SUM(L58:L66)=0,"",SUM(L58:L66))</f>
        <v/>
      </c>
      <c r="M57" s="284" t="str">
        <f>IF(SUM(M58:M66)=0,"",SUM(M58:M66))</f>
        <v/>
      </c>
      <c r="N57" s="284" t="str">
        <f>IF(SUM(N58:N66)=0,"",SUM(N58:N66))</f>
        <v/>
      </c>
      <c r="O57" s="284" t="str">
        <f>IF(SUM(O58:O66)=0,"",SUM(O58:O66))</f>
        <v/>
      </c>
      <c r="P57" s="277"/>
      <c r="Q57" s="1379"/>
      <c r="R57" s="1380"/>
      <c r="S57" s="259"/>
      <c r="T57" s="257"/>
      <c r="U57" s="180"/>
    </row>
    <row r="58" spans="2:21" ht="18.75" customHeight="1">
      <c r="B58" s="1363"/>
      <c r="C58" s="260" t="s">
        <v>147</v>
      </c>
      <c r="D58" s="261"/>
      <c r="E58" s="287">
        <f>SUM(F58:H58)</f>
        <v>0</v>
      </c>
      <c r="F58" s="287" t="str">
        <f>IF($B$57="","",IF('⑦2.変更活動積算内訳（戦略）'!$I$58="変更",'⑦2.変更活動積算内訳（戦略）'!M58,IF('⑦2.変更活動積算内訳（戦略）'!$I$58="中止",0,'②7.経費内訳（戦略）'!F57)))</f>
        <v/>
      </c>
      <c r="G58" s="287" t="str">
        <f>IF($B$57="","",IF('⑦2.変更活動積算内訳（戦略）'!$I$58="変更",'⑦2.変更活動積算内訳（戦略）'!N58,IF('⑦2.変更活動積算内訳（戦略）'!$I$58="中止",0,'②7.経費内訳（戦略）'!G57)))</f>
        <v/>
      </c>
      <c r="H58" s="752" t="str">
        <f>IF($B$57="","",IF('⑦2.変更活動積算内訳（戦略）'!$I$58="変更",'⑦2.変更活動積算内訳（戦略）'!O58,IF('⑦2.変更活動積算内訳（戦略）'!$I$58="中止",0,'②7.経費内訳（戦略）'!H57)))</f>
        <v/>
      </c>
      <c r="I58" s="1779" t="s">
        <v>698</v>
      </c>
      <c r="J58" s="260" t="s">
        <v>147</v>
      </c>
      <c r="K58" s="261"/>
      <c r="L58" s="287" t="str">
        <f>IF(SUM(M58:O58)=0,"",SUM(M58:O58))</f>
        <v/>
      </c>
      <c r="M58" s="262"/>
      <c r="N58" s="262"/>
      <c r="O58" s="262"/>
      <c r="P58" s="1366"/>
      <c r="Q58" s="1369"/>
      <c r="R58" s="1370"/>
      <c r="S58" s="268"/>
      <c r="T58" s="270"/>
      <c r="U58" s="180"/>
    </row>
    <row r="59" spans="2:21" ht="18.75" customHeight="1">
      <c r="B59" s="1364"/>
      <c r="C59" s="264" t="s">
        <v>148</v>
      </c>
      <c r="D59" s="265"/>
      <c r="E59" s="288">
        <f t="shared" ref="E59:E65" si="10">SUM(F59:H59)</f>
        <v>0</v>
      </c>
      <c r="F59" s="288" t="str">
        <f>IF($B$57="","",IF('⑦2.変更活動積算内訳（戦略）'!$I$58="変更",'⑦2.変更活動積算内訳（戦略）'!M59,IF('⑦2.変更活動積算内訳（戦略）'!$I$58="中止",0,'②7.経費内訳（戦略）'!F58)))</f>
        <v/>
      </c>
      <c r="G59" s="288" t="str">
        <f>IF($B$57="","",IF('⑦2.変更活動積算内訳（戦略）'!$I$58="変更",'⑦2.変更活動積算内訳（戦略）'!N59,IF('⑦2.変更活動積算内訳（戦略）'!$I$58="中止",0,'②7.経費内訳（戦略）'!G58)))</f>
        <v/>
      </c>
      <c r="H59" s="753" t="str">
        <f>IF($B$57="","",IF('⑦2.変更活動積算内訳（戦略）'!$I$58="変更",'⑦2.変更活動積算内訳（戦略）'!O59,IF('⑦2.変更活動積算内訳（戦略）'!$I$58="中止",0,'②7.経費内訳（戦略）'!H58)))</f>
        <v/>
      </c>
      <c r="I59" s="1780"/>
      <c r="J59" s="264" t="s">
        <v>148</v>
      </c>
      <c r="K59" s="265"/>
      <c r="L59" s="288" t="str">
        <f t="shared" ref="L59:L66" si="11">IF(SUM(M59:O59)=0,"",SUM(M59:O59))</f>
        <v/>
      </c>
      <c r="M59" s="266"/>
      <c r="N59" s="266"/>
      <c r="O59" s="266"/>
      <c r="P59" s="1367"/>
      <c r="Q59" s="1371"/>
      <c r="R59" s="1372"/>
      <c r="S59" s="259"/>
      <c r="T59" s="257"/>
      <c r="U59" s="180"/>
    </row>
    <row r="60" spans="2:21" ht="18.75" customHeight="1">
      <c r="B60" s="1364"/>
      <c r="C60" s="264" t="s">
        <v>149</v>
      </c>
      <c r="D60" s="265"/>
      <c r="E60" s="288">
        <f t="shared" si="10"/>
        <v>0</v>
      </c>
      <c r="F60" s="288" t="str">
        <f>IF($B$57="","",IF('⑦2.変更活動積算内訳（戦略）'!$I$58="変更",'⑦2.変更活動積算内訳（戦略）'!M60,IF('⑦2.変更活動積算内訳（戦略）'!$I$58="中止",0,'②7.経費内訳（戦略）'!F59)))</f>
        <v/>
      </c>
      <c r="G60" s="288" t="str">
        <f>IF($B$57="","",IF('⑦2.変更活動積算内訳（戦略）'!$I$58="変更",'⑦2.変更活動積算内訳（戦略）'!N60,IF('⑦2.変更活動積算内訳（戦略）'!$I$58="中止",0,'②7.経費内訳（戦略）'!G59)))</f>
        <v/>
      </c>
      <c r="H60" s="753" t="str">
        <f>IF($B$57="","",IF('⑦2.変更活動積算内訳（戦略）'!$I$58="変更",'⑦2.変更活動積算内訳（戦略）'!O60,IF('⑦2.変更活動積算内訳（戦略）'!$I$58="中止",0,'②7.経費内訳（戦略）'!H59)))</f>
        <v/>
      </c>
      <c r="I60" s="1780"/>
      <c r="J60" s="264" t="s">
        <v>149</v>
      </c>
      <c r="K60" s="265"/>
      <c r="L60" s="288" t="str">
        <f t="shared" si="11"/>
        <v/>
      </c>
      <c r="M60" s="266"/>
      <c r="N60" s="266"/>
      <c r="O60" s="266"/>
      <c r="P60" s="1367"/>
      <c r="Q60" s="1371"/>
      <c r="R60" s="1372"/>
      <c r="S60" s="259"/>
      <c r="T60" s="257"/>
      <c r="U60" s="180"/>
    </row>
    <row r="61" spans="2:21" ht="18.75" customHeight="1">
      <c r="B61" s="1364"/>
      <c r="C61" s="269" t="s">
        <v>150</v>
      </c>
      <c r="D61" s="265"/>
      <c r="E61" s="288">
        <f t="shared" si="10"/>
        <v>0</v>
      </c>
      <c r="F61" s="288" t="str">
        <f>IF($B$57="","",IF('⑦2.変更活動積算内訳（戦略）'!$I$58="変更",'⑦2.変更活動積算内訳（戦略）'!M61,IF('⑦2.変更活動積算内訳（戦略）'!$I$58="中止",0,'②7.経費内訳（戦略）'!F60)))</f>
        <v/>
      </c>
      <c r="G61" s="288" t="str">
        <f>IF($B$57="","",IF('⑦2.変更活動積算内訳（戦略）'!$I$58="変更",'⑦2.変更活動積算内訳（戦略）'!N61,IF('⑦2.変更活動積算内訳（戦略）'!$I$58="中止",0,'②7.経費内訳（戦略）'!G60)))</f>
        <v/>
      </c>
      <c r="H61" s="753" t="str">
        <f>IF($B$57="","",IF('⑦2.変更活動積算内訳（戦略）'!$I$58="変更",'⑦2.変更活動積算内訳（戦略）'!O61,IF('⑦2.変更活動積算内訳（戦略）'!$I$58="中止",0,'②7.経費内訳（戦略）'!H60)))</f>
        <v/>
      </c>
      <c r="I61" s="1780"/>
      <c r="J61" s="269" t="s">
        <v>150</v>
      </c>
      <c r="K61" s="265"/>
      <c r="L61" s="288" t="str">
        <f t="shared" si="11"/>
        <v/>
      </c>
      <c r="M61" s="266"/>
      <c r="N61" s="266"/>
      <c r="O61" s="266"/>
      <c r="P61" s="1367"/>
      <c r="Q61" s="1371"/>
      <c r="R61" s="1372"/>
      <c r="S61" s="259"/>
      <c r="T61" s="257"/>
      <c r="U61" s="180"/>
    </row>
    <row r="62" spans="2:21" ht="18.75" customHeight="1">
      <c r="B62" s="1364"/>
      <c r="C62" s="264" t="s">
        <v>151</v>
      </c>
      <c r="D62" s="265"/>
      <c r="E62" s="288">
        <f t="shared" si="10"/>
        <v>0</v>
      </c>
      <c r="F62" s="288" t="str">
        <f>IF($B$57="","",IF('⑦2.変更活動積算内訳（戦略）'!$I$58="変更",'⑦2.変更活動積算内訳（戦略）'!M62,IF('⑦2.変更活動積算内訳（戦略）'!$I$58="中止",0,'②7.経費内訳（戦略）'!F61)))</f>
        <v/>
      </c>
      <c r="G62" s="288" t="str">
        <f>IF($B$57="","",IF('⑦2.変更活動積算内訳（戦略）'!$I$58="変更",'⑦2.変更活動積算内訳（戦略）'!N62,IF('⑦2.変更活動積算内訳（戦略）'!$I$58="中止",0,'②7.経費内訳（戦略）'!G61)))</f>
        <v/>
      </c>
      <c r="H62" s="753" t="str">
        <f>IF($B$57="","",IF('⑦2.変更活動積算内訳（戦略）'!$I$58="変更",'⑦2.変更活動積算内訳（戦略）'!O62,IF('⑦2.変更活動積算内訳（戦略）'!$I$58="中止",0,'②7.経費内訳（戦略）'!H61)))</f>
        <v/>
      </c>
      <c r="I62" s="1780"/>
      <c r="J62" s="264" t="s">
        <v>151</v>
      </c>
      <c r="K62" s="265"/>
      <c r="L62" s="288" t="str">
        <f t="shared" si="11"/>
        <v/>
      </c>
      <c r="M62" s="266"/>
      <c r="N62" s="266"/>
      <c r="O62" s="266"/>
      <c r="P62" s="1367"/>
      <c r="Q62" s="1371"/>
      <c r="R62" s="1372"/>
      <c r="S62" s="268"/>
      <c r="T62" s="270"/>
      <c r="U62" s="180"/>
    </row>
    <row r="63" spans="2:21" ht="18.75" customHeight="1">
      <c r="B63" s="1364"/>
      <c r="C63" s="264" t="s">
        <v>152</v>
      </c>
      <c r="D63" s="265"/>
      <c r="E63" s="288">
        <f t="shared" si="10"/>
        <v>0</v>
      </c>
      <c r="F63" s="754" t="str">
        <f>IF($B$57="","",IF('⑦2.変更活動積算内訳（戦略）'!$I$58="変更",'⑦2.変更活動積算内訳（戦略）'!M63,IF('⑦2.変更活動積算内訳（戦略）'!$I$58="中止",0,'②7.経費内訳（戦略）'!F62)))</f>
        <v/>
      </c>
      <c r="G63" s="754" t="str">
        <f>IF($B$57="","",IF('⑦2.変更活動積算内訳（戦略）'!$I$58="変更",'⑦2.変更活動積算内訳（戦略）'!N63,IF('⑦2.変更活動積算内訳（戦略）'!$I$58="中止",0,'②7.経費内訳（戦略）'!G62)))</f>
        <v/>
      </c>
      <c r="H63" s="753" t="str">
        <f>IF($B$57="","",IF('⑦2.変更活動積算内訳（戦略）'!$I$58="変更",'⑦2.変更活動積算内訳（戦略）'!O63,IF('⑦2.変更活動積算内訳（戦略）'!$I$58="中止",0,'②7.経費内訳（戦略）'!H62)))</f>
        <v/>
      </c>
      <c r="I63" s="1780"/>
      <c r="J63" s="264" t="s">
        <v>152</v>
      </c>
      <c r="K63" s="265"/>
      <c r="L63" s="288" t="str">
        <f t="shared" si="11"/>
        <v/>
      </c>
      <c r="M63" s="278"/>
      <c r="N63" s="278"/>
      <c r="O63" s="278"/>
      <c r="P63" s="1367"/>
      <c r="Q63" s="1371"/>
      <c r="R63" s="1372"/>
      <c r="S63" s="268"/>
      <c r="T63" s="270"/>
      <c r="U63" s="180"/>
    </row>
    <row r="64" spans="2:21" ht="18.75" customHeight="1">
      <c r="B64" s="1364"/>
      <c r="C64" s="272" t="s">
        <v>631</v>
      </c>
      <c r="D64" s="265"/>
      <c r="E64" s="288">
        <f t="shared" si="10"/>
        <v>0</v>
      </c>
      <c r="F64" s="288" t="str">
        <f>IF($B$57="","",IF('⑦2.変更活動積算内訳（戦略）'!$I$58="変更",'⑦2.変更活動積算内訳（戦略）'!M64,IF('⑦2.変更活動積算内訳（戦略）'!$I$58="中止",0,'②7.経費内訳（戦略）'!F63)))</f>
        <v/>
      </c>
      <c r="G64" s="288" t="str">
        <f>IF($B$57="","",IF('⑦2.変更活動積算内訳（戦略）'!$I$58="変更",'⑦2.変更活動積算内訳（戦略）'!N64,IF('⑦2.変更活動積算内訳（戦略）'!$I$58="中止",0,'②7.経費内訳（戦略）'!G63)))</f>
        <v/>
      </c>
      <c r="H64" s="753" t="str">
        <f>IF($B$57="","",IF('⑦2.変更活動積算内訳（戦略）'!$I$58="変更",'⑦2.変更活動積算内訳（戦略）'!O64,IF('⑦2.変更活動積算内訳（戦略）'!$I$58="中止",0,'②7.経費内訳（戦略）'!H63)))</f>
        <v/>
      </c>
      <c r="I64" s="1780"/>
      <c r="J64" s="272" t="s">
        <v>631</v>
      </c>
      <c r="K64" s="265"/>
      <c r="L64" s="288" t="str">
        <f t="shared" si="11"/>
        <v/>
      </c>
      <c r="M64" s="266"/>
      <c r="N64" s="266"/>
      <c r="O64" s="266"/>
      <c r="P64" s="1367"/>
      <c r="Q64" s="1371"/>
      <c r="R64" s="1372"/>
      <c r="S64" s="268"/>
      <c r="T64" s="270"/>
      <c r="U64" s="180"/>
    </row>
    <row r="65" spans="2:21" ht="18.75" customHeight="1">
      <c r="B65" s="1364"/>
      <c r="C65" s="264" t="s">
        <v>153</v>
      </c>
      <c r="D65" s="265"/>
      <c r="E65" s="288">
        <f t="shared" si="10"/>
        <v>0</v>
      </c>
      <c r="F65" s="288" t="str">
        <f>IF($B$57="","",IF('⑦2.変更活動積算内訳（戦略）'!$I$58="変更",'⑦2.変更活動積算内訳（戦略）'!M65,IF('⑦2.変更活動積算内訳（戦略）'!$I$58="中止",0,'②7.経費内訳（戦略）'!F64)))</f>
        <v/>
      </c>
      <c r="G65" s="288" t="str">
        <f>IF($B$57="","",IF('⑦2.変更活動積算内訳（戦略）'!$I$58="変更",'⑦2.変更活動積算内訳（戦略）'!N65,IF('⑦2.変更活動積算内訳（戦略）'!$I$58="中止",0,'②7.経費内訳（戦略）'!G64)))</f>
        <v/>
      </c>
      <c r="H65" s="753" t="str">
        <f>IF($B$57="","",IF('⑦2.変更活動積算内訳（戦略）'!$I$58="変更",'⑦2.変更活動積算内訳（戦略）'!O65,IF('⑦2.変更活動積算内訳（戦略）'!$I$58="中止",0,'②7.経費内訳（戦略）'!H64)))</f>
        <v/>
      </c>
      <c r="I65" s="1780"/>
      <c r="J65" s="264" t="s">
        <v>153</v>
      </c>
      <c r="K65" s="265"/>
      <c r="L65" s="288" t="str">
        <f t="shared" si="11"/>
        <v/>
      </c>
      <c r="M65" s="266"/>
      <c r="N65" s="266"/>
      <c r="O65" s="266"/>
      <c r="P65" s="1367"/>
      <c r="Q65" s="1371"/>
      <c r="R65" s="1372"/>
      <c r="S65" s="268"/>
      <c r="T65" s="270"/>
      <c r="U65" s="180"/>
    </row>
    <row r="66" spans="2:21" ht="18.75" customHeight="1" thickBot="1">
      <c r="B66" s="1365"/>
      <c r="C66" s="273" t="s">
        <v>154</v>
      </c>
      <c r="D66" s="758"/>
      <c r="E66" s="289">
        <f>SUM(F66:H66)</f>
        <v>0</v>
      </c>
      <c r="F66" s="289" t="str">
        <f>IF($B$57="","",IF('⑦2.変更活動積算内訳（戦略）'!$I$58="変更",'⑦2.変更活動積算内訳（戦略）'!M66,IF('⑦2.変更活動積算内訳（戦略）'!$I$58="中止",0,'②7.経費内訳（戦略）'!F65)))</f>
        <v/>
      </c>
      <c r="G66" s="289" t="str">
        <f>IF($B$57="","",IF('⑦2.変更活動積算内訳（戦略）'!$I$58="変更",'⑦2.変更活動積算内訳（戦略）'!N66,IF('⑦2.変更活動積算内訳（戦略）'!$I$58="中止",0,'②7.経費内訳（戦略）'!G65)))</f>
        <v/>
      </c>
      <c r="H66" s="755" t="str">
        <f>IF($B$57="","",IF('⑦2.変更活動積算内訳（戦略）'!$I$58="変更",'⑦2.変更活動積算内訳（戦略）'!O66,IF('⑦2.変更活動積算内訳（戦略）'!$I$58="中止",0,'②7.経費内訳（戦略）'!H65)))</f>
        <v/>
      </c>
      <c r="I66" s="1781"/>
      <c r="J66" s="273" t="s">
        <v>154</v>
      </c>
      <c r="K66" s="274"/>
      <c r="L66" s="289" t="str">
        <f t="shared" si="11"/>
        <v/>
      </c>
      <c r="M66" s="275"/>
      <c r="N66" s="275"/>
      <c r="O66" s="275"/>
      <c r="P66" s="1368"/>
      <c r="Q66" s="1381"/>
      <c r="R66" s="1382"/>
      <c r="S66" s="268"/>
      <c r="T66" s="270"/>
      <c r="U66" s="180"/>
    </row>
    <row r="67" spans="2:21" ht="37.5" customHeight="1">
      <c r="B67" s="285" t="str">
        <f>IF('①7.積算内訳（戦略）'!B66="","",'①7.積算内訳（戦略）'!B66)</f>
        <v/>
      </c>
      <c r="C67" s="1359" t="str">
        <f>IF('①7.積算内訳（戦略）'!C66="","",'①7.積算内訳（戦略）'!C66)</f>
        <v/>
      </c>
      <c r="D67" s="1360"/>
      <c r="E67" s="286">
        <f>SUM(E68:E76)</f>
        <v>0</v>
      </c>
      <c r="F67" s="286">
        <f>SUM(F68:F76)</f>
        <v>0</v>
      </c>
      <c r="G67" s="286">
        <f>SUM(G68:G76)</f>
        <v>0</v>
      </c>
      <c r="H67" s="757">
        <f>SUM(H68:H76)</f>
        <v>0</v>
      </c>
      <c r="I67" s="760" t="str">
        <f>IF('①7.積算内訳（戦略）'!B66="","",'①7.積算内訳（戦略）'!B66)</f>
        <v/>
      </c>
      <c r="J67" s="1377" t="str">
        <f>IF('①7.積算内訳（戦略）'!C66="","",'①7.積算内訳（戦略）'!C66)</f>
        <v/>
      </c>
      <c r="K67" s="1378"/>
      <c r="L67" s="286" t="str">
        <f>IF(SUM(L68:L76)=0,"",SUM(L68:L76))</f>
        <v/>
      </c>
      <c r="M67" s="286" t="str">
        <f>IF(SUM(M68:M76)=0,"",SUM(M68:M76))</f>
        <v/>
      </c>
      <c r="N67" s="286" t="str">
        <f>IF(SUM(N68:N76)=0,"",SUM(N68:N76))</f>
        <v/>
      </c>
      <c r="O67" s="286" t="str">
        <f>IF(SUM(O68:O76)=0,"",SUM(O68:O76))</f>
        <v/>
      </c>
      <c r="P67" s="280"/>
      <c r="Q67" s="1361"/>
      <c r="R67" s="1362"/>
      <c r="S67" s="259"/>
      <c r="T67" s="257"/>
      <c r="U67" s="180"/>
    </row>
    <row r="68" spans="2:21" ht="18.75" customHeight="1">
      <c r="B68" s="1363"/>
      <c r="C68" s="260" t="s">
        <v>147</v>
      </c>
      <c r="D68" s="261"/>
      <c r="E68" s="287">
        <f>SUM(F68:H68)</f>
        <v>0</v>
      </c>
      <c r="F68" s="287" t="str">
        <f>IF($B$67="","",IF('⑦2.変更活動積算内訳（戦略）'!$I$68="変更",'⑦2.変更活動積算内訳（戦略）'!M68,IF('⑦2.変更活動積算内訳（戦略）'!$I$68="中止",0,'②7.経費内訳（戦略）'!F67)))</f>
        <v/>
      </c>
      <c r="G68" s="287" t="str">
        <f>IF($B$67="","",IF('⑦2.変更活動積算内訳（戦略）'!$I$68="変更",'⑦2.変更活動積算内訳（戦略）'!N68,IF('⑦2.変更活動積算内訳（戦略）'!$I$68="中止",0,'②7.経費内訳（戦略）'!G67)))</f>
        <v/>
      </c>
      <c r="H68" s="752" t="str">
        <f>IF($B$67="","",IF('⑦2.変更活動積算内訳（戦略）'!$I$68="変更",'⑦2.変更活動積算内訳（戦略）'!O68,IF('⑦2.変更活動積算内訳（戦略）'!$I$68="中止",0,'②7.経費内訳（戦略）'!H67)))</f>
        <v/>
      </c>
      <c r="I68" s="1779" t="s">
        <v>698</v>
      </c>
      <c r="J68" s="260" t="s">
        <v>147</v>
      </c>
      <c r="K68" s="261"/>
      <c r="L68" s="287" t="str">
        <f>IF(SUM(M68:O68)=0,"",SUM(M68:O68))</f>
        <v/>
      </c>
      <c r="M68" s="262"/>
      <c r="N68" s="262"/>
      <c r="O68" s="262"/>
      <c r="P68" s="1366"/>
      <c r="Q68" s="1369"/>
      <c r="R68" s="1370"/>
      <c r="S68" s="268"/>
      <c r="T68" s="270"/>
      <c r="U68" s="180"/>
    </row>
    <row r="69" spans="2:21" ht="18.75" customHeight="1">
      <c r="B69" s="1364"/>
      <c r="C69" s="264" t="s">
        <v>148</v>
      </c>
      <c r="D69" s="265"/>
      <c r="E69" s="288">
        <f t="shared" ref="E69:E75" si="12">SUM(F69:H69)</f>
        <v>0</v>
      </c>
      <c r="F69" s="288" t="str">
        <f>IF($B$67="","",IF('⑦2.変更活動積算内訳（戦略）'!$I$68="変更",'⑦2.変更活動積算内訳（戦略）'!M69,IF('⑦2.変更活動積算内訳（戦略）'!$I$68="中止",0,'②7.経費内訳（戦略）'!F68)))</f>
        <v/>
      </c>
      <c r="G69" s="288" t="str">
        <f>IF($B$67="","",IF('⑦2.変更活動積算内訳（戦略）'!$I$68="変更",'⑦2.変更活動積算内訳（戦略）'!N69,IF('⑦2.変更活動積算内訳（戦略）'!$I$68="中止",0,'②7.経費内訳（戦略）'!G68)))</f>
        <v/>
      </c>
      <c r="H69" s="753" t="str">
        <f>IF($B$67="","",IF('⑦2.変更活動積算内訳（戦略）'!$I$68="変更",'⑦2.変更活動積算内訳（戦略）'!O69,IF('⑦2.変更活動積算内訳（戦略）'!$I$68="中止",0,'②7.経費内訳（戦略）'!H68)))</f>
        <v/>
      </c>
      <c r="I69" s="1780"/>
      <c r="J69" s="264" t="s">
        <v>148</v>
      </c>
      <c r="K69" s="265"/>
      <c r="L69" s="288" t="str">
        <f t="shared" ref="L69:L76" si="13">IF(SUM(M69:O69)=0,"",SUM(M69:O69))</f>
        <v/>
      </c>
      <c r="M69" s="266"/>
      <c r="N69" s="266"/>
      <c r="O69" s="266"/>
      <c r="P69" s="1367"/>
      <c r="Q69" s="1371"/>
      <c r="R69" s="1372"/>
      <c r="S69" s="259"/>
      <c r="T69" s="257"/>
      <c r="U69" s="180"/>
    </row>
    <row r="70" spans="2:21" ht="18.75" customHeight="1">
      <c r="B70" s="1364"/>
      <c r="C70" s="264" t="s">
        <v>149</v>
      </c>
      <c r="D70" s="265"/>
      <c r="E70" s="288">
        <f t="shared" si="12"/>
        <v>0</v>
      </c>
      <c r="F70" s="288" t="str">
        <f>IF($B$67="","",IF('⑦2.変更活動積算内訳（戦略）'!$I$68="変更",'⑦2.変更活動積算内訳（戦略）'!M70,IF('⑦2.変更活動積算内訳（戦略）'!$I$68="中止",0,'②7.経費内訳（戦略）'!F69)))</f>
        <v/>
      </c>
      <c r="G70" s="288" t="str">
        <f>IF($B$67="","",IF('⑦2.変更活動積算内訳（戦略）'!$I$68="変更",'⑦2.変更活動積算内訳（戦略）'!N70,IF('⑦2.変更活動積算内訳（戦略）'!$I$68="中止",0,'②7.経費内訳（戦略）'!G69)))</f>
        <v/>
      </c>
      <c r="H70" s="753" t="str">
        <f>IF($B$67="","",IF('⑦2.変更活動積算内訳（戦略）'!$I$68="変更",'⑦2.変更活動積算内訳（戦略）'!O70,IF('⑦2.変更活動積算内訳（戦略）'!$I$68="中止",0,'②7.経費内訳（戦略）'!H69)))</f>
        <v/>
      </c>
      <c r="I70" s="1780"/>
      <c r="J70" s="264" t="s">
        <v>149</v>
      </c>
      <c r="K70" s="265"/>
      <c r="L70" s="288" t="str">
        <f t="shared" si="13"/>
        <v/>
      </c>
      <c r="M70" s="266"/>
      <c r="N70" s="266"/>
      <c r="O70" s="266"/>
      <c r="P70" s="1367"/>
      <c r="Q70" s="1371"/>
      <c r="R70" s="1372"/>
      <c r="S70" s="259"/>
      <c r="T70" s="257"/>
      <c r="U70" s="180"/>
    </row>
    <row r="71" spans="2:21" ht="18.75" customHeight="1">
      <c r="B71" s="1364"/>
      <c r="C71" s="269" t="s">
        <v>150</v>
      </c>
      <c r="D71" s="265"/>
      <c r="E71" s="288">
        <f t="shared" si="12"/>
        <v>0</v>
      </c>
      <c r="F71" s="288" t="str">
        <f>IF($B$67="","",IF('⑦2.変更活動積算内訳（戦略）'!$I$68="変更",'⑦2.変更活動積算内訳（戦略）'!M71,IF('⑦2.変更活動積算内訳（戦略）'!$I$68="中止",0,'②7.経費内訳（戦略）'!F70)))</f>
        <v/>
      </c>
      <c r="G71" s="288" t="str">
        <f>IF($B$67="","",IF('⑦2.変更活動積算内訳（戦略）'!$I$68="変更",'⑦2.変更活動積算内訳（戦略）'!N71,IF('⑦2.変更活動積算内訳（戦略）'!$I$68="中止",0,'②7.経費内訳（戦略）'!G70)))</f>
        <v/>
      </c>
      <c r="H71" s="753" t="str">
        <f>IF($B$67="","",IF('⑦2.変更活動積算内訳（戦略）'!$I$68="変更",'⑦2.変更活動積算内訳（戦略）'!O71,IF('⑦2.変更活動積算内訳（戦略）'!$I$68="中止",0,'②7.経費内訳（戦略）'!H70)))</f>
        <v/>
      </c>
      <c r="I71" s="1780"/>
      <c r="J71" s="269" t="s">
        <v>150</v>
      </c>
      <c r="K71" s="265"/>
      <c r="L71" s="288" t="str">
        <f t="shared" si="13"/>
        <v/>
      </c>
      <c r="M71" s="266"/>
      <c r="N71" s="266"/>
      <c r="O71" s="266"/>
      <c r="P71" s="1367"/>
      <c r="Q71" s="1371"/>
      <c r="R71" s="1372"/>
      <c r="S71" s="259"/>
      <c r="T71" s="257"/>
      <c r="U71" s="180"/>
    </row>
    <row r="72" spans="2:21" ht="18.75" customHeight="1">
      <c r="B72" s="1364"/>
      <c r="C72" s="264" t="s">
        <v>151</v>
      </c>
      <c r="D72" s="265"/>
      <c r="E72" s="288">
        <f t="shared" si="12"/>
        <v>0</v>
      </c>
      <c r="F72" s="288" t="str">
        <f>IF($B$67="","",IF('⑦2.変更活動積算内訳（戦略）'!$I$68="変更",'⑦2.変更活動積算内訳（戦略）'!M72,IF('⑦2.変更活動積算内訳（戦略）'!$I$68="中止",0,'②7.経費内訳（戦略）'!F71)))</f>
        <v/>
      </c>
      <c r="G72" s="288" t="str">
        <f>IF($B$67="","",IF('⑦2.変更活動積算内訳（戦略）'!$I$68="変更",'⑦2.変更活動積算内訳（戦略）'!N72,IF('⑦2.変更活動積算内訳（戦略）'!$I$68="中止",0,'②7.経費内訳（戦略）'!G71)))</f>
        <v/>
      </c>
      <c r="H72" s="753" t="str">
        <f>IF($B$67="","",IF('⑦2.変更活動積算内訳（戦略）'!$I$68="変更",'⑦2.変更活動積算内訳（戦略）'!O72,IF('⑦2.変更活動積算内訳（戦略）'!$I$68="中止",0,'②7.経費内訳（戦略）'!H71)))</f>
        <v/>
      </c>
      <c r="I72" s="1780"/>
      <c r="J72" s="264" t="s">
        <v>151</v>
      </c>
      <c r="K72" s="265"/>
      <c r="L72" s="288" t="str">
        <f t="shared" si="13"/>
        <v/>
      </c>
      <c r="M72" s="266"/>
      <c r="N72" s="266"/>
      <c r="O72" s="266"/>
      <c r="P72" s="1367"/>
      <c r="Q72" s="1371"/>
      <c r="R72" s="1372"/>
      <c r="S72" s="268"/>
      <c r="T72" s="270"/>
      <c r="U72" s="180"/>
    </row>
    <row r="73" spans="2:21" ht="18.75" customHeight="1">
      <c r="B73" s="1364"/>
      <c r="C73" s="264" t="s">
        <v>152</v>
      </c>
      <c r="D73" s="265"/>
      <c r="E73" s="288">
        <f t="shared" si="12"/>
        <v>0</v>
      </c>
      <c r="F73" s="754" t="str">
        <f>IF($B$67="","",IF('⑦2.変更活動積算内訳（戦略）'!$I$68="変更",'⑦2.変更活動積算内訳（戦略）'!M73,IF('⑦2.変更活動積算内訳（戦略）'!$I$68="中止",0,'②7.経費内訳（戦略）'!F72)))</f>
        <v/>
      </c>
      <c r="G73" s="754" t="str">
        <f>IF($B$67="","",IF('⑦2.変更活動積算内訳（戦略）'!$I$68="変更",'⑦2.変更活動積算内訳（戦略）'!N73,IF('⑦2.変更活動積算内訳（戦略）'!$I$68="中止",0,'②7.経費内訳（戦略）'!G72)))</f>
        <v/>
      </c>
      <c r="H73" s="753" t="str">
        <f>IF($B$67="","",IF('⑦2.変更活動積算内訳（戦略）'!$I$68="変更",'⑦2.変更活動積算内訳（戦略）'!O73,IF('⑦2.変更活動積算内訳（戦略）'!$I$68="中止",0,'②7.経費内訳（戦略）'!H72)))</f>
        <v/>
      </c>
      <c r="I73" s="1780"/>
      <c r="J73" s="264" t="s">
        <v>152</v>
      </c>
      <c r="K73" s="265"/>
      <c r="L73" s="288" t="str">
        <f t="shared" si="13"/>
        <v/>
      </c>
      <c r="M73" s="278"/>
      <c r="N73" s="278"/>
      <c r="O73" s="278"/>
      <c r="P73" s="1367"/>
      <c r="Q73" s="1373"/>
      <c r="R73" s="1374"/>
      <c r="S73" s="268"/>
      <c r="T73" s="270"/>
      <c r="U73" s="180"/>
    </row>
    <row r="74" spans="2:21" ht="18.75" customHeight="1">
      <c r="B74" s="1364"/>
      <c r="C74" s="272" t="s">
        <v>631</v>
      </c>
      <c r="D74" s="265"/>
      <c r="E74" s="288">
        <f t="shared" si="12"/>
        <v>0</v>
      </c>
      <c r="F74" s="288" t="str">
        <f>IF($B$67="","",IF('⑦2.変更活動積算内訳（戦略）'!$I$68="変更",'⑦2.変更活動積算内訳（戦略）'!M74,IF('⑦2.変更活動積算内訳（戦略）'!$I$68="中止",0,'②7.経費内訳（戦略）'!F73)))</f>
        <v/>
      </c>
      <c r="G74" s="288" t="str">
        <f>IF($B$67="","",IF('⑦2.変更活動積算内訳（戦略）'!$I$68="変更",'⑦2.変更活動積算内訳（戦略）'!N74,IF('⑦2.変更活動積算内訳（戦略）'!$I$68="中止",0,'②7.経費内訳（戦略）'!G73)))</f>
        <v/>
      </c>
      <c r="H74" s="753" t="str">
        <f>IF($B$67="","",IF('⑦2.変更活動積算内訳（戦略）'!$I$68="変更",'⑦2.変更活動積算内訳（戦略）'!O74,IF('⑦2.変更活動積算内訳（戦略）'!$I$68="中止",0,'②7.経費内訳（戦略）'!H73)))</f>
        <v/>
      </c>
      <c r="I74" s="1780"/>
      <c r="J74" s="272" t="s">
        <v>631</v>
      </c>
      <c r="K74" s="265"/>
      <c r="L74" s="288" t="str">
        <f t="shared" si="13"/>
        <v/>
      </c>
      <c r="M74" s="266"/>
      <c r="N74" s="266"/>
      <c r="O74" s="266"/>
      <c r="P74" s="1367"/>
      <c r="Q74" s="1371"/>
      <c r="R74" s="1372"/>
      <c r="S74" s="268"/>
      <c r="T74" s="270"/>
      <c r="U74" s="180"/>
    </row>
    <row r="75" spans="2:21" ht="18.75" customHeight="1">
      <c r="B75" s="1364"/>
      <c r="C75" s="264" t="s">
        <v>153</v>
      </c>
      <c r="D75" s="265"/>
      <c r="E75" s="288">
        <f t="shared" si="12"/>
        <v>0</v>
      </c>
      <c r="F75" s="288" t="str">
        <f>IF($B$67="","",IF('⑦2.変更活動積算内訳（戦略）'!$I$68="変更",'⑦2.変更活動積算内訳（戦略）'!M75,IF('⑦2.変更活動積算内訳（戦略）'!$I$68="中止",0,'②7.経費内訳（戦略）'!F74)))</f>
        <v/>
      </c>
      <c r="G75" s="288" t="str">
        <f>IF($B$67="","",IF('⑦2.変更活動積算内訳（戦略）'!$I$68="変更",'⑦2.変更活動積算内訳（戦略）'!N75,IF('⑦2.変更活動積算内訳（戦略）'!$I$68="中止",0,'②7.経費内訳（戦略）'!G74)))</f>
        <v/>
      </c>
      <c r="H75" s="753" t="str">
        <f>IF($B$67="","",IF('⑦2.変更活動積算内訳（戦略）'!$I$68="変更",'⑦2.変更活動積算内訳（戦略）'!O75,IF('⑦2.変更活動積算内訳（戦略）'!$I$68="中止",0,'②7.経費内訳（戦略）'!H74)))</f>
        <v/>
      </c>
      <c r="I75" s="1780"/>
      <c r="J75" s="264" t="s">
        <v>153</v>
      </c>
      <c r="K75" s="265"/>
      <c r="L75" s="288" t="str">
        <f t="shared" si="13"/>
        <v/>
      </c>
      <c r="M75" s="266"/>
      <c r="N75" s="266"/>
      <c r="O75" s="266"/>
      <c r="P75" s="1367"/>
      <c r="Q75" s="1371"/>
      <c r="R75" s="1372"/>
      <c r="S75" s="268"/>
      <c r="T75" s="270"/>
      <c r="U75" s="180"/>
    </row>
    <row r="76" spans="2:21" ht="18.75" customHeight="1" thickBot="1">
      <c r="B76" s="1365"/>
      <c r="C76" s="273" t="s">
        <v>154</v>
      </c>
      <c r="D76" s="758"/>
      <c r="E76" s="289">
        <f>SUM(F76:H76)</f>
        <v>0</v>
      </c>
      <c r="F76" s="289" t="str">
        <f>IF($B$67="","",IF('⑦2.変更活動積算内訳（戦略）'!$I$68="変更",'⑦2.変更活動積算内訳（戦略）'!M76,IF('⑦2.変更活動積算内訳（戦略）'!$I$68="中止",0,'②7.経費内訳（戦略）'!F75)))</f>
        <v/>
      </c>
      <c r="G76" s="289" t="str">
        <f>IF($B$67="","",IF('⑦2.変更活動積算内訳（戦略）'!$I$68="変更",'⑦2.変更活動積算内訳（戦略）'!N76,IF('⑦2.変更活動積算内訳（戦略）'!$I$68="中止",0,'②7.経費内訳（戦略）'!G75)))</f>
        <v/>
      </c>
      <c r="H76" s="755" t="str">
        <f>IF($B$67="","",IF('⑦2.変更活動積算内訳（戦略）'!$I$68="変更",'⑦2.変更活動積算内訳（戦略）'!O76,IF('⑦2.変更活動積算内訳（戦略）'!$I$68="中止",0,'②7.経費内訳（戦略）'!H75)))</f>
        <v/>
      </c>
      <c r="I76" s="1781"/>
      <c r="J76" s="273" t="s">
        <v>154</v>
      </c>
      <c r="K76" s="274"/>
      <c r="L76" s="289" t="str">
        <f t="shared" si="13"/>
        <v/>
      </c>
      <c r="M76" s="275"/>
      <c r="N76" s="275"/>
      <c r="O76" s="275"/>
      <c r="P76" s="1368"/>
      <c r="Q76" s="1375"/>
      <c r="R76" s="1376"/>
      <c r="S76" s="268"/>
      <c r="T76" s="270"/>
      <c r="U76" s="180"/>
    </row>
    <row r="77" spans="2:21" ht="37.5" customHeight="1">
      <c r="B77" s="1008" t="str">
        <f>IF('①7.積算内訳（戦略）'!B76="","",'①7.積算内訳（戦略）'!B76)</f>
        <v/>
      </c>
      <c r="C77" s="1377" t="str">
        <f>IF('①7.積算内訳（戦略）'!C76="","",'①7.積算内訳（戦略）'!C76)</f>
        <v/>
      </c>
      <c r="D77" s="1378"/>
      <c r="E77" s="284">
        <f>SUM(E78:E86)</f>
        <v>0</v>
      </c>
      <c r="F77" s="284">
        <f>SUM(F78:F86)</f>
        <v>0</v>
      </c>
      <c r="G77" s="284">
        <f>SUM(G78:G86)</f>
        <v>0</v>
      </c>
      <c r="H77" s="756">
        <f>SUM(H78:H86)</f>
        <v>0</v>
      </c>
      <c r="I77" s="760" t="str">
        <f>IF('①7.積算内訳（戦略）'!B76="","",'①7.積算内訳（戦略）'!B76)</f>
        <v/>
      </c>
      <c r="J77" s="1377" t="str">
        <f>IF('①7.積算内訳（戦略）'!C76="","",'①7.積算内訳（戦略）'!C76)</f>
        <v/>
      </c>
      <c r="K77" s="1378"/>
      <c r="L77" s="284" t="str">
        <f>IF(SUM(L78:L86)=0,"",SUM(L78:L86))</f>
        <v/>
      </c>
      <c r="M77" s="284" t="str">
        <f>IF(SUM(M78:M86)=0,"",SUM(M78:M86))</f>
        <v/>
      </c>
      <c r="N77" s="284" t="str">
        <f>IF(SUM(N78:N86)=0,"",SUM(N78:N86))</f>
        <v/>
      </c>
      <c r="O77" s="284" t="str">
        <f>IF(SUM(O78:O86)=0,"",SUM(O78:O86))</f>
        <v/>
      </c>
      <c r="P77" s="277"/>
      <c r="Q77" s="1379"/>
      <c r="R77" s="1380"/>
      <c r="S77" s="259"/>
      <c r="T77" s="257"/>
      <c r="U77" s="180"/>
    </row>
    <row r="78" spans="2:21" ht="18.75" customHeight="1">
      <c r="B78" s="1363"/>
      <c r="C78" s="260" t="s">
        <v>147</v>
      </c>
      <c r="D78" s="261"/>
      <c r="E78" s="287">
        <f>SUM(F78:H78)</f>
        <v>0</v>
      </c>
      <c r="F78" s="287" t="str">
        <f>IF($B$77="","",IF('⑦2.変更活動積算内訳（戦略）'!$I$78="変更",'⑦2.変更活動積算内訳（戦略）'!M78,IF('⑦2.変更活動積算内訳（戦略）'!$I$78="中止",0,'②7.経費内訳（戦略）'!F77)))</f>
        <v/>
      </c>
      <c r="G78" s="287" t="str">
        <f>IF($B$77="","",IF('⑦2.変更活動積算内訳（戦略）'!$I$78="変更",'⑦2.変更活動積算内訳（戦略）'!N78,IF('⑦2.変更活動積算内訳（戦略）'!$I$78="中止",0,'②7.経費内訳（戦略）'!G77)))</f>
        <v/>
      </c>
      <c r="H78" s="752" t="str">
        <f>IF($B$77="","",IF('⑦2.変更活動積算内訳（戦略）'!$I$78="変更",'⑦2.変更活動積算内訳（戦略）'!O78,IF('⑦2.変更活動積算内訳（戦略）'!$I$78="中止",0,'②7.経費内訳（戦略）'!H77)))</f>
        <v/>
      </c>
      <c r="I78" s="1779" t="s">
        <v>698</v>
      </c>
      <c r="J78" s="260" t="s">
        <v>147</v>
      </c>
      <c r="K78" s="261"/>
      <c r="L78" s="287" t="str">
        <f>IF(SUM(M78:O78)=0,"",SUM(M78:O78))</f>
        <v/>
      </c>
      <c r="M78" s="262"/>
      <c r="N78" s="262"/>
      <c r="O78" s="262"/>
      <c r="P78" s="1366"/>
      <c r="Q78" s="1369"/>
      <c r="R78" s="1370"/>
      <c r="S78" s="268"/>
      <c r="T78" s="270"/>
      <c r="U78" s="180"/>
    </row>
    <row r="79" spans="2:21" ht="18.75" customHeight="1">
      <c r="B79" s="1364"/>
      <c r="C79" s="264" t="s">
        <v>148</v>
      </c>
      <c r="D79" s="265"/>
      <c r="E79" s="288">
        <f t="shared" ref="E79:E85" si="14">SUM(F79:H79)</f>
        <v>0</v>
      </c>
      <c r="F79" s="288" t="str">
        <f>IF($B$77="","",IF('⑦2.変更活動積算内訳（戦略）'!$I$78="変更",'⑦2.変更活動積算内訳（戦略）'!M79,IF('⑦2.変更活動積算内訳（戦略）'!$I$78="中止",0,'②7.経費内訳（戦略）'!F78)))</f>
        <v/>
      </c>
      <c r="G79" s="288" t="str">
        <f>IF($B$77="","",IF('⑦2.変更活動積算内訳（戦略）'!$I$78="変更",'⑦2.変更活動積算内訳（戦略）'!N79,IF('⑦2.変更活動積算内訳（戦略）'!$I$78="中止",0,'②7.経費内訳（戦略）'!G78)))</f>
        <v/>
      </c>
      <c r="H79" s="753" t="str">
        <f>IF($B$77="","",IF('⑦2.変更活動積算内訳（戦略）'!$I$78="変更",'⑦2.変更活動積算内訳（戦略）'!O79,IF('⑦2.変更活動積算内訳（戦略）'!$I$78="中止",0,'②7.経費内訳（戦略）'!H78)))</f>
        <v/>
      </c>
      <c r="I79" s="1780"/>
      <c r="J79" s="264" t="s">
        <v>148</v>
      </c>
      <c r="K79" s="265"/>
      <c r="L79" s="288" t="str">
        <f t="shared" ref="L79:L86" si="15">IF(SUM(M79:O79)=0,"",SUM(M79:O79))</f>
        <v/>
      </c>
      <c r="M79" s="266"/>
      <c r="N79" s="266"/>
      <c r="O79" s="266"/>
      <c r="P79" s="1367"/>
      <c r="Q79" s="1371"/>
      <c r="R79" s="1372"/>
      <c r="S79" s="259"/>
      <c r="T79" s="257"/>
      <c r="U79" s="180"/>
    </row>
    <row r="80" spans="2:21" ht="18.75" customHeight="1">
      <c r="B80" s="1364"/>
      <c r="C80" s="264" t="s">
        <v>149</v>
      </c>
      <c r="D80" s="265"/>
      <c r="E80" s="288">
        <f t="shared" si="14"/>
        <v>0</v>
      </c>
      <c r="F80" s="288" t="str">
        <f>IF($B$77="","",IF('⑦2.変更活動積算内訳（戦略）'!$I$78="変更",'⑦2.変更活動積算内訳（戦略）'!M80,IF('⑦2.変更活動積算内訳（戦略）'!$I$78="中止",0,'②7.経費内訳（戦略）'!F79)))</f>
        <v/>
      </c>
      <c r="G80" s="288" t="str">
        <f>IF($B$77="","",IF('⑦2.変更活動積算内訳（戦略）'!$I$78="変更",'⑦2.変更活動積算内訳（戦略）'!N80,IF('⑦2.変更活動積算内訳（戦略）'!$I$78="中止",0,'②7.経費内訳（戦略）'!G79)))</f>
        <v/>
      </c>
      <c r="H80" s="753" t="str">
        <f>IF($B$77="","",IF('⑦2.変更活動積算内訳（戦略）'!$I$78="変更",'⑦2.変更活動積算内訳（戦略）'!O80,IF('⑦2.変更活動積算内訳（戦略）'!$I$78="中止",0,'②7.経費内訳（戦略）'!H79)))</f>
        <v/>
      </c>
      <c r="I80" s="1780"/>
      <c r="J80" s="264" t="s">
        <v>149</v>
      </c>
      <c r="K80" s="265"/>
      <c r="L80" s="288" t="str">
        <f t="shared" si="15"/>
        <v/>
      </c>
      <c r="M80" s="266"/>
      <c r="N80" s="266"/>
      <c r="O80" s="266"/>
      <c r="P80" s="1367"/>
      <c r="Q80" s="1371"/>
      <c r="R80" s="1372"/>
      <c r="S80" s="259"/>
      <c r="T80" s="257"/>
      <c r="U80" s="180"/>
    </row>
    <row r="81" spans="2:21" ht="18.75" customHeight="1">
      <c r="B81" s="1364"/>
      <c r="C81" s="269" t="s">
        <v>150</v>
      </c>
      <c r="D81" s="265"/>
      <c r="E81" s="288">
        <f t="shared" si="14"/>
        <v>0</v>
      </c>
      <c r="F81" s="288" t="str">
        <f>IF($B$77="","",IF('⑦2.変更活動積算内訳（戦略）'!$I$78="変更",'⑦2.変更活動積算内訳（戦略）'!M81,IF('⑦2.変更活動積算内訳（戦略）'!$I$78="中止",0,'②7.経費内訳（戦略）'!F80)))</f>
        <v/>
      </c>
      <c r="G81" s="288" t="str">
        <f>IF($B$77="","",IF('⑦2.変更活動積算内訳（戦略）'!$I$78="変更",'⑦2.変更活動積算内訳（戦略）'!N81,IF('⑦2.変更活動積算内訳（戦略）'!$I$78="中止",0,'②7.経費内訳（戦略）'!G80)))</f>
        <v/>
      </c>
      <c r="H81" s="753" t="str">
        <f>IF($B$77="","",IF('⑦2.変更活動積算内訳（戦略）'!$I$78="変更",'⑦2.変更活動積算内訳（戦略）'!O81,IF('⑦2.変更活動積算内訳（戦略）'!$I$78="中止",0,'②7.経費内訳（戦略）'!H80)))</f>
        <v/>
      </c>
      <c r="I81" s="1780"/>
      <c r="J81" s="269" t="s">
        <v>150</v>
      </c>
      <c r="K81" s="265"/>
      <c r="L81" s="288" t="str">
        <f t="shared" si="15"/>
        <v/>
      </c>
      <c r="M81" s="266"/>
      <c r="N81" s="266"/>
      <c r="O81" s="266"/>
      <c r="P81" s="1367"/>
      <c r="Q81" s="1371"/>
      <c r="R81" s="1372"/>
      <c r="S81" s="259"/>
      <c r="T81" s="257"/>
      <c r="U81" s="180"/>
    </row>
    <row r="82" spans="2:21" ht="18.75" customHeight="1">
      <c r="B82" s="1364"/>
      <c r="C82" s="264" t="s">
        <v>151</v>
      </c>
      <c r="D82" s="265"/>
      <c r="E82" s="288">
        <f t="shared" si="14"/>
        <v>0</v>
      </c>
      <c r="F82" s="288" t="str">
        <f>IF($B$77="","",IF('⑦2.変更活動積算内訳（戦略）'!$I$78="変更",'⑦2.変更活動積算内訳（戦略）'!M82,IF('⑦2.変更活動積算内訳（戦略）'!$I$78="中止",0,'②7.経費内訳（戦略）'!F81)))</f>
        <v/>
      </c>
      <c r="G82" s="288" t="str">
        <f>IF($B$77="","",IF('⑦2.変更活動積算内訳（戦略）'!$I$78="変更",'⑦2.変更活動積算内訳（戦略）'!N82,IF('⑦2.変更活動積算内訳（戦略）'!$I$78="中止",0,'②7.経費内訳（戦略）'!G81)))</f>
        <v/>
      </c>
      <c r="H82" s="753" t="str">
        <f>IF($B$77="","",IF('⑦2.変更活動積算内訳（戦略）'!$I$78="変更",'⑦2.変更活動積算内訳（戦略）'!O82,IF('⑦2.変更活動積算内訳（戦略）'!$I$78="中止",0,'②7.経費内訳（戦略）'!H81)))</f>
        <v/>
      </c>
      <c r="I82" s="1780"/>
      <c r="J82" s="264" t="s">
        <v>151</v>
      </c>
      <c r="K82" s="265"/>
      <c r="L82" s="288" t="str">
        <f t="shared" si="15"/>
        <v/>
      </c>
      <c r="M82" s="266"/>
      <c r="N82" s="266"/>
      <c r="O82" s="266"/>
      <c r="P82" s="1367"/>
      <c r="Q82" s="1371"/>
      <c r="R82" s="1372"/>
      <c r="S82" s="268"/>
      <c r="T82" s="270"/>
      <c r="U82" s="180"/>
    </row>
    <row r="83" spans="2:21" ht="18.75" customHeight="1">
      <c r="B83" s="1364"/>
      <c r="C83" s="264" t="s">
        <v>152</v>
      </c>
      <c r="D83" s="265"/>
      <c r="E83" s="288">
        <f t="shared" si="14"/>
        <v>0</v>
      </c>
      <c r="F83" s="754" t="str">
        <f>IF($B$77="","",IF('⑦2.変更活動積算内訳（戦略）'!$I$78="変更",'⑦2.変更活動積算内訳（戦略）'!M83,IF('⑦2.変更活動積算内訳（戦略）'!$I$78="中止",0,'②7.経費内訳（戦略）'!F82)))</f>
        <v/>
      </c>
      <c r="G83" s="754" t="str">
        <f>IF($B$77="","",IF('⑦2.変更活動積算内訳（戦略）'!$I$78="変更",'⑦2.変更活動積算内訳（戦略）'!N83,IF('⑦2.変更活動積算内訳（戦略）'!$I$78="中止",0,'②7.経費内訳（戦略）'!G82)))</f>
        <v/>
      </c>
      <c r="H83" s="753" t="str">
        <f>IF($B$77="","",IF('⑦2.変更活動積算内訳（戦略）'!$I$78="変更",'⑦2.変更活動積算内訳（戦略）'!O83,IF('⑦2.変更活動積算内訳（戦略）'!$I$78="中止",0,'②7.経費内訳（戦略）'!H82)))</f>
        <v/>
      </c>
      <c r="I83" s="1780"/>
      <c r="J83" s="264" t="s">
        <v>152</v>
      </c>
      <c r="K83" s="265"/>
      <c r="L83" s="288" t="str">
        <f t="shared" si="15"/>
        <v/>
      </c>
      <c r="M83" s="278"/>
      <c r="N83" s="278"/>
      <c r="O83" s="278"/>
      <c r="P83" s="1367"/>
      <c r="Q83" s="1371"/>
      <c r="R83" s="1372"/>
      <c r="S83" s="268"/>
      <c r="T83" s="270"/>
      <c r="U83" s="180"/>
    </row>
    <row r="84" spans="2:21" ht="18.75" customHeight="1">
      <c r="B84" s="1364"/>
      <c r="C84" s="272" t="s">
        <v>631</v>
      </c>
      <c r="D84" s="265"/>
      <c r="E84" s="288">
        <f t="shared" si="14"/>
        <v>0</v>
      </c>
      <c r="F84" s="288" t="str">
        <f>IF($B$77="","",IF('⑦2.変更活動積算内訳（戦略）'!$I$78="変更",'⑦2.変更活動積算内訳（戦略）'!M84,IF('⑦2.変更活動積算内訳（戦略）'!$I$78="中止",0,'②7.経費内訳（戦略）'!F83)))</f>
        <v/>
      </c>
      <c r="G84" s="288" t="str">
        <f>IF($B$77="","",IF('⑦2.変更活動積算内訳（戦略）'!$I$78="変更",'⑦2.変更活動積算内訳（戦略）'!N84,IF('⑦2.変更活動積算内訳（戦略）'!$I$78="中止",0,'②7.経費内訳（戦略）'!G83)))</f>
        <v/>
      </c>
      <c r="H84" s="753" t="str">
        <f>IF($B$77="","",IF('⑦2.変更活動積算内訳（戦略）'!$I$78="変更",'⑦2.変更活動積算内訳（戦略）'!O84,IF('⑦2.変更活動積算内訳（戦略）'!$I$78="中止",0,'②7.経費内訳（戦略）'!H83)))</f>
        <v/>
      </c>
      <c r="I84" s="1780"/>
      <c r="J84" s="272" t="s">
        <v>631</v>
      </c>
      <c r="K84" s="265"/>
      <c r="L84" s="288" t="str">
        <f t="shared" si="15"/>
        <v/>
      </c>
      <c r="M84" s="266"/>
      <c r="N84" s="266"/>
      <c r="O84" s="266"/>
      <c r="P84" s="1367"/>
      <c r="Q84" s="1371"/>
      <c r="R84" s="1372"/>
      <c r="S84" s="268"/>
      <c r="T84" s="270"/>
      <c r="U84" s="180"/>
    </row>
    <row r="85" spans="2:21" ht="18.75" customHeight="1">
      <c r="B85" s="1364"/>
      <c r="C85" s="264" t="s">
        <v>153</v>
      </c>
      <c r="D85" s="265"/>
      <c r="E85" s="288">
        <f t="shared" si="14"/>
        <v>0</v>
      </c>
      <c r="F85" s="288" t="str">
        <f>IF($B$77="","",IF('⑦2.変更活動積算内訳（戦略）'!$I$78="変更",'⑦2.変更活動積算内訳（戦略）'!M85,IF('⑦2.変更活動積算内訳（戦略）'!$I$78="中止",0,'②7.経費内訳（戦略）'!F84)))</f>
        <v/>
      </c>
      <c r="G85" s="288" t="str">
        <f>IF($B$77="","",IF('⑦2.変更活動積算内訳（戦略）'!$I$78="変更",'⑦2.変更活動積算内訳（戦略）'!N85,IF('⑦2.変更活動積算内訳（戦略）'!$I$78="中止",0,'②7.経費内訳（戦略）'!G84)))</f>
        <v/>
      </c>
      <c r="H85" s="753" t="str">
        <f>IF($B$77="","",IF('⑦2.変更活動積算内訳（戦略）'!$I$78="変更",'⑦2.変更活動積算内訳（戦略）'!O85,IF('⑦2.変更活動積算内訳（戦略）'!$I$78="中止",0,'②7.経費内訳（戦略）'!H84)))</f>
        <v/>
      </c>
      <c r="I85" s="1780"/>
      <c r="J85" s="264" t="s">
        <v>153</v>
      </c>
      <c r="K85" s="265"/>
      <c r="L85" s="288" t="str">
        <f t="shared" si="15"/>
        <v/>
      </c>
      <c r="M85" s="266"/>
      <c r="N85" s="266"/>
      <c r="O85" s="266"/>
      <c r="P85" s="1367"/>
      <c r="Q85" s="1371"/>
      <c r="R85" s="1372"/>
      <c r="S85" s="268"/>
      <c r="T85" s="270"/>
      <c r="U85" s="180"/>
    </row>
    <row r="86" spans="2:21" ht="18.75" customHeight="1" thickBot="1">
      <c r="B86" s="1365"/>
      <c r="C86" s="273" t="s">
        <v>154</v>
      </c>
      <c r="D86" s="758"/>
      <c r="E86" s="289">
        <f>SUM(F86:H86)</f>
        <v>0</v>
      </c>
      <c r="F86" s="289" t="str">
        <f>IF($B$77="","",IF('⑦2.変更活動積算内訳（戦略）'!$I$78="変更",'⑦2.変更活動積算内訳（戦略）'!M86,IF('⑦2.変更活動積算内訳（戦略）'!$I$78="中止",0,'②7.経費内訳（戦略）'!F85)))</f>
        <v/>
      </c>
      <c r="G86" s="289" t="str">
        <f>IF($B$77="","",IF('⑦2.変更活動積算内訳（戦略）'!$I$78="変更",'⑦2.変更活動積算内訳（戦略）'!N86,IF('⑦2.変更活動積算内訳（戦略）'!$I$78="中止",0,'②7.経費内訳（戦略）'!G85)))</f>
        <v/>
      </c>
      <c r="H86" s="755" t="str">
        <f>IF($B$77="","",IF('⑦2.変更活動積算内訳（戦略）'!$I$78="変更",'⑦2.変更活動積算内訳（戦略）'!O86,IF('⑦2.変更活動積算内訳（戦略）'!$I$78="中止",0,'②7.経費内訳（戦略）'!H85)))</f>
        <v/>
      </c>
      <c r="I86" s="1781"/>
      <c r="J86" s="273" t="s">
        <v>154</v>
      </c>
      <c r="K86" s="274"/>
      <c r="L86" s="289" t="str">
        <f t="shared" si="15"/>
        <v/>
      </c>
      <c r="M86" s="275"/>
      <c r="N86" s="275"/>
      <c r="O86" s="275"/>
      <c r="P86" s="1368"/>
      <c r="Q86" s="1381"/>
      <c r="R86" s="1382"/>
      <c r="S86" s="268"/>
      <c r="T86" s="270"/>
      <c r="U86" s="180"/>
    </row>
    <row r="87" spans="2:21" ht="37.5" customHeight="1">
      <c r="B87" s="285" t="str">
        <f>IF('①7.積算内訳（戦略）'!B86="","",'①7.積算内訳（戦略）'!B86)</f>
        <v/>
      </c>
      <c r="C87" s="1359" t="str">
        <f>IF('①7.積算内訳（戦略）'!C86="","",'①7.積算内訳（戦略）'!C86)</f>
        <v/>
      </c>
      <c r="D87" s="1360"/>
      <c r="E87" s="286">
        <f>SUM(E88:E96)</f>
        <v>0</v>
      </c>
      <c r="F87" s="286">
        <f>SUM(F88:F96)</f>
        <v>0</v>
      </c>
      <c r="G87" s="286">
        <f>SUM(G88:G96)</f>
        <v>0</v>
      </c>
      <c r="H87" s="757">
        <f>SUM(H88:H96)</f>
        <v>0</v>
      </c>
      <c r="I87" s="760" t="str">
        <f>IF('①7.積算内訳（戦略）'!B86="","",'①7.積算内訳（戦略）'!B86)</f>
        <v/>
      </c>
      <c r="J87" s="1377" t="str">
        <f>IF('①7.積算内訳（戦略）'!C86="","",'①7.積算内訳（戦略）'!C86)</f>
        <v/>
      </c>
      <c r="K87" s="1378"/>
      <c r="L87" s="286" t="str">
        <f>IF(SUM(L88:L96)=0,"",SUM(L88:L96))</f>
        <v/>
      </c>
      <c r="M87" s="286" t="str">
        <f>IF(SUM(M88:M96)=0,"",SUM(M88:M96))</f>
        <v/>
      </c>
      <c r="N87" s="286" t="str">
        <f>IF(SUM(N88:N96)=0,"",SUM(N88:N96))</f>
        <v/>
      </c>
      <c r="O87" s="286" t="str">
        <f>IF(SUM(O88:O96)=0,"",SUM(O88:O96))</f>
        <v/>
      </c>
      <c r="P87" s="280"/>
      <c r="Q87" s="1361"/>
      <c r="R87" s="1362"/>
      <c r="S87" s="259"/>
      <c r="T87" s="257"/>
      <c r="U87" s="180"/>
    </row>
    <row r="88" spans="2:21" ht="18.75" customHeight="1">
      <c r="B88" s="1363"/>
      <c r="C88" s="260" t="s">
        <v>147</v>
      </c>
      <c r="D88" s="261"/>
      <c r="E88" s="287">
        <f>SUM(F88:H88)</f>
        <v>0</v>
      </c>
      <c r="F88" s="287" t="str">
        <f>IF($B$87="","",IF('⑦2.変更活動積算内訳（戦略）'!$I$88="変更",'⑦2.変更活動積算内訳（戦略）'!M88,IF('⑦2.変更活動積算内訳（戦略）'!$I$88="中止",0,'②7.経費内訳（戦略）'!F87)))</f>
        <v/>
      </c>
      <c r="G88" s="287" t="str">
        <f>IF($B$87="","",IF('⑦2.変更活動積算内訳（戦略）'!$I$88="変更",'⑦2.変更活動積算内訳（戦略）'!N88,IF('⑦2.変更活動積算内訳（戦略）'!$I$88="中止",0,'②7.経費内訳（戦略）'!G87)))</f>
        <v/>
      </c>
      <c r="H88" s="752" t="str">
        <f>IF($B$87="","",IF('⑦2.変更活動積算内訳（戦略）'!$I$88="変更",'⑦2.変更活動積算内訳（戦略）'!O88,IF('⑦2.変更活動積算内訳（戦略）'!$I$88="中止",0,'②7.経費内訳（戦略）'!H87)))</f>
        <v/>
      </c>
      <c r="I88" s="1779" t="s">
        <v>698</v>
      </c>
      <c r="J88" s="260" t="s">
        <v>147</v>
      </c>
      <c r="K88" s="261"/>
      <c r="L88" s="287" t="str">
        <f>IF(SUM(M88:O88)=0,"",SUM(M88:O88))</f>
        <v/>
      </c>
      <c r="M88" s="262"/>
      <c r="N88" s="262"/>
      <c r="O88" s="262"/>
      <c r="P88" s="1366"/>
      <c r="Q88" s="1369"/>
      <c r="R88" s="1370"/>
      <c r="S88" s="268"/>
      <c r="T88" s="270"/>
      <c r="U88" s="180"/>
    </row>
    <row r="89" spans="2:21" ht="18.75" customHeight="1">
      <c r="B89" s="1364"/>
      <c r="C89" s="264" t="s">
        <v>148</v>
      </c>
      <c r="D89" s="265"/>
      <c r="E89" s="288">
        <f t="shared" ref="E89:E95" si="16">SUM(F89:H89)</f>
        <v>0</v>
      </c>
      <c r="F89" s="288" t="str">
        <f>IF($B$87="","",IF('⑦2.変更活動積算内訳（戦略）'!$I$88="変更",'⑦2.変更活動積算内訳（戦略）'!M89,IF('⑦2.変更活動積算内訳（戦略）'!$I$88="中止",0,'②7.経費内訳（戦略）'!F88)))</f>
        <v/>
      </c>
      <c r="G89" s="288" t="str">
        <f>IF($B$87="","",IF('⑦2.変更活動積算内訳（戦略）'!$I$88="変更",'⑦2.変更活動積算内訳（戦略）'!N89,IF('⑦2.変更活動積算内訳（戦略）'!$I$88="中止",0,'②7.経費内訳（戦略）'!G88)))</f>
        <v/>
      </c>
      <c r="H89" s="753" t="str">
        <f>IF($B$87="","",IF('⑦2.変更活動積算内訳（戦略）'!$I$88="変更",'⑦2.変更活動積算内訳（戦略）'!O89,IF('⑦2.変更活動積算内訳（戦略）'!$I$88="中止",0,'②7.経費内訳（戦略）'!H88)))</f>
        <v/>
      </c>
      <c r="I89" s="1780"/>
      <c r="J89" s="264" t="s">
        <v>148</v>
      </c>
      <c r="K89" s="265"/>
      <c r="L89" s="288" t="str">
        <f t="shared" ref="L89:L96" si="17">IF(SUM(M89:O89)=0,"",SUM(M89:O89))</f>
        <v/>
      </c>
      <c r="M89" s="266"/>
      <c r="N89" s="266"/>
      <c r="O89" s="266"/>
      <c r="P89" s="1367"/>
      <c r="Q89" s="1371"/>
      <c r="R89" s="1372"/>
      <c r="S89" s="259"/>
      <c r="T89" s="257"/>
      <c r="U89" s="180"/>
    </row>
    <row r="90" spans="2:21" ht="18.75" customHeight="1">
      <c r="B90" s="1364"/>
      <c r="C90" s="264" t="s">
        <v>149</v>
      </c>
      <c r="D90" s="265"/>
      <c r="E90" s="288">
        <f t="shared" si="16"/>
        <v>0</v>
      </c>
      <c r="F90" s="288" t="str">
        <f>IF($B$87="","",IF('⑦2.変更活動積算内訳（戦略）'!$I$88="変更",'⑦2.変更活動積算内訳（戦略）'!M90,IF('⑦2.変更活動積算内訳（戦略）'!$I$88="中止",0,'②7.経費内訳（戦略）'!F89)))</f>
        <v/>
      </c>
      <c r="G90" s="288" t="str">
        <f>IF($B$87="","",IF('⑦2.変更活動積算内訳（戦略）'!$I$88="変更",'⑦2.変更活動積算内訳（戦略）'!N90,IF('⑦2.変更活動積算内訳（戦略）'!$I$88="中止",0,'②7.経費内訳（戦略）'!G89)))</f>
        <v/>
      </c>
      <c r="H90" s="753" t="str">
        <f>IF($B$87="","",IF('⑦2.変更活動積算内訳（戦略）'!$I$88="変更",'⑦2.変更活動積算内訳（戦略）'!O90,IF('⑦2.変更活動積算内訳（戦略）'!$I$88="中止",0,'②7.経費内訳（戦略）'!H89)))</f>
        <v/>
      </c>
      <c r="I90" s="1780"/>
      <c r="J90" s="264" t="s">
        <v>149</v>
      </c>
      <c r="K90" s="265"/>
      <c r="L90" s="288" t="str">
        <f t="shared" si="17"/>
        <v/>
      </c>
      <c r="M90" s="266"/>
      <c r="N90" s="266"/>
      <c r="O90" s="266"/>
      <c r="P90" s="1367"/>
      <c r="Q90" s="1371"/>
      <c r="R90" s="1372"/>
      <c r="S90" s="259"/>
      <c r="T90" s="257"/>
      <c r="U90" s="180"/>
    </row>
    <row r="91" spans="2:21" ht="18.75" customHeight="1">
      <c r="B91" s="1364"/>
      <c r="C91" s="269" t="s">
        <v>150</v>
      </c>
      <c r="D91" s="265"/>
      <c r="E91" s="288">
        <f t="shared" si="16"/>
        <v>0</v>
      </c>
      <c r="F91" s="288" t="str">
        <f>IF($B$87="","",IF('⑦2.変更活動積算内訳（戦略）'!$I$88="変更",'⑦2.変更活動積算内訳（戦略）'!M91,IF('⑦2.変更活動積算内訳（戦略）'!$I$88="中止",0,'②7.経費内訳（戦略）'!F90)))</f>
        <v/>
      </c>
      <c r="G91" s="288" t="str">
        <f>IF($B$87="","",IF('⑦2.変更活動積算内訳（戦略）'!$I$88="変更",'⑦2.変更活動積算内訳（戦略）'!N91,IF('⑦2.変更活動積算内訳（戦略）'!$I$88="中止",0,'②7.経費内訳（戦略）'!G90)))</f>
        <v/>
      </c>
      <c r="H91" s="753" t="str">
        <f>IF($B$87="","",IF('⑦2.変更活動積算内訳（戦略）'!$I$88="変更",'⑦2.変更活動積算内訳（戦略）'!O91,IF('⑦2.変更活動積算内訳（戦略）'!$I$88="中止",0,'②7.経費内訳（戦略）'!H90)))</f>
        <v/>
      </c>
      <c r="I91" s="1780"/>
      <c r="J91" s="269" t="s">
        <v>150</v>
      </c>
      <c r="K91" s="265"/>
      <c r="L91" s="288" t="str">
        <f t="shared" si="17"/>
        <v/>
      </c>
      <c r="M91" s="266"/>
      <c r="N91" s="266"/>
      <c r="O91" s="266"/>
      <c r="P91" s="1367"/>
      <c r="Q91" s="1371"/>
      <c r="R91" s="1372"/>
      <c r="S91" s="259"/>
      <c r="T91" s="257"/>
      <c r="U91" s="180"/>
    </row>
    <row r="92" spans="2:21" ht="18.75" customHeight="1">
      <c r="B92" s="1364"/>
      <c r="C92" s="264" t="s">
        <v>151</v>
      </c>
      <c r="D92" s="265"/>
      <c r="E92" s="288">
        <f t="shared" si="16"/>
        <v>0</v>
      </c>
      <c r="F92" s="288" t="str">
        <f>IF($B$87="","",IF('⑦2.変更活動積算内訳（戦略）'!$I$88="変更",'⑦2.変更活動積算内訳（戦略）'!M92,IF('⑦2.変更活動積算内訳（戦略）'!$I$88="中止",0,'②7.経費内訳（戦略）'!F91)))</f>
        <v/>
      </c>
      <c r="G92" s="288" t="str">
        <f>IF($B$87="","",IF('⑦2.変更活動積算内訳（戦略）'!$I$88="変更",'⑦2.変更活動積算内訳（戦略）'!N92,IF('⑦2.変更活動積算内訳（戦略）'!$I$88="中止",0,'②7.経費内訳（戦略）'!G91)))</f>
        <v/>
      </c>
      <c r="H92" s="753" t="str">
        <f>IF($B$87="","",IF('⑦2.変更活動積算内訳（戦略）'!$I$88="変更",'⑦2.変更活動積算内訳（戦略）'!O92,IF('⑦2.変更活動積算内訳（戦略）'!$I$88="中止",0,'②7.経費内訳（戦略）'!H91)))</f>
        <v/>
      </c>
      <c r="I92" s="1780"/>
      <c r="J92" s="264" t="s">
        <v>151</v>
      </c>
      <c r="K92" s="265"/>
      <c r="L92" s="288" t="str">
        <f t="shared" si="17"/>
        <v/>
      </c>
      <c r="M92" s="266"/>
      <c r="N92" s="266"/>
      <c r="O92" s="266"/>
      <c r="P92" s="1367"/>
      <c r="Q92" s="1371"/>
      <c r="R92" s="1372"/>
      <c r="S92" s="268"/>
      <c r="T92" s="270"/>
      <c r="U92" s="180"/>
    </row>
    <row r="93" spans="2:21" ht="18.75" customHeight="1">
      <c r="B93" s="1364"/>
      <c r="C93" s="264" t="s">
        <v>152</v>
      </c>
      <c r="D93" s="265"/>
      <c r="E93" s="288">
        <f t="shared" si="16"/>
        <v>0</v>
      </c>
      <c r="F93" s="754" t="str">
        <f>IF($B$87="","",IF('⑦2.変更活動積算内訳（戦略）'!$I$88="変更",'⑦2.変更活動積算内訳（戦略）'!M93,IF('⑦2.変更活動積算内訳（戦略）'!$I$88="中止",0,'②7.経費内訳（戦略）'!F92)))</f>
        <v/>
      </c>
      <c r="G93" s="754" t="str">
        <f>IF($B$87="","",IF('⑦2.変更活動積算内訳（戦略）'!$I$88="変更",'⑦2.変更活動積算内訳（戦略）'!N93,IF('⑦2.変更活動積算内訳（戦略）'!$I$88="中止",0,'②7.経費内訳（戦略）'!G92)))</f>
        <v/>
      </c>
      <c r="H93" s="753" t="str">
        <f>IF($B$87="","",IF('⑦2.変更活動積算内訳（戦略）'!$I$88="変更",'⑦2.変更活動積算内訳（戦略）'!O93,IF('⑦2.変更活動積算内訳（戦略）'!$I$88="中止",0,'②7.経費内訳（戦略）'!H92)))</f>
        <v/>
      </c>
      <c r="I93" s="1780"/>
      <c r="J93" s="264" t="s">
        <v>152</v>
      </c>
      <c r="K93" s="265"/>
      <c r="L93" s="288" t="str">
        <f t="shared" si="17"/>
        <v/>
      </c>
      <c r="M93" s="278"/>
      <c r="N93" s="278"/>
      <c r="O93" s="278"/>
      <c r="P93" s="1367"/>
      <c r="Q93" s="1373"/>
      <c r="R93" s="1374"/>
      <c r="S93" s="268"/>
      <c r="T93" s="270"/>
      <c r="U93" s="180"/>
    </row>
    <row r="94" spans="2:21" ht="18.75" customHeight="1">
      <c r="B94" s="1364"/>
      <c r="C94" s="272" t="s">
        <v>631</v>
      </c>
      <c r="D94" s="265"/>
      <c r="E94" s="288">
        <f t="shared" si="16"/>
        <v>0</v>
      </c>
      <c r="F94" s="288" t="str">
        <f>IF($B$87="","",IF('⑦2.変更活動積算内訳（戦略）'!$I$88="変更",'⑦2.変更活動積算内訳（戦略）'!M94,IF('⑦2.変更活動積算内訳（戦略）'!$I$88="中止",0,'②7.経費内訳（戦略）'!F93)))</f>
        <v/>
      </c>
      <c r="G94" s="288" t="str">
        <f>IF($B$87="","",IF('⑦2.変更活動積算内訳（戦略）'!$I$88="変更",'⑦2.変更活動積算内訳（戦略）'!N94,IF('⑦2.変更活動積算内訳（戦略）'!$I$88="中止",0,'②7.経費内訳（戦略）'!G93)))</f>
        <v/>
      </c>
      <c r="H94" s="753" t="str">
        <f>IF($B$87="","",IF('⑦2.変更活動積算内訳（戦略）'!$I$88="変更",'⑦2.変更活動積算内訳（戦略）'!O94,IF('⑦2.変更活動積算内訳（戦略）'!$I$88="中止",0,'②7.経費内訳（戦略）'!H93)))</f>
        <v/>
      </c>
      <c r="I94" s="1780"/>
      <c r="J94" s="272" t="s">
        <v>631</v>
      </c>
      <c r="K94" s="265"/>
      <c r="L94" s="288" t="str">
        <f t="shared" si="17"/>
        <v/>
      </c>
      <c r="M94" s="266"/>
      <c r="N94" s="266"/>
      <c r="O94" s="266"/>
      <c r="P94" s="1367"/>
      <c r="Q94" s="1371"/>
      <c r="R94" s="1372"/>
      <c r="S94" s="268"/>
      <c r="T94" s="270"/>
      <c r="U94" s="180"/>
    </row>
    <row r="95" spans="2:21" ht="18.75" customHeight="1">
      <c r="B95" s="1364"/>
      <c r="C95" s="264" t="s">
        <v>153</v>
      </c>
      <c r="D95" s="265"/>
      <c r="E95" s="288">
        <f t="shared" si="16"/>
        <v>0</v>
      </c>
      <c r="F95" s="288" t="str">
        <f>IF($B$87="","",IF('⑦2.変更活動積算内訳（戦略）'!$I$88="変更",'⑦2.変更活動積算内訳（戦略）'!M95,IF('⑦2.変更活動積算内訳（戦略）'!$I$88="中止",0,'②7.経費内訳（戦略）'!F94)))</f>
        <v/>
      </c>
      <c r="G95" s="288" t="str">
        <f>IF($B$87="","",IF('⑦2.変更活動積算内訳（戦略）'!$I$88="変更",'⑦2.変更活動積算内訳（戦略）'!N95,IF('⑦2.変更活動積算内訳（戦略）'!$I$88="中止",0,'②7.経費内訳（戦略）'!G94)))</f>
        <v/>
      </c>
      <c r="H95" s="753" t="str">
        <f>IF($B$87="","",IF('⑦2.変更活動積算内訳（戦略）'!$I$88="変更",'⑦2.変更活動積算内訳（戦略）'!O95,IF('⑦2.変更活動積算内訳（戦略）'!$I$88="中止",0,'②7.経費内訳（戦略）'!H94)))</f>
        <v/>
      </c>
      <c r="I95" s="1780"/>
      <c r="J95" s="264" t="s">
        <v>153</v>
      </c>
      <c r="K95" s="265"/>
      <c r="L95" s="288" t="str">
        <f t="shared" si="17"/>
        <v/>
      </c>
      <c r="M95" s="266"/>
      <c r="N95" s="266"/>
      <c r="O95" s="266"/>
      <c r="P95" s="1367"/>
      <c r="Q95" s="1371"/>
      <c r="R95" s="1372"/>
      <c r="S95" s="268"/>
      <c r="T95" s="270"/>
      <c r="U95" s="180"/>
    </row>
    <row r="96" spans="2:21" ht="18.75" customHeight="1" thickBot="1">
      <c r="B96" s="1365"/>
      <c r="C96" s="273" t="s">
        <v>154</v>
      </c>
      <c r="D96" s="758"/>
      <c r="E96" s="289">
        <f>SUM(F96:H96)</f>
        <v>0</v>
      </c>
      <c r="F96" s="289" t="str">
        <f>IF($B$87="","",IF('⑦2.変更活動積算内訳（戦略）'!$I$88="変更",'⑦2.変更活動積算内訳（戦略）'!M96,IF('⑦2.変更活動積算内訳（戦略）'!$I$88="中止",0,'②7.経費内訳（戦略）'!F95)))</f>
        <v/>
      </c>
      <c r="G96" s="289" t="str">
        <f>IF($B$87="","",IF('⑦2.変更活動積算内訳（戦略）'!$I$88="変更",'⑦2.変更活動積算内訳（戦略）'!N96,IF('⑦2.変更活動積算内訳（戦略）'!$I$88="中止",0,'②7.経費内訳（戦略）'!G95)))</f>
        <v/>
      </c>
      <c r="H96" s="755" t="str">
        <f>IF($B$87="","",IF('⑦2.変更活動積算内訳（戦略）'!$I$88="変更",'⑦2.変更活動積算内訳（戦略）'!O96,IF('⑦2.変更活動積算内訳（戦略）'!$I$88="中止",0,'②7.経費内訳（戦略）'!H95)))</f>
        <v/>
      </c>
      <c r="I96" s="1781"/>
      <c r="J96" s="273" t="s">
        <v>154</v>
      </c>
      <c r="K96" s="274"/>
      <c r="L96" s="289" t="str">
        <f t="shared" si="17"/>
        <v/>
      </c>
      <c r="M96" s="275"/>
      <c r="N96" s="275"/>
      <c r="O96" s="275"/>
      <c r="P96" s="1368"/>
      <c r="Q96" s="1375"/>
      <c r="R96" s="1376"/>
      <c r="S96" s="268"/>
      <c r="T96" s="270"/>
      <c r="U96" s="180"/>
    </row>
    <row r="97" spans="2:21" ht="37.5" customHeight="1">
      <c r="B97" s="285" t="str">
        <f>IF('①7.積算内訳（戦略）'!B96="","",'①7.積算内訳（戦略）'!B96)</f>
        <v/>
      </c>
      <c r="C97" s="1359" t="str">
        <f>IF('①7.積算内訳（戦略）'!C96="","",'①7.積算内訳（戦略）'!C96)</f>
        <v/>
      </c>
      <c r="D97" s="1360"/>
      <c r="E97" s="286">
        <f>SUM(E98:E106)</f>
        <v>0</v>
      </c>
      <c r="F97" s="286">
        <f>SUM(F98:F106)</f>
        <v>0</v>
      </c>
      <c r="G97" s="286">
        <f>SUM(G98:G106)</f>
        <v>0</v>
      </c>
      <c r="H97" s="757">
        <f>SUM(H98:H106)</f>
        <v>0</v>
      </c>
      <c r="I97" s="760" t="str">
        <f>IF('①7.積算内訳（戦略）'!B96="","",'①7.積算内訳（戦略）'!B96)</f>
        <v/>
      </c>
      <c r="J97" s="1377" t="str">
        <f>IF('①7.積算内訳（戦略）'!C96="","",'①7.積算内訳（戦略）'!C96)</f>
        <v/>
      </c>
      <c r="K97" s="1378"/>
      <c r="L97" s="286" t="str">
        <f>IF(SUM(L98:L106)=0,"",SUM(L98:L106))</f>
        <v/>
      </c>
      <c r="M97" s="286" t="str">
        <f>IF(SUM(M98:M106)=0,"",SUM(M98:M106))</f>
        <v/>
      </c>
      <c r="N97" s="286" t="str">
        <f>IF(SUM(N98:N106)=0,"",SUM(N98:N106))</f>
        <v/>
      </c>
      <c r="O97" s="286" t="str">
        <f>IF(SUM(O98:O106)=0,"",SUM(O98:O106))</f>
        <v/>
      </c>
      <c r="P97" s="280"/>
      <c r="Q97" s="1361"/>
      <c r="R97" s="1362"/>
      <c r="S97" s="259"/>
      <c r="T97" s="257"/>
      <c r="U97" s="180"/>
    </row>
    <row r="98" spans="2:21" ht="18.75" customHeight="1">
      <c r="B98" s="1363"/>
      <c r="C98" s="260" t="s">
        <v>147</v>
      </c>
      <c r="D98" s="261"/>
      <c r="E98" s="287">
        <f>SUM(F98:H98)</f>
        <v>0</v>
      </c>
      <c r="F98" s="287" t="str">
        <f>IF($B$97="","",IF('⑦2.変更活動積算内訳（戦略）'!$I$98="変更",'⑦2.変更活動積算内訳（戦略）'!M98,IF('⑦2.変更活動積算内訳（戦略）'!$I$98="中止",0,'②7.経費内訳（戦略）'!F97)))</f>
        <v/>
      </c>
      <c r="G98" s="287" t="str">
        <f>IF($B$97="","",IF('⑦2.変更活動積算内訳（戦略）'!$I$98="変更",'⑦2.変更活動積算内訳（戦略）'!N98,IF('⑦2.変更活動積算内訳（戦略）'!$I$98="中止",0,'②7.経費内訳（戦略）'!G97)))</f>
        <v/>
      </c>
      <c r="H98" s="752" t="str">
        <f>IF($B$97="","",IF('⑦2.変更活動積算内訳（戦略）'!$I$98="変更",'⑦2.変更活動積算内訳（戦略）'!O98,IF('⑦2.変更活動積算内訳（戦略）'!$I$98="中止",0,'②7.経費内訳（戦略）'!H97)))</f>
        <v/>
      </c>
      <c r="I98" s="1779" t="s">
        <v>698</v>
      </c>
      <c r="J98" s="260" t="s">
        <v>147</v>
      </c>
      <c r="K98" s="261"/>
      <c r="L98" s="287" t="str">
        <f>IF(SUM(M98:O98)=0,"",SUM(M98:O98))</f>
        <v/>
      </c>
      <c r="M98" s="262"/>
      <c r="N98" s="262"/>
      <c r="O98" s="262"/>
      <c r="P98" s="1366"/>
      <c r="Q98" s="1369"/>
      <c r="R98" s="1370"/>
      <c r="S98" s="268"/>
      <c r="T98" s="270"/>
      <c r="U98" s="180"/>
    </row>
    <row r="99" spans="2:21" ht="18.75" customHeight="1">
      <c r="B99" s="1364"/>
      <c r="C99" s="264" t="s">
        <v>148</v>
      </c>
      <c r="D99" s="265"/>
      <c r="E99" s="288">
        <f t="shared" ref="E99:E105" si="18">SUM(F99:H99)</f>
        <v>0</v>
      </c>
      <c r="F99" s="288" t="str">
        <f>IF($B$97="","",IF('⑦2.変更活動積算内訳（戦略）'!$I$98="変更",'⑦2.変更活動積算内訳（戦略）'!M99,IF('⑦2.変更活動積算内訳（戦略）'!$I$98="中止",0,'②7.経費内訳（戦略）'!F98)))</f>
        <v/>
      </c>
      <c r="G99" s="288" t="str">
        <f>IF($B$97="","",IF('⑦2.変更活動積算内訳（戦略）'!$I$98="変更",'⑦2.変更活動積算内訳（戦略）'!N99,IF('⑦2.変更活動積算内訳（戦略）'!$I$98="中止",0,'②7.経費内訳（戦略）'!G98)))</f>
        <v/>
      </c>
      <c r="H99" s="753" t="str">
        <f>IF($B$97="","",IF('⑦2.変更活動積算内訳（戦略）'!$I$98="変更",'⑦2.変更活動積算内訳（戦略）'!O99,IF('⑦2.変更活動積算内訳（戦略）'!$I$98="中止",0,'②7.経費内訳（戦略）'!H98)))</f>
        <v/>
      </c>
      <c r="I99" s="1780"/>
      <c r="J99" s="264" t="s">
        <v>148</v>
      </c>
      <c r="K99" s="265"/>
      <c r="L99" s="288" t="str">
        <f t="shared" ref="L99:L106" si="19">IF(SUM(M99:O99)=0,"",SUM(M99:O99))</f>
        <v/>
      </c>
      <c r="M99" s="266"/>
      <c r="N99" s="266"/>
      <c r="O99" s="266"/>
      <c r="P99" s="1367"/>
      <c r="Q99" s="1371"/>
      <c r="R99" s="1372"/>
      <c r="S99" s="259"/>
      <c r="T99" s="257"/>
      <c r="U99" s="180"/>
    </row>
    <row r="100" spans="2:21" ht="18.75" customHeight="1">
      <c r="B100" s="1364"/>
      <c r="C100" s="264" t="s">
        <v>149</v>
      </c>
      <c r="D100" s="265"/>
      <c r="E100" s="288">
        <f t="shared" si="18"/>
        <v>0</v>
      </c>
      <c r="F100" s="288" t="str">
        <f>IF($B$97="","",IF('⑦2.変更活動積算内訳（戦略）'!$I$98="変更",'⑦2.変更活動積算内訳（戦略）'!M100,IF('⑦2.変更活動積算内訳（戦略）'!$I$98="中止",0,'②7.経費内訳（戦略）'!F99)))</f>
        <v/>
      </c>
      <c r="G100" s="288" t="str">
        <f>IF($B$97="","",IF('⑦2.変更活動積算内訳（戦略）'!$I$98="変更",'⑦2.変更活動積算内訳（戦略）'!N100,IF('⑦2.変更活動積算内訳（戦略）'!$I$98="中止",0,'②7.経費内訳（戦略）'!G99)))</f>
        <v/>
      </c>
      <c r="H100" s="753" t="str">
        <f>IF($B$97="","",IF('⑦2.変更活動積算内訳（戦略）'!$I$98="変更",'⑦2.変更活動積算内訳（戦略）'!O100,IF('⑦2.変更活動積算内訳（戦略）'!$I$98="中止",0,'②7.経費内訳（戦略）'!H99)))</f>
        <v/>
      </c>
      <c r="I100" s="1780"/>
      <c r="J100" s="264" t="s">
        <v>149</v>
      </c>
      <c r="K100" s="265"/>
      <c r="L100" s="288" t="str">
        <f t="shared" si="19"/>
        <v/>
      </c>
      <c r="M100" s="266"/>
      <c r="N100" s="266"/>
      <c r="O100" s="266"/>
      <c r="P100" s="1367"/>
      <c r="Q100" s="1371"/>
      <c r="R100" s="1372"/>
      <c r="S100" s="259"/>
      <c r="T100" s="257"/>
      <c r="U100" s="180"/>
    </row>
    <row r="101" spans="2:21" ht="18.75" customHeight="1">
      <c r="B101" s="1364"/>
      <c r="C101" s="269" t="s">
        <v>150</v>
      </c>
      <c r="D101" s="265"/>
      <c r="E101" s="288">
        <f t="shared" si="18"/>
        <v>0</v>
      </c>
      <c r="F101" s="288" t="str">
        <f>IF($B$97="","",IF('⑦2.変更活動積算内訳（戦略）'!$I$98="変更",'⑦2.変更活動積算内訳（戦略）'!M101,IF('⑦2.変更活動積算内訳（戦略）'!$I$98="中止",0,'②7.経費内訳（戦略）'!F100)))</f>
        <v/>
      </c>
      <c r="G101" s="288" t="str">
        <f>IF($B$97="","",IF('⑦2.変更活動積算内訳（戦略）'!$I$98="変更",'⑦2.変更活動積算内訳（戦略）'!N101,IF('⑦2.変更活動積算内訳（戦略）'!$I$98="中止",0,'②7.経費内訳（戦略）'!G100)))</f>
        <v/>
      </c>
      <c r="H101" s="753" t="str">
        <f>IF($B$97="","",IF('⑦2.変更活動積算内訳（戦略）'!$I$98="変更",'⑦2.変更活動積算内訳（戦略）'!O101,IF('⑦2.変更活動積算内訳（戦略）'!$I$98="中止",0,'②7.経費内訳（戦略）'!H100)))</f>
        <v/>
      </c>
      <c r="I101" s="1780"/>
      <c r="J101" s="269" t="s">
        <v>150</v>
      </c>
      <c r="K101" s="265"/>
      <c r="L101" s="288" t="str">
        <f t="shared" si="19"/>
        <v/>
      </c>
      <c r="M101" s="266"/>
      <c r="N101" s="266"/>
      <c r="O101" s="266"/>
      <c r="P101" s="1367"/>
      <c r="Q101" s="1371"/>
      <c r="R101" s="1372"/>
      <c r="S101" s="259"/>
      <c r="T101" s="257"/>
      <c r="U101" s="180"/>
    </row>
    <row r="102" spans="2:21" ht="18.75" customHeight="1">
      <c r="B102" s="1364"/>
      <c r="C102" s="264" t="s">
        <v>151</v>
      </c>
      <c r="D102" s="265"/>
      <c r="E102" s="288">
        <f t="shared" si="18"/>
        <v>0</v>
      </c>
      <c r="F102" s="288" t="str">
        <f>IF($B$97="","",IF('⑦2.変更活動積算内訳（戦略）'!$I$98="変更",'⑦2.変更活動積算内訳（戦略）'!M102,IF('⑦2.変更活動積算内訳（戦略）'!$I$98="中止",0,'②7.経費内訳（戦略）'!F101)))</f>
        <v/>
      </c>
      <c r="G102" s="288" t="str">
        <f>IF($B$97="","",IF('⑦2.変更活動積算内訳（戦略）'!$I$98="変更",'⑦2.変更活動積算内訳（戦略）'!N102,IF('⑦2.変更活動積算内訳（戦略）'!$I$98="中止",0,'②7.経費内訳（戦略）'!G101)))</f>
        <v/>
      </c>
      <c r="H102" s="753" t="str">
        <f>IF($B$97="","",IF('⑦2.変更活動積算内訳（戦略）'!$I$98="変更",'⑦2.変更活動積算内訳（戦略）'!O102,IF('⑦2.変更活動積算内訳（戦略）'!$I$98="中止",0,'②7.経費内訳（戦略）'!H101)))</f>
        <v/>
      </c>
      <c r="I102" s="1780"/>
      <c r="J102" s="264" t="s">
        <v>151</v>
      </c>
      <c r="K102" s="265"/>
      <c r="L102" s="288" t="str">
        <f t="shared" si="19"/>
        <v/>
      </c>
      <c r="M102" s="266"/>
      <c r="N102" s="266"/>
      <c r="O102" s="266"/>
      <c r="P102" s="1367"/>
      <c r="Q102" s="1371"/>
      <c r="R102" s="1372"/>
      <c r="S102" s="268"/>
      <c r="T102" s="270"/>
      <c r="U102" s="180"/>
    </row>
    <row r="103" spans="2:21" ht="18.75" customHeight="1">
      <c r="B103" s="1364"/>
      <c r="C103" s="264" t="s">
        <v>152</v>
      </c>
      <c r="D103" s="265"/>
      <c r="E103" s="288">
        <f t="shared" si="18"/>
        <v>0</v>
      </c>
      <c r="F103" s="754" t="str">
        <f>IF($B$97="","",IF('⑦2.変更活動積算内訳（戦略）'!$I$98="変更",'⑦2.変更活動積算内訳（戦略）'!M103,IF('⑦2.変更活動積算内訳（戦略）'!$I$98="中止",0,'②7.経費内訳（戦略）'!F102)))</f>
        <v/>
      </c>
      <c r="G103" s="754" t="str">
        <f>IF($B$97="","",IF('⑦2.変更活動積算内訳（戦略）'!$I$98="変更",'⑦2.変更活動積算内訳（戦略）'!N103,IF('⑦2.変更活動積算内訳（戦略）'!$I$98="中止",0,'②7.経費内訳（戦略）'!G102)))</f>
        <v/>
      </c>
      <c r="H103" s="753" t="str">
        <f>IF($B$97="","",IF('⑦2.変更活動積算内訳（戦略）'!$I$98="変更",'⑦2.変更活動積算内訳（戦略）'!O103,IF('⑦2.変更活動積算内訳（戦略）'!$I$98="中止",0,'②7.経費内訳（戦略）'!H102)))</f>
        <v/>
      </c>
      <c r="I103" s="1780"/>
      <c r="J103" s="264" t="s">
        <v>152</v>
      </c>
      <c r="K103" s="265"/>
      <c r="L103" s="288" t="str">
        <f t="shared" si="19"/>
        <v/>
      </c>
      <c r="M103" s="278"/>
      <c r="N103" s="278"/>
      <c r="O103" s="278"/>
      <c r="P103" s="1367"/>
      <c r="Q103" s="1373"/>
      <c r="R103" s="1374"/>
      <c r="S103" s="268"/>
      <c r="T103" s="270"/>
      <c r="U103" s="180"/>
    </row>
    <row r="104" spans="2:21" ht="18.75" customHeight="1">
      <c r="B104" s="1364"/>
      <c r="C104" s="272" t="s">
        <v>631</v>
      </c>
      <c r="D104" s="265"/>
      <c r="E104" s="288">
        <f t="shared" si="18"/>
        <v>0</v>
      </c>
      <c r="F104" s="288" t="str">
        <f>IF($B$97="","",IF('⑦2.変更活動積算内訳（戦略）'!$I$98="変更",'⑦2.変更活動積算内訳（戦略）'!M104,IF('⑦2.変更活動積算内訳（戦略）'!$I$98="中止",0,'②7.経費内訳（戦略）'!F103)))</f>
        <v/>
      </c>
      <c r="G104" s="288" t="str">
        <f>IF($B$97="","",IF('⑦2.変更活動積算内訳（戦略）'!$I$98="変更",'⑦2.変更活動積算内訳（戦略）'!N104,IF('⑦2.変更活動積算内訳（戦略）'!$I$98="中止",0,'②7.経費内訳（戦略）'!G103)))</f>
        <v/>
      </c>
      <c r="H104" s="753" t="str">
        <f>IF($B$97="","",IF('⑦2.変更活動積算内訳（戦略）'!$I$98="変更",'⑦2.変更活動積算内訳（戦略）'!O104,IF('⑦2.変更活動積算内訳（戦略）'!$I$98="中止",0,'②7.経費内訳（戦略）'!H103)))</f>
        <v/>
      </c>
      <c r="I104" s="1780"/>
      <c r="J104" s="272" t="s">
        <v>631</v>
      </c>
      <c r="K104" s="265"/>
      <c r="L104" s="288" t="str">
        <f t="shared" si="19"/>
        <v/>
      </c>
      <c r="M104" s="266"/>
      <c r="N104" s="266"/>
      <c r="O104" s="266"/>
      <c r="P104" s="1367"/>
      <c r="Q104" s="1371"/>
      <c r="R104" s="1372"/>
      <c r="S104" s="268"/>
      <c r="T104" s="270"/>
      <c r="U104" s="180"/>
    </row>
    <row r="105" spans="2:21" ht="18.75" customHeight="1">
      <c r="B105" s="1364"/>
      <c r="C105" s="264" t="s">
        <v>153</v>
      </c>
      <c r="D105" s="265"/>
      <c r="E105" s="288">
        <f t="shared" si="18"/>
        <v>0</v>
      </c>
      <c r="F105" s="288" t="str">
        <f>IF($B$97="","",IF('⑦2.変更活動積算内訳（戦略）'!$I$98="変更",'⑦2.変更活動積算内訳（戦略）'!M105,IF('⑦2.変更活動積算内訳（戦略）'!$I$98="中止",0,'②7.経費内訳（戦略）'!F104)))</f>
        <v/>
      </c>
      <c r="G105" s="288" t="str">
        <f>IF($B$97="","",IF('⑦2.変更活動積算内訳（戦略）'!$I$98="変更",'⑦2.変更活動積算内訳（戦略）'!N105,IF('⑦2.変更活動積算内訳（戦略）'!$I$98="中止",0,'②7.経費内訳（戦略）'!G104)))</f>
        <v/>
      </c>
      <c r="H105" s="753" t="str">
        <f>IF($B$97="","",IF('⑦2.変更活動積算内訳（戦略）'!$I$98="変更",'⑦2.変更活動積算内訳（戦略）'!O105,IF('⑦2.変更活動積算内訳（戦略）'!$I$98="中止",0,'②7.経費内訳（戦略）'!H104)))</f>
        <v/>
      </c>
      <c r="I105" s="1780"/>
      <c r="J105" s="264" t="s">
        <v>153</v>
      </c>
      <c r="K105" s="265"/>
      <c r="L105" s="288" t="str">
        <f t="shared" si="19"/>
        <v/>
      </c>
      <c r="M105" s="266"/>
      <c r="N105" s="266"/>
      <c r="O105" s="266"/>
      <c r="P105" s="1367"/>
      <c r="Q105" s="1371"/>
      <c r="R105" s="1372"/>
      <c r="S105" s="268"/>
      <c r="T105" s="270"/>
      <c r="U105" s="180"/>
    </row>
    <row r="106" spans="2:21" ht="18.75" customHeight="1" thickBot="1">
      <c r="B106" s="1365"/>
      <c r="C106" s="273" t="s">
        <v>154</v>
      </c>
      <c r="D106" s="758"/>
      <c r="E106" s="289">
        <f>SUM(F106:H106)</f>
        <v>0</v>
      </c>
      <c r="F106" s="289" t="str">
        <f>IF($B$97="","",IF('⑦2.変更活動積算内訳（戦略）'!$I$98="変更",'⑦2.変更活動積算内訳（戦略）'!M106,IF('⑦2.変更活動積算内訳（戦略）'!$I$98="中止",0,'②7.経費内訳（戦略）'!F105)))</f>
        <v/>
      </c>
      <c r="G106" s="289" t="str">
        <f>IF($B$97="","",IF('⑦2.変更活動積算内訳（戦略）'!$I$98="変更",'⑦2.変更活動積算内訳（戦略）'!N106,IF('⑦2.変更活動積算内訳（戦略）'!$I$98="中止",0,'②7.経費内訳（戦略）'!G105)))</f>
        <v/>
      </c>
      <c r="H106" s="755" t="str">
        <f>IF($B$97="","",IF('⑦2.変更活動積算内訳（戦略）'!$I$98="変更",'⑦2.変更活動積算内訳（戦略）'!O106,IF('⑦2.変更活動積算内訳（戦略）'!$I$98="中止",0,'②7.経費内訳（戦略）'!H105)))</f>
        <v/>
      </c>
      <c r="I106" s="1781"/>
      <c r="J106" s="273" t="s">
        <v>154</v>
      </c>
      <c r="K106" s="274"/>
      <c r="L106" s="289" t="str">
        <f t="shared" si="19"/>
        <v/>
      </c>
      <c r="M106" s="275"/>
      <c r="N106" s="275"/>
      <c r="O106" s="275"/>
      <c r="P106" s="1368"/>
      <c r="Q106" s="1375"/>
      <c r="R106" s="1376"/>
      <c r="S106" s="268"/>
      <c r="T106" s="270"/>
      <c r="U106" s="180"/>
    </row>
    <row r="107" spans="2:21">
      <c r="B107" s="229" t="s">
        <v>455</v>
      </c>
      <c r="C107" s="178" t="s">
        <v>459</v>
      </c>
      <c r="J107" s="322"/>
    </row>
    <row r="108" spans="2:21">
      <c r="B108" s="229" t="s">
        <v>456</v>
      </c>
      <c r="C108" s="178" t="s">
        <v>460</v>
      </c>
      <c r="J108" s="322"/>
    </row>
    <row r="109" spans="2:21">
      <c r="C109" s="178" t="s">
        <v>461</v>
      </c>
      <c r="J109" s="322"/>
    </row>
    <row r="110" spans="2:21">
      <c r="B110" s="229" t="s">
        <v>457</v>
      </c>
      <c r="C110" s="322" t="s">
        <v>630</v>
      </c>
    </row>
    <row r="111" spans="2:21">
      <c r="B111" s="161" t="s">
        <v>626</v>
      </c>
      <c r="C111" s="178" t="s">
        <v>462</v>
      </c>
      <c r="J111" s="322"/>
    </row>
    <row r="112" spans="2:21">
      <c r="C112" s="178" t="s">
        <v>463</v>
      </c>
    </row>
  </sheetData>
  <sheetProtection algorithmName="SHA-512" hashValue="d+Fv60WI6kUTJPnO8TOrUAlXdOkQDZVz8jm8L+ujjmDwHahV9KpkCS7yiW5U18bSa2rMIoOmfFsn6cYPllfm9Q==" saltValue="WcS8gzj4my9UuJa8l/YXAg==" spinCount="100000" sheet="1" formatCells="0" formatColumns="0" formatRows="0"/>
  <mergeCells count="164">
    <mergeCell ref="Q4:R5"/>
    <mergeCell ref="B6:D6"/>
    <mergeCell ref="I6:K6"/>
    <mergeCell ref="Q6:R6"/>
    <mergeCell ref="C7:D7"/>
    <mergeCell ref="J7:K7"/>
    <mergeCell ref="Q7:R7"/>
    <mergeCell ref="Q2:R2"/>
    <mergeCell ref="B3:H3"/>
    <mergeCell ref="I3:R3"/>
    <mergeCell ref="B4:D5"/>
    <mergeCell ref="E4:E5"/>
    <mergeCell ref="F4:H4"/>
    <mergeCell ref="I4:K5"/>
    <mergeCell ref="L4:L5"/>
    <mergeCell ref="M4:O4"/>
    <mergeCell ref="P4:P5"/>
    <mergeCell ref="B8:B16"/>
    <mergeCell ref="I8:I16"/>
    <mergeCell ref="P8:P16"/>
    <mergeCell ref="Q8:R8"/>
    <mergeCell ref="Q9:R9"/>
    <mergeCell ref="Q10:R10"/>
    <mergeCell ref="Q11:R11"/>
    <mergeCell ref="Q12:R12"/>
    <mergeCell ref="Q13:R13"/>
    <mergeCell ref="Q14:R14"/>
    <mergeCell ref="Q15:R15"/>
    <mergeCell ref="Q16:R16"/>
    <mergeCell ref="C17:D17"/>
    <mergeCell ref="J17:K17"/>
    <mergeCell ref="Q17:R17"/>
    <mergeCell ref="I18:I26"/>
    <mergeCell ref="P18:P26"/>
    <mergeCell ref="Q18:R18"/>
    <mergeCell ref="Q19:R19"/>
    <mergeCell ref="Q26:R26"/>
    <mergeCell ref="P28:P36"/>
    <mergeCell ref="Q28:R28"/>
    <mergeCell ref="Q29:R29"/>
    <mergeCell ref="Q30:R30"/>
    <mergeCell ref="Q20:R20"/>
    <mergeCell ref="Q21:R21"/>
    <mergeCell ref="Q22:R22"/>
    <mergeCell ref="Q23:R23"/>
    <mergeCell ref="Q24:R24"/>
    <mergeCell ref="Q25:R25"/>
    <mergeCell ref="B18:B26"/>
    <mergeCell ref="B38:B46"/>
    <mergeCell ref="I38:I46"/>
    <mergeCell ref="P38:P46"/>
    <mergeCell ref="Q38:R38"/>
    <mergeCell ref="Q39:R39"/>
    <mergeCell ref="Q40:R40"/>
    <mergeCell ref="Q41:R41"/>
    <mergeCell ref="Q31:R31"/>
    <mergeCell ref="Q32:R32"/>
    <mergeCell ref="Q33:R33"/>
    <mergeCell ref="Q34:R34"/>
    <mergeCell ref="Q35:R35"/>
    <mergeCell ref="Q36:R36"/>
    <mergeCell ref="Q42:R42"/>
    <mergeCell ref="Q43:R43"/>
    <mergeCell ref="Q44:R44"/>
    <mergeCell ref="Q45:R45"/>
    <mergeCell ref="Q46:R46"/>
    <mergeCell ref="C27:D27"/>
    <mergeCell ref="J27:K27"/>
    <mergeCell ref="Q27:R27"/>
    <mergeCell ref="B28:B36"/>
    <mergeCell ref="I28:I36"/>
    <mergeCell ref="C47:D47"/>
    <mergeCell ref="J47:K47"/>
    <mergeCell ref="Q47:R47"/>
    <mergeCell ref="C37:D37"/>
    <mergeCell ref="J37:K37"/>
    <mergeCell ref="Q37:R37"/>
    <mergeCell ref="B48:B56"/>
    <mergeCell ref="I48:I56"/>
    <mergeCell ref="P48:P56"/>
    <mergeCell ref="Q48:R48"/>
    <mergeCell ref="Q49:R49"/>
    <mergeCell ref="Q50:R50"/>
    <mergeCell ref="Q51:R51"/>
    <mergeCell ref="Q52:R52"/>
    <mergeCell ref="Q53:R53"/>
    <mergeCell ref="Q54:R54"/>
    <mergeCell ref="Q55:R55"/>
    <mergeCell ref="Q56:R56"/>
    <mergeCell ref="C57:D57"/>
    <mergeCell ref="J57:K57"/>
    <mergeCell ref="Q57:R57"/>
    <mergeCell ref="I58:I66"/>
    <mergeCell ref="P58:P66"/>
    <mergeCell ref="Q58:R58"/>
    <mergeCell ref="Q59:R59"/>
    <mergeCell ref="Q66:R66"/>
    <mergeCell ref="P68:P76"/>
    <mergeCell ref="Q68:R68"/>
    <mergeCell ref="Q69:R69"/>
    <mergeCell ref="Q70:R70"/>
    <mergeCell ref="Q60:R60"/>
    <mergeCell ref="Q61:R61"/>
    <mergeCell ref="Q62:R62"/>
    <mergeCell ref="Q63:R63"/>
    <mergeCell ref="Q64:R64"/>
    <mergeCell ref="Q65:R65"/>
    <mergeCell ref="B58:B66"/>
    <mergeCell ref="B78:B86"/>
    <mergeCell ref="I78:I86"/>
    <mergeCell ref="P78:P86"/>
    <mergeCell ref="Q78:R78"/>
    <mergeCell ref="Q79:R79"/>
    <mergeCell ref="Q80:R80"/>
    <mergeCell ref="Q81:R81"/>
    <mergeCell ref="Q71:R71"/>
    <mergeCell ref="Q72:R72"/>
    <mergeCell ref="Q73:R73"/>
    <mergeCell ref="Q74:R74"/>
    <mergeCell ref="Q75:R75"/>
    <mergeCell ref="Q76:R76"/>
    <mergeCell ref="Q82:R82"/>
    <mergeCell ref="Q83:R83"/>
    <mergeCell ref="Q84:R84"/>
    <mergeCell ref="Q85:R85"/>
    <mergeCell ref="Q86:R86"/>
    <mergeCell ref="C67:D67"/>
    <mergeCell ref="J67:K67"/>
    <mergeCell ref="Q67:R67"/>
    <mergeCell ref="B68:B76"/>
    <mergeCell ref="I68:I76"/>
    <mergeCell ref="C87:D87"/>
    <mergeCell ref="J87:K87"/>
    <mergeCell ref="Q87:R87"/>
    <mergeCell ref="C77:D77"/>
    <mergeCell ref="J77:K77"/>
    <mergeCell ref="Q77:R77"/>
    <mergeCell ref="C97:D97"/>
    <mergeCell ref="J97:K97"/>
    <mergeCell ref="Q97:R97"/>
    <mergeCell ref="B98:B106"/>
    <mergeCell ref="I98:I106"/>
    <mergeCell ref="P98:P106"/>
    <mergeCell ref="Q98:R98"/>
    <mergeCell ref="Q99:R99"/>
    <mergeCell ref="B88:B96"/>
    <mergeCell ref="I88:I96"/>
    <mergeCell ref="P88:P96"/>
    <mergeCell ref="Q88:R88"/>
    <mergeCell ref="Q89:R89"/>
    <mergeCell ref="Q90:R90"/>
    <mergeCell ref="Q91:R91"/>
    <mergeCell ref="Q92:R92"/>
    <mergeCell ref="Q93:R93"/>
    <mergeCell ref="Q94:R94"/>
    <mergeCell ref="Q106:R106"/>
    <mergeCell ref="Q100:R100"/>
    <mergeCell ref="Q101:R101"/>
    <mergeCell ref="Q102:R102"/>
    <mergeCell ref="Q103:R103"/>
    <mergeCell ref="Q104:R104"/>
    <mergeCell ref="Q105:R105"/>
    <mergeCell ref="Q95:R95"/>
    <mergeCell ref="Q96:R96"/>
  </mergeCells>
  <phoneticPr fontId="1"/>
  <conditionalFormatting sqref="I8:I16">
    <cfRule type="containsText" dxfId="53" priority="39" operator="containsText" text="中止">
      <formula>NOT(ISERROR(SEARCH("中止",I8)))</formula>
    </cfRule>
    <cfRule type="containsText" dxfId="52" priority="40" operator="containsText" text="変更">
      <formula>NOT(ISERROR(SEARCH("変更",I8)))</formula>
    </cfRule>
  </conditionalFormatting>
  <conditionalFormatting sqref="I18:I26">
    <cfRule type="containsText" dxfId="51" priority="37" operator="containsText" text="中止">
      <formula>NOT(ISERROR(SEARCH("中止",I18)))</formula>
    </cfRule>
    <cfRule type="containsText" dxfId="50" priority="38" operator="containsText" text="変更">
      <formula>NOT(ISERROR(SEARCH("変更",I18)))</formula>
    </cfRule>
  </conditionalFormatting>
  <conditionalFormatting sqref="B7:H7">
    <cfRule type="expression" dxfId="49" priority="34">
      <formula>$I$8="中止"</formula>
    </cfRule>
    <cfRule type="expression" dxfId="48" priority="36">
      <formula>$I$8="変更"</formula>
    </cfRule>
  </conditionalFormatting>
  <conditionalFormatting sqref="B17:H17">
    <cfRule type="expression" dxfId="47" priority="33">
      <formula>$I$18="中止"</formula>
    </cfRule>
    <cfRule type="expression" dxfId="46" priority="35">
      <formula>$I$18="変更"</formula>
    </cfRule>
  </conditionalFormatting>
  <conditionalFormatting sqref="B27:H27">
    <cfRule type="expression" dxfId="45" priority="31">
      <formula>$I$28="中止"</formula>
    </cfRule>
    <cfRule type="expression" dxfId="44" priority="32">
      <formula>$I$28="変更"</formula>
    </cfRule>
  </conditionalFormatting>
  <conditionalFormatting sqref="B37:H37">
    <cfRule type="expression" dxfId="43" priority="29">
      <formula>$I$38="中止"</formula>
    </cfRule>
    <cfRule type="expression" dxfId="42" priority="30">
      <formula>$I$38="変更"</formula>
    </cfRule>
  </conditionalFormatting>
  <conditionalFormatting sqref="B47:H47">
    <cfRule type="expression" dxfId="41" priority="27">
      <formula>$I$48="中止"</formula>
    </cfRule>
    <cfRule type="expression" dxfId="40" priority="28">
      <formula>$I$48="変更"</formula>
    </cfRule>
  </conditionalFormatting>
  <conditionalFormatting sqref="B57:H57">
    <cfRule type="expression" dxfId="39" priority="25">
      <formula>$I$58="中止"</formula>
    </cfRule>
    <cfRule type="expression" dxfId="38" priority="26">
      <formula>$I$58="変更"</formula>
    </cfRule>
  </conditionalFormatting>
  <conditionalFormatting sqref="B67:H67">
    <cfRule type="expression" dxfId="37" priority="23">
      <formula>$I$68="中止"</formula>
    </cfRule>
    <cfRule type="expression" dxfId="36" priority="24">
      <formula>$I$68="変更"</formula>
    </cfRule>
  </conditionalFormatting>
  <conditionalFormatting sqref="B77:H77">
    <cfRule type="expression" dxfId="35" priority="21">
      <formula>$I$78="中止"</formula>
    </cfRule>
    <cfRule type="expression" dxfId="34" priority="22">
      <formula>$I$78="変更"</formula>
    </cfRule>
  </conditionalFormatting>
  <conditionalFormatting sqref="B87:H87">
    <cfRule type="expression" dxfId="33" priority="19">
      <formula>$I$88="中止"</formula>
    </cfRule>
    <cfRule type="expression" dxfId="32" priority="20">
      <formula>$I$88="変更"</formula>
    </cfRule>
  </conditionalFormatting>
  <conditionalFormatting sqref="B97:H97">
    <cfRule type="expression" dxfId="31" priority="17">
      <formula>$I$98="中止"</formula>
    </cfRule>
    <cfRule type="expression" dxfId="30" priority="18">
      <formula>$I$98="変更"</formula>
    </cfRule>
  </conditionalFormatting>
  <conditionalFormatting sqref="I28:I36">
    <cfRule type="containsText" dxfId="29" priority="15" operator="containsText" text="中止">
      <formula>NOT(ISERROR(SEARCH("中止",I28)))</formula>
    </cfRule>
    <cfRule type="containsText" dxfId="28" priority="16" operator="containsText" text="変更">
      <formula>NOT(ISERROR(SEARCH("変更",I28)))</formula>
    </cfRule>
  </conditionalFormatting>
  <conditionalFormatting sqref="I38:I46">
    <cfRule type="containsText" dxfId="27" priority="13" operator="containsText" text="中止">
      <formula>NOT(ISERROR(SEARCH("中止",I38)))</formula>
    </cfRule>
    <cfRule type="containsText" dxfId="26" priority="14" operator="containsText" text="変更">
      <formula>NOT(ISERROR(SEARCH("変更",I38)))</formula>
    </cfRule>
  </conditionalFormatting>
  <conditionalFormatting sqref="I48:I56">
    <cfRule type="containsText" dxfId="25" priority="11" operator="containsText" text="中止">
      <formula>NOT(ISERROR(SEARCH("中止",I48)))</formula>
    </cfRule>
    <cfRule type="containsText" dxfId="24" priority="12" operator="containsText" text="変更">
      <formula>NOT(ISERROR(SEARCH("変更",I48)))</formula>
    </cfRule>
  </conditionalFormatting>
  <conditionalFormatting sqref="I58:I66">
    <cfRule type="containsText" dxfId="23" priority="9" operator="containsText" text="中止">
      <formula>NOT(ISERROR(SEARCH("中止",I58)))</formula>
    </cfRule>
    <cfRule type="containsText" dxfId="22" priority="10" operator="containsText" text="変更">
      <formula>NOT(ISERROR(SEARCH("変更",I58)))</formula>
    </cfRule>
  </conditionalFormatting>
  <conditionalFormatting sqref="I68:I76">
    <cfRule type="containsText" dxfId="21" priority="7" operator="containsText" text="中止">
      <formula>NOT(ISERROR(SEARCH("中止",I68)))</formula>
    </cfRule>
    <cfRule type="containsText" dxfId="20" priority="8" operator="containsText" text="変更">
      <formula>NOT(ISERROR(SEARCH("変更",I68)))</formula>
    </cfRule>
  </conditionalFormatting>
  <conditionalFormatting sqref="I78:I86">
    <cfRule type="containsText" dxfId="19" priority="5" operator="containsText" text="中止">
      <formula>NOT(ISERROR(SEARCH("中止",I78)))</formula>
    </cfRule>
    <cfRule type="containsText" dxfId="18" priority="6" operator="containsText" text="変更">
      <formula>NOT(ISERROR(SEARCH("変更",I78)))</formula>
    </cfRule>
  </conditionalFormatting>
  <conditionalFormatting sqref="I88:I96">
    <cfRule type="containsText" dxfId="17" priority="3" operator="containsText" text="中止">
      <formula>NOT(ISERROR(SEARCH("中止",I88)))</formula>
    </cfRule>
    <cfRule type="containsText" dxfId="16" priority="4" operator="containsText" text="変更">
      <formula>NOT(ISERROR(SEARCH("変更",I88)))</formula>
    </cfRule>
  </conditionalFormatting>
  <conditionalFormatting sqref="I98:I106">
    <cfRule type="containsText" dxfId="15" priority="1" operator="containsText" text="中止">
      <formula>NOT(ISERROR(SEARCH("中止",I98)))</formula>
    </cfRule>
    <cfRule type="containsText" dxfId="14" priority="2" operator="containsText" text="変更">
      <formula>NOT(ISERROR(SEARCH("変更",I98)))</formula>
    </cfRule>
  </conditionalFormatting>
  <dataValidations count="21">
    <dataValidation type="list" allowBlank="1" showInputMessage="1" showErrorMessage="1" sqref="I8:I16 I18:I26 I28:I36 I38:I46 I48:I56 I58:I66 I68:I76 I78:I86 I88:I96 I98:I106">
      <formula1>"選択,変更,中止"</formula1>
    </dataValidation>
    <dataValidation type="whole" operator="greaterThan" allowBlank="1" showInputMessage="1" showErrorMessage="1" errorTitle="自動計算です。" error="[キャンセル]をクリックしてください。" sqref="L6:O6">
      <formula1>0</formula1>
    </dataValidation>
    <dataValidation type="whole" imeMode="off" operator="greaterThan" allowBlank="1" showInputMessage="1" showErrorMessage="1" errorTitle="入力不要です。" error="４・申請事業内容シートに記載した活動が自動的に反映されます。[キャンセル]をクリックして戻ってください。" sqref="P7:R7">
      <formula1>100000000000</formula1>
    </dataValidation>
    <dataValidation allowBlank="1" showInputMessage="1" showErrorMessage="1" promptTitle="その他を計上する場合" prompt="内容を「D76セル」に入力してください。" sqref="M76:O76"/>
    <dataValidation allowBlank="1" showInputMessage="1" showErrorMessage="1" promptTitle="その他を計上する場合" prompt="内容を「D86セル」に入力してください。" sqref="M86:O86"/>
    <dataValidation allowBlank="1" showInputMessage="1" showErrorMessage="1" promptTitle="その他を計上する場合" prompt="内容を「D96セル」に入力してください。" sqref="M96:O96"/>
    <dataValidation allowBlank="1" showInputMessage="1" showErrorMessage="1" promptTitle="その他を計上する場合" prompt="内容を「D106セル」に入力してください。" sqref="M106:O106"/>
    <dataValidation allowBlank="1" showInputMessage="1" showErrorMessage="1" promptTitle="その他を計上する場合" prompt="内容を「D66セル」に入力してください。" sqref="M66:O66"/>
    <dataValidation allowBlank="1" showInputMessage="1" showErrorMessage="1" promptTitle="その他を計上する場合" prompt="内容を「D56セル」に入力してください。" sqref="M56:O56"/>
    <dataValidation allowBlank="1" showInputMessage="1" showErrorMessage="1" promptTitle="その他を計上する場合" prompt="内容を「D46セル」に入力してください。" sqref="M46:O46"/>
    <dataValidation allowBlank="1" showInputMessage="1" showErrorMessage="1" promptTitle="その他を計上する場合" prompt="内容を「D36セル」に入力してください。" sqref="M36:O36"/>
    <dataValidation allowBlank="1" showInputMessage="1" showErrorMessage="1" promptTitle="その他を計上する場合" prompt="内容を「D26セル」に入力してください。" sqref="M26:O26"/>
    <dataValidation allowBlank="1" showInputMessage="1" showErrorMessage="1" promptTitle="その他を計上する場合" prompt="内容を「D16セル」に入力してください。" sqref="M16:O16"/>
    <dataValidation type="whole" operator="lessThan" allowBlank="1" showInputMessage="1" showErrorMessage="1" errorTitle="民間企業は対象外です。" error="[キャンセル]をクリックしてください。なお補助対象は実施要領をご確認ください。" sqref="M105 M95 M85 M75 M65 M55 M45 M35 M25 M15">
      <formula1>0</formula1>
    </dataValidation>
    <dataValidation allowBlank="1" showInputMessage="1" showErrorMessage="1" promptTitle="金額単位は「円」です。" prompt="間違いはありませんか？" sqref="M98 M88 M78 M68 M58 M48 M38 M28 M18 M8"/>
    <dataValidation type="whole" imeMode="off" operator="lessThan" allowBlank="1" showInputMessage="1" showErrorMessage="1" errorTitle="入力不要です。" error="申請時作成の「7.積算内訳」シートを反映しています。[キャンセル]をクリックして戻ってください。" sqref="C25:C26 C98:C103 C105:C106 C95:C96 C85:C86 C75:C76 C65:C66 J55 C45:C46 C35:C36 F7:H7 E7:E106 B8:B16 D8:D16 C8:C13 B18:B26 D18:D26 C18:C23 B28:B36 D28:D36 C28:C33 B38:B46 D38:D46 C38:C43 B48:B56 D48:D56 C48:C53 B58:B66 D58:D66 C58:C63 B68:B76 D68:D76 C68:C73 B78:B86 D78:D86 C78:C83 B88:B96 D88:D96 C88:C93 B98:B106 D98:D106 C15:C16 J15 J25 J35 J45 C55:C56 J65 J75 J85 J95 J105">
      <formula1>0</formula1>
    </dataValidation>
    <dataValidation type="whole" operator="lessThan" allowBlank="1" showInputMessage="1" showErrorMessage="1" errorTitle="入力不要です。" error="[キャンセル]をクリックしてください。" sqref="K8:K15 J18:J23 J98:J103 J88:J93 J78:J83 J68:J73 J58:J63 J48:J53 J38:J43 J28:J33 K18:K25 J106 K88:K95 K78:K85 K68:K75 K58:K65 K48:K55 K38:K45 K28:K35 J8:J13 J16 J26 J36 J46 J56 J66 J76 J86 J96 K98:K105">
      <formula1>0</formula1>
    </dataValidation>
    <dataValidation type="whole" imeMode="off" operator="lessThan" allowBlank="1" showInputMessage="1" showErrorMessage="1" errorTitle="入力不要です。" error="[キャンセル]をクリックしてください。" sqref="P17:R17 P27:R27 P37:R37 P47:R47 P57:R57 P67:R67 P77:R77 P87:R87 P97:R97">
      <formula1>0</formula1>
    </dataValidation>
    <dataValidation type="whole" operator="lessThan" allowBlank="1" showInputMessage="1" showErrorMessage="1" errorTitle="自動計算です。" error="[キャンセル]をクリックしてください。" sqref="M7:O7 M17:O17 M27:O27 M37:O37 M47:O47 M57:O57 M67:O67 M77:O77 M87:O87 M97:O97 L7:L106">
      <formula1>0</formula1>
    </dataValidation>
    <dataValidation imeMode="off" operator="lessThan" allowBlank="1" showInputMessage="1" showErrorMessage="1" errorTitle="入力不要です。" error="４・申請事業内容シートに記載した活動が自動的に反映されます。[キャンセル]をクリックして戻ってください。" sqref="E6:H6"/>
    <dataValidation type="whole" operator="lessThan" allowBlank="1" showInputMessage="1" showErrorMessage="1" sqref="B7:D7 I7:K7 B17:D17 I17:K17 B27:D27 I27:K27 B37:D37 I37:K37 B47:D47 I47:K47 B57:D57 I57:K57 B67:D67 I67:K67 B77:D77 I77:K77 C87:D87 B87 I87:K87 B97:D97 I97:K97">
      <formula1>0</formula1>
    </dataValidation>
  </dataValidations>
  <pageMargins left="0.59055118110236227" right="0.39370078740157483" top="0.78740157480314965" bottom="0.35433070866141736" header="0.31496062992125984" footer="0.15748031496062992"/>
  <pageSetup paperSize="8" scale="69" fitToHeight="0" orientation="landscape" r:id="rId1"/>
  <headerFooter>
    <oddHeader>&amp;L様式８（別添１）</oddHeader>
    <oddFooter>&amp;C&amp;"ＭＳ Ｐゴシック,標準"&amp;10&amp;P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N33"/>
  <sheetViews>
    <sheetView view="pageBreakPreview" zoomScaleNormal="100" zoomScaleSheetLayoutView="100" workbookViewId="0"/>
  </sheetViews>
  <sheetFormatPr defaultRowHeight="14.25"/>
  <cols>
    <col min="1" max="1" width="1.75" style="139" customWidth="1"/>
    <col min="2" max="2" width="15.125" style="139" customWidth="1"/>
    <col min="3" max="8" width="14.625" style="139" customWidth="1"/>
    <col min="9" max="9" width="15.25" style="139" customWidth="1"/>
    <col min="10" max="10" width="16.125" style="139" customWidth="1"/>
    <col min="11" max="12" width="11.375" style="139" customWidth="1"/>
    <col min="13" max="13" width="0.875" style="139" customWidth="1"/>
    <col min="14" max="16384" width="9" style="139"/>
  </cols>
  <sheetData>
    <row r="1" spans="2:14" ht="9.75" customHeight="1"/>
    <row r="2" spans="2:14" ht="23.25" customHeight="1">
      <c r="B2" s="291"/>
      <c r="C2" s="291"/>
      <c r="D2" s="291"/>
      <c r="E2" s="292"/>
      <c r="F2" s="324" t="str">
        <f>'①1.概要'!I2</f>
        <v>分野・テーマ別事業</v>
      </c>
      <c r="G2" s="291" t="s">
        <v>424</v>
      </c>
      <c r="H2" s="291"/>
      <c r="I2" s="291"/>
      <c r="J2" s="291"/>
      <c r="K2" s="291"/>
      <c r="L2" s="291"/>
    </row>
    <row r="3" spans="2:14" ht="11.25" customHeight="1">
      <c r="B3" s="293"/>
      <c r="C3" s="293"/>
      <c r="D3" s="293"/>
      <c r="E3" s="293"/>
      <c r="F3" s="293"/>
      <c r="G3" s="293"/>
      <c r="H3" s="293"/>
    </row>
    <row r="4" spans="2:14" ht="23.25" customHeight="1" thickBot="1">
      <c r="B4" s="294" t="s">
        <v>168</v>
      </c>
      <c r="G4" s="259"/>
      <c r="H4" s="259"/>
      <c r="I4" s="295"/>
      <c r="J4" s="295"/>
      <c r="K4" s="296"/>
      <c r="L4" s="296" t="s">
        <v>169</v>
      </c>
    </row>
    <row r="5" spans="2:14" ht="21" customHeight="1">
      <c r="B5" s="1416" t="s">
        <v>170</v>
      </c>
      <c r="C5" s="1412" t="s">
        <v>171</v>
      </c>
      <c r="D5" s="1413"/>
      <c r="E5" s="1413"/>
      <c r="F5" s="1413"/>
      <c r="G5" s="1413"/>
      <c r="H5" s="1316"/>
      <c r="I5" s="1576" t="s">
        <v>395</v>
      </c>
      <c r="J5" s="1563" t="s">
        <v>396</v>
      </c>
      <c r="K5" s="1823" t="s">
        <v>297</v>
      </c>
      <c r="L5" s="1846"/>
    </row>
    <row r="6" spans="2:14" ht="21" customHeight="1" thickBot="1">
      <c r="B6" s="1844"/>
      <c r="C6" s="1850" t="s">
        <v>278</v>
      </c>
      <c r="D6" s="1851"/>
      <c r="E6" s="1850" t="s">
        <v>279</v>
      </c>
      <c r="F6" s="1851"/>
      <c r="G6" s="1850" t="s">
        <v>223</v>
      </c>
      <c r="H6" s="1851"/>
      <c r="I6" s="1845"/>
      <c r="J6" s="1564"/>
      <c r="K6" s="1847"/>
      <c r="L6" s="1848"/>
      <c r="N6" s="146" t="s">
        <v>458</v>
      </c>
    </row>
    <row r="7" spans="2:14" ht="32.25" customHeight="1">
      <c r="B7" s="1417"/>
      <c r="C7" s="455" t="s">
        <v>321</v>
      </c>
      <c r="D7" s="840" t="s">
        <v>425</v>
      </c>
      <c r="E7" s="456" t="s">
        <v>321</v>
      </c>
      <c r="F7" s="450" t="s">
        <v>398</v>
      </c>
      <c r="G7" s="456" t="s">
        <v>321</v>
      </c>
      <c r="H7" s="450" t="s">
        <v>399</v>
      </c>
      <c r="I7" s="1838"/>
      <c r="J7" s="1565"/>
      <c r="K7" s="1844"/>
      <c r="L7" s="1849"/>
      <c r="N7" s="151" t="s">
        <v>464</v>
      </c>
    </row>
    <row r="8" spans="2:14" ht="21" customHeight="1">
      <c r="B8" s="300" t="s">
        <v>176</v>
      </c>
      <c r="C8" s="854">
        <f>IF(①交付申請書!C7="","",①交付申請書!C7)</f>
        <v>0</v>
      </c>
      <c r="D8" s="855" t="str">
        <f>IF('⑧1.活動計画変更（PR）'!P5=0,"",'⑧1.活動計画変更（PR）'!P5)</f>
        <v/>
      </c>
      <c r="E8" s="787">
        <f>IF(①交付申請書!D7="","",①交付申請書!D7)</f>
        <v>0</v>
      </c>
      <c r="F8" s="786" t="str">
        <f>IF('⑧1.活動計画変更（PR）'!R5=0,"",'⑧1.活動計画変更（PR）'!R5)</f>
        <v/>
      </c>
      <c r="G8" s="466">
        <f>IF(①交付申請書!E7="","",①交付申請書!E7)</f>
        <v>0</v>
      </c>
      <c r="H8" s="465" t="str">
        <f>IF('⑧1.活動計画変更（PR）'!S5=0,"",'⑧1.活動計画変更（PR）'!S5)</f>
        <v/>
      </c>
      <c r="I8" s="856">
        <f>SUM(C8,E8,G8)</f>
        <v>0</v>
      </c>
      <c r="J8" s="857">
        <f>SUM(D8,F8,H8)</f>
        <v>0</v>
      </c>
      <c r="K8" s="841"/>
      <c r="L8" s="842"/>
      <c r="N8" s="152"/>
    </row>
    <row r="9" spans="2:14" ht="21" customHeight="1">
      <c r="B9" s="1052" t="s">
        <v>683</v>
      </c>
      <c r="C9" s="1079">
        <f>IF(①交付申請書!C8="","",①交付申請書!C8)</f>
        <v>0</v>
      </c>
      <c r="D9" s="1080" t="str">
        <f>IF('⑧1.活動計画変更（販促）'!P5=0,"",'⑧1.活動計画変更（販促）'!P5)</f>
        <v/>
      </c>
      <c r="E9" s="1071">
        <f>IF(①交付申請書!D8="","",①交付申請書!D8)</f>
        <v>0</v>
      </c>
      <c r="F9" s="1070" t="str">
        <f>IF('⑧1.活動計画変更（販促）'!R5=0,"",'⑧1.活動計画変更（販促）'!R5)</f>
        <v/>
      </c>
      <c r="G9" s="1046">
        <f>IF(①交付申請書!E8="","",①交付申請書!E8)</f>
        <v>0</v>
      </c>
      <c r="H9" s="1045" t="str">
        <f>IF('⑧1.活動計画変更（販促）'!S5=0,"",'⑧1.活動計画変更（販促）'!S5)</f>
        <v/>
      </c>
      <c r="I9" s="1081">
        <f t="shared" ref="I9:I10" si="0">SUM(C9,E9,G9)</f>
        <v>0</v>
      </c>
      <c r="J9" s="1082">
        <f t="shared" ref="J9:J10" si="1">SUM(D9,F9,H9)</f>
        <v>0</v>
      </c>
      <c r="K9" s="1083"/>
      <c r="L9" s="1084"/>
      <c r="N9" s="152"/>
    </row>
    <row r="10" spans="2:14" ht="21" customHeight="1" thickBot="1">
      <c r="B10" s="1067" t="s">
        <v>684</v>
      </c>
      <c r="C10" s="858">
        <f>IF(①交付申請書!C9="","",①交付申請書!C9)</f>
        <v>0</v>
      </c>
      <c r="D10" s="859" t="str">
        <f>IF('⑧2.変更活動積算内訳（戦略）'!M6=0,"",'⑧2.変更活動積算内訳（戦略）'!M6)</f>
        <v/>
      </c>
      <c r="E10" s="792">
        <f>IF(①交付申請書!D9="","",①交付申請書!D9)</f>
        <v>0</v>
      </c>
      <c r="F10" s="791" t="str">
        <f>IF('⑧2.変更活動積算内訳（戦略）'!N6=0,"",'⑧2.変更活動積算内訳（戦略）'!N6)</f>
        <v/>
      </c>
      <c r="G10" s="472">
        <f>IF(①交付申請書!E9="","",①交付申請書!E9)</f>
        <v>0</v>
      </c>
      <c r="H10" s="471" t="str">
        <f>IF('⑧2.変更活動積算内訳（戦略）'!O6=0,"",'⑧2.変更活動積算内訳（戦略）'!O6)</f>
        <v/>
      </c>
      <c r="I10" s="860">
        <f t="shared" si="0"/>
        <v>0</v>
      </c>
      <c r="J10" s="861">
        <f t="shared" si="1"/>
        <v>0</v>
      </c>
      <c r="K10" s="843"/>
      <c r="L10" s="844"/>
    </row>
    <row r="11" spans="2:14" ht="21" customHeight="1" thickTop="1" thickBot="1">
      <c r="B11" s="304" t="s">
        <v>178</v>
      </c>
      <c r="C11" s="862">
        <f t="shared" ref="C11:I11" si="2">SUM(C8:C10)</f>
        <v>0</v>
      </c>
      <c r="D11" s="863">
        <f>SUM(D8:D10)</f>
        <v>0</v>
      </c>
      <c r="E11" s="797">
        <f>SUM(E8:E10)</f>
        <v>0</v>
      </c>
      <c r="F11" s="796">
        <f t="shared" ref="F11:H11" si="3">SUM(F8:F10)</f>
        <v>0</v>
      </c>
      <c r="G11" s="478">
        <f t="shared" si="3"/>
        <v>0</v>
      </c>
      <c r="H11" s="477">
        <f t="shared" si="3"/>
        <v>0</v>
      </c>
      <c r="I11" s="864">
        <f t="shared" si="2"/>
        <v>0</v>
      </c>
      <c r="J11" s="865">
        <f>SUM(J8:J10)</f>
        <v>0</v>
      </c>
      <c r="K11" s="866" t="str">
        <f>IF(①交付申請書!G10="消費税仕入控除額","",①交付申請書!G10)</f>
        <v/>
      </c>
      <c r="L11" s="845" t="s">
        <v>179</v>
      </c>
      <c r="N11" s="306" t="s">
        <v>180</v>
      </c>
    </row>
    <row r="12" spans="2:14" ht="9.75" customHeight="1"/>
    <row r="13" spans="2:14" ht="23.25" customHeight="1">
      <c r="B13" s="307" t="s">
        <v>181</v>
      </c>
    </row>
    <row r="14" spans="2:14" ht="21" customHeight="1" thickBot="1">
      <c r="B14" s="308" t="s">
        <v>182</v>
      </c>
      <c r="D14" s="846"/>
      <c r="G14" s="175"/>
      <c r="H14" s="175"/>
      <c r="I14" s="259"/>
      <c r="J14" s="847"/>
      <c r="K14" s="259"/>
      <c r="L14" s="447" t="s">
        <v>400</v>
      </c>
    </row>
    <row r="15" spans="2:14" ht="18" customHeight="1">
      <c r="B15" s="1386" t="s">
        <v>184</v>
      </c>
      <c r="C15" s="1840" t="s">
        <v>185</v>
      </c>
      <c r="D15" s="1841"/>
      <c r="E15" s="1836" t="s">
        <v>186</v>
      </c>
      <c r="F15" s="1465" t="s">
        <v>429</v>
      </c>
      <c r="G15" s="1466"/>
      <c r="H15" s="1466"/>
      <c r="I15" s="1467"/>
      <c r="J15" s="1576" t="s">
        <v>297</v>
      </c>
      <c r="K15" s="1813"/>
      <c r="L15" s="1566"/>
    </row>
    <row r="16" spans="2:14" ht="18" customHeight="1" thickBot="1">
      <c r="B16" s="1839"/>
      <c r="C16" s="1842"/>
      <c r="D16" s="1843"/>
      <c r="E16" s="1837"/>
      <c r="F16" s="1821" t="s">
        <v>430</v>
      </c>
      <c r="G16" s="1822"/>
      <c r="H16" s="1821" t="s">
        <v>431</v>
      </c>
      <c r="I16" s="1822"/>
      <c r="J16" s="1577"/>
      <c r="K16" s="1814"/>
      <c r="L16" s="1567"/>
    </row>
    <row r="17" spans="2:12" ht="18" customHeight="1">
      <c r="B17" s="1388"/>
      <c r="C17" s="848" t="s">
        <v>321</v>
      </c>
      <c r="D17" s="849" t="s">
        <v>407</v>
      </c>
      <c r="E17" s="1838"/>
      <c r="F17" s="772" t="s">
        <v>434</v>
      </c>
      <c r="G17" s="772" t="s">
        <v>435</v>
      </c>
      <c r="H17" s="415" t="s">
        <v>434</v>
      </c>
      <c r="I17" s="415" t="s">
        <v>435</v>
      </c>
      <c r="J17" s="1819"/>
      <c r="K17" s="1578"/>
      <c r="L17" s="1568"/>
    </row>
    <row r="18" spans="2:12" ht="21" customHeight="1">
      <c r="B18" s="309" t="s">
        <v>190</v>
      </c>
      <c r="C18" s="801">
        <f>IF(C11="",0,C11)</f>
        <v>0</v>
      </c>
      <c r="D18" s="802">
        <f>IF(D11="",0,D11)</f>
        <v>0</v>
      </c>
      <c r="E18" s="787">
        <f>IF(①交付申請書!D16="",0,①交付申請書!D16)</f>
        <v>0</v>
      </c>
      <c r="F18" s="785">
        <f>IF(C18&lt;D18,D18-C18,0)</f>
        <v>0</v>
      </c>
      <c r="G18" s="867">
        <f>IF(C18&gt;D18,D18-C18,0)</f>
        <v>0</v>
      </c>
      <c r="H18" s="787">
        <f>IF(D18&gt;E18,D18-E18,0)</f>
        <v>0</v>
      </c>
      <c r="I18" s="867">
        <f>IF(D18&lt;E18,D18-E18,0)</f>
        <v>0</v>
      </c>
      <c r="J18" s="1833"/>
      <c r="K18" s="1805"/>
      <c r="L18" s="1806"/>
    </row>
    <row r="19" spans="2:12" ht="21" customHeight="1">
      <c r="B19" s="309" t="s">
        <v>191</v>
      </c>
      <c r="C19" s="801">
        <f>IF(E11="",0,E11)</f>
        <v>0</v>
      </c>
      <c r="D19" s="802">
        <f>IF(F11="",0,F11)</f>
        <v>0</v>
      </c>
      <c r="E19" s="787">
        <f>IF(①交付申請書!D17="",0,①交付申請書!D17)</f>
        <v>0</v>
      </c>
      <c r="F19" s="785">
        <f t="shared" ref="F19:F20" si="4">IF(C19&lt;D19,D19-C19,0)</f>
        <v>0</v>
      </c>
      <c r="G19" s="867">
        <f t="shared" ref="G19:G20" si="5">IF(C19&gt;D19,D19-C19,0)</f>
        <v>0</v>
      </c>
      <c r="H19" s="787">
        <f t="shared" ref="H19:H20" si="6">IF(D19&gt;E19,D19-E19,0)</f>
        <v>0</v>
      </c>
      <c r="I19" s="867">
        <f t="shared" ref="I19:I20" si="7">IF(D19&lt;E19,D19-E19,0)</f>
        <v>0</v>
      </c>
      <c r="J19" s="1833"/>
      <c r="K19" s="1805"/>
      <c r="L19" s="1806"/>
    </row>
    <row r="20" spans="2:12" ht="21" customHeight="1" thickBot="1">
      <c r="B20" s="312" t="s">
        <v>192</v>
      </c>
      <c r="C20" s="803">
        <f>IF(G11="",0,G11)</f>
        <v>0</v>
      </c>
      <c r="D20" s="804">
        <f>IF(H11="",0,H11)</f>
        <v>0</v>
      </c>
      <c r="E20" s="792">
        <f>IF(①交付申請書!D18="",0,①交付申請書!D18)</f>
        <v>0</v>
      </c>
      <c r="F20" s="790">
        <f t="shared" si="4"/>
        <v>0</v>
      </c>
      <c r="G20" s="868">
        <f t="shared" si="5"/>
        <v>0</v>
      </c>
      <c r="H20" s="792">
        <f t="shared" si="6"/>
        <v>0</v>
      </c>
      <c r="I20" s="868">
        <f t="shared" si="7"/>
        <v>0</v>
      </c>
      <c r="J20" s="1834"/>
      <c r="K20" s="1808"/>
      <c r="L20" s="1809"/>
    </row>
    <row r="21" spans="2:12" ht="21" customHeight="1" thickTop="1" thickBot="1">
      <c r="B21" s="315" t="s">
        <v>193</v>
      </c>
      <c r="C21" s="805">
        <f>SUM(C18:C20)</f>
        <v>0</v>
      </c>
      <c r="D21" s="806">
        <f t="shared" ref="D21:I21" si="8">SUM(D18:D20)</f>
        <v>0</v>
      </c>
      <c r="E21" s="797">
        <f t="shared" si="8"/>
        <v>0</v>
      </c>
      <c r="F21" s="795">
        <f t="shared" si="8"/>
        <v>0</v>
      </c>
      <c r="G21" s="869">
        <f t="shared" si="8"/>
        <v>0</v>
      </c>
      <c r="H21" s="797">
        <f t="shared" si="8"/>
        <v>0</v>
      </c>
      <c r="I21" s="869">
        <f t="shared" si="8"/>
        <v>0</v>
      </c>
      <c r="J21" s="1835"/>
      <c r="K21" s="1811"/>
      <c r="L21" s="1812"/>
    </row>
    <row r="22" spans="2:12" ht="23.25" customHeight="1" thickBot="1">
      <c r="B22" s="308" t="s">
        <v>194</v>
      </c>
      <c r="G22" s="850"/>
      <c r="H22" s="850"/>
      <c r="I22" s="851"/>
      <c r="J22" s="851"/>
      <c r="K22" s="259"/>
      <c r="L22" s="447" t="s">
        <v>400</v>
      </c>
    </row>
    <row r="23" spans="2:12" ht="18" customHeight="1">
      <c r="B23" s="1386" t="s">
        <v>184</v>
      </c>
      <c r="C23" s="1840" t="s">
        <v>185</v>
      </c>
      <c r="D23" s="1841"/>
      <c r="E23" s="1836" t="s">
        <v>186</v>
      </c>
      <c r="F23" s="1465" t="s">
        <v>429</v>
      </c>
      <c r="G23" s="1466"/>
      <c r="H23" s="1466"/>
      <c r="I23" s="1467"/>
      <c r="J23" s="1576" t="s">
        <v>297</v>
      </c>
      <c r="K23" s="1813"/>
      <c r="L23" s="1566"/>
    </row>
    <row r="24" spans="2:12" ht="18" customHeight="1" thickBot="1">
      <c r="B24" s="1839"/>
      <c r="C24" s="1842"/>
      <c r="D24" s="1843"/>
      <c r="E24" s="1837"/>
      <c r="F24" s="1821" t="s">
        <v>430</v>
      </c>
      <c r="G24" s="1822"/>
      <c r="H24" s="1821" t="s">
        <v>431</v>
      </c>
      <c r="I24" s="1822"/>
      <c r="J24" s="1577"/>
      <c r="K24" s="1814"/>
      <c r="L24" s="1567"/>
    </row>
    <row r="25" spans="2:12" ht="18" customHeight="1">
      <c r="B25" s="1388"/>
      <c r="C25" s="848" t="s">
        <v>321</v>
      </c>
      <c r="D25" s="849" t="s">
        <v>407</v>
      </c>
      <c r="E25" s="1838"/>
      <c r="F25" s="415" t="s">
        <v>434</v>
      </c>
      <c r="G25" s="415" t="s">
        <v>435</v>
      </c>
      <c r="H25" s="415" t="s">
        <v>434</v>
      </c>
      <c r="I25" s="415" t="s">
        <v>435</v>
      </c>
      <c r="J25" s="1578"/>
      <c r="K25" s="1578"/>
      <c r="L25" s="1568"/>
    </row>
    <row r="26" spans="2:12" ht="21" customHeight="1">
      <c r="B26" s="309" t="s">
        <v>190</v>
      </c>
      <c r="C26" s="801">
        <f>IF(①交付申請書!C23="",0,①交付申請書!C23)</f>
        <v>0</v>
      </c>
      <c r="D26" s="802">
        <f>IF(D11="",0,D11)</f>
        <v>0</v>
      </c>
      <c r="E26" s="787">
        <f>IF(①交付申請書!D23="",0,①交付申請書!D23)</f>
        <v>0</v>
      </c>
      <c r="F26" s="785">
        <f>IF(C26&lt;D26,D26-C26,0)</f>
        <v>0</v>
      </c>
      <c r="G26" s="867">
        <f>IF(C26&gt;D26,D26-C26,0)</f>
        <v>0</v>
      </c>
      <c r="H26" s="787">
        <f>IF(D26&gt;E26,D26-E26,0)</f>
        <v>0</v>
      </c>
      <c r="I26" s="867">
        <f>IF(D26&lt;E26,D26-E26,0)</f>
        <v>0</v>
      </c>
      <c r="J26" s="1805"/>
      <c r="K26" s="1805"/>
      <c r="L26" s="1806"/>
    </row>
    <row r="27" spans="2:12" ht="21" customHeight="1">
      <c r="B27" s="309" t="s">
        <v>191</v>
      </c>
      <c r="C27" s="801">
        <f>IF(①交付申請書!C24="",0,①交付申請書!C24)</f>
        <v>0</v>
      </c>
      <c r="D27" s="802">
        <f>IF(F11="",0,F11)</f>
        <v>0</v>
      </c>
      <c r="E27" s="787">
        <f>IF(①交付申請書!D24="",0,①交付申請書!D24)</f>
        <v>0</v>
      </c>
      <c r="F27" s="785">
        <f t="shared" ref="F27:F28" si="9">IF(C27&lt;D27,D27-C27,0)</f>
        <v>0</v>
      </c>
      <c r="G27" s="867">
        <f t="shared" ref="G27:G28" si="10">IF(C27&gt;D27,D27-C27,0)</f>
        <v>0</v>
      </c>
      <c r="H27" s="787">
        <f t="shared" ref="H27:H28" si="11">IF(D27&gt;E27,D27-E27,0)</f>
        <v>0</v>
      </c>
      <c r="I27" s="867">
        <f t="shared" ref="I27:I28" si="12">IF(D27&lt;E27,D27-E27,0)</f>
        <v>0</v>
      </c>
      <c r="J27" s="1805"/>
      <c r="K27" s="1805"/>
      <c r="L27" s="1806"/>
    </row>
    <row r="28" spans="2:12" ht="21" customHeight="1" thickBot="1">
      <c r="B28" s="312" t="s">
        <v>192</v>
      </c>
      <c r="C28" s="803">
        <f>IF(①交付申請書!C25="",0,①交付申請書!C25)</f>
        <v>0</v>
      </c>
      <c r="D28" s="804">
        <f>IF(H11="",0,H11)</f>
        <v>0</v>
      </c>
      <c r="E28" s="792">
        <f>IF(①交付申請書!D25="",0,①交付申請書!D25)</f>
        <v>0</v>
      </c>
      <c r="F28" s="790">
        <f t="shared" si="9"/>
        <v>0</v>
      </c>
      <c r="G28" s="868">
        <f t="shared" si="10"/>
        <v>0</v>
      </c>
      <c r="H28" s="792">
        <f t="shared" si="11"/>
        <v>0</v>
      </c>
      <c r="I28" s="868">
        <f t="shared" si="12"/>
        <v>0</v>
      </c>
      <c r="J28" s="1808"/>
      <c r="K28" s="1808"/>
      <c r="L28" s="1809"/>
    </row>
    <row r="29" spans="2:12" ht="21" customHeight="1" thickTop="1" thickBot="1">
      <c r="B29" s="315" t="s">
        <v>193</v>
      </c>
      <c r="C29" s="805">
        <f t="shared" ref="C29:I29" si="13">SUM(C26:C28)</f>
        <v>0</v>
      </c>
      <c r="D29" s="806">
        <f t="shared" si="13"/>
        <v>0</v>
      </c>
      <c r="E29" s="797">
        <f t="shared" si="13"/>
        <v>0</v>
      </c>
      <c r="F29" s="869">
        <f t="shared" si="13"/>
        <v>0</v>
      </c>
      <c r="G29" s="869">
        <f t="shared" si="13"/>
        <v>0</v>
      </c>
      <c r="H29" s="869">
        <f t="shared" si="13"/>
        <v>0</v>
      </c>
      <c r="I29" s="869">
        <f t="shared" si="13"/>
        <v>0</v>
      </c>
      <c r="J29" s="1811"/>
      <c r="K29" s="1811"/>
      <c r="L29" s="1812"/>
    </row>
    <row r="30" spans="2:12" ht="14.25" customHeight="1" thickBot="1">
      <c r="B30" s="317"/>
      <c r="C30" s="318"/>
      <c r="D30" s="318"/>
      <c r="E30" s="318"/>
      <c r="F30" s="318"/>
      <c r="G30" s="319"/>
      <c r="H30" s="319"/>
    </row>
    <row r="31" spans="2:12" ht="21" customHeight="1" thickBot="1">
      <c r="B31" s="320" t="s">
        <v>196</v>
      </c>
      <c r="C31" s="321"/>
      <c r="D31" s="1816" t="str">
        <f>IF(①交付申請書!D28="日付を入力してください","",①交付申請書!D28)</f>
        <v/>
      </c>
      <c r="E31" s="1817"/>
      <c r="F31" s="852"/>
      <c r="H31" s="853"/>
    </row>
    <row r="32" spans="2:12" ht="9.75" customHeight="1"/>
    <row r="33" ht="21" customHeight="1"/>
  </sheetData>
  <sheetProtection algorithmName="SHA-512" hashValue="pD4RG7xgRHLlo+Q9KHuZUPLdEna/9jMK7fvsPAX+PHo1bgFeZqjfHAHNLPBJNJ6k/HwQ0p4LhdH0FdcbycEp3Q==" saltValue="YXqHWtDQNm6Y6MCw1AE9kg==" spinCount="100000" sheet="1" formatCells="0" formatColumns="0" formatRows="0"/>
  <mergeCells count="31">
    <mergeCell ref="J15:L17"/>
    <mergeCell ref="B5:B7"/>
    <mergeCell ref="C5:H5"/>
    <mergeCell ref="I5:I7"/>
    <mergeCell ref="J5:J7"/>
    <mergeCell ref="K5:L7"/>
    <mergeCell ref="C6:D6"/>
    <mergeCell ref="E6:F6"/>
    <mergeCell ref="G6:H6"/>
    <mergeCell ref="B15:B17"/>
    <mergeCell ref="C15:D16"/>
    <mergeCell ref="F15:I15"/>
    <mergeCell ref="F16:G16"/>
    <mergeCell ref="H16:I16"/>
    <mergeCell ref="E15:E17"/>
    <mergeCell ref="B23:B25"/>
    <mergeCell ref="C23:D24"/>
    <mergeCell ref="F23:I23"/>
    <mergeCell ref="F24:G24"/>
    <mergeCell ref="H24:I24"/>
    <mergeCell ref="J27:L27"/>
    <mergeCell ref="J28:L28"/>
    <mergeCell ref="J29:L29"/>
    <mergeCell ref="D31:E31"/>
    <mergeCell ref="J18:L18"/>
    <mergeCell ref="J19:L19"/>
    <mergeCell ref="J20:L20"/>
    <mergeCell ref="J21:L21"/>
    <mergeCell ref="J26:L26"/>
    <mergeCell ref="E23:E25"/>
    <mergeCell ref="J23:L25"/>
  </mergeCells>
  <phoneticPr fontId="1"/>
  <conditionalFormatting sqref="L11">
    <cfRule type="containsText" dxfId="13" priority="4" operator="containsText" text="消費税仕入控除額">
      <formula>NOT(ISERROR(SEARCH("消費税仕入控除額",L11)))</formula>
    </cfRule>
  </conditionalFormatting>
  <conditionalFormatting sqref="K11">
    <cfRule type="containsText" dxfId="12" priority="3" operator="containsText" text="消費税仕入控除額">
      <formula>NOT(ISERROR(SEARCH("消費税仕入控除額",K11)))</formula>
    </cfRule>
  </conditionalFormatting>
  <conditionalFormatting sqref="D31:E31">
    <cfRule type="notContainsText" dxfId="11" priority="1" operator="notContains" text="入力">
      <formula>ISERROR(SEARCH("入力",D31))</formula>
    </cfRule>
    <cfRule type="beginsWith" dxfId="10" priority="2" operator="beginsWith" text="入力してください">
      <formula>LEFT(D31,LEN("入力してください"))="入力してください"</formula>
    </cfRule>
  </conditionalFormatting>
  <dataValidations count="3">
    <dataValidation allowBlank="1" showInputMessage="1" showErrorMessage="1" prompt="西暦で入力してください。_x000a_例：2021/2/28" sqref="H31"/>
    <dataValidation type="list" allowBlank="1" showInputMessage="1" showErrorMessage="1" sqref="L11">
      <formula1>"消費税仕入控除額,該当なし,含税額"</formula1>
    </dataValidation>
    <dataValidation allowBlank="1" showInputMessage="1" showErrorMessage="1" promptTitle="西暦で入力してください。" prompt="例：2022/3/1" sqref="D31:E31"/>
  </dataValidations>
  <pageMargins left="0.59055118110236227" right="0.39370078740157483" top="0.74803149606299213" bottom="0.35433070866141736" header="0.31496062992125984" footer="0.15748031496062992"/>
  <pageSetup paperSize="9" scale="79" fitToHeight="0" orientation="landscape" r:id="rId1"/>
  <headerFooter>
    <oddHeader>&amp;L様式８（別添２）</oddHeader>
    <oddFooter>&amp;C&amp;"ＭＳ Ｐゴシック,標準"&amp;10&amp;P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O30"/>
  <sheetViews>
    <sheetView view="pageBreakPreview" zoomScaleNormal="100" zoomScaleSheetLayoutView="100" workbookViewId="0">
      <selection activeCell="E10" sqref="E10"/>
    </sheetView>
  </sheetViews>
  <sheetFormatPr defaultRowHeight="14.25"/>
  <cols>
    <col min="1" max="1" width="1.625" style="13" customWidth="1"/>
    <col min="2" max="2" width="12.625" style="13" customWidth="1"/>
    <col min="3" max="3" width="8.75" style="13" customWidth="1"/>
    <col min="4" max="4" width="5.875" style="13" customWidth="1"/>
    <col min="5" max="5" width="9.875" style="13" customWidth="1"/>
    <col min="6" max="6" width="6" style="13" customWidth="1"/>
    <col min="7" max="8" width="9.875" style="13" customWidth="1"/>
    <col min="9" max="9" width="14.625" style="13" customWidth="1"/>
    <col min="10" max="10" width="18.75" style="13" customWidth="1"/>
    <col min="11" max="12" width="9.875" style="13" customWidth="1"/>
    <col min="13" max="13" width="12.875" style="13" customWidth="1"/>
    <col min="14" max="14" width="3.125" style="13" customWidth="1"/>
    <col min="15" max="15" width="1.625" style="13" customWidth="1"/>
    <col min="16" max="16384" width="9" style="13"/>
  </cols>
  <sheetData>
    <row r="1" spans="2:15" ht="9" customHeight="1"/>
    <row r="2" spans="2:15" ht="23.25" customHeight="1">
      <c r="B2" s="1112" t="s">
        <v>4</v>
      </c>
      <c r="C2" s="1112"/>
      <c r="D2" s="1112"/>
      <c r="E2" s="1112"/>
      <c r="F2" s="1112"/>
      <c r="G2" s="1112"/>
      <c r="H2" s="1112"/>
      <c r="I2" s="1112"/>
      <c r="J2" s="1112"/>
      <c r="K2" s="1112"/>
      <c r="L2" s="1112"/>
      <c r="M2" s="1112"/>
      <c r="N2" s="31"/>
      <c r="O2" s="26"/>
    </row>
    <row r="3" spans="2:15" s="29" customFormat="1" ht="10.5" customHeight="1">
      <c r="B3" s="19"/>
      <c r="C3" s="19"/>
      <c r="D3" s="19"/>
      <c r="E3" s="19"/>
      <c r="F3" s="19"/>
      <c r="G3" s="19"/>
      <c r="O3" s="19"/>
    </row>
    <row r="4" spans="2:15" s="29" customFormat="1" ht="18" customHeight="1">
      <c r="B4" s="60"/>
      <c r="C4" s="32"/>
      <c r="D4" s="33"/>
      <c r="E4" s="33"/>
      <c r="F4" s="33"/>
      <c r="G4" s="33"/>
      <c r="H4" s="33"/>
      <c r="I4" s="33"/>
      <c r="J4" s="33"/>
      <c r="K4" s="1110" t="s">
        <v>5</v>
      </c>
      <c r="L4" s="1110" t="s">
        <v>6</v>
      </c>
      <c r="M4" s="1110" t="s">
        <v>7</v>
      </c>
      <c r="O4" s="19"/>
    </row>
    <row r="5" spans="2:15" s="29" customFormat="1" ht="18" customHeight="1">
      <c r="B5" s="61"/>
      <c r="C5" s="35"/>
      <c r="D5" s="34"/>
      <c r="E5" s="34"/>
      <c r="F5" s="34"/>
      <c r="G5" s="34"/>
      <c r="H5" s="34"/>
      <c r="I5" s="34"/>
      <c r="J5" s="36"/>
      <c r="K5" s="1111"/>
      <c r="L5" s="1111"/>
      <c r="M5" s="1111"/>
      <c r="O5" s="19"/>
    </row>
    <row r="6" spans="2:15" s="29" customFormat="1" ht="27.75" customHeight="1">
      <c r="B6" s="67" t="s">
        <v>575</v>
      </c>
      <c r="C6" s="59" t="s">
        <v>577</v>
      </c>
      <c r="D6" s="83"/>
      <c r="E6" s="83"/>
      <c r="F6" s="69"/>
      <c r="G6" s="46"/>
      <c r="H6" s="46"/>
      <c r="I6" s="88"/>
      <c r="J6" s="46"/>
      <c r="K6" s="47"/>
      <c r="L6" s="47"/>
      <c r="M6" s="47"/>
      <c r="N6" s="19"/>
      <c r="O6" s="19"/>
    </row>
    <row r="7" spans="2:15" s="29" customFormat="1" ht="27.75" customHeight="1">
      <c r="B7" s="62" t="s">
        <v>576</v>
      </c>
      <c r="C7" s="129" t="s">
        <v>44</v>
      </c>
      <c r="D7" s="90" t="s">
        <v>17</v>
      </c>
      <c r="E7" s="59" t="s">
        <v>706</v>
      </c>
      <c r="F7" s="83"/>
      <c r="G7" s="83"/>
      <c r="H7" s="40"/>
      <c r="I7" s="40"/>
      <c r="J7" s="46"/>
      <c r="K7" s="47"/>
      <c r="L7" s="47"/>
      <c r="M7" s="47"/>
      <c r="N7" s="19"/>
      <c r="O7" s="19"/>
    </row>
    <row r="8" spans="2:15" s="29" customFormat="1" ht="27.75" customHeight="1">
      <c r="B8" s="63"/>
      <c r="C8" s="1085"/>
      <c r="D8" s="132" t="s">
        <v>19</v>
      </c>
      <c r="E8" s="1025" t="s">
        <v>707</v>
      </c>
      <c r="F8" s="133"/>
      <c r="G8" s="133"/>
      <c r="H8" s="40"/>
      <c r="I8" s="40"/>
      <c r="J8" s="119"/>
      <c r="K8" s="47"/>
      <c r="L8" s="47"/>
      <c r="M8" s="47"/>
      <c r="N8" s="19"/>
      <c r="O8" s="19"/>
    </row>
    <row r="9" spans="2:15" s="29" customFormat="1" ht="27.75" customHeight="1">
      <c r="B9" s="63"/>
      <c r="C9" s="1086"/>
      <c r="D9" s="132" t="s">
        <v>686</v>
      </c>
      <c r="E9" s="1103" t="s">
        <v>936</v>
      </c>
      <c r="F9" s="133"/>
      <c r="G9" s="133"/>
      <c r="H9" s="40"/>
      <c r="I9" s="40"/>
      <c r="J9" s="34"/>
      <c r="K9" s="47"/>
      <c r="L9" s="47"/>
      <c r="M9" s="47"/>
      <c r="N9" s="19"/>
      <c r="O9" s="19"/>
    </row>
    <row r="10" spans="2:15" s="29" customFormat="1" ht="27.75" customHeight="1">
      <c r="B10" s="63"/>
      <c r="C10" s="129" t="s">
        <v>46</v>
      </c>
      <c r="D10" s="90" t="s">
        <v>17</v>
      </c>
      <c r="E10" s="59" t="s">
        <v>643</v>
      </c>
      <c r="F10" s="83"/>
      <c r="G10" s="83"/>
      <c r="H10" s="134"/>
      <c r="I10" s="134"/>
      <c r="J10" s="34"/>
      <c r="K10" s="47"/>
      <c r="L10" s="47"/>
      <c r="M10" s="47"/>
      <c r="N10" s="19"/>
      <c r="O10" s="19"/>
    </row>
    <row r="11" spans="2:15" s="29" customFormat="1" ht="27.75" customHeight="1">
      <c r="B11" s="63"/>
      <c r="C11" s="131"/>
      <c r="D11" s="132" t="s">
        <v>19</v>
      </c>
      <c r="E11" s="1025" t="s">
        <v>708</v>
      </c>
      <c r="F11" s="133"/>
      <c r="G11" s="133"/>
      <c r="H11" s="133"/>
      <c r="I11" s="40"/>
      <c r="J11" s="119"/>
      <c r="K11" s="47"/>
      <c r="L11" s="47"/>
      <c r="M11" s="47"/>
      <c r="N11" s="19"/>
      <c r="O11" s="19"/>
    </row>
    <row r="12" spans="2:15" s="29" customFormat="1" ht="27.75" customHeight="1">
      <c r="B12" s="63"/>
      <c r="C12" s="129" t="s">
        <v>50</v>
      </c>
      <c r="D12" s="90" t="s">
        <v>17</v>
      </c>
      <c r="E12" s="59" t="s">
        <v>644</v>
      </c>
      <c r="F12" s="83"/>
      <c r="G12" s="83"/>
      <c r="H12" s="83"/>
      <c r="I12" s="40"/>
      <c r="J12" s="34"/>
      <c r="K12" s="47"/>
      <c r="L12" s="47"/>
      <c r="M12" s="47"/>
      <c r="N12" s="19"/>
      <c r="O12" s="19"/>
    </row>
    <row r="13" spans="2:15" s="29" customFormat="1" ht="27.75" customHeight="1">
      <c r="B13" s="63"/>
      <c r="C13" s="131"/>
      <c r="D13" s="132" t="s">
        <v>19</v>
      </c>
      <c r="E13" s="1025" t="s">
        <v>709</v>
      </c>
      <c r="F13" s="133"/>
      <c r="G13" s="133"/>
      <c r="H13" s="133"/>
      <c r="I13" s="134"/>
      <c r="J13" s="119"/>
      <c r="K13" s="47"/>
      <c r="L13" s="47"/>
      <c r="M13" s="47"/>
      <c r="O13" s="19"/>
    </row>
    <row r="14" spans="2:15" s="29" customFormat="1" ht="27.75" customHeight="1">
      <c r="B14" s="63"/>
      <c r="C14" s="129" t="s">
        <v>494</v>
      </c>
      <c r="D14" s="90" t="s">
        <v>17</v>
      </c>
      <c r="E14" s="59" t="s">
        <v>645</v>
      </c>
      <c r="F14" s="83"/>
      <c r="G14" s="83"/>
      <c r="H14" s="83"/>
      <c r="I14" s="134"/>
      <c r="J14" s="34"/>
      <c r="K14" s="47"/>
      <c r="L14" s="47"/>
      <c r="M14" s="47"/>
      <c r="N14" s="19"/>
      <c r="O14" s="19"/>
    </row>
    <row r="15" spans="2:15" s="29" customFormat="1" ht="27.75" customHeight="1">
      <c r="B15" s="63"/>
      <c r="C15" s="1085"/>
      <c r="D15" s="132" t="s">
        <v>19</v>
      </c>
      <c r="E15" s="1025" t="s">
        <v>710</v>
      </c>
      <c r="F15" s="133"/>
      <c r="G15" s="133"/>
      <c r="H15" s="133"/>
      <c r="I15" s="40"/>
      <c r="J15" s="46"/>
      <c r="K15" s="47"/>
      <c r="L15" s="47"/>
      <c r="M15" s="47"/>
      <c r="N15" s="19"/>
      <c r="O15" s="19"/>
    </row>
    <row r="16" spans="2:15" s="29" customFormat="1" ht="27.75" customHeight="1">
      <c r="B16" s="61"/>
      <c r="C16" s="131"/>
      <c r="D16" s="1100"/>
      <c r="E16" s="1101"/>
      <c r="F16" s="1101"/>
      <c r="G16" s="1101"/>
      <c r="H16" s="1101"/>
      <c r="I16" s="1101"/>
      <c r="J16" s="1102"/>
      <c r="K16" s="47"/>
      <c r="L16" s="47"/>
      <c r="M16" s="47"/>
      <c r="N16" s="19"/>
      <c r="O16" s="19"/>
    </row>
    <row r="17" spans="2:15" s="29" customFormat="1" ht="17.25" customHeight="1">
      <c r="B17" s="19"/>
      <c r="C17" s="19"/>
      <c r="D17" s="53"/>
      <c r="E17" s="19"/>
      <c r="F17" s="19"/>
      <c r="G17" s="19"/>
      <c r="H17" s="19"/>
      <c r="I17" s="19"/>
      <c r="J17" s="19"/>
      <c r="K17" s="19"/>
      <c r="L17" s="19"/>
      <c r="M17" s="19"/>
      <c r="N17" s="19"/>
      <c r="O17" s="19"/>
    </row>
    <row r="18" spans="2:15" s="29" customFormat="1" ht="9.75" customHeight="1">
      <c r="B18" s="19"/>
      <c r="C18" s="19"/>
      <c r="D18" s="19"/>
      <c r="E18" s="19"/>
      <c r="F18" s="19"/>
      <c r="G18" s="19"/>
      <c r="H18" s="19"/>
      <c r="I18" s="19"/>
      <c r="J18" s="19"/>
      <c r="K18" s="19"/>
      <c r="L18" s="19"/>
      <c r="M18" s="19"/>
      <c r="N18" s="19"/>
      <c r="O18" s="19"/>
    </row>
    <row r="19" spans="2:15" s="29" customFormat="1" ht="19.5" customHeight="1">
      <c r="B19" s="9" t="s">
        <v>433</v>
      </c>
      <c r="C19" s="19"/>
      <c r="D19" s="19"/>
      <c r="E19" s="19"/>
      <c r="F19" s="19"/>
      <c r="G19" s="19"/>
      <c r="H19" s="19"/>
      <c r="I19" s="19"/>
      <c r="J19" s="19"/>
      <c r="K19" s="19"/>
      <c r="L19" s="19"/>
      <c r="M19" s="19"/>
      <c r="N19" s="19"/>
      <c r="O19" s="19"/>
    </row>
    <row r="20" spans="2:15" s="29" customFormat="1" ht="19.5" customHeight="1">
      <c r="B20" s="27"/>
      <c r="C20" s="27"/>
      <c r="D20" s="27"/>
      <c r="E20" s="27"/>
      <c r="F20" s="27"/>
      <c r="G20" s="27"/>
      <c r="H20" s="27"/>
      <c r="I20" s="27"/>
      <c r="J20" s="27"/>
      <c r="K20" s="27"/>
      <c r="L20" s="27"/>
      <c r="M20" s="27"/>
      <c r="N20" s="27"/>
      <c r="O20" s="19"/>
    </row>
    <row r="21" spans="2:15" s="29" customFormat="1" ht="19.5" customHeight="1">
      <c r="B21" s="27"/>
      <c r="C21" s="27"/>
      <c r="D21" s="27"/>
      <c r="E21" s="27"/>
      <c r="F21" s="27"/>
      <c r="G21" s="27"/>
      <c r="H21" s="27"/>
      <c r="I21" s="27"/>
      <c r="J21" s="27"/>
      <c r="K21" s="27"/>
      <c r="L21" s="27"/>
      <c r="M21" s="27"/>
      <c r="N21" s="27"/>
      <c r="O21" s="19"/>
    </row>
    <row r="22" spans="2:15" s="29" customFormat="1" ht="19.5" customHeight="1">
      <c r="B22" s="27"/>
      <c r="C22" s="27"/>
      <c r="D22" s="27"/>
      <c r="E22" s="27"/>
      <c r="F22" s="27"/>
      <c r="G22" s="27"/>
      <c r="H22" s="27"/>
      <c r="I22" s="27"/>
      <c r="J22" s="27"/>
      <c r="K22" s="27"/>
      <c r="L22" s="27"/>
      <c r="M22" s="27"/>
      <c r="N22" s="27"/>
      <c r="O22" s="19"/>
    </row>
    <row r="23" spans="2:15" ht="19.5" customHeight="1">
      <c r="B23" s="95"/>
      <c r="C23" s="95"/>
      <c r="D23" s="95"/>
      <c r="E23" s="95"/>
      <c r="F23" s="95"/>
      <c r="G23" s="95"/>
      <c r="H23" s="95"/>
      <c r="I23" s="95"/>
      <c r="J23" s="95"/>
      <c r="K23" s="95"/>
      <c r="L23" s="95"/>
      <c r="M23" s="95"/>
      <c r="N23" s="95"/>
      <c r="O23" s="28"/>
    </row>
    <row r="24" spans="2:15" ht="19.5" customHeight="1">
      <c r="B24" s="95"/>
      <c r="C24" s="95"/>
      <c r="D24" s="95"/>
      <c r="E24" s="95"/>
      <c r="F24" s="95"/>
      <c r="G24" s="95"/>
      <c r="H24" s="95"/>
      <c r="I24" s="95"/>
      <c r="J24" s="95"/>
      <c r="K24" s="95"/>
      <c r="L24" s="95"/>
      <c r="M24" s="95"/>
      <c r="N24" s="95"/>
      <c r="O24" s="28"/>
    </row>
    <row r="25" spans="2:15" ht="19.5" customHeight="1">
      <c r="B25" s="95"/>
      <c r="C25" s="95"/>
      <c r="D25" s="95"/>
      <c r="E25" s="95"/>
      <c r="F25" s="95"/>
      <c r="G25" s="95"/>
      <c r="H25" s="95"/>
      <c r="I25" s="95"/>
      <c r="J25" s="95"/>
      <c r="K25" s="95"/>
      <c r="L25" s="95"/>
      <c r="M25" s="95"/>
      <c r="N25" s="95"/>
      <c r="O25" s="28"/>
    </row>
    <row r="26" spans="2:15" ht="19.5" customHeight="1">
      <c r="B26" s="95"/>
      <c r="C26" s="95"/>
      <c r="D26" s="95"/>
      <c r="E26" s="95"/>
      <c r="F26" s="95"/>
      <c r="G26" s="95"/>
      <c r="H26" s="95"/>
      <c r="I26" s="95"/>
      <c r="J26" s="95"/>
      <c r="K26" s="95"/>
      <c r="L26" s="95"/>
      <c r="M26" s="95"/>
      <c r="N26" s="95"/>
      <c r="O26" s="28"/>
    </row>
    <row r="27" spans="2:15" ht="19.5" customHeight="1">
      <c r="B27" s="95"/>
      <c r="C27" s="95"/>
      <c r="D27" s="95"/>
      <c r="E27" s="95"/>
      <c r="F27" s="95"/>
      <c r="G27" s="95"/>
      <c r="H27" s="95"/>
      <c r="I27" s="28"/>
      <c r="O27" s="28"/>
    </row>
    <row r="28" spans="2:15" ht="18.75" customHeight="1">
      <c r="B28" s="95"/>
      <c r="C28" s="95"/>
      <c r="D28" s="95"/>
      <c r="E28" s="95"/>
      <c r="F28" s="95"/>
      <c r="G28" s="95"/>
      <c r="H28" s="95"/>
      <c r="I28" s="28"/>
    </row>
    <row r="29" spans="2:15" ht="18.75" customHeight="1">
      <c r="B29" s="95"/>
      <c r="C29" s="95"/>
      <c r="D29" s="95"/>
      <c r="E29" s="95"/>
      <c r="F29" s="95"/>
      <c r="G29" s="95"/>
      <c r="H29" s="95"/>
      <c r="I29" s="28"/>
    </row>
    <row r="30" spans="2:15" ht="18.75" customHeight="1"/>
  </sheetData>
  <mergeCells count="4">
    <mergeCell ref="B2:M2"/>
    <mergeCell ref="K4:K5"/>
    <mergeCell ref="L4:L5"/>
    <mergeCell ref="M4:M5"/>
  </mergeCells>
  <phoneticPr fontId="1"/>
  <hyperlinks>
    <hyperlink ref="B19" location="はじめに!A1" display="★目的別使用申請様式チャート図に戻る"/>
    <hyperlink ref="C6:E6" location="様式⑨事業成果!A1" display="Ⅰ.事業成果報告書"/>
    <hyperlink ref="D7:I7" location="'⑨1.活動内容（PR）'!A1" display="(1)"/>
    <hyperlink ref="D8:I8" location="'⑨1.活動内容（販促）'!A1" display="(2)"/>
    <hyperlink ref="D10:I10" location="'⑨2.目標と成果（PR）'!A1" display="(1)"/>
    <hyperlink ref="D11:I11" location="'⑨2.目標と成果（販促）'!A1" display="(2)"/>
    <hyperlink ref="D12:I12" location="'⑨3.評価分析（PR）'!A1" display="(1)"/>
    <hyperlink ref="D13:I13" location="'⑨3.評価分析（販促）'!A1" display="(2)"/>
    <hyperlink ref="D14:I14" location="'⑨4.活動方針（PR）'!A1" display="(1)"/>
    <hyperlink ref="D15:I15" location="'⑨4.活動方針（販促）'!A1" display="(2)"/>
    <hyperlink ref="D9:I9" location="'⑨1.活動内容（戦略）'!A1" display="(3)"/>
    <hyperlink ref="C6:D6" location="様式⑨事業成果!A1" display="Ⅰ.事業成果報告書"/>
    <hyperlink ref="D7:H7" location="'⑨1.活動内容（PR）'!A1" display="(1)"/>
  </hyperlinks>
  <pageMargins left="0.59055118110236227" right="0.39370078740157483" top="0.74803149606299213" bottom="0.23622047244094491" header="0.31496062992125984" footer="0.15748031496062992"/>
  <pageSetup paperSize="9" scale="94" orientation="landscape" horizontalDpi="300" verticalDpi="300" r:id="rId1"/>
  <headerFooter>
    <oddHeader>&amp;L様式９　チェックリスト</oddHeader>
  </headerFooter>
  <rowBreaks count="1" manualBreakCount="1">
    <brk id="17" max="13" man="1"/>
  </rowBreaks>
  <colBreaks count="1" manualBreakCount="1">
    <brk id="14" max="53"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O42"/>
  <sheetViews>
    <sheetView view="pageBreakPreview" zoomScaleNormal="100" zoomScaleSheetLayoutView="100" workbookViewId="0"/>
  </sheetViews>
  <sheetFormatPr defaultRowHeight="15.75"/>
  <cols>
    <col min="1" max="1" width="1.625" style="344" customWidth="1"/>
    <col min="2" max="2" width="4.875" style="344" customWidth="1"/>
    <col min="3" max="3" width="10.625" style="344" customWidth="1"/>
    <col min="4" max="4" width="10.75" style="344" customWidth="1"/>
    <col min="5" max="5" width="9" style="344" customWidth="1"/>
    <col min="6" max="6" width="6.625" style="344" customWidth="1"/>
    <col min="7" max="7" width="9.375" style="344" customWidth="1"/>
    <col min="8" max="8" width="10.625" style="344" customWidth="1"/>
    <col min="9" max="9" width="16.625" style="344" customWidth="1"/>
    <col min="10" max="10" width="14" style="344" customWidth="1"/>
    <col min="11" max="11" width="12.75" style="344" customWidth="1"/>
    <col min="12" max="13" width="9.875" style="344" customWidth="1"/>
    <col min="14" max="14" width="9" style="344"/>
    <col min="15" max="15" width="1.625" style="344" customWidth="1"/>
    <col min="16" max="16384" width="9" style="344"/>
  </cols>
  <sheetData>
    <row r="1" spans="2:15" ht="9" customHeight="1"/>
    <row r="2" spans="2:15" ht="19.5" customHeight="1">
      <c r="B2" s="580"/>
      <c r="C2" s="345"/>
      <c r="D2" s="345"/>
      <c r="E2" s="345"/>
      <c r="F2" s="345"/>
      <c r="G2" s="345"/>
      <c r="H2" s="345"/>
      <c r="O2" s="345"/>
    </row>
    <row r="3" spans="2:15" ht="22.5" customHeight="1">
      <c r="L3" s="1626" t="s">
        <v>57</v>
      </c>
      <c r="M3" s="1626"/>
      <c r="O3" s="345"/>
    </row>
    <row r="4" spans="2:15" ht="22.5" customHeight="1">
      <c r="B4" s="345"/>
      <c r="C4" s="345"/>
      <c r="D4" s="345"/>
      <c r="E4" s="345"/>
      <c r="F4" s="345"/>
      <c r="G4" s="345"/>
      <c r="H4" s="345"/>
      <c r="I4" s="345"/>
      <c r="J4" s="345"/>
      <c r="K4" s="345"/>
      <c r="L4" s="345"/>
      <c r="M4" s="345"/>
      <c r="O4" s="345"/>
    </row>
    <row r="5" spans="2:15" ht="22.5" customHeight="1">
      <c r="B5" s="346" t="s">
        <v>58</v>
      </c>
      <c r="C5" s="345"/>
      <c r="D5" s="345"/>
      <c r="E5" s="345"/>
      <c r="F5" s="345"/>
      <c r="G5" s="345"/>
      <c r="H5" s="345"/>
      <c r="I5" s="345"/>
      <c r="J5" s="345"/>
      <c r="K5" s="345"/>
      <c r="L5" s="345"/>
      <c r="M5" s="345"/>
      <c r="O5" s="345"/>
    </row>
    <row r="6" spans="2:15" ht="22.5" customHeight="1">
      <c r="B6" s="345"/>
      <c r="C6" s="345"/>
      <c r="D6" s="345"/>
      <c r="E6" s="345"/>
      <c r="F6" s="345"/>
      <c r="G6" s="345"/>
      <c r="H6" s="345"/>
      <c r="I6" s="345"/>
      <c r="J6" s="345"/>
      <c r="K6" s="345"/>
      <c r="L6" s="345"/>
      <c r="M6" s="345"/>
      <c r="O6" s="345"/>
    </row>
    <row r="7" spans="2:15" ht="22.5" customHeight="1">
      <c r="B7" s="345"/>
      <c r="C7" s="345"/>
      <c r="D7" s="345"/>
      <c r="E7" s="345"/>
      <c r="F7" s="345"/>
      <c r="G7" s="345"/>
      <c r="H7" s="345"/>
      <c r="I7" s="345"/>
      <c r="J7" s="345"/>
      <c r="K7" s="345"/>
      <c r="L7" s="345"/>
      <c r="M7" s="345"/>
      <c r="O7" s="345"/>
    </row>
    <row r="8" spans="2:15" ht="22.5" customHeight="1">
      <c r="B8" s="345"/>
      <c r="C8" s="345"/>
      <c r="D8" s="345"/>
      <c r="E8" s="345"/>
      <c r="F8" s="345"/>
      <c r="G8" s="345"/>
      <c r="I8" s="670" t="s">
        <v>366</v>
      </c>
      <c r="J8" s="1770" t="str">
        <f>IF(様式①申請!J8="","",様式①申請!J8)</f>
        <v/>
      </c>
      <c r="K8" s="1432"/>
      <c r="L8" s="1432"/>
      <c r="M8" s="1432"/>
      <c r="N8" s="1432"/>
      <c r="O8" s="345"/>
    </row>
    <row r="9" spans="2:15" ht="28.5" customHeight="1">
      <c r="B9" s="345"/>
      <c r="C9" s="345"/>
      <c r="D9" s="345"/>
      <c r="E9" s="345"/>
      <c r="F9" s="345"/>
      <c r="G9" s="345"/>
      <c r="I9" s="347" t="s">
        <v>60</v>
      </c>
      <c r="J9" s="1771" t="str">
        <f>IF(様式①申請!J9="","",様式①申請!J9)</f>
        <v/>
      </c>
      <c r="K9" s="1433"/>
      <c r="L9" s="1433"/>
      <c r="M9" s="1433"/>
      <c r="N9" s="1433"/>
      <c r="O9" s="345"/>
    </row>
    <row r="10" spans="2:15" ht="22.5" customHeight="1">
      <c r="O10" s="345"/>
    </row>
    <row r="11" spans="2:15" ht="22.5" customHeight="1">
      <c r="C11" s="345"/>
      <c r="D11" s="345"/>
      <c r="E11" s="345"/>
      <c r="F11" s="345"/>
      <c r="G11" s="345"/>
      <c r="H11" s="345"/>
      <c r="I11" s="345"/>
      <c r="J11" s="345"/>
      <c r="L11" s="345"/>
      <c r="M11" s="345"/>
      <c r="O11" s="345"/>
    </row>
    <row r="12" spans="2:15" ht="22.5" customHeight="1">
      <c r="B12" s="345"/>
      <c r="F12" s="671" t="s">
        <v>638</v>
      </c>
      <c r="G12" s="345"/>
      <c r="H12" s="345"/>
      <c r="I12" s="345"/>
      <c r="J12" s="345"/>
      <c r="K12" s="672"/>
      <c r="O12" s="345"/>
    </row>
    <row r="13" spans="2:15" ht="22.5" customHeight="1">
      <c r="B13" s="345"/>
      <c r="C13" s="349"/>
      <c r="D13" s="349"/>
      <c r="E13" s="349"/>
      <c r="F13" s="349"/>
      <c r="G13" s="349"/>
      <c r="I13" s="349"/>
      <c r="J13" s="345"/>
      <c r="L13" s="345"/>
      <c r="M13" s="345"/>
      <c r="O13" s="345"/>
    </row>
    <row r="14" spans="2:15" ht="22.5" customHeight="1">
      <c r="B14" s="345"/>
      <c r="C14" s="345"/>
      <c r="D14" s="345"/>
      <c r="E14" s="345"/>
      <c r="F14" s="345"/>
      <c r="G14" s="345"/>
      <c r="H14" s="345"/>
      <c r="I14" s="345"/>
      <c r="J14" s="345"/>
      <c r="L14" s="345"/>
      <c r="M14" s="345"/>
      <c r="O14" s="345"/>
    </row>
    <row r="15" spans="2:15" ht="22.5" customHeight="1">
      <c r="B15" s="345"/>
      <c r="D15" s="345"/>
      <c r="E15" s="345"/>
      <c r="F15" s="345"/>
      <c r="G15" s="345"/>
      <c r="H15" s="345"/>
      <c r="I15" s="345"/>
      <c r="J15" s="345"/>
      <c r="L15" s="345"/>
      <c r="M15" s="345"/>
      <c r="O15" s="345"/>
    </row>
    <row r="16" spans="2:15" ht="22.5" customHeight="1">
      <c r="B16" s="345"/>
      <c r="C16" s="345"/>
      <c r="E16" s="349" t="s">
        <v>553</v>
      </c>
      <c r="F16" s="345"/>
      <c r="G16" s="345"/>
      <c r="H16" s="345"/>
      <c r="I16" s="345"/>
      <c r="J16" s="345"/>
      <c r="L16" s="345"/>
      <c r="M16" s="345"/>
      <c r="O16" s="345"/>
    </row>
    <row r="17" spans="2:15" ht="22.5" customHeight="1">
      <c r="B17" s="345"/>
      <c r="C17" s="345"/>
      <c r="D17" s="349"/>
      <c r="E17" s="345"/>
      <c r="F17" s="345"/>
      <c r="G17" s="345"/>
      <c r="H17" s="345"/>
      <c r="I17" s="345"/>
      <c r="J17" s="345"/>
      <c r="L17" s="345"/>
      <c r="M17" s="345"/>
      <c r="O17" s="345"/>
    </row>
    <row r="18" spans="2:15" ht="22.5" customHeight="1">
      <c r="B18" s="345"/>
      <c r="C18" s="345"/>
      <c r="D18" s="349"/>
      <c r="E18" s="345"/>
      <c r="F18" s="345"/>
      <c r="G18" s="345"/>
      <c r="H18" s="345"/>
      <c r="I18" s="345"/>
      <c r="J18" s="345"/>
      <c r="L18" s="345"/>
      <c r="M18" s="345"/>
      <c r="O18" s="345"/>
    </row>
    <row r="19" spans="2:15" ht="22.5" customHeight="1">
      <c r="B19" s="345"/>
      <c r="C19" s="345"/>
      <c r="D19" s="349"/>
      <c r="E19" s="345"/>
      <c r="F19" s="345"/>
      <c r="G19" s="345"/>
      <c r="H19" s="345"/>
      <c r="I19" s="345"/>
      <c r="J19" s="345"/>
      <c r="L19" s="345"/>
      <c r="M19" s="345"/>
      <c r="O19" s="345"/>
    </row>
    <row r="20" spans="2:15" ht="22.5" customHeight="1">
      <c r="B20" s="345"/>
      <c r="C20" s="345"/>
      <c r="D20" s="349"/>
      <c r="E20" s="345"/>
      <c r="F20" s="345"/>
      <c r="G20" s="345"/>
      <c r="H20" s="345"/>
      <c r="I20" s="345"/>
      <c r="J20" s="345"/>
      <c r="L20" s="345"/>
      <c r="M20" s="345"/>
      <c r="O20" s="345"/>
    </row>
    <row r="21" spans="2:15" ht="22.5" customHeight="1">
      <c r="B21" s="345"/>
      <c r="C21" s="345"/>
      <c r="D21" s="349"/>
      <c r="E21" s="345"/>
      <c r="F21" s="345"/>
      <c r="G21" s="345"/>
      <c r="H21" s="345"/>
      <c r="I21" s="345"/>
      <c r="J21" s="345"/>
      <c r="L21" s="345"/>
      <c r="M21" s="345"/>
      <c r="O21" s="345"/>
    </row>
    <row r="22" spans="2:15" ht="22.5" customHeight="1">
      <c r="B22" s="345"/>
      <c r="C22" s="345"/>
      <c r="D22" s="349"/>
      <c r="E22" s="345"/>
      <c r="F22" s="345"/>
      <c r="G22" s="345"/>
      <c r="H22" s="345"/>
      <c r="I22" s="345"/>
      <c r="J22" s="345"/>
      <c r="L22" s="345"/>
      <c r="M22" s="345"/>
      <c r="O22" s="345"/>
    </row>
    <row r="23" spans="2:15" ht="22.5" customHeight="1">
      <c r="B23" s="345"/>
      <c r="C23" s="345"/>
      <c r="E23" s="345"/>
      <c r="F23" s="345"/>
      <c r="G23" s="345"/>
      <c r="H23" s="345"/>
      <c r="I23" s="345"/>
      <c r="J23" s="345"/>
      <c r="K23" s="345"/>
      <c r="L23" s="345"/>
      <c r="M23" s="345"/>
      <c r="O23" s="345"/>
    </row>
    <row r="24" spans="2:15" ht="22.5" customHeight="1">
      <c r="B24" s="345"/>
      <c r="C24" s="345"/>
      <c r="D24" s="345"/>
      <c r="E24" s="345"/>
      <c r="F24" s="345"/>
      <c r="G24" s="345"/>
      <c r="H24" s="345"/>
      <c r="I24" s="345"/>
      <c r="J24" s="345"/>
      <c r="K24" s="345"/>
      <c r="L24" s="345"/>
      <c r="M24" s="345"/>
      <c r="N24" s="345"/>
      <c r="O24" s="345"/>
    </row>
    <row r="25" spans="2:15" ht="11.25" customHeight="1">
      <c r="B25" s="345"/>
      <c r="C25" s="345"/>
      <c r="D25" s="345"/>
      <c r="E25" s="345"/>
      <c r="F25" s="345"/>
      <c r="G25" s="345"/>
      <c r="H25" s="345"/>
      <c r="I25" s="345"/>
      <c r="J25" s="345"/>
      <c r="K25" s="345"/>
      <c r="L25" s="345"/>
      <c r="M25" s="345"/>
      <c r="O25" s="345"/>
    </row>
    <row r="26" spans="2:15" ht="8.25" customHeight="1">
      <c r="B26" s="345"/>
      <c r="C26" s="345"/>
      <c r="D26" s="345"/>
      <c r="E26" s="345"/>
      <c r="F26" s="345"/>
      <c r="G26" s="345"/>
      <c r="H26" s="345"/>
      <c r="I26" s="345"/>
      <c r="J26" s="345"/>
      <c r="K26" s="345"/>
      <c r="L26" s="345"/>
      <c r="M26" s="345"/>
      <c r="O26" s="345"/>
    </row>
    <row r="27" spans="2:15" ht="19.5" customHeight="1">
      <c r="B27" s="345"/>
      <c r="C27" s="345"/>
      <c r="D27" s="345"/>
      <c r="E27" s="345"/>
      <c r="F27" s="345"/>
      <c r="G27" s="345"/>
      <c r="H27" s="345"/>
      <c r="I27" s="345"/>
      <c r="J27" s="345"/>
      <c r="K27" s="345"/>
      <c r="L27" s="345"/>
      <c r="M27" s="345"/>
      <c r="O27" s="345"/>
    </row>
    <row r="28" spans="2:15" ht="19.5" customHeight="1">
      <c r="B28" s="345"/>
      <c r="C28" s="345"/>
      <c r="D28" s="345"/>
      <c r="E28" s="345"/>
      <c r="F28" s="345"/>
      <c r="G28" s="345"/>
      <c r="H28" s="345"/>
      <c r="I28" s="345"/>
      <c r="J28" s="345"/>
      <c r="K28" s="345"/>
      <c r="L28" s="345"/>
      <c r="M28" s="345"/>
      <c r="O28" s="345"/>
    </row>
    <row r="29" spans="2:15" ht="19.5" customHeight="1">
      <c r="C29" s="345"/>
      <c r="D29" s="345"/>
      <c r="E29" s="345"/>
      <c r="F29" s="345"/>
      <c r="G29" s="345"/>
      <c r="H29" s="345"/>
      <c r="I29" s="345"/>
      <c r="J29" s="345"/>
      <c r="K29" s="345"/>
      <c r="L29" s="345"/>
      <c r="M29" s="345"/>
      <c r="O29" s="345"/>
    </row>
    <row r="30" spans="2:15" ht="19.5" customHeight="1">
      <c r="B30" s="345"/>
      <c r="C30" s="345"/>
      <c r="D30" s="345"/>
      <c r="E30" s="345"/>
      <c r="F30" s="345"/>
      <c r="G30" s="345"/>
      <c r="H30" s="345"/>
      <c r="I30" s="345"/>
      <c r="J30" s="345"/>
      <c r="K30" s="345"/>
      <c r="L30" s="345"/>
      <c r="M30" s="345"/>
      <c r="O30" s="345"/>
    </row>
    <row r="31" spans="2:15" ht="19.5" customHeight="1">
      <c r="B31" s="345"/>
      <c r="C31" s="345"/>
      <c r="D31" s="345"/>
      <c r="E31" s="345"/>
      <c r="F31" s="345"/>
      <c r="G31" s="345"/>
      <c r="H31" s="345"/>
      <c r="I31" s="345"/>
      <c r="J31" s="345"/>
      <c r="K31" s="345"/>
      <c r="L31" s="345"/>
      <c r="M31" s="345"/>
      <c r="O31" s="345"/>
    </row>
    <row r="32" spans="2:15" ht="19.5" customHeight="1">
      <c r="B32" s="353"/>
      <c r="C32" s="353"/>
      <c r="D32" s="353"/>
      <c r="E32" s="353"/>
      <c r="F32" s="353"/>
      <c r="G32" s="353"/>
      <c r="H32" s="353"/>
      <c r="I32" s="353"/>
      <c r="J32" s="353"/>
      <c r="K32" s="353"/>
      <c r="L32" s="353"/>
      <c r="M32" s="353"/>
      <c r="O32" s="345"/>
    </row>
    <row r="33" spans="2:15" ht="19.5" customHeight="1">
      <c r="B33" s="353"/>
      <c r="C33" s="353"/>
      <c r="D33" s="353"/>
      <c r="E33" s="353"/>
      <c r="F33" s="353"/>
      <c r="G33" s="353"/>
      <c r="H33" s="353"/>
      <c r="I33" s="353"/>
      <c r="J33" s="353"/>
      <c r="K33" s="353"/>
      <c r="L33" s="353"/>
      <c r="M33" s="353"/>
      <c r="O33" s="345"/>
    </row>
    <row r="34" spans="2:15" ht="19.5" customHeight="1">
      <c r="B34" s="353"/>
      <c r="C34" s="353"/>
      <c r="D34" s="353"/>
      <c r="E34" s="353"/>
      <c r="F34" s="353"/>
      <c r="G34" s="353"/>
      <c r="H34" s="353"/>
      <c r="I34" s="353"/>
      <c r="J34" s="353"/>
      <c r="K34" s="353"/>
      <c r="L34" s="353"/>
      <c r="M34" s="353"/>
      <c r="O34" s="345"/>
    </row>
    <row r="35" spans="2:15" ht="19.5" customHeight="1">
      <c r="B35" s="353"/>
      <c r="C35" s="353"/>
      <c r="D35" s="353"/>
      <c r="E35" s="353"/>
      <c r="F35" s="353"/>
      <c r="G35" s="353"/>
      <c r="H35" s="353"/>
      <c r="I35" s="353"/>
      <c r="J35" s="353"/>
      <c r="K35" s="353"/>
      <c r="L35" s="353"/>
      <c r="M35" s="353"/>
      <c r="O35" s="345"/>
    </row>
    <row r="36" spans="2:15" ht="19.5" customHeight="1">
      <c r="B36" s="353"/>
      <c r="C36" s="353"/>
      <c r="D36" s="353"/>
      <c r="E36" s="353"/>
      <c r="F36" s="353"/>
      <c r="G36" s="353"/>
      <c r="H36" s="353"/>
      <c r="I36" s="353"/>
      <c r="J36" s="353"/>
      <c r="K36" s="353"/>
      <c r="L36" s="353"/>
      <c r="M36" s="353"/>
      <c r="O36" s="345"/>
    </row>
    <row r="37" spans="2:15" ht="19.5" customHeight="1">
      <c r="B37" s="353"/>
      <c r="C37" s="353"/>
      <c r="D37" s="353"/>
      <c r="E37" s="353"/>
      <c r="F37" s="353"/>
      <c r="G37" s="353"/>
      <c r="H37" s="353"/>
      <c r="I37" s="353"/>
      <c r="J37" s="353"/>
      <c r="K37" s="353"/>
      <c r="L37" s="353"/>
      <c r="M37" s="353"/>
      <c r="O37" s="345"/>
    </row>
    <row r="38" spans="2:15" ht="19.5" customHeight="1">
      <c r="B38" s="353"/>
      <c r="C38" s="353"/>
      <c r="D38" s="353"/>
      <c r="E38" s="353"/>
      <c r="F38" s="353"/>
      <c r="G38" s="353"/>
      <c r="H38" s="353"/>
      <c r="I38" s="353"/>
      <c r="J38" s="353"/>
      <c r="K38" s="353"/>
      <c r="L38" s="353"/>
      <c r="M38" s="353"/>
      <c r="O38" s="345"/>
    </row>
    <row r="39" spans="2:15" ht="19.5" customHeight="1">
      <c r="B39" s="353"/>
      <c r="C39" s="353"/>
      <c r="D39" s="353"/>
      <c r="E39" s="353"/>
      <c r="F39" s="353"/>
      <c r="G39" s="353"/>
      <c r="H39" s="353"/>
      <c r="I39" s="353"/>
      <c r="J39" s="345"/>
      <c r="O39" s="345"/>
    </row>
    <row r="40" spans="2:15" ht="18.75" customHeight="1">
      <c r="B40" s="353"/>
      <c r="C40" s="353"/>
      <c r="D40" s="353"/>
      <c r="E40" s="353"/>
      <c r="F40" s="353"/>
      <c r="G40" s="353"/>
      <c r="H40" s="353"/>
      <c r="I40" s="353"/>
      <c r="J40" s="345"/>
    </row>
    <row r="41" spans="2:15" ht="18.75" customHeight="1">
      <c r="B41" s="353"/>
      <c r="C41" s="353"/>
      <c r="D41" s="353"/>
      <c r="E41" s="353"/>
      <c r="F41" s="353"/>
      <c r="G41" s="353"/>
      <c r="H41" s="353"/>
      <c r="I41" s="353"/>
      <c r="J41" s="345"/>
    </row>
    <row r="42" spans="2:15" ht="18.75" customHeight="1"/>
  </sheetData>
  <sheetProtection algorithmName="SHA-512" hashValue="MXtwNMEK+HdsU4CDHCXCcnoXaY7krG4KiAxBDtV6ejba0ngpktwuF4K4ASfCiRNom7xheAZ6E93Z3Qmgzbg56w==" saltValue="a6Ntr6Ih+KnIFAaKCWYI5g==" spinCount="100000" sheet="1" scenarios="1" formatCells="0" formatColumns="0" formatRows="0"/>
  <mergeCells count="3">
    <mergeCell ref="L3:M3"/>
    <mergeCell ref="J8:N8"/>
    <mergeCell ref="J9:N9"/>
  </mergeCells>
  <phoneticPr fontId="1"/>
  <conditionalFormatting sqref="L3:M3">
    <cfRule type="containsText" dxfId="9" priority="1" operator="containsText" text="日付を入力してください">
      <formula>NOT(ISERROR(SEARCH("日付を入力してください",L3)))</formula>
    </cfRule>
  </conditionalFormatting>
  <dataValidations count="1">
    <dataValidation allowBlank="1" showInputMessage="1" showErrorMessage="1" promptTitle="西暦で入力してください。" prompt="例：2021/1/1" sqref="L3:M3"/>
  </dataValidations>
  <pageMargins left="0.59055118110236227" right="0.39370078740157483" top="0.74803149606299213" bottom="0.23622047244094491" header="0.31496062992125984" footer="0.15748031496062992"/>
  <pageSetup paperSize="9" scale="92" orientation="landscape" horizontalDpi="300" verticalDpi="300" r:id="rId1"/>
  <headerFooter>
    <oddHeader>&amp;L様式第９号</oddHeader>
  </headerFooter>
  <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89"/>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1.625" style="139" customWidth="1"/>
    <col min="4" max="5" width="14.625" style="139" customWidth="1"/>
    <col min="6" max="9" width="11.125" style="870" customWidth="1"/>
    <col min="10" max="10" width="18.75" style="870" customWidth="1"/>
    <col min="11" max="11" width="1.625" style="139" customWidth="1"/>
    <col min="12" max="16384" width="9" style="139"/>
  </cols>
  <sheetData>
    <row r="1" spans="1:15" ht="8.25" customHeight="1">
      <c r="C1" s="217"/>
      <c r="D1" s="217"/>
      <c r="E1" s="217"/>
    </row>
    <row r="2" spans="1:15" ht="16.5" customHeight="1" thickBot="1">
      <c r="B2" s="140" t="s">
        <v>646</v>
      </c>
      <c r="D2" s="218"/>
      <c r="E2" s="218"/>
      <c r="K2" s="218"/>
      <c r="N2" s="218"/>
      <c r="O2" s="175"/>
    </row>
    <row r="3" spans="1:15" ht="19.5" customHeight="1">
      <c r="A3" s="139" t="s">
        <v>371</v>
      </c>
      <c r="B3" s="1261" t="s">
        <v>101</v>
      </c>
      <c r="C3" s="1854" t="s">
        <v>93</v>
      </c>
      <c r="D3" s="1854" t="s">
        <v>417</v>
      </c>
      <c r="E3" s="1854" t="s">
        <v>95</v>
      </c>
      <c r="F3" s="1244" t="s">
        <v>480</v>
      </c>
      <c r="G3" s="1244"/>
      <c r="H3" s="1244"/>
      <c r="I3" s="1244"/>
      <c r="J3" s="1245"/>
    </row>
    <row r="4" spans="1:15" ht="27.75" customHeight="1">
      <c r="B4" s="1265"/>
      <c r="C4" s="1855"/>
      <c r="D4" s="1855"/>
      <c r="E4" s="1855"/>
      <c r="F4" s="1440"/>
      <c r="G4" s="1440"/>
      <c r="H4" s="1440"/>
      <c r="I4" s="1440"/>
      <c r="J4" s="1526"/>
    </row>
    <row r="5" spans="1:15" ht="42" customHeight="1">
      <c r="B5" s="200" t="str">
        <f>IF('⑥4.実施内容（PR）'!B5="","",'⑥4.実施内容（PR）'!B5)</f>
        <v/>
      </c>
      <c r="C5" s="871" t="str">
        <f>IF('⑥4.実施内容（PR）'!B5="","",IF('⑥4.実施内容（PR）'!D5="事業中止","事業中止",'⑥4.実施内容（PR）'!C5))</f>
        <v/>
      </c>
      <c r="D5" s="872" t="str">
        <f>IF('⑥4.実施内容（PR）'!B5="","",IF('⑥4.実施内容（PR）'!D5="事業中止","",'⑥4.実施内容（PR）'!E5))</f>
        <v/>
      </c>
      <c r="E5" s="872" t="str">
        <f>IF('⑥4.実施内容（PR）'!B5="","",IF('⑥4.実施内容（PR）'!D5="事業中止","",'⑥4.実施内容（PR）'!F5))</f>
        <v/>
      </c>
      <c r="F5" s="1856"/>
      <c r="G5" s="1856"/>
      <c r="H5" s="1856"/>
      <c r="I5" s="1856"/>
      <c r="J5" s="1857"/>
    </row>
    <row r="6" spans="1:15" ht="42" customHeight="1">
      <c r="B6" s="200" t="str">
        <f>IF('⑥4.実施内容（PR）'!B6="","",'⑥4.実施内容（PR）'!B6)</f>
        <v/>
      </c>
      <c r="C6" s="871" t="str">
        <f>IF('⑥4.実施内容（PR）'!B6="","",IF('⑥4.実施内容（PR）'!D6="事業中止","事業中止",'⑥4.実施内容（PR）'!C6))</f>
        <v/>
      </c>
      <c r="D6" s="872" t="str">
        <f>IF('⑥4.実施内容（PR）'!B6="","",IF('⑥4.実施内容（PR）'!D6="事業中止","",'⑥4.実施内容（PR）'!E6))</f>
        <v/>
      </c>
      <c r="E6" s="872" t="str">
        <f>IF('⑥4.実施内容（PR）'!B6="","",IF('⑥4.実施内容（PR）'!D6="事業中止","",'⑥4.実施内容（PR）'!F6))</f>
        <v/>
      </c>
      <c r="F6" s="1856"/>
      <c r="G6" s="1856"/>
      <c r="H6" s="1856"/>
      <c r="I6" s="1856"/>
      <c r="J6" s="1857"/>
    </row>
    <row r="7" spans="1:15" ht="42" customHeight="1">
      <c r="B7" s="200" t="str">
        <f>IF('⑥4.実施内容（PR）'!B7="","",'⑥4.実施内容（PR）'!B7)</f>
        <v/>
      </c>
      <c r="C7" s="871" t="str">
        <f>IF('⑥4.実施内容（PR）'!B7="","",IF('⑥4.実施内容（PR）'!D7="事業中止","事業中止",'⑥4.実施内容（PR）'!C7))</f>
        <v/>
      </c>
      <c r="D7" s="872" t="str">
        <f>IF('⑥4.実施内容（PR）'!B7="","",IF('⑥4.実施内容（PR）'!D7="事業中止","",'⑥4.実施内容（PR）'!E7))</f>
        <v/>
      </c>
      <c r="E7" s="872" t="str">
        <f>IF('⑥4.実施内容（PR）'!B7="","",IF('⑥4.実施内容（PR）'!D7="事業中止","",'⑥4.実施内容（PR）'!F7))</f>
        <v/>
      </c>
      <c r="F7" s="1856"/>
      <c r="G7" s="1856"/>
      <c r="H7" s="1856"/>
      <c r="I7" s="1856"/>
      <c r="J7" s="1857"/>
    </row>
    <row r="8" spans="1:15" ht="42" customHeight="1">
      <c r="B8" s="200" t="str">
        <f>IF('⑥4.実施内容（PR）'!B8="","",'⑥4.実施内容（PR）'!B8)</f>
        <v/>
      </c>
      <c r="C8" s="871" t="str">
        <f>IF('⑥4.実施内容（PR）'!B8="","",IF('⑥4.実施内容（PR）'!D8="事業中止","事業中止",'⑥4.実施内容（PR）'!C8))</f>
        <v/>
      </c>
      <c r="D8" s="872" t="str">
        <f>IF('⑥4.実施内容（PR）'!B8="","",IF('⑥4.実施内容（PR）'!D8="事業中止","",'⑥4.実施内容（PR）'!E8))</f>
        <v/>
      </c>
      <c r="E8" s="872" t="str">
        <f>IF('⑥4.実施内容（PR）'!B8="","",IF('⑥4.実施内容（PR）'!D8="事業中止","",'⑥4.実施内容（PR）'!F8))</f>
        <v/>
      </c>
      <c r="F8" s="1856"/>
      <c r="G8" s="1856"/>
      <c r="H8" s="1856"/>
      <c r="I8" s="1856"/>
      <c r="J8" s="1857"/>
    </row>
    <row r="9" spans="1:15" ht="42" customHeight="1">
      <c r="B9" s="200" t="str">
        <f>IF('⑥4.実施内容（PR）'!B9="","",'⑥4.実施内容（PR）'!B9)</f>
        <v/>
      </c>
      <c r="C9" s="871" t="str">
        <f>IF('⑥4.実施内容（PR）'!B9="","",IF('⑥4.実施内容（PR）'!D9="事業中止","事業中止",'⑥4.実施内容（PR）'!C9))</f>
        <v/>
      </c>
      <c r="D9" s="872" t="str">
        <f>IF('⑥4.実施内容（PR）'!B9="","",IF('⑥4.実施内容（PR）'!D9="事業中止","",'⑥4.実施内容（PR）'!E9))</f>
        <v/>
      </c>
      <c r="E9" s="872" t="str">
        <f>IF('⑥4.実施内容（PR）'!B9="","",IF('⑥4.実施内容（PR）'!D9="事業中止","",'⑥4.実施内容（PR）'!F9))</f>
        <v/>
      </c>
      <c r="F9" s="1856"/>
      <c r="G9" s="1856"/>
      <c r="H9" s="1856"/>
      <c r="I9" s="1856"/>
      <c r="J9" s="1857"/>
    </row>
    <row r="10" spans="1:15" ht="42" customHeight="1">
      <c r="B10" s="200" t="str">
        <f>IF('⑥4.実施内容（PR）'!B10="","",'⑥4.実施内容（PR）'!B10)</f>
        <v/>
      </c>
      <c r="C10" s="871" t="str">
        <f>IF('⑥4.実施内容（PR）'!B10="","",IF('⑥4.実施内容（PR）'!D10="事業中止","事業中止",'⑥4.実施内容（PR）'!C10))</f>
        <v/>
      </c>
      <c r="D10" s="872" t="str">
        <f>IF('⑥4.実施内容（PR）'!B10="","",IF('⑥4.実施内容（PR）'!D10="事業中止","",'⑥4.実施内容（PR）'!E10))</f>
        <v/>
      </c>
      <c r="E10" s="872" t="str">
        <f>IF('⑥4.実施内容（PR）'!B10="","",IF('⑥4.実施内容（PR）'!D10="事業中止","",'⑥4.実施内容（PR）'!F10))</f>
        <v/>
      </c>
      <c r="F10" s="1856"/>
      <c r="G10" s="1856"/>
      <c r="H10" s="1856"/>
      <c r="I10" s="1856"/>
      <c r="J10" s="1857"/>
    </row>
    <row r="11" spans="1:15" ht="42" customHeight="1">
      <c r="B11" s="200" t="str">
        <f>IF('⑥4.実施内容（PR）'!B11="","",'⑥4.実施内容（PR）'!B11)</f>
        <v/>
      </c>
      <c r="C11" s="871" t="str">
        <f>IF('⑥4.実施内容（PR）'!B11="","",IF('⑥4.実施内容（PR）'!D11="事業中止","事業中止",'⑥4.実施内容（PR）'!C11))</f>
        <v/>
      </c>
      <c r="D11" s="872" t="str">
        <f>IF('⑥4.実施内容（PR）'!B11="","",IF('⑥4.実施内容（PR）'!D11="事業中止","",'⑥4.実施内容（PR）'!E11))</f>
        <v/>
      </c>
      <c r="E11" s="872" t="str">
        <f>IF('⑥4.実施内容（PR）'!B11="","",IF('⑥4.実施内容（PR）'!D11="事業中止","",'⑥4.実施内容（PR）'!F11))</f>
        <v/>
      </c>
      <c r="F11" s="1856"/>
      <c r="G11" s="1856"/>
      <c r="H11" s="1856"/>
      <c r="I11" s="1856"/>
      <c r="J11" s="1857"/>
    </row>
    <row r="12" spans="1:15" ht="42" customHeight="1">
      <c r="B12" s="200" t="str">
        <f>IF('⑥4.実施内容（PR）'!B12="","",'⑥4.実施内容（PR）'!B12)</f>
        <v/>
      </c>
      <c r="C12" s="871" t="str">
        <f>IF('⑥4.実施内容（PR）'!B12="","",IF('⑥4.実施内容（PR）'!D12="事業中止","事業中止",'⑥4.実施内容（PR）'!C12))</f>
        <v/>
      </c>
      <c r="D12" s="872" t="str">
        <f>IF('⑥4.実施内容（PR）'!B12="","",IF('⑥4.実施内容（PR）'!D12="事業中止","",'⑥4.実施内容（PR）'!E12))</f>
        <v/>
      </c>
      <c r="E12" s="872" t="str">
        <f>IF('⑥4.実施内容（PR）'!B12="","",IF('⑥4.実施内容（PR）'!D12="事業中止","",'⑥4.実施内容（PR）'!F12))</f>
        <v/>
      </c>
      <c r="F12" s="1856"/>
      <c r="G12" s="1856"/>
      <c r="H12" s="1856"/>
      <c r="I12" s="1856"/>
      <c r="J12" s="1857"/>
    </row>
    <row r="13" spans="1:15" ht="42" customHeight="1">
      <c r="B13" s="200" t="str">
        <f>IF('⑥4.実施内容（PR）'!B13="","",'⑥4.実施内容（PR）'!B13)</f>
        <v/>
      </c>
      <c r="C13" s="871" t="str">
        <f>IF('⑥4.実施内容（PR）'!B13="","",IF('⑥4.実施内容（PR）'!D13="事業中止","事業中止",'⑥4.実施内容（PR）'!C13))</f>
        <v/>
      </c>
      <c r="D13" s="872" t="str">
        <f>IF('⑥4.実施内容（PR）'!B13="","",IF('⑥4.実施内容（PR）'!D13="事業中止","",'⑥4.実施内容（PR）'!E13))</f>
        <v/>
      </c>
      <c r="E13" s="872" t="str">
        <f>IF('⑥4.実施内容（PR）'!B13="","",IF('⑥4.実施内容（PR）'!D13="事業中止","",'⑥4.実施内容（PR）'!F13))</f>
        <v/>
      </c>
      <c r="F13" s="1856"/>
      <c r="G13" s="1856"/>
      <c r="H13" s="1856"/>
      <c r="I13" s="1856"/>
      <c r="J13" s="1857"/>
    </row>
    <row r="14" spans="1:15" ht="42" customHeight="1" thickBot="1">
      <c r="B14" s="202" t="str">
        <f>IF('⑥4.実施内容（PR）'!B14="","",'⑥4.実施内容（PR）'!B14)</f>
        <v/>
      </c>
      <c r="C14" s="873" t="str">
        <f>IF('⑥4.実施内容（PR）'!B14="","",IF('⑥4.実施内容（PR）'!D14="事業中止","事業中止",'⑥4.実施内容（PR）'!C14))</f>
        <v/>
      </c>
      <c r="D14" s="874" t="str">
        <f>IF('⑥4.実施内容（PR）'!B14="","",IF('⑥4.実施内容（PR）'!D14="事業中止","",'⑥4.実施内容（PR）'!E14))</f>
        <v/>
      </c>
      <c r="E14" s="874" t="str">
        <f>IF('⑥4.実施内容（PR）'!B14="","",IF('⑥4.実施内容（PR）'!D14="事業中止","",'⑥4.実施内容（PR）'!F14))</f>
        <v/>
      </c>
      <c r="F14" s="1852"/>
      <c r="G14" s="1852"/>
      <c r="H14" s="1852"/>
      <c r="I14" s="1852"/>
      <c r="J14" s="1853"/>
    </row>
    <row r="15" spans="1:15" ht="42" customHeight="1">
      <c r="B15" s="204" t="str">
        <f>IF('⑥4.実施内容（PR）'!B15="","",'⑥4.実施内容（PR）'!B15)</f>
        <v/>
      </c>
      <c r="C15" s="875" t="str">
        <f>IF('⑥4.実施内容（PR）'!B15="","",IF('⑥4.実施内容（PR）'!D15="事業中止","事業中止",'⑥4.実施内容（PR）'!C15))</f>
        <v/>
      </c>
      <c r="D15" s="876" t="str">
        <f>IF('⑥4.実施内容（PR）'!B15="","",IF('⑥4.実施内容（PR）'!D15="事業中止","",'⑥4.実施内容（PR）'!E15))</f>
        <v/>
      </c>
      <c r="E15" s="876" t="str">
        <f>IF('⑥4.実施内容（PR）'!B15="","",IF('⑥4.実施内容（PR）'!D15="事業中止","",'⑥4.実施内容（PR）'!F15))</f>
        <v/>
      </c>
      <c r="F15" s="1858"/>
      <c r="G15" s="1858"/>
      <c r="H15" s="1858"/>
      <c r="I15" s="1858"/>
      <c r="J15" s="1859"/>
    </row>
    <row r="16" spans="1:15" ht="42" customHeight="1">
      <c r="B16" s="200" t="str">
        <f>IF('⑥4.実施内容（PR）'!B16="","",'⑥4.実施内容（PR）'!B16)</f>
        <v/>
      </c>
      <c r="C16" s="871" t="str">
        <f>IF('⑥4.実施内容（PR）'!B16="","",IF('⑥4.実施内容（PR）'!D16="事業中止","事業中止",'⑥4.実施内容（PR）'!C16))</f>
        <v/>
      </c>
      <c r="D16" s="872" t="str">
        <f>IF('⑥4.実施内容（PR）'!B16="","",IF('⑥4.実施内容（PR）'!D16="事業中止","",'⑥4.実施内容（PR）'!E16))</f>
        <v/>
      </c>
      <c r="E16" s="872" t="str">
        <f>IF('⑥4.実施内容（PR）'!B16="","",IF('⑥4.実施内容（PR）'!D16="事業中止","",'⑥4.実施内容（PR）'!F16))</f>
        <v/>
      </c>
      <c r="F16" s="1856"/>
      <c r="G16" s="1856"/>
      <c r="H16" s="1856"/>
      <c r="I16" s="1856"/>
      <c r="J16" s="1857"/>
    </row>
    <row r="17" spans="1:10" ht="42" customHeight="1">
      <c r="B17" s="200" t="str">
        <f>IF('⑥4.実施内容（PR）'!B17="","",'⑥4.実施内容（PR）'!B17)</f>
        <v/>
      </c>
      <c r="C17" s="871" t="str">
        <f>IF('⑥4.実施内容（PR）'!B17="","",IF('⑥4.実施内容（PR）'!D17="事業中止","事業中止",'⑥4.実施内容（PR）'!C17))</f>
        <v/>
      </c>
      <c r="D17" s="872" t="str">
        <f>IF('⑥4.実施内容（PR）'!B17="","",IF('⑥4.実施内容（PR）'!D17="事業中止","",'⑥4.実施内容（PR）'!E17))</f>
        <v/>
      </c>
      <c r="E17" s="872" t="str">
        <f>IF('⑥4.実施内容（PR）'!B17="","",IF('⑥4.実施内容（PR）'!D17="事業中止","",'⑥4.実施内容（PR）'!F17))</f>
        <v/>
      </c>
      <c r="F17" s="1856"/>
      <c r="G17" s="1856"/>
      <c r="H17" s="1856"/>
      <c r="I17" s="1856"/>
      <c r="J17" s="1857"/>
    </row>
    <row r="18" spans="1:10" ht="42" customHeight="1">
      <c r="B18" s="200" t="str">
        <f>IF('⑥4.実施内容（PR）'!B18="","",'⑥4.実施内容（PR）'!B18)</f>
        <v/>
      </c>
      <c r="C18" s="871" t="str">
        <f>IF('⑥4.実施内容（PR）'!B18="","",IF('⑥4.実施内容（PR）'!D18="事業中止","事業中止",'⑥4.実施内容（PR）'!C18))</f>
        <v/>
      </c>
      <c r="D18" s="872" t="str">
        <f>IF('⑥4.実施内容（PR）'!B18="","",IF('⑥4.実施内容（PR）'!D18="事業中止","",'⑥4.実施内容（PR）'!E18))</f>
        <v/>
      </c>
      <c r="E18" s="872" t="str">
        <f>IF('⑥4.実施内容（PR）'!B18="","",IF('⑥4.実施内容（PR）'!D18="事業中止","",'⑥4.実施内容（PR）'!F18))</f>
        <v/>
      </c>
      <c r="F18" s="1856"/>
      <c r="G18" s="1856"/>
      <c r="H18" s="1856"/>
      <c r="I18" s="1856"/>
      <c r="J18" s="1857"/>
    </row>
    <row r="19" spans="1:10" ht="42" customHeight="1">
      <c r="B19" s="200" t="str">
        <f>IF('⑥4.実施内容（PR）'!B19="","",'⑥4.実施内容（PR）'!B19)</f>
        <v/>
      </c>
      <c r="C19" s="871" t="str">
        <f>IF('⑥4.実施内容（PR）'!B19="","",IF('⑥4.実施内容（PR）'!D19="事業中止","事業中止",'⑥4.実施内容（PR）'!C19))</f>
        <v/>
      </c>
      <c r="D19" s="872" t="str">
        <f>IF('⑥4.実施内容（PR）'!B19="","",IF('⑥4.実施内容（PR）'!D19="事業中止","",'⑥4.実施内容（PR）'!E19))</f>
        <v/>
      </c>
      <c r="E19" s="872" t="str">
        <f>IF('⑥4.実施内容（PR）'!B19="","",IF('⑥4.実施内容（PR）'!D19="事業中止","",'⑥4.実施内容（PR）'!F19))</f>
        <v/>
      </c>
      <c r="F19" s="1856"/>
      <c r="G19" s="1856"/>
      <c r="H19" s="1856"/>
      <c r="I19" s="1856"/>
      <c r="J19" s="1857"/>
    </row>
    <row r="20" spans="1:10" ht="42" customHeight="1">
      <c r="B20" s="200" t="str">
        <f>IF('⑥4.実施内容（PR）'!B20="","",'⑥4.実施内容（PR）'!B20)</f>
        <v/>
      </c>
      <c r="C20" s="871" t="str">
        <f>IF('⑥4.実施内容（PR）'!B20="","",IF('⑥4.実施内容（PR）'!D20="事業中止","事業中止",'⑥4.実施内容（PR）'!C20))</f>
        <v/>
      </c>
      <c r="D20" s="872" t="str">
        <f>IF('⑥4.実施内容（PR）'!B20="","",IF('⑥4.実施内容（PR）'!D20="事業中止","",'⑥4.実施内容（PR）'!E20))</f>
        <v/>
      </c>
      <c r="E20" s="872" t="str">
        <f>IF('⑥4.実施内容（PR）'!B20="","",IF('⑥4.実施内容（PR）'!D20="事業中止","",'⑥4.実施内容（PR）'!F20))</f>
        <v/>
      </c>
      <c r="F20" s="1856"/>
      <c r="G20" s="1856"/>
      <c r="H20" s="1856"/>
      <c r="I20" s="1856"/>
      <c r="J20" s="1857"/>
    </row>
    <row r="21" spans="1:10" ht="42" customHeight="1">
      <c r="B21" s="200" t="str">
        <f>IF('⑥4.実施内容（PR）'!B21="","",'⑥4.実施内容（PR）'!B21)</f>
        <v/>
      </c>
      <c r="C21" s="871" t="str">
        <f>IF('⑥4.実施内容（PR）'!B21="","",IF('⑥4.実施内容（PR）'!D21="事業中止","事業中止",'⑥4.実施内容（PR）'!C21))</f>
        <v/>
      </c>
      <c r="D21" s="872" t="str">
        <f>IF('⑥4.実施内容（PR）'!B21="","",IF('⑥4.実施内容（PR）'!D21="事業中止","",'⑥4.実施内容（PR）'!E21))</f>
        <v/>
      </c>
      <c r="E21" s="872" t="str">
        <f>IF('⑥4.実施内容（PR）'!B21="","",IF('⑥4.実施内容（PR）'!D21="事業中止","",'⑥4.実施内容（PR）'!F21))</f>
        <v/>
      </c>
      <c r="F21" s="1856"/>
      <c r="G21" s="1856"/>
      <c r="H21" s="1856"/>
      <c r="I21" s="1856"/>
      <c r="J21" s="1857"/>
    </row>
    <row r="22" spans="1:10" ht="42" customHeight="1">
      <c r="B22" s="200" t="str">
        <f>IF('⑥4.実施内容（PR）'!B22="","",'⑥4.実施内容（PR）'!B22)</f>
        <v/>
      </c>
      <c r="C22" s="871" t="str">
        <f>IF('⑥4.実施内容（PR）'!B22="","",IF('⑥4.実施内容（PR）'!D22="事業中止","事業中止",'⑥4.実施内容（PR）'!C22))</f>
        <v/>
      </c>
      <c r="D22" s="872" t="str">
        <f>IF('⑥4.実施内容（PR）'!B22="","",IF('⑥4.実施内容（PR）'!D22="事業中止","",'⑥4.実施内容（PR）'!E22))</f>
        <v/>
      </c>
      <c r="E22" s="872" t="str">
        <f>IF('⑥4.実施内容（PR）'!B22="","",IF('⑥4.実施内容（PR）'!D22="事業中止","",'⑥4.実施内容（PR）'!F22))</f>
        <v/>
      </c>
      <c r="F22" s="1856"/>
      <c r="G22" s="1856"/>
      <c r="H22" s="1856"/>
      <c r="I22" s="1856"/>
      <c r="J22" s="1857"/>
    </row>
    <row r="23" spans="1:10" ht="42" customHeight="1">
      <c r="B23" s="200" t="str">
        <f>IF('⑥4.実施内容（PR）'!B23="","",'⑥4.実施内容（PR）'!B23)</f>
        <v/>
      </c>
      <c r="C23" s="871" t="str">
        <f>IF('⑥4.実施内容（PR）'!B23="","",IF('⑥4.実施内容（PR）'!D23="事業中止","事業中止",'⑥4.実施内容（PR）'!C23))</f>
        <v/>
      </c>
      <c r="D23" s="872" t="str">
        <f>IF('⑥4.実施内容（PR）'!B23="","",IF('⑥4.実施内容（PR）'!D23="事業中止","",'⑥4.実施内容（PR）'!E23))</f>
        <v/>
      </c>
      <c r="E23" s="872" t="str">
        <f>IF('⑥4.実施内容（PR）'!B23="","",IF('⑥4.実施内容（PR）'!D23="事業中止","",'⑥4.実施内容（PR）'!F23))</f>
        <v/>
      </c>
      <c r="F23" s="1856"/>
      <c r="G23" s="1856"/>
      <c r="H23" s="1856"/>
      <c r="I23" s="1856"/>
      <c r="J23" s="1857"/>
    </row>
    <row r="24" spans="1:10" ht="42" customHeight="1" thickBot="1">
      <c r="A24" s="138"/>
      <c r="B24" s="202" t="str">
        <f>IF('⑥4.実施内容（PR）'!B24="","",'⑥4.実施内容（PR）'!B24)</f>
        <v/>
      </c>
      <c r="C24" s="873" t="str">
        <f>IF('⑥4.実施内容（PR）'!B24="","",IF('⑥4.実施内容（PR）'!D24="事業中止","事業中止",'⑥4.実施内容（PR）'!C24))</f>
        <v/>
      </c>
      <c r="D24" s="874" t="str">
        <f>IF('⑥4.実施内容（PR）'!B24="","",IF('⑥4.実施内容（PR）'!D24="事業中止","",'⑥4.実施内容（PR）'!E24))</f>
        <v/>
      </c>
      <c r="E24" s="874" t="str">
        <f>IF('⑥4.実施内容（PR）'!B24="","",IF('⑥4.実施内容（PR）'!D24="事業中止","",'⑥4.実施内容（PR）'!F24))</f>
        <v/>
      </c>
      <c r="F24" s="1852"/>
      <c r="G24" s="1852"/>
      <c r="H24" s="1852"/>
      <c r="I24" s="1852"/>
      <c r="J24" s="1853"/>
    </row>
    <row r="25" spans="1:10" ht="42" hidden="1" customHeight="1">
      <c r="B25" s="200" t="str">
        <f>IF('⑥4.実施内容（PR）'!B25="","",'⑥4.実施内容（PR）'!B25)</f>
        <v/>
      </c>
      <c r="C25" s="871" t="str">
        <f>IF('⑥4.実施内容（PR）'!B25="","",IF('⑥4.実施内容（PR）'!D25="事業中止","事業中止",'⑥4.実施内容（PR）'!C25))</f>
        <v/>
      </c>
      <c r="D25" s="872" t="str">
        <f>IF('⑥4.実施内容（PR）'!B25="","",IF('⑥4.実施内容（PR）'!D25="事業中止","",'⑥4.実施内容（PR）'!E25))</f>
        <v/>
      </c>
      <c r="E25" s="872" t="str">
        <f>IF('⑥4.実施内容（PR）'!B25="","",IF('⑥4.実施内容（PR）'!D25="事業中止","",'⑥4.実施内容（PR）'!F25))</f>
        <v/>
      </c>
      <c r="F25" s="1856"/>
      <c r="G25" s="1856"/>
      <c r="H25" s="1856"/>
      <c r="I25" s="1856"/>
      <c r="J25" s="1857"/>
    </row>
    <row r="26" spans="1:10" ht="42" hidden="1" customHeight="1">
      <c r="B26" s="200" t="str">
        <f>IF('⑥4.実施内容（PR）'!B26="","",'⑥4.実施内容（PR）'!B26)</f>
        <v/>
      </c>
      <c r="C26" s="871" t="str">
        <f>IF('⑥4.実施内容（PR）'!B26="","",IF('⑥4.実施内容（PR）'!D26="事業中止","事業中止",'⑥4.実施内容（PR）'!C26))</f>
        <v/>
      </c>
      <c r="D26" s="872" t="str">
        <f>IF('⑥4.実施内容（PR）'!B26="","",IF('⑥4.実施内容（PR）'!D26="事業中止","",'⑥4.実施内容（PR）'!E26))</f>
        <v/>
      </c>
      <c r="E26" s="872" t="str">
        <f>IF('⑥4.実施内容（PR）'!B26="","",IF('⑥4.実施内容（PR）'!D26="事業中止","",'⑥4.実施内容（PR）'!F26))</f>
        <v/>
      </c>
      <c r="F26" s="1856"/>
      <c r="G26" s="1856"/>
      <c r="H26" s="1856"/>
      <c r="I26" s="1856"/>
      <c r="J26" s="1857"/>
    </row>
    <row r="27" spans="1:10" ht="42" hidden="1" customHeight="1">
      <c r="B27" s="200" t="str">
        <f>IF('⑥4.実施内容（PR）'!B27="","",'⑥4.実施内容（PR）'!B27)</f>
        <v/>
      </c>
      <c r="C27" s="871" t="str">
        <f>IF('⑥4.実施内容（PR）'!B27="","",IF('⑥4.実施内容（PR）'!D27="事業中止","事業中止",'⑥4.実施内容（PR）'!C27))</f>
        <v/>
      </c>
      <c r="D27" s="872" t="str">
        <f>IF('⑥4.実施内容（PR）'!B27="","",IF('⑥4.実施内容（PR）'!D27="事業中止","",'⑥4.実施内容（PR）'!E27))</f>
        <v/>
      </c>
      <c r="E27" s="872" t="str">
        <f>IF('⑥4.実施内容（PR）'!B27="","",IF('⑥4.実施内容（PR）'!D27="事業中止","",'⑥4.実施内容（PR）'!F27))</f>
        <v/>
      </c>
      <c r="F27" s="1856"/>
      <c r="G27" s="1856"/>
      <c r="H27" s="1856"/>
      <c r="I27" s="1856"/>
      <c r="J27" s="1857"/>
    </row>
    <row r="28" spans="1:10" ht="42" hidden="1" customHeight="1">
      <c r="B28" s="200" t="str">
        <f>IF('⑥4.実施内容（PR）'!B28="","",'⑥4.実施内容（PR）'!B28)</f>
        <v/>
      </c>
      <c r="C28" s="871" t="str">
        <f>IF('⑥4.実施内容（PR）'!B28="","",IF('⑥4.実施内容（PR）'!D28="事業中止","事業中止",'⑥4.実施内容（PR）'!C28))</f>
        <v/>
      </c>
      <c r="D28" s="872" t="str">
        <f>IF('⑥4.実施内容（PR）'!B28="","",IF('⑥4.実施内容（PR）'!D28="事業中止","",'⑥4.実施内容（PR）'!E28))</f>
        <v/>
      </c>
      <c r="E28" s="872" t="str">
        <f>IF('⑥4.実施内容（PR）'!B28="","",IF('⑥4.実施内容（PR）'!D28="事業中止","",'⑥4.実施内容（PR）'!F28))</f>
        <v/>
      </c>
      <c r="F28" s="1856"/>
      <c r="G28" s="1856"/>
      <c r="H28" s="1856"/>
      <c r="I28" s="1856"/>
      <c r="J28" s="1857"/>
    </row>
    <row r="29" spans="1:10" ht="42" hidden="1" customHeight="1">
      <c r="B29" s="200" t="str">
        <f>IF('⑥4.実施内容（PR）'!B29="","",'⑥4.実施内容（PR）'!B29)</f>
        <v/>
      </c>
      <c r="C29" s="871" t="str">
        <f>IF('⑥4.実施内容（PR）'!B29="","",IF('⑥4.実施内容（PR）'!D29="事業中止","事業中止",'⑥4.実施内容（PR）'!C29))</f>
        <v/>
      </c>
      <c r="D29" s="872" t="str">
        <f>IF('⑥4.実施内容（PR）'!B29="","",IF('⑥4.実施内容（PR）'!D29="事業中止","",'⑥4.実施内容（PR）'!E29))</f>
        <v/>
      </c>
      <c r="E29" s="872" t="str">
        <f>IF('⑥4.実施内容（PR）'!B29="","",IF('⑥4.実施内容（PR）'!D29="事業中止","",'⑥4.実施内容（PR）'!F29))</f>
        <v/>
      </c>
      <c r="F29" s="1856"/>
      <c r="G29" s="1856"/>
      <c r="H29" s="1856"/>
      <c r="I29" s="1856"/>
      <c r="J29" s="1857"/>
    </row>
    <row r="30" spans="1:10" ht="42" hidden="1" customHeight="1">
      <c r="B30" s="200" t="str">
        <f>IF('⑥4.実施内容（PR）'!B30="","",'⑥4.実施内容（PR）'!B30)</f>
        <v/>
      </c>
      <c r="C30" s="871" t="str">
        <f>IF('⑥4.実施内容（PR）'!B30="","",IF('⑥4.実施内容（PR）'!D30="事業中止","事業中止",'⑥4.実施内容（PR）'!C30))</f>
        <v/>
      </c>
      <c r="D30" s="872" t="str">
        <f>IF('⑥4.実施内容（PR）'!B30="","",IF('⑥4.実施内容（PR）'!D30="事業中止","",'⑥4.実施内容（PR）'!E30))</f>
        <v/>
      </c>
      <c r="E30" s="872" t="str">
        <f>IF('⑥4.実施内容（PR）'!B30="","",IF('⑥4.実施内容（PR）'!D30="事業中止","",'⑥4.実施内容（PR）'!F30))</f>
        <v/>
      </c>
      <c r="F30" s="1856"/>
      <c r="G30" s="1856"/>
      <c r="H30" s="1856"/>
      <c r="I30" s="1856"/>
      <c r="J30" s="1857"/>
    </row>
    <row r="31" spans="1:10" ht="42" hidden="1" customHeight="1">
      <c r="B31" s="200" t="str">
        <f>IF('⑥4.実施内容（PR）'!B31="","",'⑥4.実施内容（PR）'!B31)</f>
        <v/>
      </c>
      <c r="C31" s="871" t="str">
        <f>IF('⑥4.実施内容（PR）'!B31="","",IF('⑥4.実施内容（PR）'!D31="事業中止","事業中止",'⑥4.実施内容（PR）'!C31))</f>
        <v/>
      </c>
      <c r="D31" s="872" t="str">
        <f>IF('⑥4.実施内容（PR）'!B31="","",IF('⑥4.実施内容（PR）'!D31="事業中止","",'⑥4.実施内容（PR）'!E31))</f>
        <v/>
      </c>
      <c r="E31" s="872" t="str">
        <f>IF('⑥4.実施内容（PR）'!B31="","",IF('⑥4.実施内容（PR）'!D31="事業中止","",'⑥4.実施内容（PR）'!F31))</f>
        <v/>
      </c>
      <c r="F31" s="1856"/>
      <c r="G31" s="1856"/>
      <c r="H31" s="1856"/>
      <c r="I31" s="1856"/>
      <c r="J31" s="1857"/>
    </row>
    <row r="32" spans="1:10" ht="42" hidden="1" customHeight="1">
      <c r="B32" s="200" t="str">
        <f>IF('⑥4.実施内容（PR）'!B32="","",'⑥4.実施内容（PR）'!B32)</f>
        <v/>
      </c>
      <c r="C32" s="871" t="str">
        <f>IF('⑥4.実施内容（PR）'!B32="","",IF('⑥4.実施内容（PR）'!D32="事業中止","事業中止",'⑥4.実施内容（PR）'!C32))</f>
        <v/>
      </c>
      <c r="D32" s="872" t="str">
        <f>IF('⑥4.実施内容（PR）'!B32="","",IF('⑥4.実施内容（PR）'!D32="事業中止","",'⑥4.実施内容（PR）'!E32))</f>
        <v/>
      </c>
      <c r="E32" s="872" t="str">
        <f>IF('⑥4.実施内容（PR）'!B32="","",IF('⑥4.実施内容（PR）'!D32="事業中止","",'⑥4.実施内容（PR）'!F32))</f>
        <v/>
      </c>
      <c r="F32" s="1856"/>
      <c r="G32" s="1856"/>
      <c r="H32" s="1856"/>
      <c r="I32" s="1856"/>
      <c r="J32" s="1857"/>
    </row>
    <row r="33" spans="2:10" ht="42" hidden="1" customHeight="1">
      <c r="B33" s="200" t="str">
        <f>IF('⑥4.実施内容（PR）'!B33="","",'⑥4.実施内容（PR）'!B33)</f>
        <v/>
      </c>
      <c r="C33" s="871" t="str">
        <f>IF('⑥4.実施内容（PR）'!B33="","",IF('⑥4.実施内容（PR）'!D33="事業中止","事業中止",'⑥4.実施内容（PR）'!C33))</f>
        <v/>
      </c>
      <c r="D33" s="872" t="str">
        <f>IF('⑥4.実施内容（PR）'!B33="","",IF('⑥4.実施内容（PR）'!D33="事業中止","",'⑥4.実施内容（PR）'!E33))</f>
        <v/>
      </c>
      <c r="E33" s="872" t="str">
        <f>IF('⑥4.実施内容（PR）'!B33="","",IF('⑥4.実施内容（PR）'!D33="事業中止","",'⑥4.実施内容（PR）'!F33))</f>
        <v/>
      </c>
      <c r="F33" s="1856"/>
      <c r="G33" s="1856"/>
      <c r="H33" s="1856"/>
      <c r="I33" s="1856"/>
      <c r="J33" s="1857"/>
    </row>
    <row r="34" spans="2:10" ht="42" hidden="1" customHeight="1" thickBot="1">
      <c r="B34" s="202" t="str">
        <f>IF('⑥4.実施内容（PR）'!B34="","",'⑥4.実施内容（PR）'!B34)</f>
        <v/>
      </c>
      <c r="C34" s="873" t="str">
        <f>IF('⑥4.実施内容（PR）'!B34="","",IF('⑥4.実施内容（PR）'!D34="事業中止","事業中止",'⑥4.実施内容（PR）'!C34))</f>
        <v/>
      </c>
      <c r="D34" s="874" t="str">
        <f>IF('⑥4.実施内容（PR）'!B34="","",IF('⑥4.実施内容（PR）'!D34="事業中止","",'⑥4.実施内容（PR）'!E34))</f>
        <v/>
      </c>
      <c r="E34" s="874" t="str">
        <f>IF('⑥4.実施内容（PR）'!B34="","",IF('⑥4.実施内容（PR）'!D34="事業中止","",'⑥4.実施内容（PR）'!F34))</f>
        <v/>
      </c>
      <c r="F34" s="1852"/>
      <c r="G34" s="1852"/>
      <c r="H34" s="1852"/>
      <c r="I34" s="1852"/>
      <c r="J34" s="1853"/>
    </row>
    <row r="35" spans="2:10" ht="42" hidden="1" customHeight="1">
      <c r="B35" s="204" t="str">
        <f>IF('⑥4.実施内容（PR）'!B35="","",'⑥4.実施内容（PR）'!B35)</f>
        <v/>
      </c>
      <c r="C35" s="875" t="str">
        <f>IF('⑥4.実施内容（PR）'!B35="","",IF('⑥4.実施内容（PR）'!D35="事業中止","事業中止",'⑥4.実施内容（PR）'!C35))</f>
        <v/>
      </c>
      <c r="D35" s="876" t="str">
        <f>IF('⑥4.実施内容（PR）'!B35="","",IF('⑥4.実施内容（PR）'!D35="事業中止","",'⑥4.実施内容（PR）'!E35))</f>
        <v/>
      </c>
      <c r="E35" s="876" t="str">
        <f>IF('⑥4.実施内容（PR）'!B35="","",IF('⑥4.実施内容（PR）'!D35="事業中止","",'⑥4.実施内容（PR）'!F35))</f>
        <v/>
      </c>
      <c r="F35" s="1858"/>
      <c r="G35" s="1858"/>
      <c r="H35" s="1858"/>
      <c r="I35" s="1858"/>
      <c r="J35" s="1859"/>
    </row>
    <row r="36" spans="2:10" ht="42" hidden="1" customHeight="1">
      <c r="B36" s="200" t="str">
        <f>IF('⑥4.実施内容（PR）'!B36="","",'⑥4.実施内容（PR）'!B36)</f>
        <v/>
      </c>
      <c r="C36" s="871" t="str">
        <f>IF('⑥4.実施内容（PR）'!B36="","",IF('⑥4.実施内容（PR）'!D36="事業中止","事業中止",'⑥4.実施内容（PR）'!C36))</f>
        <v/>
      </c>
      <c r="D36" s="872" t="str">
        <f>IF('⑥4.実施内容（PR）'!B36="","",IF('⑥4.実施内容（PR）'!D36="事業中止","",'⑥4.実施内容（PR）'!E36))</f>
        <v/>
      </c>
      <c r="E36" s="872" t="str">
        <f>IF('⑥4.実施内容（PR）'!B36="","",IF('⑥4.実施内容（PR）'!D36="事業中止","",'⑥4.実施内容（PR）'!F36))</f>
        <v/>
      </c>
      <c r="F36" s="1856"/>
      <c r="G36" s="1856"/>
      <c r="H36" s="1856"/>
      <c r="I36" s="1856"/>
      <c r="J36" s="1857"/>
    </row>
    <row r="37" spans="2:10" ht="42" hidden="1" customHeight="1">
      <c r="B37" s="200" t="str">
        <f>IF('⑥4.実施内容（PR）'!B37="","",'⑥4.実施内容（PR）'!B37)</f>
        <v/>
      </c>
      <c r="C37" s="871" t="str">
        <f>IF('⑥4.実施内容（PR）'!B37="","",IF('⑥4.実施内容（PR）'!D37="事業中止","事業中止",'⑥4.実施内容（PR）'!C37))</f>
        <v/>
      </c>
      <c r="D37" s="872" t="str">
        <f>IF('⑥4.実施内容（PR）'!B37="","",IF('⑥4.実施内容（PR）'!D37="事業中止","",'⑥4.実施内容（PR）'!E37))</f>
        <v/>
      </c>
      <c r="E37" s="872" t="str">
        <f>IF('⑥4.実施内容（PR）'!B37="","",IF('⑥4.実施内容（PR）'!D37="事業中止","",'⑥4.実施内容（PR）'!F37))</f>
        <v/>
      </c>
      <c r="F37" s="1856"/>
      <c r="G37" s="1856"/>
      <c r="H37" s="1856"/>
      <c r="I37" s="1856"/>
      <c r="J37" s="1857"/>
    </row>
    <row r="38" spans="2:10" ht="42" hidden="1" customHeight="1">
      <c r="B38" s="200" t="str">
        <f>IF('⑥4.実施内容（PR）'!B38="","",'⑥4.実施内容（PR）'!B38)</f>
        <v/>
      </c>
      <c r="C38" s="871" t="str">
        <f>IF('⑥4.実施内容（PR）'!B38="","",IF('⑥4.実施内容（PR）'!D38="事業中止","事業中止",'⑥4.実施内容（PR）'!C38))</f>
        <v/>
      </c>
      <c r="D38" s="872" t="str">
        <f>IF('⑥4.実施内容（PR）'!B38="","",IF('⑥4.実施内容（PR）'!D38="事業中止","",'⑥4.実施内容（PR）'!E38))</f>
        <v/>
      </c>
      <c r="E38" s="872" t="str">
        <f>IF('⑥4.実施内容（PR）'!B38="","",IF('⑥4.実施内容（PR）'!D38="事業中止","",'⑥4.実施内容（PR）'!F38))</f>
        <v/>
      </c>
      <c r="F38" s="1856"/>
      <c r="G38" s="1856"/>
      <c r="H38" s="1856"/>
      <c r="I38" s="1856"/>
      <c r="J38" s="1857"/>
    </row>
    <row r="39" spans="2:10" ht="42" hidden="1" customHeight="1">
      <c r="B39" s="200" t="str">
        <f>IF('⑥4.実施内容（PR）'!B39="","",'⑥4.実施内容（PR）'!B39)</f>
        <v/>
      </c>
      <c r="C39" s="871" t="str">
        <f>IF('⑥4.実施内容（PR）'!B39="","",IF('⑥4.実施内容（PR）'!D39="事業中止","事業中止",'⑥4.実施内容（PR）'!C39))</f>
        <v/>
      </c>
      <c r="D39" s="872" t="str">
        <f>IF('⑥4.実施内容（PR）'!B39="","",IF('⑥4.実施内容（PR）'!D39="事業中止","",'⑥4.実施内容（PR）'!E39))</f>
        <v/>
      </c>
      <c r="E39" s="872" t="str">
        <f>IF('⑥4.実施内容（PR）'!B39="","",IF('⑥4.実施内容（PR）'!D39="事業中止","",'⑥4.実施内容（PR）'!F39))</f>
        <v/>
      </c>
      <c r="F39" s="1856"/>
      <c r="G39" s="1856"/>
      <c r="H39" s="1856"/>
      <c r="I39" s="1856"/>
      <c r="J39" s="1857"/>
    </row>
    <row r="40" spans="2:10" ht="42" hidden="1" customHeight="1">
      <c r="B40" s="200" t="str">
        <f>IF('⑥4.実施内容（PR）'!B40="","",'⑥4.実施内容（PR）'!B40)</f>
        <v/>
      </c>
      <c r="C40" s="871" t="str">
        <f>IF('⑥4.実施内容（PR）'!B40="","",IF('⑥4.実施内容（PR）'!D40="事業中止","事業中止",'⑥4.実施内容（PR）'!C40))</f>
        <v/>
      </c>
      <c r="D40" s="872" t="str">
        <f>IF('⑥4.実施内容（PR）'!B40="","",IF('⑥4.実施内容（PR）'!D40="事業中止","",'⑥4.実施内容（PR）'!E40))</f>
        <v/>
      </c>
      <c r="E40" s="872" t="str">
        <f>IF('⑥4.実施内容（PR）'!B40="","",IF('⑥4.実施内容（PR）'!D40="事業中止","",'⑥4.実施内容（PR）'!F40))</f>
        <v/>
      </c>
      <c r="F40" s="1856"/>
      <c r="G40" s="1856"/>
      <c r="H40" s="1856"/>
      <c r="I40" s="1856"/>
      <c r="J40" s="1857"/>
    </row>
    <row r="41" spans="2:10" ht="42" hidden="1" customHeight="1">
      <c r="B41" s="200" t="str">
        <f>IF('⑥4.実施内容（PR）'!B41="","",'⑥4.実施内容（PR）'!B41)</f>
        <v/>
      </c>
      <c r="C41" s="871" t="str">
        <f>IF('⑥4.実施内容（PR）'!B41="","",IF('⑥4.実施内容（PR）'!D41="事業中止","事業中止",'⑥4.実施内容（PR）'!C41))</f>
        <v/>
      </c>
      <c r="D41" s="872" t="str">
        <f>IF('⑥4.実施内容（PR）'!B41="","",IF('⑥4.実施内容（PR）'!D41="事業中止","",'⑥4.実施内容（PR）'!E41))</f>
        <v/>
      </c>
      <c r="E41" s="872" t="str">
        <f>IF('⑥4.実施内容（PR）'!B41="","",IF('⑥4.実施内容（PR）'!D41="事業中止","",'⑥4.実施内容（PR）'!F41))</f>
        <v/>
      </c>
      <c r="F41" s="1856"/>
      <c r="G41" s="1856"/>
      <c r="H41" s="1856"/>
      <c r="I41" s="1856"/>
      <c r="J41" s="1857"/>
    </row>
    <row r="42" spans="2:10" ht="42" hidden="1" customHeight="1">
      <c r="B42" s="200" t="str">
        <f>IF('⑥4.実施内容（PR）'!B42="","",'⑥4.実施内容（PR）'!B42)</f>
        <v/>
      </c>
      <c r="C42" s="871" t="str">
        <f>IF('⑥4.実施内容（PR）'!B42="","",IF('⑥4.実施内容（PR）'!D42="事業中止","事業中止",'⑥4.実施内容（PR）'!C42))</f>
        <v/>
      </c>
      <c r="D42" s="872" t="str">
        <f>IF('⑥4.実施内容（PR）'!B42="","",IF('⑥4.実施内容（PR）'!D42="事業中止","",'⑥4.実施内容（PR）'!E42))</f>
        <v/>
      </c>
      <c r="E42" s="872" t="str">
        <f>IF('⑥4.実施内容（PR）'!B42="","",IF('⑥4.実施内容（PR）'!D42="事業中止","",'⑥4.実施内容（PR）'!F42))</f>
        <v/>
      </c>
      <c r="F42" s="1856"/>
      <c r="G42" s="1856"/>
      <c r="H42" s="1856"/>
      <c r="I42" s="1856"/>
      <c r="J42" s="1857"/>
    </row>
    <row r="43" spans="2:10" ht="42" hidden="1" customHeight="1">
      <c r="B43" s="200" t="str">
        <f>IF('⑥4.実施内容（PR）'!B43="","",'⑥4.実施内容（PR）'!B43)</f>
        <v/>
      </c>
      <c r="C43" s="871" t="str">
        <f>IF('⑥4.実施内容（PR）'!B43="","",IF('⑥4.実施内容（PR）'!D43="事業中止","事業中止",'⑥4.実施内容（PR）'!C43))</f>
        <v/>
      </c>
      <c r="D43" s="872" t="str">
        <f>IF('⑥4.実施内容（PR）'!B43="","",IF('⑥4.実施内容（PR）'!D43="事業中止","",'⑥4.実施内容（PR）'!E43))</f>
        <v/>
      </c>
      <c r="E43" s="872" t="str">
        <f>IF('⑥4.実施内容（PR）'!B43="","",IF('⑥4.実施内容（PR）'!D43="事業中止","",'⑥4.実施内容（PR）'!F43))</f>
        <v/>
      </c>
      <c r="F43" s="1856"/>
      <c r="G43" s="1856"/>
      <c r="H43" s="1856"/>
      <c r="I43" s="1856"/>
      <c r="J43" s="1857"/>
    </row>
    <row r="44" spans="2:10" ht="42" hidden="1" customHeight="1" thickBot="1">
      <c r="B44" s="202" t="str">
        <f>IF('⑥4.実施内容（PR）'!B44="","",'⑥4.実施内容（PR）'!B44)</f>
        <v/>
      </c>
      <c r="C44" s="873" t="str">
        <f>IF('⑥4.実施内容（PR）'!B44="","",IF('⑥4.実施内容（PR）'!D44="事業中止","事業中止",'⑥4.実施内容（PR）'!C44))</f>
        <v/>
      </c>
      <c r="D44" s="874" t="str">
        <f>IF('⑥4.実施内容（PR）'!B44="","",IF('⑥4.実施内容（PR）'!D44="事業中止","",'⑥4.実施内容（PR）'!E44))</f>
        <v/>
      </c>
      <c r="E44" s="874" t="str">
        <f>IF('⑥4.実施内容（PR）'!B44="","",IF('⑥4.実施内容（PR）'!D44="事業中止","",'⑥4.実施内容（PR）'!F44))</f>
        <v/>
      </c>
      <c r="F44" s="1852"/>
      <c r="G44" s="1852"/>
      <c r="H44" s="1852"/>
      <c r="I44" s="1852"/>
      <c r="J44" s="1853"/>
    </row>
    <row r="45" spans="2:10" ht="42" hidden="1" customHeight="1">
      <c r="B45" s="200" t="str">
        <f>IF('⑥4.実施内容（PR）'!B45="","",'⑥4.実施内容（PR）'!B45)</f>
        <v/>
      </c>
      <c r="C45" s="871" t="str">
        <f>IF('⑥4.実施内容（PR）'!B45="","",IF('⑥4.実施内容（PR）'!D45="事業中止","事業中止",'⑥4.実施内容（PR）'!C45))</f>
        <v/>
      </c>
      <c r="D45" s="872" t="str">
        <f>IF('⑥4.実施内容（PR）'!B45="","",IF('⑥4.実施内容（PR）'!D45="事業中止","",'⑥4.実施内容（PR）'!E45))</f>
        <v/>
      </c>
      <c r="E45" s="872" t="str">
        <f>IF('⑥4.実施内容（PR）'!B45="","",IF('⑥4.実施内容（PR）'!D45="事業中止","",'⑥4.実施内容（PR）'!F45))</f>
        <v/>
      </c>
      <c r="F45" s="1856"/>
      <c r="G45" s="1856"/>
      <c r="H45" s="1856"/>
      <c r="I45" s="1856"/>
      <c r="J45" s="1857"/>
    </row>
    <row r="46" spans="2:10" ht="42" hidden="1" customHeight="1">
      <c r="B46" s="200" t="str">
        <f>IF('⑥4.実施内容（PR）'!B46="","",'⑥4.実施内容（PR）'!B46)</f>
        <v/>
      </c>
      <c r="C46" s="871" t="str">
        <f>IF('⑥4.実施内容（PR）'!B46="","",IF('⑥4.実施内容（PR）'!D46="事業中止","事業中止",'⑥4.実施内容（PR）'!C46))</f>
        <v/>
      </c>
      <c r="D46" s="872" t="str">
        <f>IF('⑥4.実施内容（PR）'!B46="","",IF('⑥4.実施内容（PR）'!D46="事業中止","",'⑥4.実施内容（PR）'!E46))</f>
        <v/>
      </c>
      <c r="E46" s="872" t="str">
        <f>IF('⑥4.実施内容（PR）'!B46="","",IF('⑥4.実施内容（PR）'!D46="事業中止","",'⑥4.実施内容（PR）'!F46))</f>
        <v/>
      </c>
      <c r="F46" s="1856"/>
      <c r="G46" s="1856"/>
      <c r="H46" s="1856"/>
      <c r="I46" s="1856"/>
      <c r="J46" s="1857"/>
    </row>
    <row r="47" spans="2:10" ht="42" hidden="1" customHeight="1">
      <c r="B47" s="200" t="str">
        <f>IF('⑥4.実施内容（PR）'!B47="","",'⑥4.実施内容（PR）'!B47)</f>
        <v/>
      </c>
      <c r="C47" s="871" t="str">
        <f>IF('⑥4.実施内容（PR）'!B47="","",IF('⑥4.実施内容（PR）'!D47="事業中止","事業中止",'⑥4.実施内容（PR）'!C47))</f>
        <v/>
      </c>
      <c r="D47" s="872" t="str">
        <f>IF('⑥4.実施内容（PR）'!B47="","",IF('⑥4.実施内容（PR）'!D47="事業中止","",'⑥4.実施内容（PR）'!E47))</f>
        <v/>
      </c>
      <c r="E47" s="872" t="str">
        <f>IF('⑥4.実施内容（PR）'!B47="","",IF('⑥4.実施内容（PR）'!D47="事業中止","",'⑥4.実施内容（PR）'!F47))</f>
        <v/>
      </c>
      <c r="F47" s="1856"/>
      <c r="G47" s="1856"/>
      <c r="H47" s="1856"/>
      <c r="I47" s="1856"/>
      <c r="J47" s="1857"/>
    </row>
    <row r="48" spans="2:10" ht="42" hidden="1" customHeight="1">
      <c r="B48" s="200" t="str">
        <f>IF('⑥4.実施内容（PR）'!B48="","",'⑥4.実施内容（PR）'!B48)</f>
        <v/>
      </c>
      <c r="C48" s="871" t="str">
        <f>IF('⑥4.実施内容（PR）'!B48="","",IF('⑥4.実施内容（PR）'!D48="事業中止","事業中止",'⑥4.実施内容（PR）'!C48))</f>
        <v/>
      </c>
      <c r="D48" s="872" t="str">
        <f>IF('⑥4.実施内容（PR）'!B48="","",IF('⑥4.実施内容（PR）'!D48="事業中止","",'⑥4.実施内容（PR）'!E48))</f>
        <v/>
      </c>
      <c r="E48" s="872" t="str">
        <f>IF('⑥4.実施内容（PR）'!B48="","",IF('⑥4.実施内容（PR）'!D48="事業中止","",'⑥4.実施内容（PR）'!F48))</f>
        <v/>
      </c>
      <c r="F48" s="1856"/>
      <c r="G48" s="1856"/>
      <c r="H48" s="1856"/>
      <c r="I48" s="1856"/>
      <c r="J48" s="1857"/>
    </row>
    <row r="49" spans="2:10" ht="42" hidden="1" customHeight="1">
      <c r="B49" s="200" t="str">
        <f>IF('⑥4.実施内容（PR）'!B49="","",'⑥4.実施内容（PR）'!B49)</f>
        <v/>
      </c>
      <c r="C49" s="871" t="str">
        <f>IF('⑥4.実施内容（PR）'!B49="","",IF('⑥4.実施内容（PR）'!D49="事業中止","事業中止",'⑥4.実施内容（PR）'!C49))</f>
        <v/>
      </c>
      <c r="D49" s="872" t="str">
        <f>IF('⑥4.実施内容（PR）'!B49="","",IF('⑥4.実施内容（PR）'!D49="事業中止","",'⑥4.実施内容（PR）'!E49))</f>
        <v/>
      </c>
      <c r="E49" s="872" t="str">
        <f>IF('⑥4.実施内容（PR）'!B49="","",IF('⑥4.実施内容（PR）'!D49="事業中止","",'⑥4.実施内容（PR）'!F49))</f>
        <v/>
      </c>
      <c r="F49" s="1856"/>
      <c r="G49" s="1856"/>
      <c r="H49" s="1856"/>
      <c r="I49" s="1856"/>
      <c r="J49" s="1857"/>
    </row>
    <row r="50" spans="2:10" ht="42" hidden="1" customHeight="1">
      <c r="B50" s="200" t="str">
        <f>IF('⑥4.実施内容（PR）'!B50="","",'⑥4.実施内容（PR）'!B50)</f>
        <v/>
      </c>
      <c r="C50" s="871" t="str">
        <f>IF('⑥4.実施内容（PR）'!B50="","",IF('⑥4.実施内容（PR）'!D50="事業中止","事業中止",'⑥4.実施内容（PR）'!C50))</f>
        <v/>
      </c>
      <c r="D50" s="872" t="str">
        <f>IF('⑥4.実施内容（PR）'!B50="","",IF('⑥4.実施内容（PR）'!D50="事業中止","",'⑥4.実施内容（PR）'!E50))</f>
        <v/>
      </c>
      <c r="E50" s="872" t="str">
        <f>IF('⑥4.実施内容（PR）'!B50="","",IF('⑥4.実施内容（PR）'!D50="事業中止","",'⑥4.実施内容（PR）'!F50))</f>
        <v/>
      </c>
      <c r="F50" s="1856"/>
      <c r="G50" s="1856"/>
      <c r="H50" s="1856"/>
      <c r="I50" s="1856"/>
      <c r="J50" s="1857"/>
    </row>
    <row r="51" spans="2:10" ht="42" hidden="1" customHeight="1">
      <c r="B51" s="200" t="str">
        <f>IF('⑥4.実施内容（PR）'!B51="","",'⑥4.実施内容（PR）'!B51)</f>
        <v/>
      </c>
      <c r="C51" s="871" t="str">
        <f>IF('⑥4.実施内容（PR）'!B51="","",IF('⑥4.実施内容（PR）'!D51="事業中止","事業中止",'⑥4.実施内容（PR）'!C51))</f>
        <v/>
      </c>
      <c r="D51" s="872" t="str">
        <f>IF('⑥4.実施内容（PR）'!B51="","",IF('⑥4.実施内容（PR）'!D51="事業中止","",'⑥4.実施内容（PR）'!E51))</f>
        <v/>
      </c>
      <c r="E51" s="872" t="str">
        <f>IF('⑥4.実施内容（PR）'!B51="","",IF('⑥4.実施内容（PR）'!D51="事業中止","",'⑥4.実施内容（PR）'!F51))</f>
        <v/>
      </c>
      <c r="F51" s="1856"/>
      <c r="G51" s="1856"/>
      <c r="H51" s="1856"/>
      <c r="I51" s="1856"/>
      <c r="J51" s="1857"/>
    </row>
    <row r="52" spans="2:10" ht="42" hidden="1" customHeight="1">
      <c r="B52" s="200" t="str">
        <f>IF('⑥4.実施内容（PR）'!B52="","",'⑥4.実施内容（PR）'!B52)</f>
        <v/>
      </c>
      <c r="C52" s="871" t="str">
        <f>IF('⑥4.実施内容（PR）'!B52="","",IF('⑥4.実施内容（PR）'!D52="事業中止","事業中止",'⑥4.実施内容（PR）'!C52))</f>
        <v/>
      </c>
      <c r="D52" s="872" t="str">
        <f>IF('⑥4.実施内容（PR）'!B52="","",IF('⑥4.実施内容（PR）'!D52="事業中止","",'⑥4.実施内容（PR）'!E52))</f>
        <v/>
      </c>
      <c r="E52" s="872" t="str">
        <f>IF('⑥4.実施内容（PR）'!B52="","",IF('⑥4.実施内容（PR）'!D52="事業中止","",'⑥4.実施内容（PR）'!F52))</f>
        <v/>
      </c>
      <c r="F52" s="1856"/>
      <c r="G52" s="1856"/>
      <c r="H52" s="1856"/>
      <c r="I52" s="1856"/>
      <c r="J52" s="1857"/>
    </row>
    <row r="53" spans="2:10" ht="42" hidden="1" customHeight="1">
      <c r="B53" s="200" t="str">
        <f>IF('⑥4.実施内容（PR）'!B53="","",'⑥4.実施内容（PR）'!B53)</f>
        <v/>
      </c>
      <c r="C53" s="871" t="str">
        <f>IF('⑥4.実施内容（PR）'!B53="","",IF('⑥4.実施内容（PR）'!D53="事業中止","事業中止",'⑥4.実施内容（PR）'!C53))</f>
        <v/>
      </c>
      <c r="D53" s="872" t="str">
        <f>IF('⑥4.実施内容（PR）'!B53="","",IF('⑥4.実施内容（PR）'!D53="事業中止","",'⑥4.実施内容（PR）'!E53))</f>
        <v/>
      </c>
      <c r="E53" s="872" t="str">
        <f>IF('⑥4.実施内容（PR）'!B53="","",IF('⑥4.実施内容（PR）'!D53="事業中止","",'⑥4.実施内容（PR）'!F53))</f>
        <v/>
      </c>
      <c r="F53" s="1856"/>
      <c r="G53" s="1856"/>
      <c r="H53" s="1856"/>
      <c r="I53" s="1856"/>
      <c r="J53" s="1857"/>
    </row>
    <row r="54" spans="2:10" ht="42" hidden="1" customHeight="1" thickBot="1">
      <c r="B54" s="202" t="str">
        <f>IF('⑥4.実施内容（PR）'!B54="","",'⑥4.実施内容（PR）'!B54)</f>
        <v/>
      </c>
      <c r="C54" s="873" t="str">
        <f>IF('⑥4.実施内容（PR）'!B54="","",IF('⑥4.実施内容（PR）'!D54="事業中止","事業中止",'⑥4.実施内容（PR）'!C54))</f>
        <v/>
      </c>
      <c r="D54" s="874" t="str">
        <f>IF('⑥4.実施内容（PR）'!B54="","",IF('⑥4.実施内容（PR）'!D54="事業中止","",'⑥4.実施内容（PR）'!E54))</f>
        <v/>
      </c>
      <c r="E54" s="874" t="str">
        <f>IF('⑥4.実施内容（PR）'!B54="","",IF('⑥4.実施内容（PR）'!D54="事業中止","",'⑥4.実施内容（PR）'!F54))</f>
        <v/>
      </c>
      <c r="F54" s="1852"/>
      <c r="G54" s="1852"/>
      <c r="H54" s="1852"/>
      <c r="I54" s="1852"/>
      <c r="J54" s="1853"/>
    </row>
    <row r="55" spans="2:10" ht="42" hidden="1" customHeight="1">
      <c r="B55" s="204" t="str">
        <f>IF('⑥4.実施内容（PR）'!B55="","",'⑥4.実施内容（PR）'!B55)</f>
        <v/>
      </c>
      <c r="C55" s="875" t="str">
        <f>IF('⑥4.実施内容（PR）'!B55="","",IF('⑥4.実施内容（PR）'!D55="事業中止","事業中止",'⑥4.実施内容（PR）'!C55))</f>
        <v/>
      </c>
      <c r="D55" s="876" t="str">
        <f>IF('⑥4.実施内容（PR）'!B55="","",IF('⑥4.実施内容（PR）'!D55="事業中止","",'⑥4.実施内容（PR）'!E55))</f>
        <v/>
      </c>
      <c r="E55" s="876" t="str">
        <f>IF('⑥4.実施内容（PR）'!B55="","",IF('⑥4.実施内容（PR）'!D55="事業中止","",'⑥4.実施内容（PR）'!F55))</f>
        <v/>
      </c>
      <c r="F55" s="1858"/>
      <c r="G55" s="1858"/>
      <c r="H55" s="1858"/>
      <c r="I55" s="1858"/>
      <c r="J55" s="1859"/>
    </row>
    <row r="56" spans="2:10" ht="42" hidden="1" customHeight="1">
      <c r="B56" s="200" t="str">
        <f>IF('⑥4.実施内容（PR）'!B56="","",'⑥4.実施内容（PR）'!B56)</f>
        <v/>
      </c>
      <c r="C56" s="871" t="str">
        <f>IF('⑥4.実施内容（PR）'!B56="","",IF('⑥4.実施内容（PR）'!D56="事業中止","事業中止",'⑥4.実施内容（PR）'!C56))</f>
        <v/>
      </c>
      <c r="D56" s="872" t="str">
        <f>IF('⑥4.実施内容（PR）'!B56="","",IF('⑥4.実施内容（PR）'!D56="事業中止","",'⑥4.実施内容（PR）'!E56))</f>
        <v/>
      </c>
      <c r="E56" s="872" t="str">
        <f>IF('⑥4.実施内容（PR）'!B56="","",IF('⑥4.実施内容（PR）'!D56="事業中止","",'⑥4.実施内容（PR）'!F56))</f>
        <v/>
      </c>
      <c r="F56" s="1856"/>
      <c r="G56" s="1856"/>
      <c r="H56" s="1856"/>
      <c r="I56" s="1856"/>
      <c r="J56" s="1857"/>
    </row>
    <row r="57" spans="2:10" ht="42" hidden="1" customHeight="1">
      <c r="B57" s="200" t="str">
        <f>IF('⑥4.実施内容（PR）'!B57="","",'⑥4.実施内容（PR）'!B57)</f>
        <v/>
      </c>
      <c r="C57" s="871" t="str">
        <f>IF('⑥4.実施内容（PR）'!B57="","",IF('⑥4.実施内容（PR）'!D57="事業中止","事業中止",'⑥4.実施内容（PR）'!C57))</f>
        <v/>
      </c>
      <c r="D57" s="872" t="str">
        <f>IF('⑥4.実施内容（PR）'!B57="","",IF('⑥4.実施内容（PR）'!D57="事業中止","",'⑥4.実施内容（PR）'!E57))</f>
        <v/>
      </c>
      <c r="E57" s="872" t="str">
        <f>IF('⑥4.実施内容（PR）'!B57="","",IF('⑥4.実施内容（PR）'!D57="事業中止","",'⑥4.実施内容（PR）'!F57))</f>
        <v/>
      </c>
      <c r="F57" s="1856"/>
      <c r="G57" s="1856"/>
      <c r="H57" s="1856"/>
      <c r="I57" s="1856"/>
      <c r="J57" s="1857"/>
    </row>
    <row r="58" spans="2:10" ht="42" hidden="1" customHeight="1">
      <c r="B58" s="200" t="str">
        <f>IF('⑥4.実施内容（PR）'!B58="","",'⑥4.実施内容（PR）'!B58)</f>
        <v/>
      </c>
      <c r="C58" s="871" t="str">
        <f>IF('⑥4.実施内容（PR）'!B58="","",IF('⑥4.実施内容（PR）'!D58="事業中止","事業中止",'⑥4.実施内容（PR）'!C58))</f>
        <v/>
      </c>
      <c r="D58" s="872" t="str">
        <f>IF('⑥4.実施内容（PR）'!B58="","",IF('⑥4.実施内容（PR）'!D58="事業中止","",'⑥4.実施内容（PR）'!E58))</f>
        <v/>
      </c>
      <c r="E58" s="872" t="str">
        <f>IF('⑥4.実施内容（PR）'!B58="","",IF('⑥4.実施内容（PR）'!D58="事業中止","",'⑥4.実施内容（PR）'!F58))</f>
        <v/>
      </c>
      <c r="F58" s="1856"/>
      <c r="G58" s="1856"/>
      <c r="H58" s="1856"/>
      <c r="I58" s="1856"/>
      <c r="J58" s="1857"/>
    </row>
    <row r="59" spans="2:10" ht="42" hidden="1" customHeight="1">
      <c r="B59" s="200" t="str">
        <f>IF('⑥4.実施内容（PR）'!B59="","",'⑥4.実施内容（PR）'!B59)</f>
        <v/>
      </c>
      <c r="C59" s="871" t="str">
        <f>IF('⑥4.実施内容（PR）'!B59="","",IF('⑥4.実施内容（PR）'!D59="事業中止","事業中止",'⑥4.実施内容（PR）'!C59))</f>
        <v/>
      </c>
      <c r="D59" s="872" t="str">
        <f>IF('⑥4.実施内容（PR）'!B59="","",IF('⑥4.実施内容（PR）'!D59="事業中止","",'⑥4.実施内容（PR）'!E59))</f>
        <v/>
      </c>
      <c r="E59" s="872" t="str">
        <f>IF('⑥4.実施内容（PR）'!B59="","",IF('⑥4.実施内容（PR）'!D59="事業中止","",'⑥4.実施内容（PR）'!F59))</f>
        <v/>
      </c>
      <c r="F59" s="1856"/>
      <c r="G59" s="1856"/>
      <c r="H59" s="1856"/>
      <c r="I59" s="1856"/>
      <c r="J59" s="1857"/>
    </row>
    <row r="60" spans="2:10" ht="42" hidden="1" customHeight="1">
      <c r="B60" s="200" t="str">
        <f>IF('⑥4.実施内容（PR）'!B60="","",'⑥4.実施内容（PR）'!B60)</f>
        <v/>
      </c>
      <c r="C60" s="871" t="str">
        <f>IF('⑥4.実施内容（PR）'!B60="","",IF('⑥4.実施内容（PR）'!D60="事業中止","事業中止",'⑥4.実施内容（PR）'!C60))</f>
        <v/>
      </c>
      <c r="D60" s="872" t="str">
        <f>IF('⑥4.実施内容（PR）'!B60="","",IF('⑥4.実施内容（PR）'!D60="事業中止","",'⑥4.実施内容（PR）'!E60))</f>
        <v/>
      </c>
      <c r="E60" s="872" t="str">
        <f>IF('⑥4.実施内容（PR）'!B60="","",IF('⑥4.実施内容（PR）'!D60="事業中止","",'⑥4.実施内容（PR）'!F60))</f>
        <v/>
      </c>
      <c r="F60" s="1856"/>
      <c r="G60" s="1856"/>
      <c r="H60" s="1856"/>
      <c r="I60" s="1856"/>
      <c r="J60" s="1857"/>
    </row>
    <row r="61" spans="2:10" ht="42" hidden="1" customHeight="1">
      <c r="B61" s="200" t="str">
        <f>IF('⑥4.実施内容（PR）'!B61="","",'⑥4.実施内容（PR）'!B61)</f>
        <v/>
      </c>
      <c r="C61" s="871" t="str">
        <f>IF('⑥4.実施内容（PR）'!B61="","",IF('⑥4.実施内容（PR）'!D61="事業中止","事業中止",'⑥4.実施内容（PR）'!C61))</f>
        <v/>
      </c>
      <c r="D61" s="872" t="str">
        <f>IF('⑥4.実施内容（PR）'!B61="","",IF('⑥4.実施内容（PR）'!D61="事業中止","",'⑥4.実施内容（PR）'!E61))</f>
        <v/>
      </c>
      <c r="E61" s="872" t="str">
        <f>IF('⑥4.実施内容（PR）'!B61="","",IF('⑥4.実施内容（PR）'!D61="事業中止","",'⑥4.実施内容（PR）'!F61))</f>
        <v/>
      </c>
      <c r="F61" s="1856"/>
      <c r="G61" s="1856"/>
      <c r="H61" s="1856"/>
      <c r="I61" s="1856"/>
      <c r="J61" s="1857"/>
    </row>
    <row r="62" spans="2:10" ht="42" hidden="1" customHeight="1">
      <c r="B62" s="200" t="str">
        <f>IF('⑥4.実施内容（PR）'!B62="","",'⑥4.実施内容（PR）'!B62)</f>
        <v/>
      </c>
      <c r="C62" s="871" t="str">
        <f>IF('⑥4.実施内容（PR）'!B62="","",IF('⑥4.実施内容（PR）'!D62="事業中止","事業中止",'⑥4.実施内容（PR）'!C62))</f>
        <v/>
      </c>
      <c r="D62" s="872" t="str">
        <f>IF('⑥4.実施内容（PR）'!B62="","",IF('⑥4.実施内容（PR）'!D62="事業中止","",'⑥4.実施内容（PR）'!E62))</f>
        <v/>
      </c>
      <c r="E62" s="872" t="str">
        <f>IF('⑥4.実施内容（PR）'!B62="","",IF('⑥4.実施内容（PR）'!D62="事業中止","",'⑥4.実施内容（PR）'!F62))</f>
        <v/>
      </c>
      <c r="F62" s="1856"/>
      <c r="G62" s="1856"/>
      <c r="H62" s="1856"/>
      <c r="I62" s="1856"/>
      <c r="J62" s="1857"/>
    </row>
    <row r="63" spans="2:10" ht="42" hidden="1" customHeight="1">
      <c r="B63" s="200" t="str">
        <f>IF('⑥4.実施内容（PR）'!B63="","",'⑥4.実施内容（PR）'!B63)</f>
        <v/>
      </c>
      <c r="C63" s="871" t="str">
        <f>IF('⑥4.実施内容（PR）'!B63="","",IF('⑥4.実施内容（PR）'!D63="事業中止","事業中止",'⑥4.実施内容（PR）'!C63))</f>
        <v/>
      </c>
      <c r="D63" s="872" t="str">
        <f>IF('⑥4.実施内容（PR）'!B63="","",IF('⑥4.実施内容（PR）'!D63="事業中止","",'⑥4.実施内容（PR）'!E63))</f>
        <v/>
      </c>
      <c r="E63" s="872" t="str">
        <f>IF('⑥4.実施内容（PR）'!B63="","",IF('⑥4.実施内容（PR）'!D63="事業中止","",'⑥4.実施内容（PR）'!F63))</f>
        <v/>
      </c>
      <c r="F63" s="1856"/>
      <c r="G63" s="1856"/>
      <c r="H63" s="1856"/>
      <c r="I63" s="1856"/>
      <c r="J63" s="1857"/>
    </row>
    <row r="64" spans="2:10" ht="42" hidden="1" customHeight="1" thickBot="1">
      <c r="B64" s="202" t="str">
        <f>IF('⑥4.実施内容（PR）'!B64="","",'⑥4.実施内容（PR）'!B64)</f>
        <v/>
      </c>
      <c r="C64" s="873" t="str">
        <f>IF('⑥4.実施内容（PR）'!B64="","",IF('⑥4.実施内容（PR）'!D64="事業中止","事業中止",'⑥4.実施内容（PR）'!C64))</f>
        <v/>
      </c>
      <c r="D64" s="874" t="str">
        <f>IF('⑥4.実施内容（PR）'!B64="","",IF('⑥4.実施内容（PR）'!D64="事業中止","",'⑥4.実施内容（PR）'!E64))</f>
        <v/>
      </c>
      <c r="E64" s="874" t="str">
        <f>IF('⑥4.実施内容（PR）'!B64="","",IF('⑥4.実施内容（PR）'!D64="事業中止","",'⑥4.実施内容（PR）'!F64))</f>
        <v/>
      </c>
      <c r="F64" s="1852"/>
      <c r="G64" s="1852"/>
      <c r="H64" s="1852"/>
      <c r="I64" s="1852"/>
      <c r="J64" s="1853"/>
    </row>
    <row r="65" spans="2:10" ht="42" hidden="1" customHeight="1">
      <c r="B65" s="200" t="str">
        <f>IF('⑥4.実施内容（PR）'!B65="","",'⑥4.実施内容（PR）'!B65)</f>
        <v/>
      </c>
      <c r="C65" s="871" t="str">
        <f>IF('⑥4.実施内容（PR）'!B65="","",IF('⑥4.実施内容（PR）'!D65="事業中止","事業中止",'⑥4.実施内容（PR）'!C65))</f>
        <v/>
      </c>
      <c r="D65" s="872" t="str">
        <f>IF('⑥4.実施内容（PR）'!B65="","",IF('⑥4.実施内容（PR）'!D65="事業中止","",'⑥4.実施内容（PR）'!E65))</f>
        <v/>
      </c>
      <c r="E65" s="872" t="str">
        <f>IF('⑥4.実施内容（PR）'!B65="","",IF('⑥4.実施内容（PR）'!D65="事業中止","",'⑥4.実施内容（PR）'!F65))</f>
        <v/>
      </c>
      <c r="F65" s="1856"/>
      <c r="G65" s="1856"/>
      <c r="H65" s="1856"/>
      <c r="I65" s="1856"/>
      <c r="J65" s="1857"/>
    </row>
    <row r="66" spans="2:10" ht="42" hidden="1" customHeight="1">
      <c r="B66" s="200" t="str">
        <f>IF('⑥4.実施内容（PR）'!B66="","",'⑥4.実施内容（PR）'!B66)</f>
        <v/>
      </c>
      <c r="C66" s="871" t="str">
        <f>IF('⑥4.実施内容（PR）'!B66="","",IF('⑥4.実施内容（PR）'!D66="事業中止","事業中止",'⑥4.実施内容（PR）'!C66))</f>
        <v/>
      </c>
      <c r="D66" s="872" t="str">
        <f>IF('⑥4.実施内容（PR）'!B66="","",IF('⑥4.実施内容（PR）'!D66="事業中止","",'⑥4.実施内容（PR）'!E66))</f>
        <v/>
      </c>
      <c r="E66" s="872" t="str">
        <f>IF('⑥4.実施内容（PR）'!B66="","",IF('⑥4.実施内容（PR）'!D66="事業中止","",'⑥4.実施内容（PR）'!F66))</f>
        <v/>
      </c>
      <c r="F66" s="1856"/>
      <c r="G66" s="1856"/>
      <c r="H66" s="1856"/>
      <c r="I66" s="1856"/>
      <c r="J66" s="1857"/>
    </row>
    <row r="67" spans="2:10" ht="42" hidden="1" customHeight="1">
      <c r="B67" s="200" t="str">
        <f>IF('⑥4.実施内容（PR）'!B67="","",'⑥4.実施内容（PR）'!B67)</f>
        <v/>
      </c>
      <c r="C67" s="871" t="str">
        <f>IF('⑥4.実施内容（PR）'!B67="","",IF('⑥4.実施内容（PR）'!D67="事業中止","事業中止",'⑥4.実施内容（PR）'!C67))</f>
        <v/>
      </c>
      <c r="D67" s="872" t="str">
        <f>IF('⑥4.実施内容（PR）'!B67="","",IF('⑥4.実施内容（PR）'!D67="事業中止","",'⑥4.実施内容（PR）'!E67))</f>
        <v/>
      </c>
      <c r="E67" s="872" t="str">
        <f>IF('⑥4.実施内容（PR）'!B67="","",IF('⑥4.実施内容（PR）'!D67="事業中止","",'⑥4.実施内容（PR）'!F67))</f>
        <v/>
      </c>
      <c r="F67" s="1856"/>
      <c r="G67" s="1856"/>
      <c r="H67" s="1856"/>
      <c r="I67" s="1856"/>
      <c r="J67" s="1857"/>
    </row>
    <row r="68" spans="2:10" ht="42" hidden="1" customHeight="1">
      <c r="B68" s="200" t="str">
        <f>IF('⑥4.実施内容（PR）'!B68="","",'⑥4.実施内容（PR）'!B68)</f>
        <v/>
      </c>
      <c r="C68" s="871" t="str">
        <f>IF('⑥4.実施内容（PR）'!B68="","",IF('⑥4.実施内容（PR）'!D68="事業中止","事業中止",'⑥4.実施内容（PR）'!C68))</f>
        <v/>
      </c>
      <c r="D68" s="872" t="str">
        <f>IF('⑥4.実施内容（PR）'!B68="","",IF('⑥4.実施内容（PR）'!D68="事業中止","",'⑥4.実施内容（PR）'!E68))</f>
        <v/>
      </c>
      <c r="E68" s="872" t="str">
        <f>IF('⑥4.実施内容（PR）'!B68="","",IF('⑥4.実施内容（PR）'!D68="事業中止","",'⑥4.実施内容（PR）'!F68))</f>
        <v/>
      </c>
      <c r="F68" s="1856"/>
      <c r="G68" s="1856"/>
      <c r="H68" s="1856"/>
      <c r="I68" s="1856"/>
      <c r="J68" s="1857"/>
    </row>
    <row r="69" spans="2:10" ht="42" hidden="1" customHeight="1">
      <c r="B69" s="200" t="str">
        <f>IF('⑥4.実施内容（PR）'!B69="","",'⑥4.実施内容（PR）'!B69)</f>
        <v/>
      </c>
      <c r="C69" s="871" t="str">
        <f>IF('⑥4.実施内容（PR）'!B69="","",IF('⑥4.実施内容（PR）'!D69="事業中止","事業中止",'⑥4.実施内容（PR）'!C69))</f>
        <v/>
      </c>
      <c r="D69" s="872" t="str">
        <f>IF('⑥4.実施内容（PR）'!B69="","",IF('⑥4.実施内容（PR）'!D69="事業中止","",'⑥4.実施内容（PR）'!E69))</f>
        <v/>
      </c>
      <c r="E69" s="872" t="str">
        <f>IF('⑥4.実施内容（PR）'!B69="","",IF('⑥4.実施内容（PR）'!D69="事業中止","",'⑥4.実施内容（PR）'!F69))</f>
        <v/>
      </c>
      <c r="F69" s="1856"/>
      <c r="G69" s="1856"/>
      <c r="H69" s="1856"/>
      <c r="I69" s="1856"/>
      <c r="J69" s="1857"/>
    </row>
    <row r="70" spans="2:10" ht="42" hidden="1" customHeight="1">
      <c r="B70" s="200" t="str">
        <f>IF('⑥4.実施内容（PR）'!B70="","",'⑥4.実施内容（PR）'!B70)</f>
        <v/>
      </c>
      <c r="C70" s="871" t="str">
        <f>IF('⑥4.実施内容（PR）'!B70="","",IF('⑥4.実施内容（PR）'!D70="事業中止","事業中止",'⑥4.実施内容（PR）'!C70))</f>
        <v/>
      </c>
      <c r="D70" s="872" t="str">
        <f>IF('⑥4.実施内容（PR）'!B70="","",IF('⑥4.実施内容（PR）'!D70="事業中止","",'⑥4.実施内容（PR）'!E70))</f>
        <v/>
      </c>
      <c r="E70" s="872" t="str">
        <f>IF('⑥4.実施内容（PR）'!B70="","",IF('⑥4.実施内容（PR）'!D70="事業中止","",'⑥4.実施内容（PR）'!F70))</f>
        <v/>
      </c>
      <c r="F70" s="1856"/>
      <c r="G70" s="1856"/>
      <c r="H70" s="1856"/>
      <c r="I70" s="1856"/>
      <c r="J70" s="1857"/>
    </row>
    <row r="71" spans="2:10" ht="42" hidden="1" customHeight="1">
      <c r="B71" s="200" t="str">
        <f>IF('⑥4.実施内容（PR）'!B71="","",'⑥4.実施内容（PR）'!B71)</f>
        <v/>
      </c>
      <c r="C71" s="871" t="str">
        <f>IF('⑥4.実施内容（PR）'!B71="","",IF('⑥4.実施内容（PR）'!D71="事業中止","事業中止",'⑥4.実施内容（PR）'!C71))</f>
        <v/>
      </c>
      <c r="D71" s="872" t="str">
        <f>IF('⑥4.実施内容（PR）'!B71="","",IF('⑥4.実施内容（PR）'!D71="事業中止","",'⑥4.実施内容（PR）'!E71))</f>
        <v/>
      </c>
      <c r="E71" s="872" t="str">
        <f>IF('⑥4.実施内容（PR）'!B71="","",IF('⑥4.実施内容（PR）'!D71="事業中止","",'⑥4.実施内容（PR）'!F71))</f>
        <v/>
      </c>
      <c r="F71" s="1856"/>
      <c r="G71" s="1856"/>
      <c r="H71" s="1856"/>
      <c r="I71" s="1856"/>
      <c r="J71" s="1857"/>
    </row>
    <row r="72" spans="2:10" ht="42" hidden="1" customHeight="1">
      <c r="B72" s="200" t="str">
        <f>IF('⑥4.実施内容（PR）'!B72="","",'⑥4.実施内容（PR）'!B72)</f>
        <v/>
      </c>
      <c r="C72" s="871" t="str">
        <f>IF('⑥4.実施内容（PR）'!B72="","",IF('⑥4.実施内容（PR）'!D72="事業中止","事業中止",'⑥4.実施内容（PR）'!C72))</f>
        <v/>
      </c>
      <c r="D72" s="872" t="str">
        <f>IF('⑥4.実施内容（PR）'!B72="","",IF('⑥4.実施内容（PR）'!D72="事業中止","",'⑥4.実施内容（PR）'!E72))</f>
        <v/>
      </c>
      <c r="E72" s="872" t="str">
        <f>IF('⑥4.実施内容（PR）'!B72="","",IF('⑥4.実施内容（PR）'!D72="事業中止","",'⑥4.実施内容（PR）'!F72))</f>
        <v/>
      </c>
      <c r="F72" s="1856"/>
      <c r="G72" s="1856"/>
      <c r="H72" s="1856"/>
      <c r="I72" s="1856"/>
      <c r="J72" s="1857"/>
    </row>
    <row r="73" spans="2:10" ht="42" hidden="1" customHeight="1">
      <c r="B73" s="200" t="str">
        <f>IF('⑥4.実施内容（PR）'!B73="","",'⑥4.実施内容（PR）'!B73)</f>
        <v/>
      </c>
      <c r="C73" s="871" t="str">
        <f>IF('⑥4.実施内容（PR）'!B73="","",IF('⑥4.実施内容（PR）'!D73="事業中止","事業中止",'⑥4.実施内容（PR）'!C73))</f>
        <v/>
      </c>
      <c r="D73" s="872" t="str">
        <f>IF('⑥4.実施内容（PR）'!B73="","",IF('⑥4.実施内容（PR）'!D73="事業中止","",'⑥4.実施内容（PR）'!E73))</f>
        <v/>
      </c>
      <c r="E73" s="872" t="str">
        <f>IF('⑥4.実施内容（PR）'!B73="","",IF('⑥4.実施内容（PR）'!D73="事業中止","",'⑥4.実施内容（PR）'!F73))</f>
        <v/>
      </c>
      <c r="F73" s="1856"/>
      <c r="G73" s="1856"/>
      <c r="H73" s="1856"/>
      <c r="I73" s="1856"/>
      <c r="J73" s="1857"/>
    </row>
    <row r="74" spans="2:10" ht="42" hidden="1" customHeight="1" thickBot="1">
      <c r="B74" s="202" t="str">
        <f>IF('⑥4.実施内容（PR）'!B74="","",'⑥4.実施内容（PR）'!B74)</f>
        <v/>
      </c>
      <c r="C74" s="873" t="str">
        <f>IF('⑥4.実施内容（PR）'!B74="","",IF('⑥4.実施内容（PR）'!D74="事業中止","事業中止",'⑥4.実施内容（PR）'!C74))</f>
        <v/>
      </c>
      <c r="D74" s="874" t="str">
        <f>IF('⑥4.実施内容（PR）'!B74="","",IF('⑥4.実施内容（PR）'!D74="事業中止","",'⑥4.実施内容（PR）'!E74))</f>
        <v/>
      </c>
      <c r="E74" s="874" t="str">
        <f>IF('⑥4.実施内容（PR）'!B74="","",IF('⑥4.実施内容（PR）'!D74="事業中止","",'⑥4.実施内容（PR）'!F74))</f>
        <v/>
      </c>
      <c r="F74" s="1852"/>
      <c r="G74" s="1852"/>
      <c r="H74" s="1852"/>
      <c r="I74" s="1852"/>
      <c r="J74" s="1853"/>
    </row>
    <row r="75" spans="2:10" ht="42" hidden="1" customHeight="1">
      <c r="B75" s="204" t="str">
        <f>IF('⑥4.実施内容（PR）'!B75="","",'⑥4.実施内容（PR）'!B75)</f>
        <v/>
      </c>
      <c r="C75" s="875" t="str">
        <f>IF('⑥4.実施内容（PR）'!B75="","",IF('⑥4.実施内容（PR）'!D75="事業中止","事業中止",'⑥4.実施内容（PR）'!C75))</f>
        <v/>
      </c>
      <c r="D75" s="876" t="str">
        <f>IF('⑥4.実施内容（PR）'!B75="","",IF('⑥4.実施内容（PR）'!D75="事業中止","",'⑥4.実施内容（PR）'!E75))</f>
        <v/>
      </c>
      <c r="E75" s="876" t="str">
        <f>IF('⑥4.実施内容（PR）'!B75="","",IF('⑥4.実施内容（PR）'!D75="事業中止","",'⑥4.実施内容（PR）'!F75))</f>
        <v/>
      </c>
      <c r="F75" s="1858"/>
      <c r="G75" s="1858"/>
      <c r="H75" s="1858"/>
      <c r="I75" s="1858"/>
      <c r="J75" s="1859"/>
    </row>
    <row r="76" spans="2:10" ht="42" hidden="1" customHeight="1">
      <c r="B76" s="200" t="str">
        <f>IF('⑥4.実施内容（PR）'!B76="","",'⑥4.実施内容（PR）'!B76)</f>
        <v/>
      </c>
      <c r="C76" s="871" t="str">
        <f>IF('⑥4.実施内容（PR）'!B76="","",IF('⑥4.実施内容（PR）'!D76="事業中止","事業中止",'⑥4.実施内容（PR）'!C76))</f>
        <v/>
      </c>
      <c r="D76" s="872" t="str">
        <f>IF('⑥4.実施内容（PR）'!B76="","",IF('⑥4.実施内容（PR）'!D76="事業中止","",'⑥4.実施内容（PR）'!E76))</f>
        <v/>
      </c>
      <c r="E76" s="872" t="str">
        <f>IF('⑥4.実施内容（PR）'!B76="","",IF('⑥4.実施内容（PR）'!D76="事業中止","",'⑥4.実施内容（PR）'!F76))</f>
        <v/>
      </c>
      <c r="F76" s="1856"/>
      <c r="G76" s="1856"/>
      <c r="H76" s="1856"/>
      <c r="I76" s="1856"/>
      <c r="J76" s="1857"/>
    </row>
    <row r="77" spans="2:10" ht="42" hidden="1" customHeight="1">
      <c r="B77" s="200" t="str">
        <f>IF('⑥4.実施内容（PR）'!B77="","",'⑥4.実施内容（PR）'!B77)</f>
        <v/>
      </c>
      <c r="C77" s="871" t="str">
        <f>IF('⑥4.実施内容（PR）'!B77="","",IF('⑥4.実施内容（PR）'!D77="事業中止","事業中止",'⑥4.実施内容（PR）'!C77))</f>
        <v/>
      </c>
      <c r="D77" s="872" t="str">
        <f>IF('⑥4.実施内容（PR）'!B77="","",IF('⑥4.実施内容（PR）'!D77="事業中止","",'⑥4.実施内容（PR）'!E77))</f>
        <v/>
      </c>
      <c r="E77" s="872" t="str">
        <f>IF('⑥4.実施内容（PR）'!B77="","",IF('⑥4.実施内容（PR）'!D77="事業中止","",'⑥4.実施内容（PR）'!F77))</f>
        <v/>
      </c>
      <c r="F77" s="1856"/>
      <c r="G77" s="1856"/>
      <c r="H77" s="1856"/>
      <c r="I77" s="1856"/>
      <c r="J77" s="1857"/>
    </row>
    <row r="78" spans="2:10" ht="42" hidden="1" customHeight="1">
      <c r="B78" s="200" t="str">
        <f>IF('⑥4.実施内容（PR）'!B78="","",'⑥4.実施内容（PR）'!B78)</f>
        <v/>
      </c>
      <c r="C78" s="871" t="str">
        <f>IF('⑥4.実施内容（PR）'!B78="","",IF('⑥4.実施内容（PR）'!D78="事業中止","事業中止",'⑥4.実施内容（PR）'!C78))</f>
        <v/>
      </c>
      <c r="D78" s="872" t="str">
        <f>IF('⑥4.実施内容（PR）'!B78="","",IF('⑥4.実施内容（PR）'!D78="事業中止","",'⑥4.実施内容（PR）'!E78))</f>
        <v/>
      </c>
      <c r="E78" s="872" t="str">
        <f>IF('⑥4.実施内容（PR）'!B78="","",IF('⑥4.実施内容（PR）'!D78="事業中止","",'⑥4.実施内容（PR）'!F78))</f>
        <v/>
      </c>
      <c r="F78" s="1856"/>
      <c r="G78" s="1856"/>
      <c r="H78" s="1856"/>
      <c r="I78" s="1856"/>
      <c r="J78" s="1857"/>
    </row>
    <row r="79" spans="2:10" ht="42" hidden="1" customHeight="1">
      <c r="B79" s="200" t="str">
        <f>IF('⑥4.実施内容（PR）'!B79="","",'⑥4.実施内容（PR）'!B79)</f>
        <v/>
      </c>
      <c r="C79" s="871" t="str">
        <f>IF('⑥4.実施内容（PR）'!B79="","",IF('⑥4.実施内容（PR）'!D79="事業中止","事業中止",'⑥4.実施内容（PR）'!C79))</f>
        <v/>
      </c>
      <c r="D79" s="872" t="str">
        <f>IF('⑥4.実施内容（PR）'!B79="","",IF('⑥4.実施内容（PR）'!D79="事業中止","",'⑥4.実施内容（PR）'!E79))</f>
        <v/>
      </c>
      <c r="E79" s="872" t="str">
        <f>IF('⑥4.実施内容（PR）'!B79="","",IF('⑥4.実施内容（PR）'!D79="事業中止","",'⑥4.実施内容（PR）'!F79))</f>
        <v/>
      </c>
      <c r="F79" s="1856"/>
      <c r="G79" s="1856"/>
      <c r="H79" s="1856"/>
      <c r="I79" s="1856"/>
      <c r="J79" s="1857"/>
    </row>
    <row r="80" spans="2:10" ht="42" hidden="1" customHeight="1">
      <c r="B80" s="200" t="str">
        <f>IF('⑥4.実施内容（PR）'!B80="","",'⑥4.実施内容（PR）'!B80)</f>
        <v/>
      </c>
      <c r="C80" s="871" t="str">
        <f>IF('⑥4.実施内容（PR）'!B80="","",IF('⑥4.実施内容（PR）'!D80="事業中止","事業中止",'⑥4.実施内容（PR）'!C80))</f>
        <v/>
      </c>
      <c r="D80" s="872" t="str">
        <f>IF('⑥4.実施内容（PR）'!B80="","",IF('⑥4.実施内容（PR）'!D80="事業中止","",'⑥4.実施内容（PR）'!E80))</f>
        <v/>
      </c>
      <c r="E80" s="872" t="str">
        <f>IF('⑥4.実施内容（PR）'!B80="","",IF('⑥4.実施内容（PR）'!D80="事業中止","",'⑥4.実施内容（PR）'!F80))</f>
        <v/>
      </c>
      <c r="F80" s="1856"/>
      <c r="G80" s="1856"/>
      <c r="H80" s="1856"/>
      <c r="I80" s="1856"/>
      <c r="J80" s="1857"/>
    </row>
    <row r="81" spans="2:10" ht="42" hidden="1" customHeight="1">
      <c r="B81" s="200" t="str">
        <f>IF('⑥4.実施内容（PR）'!B81="","",'⑥4.実施内容（PR）'!B81)</f>
        <v/>
      </c>
      <c r="C81" s="871" t="str">
        <f>IF('⑥4.実施内容（PR）'!B81="","",IF('⑥4.実施内容（PR）'!D81="事業中止","事業中止",'⑥4.実施内容（PR）'!C81))</f>
        <v/>
      </c>
      <c r="D81" s="872" t="str">
        <f>IF('⑥4.実施内容（PR）'!B81="","",IF('⑥4.実施内容（PR）'!D81="事業中止","",'⑥4.実施内容（PR）'!E81))</f>
        <v/>
      </c>
      <c r="E81" s="872" t="str">
        <f>IF('⑥4.実施内容（PR）'!B81="","",IF('⑥4.実施内容（PR）'!D81="事業中止","",'⑥4.実施内容（PR）'!F81))</f>
        <v/>
      </c>
      <c r="F81" s="1856"/>
      <c r="G81" s="1856"/>
      <c r="H81" s="1856"/>
      <c r="I81" s="1856"/>
      <c r="J81" s="1857"/>
    </row>
    <row r="82" spans="2:10" ht="42" hidden="1" customHeight="1">
      <c r="B82" s="200" t="str">
        <f>IF('⑥4.実施内容（PR）'!B82="","",'⑥4.実施内容（PR）'!B82)</f>
        <v/>
      </c>
      <c r="C82" s="871" t="str">
        <f>IF('⑥4.実施内容（PR）'!B82="","",IF('⑥4.実施内容（PR）'!D82="事業中止","事業中止",'⑥4.実施内容（PR）'!C82))</f>
        <v/>
      </c>
      <c r="D82" s="872" t="str">
        <f>IF('⑥4.実施内容（PR）'!B82="","",IF('⑥4.実施内容（PR）'!D82="事業中止","",'⑥4.実施内容（PR）'!E82))</f>
        <v/>
      </c>
      <c r="E82" s="872" t="str">
        <f>IF('⑥4.実施内容（PR）'!B82="","",IF('⑥4.実施内容（PR）'!D82="事業中止","",'⑥4.実施内容（PR）'!F82))</f>
        <v/>
      </c>
      <c r="F82" s="1856"/>
      <c r="G82" s="1856"/>
      <c r="H82" s="1856"/>
      <c r="I82" s="1856"/>
      <c r="J82" s="1857"/>
    </row>
    <row r="83" spans="2:10" ht="42" hidden="1" customHeight="1">
      <c r="B83" s="200" t="str">
        <f>IF('⑥4.実施内容（PR）'!B83="","",'⑥4.実施内容（PR）'!B83)</f>
        <v/>
      </c>
      <c r="C83" s="871" t="str">
        <f>IF('⑥4.実施内容（PR）'!B83="","",IF('⑥4.実施内容（PR）'!D83="事業中止","事業中止",'⑥4.実施内容（PR）'!C83))</f>
        <v/>
      </c>
      <c r="D83" s="872" t="str">
        <f>IF('⑥4.実施内容（PR）'!B83="","",IF('⑥4.実施内容（PR）'!D83="事業中止","",'⑥4.実施内容（PR）'!E83))</f>
        <v/>
      </c>
      <c r="E83" s="872" t="str">
        <f>IF('⑥4.実施内容（PR）'!B83="","",IF('⑥4.実施内容（PR）'!D83="事業中止","",'⑥4.実施内容（PR）'!F83))</f>
        <v/>
      </c>
      <c r="F83" s="1856"/>
      <c r="G83" s="1856"/>
      <c r="H83" s="1856"/>
      <c r="I83" s="1856"/>
      <c r="J83" s="1857"/>
    </row>
    <row r="84" spans="2:10" ht="42" hidden="1" customHeight="1" thickBot="1">
      <c r="B84" s="202" t="str">
        <f>IF('⑥4.実施内容（PR）'!B84="","",'⑥4.実施内容（PR）'!B84)</f>
        <v/>
      </c>
      <c r="C84" s="873" t="str">
        <f>IF('⑥4.実施内容（PR）'!B84="","",IF('⑥4.実施内容（PR）'!D84="事業中止","事業中止",'⑥4.実施内容（PR）'!C84))</f>
        <v/>
      </c>
      <c r="D84" s="874" t="str">
        <f>IF('⑥4.実施内容（PR）'!B84="","",IF('⑥4.実施内容（PR）'!D84="事業中止","",'⑥4.実施内容（PR）'!E84))</f>
        <v/>
      </c>
      <c r="E84" s="874" t="str">
        <f>IF('⑥4.実施内容（PR）'!B84="","",IF('⑥4.実施内容（PR）'!D84="事業中止","",'⑥4.実施内容（PR）'!F84))</f>
        <v/>
      </c>
      <c r="F84" s="1852"/>
      <c r="G84" s="1852"/>
      <c r="H84" s="1852"/>
      <c r="I84" s="1852"/>
      <c r="J84" s="1853"/>
    </row>
    <row r="85" spans="2:10" s="138" customFormat="1" ht="17.25" hidden="1" customHeight="1">
      <c r="B85" s="229"/>
      <c r="C85" s="162"/>
      <c r="F85" s="870"/>
      <c r="G85" s="870"/>
      <c r="H85" s="870"/>
      <c r="I85" s="870"/>
      <c r="J85" s="870"/>
    </row>
    <row r="86" spans="2:10" s="138" customFormat="1" ht="17.25" customHeight="1">
      <c r="B86" s="229"/>
      <c r="C86" s="162"/>
      <c r="F86" s="870"/>
      <c r="G86" s="870"/>
      <c r="H86" s="870"/>
      <c r="I86" s="870"/>
      <c r="J86" s="870"/>
    </row>
    <row r="87" spans="2:10" s="138" customFormat="1" ht="17.25" customHeight="1">
      <c r="B87" s="229"/>
      <c r="C87" s="162"/>
      <c r="F87" s="870"/>
      <c r="G87" s="870"/>
      <c r="H87" s="870"/>
      <c r="I87" s="870"/>
      <c r="J87" s="870"/>
    </row>
    <row r="88" spans="2:10" s="138" customFormat="1" ht="17.25" customHeight="1">
      <c r="B88" s="229"/>
      <c r="C88" s="162"/>
      <c r="F88" s="870"/>
      <c r="G88" s="870"/>
      <c r="H88" s="870"/>
      <c r="I88" s="870"/>
      <c r="J88" s="870"/>
    </row>
    <row r="89" spans="2:10">
      <c r="B89" s="161"/>
      <c r="C89" s="322"/>
    </row>
  </sheetData>
  <sheetProtection algorithmName="SHA-512" hashValue="vj7NTQRTsM3RGof98GHy2jCmiAksF3QGYwWwiWjNwdapswAy9RwAa4Iqm5ILz/inf8RGJ+GQ8rN17rH5Z3sk5Q==" saltValue="Y8h38S1YqwyDfYQqDL2Rdw==" spinCount="100000" sheet="1" scenarios="1" formatCells="0" formatColumns="0" formatRows="0"/>
  <mergeCells count="85">
    <mergeCell ref="F80:J80"/>
    <mergeCell ref="F81:J81"/>
    <mergeCell ref="F82:J82"/>
    <mergeCell ref="F83:J83"/>
    <mergeCell ref="F84:J84"/>
    <mergeCell ref="F75:J75"/>
    <mergeCell ref="F76:J76"/>
    <mergeCell ref="F77:J77"/>
    <mergeCell ref="F78:J78"/>
    <mergeCell ref="F79:J79"/>
    <mergeCell ref="F70:J70"/>
    <mergeCell ref="F71:J71"/>
    <mergeCell ref="F72:J72"/>
    <mergeCell ref="F73:J73"/>
    <mergeCell ref="F74:J74"/>
    <mergeCell ref="F65:J65"/>
    <mergeCell ref="F66:J66"/>
    <mergeCell ref="F67:J67"/>
    <mergeCell ref="F68:J68"/>
    <mergeCell ref="F69:J69"/>
    <mergeCell ref="F60:J60"/>
    <mergeCell ref="F61:J61"/>
    <mergeCell ref="F62:J62"/>
    <mergeCell ref="F63:J63"/>
    <mergeCell ref="F64:J64"/>
    <mergeCell ref="F55:J55"/>
    <mergeCell ref="F56:J56"/>
    <mergeCell ref="F57:J57"/>
    <mergeCell ref="F58:J58"/>
    <mergeCell ref="F59:J59"/>
    <mergeCell ref="F50:J50"/>
    <mergeCell ref="F51:J51"/>
    <mergeCell ref="F52:J52"/>
    <mergeCell ref="F53:J53"/>
    <mergeCell ref="F54:J54"/>
    <mergeCell ref="F45:J45"/>
    <mergeCell ref="F46:J46"/>
    <mergeCell ref="F47:J47"/>
    <mergeCell ref="F48:J48"/>
    <mergeCell ref="F49:J49"/>
    <mergeCell ref="F40:J40"/>
    <mergeCell ref="F41:J41"/>
    <mergeCell ref="F42:J42"/>
    <mergeCell ref="F43:J43"/>
    <mergeCell ref="F44:J44"/>
    <mergeCell ref="F35:J35"/>
    <mergeCell ref="F36:J36"/>
    <mergeCell ref="F37:J37"/>
    <mergeCell ref="F38:J38"/>
    <mergeCell ref="F39:J39"/>
    <mergeCell ref="F30:J30"/>
    <mergeCell ref="F31:J31"/>
    <mergeCell ref="F32:J32"/>
    <mergeCell ref="F33:J33"/>
    <mergeCell ref="F34:J34"/>
    <mergeCell ref="F25:J25"/>
    <mergeCell ref="F26:J26"/>
    <mergeCell ref="F27:J27"/>
    <mergeCell ref="F28:J28"/>
    <mergeCell ref="F29:J29"/>
    <mergeCell ref="B3:B4"/>
    <mergeCell ref="F3:J4"/>
    <mergeCell ref="F5:J5"/>
    <mergeCell ref="F22:J22"/>
    <mergeCell ref="F23:J23"/>
    <mergeCell ref="F17:J17"/>
    <mergeCell ref="F6:J6"/>
    <mergeCell ref="F7:J7"/>
    <mergeCell ref="F8:J8"/>
    <mergeCell ref="F24:J24"/>
    <mergeCell ref="C3:C4"/>
    <mergeCell ref="D3:D4"/>
    <mergeCell ref="E3:E4"/>
    <mergeCell ref="F18:J18"/>
    <mergeCell ref="F21:J21"/>
    <mergeCell ref="F14:J14"/>
    <mergeCell ref="F15:J15"/>
    <mergeCell ref="F16:J16"/>
    <mergeCell ref="F20:J20"/>
    <mergeCell ref="F9:J9"/>
    <mergeCell ref="F10:J10"/>
    <mergeCell ref="F11:J11"/>
    <mergeCell ref="F12:J12"/>
    <mergeCell ref="F13:J13"/>
    <mergeCell ref="F19:J19"/>
  </mergeCells>
  <phoneticPr fontId="1"/>
  <pageMargins left="0.59055118110236227" right="0.39370078740157483" top="0.74803149606299213" bottom="0.31496062992125984" header="0.31496062992125984" footer="0.15748031496062992"/>
  <pageSetup paperSize="9" scale="86" fitToHeight="0" orientation="landscape" r:id="rId1"/>
  <headerFooter>
    <oddHeader>&amp;L様式９（関係書類1）</oddHeader>
    <oddFooter xml:space="preserve">&amp;C&amp;"ＭＳ Ｐゴシック,標準"&amp;10&amp;P / &amp;N </oddFooter>
  </headerFooter>
  <rowBreaks count="1" manualBreakCount="1">
    <brk id="14" max="1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9" tint="-0.249977111117893"/>
    <pageSetUpPr fitToPage="1"/>
  </sheetPr>
  <dimension ref="A1:Q88"/>
  <sheetViews>
    <sheetView view="pageBreakPreview" zoomScaleNormal="100" zoomScaleSheetLayoutView="100" workbookViewId="0"/>
  </sheetViews>
  <sheetFormatPr defaultColWidth="9" defaultRowHeight="14.25"/>
  <cols>
    <col min="1" max="1" width="1.625" style="138" customWidth="1"/>
    <col min="2" max="2" width="6.875" style="138" customWidth="1"/>
    <col min="3" max="3" width="36.875" style="138" customWidth="1"/>
    <col min="4" max="4" width="14.125" style="138" customWidth="1"/>
    <col min="5" max="5" width="4.625" style="138" customWidth="1"/>
    <col min="6" max="6" width="10.125" style="138" customWidth="1"/>
    <col min="7" max="7" width="4.625" style="138" customWidth="1"/>
    <col min="8" max="8" width="11.875" style="138" customWidth="1"/>
    <col min="9" max="13" width="10.125" style="138" customWidth="1"/>
    <col min="14" max="14" width="1.625" style="138" customWidth="1"/>
    <col min="15" max="15" width="9" style="138"/>
    <col min="16" max="17" width="10.625" style="139" hidden="1" customWidth="1"/>
    <col min="18" max="16384" width="9" style="138"/>
  </cols>
  <sheetData>
    <row r="1" spans="2:17" ht="8.25" customHeight="1"/>
    <row r="2" spans="2:17" ht="19.5" customHeight="1" thickBot="1">
      <c r="B2" s="140" t="s">
        <v>91</v>
      </c>
    </row>
    <row r="3" spans="2:17" ht="19.5" customHeight="1">
      <c r="B3" s="1248" t="s">
        <v>92</v>
      </c>
      <c r="C3" s="1250" t="s">
        <v>93</v>
      </c>
      <c r="D3" s="1250" t="s">
        <v>94</v>
      </c>
      <c r="E3" s="1257" t="s">
        <v>628</v>
      </c>
      <c r="F3" s="1252" t="s">
        <v>95</v>
      </c>
      <c r="G3" s="1257" t="s">
        <v>628</v>
      </c>
      <c r="H3" s="1255" t="s">
        <v>96</v>
      </c>
      <c r="I3" s="1244" t="s">
        <v>97</v>
      </c>
      <c r="J3" s="1244"/>
      <c r="K3" s="1244"/>
      <c r="L3" s="1244"/>
      <c r="M3" s="1245"/>
      <c r="P3" s="141" t="s">
        <v>98</v>
      </c>
      <c r="Q3" s="141" t="s">
        <v>99</v>
      </c>
    </row>
    <row r="4" spans="2:17" ht="27.75" customHeight="1" thickBot="1">
      <c r="B4" s="1249"/>
      <c r="C4" s="1246"/>
      <c r="D4" s="1251"/>
      <c r="E4" s="1258"/>
      <c r="F4" s="1253"/>
      <c r="G4" s="1258"/>
      <c r="H4" s="1256"/>
      <c r="I4" s="1246"/>
      <c r="J4" s="1246"/>
      <c r="K4" s="1246"/>
      <c r="L4" s="1246"/>
      <c r="M4" s="1247"/>
      <c r="P4" s="163" t="str">
        <f>IF(SUM(P5:P84)=0,"",SUM(P5:P84))</f>
        <v/>
      </c>
      <c r="Q4" s="164" t="str">
        <f>IF(SUM(Q5:Q84)=0,"",SUM(Q5:Q84))</f>
        <v/>
      </c>
    </row>
    <row r="5" spans="2:17" ht="42.6" customHeight="1">
      <c r="B5" s="166" t="str">
        <f>IF(C5="","","PR①")</f>
        <v/>
      </c>
      <c r="C5" s="142"/>
      <c r="D5" s="143"/>
      <c r="E5" s="143"/>
      <c r="F5" s="143"/>
      <c r="G5" s="143"/>
      <c r="H5" s="144"/>
      <c r="I5" s="1236"/>
      <c r="J5" s="1236"/>
      <c r="K5" s="1236"/>
      <c r="L5" s="1236"/>
      <c r="M5" s="1254"/>
      <c r="N5" s="145"/>
      <c r="O5" s="146" t="s">
        <v>466</v>
      </c>
      <c r="P5" s="165" t="str">
        <f>IF(B5="","",'①6.成果目標（PR）'!J8)</f>
        <v/>
      </c>
      <c r="Q5" s="165" t="str">
        <f>IF(B5="","",'①6.成果目標（PR）'!K8)</f>
        <v/>
      </c>
    </row>
    <row r="6" spans="2:17" ht="42.6" customHeight="1">
      <c r="B6" s="167" t="str">
        <f>IF(C6="","","PR②")</f>
        <v/>
      </c>
      <c r="C6" s="148"/>
      <c r="D6" s="149"/>
      <c r="E6" s="149"/>
      <c r="F6" s="149"/>
      <c r="G6" s="149"/>
      <c r="H6" s="150"/>
      <c r="I6" s="1241"/>
      <c r="J6" s="1241"/>
      <c r="K6" s="1241"/>
      <c r="L6" s="1241"/>
      <c r="M6" s="1242"/>
      <c r="O6" s="151" t="s">
        <v>467</v>
      </c>
      <c r="P6" s="165" t="str">
        <f>IF(B6="","",'①6.成果目標（PR）'!J10)</f>
        <v/>
      </c>
      <c r="Q6" s="165" t="str">
        <f>IF(B6="","",'①6.成果目標（PR）'!K10)</f>
        <v/>
      </c>
    </row>
    <row r="7" spans="2:17" ht="42.6" customHeight="1">
      <c r="B7" s="167" t="str">
        <f>IF(C7="","","PR③")</f>
        <v/>
      </c>
      <c r="C7" s="148"/>
      <c r="D7" s="149"/>
      <c r="E7" s="149"/>
      <c r="F7" s="149"/>
      <c r="G7" s="149"/>
      <c r="H7" s="150"/>
      <c r="I7" s="1243"/>
      <c r="J7" s="1241"/>
      <c r="K7" s="1241"/>
      <c r="L7" s="1241"/>
      <c r="M7" s="1242"/>
      <c r="O7" s="146" t="s">
        <v>474</v>
      </c>
      <c r="P7" s="165" t="str">
        <f>IF(B7="","",'①6.成果目標（PR）'!J12)</f>
        <v/>
      </c>
      <c r="Q7" s="165" t="str">
        <f>IF(B7="","",'①6.成果目標（PR）'!K12)</f>
        <v/>
      </c>
    </row>
    <row r="8" spans="2:17" ht="42.6" customHeight="1">
      <c r="B8" s="167" t="str">
        <f>IF(C8="","","PR④")</f>
        <v/>
      </c>
      <c r="C8" s="148"/>
      <c r="D8" s="149"/>
      <c r="E8" s="149"/>
      <c r="F8" s="149"/>
      <c r="G8" s="149"/>
      <c r="H8" s="150"/>
      <c r="I8" s="1241"/>
      <c r="J8" s="1241"/>
      <c r="K8" s="1241"/>
      <c r="L8" s="1241"/>
      <c r="M8" s="1242"/>
      <c r="O8" s="152" t="s">
        <v>471</v>
      </c>
      <c r="P8" s="165" t="str">
        <f>IF(B8="","",'①6.成果目標（PR）'!J14)</f>
        <v/>
      </c>
      <c r="Q8" s="165" t="str">
        <f>IF(B8="","",'①6.成果目標（PR）'!K14)</f>
        <v/>
      </c>
    </row>
    <row r="9" spans="2:17" ht="42" customHeight="1">
      <c r="B9" s="167" t="str">
        <f>IF(C9="","","PR⑤")</f>
        <v/>
      </c>
      <c r="C9" s="148"/>
      <c r="D9" s="149"/>
      <c r="E9" s="149"/>
      <c r="F9" s="149"/>
      <c r="G9" s="149"/>
      <c r="H9" s="150"/>
      <c r="I9" s="1241"/>
      <c r="J9" s="1241"/>
      <c r="K9" s="1241"/>
      <c r="L9" s="1241"/>
      <c r="M9" s="1242"/>
      <c r="P9" s="165" t="str">
        <f>IF(B9="","",'①6.成果目標（PR）'!J16)</f>
        <v/>
      </c>
      <c r="Q9" s="165" t="str">
        <f>IF(B9="","",'①6.成果目標（PR）'!K16)</f>
        <v/>
      </c>
    </row>
    <row r="10" spans="2:17" ht="42.6" customHeight="1">
      <c r="B10" s="167" t="str">
        <f>IF(C10="","","PR⑥")</f>
        <v/>
      </c>
      <c r="C10" s="153"/>
      <c r="D10" s="149"/>
      <c r="E10" s="149"/>
      <c r="F10" s="149"/>
      <c r="G10" s="149"/>
      <c r="H10" s="154"/>
      <c r="I10" s="1238"/>
      <c r="J10" s="1239"/>
      <c r="K10" s="1239"/>
      <c r="L10" s="1239"/>
      <c r="M10" s="1240"/>
      <c r="P10" s="165" t="str">
        <f>IF(B10="","",'①6.成果目標（PR）'!J18)</f>
        <v/>
      </c>
      <c r="Q10" s="165" t="str">
        <f>IF(B10="","",'①6.成果目標（PR）'!K18)</f>
        <v/>
      </c>
    </row>
    <row r="11" spans="2:17" ht="42.6" customHeight="1">
      <c r="B11" s="167" t="str">
        <f>IF(C11="","","PR⑦")</f>
        <v/>
      </c>
      <c r="C11" s="153"/>
      <c r="D11" s="149"/>
      <c r="E11" s="149"/>
      <c r="F11" s="149"/>
      <c r="G11" s="149"/>
      <c r="H11" s="154"/>
      <c r="I11" s="1238"/>
      <c r="J11" s="1239"/>
      <c r="K11" s="1239"/>
      <c r="L11" s="1239"/>
      <c r="M11" s="1240"/>
      <c r="P11" s="165" t="str">
        <f>IF(B11="","",'①6.成果目標（PR）'!J20)</f>
        <v/>
      </c>
      <c r="Q11" s="165" t="str">
        <f>IF(B11="","",'①6.成果目標（PR）'!K20)</f>
        <v/>
      </c>
    </row>
    <row r="12" spans="2:17" ht="42.6" customHeight="1">
      <c r="B12" s="167" t="str">
        <f>IF(C12="","","PR⑧")</f>
        <v/>
      </c>
      <c r="C12" s="153"/>
      <c r="D12" s="149"/>
      <c r="E12" s="149"/>
      <c r="F12" s="149"/>
      <c r="G12" s="149"/>
      <c r="H12" s="154"/>
      <c r="I12" s="1232"/>
      <c r="J12" s="1232"/>
      <c r="K12" s="1232"/>
      <c r="L12" s="1232"/>
      <c r="M12" s="1233"/>
      <c r="P12" s="165" t="str">
        <f>IF(B12="","",'①6.成果目標（PR）'!J22)</f>
        <v/>
      </c>
      <c r="Q12" s="165" t="str">
        <f>IF(B12="","",'①6.成果目標（PR）'!K22)</f>
        <v/>
      </c>
    </row>
    <row r="13" spans="2:17" ht="42.6" customHeight="1">
      <c r="B13" s="167" t="str">
        <f>IF(C13="","","PR⑨")</f>
        <v/>
      </c>
      <c r="C13" s="153"/>
      <c r="D13" s="149"/>
      <c r="E13" s="149"/>
      <c r="F13" s="149"/>
      <c r="G13" s="149"/>
      <c r="H13" s="154"/>
      <c r="I13" s="1232"/>
      <c r="J13" s="1232"/>
      <c r="K13" s="1232"/>
      <c r="L13" s="1232"/>
      <c r="M13" s="1233"/>
      <c r="P13" s="165" t="str">
        <f>IF(B13="","",'①6.成果目標（PR）'!J24)</f>
        <v/>
      </c>
      <c r="Q13" s="165" t="str">
        <f>IF(B13="","",'①6.成果目標（PR）'!K24)</f>
        <v/>
      </c>
    </row>
    <row r="14" spans="2:17" ht="42.6" customHeight="1" thickBot="1">
      <c r="B14" s="168" t="str">
        <f>IF(C14="","","PR⑩")</f>
        <v/>
      </c>
      <c r="C14" s="155"/>
      <c r="D14" s="156"/>
      <c r="E14" s="156"/>
      <c r="F14" s="156"/>
      <c r="G14" s="156"/>
      <c r="H14" s="157"/>
      <c r="I14" s="1234"/>
      <c r="J14" s="1234"/>
      <c r="K14" s="1234"/>
      <c r="L14" s="1234"/>
      <c r="M14" s="1235"/>
      <c r="O14" s="158"/>
      <c r="P14" s="165" t="str">
        <f>IF(B14="","",'①6.成果目標（PR）'!J26)</f>
        <v/>
      </c>
      <c r="Q14" s="165" t="str">
        <f>IF(B14="","",'①6.成果目標（PR）'!K26)</f>
        <v/>
      </c>
    </row>
    <row r="15" spans="2:17" ht="42.6" customHeight="1">
      <c r="B15" s="166" t="str">
        <f>IF(C15="","","PR⑪")</f>
        <v/>
      </c>
      <c r="C15" s="142"/>
      <c r="D15" s="143"/>
      <c r="E15" s="143"/>
      <c r="F15" s="143"/>
      <c r="G15" s="143"/>
      <c r="H15" s="159"/>
      <c r="I15" s="1236"/>
      <c r="J15" s="1236"/>
      <c r="K15" s="1236"/>
      <c r="L15" s="1236"/>
      <c r="M15" s="1237"/>
      <c r="P15" s="165" t="str">
        <f>IF(B15="","",'①6.成果目標（PR）'!J28)</f>
        <v/>
      </c>
      <c r="Q15" s="165" t="str">
        <f>IF(B15="","",'①6.成果目標（PR）'!K28)</f>
        <v/>
      </c>
    </row>
    <row r="16" spans="2:17" ht="42.6" customHeight="1">
      <c r="B16" s="169" t="str">
        <f>IF(C16="","","PR⑫")</f>
        <v/>
      </c>
      <c r="C16" s="153"/>
      <c r="D16" s="149"/>
      <c r="E16" s="149"/>
      <c r="F16" s="149"/>
      <c r="G16" s="149"/>
      <c r="H16" s="154"/>
      <c r="I16" s="1232"/>
      <c r="J16" s="1232"/>
      <c r="K16" s="1232"/>
      <c r="L16" s="1232"/>
      <c r="M16" s="1233"/>
      <c r="P16" s="165" t="str">
        <f>IF(B16="","",'①6.成果目標（PR）'!J30)</f>
        <v/>
      </c>
      <c r="Q16" s="165" t="str">
        <f>IF(B16="","",'①6.成果目標（PR）'!K30)</f>
        <v/>
      </c>
    </row>
    <row r="17" spans="1:17" ht="42.6" customHeight="1">
      <c r="B17" s="169" t="str">
        <f>IF(C17="","","PR⑬")</f>
        <v/>
      </c>
      <c r="C17" s="153"/>
      <c r="D17" s="149"/>
      <c r="E17" s="149"/>
      <c r="F17" s="149"/>
      <c r="G17" s="149"/>
      <c r="H17" s="154"/>
      <c r="I17" s="1232"/>
      <c r="J17" s="1232"/>
      <c r="K17" s="1232"/>
      <c r="L17" s="1232"/>
      <c r="M17" s="1233"/>
      <c r="P17" s="165" t="str">
        <f>IF(B17="","",'①6.成果目標（PR）'!J32)</f>
        <v/>
      </c>
      <c r="Q17" s="165" t="str">
        <f>IF(B17="","",'①6.成果目標（PR）'!K32)</f>
        <v/>
      </c>
    </row>
    <row r="18" spans="1:17" ht="42.6" customHeight="1">
      <c r="B18" s="169" t="str">
        <f>IF(C18="","","PR⑭")</f>
        <v/>
      </c>
      <c r="C18" s="153"/>
      <c r="D18" s="149"/>
      <c r="E18" s="149"/>
      <c r="F18" s="149"/>
      <c r="G18" s="149"/>
      <c r="H18" s="154"/>
      <c r="I18" s="1232"/>
      <c r="J18" s="1232"/>
      <c r="K18" s="1232"/>
      <c r="L18" s="1232"/>
      <c r="M18" s="1233"/>
      <c r="P18" s="165" t="str">
        <f>IF(B18="","",'①6.成果目標（PR）'!J34)</f>
        <v/>
      </c>
      <c r="Q18" s="165" t="str">
        <f>IF(B18="","",'①6.成果目標（PR）'!K34)</f>
        <v/>
      </c>
    </row>
    <row r="19" spans="1:17" ht="42.6" customHeight="1">
      <c r="B19" s="169" t="str">
        <f>IF(C19="","","PR⑮")</f>
        <v/>
      </c>
      <c r="C19" s="153"/>
      <c r="D19" s="149"/>
      <c r="E19" s="149"/>
      <c r="F19" s="149"/>
      <c r="G19" s="149"/>
      <c r="H19" s="154"/>
      <c r="I19" s="1232"/>
      <c r="J19" s="1232"/>
      <c r="K19" s="1232"/>
      <c r="L19" s="1232"/>
      <c r="M19" s="1233"/>
      <c r="P19" s="165" t="str">
        <f>IF(B19="","",'①6.成果目標（PR）'!J36)</f>
        <v/>
      </c>
      <c r="Q19" s="165" t="str">
        <f>IF(B19="","",'①6.成果目標（PR）'!K36)</f>
        <v/>
      </c>
    </row>
    <row r="20" spans="1:17" ht="42.6" customHeight="1">
      <c r="B20" s="169" t="str">
        <f>IF(C20="","","PR⑯")</f>
        <v/>
      </c>
      <c r="C20" s="153"/>
      <c r="D20" s="149"/>
      <c r="E20" s="149"/>
      <c r="F20" s="149"/>
      <c r="G20" s="149"/>
      <c r="H20" s="154"/>
      <c r="I20" s="1232"/>
      <c r="J20" s="1232"/>
      <c r="K20" s="1232"/>
      <c r="L20" s="1232"/>
      <c r="M20" s="1233"/>
      <c r="P20" s="165" t="str">
        <f>IF(B20="","",'①6.成果目標（PR）'!J38)</f>
        <v/>
      </c>
      <c r="Q20" s="165" t="str">
        <f>IF(B20="","",'①6.成果目標（PR）'!K38)</f>
        <v/>
      </c>
    </row>
    <row r="21" spans="1:17" ht="42.6" customHeight="1">
      <c r="B21" s="169" t="str">
        <f>IF(C21="","","PR⑰")</f>
        <v/>
      </c>
      <c r="C21" s="153"/>
      <c r="D21" s="149"/>
      <c r="E21" s="149"/>
      <c r="F21" s="149"/>
      <c r="G21" s="149"/>
      <c r="H21" s="154"/>
      <c r="I21" s="1232"/>
      <c r="J21" s="1232"/>
      <c r="K21" s="1232"/>
      <c r="L21" s="1232"/>
      <c r="M21" s="1233"/>
      <c r="P21" s="165" t="str">
        <f>IF(B21="","",'①6.成果目標（PR）'!J40)</f>
        <v/>
      </c>
      <c r="Q21" s="165" t="str">
        <f>IF(B21="","",'①6.成果目標（PR）'!K40)</f>
        <v/>
      </c>
    </row>
    <row r="22" spans="1:17" ht="42.6" customHeight="1">
      <c r="B22" s="169" t="str">
        <f>IF(C22="","","PR⑱")</f>
        <v/>
      </c>
      <c r="C22" s="153"/>
      <c r="D22" s="149"/>
      <c r="E22" s="149"/>
      <c r="F22" s="149"/>
      <c r="G22" s="149"/>
      <c r="H22" s="154"/>
      <c r="I22" s="1232"/>
      <c r="J22" s="1232"/>
      <c r="K22" s="1232"/>
      <c r="L22" s="1232"/>
      <c r="M22" s="1233"/>
      <c r="P22" s="165" t="str">
        <f>IF(B22="","",'①6.成果目標（PR）'!J42)</f>
        <v/>
      </c>
      <c r="Q22" s="165" t="str">
        <f>IF(B22="","",'①6.成果目標（PR）'!K42)</f>
        <v/>
      </c>
    </row>
    <row r="23" spans="1:17" ht="42.6" customHeight="1">
      <c r="B23" s="169" t="str">
        <f>IF(C23="","","PR⑲")</f>
        <v/>
      </c>
      <c r="C23" s="153"/>
      <c r="D23" s="149"/>
      <c r="E23" s="149"/>
      <c r="F23" s="149"/>
      <c r="G23" s="149"/>
      <c r="H23" s="154"/>
      <c r="I23" s="1232"/>
      <c r="J23" s="1232"/>
      <c r="K23" s="1232"/>
      <c r="L23" s="1232"/>
      <c r="M23" s="1233"/>
      <c r="P23" s="165" t="str">
        <f>IF(B23="","",'①6.成果目標（PR）'!J44)</f>
        <v/>
      </c>
      <c r="Q23" s="165" t="str">
        <f>IF(B23="","",'①6.成果目標（PR）'!K44)</f>
        <v/>
      </c>
    </row>
    <row r="24" spans="1:17" ht="42.6" customHeight="1" thickBot="1">
      <c r="B24" s="168" t="str">
        <f>IF(C24="","","PR⑳")</f>
        <v/>
      </c>
      <c r="C24" s="155"/>
      <c r="D24" s="156"/>
      <c r="E24" s="156"/>
      <c r="F24" s="156"/>
      <c r="G24" s="156"/>
      <c r="H24" s="157"/>
      <c r="I24" s="1234"/>
      <c r="J24" s="1234"/>
      <c r="K24" s="1234"/>
      <c r="L24" s="1234"/>
      <c r="M24" s="1235"/>
      <c r="P24" s="165" t="str">
        <f>IF(B24="","",'①6.成果目標（PR）'!J46)</f>
        <v/>
      </c>
      <c r="Q24" s="165" t="str">
        <f>IF(B24="","",'①6.成果目標（PR）'!K46)</f>
        <v/>
      </c>
    </row>
    <row r="25" spans="1:17" ht="42" hidden="1" customHeight="1">
      <c r="B25" s="167" t="str">
        <f>IF(C25="","","PR㉑")</f>
        <v/>
      </c>
      <c r="C25" s="153"/>
      <c r="D25" s="149"/>
      <c r="E25" s="149"/>
      <c r="F25" s="149"/>
      <c r="G25" s="149"/>
      <c r="H25" s="160"/>
      <c r="I25" s="1232"/>
      <c r="J25" s="1232"/>
      <c r="K25" s="1232"/>
      <c r="L25" s="1232"/>
      <c r="M25" s="1238"/>
      <c r="N25" s="145"/>
      <c r="O25" s="146"/>
      <c r="P25" s="165" t="str">
        <f>IF(B25="","",'①6.成果目標（PR）'!J48)</f>
        <v/>
      </c>
      <c r="Q25" s="165" t="str">
        <f>IF(B25="","",'①6.成果目標（PR）'!K48)</f>
        <v/>
      </c>
    </row>
    <row r="26" spans="1:17" ht="42" hidden="1" customHeight="1">
      <c r="B26" s="167" t="str">
        <f>IF(C26="","","PR㉒")</f>
        <v/>
      </c>
      <c r="C26" s="148"/>
      <c r="D26" s="149"/>
      <c r="E26" s="149"/>
      <c r="F26" s="149"/>
      <c r="G26" s="149"/>
      <c r="H26" s="150"/>
      <c r="I26" s="1241"/>
      <c r="J26" s="1241"/>
      <c r="K26" s="1241"/>
      <c r="L26" s="1241"/>
      <c r="M26" s="1242"/>
      <c r="O26" s="151"/>
      <c r="P26" s="165" t="str">
        <f>IF(B26="","",'①6.成果目標（PR）'!J50)</f>
        <v/>
      </c>
      <c r="Q26" s="165" t="str">
        <f>IF(B26="","",'①6.成果目標（PR）'!K50)</f>
        <v/>
      </c>
    </row>
    <row r="27" spans="1:17" ht="42" hidden="1" customHeight="1">
      <c r="B27" s="167" t="str">
        <f>IF(C27="","","PR㉓")</f>
        <v/>
      </c>
      <c r="C27" s="148"/>
      <c r="D27" s="149"/>
      <c r="E27" s="149"/>
      <c r="F27" s="149"/>
      <c r="G27" s="149"/>
      <c r="H27" s="150"/>
      <c r="I27" s="1243"/>
      <c r="J27" s="1241"/>
      <c r="K27" s="1241"/>
      <c r="L27" s="1241"/>
      <c r="M27" s="1242"/>
      <c r="O27" s="146"/>
      <c r="P27" s="165" t="str">
        <f>IF(B27="","",'①6.成果目標（PR）'!J52)</f>
        <v/>
      </c>
      <c r="Q27" s="165" t="str">
        <f>IF(B27="","",'①6.成果目標（PR）'!K52)</f>
        <v/>
      </c>
    </row>
    <row r="28" spans="1:17" ht="42" hidden="1" customHeight="1">
      <c r="B28" s="167" t="str">
        <f>IF(C28="","","PR㉔")</f>
        <v/>
      </c>
      <c r="C28" s="148"/>
      <c r="D28" s="149"/>
      <c r="E28" s="149"/>
      <c r="F28" s="149"/>
      <c r="G28" s="149"/>
      <c r="H28" s="150"/>
      <c r="I28" s="1241"/>
      <c r="J28" s="1241"/>
      <c r="K28" s="1241"/>
      <c r="L28" s="1241"/>
      <c r="M28" s="1242"/>
      <c r="O28" s="152"/>
      <c r="P28" s="165" t="str">
        <f>IF(B28="","",'①6.成果目標（PR）'!J54)</f>
        <v/>
      </c>
      <c r="Q28" s="165" t="str">
        <f>IF(B28="","",'①6.成果目標（PR）'!K54)</f>
        <v/>
      </c>
    </row>
    <row r="29" spans="1:17" ht="42" hidden="1" customHeight="1">
      <c r="B29" s="167" t="str">
        <f>IF(C29="","","PR㉕")</f>
        <v/>
      </c>
      <c r="C29" s="148"/>
      <c r="D29" s="149"/>
      <c r="E29" s="149"/>
      <c r="F29" s="149"/>
      <c r="G29" s="149"/>
      <c r="H29" s="150"/>
      <c r="I29" s="1241"/>
      <c r="J29" s="1241"/>
      <c r="K29" s="1241"/>
      <c r="L29" s="1241"/>
      <c r="M29" s="1242"/>
      <c r="P29" s="165" t="str">
        <f>IF(B29="","",'①6.成果目標（PR）'!J56)</f>
        <v/>
      </c>
      <c r="Q29" s="165" t="str">
        <f>IF(B29="","",'①6.成果目標（PR）'!K56)</f>
        <v/>
      </c>
    </row>
    <row r="30" spans="1:17" ht="42" hidden="1" customHeight="1">
      <c r="B30" s="167" t="str">
        <f>IF(C30="","","PR㉖")</f>
        <v/>
      </c>
      <c r="C30" s="153"/>
      <c r="D30" s="149"/>
      <c r="E30" s="149"/>
      <c r="F30" s="149"/>
      <c r="G30" s="149"/>
      <c r="H30" s="154"/>
      <c r="I30" s="1238"/>
      <c r="J30" s="1239"/>
      <c r="K30" s="1239"/>
      <c r="L30" s="1239"/>
      <c r="M30" s="1240"/>
      <c r="P30" s="165" t="str">
        <f>IF(B30="","",'①6.成果目標（PR）'!J58)</f>
        <v/>
      </c>
      <c r="Q30" s="165" t="str">
        <f>IF(B30="","",'①6.成果目標（PR）'!K58)</f>
        <v/>
      </c>
    </row>
    <row r="31" spans="1:17" ht="42" hidden="1" customHeight="1">
      <c r="B31" s="167" t="str">
        <f>IF(C31="","","PR㉗")</f>
        <v/>
      </c>
      <c r="C31" s="153"/>
      <c r="D31" s="149"/>
      <c r="E31" s="149"/>
      <c r="F31" s="149"/>
      <c r="G31" s="149"/>
      <c r="H31" s="154"/>
      <c r="I31" s="1238"/>
      <c r="J31" s="1239"/>
      <c r="K31" s="1239"/>
      <c r="L31" s="1239"/>
      <c r="M31" s="1240"/>
      <c r="P31" s="165" t="str">
        <f>IF(B31="","",'①6.成果目標（PR）'!J60)</f>
        <v/>
      </c>
      <c r="Q31" s="165" t="str">
        <f>IF(B31="","",'①6.成果目標（PR）'!K60)</f>
        <v/>
      </c>
    </row>
    <row r="32" spans="1:17" ht="42" hidden="1" customHeight="1">
      <c r="B32" s="167" t="str">
        <f>IF(C32="","","PR㉘")</f>
        <v/>
      </c>
      <c r="C32" s="153"/>
      <c r="D32" s="149"/>
      <c r="E32" s="149"/>
      <c r="F32" s="149"/>
      <c r="G32" s="149"/>
      <c r="H32" s="154"/>
      <c r="I32" s="1232"/>
      <c r="J32" s="1232"/>
      <c r="K32" s="1232"/>
      <c r="L32" s="1232"/>
      <c r="M32" s="1233"/>
      <c r="P32" s="165" t="str">
        <f>IF(B32="","",'①6.成果目標（PR）'!J62)</f>
        <v/>
      </c>
      <c r="Q32" s="165" t="str">
        <f>IF(B32="","",'①6.成果目標（PR）'!K62)</f>
        <v/>
      </c>
    </row>
    <row r="33" spans="2:17" ht="42" hidden="1" customHeight="1">
      <c r="B33" s="167" t="str">
        <f>IF(C33="","","PR㉙")</f>
        <v/>
      </c>
      <c r="C33" s="153"/>
      <c r="D33" s="149"/>
      <c r="E33" s="149"/>
      <c r="F33" s="149"/>
      <c r="G33" s="149"/>
      <c r="H33" s="154"/>
      <c r="I33" s="1232"/>
      <c r="J33" s="1232"/>
      <c r="K33" s="1232"/>
      <c r="L33" s="1232"/>
      <c r="M33" s="1233"/>
      <c r="P33" s="165" t="str">
        <f>IF(B33="","",'①6.成果目標（PR）'!J64)</f>
        <v/>
      </c>
      <c r="Q33" s="165" t="str">
        <f>IF(B33="","",'①6.成果目標（PR）'!K64)</f>
        <v/>
      </c>
    </row>
    <row r="34" spans="2:17" ht="42" hidden="1" customHeight="1" thickBot="1">
      <c r="B34" s="168" t="str">
        <f>IF(C34="","","PR㉚")</f>
        <v/>
      </c>
      <c r="C34" s="155"/>
      <c r="D34" s="156"/>
      <c r="E34" s="156"/>
      <c r="F34" s="156"/>
      <c r="G34" s="156"/>
      <c r="H34" s="157"/>
      <c r="I34" s="1234"/>
      <c r="J34" s="1234"/>
      <c r="K34" s="1234"/>
      <c r="L34" s="1234"/>
      <c r="M34" s="1235"/>
      <c r="O34" s="158"/>
      <c r="P34" s="165" t="str">
        <f>IF(B34="","",'①6.成果目標（PR）'!J66)</f>
        <v/>
      </c>
      <c r="Q34" s="165" t="str">
        <f>IF(B34="","",'①6.成果目標（PR）'!K66)</f>
        <v/>
      </c>
    </row>
    <row r="35" spans="2:17" ht="42" hidden="1" customHeight="1">
      <c r="B35" s="166" t="str">
        <f>IF(C35="","","PR㉛")</f>
        <v/>
      </c>
      <c r="C35" s="142"/>
      <c r="D35" s="143"/>
      <c r="E35" s="143"/>
      <c r="F35" s="143"/>
      <c r="G35" s="143"/>
      <c r="H35" s="159"/>
      <c r="I35" s="1236"/>
      <c r="J35" s="1236"/>
      <c r="K35" s="1236"/>
      <c r="L35" s="1236"/>
      <c r="M35" s="1237"/>
      <c r="P35" s="165" t="str">
        <f>IF(B35="","",'①6.成果目標（PR）'!J68)</f>
        <v/>
      </c>
      <c r="Q35" s="165" t="str">
        <f>IF(B35="","",'①6.成果目標（PR）'!K68)</f>
        <v/>
      </c>
    </row>
    <row r="36" spans="2:17" ht="42" hidden="1" customHeight="1">
      <c r="B36" s="169" t="str">
        <f>IF(C36="","","PR㉜")</f>
        <v/>
      </c>
      <c r="C36" s="153"/>
      <c r="D36" s="149"/>
      <c r="E36" s="149"/>
      <c r="F36" s="149"/>
      <c r="G36" s="149"/>
      <c r="H36" s="154"/>
      <c r="I36" s="1232"/>
      <c r="J36" s="1232"/>
      <c r="K36" s="1232"/>
      <c r="L36" s="1232"/>
      <c r="M36" s="1233"/>
      <c r="P36" s="165" t="str">
        <f>IF(B36="","",'①6.成果目標（PR）'!J70)</f>
        <v/>
      </c>
      <c r="Q36" s="165" t="str">
        <f>IF(B36="","",'①6.成果目標（PR）'!K70)</f>
        <v/>
      </c>
    </row>
    <row r="37" spans="2:17" ht="42" hidden="1" customHeight="1">
      <c r="B37" s="169" t="str">
        <f>IF(C37="","","PR㉝")</f>
        <v/>
      </c>
      <c r="C37" s="153"/>
      <c r="D37" s="149"/>
      <c r="E37" s="149"/>
      <c r="F37" s="149"/>
      <c r="G37" s="149"/>
      <c r="H37" s="154"/>
      <c r="I37" s="1232"/>
      <c r="J37" s="1232"/>
      <c r="K37" s="1232"/>
      <c r="L37" s="1232"/>
      <c r="M37" s="1233"/>
      <c r="P37" s="165" t="str">
        <f>IF(B37="","",'①6.成果目標（PR）'!J72)</f>
        <v/>
      </c>
      <c r="Q37" s="165" t="str">
        <f>IF(B37="","",'①6.成果目標（PR）'!K72)</f>
        <v/>
      </c>
    </row>
    <row r="38" spans="2:17" ht="42" hidden="1" customHeight="1">
      <c r="B38" s="169" t="str">
        <f>IF(C38="","","PR㉞")</f>
        <v/>
      </c>
      <c r="C38" s="153"/>
      <c r="D38" s="149"/>
      <c r="E38" s="149"/>
      <c r="F38" s="149"/>
      <c r="G38" s="149"/>
      <c r="H38" s="154"/>
      <c r="I38" s="1232"/>
      <c r="J38" s="1232"/>
      <c r="K38" s="1232"/>
      <c r="L38" s="1232"/>
      <c r="M38" s="1233"/>
      <c r="P38" s="165" t="str">
        <f>IF(B38="","",'①6.成果目標（PR）'!J74)</f>
        <v/>
      </c>
      <c r="Q38" s="165" t="str">
        <f>IF(B38="","",'①6.成果目標（PR）'!K74)</f>
        <v/>
      </c>
    </row>
    <row r="39" spans="2:17" ht="42" hidden="1" customHeight="1">
      <c r="B39" s="169" t="str">
        <f>IF(C39="","","PR㉟")</f>
        <v/>
      </c>
      <c r="C39" s="153"/>
      <c r="D39" s="149"/>
      <c r="E39" s="149"/>
      <c r="F39" s="149"/>
      <c r="G39" s="149"/>
      <c r="H39" s="154"/>
      <c r="I39" s="1232"/>
      <c r="J39" s="1232"/>
      <c r="K39" s="1232"/>
      <c r="L39" s="1232"/>
      <c r="M39" s="1233"/>
      <c r="P39" s="165" t="str">
        <f>IF(B39="","",'①6.成果目標（PR）'!J76)</f>
        <v/>
      </c>
      <c r="Q39" s="165" t="str">
        <f>IF(B39="","",'①6.成果目標（PR）'!K76)</f>
        <v/>
      </c>
    </row>
    <row r="40" spans="2:17" ht="42" hidden="1" customHeight="1">
      <c r="B40" s="169" t="str">
        <f>IF(C40="","","PR㊱")</f>
        <v/>
      </c>
      <c r="C40" s="153"/>
      <c r="D40" s="149"/>
      <c r="E40" s="149"/>
      <c r="F40" s="149"/>
      <c r="G40" s="149"/>
      <c r="H40" s="154"/>
      <c r="I40" s="1232"/>
      <c r="J40" s="1232"/>
      <c r="K40" s="1232"/>
      <c r="L40" s="1232"/>
      <c r="M40" s="1233"/>
      <c r="P40" s="165" t="str">
        <f>IF(B40="","",'①6.成果目標（PR）'!J78)</f>
        <v/>
      </c>
      <c r="Q40" s="165" t="str">
        <f>IF(B40="","",'①6.成果目標（PR）'!K78)</f>
        <v/>
      </c>
    </row>
    <row r="41" spans="2:17" ht="42" hidden="1" customHeight="1">
      <c r="B41" s="169" t="str">
        <f>IF(C41="","","PR㊲")</f>
        <v/>
      </c>
      <c r="C41" s="153"/>
      <c r="D41" s="149"/>
      <c r="E41" s="149"/>
      <c r="F41" s="149"/>
      <c r="G41" s="149"/>
      <c r="H41" s="154"/>
      <c r="I41" s="1232"/>
      <c r="J41" s="1232"/>
      <c r="K41" s="1232"/>
      <c r="L41" s="1232"/>
      <c r="M41" s="1233"/>
      <c r="P41" s="165" t="str">
        <f>IF(B41="","",'①6.成果目標（PR）'!J80)</f>
        <v/>
      </c>
      <c r="Q41" s="165" t="str">
        <f>IF(B41="","",'①6.成果目標（PR）'!K80)</f>
        <v/>
      </c>
    </row>
    <row r="42" spans="2:17" ht="42" hidden="1" customHeight="1">
      <c r="B42" s="169" t="str">
        <f>IF(C42="","","PR㊳")</f>
        <v/>
      </c>
      <c r="C42" s="153"/>
      <c r="D42" s="149"/>
      <c r="E42" s="149"/>
      <c r="F42" s="149"/>
      <c r="G42" s="149"/>
      <c r="H42" s="154"/>
      <c r="I42" s="1232"/>
      <c r="J42" s="1232"/>
      <c r="K42" s="1232"/>
      <c r="L42" s="1232"/>
      <c r="M42" s="1233"/>
      <c r="P42" s="165" t="str">
        <f>IF(B42="","",'①6.成果目標（PR）'!J82)</f>
        <v/>
      </c>
      <c r="Q42" s="165" t="str">
        <f>IF(B42="","",'①6.成果目標（PR）'!K82)</f>
        <v/>
      </c>
    </row>
    <row r="43" spans="2:17" ht="42" hidden="1" customHeight="1">
      <c r="B43" s="169" t="str">
        <f>IF(C43="","","PR㊴")</f>
        <v/>
      </c>
      <c r="C43" s="153"/>
      <c r="D43" s="149"/>
      <c r="E43" s="149"/>
      <c r="F43" s="149"/>
      <c r="G43" s="149"/>
      <c r="H43" s="154"/>
      <c r="I43" s="1232"/>
      <c r="J43" s="1232"/>
      <c r="K43" s="1232"/>
      <c r="L43" s="1232"/>
      <c r="M43" s="1233"/>
      <c r="P43" s="165" t="str">
        <f>IF(B43="","",'①6.成果目標（PR）'!J84)</f>
        <v/>
      </c>
      <c r="Q43" s="165" t="str">
        <f>IF(B43="","",'①6.成果目標（PR）'!K84)</f>
        <v/>
      </c>
    </row>
    <row r="44" spans="2:17" ht="42" hidden="1" customHeight="1" thickBot="1">
      <c r="B44" s="168" t="str">
        <f>IF(C44="","","PR㊵")</f>
        <v/>
      </c>
      <c r="C44" s="155"/>
      <c r="D44" s="156"/>
      <c r="E44" s="156"/>
      <c r="F44" s="156"/>
      <c r="G44" s="156"/>
      <c r="H44" s="157"/>
      <c r="I44" s="1234"/>
      <c r="J44" s="1234"/>
      <c r="K44" s="1234"/>
      <c r="L44" s="1234"/>
      <c r="M44" s="1235"/>
      <c r="P44" s="165" t="str">
        <f>IF(B44="","",'①6.成果目標（PR）'!J86)</f>
        <v/>
      </c>
      <c r="Q44" s="165" t="str">
        <f>IF(B44="","",'①6.成果目標（PR）'!K86)</f>
        <v/>
      </c>
    </row>
    <row r="45" spans="2:17" ht="42" hidden="1" customHeight="1">
      <c r="B45" s="167" t="str">
        <f>IF(C45="","","PR㊶")</f>
        <v/>
      </c>
      <c r="C45" s="153"/>
      <c r="D45" s="149"/>
      <c r="E45" s="149"/>
      <c r="F45" s="149"/>
      <c r="G45" s="149"/>
      <c r="H45" s="160"/>
      <c r="I45" s="1232"/>
      <c r="J45" s="1232"/>
      <c r="K45" s="1232"/>
      <c r="L45" s="1232"/>
      <c r="M45" s="1238"/>
      <c r="N45" s="145"/>
      <c r="O45" s="146"/>
      <c r="P45" s="165" t="str">
        <f>IF(B45="","",'①6.成果目標（PR）'!J88)</f>
        <v/>
      </c>
      <c r="Q45" s="165" t="str">
        <f>IF(B45="","",'①6.成果目標（PR）'!K88)</f>
        <v/>
      </c>
    </row>
    <row r="46" spans="2:17" ht="42" hidden="1" customHeight="1">
      <c r="B46" s="167" t="str">
        <f>IF(C46="","","PR㊷")</f>
        <v/>
      </c>
      <c r="C46" s="148"/>
      <c r="D46" s="149"/>
      <c r="E46" s="149"/>
      <c r="F46" s="149"/>
      <c r="G46" s="149"/>
      <c r="H46" s="150"/>
      <c r="I46" s="1241"/>
      <c r="J46" s="1241"/>
      <c r="K46" s="1241"/>
      <c r="L46" s="1241"/>
      <c r="M46" s="1242"/>
      <c r="O46" s="151"/>
      <c r="P46" s="165" t="str">
        <f>IF(B46="","",'①6.成果目標（PR）'!J90)</f>
        <v/>
      </c>
      <c r="Q46" s="165" t="str">
        <f>IF(B46="","",'①6.成果目標（PR）'!K90)</f>
        <v/>
      </c>
    </row>
    <row r="47" spans="2:17" ht="42" hidden="1" customHeight="1">
      <c r="B47" s="167" t="str">
        <f>IF(C47="","","PR㊸")</f>
        <v/>
      </c>
      <c r="C47" s="148"/>
      <c r="D47" s="149"/>
      <c r="E47" s="149"/>
      <c r="F47" s="149"/>
      <c r="G47" s="149"/>
      <c r="H47" s="150"/>
      <c r="I47" s="1243"/>
      <c r="J47" s="1241"/>
      <c r="K47" s="1241"/>
      <c r="L47" s="1241"/>
      <c r="M47" s="1242"/>
      <c r="O47" s="146"/>
      <c r="P47" s="165" t="str">
        <f>IF(B47="","",'①6.成果目標（PR）'!J92)</f>
        <v/>
      </c>
      <c r="Q47" s="165" t="str">
        <f>IF(B47="","",'①6.成果目標（PR）'!K92)</f>
        <v/>
      </c>
    </row>
    <row r="48" spans="2:17" ht="42" hidden="1" customHeight="1">
      <c r="B48" s="167" t="str">
        <f>IF(C48="","","PR㊹")</f>
        <v/>
      </c>
      <c r="C48" s="148"/>
      <c r="D48" s="149"/>
      <c r="E48" s="149"/>
      <c r="F48" s="149"/>
      <c r="G48" s="149"/>
      <c r="H48" s="150"/>
      <c r="I48" s="1241"/>
      <c r="J48" s="1241"/>
      <c r="K48" s="1241"/>
      <c r="L48" s="1241"/>
      <c r="M48" s="1242"/>
      <c r="O48" s="152"/>
      <c r="P48" s="165" t="str">
        <f>IF(B48="","",'①6.成果目標（PR）'!J94)</f>
        <v/>
      </c>
      <c r="Q48" s="165" t="str">
        <f>IF(B48="","",'①6.成果目標（PR）'!K94)</f>
        <v/>
      </c>
    </row>
    <row r="49" spans="2:17" ht="42" hidden="1" customHeight="1">
      <c r="B49" s="167" t="str">
        <f>IF(C49="","","PR㊺")</f>
        <v/>
      </c>
      <c r="C49" s="148"/>
      <c r="D49" s="149"/>
      <c r="E49" s="149"/>
      <c r="F49" s="149"/>
      <c r="G49" s="149"/>
      <c r="H49" s="150"/>
      <c r="I49" s="1241"/>
      <c r="J49" s="1241"/>
      <c r="K49" s="1241"/>
      <c r="L49" s="1241"/>
      <c r="M49" s="1242"/>
      <c r="P49" s="165" t="str">
        <f>IF(B49="","",'①6.成果目標（PR）'!J96)</f>
        <v/>
      </c>
      <c r="Q49" s="165" t="str">
        <f>IF(B49="","",'①6.成果目標（PR）'!K96)</f>
        <v/>
      </c>
    </row>
    <row r="50" spans="2:17" ht="42" hidden="1" customHeight="1">
      <c r="B50" s="167" t="str">
        <f>IF(C50="","","PR㊻")</f>
        <v/>
      </c>
      <c r="C50" s="153"/>
      <c r="D50" s="149"/>
      <c r="E50" s="149"/>
      <c r="F50" s="149"/>
      <c r="G50" s="149"/>
      <c r="H50" s="154"/>
      <c r="I50" s="1238"/>
      <c r="J50" s="1239"/>
      <c r="K50" s="1239"/>
      <c r="L50" s="1239"/>
      <c r="M50" s="1240"/>
      <c r="P50" s="165" t="str">
        <f>IF(B50="","",'①6.成果目標（PR）'!J98)</f>
        <v/>
      </c>
      <c r="Q50" s="165" t="str">
        <f>IF(B50="","",'①6.成果目標（PR）'!K98)</f>
        <v/>
      </c>
    </row>
    <row r="51" spans="2:17" ht="42" hidden="1" customHeight="1">
      <c r="B51" s="167" t="str">
        <f>IF(C51="","","PR㊼")</f>
        <v/>
      </c>
      <c r="C51" s="153"/>
      <c r="D51" s="149"/>
      <c r="E51" s="149"/>
      <c r="F51" s="149"/>
      <c r="G51" s="149"/>
      <c r="H51" s="154"/>
      <c r="I51" s="1238"/>
      <c r="J51" s="1239"/>
      <c r="K51" s="1239"/>
      <c r="L51" s="1239"/>
      <c r="M51" s="1240"/>
      <c r="P51" s="165" t="str">
        <f>IF(B51="","",'①6.成果目標（PR）'!J100)</f>
        <v/>
      </c>
      <c r="Q51" s="165" t="str">
        <f>IF(B51="","",'①6.成果目標（PR）'!K100)</f>
        <v/>
      </c>
    </row>
    <row r="52" spans="2:17" ht="42" hidden="1" customHeight="1">
      <c r="B52" s="167" t="str">
        <f>IF(C52="","","PR㊽")</f>
        <v/>
      </c>
      <c r="C52" s="153"/>
      <c r="D52" s="149"/>
      <c r="E52" s="149"/>
      <c r="F52" s="149"/>
      <c r="G52" s="149"/>
      <c r="H52" s="154"/>
      <c r="I52" s="1232"/>
      <c r="J52" s="1232"/>
      <c r="K52" s="1232"/>
      <c r="L52" s="1232"/>
      <c r="M52" s="1233"/>
      <c r="P52" s="165" t="str">
        <f>IF(B52="","",'①6.成果目標（PR）'!J102)</f>
        <v/>
      </c>
      <c r="Q52" s="165" t="str">
        <f>IF(B52="","",'①6.成果目標（PR）'!K102)</f>
        <v/>
      </c>
    </row>
    <row r="53" spans="2:17" ht="42" hidden="1" customHeight="1">
      <c r="B53" s="167" t="str">
        <f>IF(C53="","","PR㊾")</f>
        <v/>
      </c>
      <c r="C53" s="153"/>
      <c r="D53" s="149"/>
      <c r="E53" s="149"/>
      <c r="F53" s="149"/>
      <c r="G53" s="149"/>
      <c r="H53" s="154"/>
      <c r="I53" s="1232"/>
      <c r="J53" s="1232"/>
      <c r="K53" s="1232"/>
      <c r="L53" s="1232"/>
      <c r="M53" s="1233"/>
      <c r="P53" s="165" t="str">
        <f>IF(B53="","",'①6.成果目標（PR）'!J104)</f>
        <v/>
      </c>
      <c r="Q53" s="165" t="str">
        <f>IF(B53="","",'①6.成果目標（PR）'!K104)</f>
        <v/>
      </c>
    </row>
    <row r="54" spans="2:17" ht="42" hidden="1" customHeight="1" thickBot="1">
      <c r="B54" s="168" t="str">
        <f>IF(C54="","","PR㊿")</f>
        <v/>
      </c>
      <c r="C54" s="155"/>
      <c r="D54" s="156"/>
      <c r="E54" s="156"/>
      <c r="F54" s="156"/>
      <c r="G54" s="156"/>
      <c r="H54" s="157"/>
      <c r="I54" s="1234"/>
      <c r="J54" s="1234"/>
      <c r="K54" s="1234"/>
      <c r="L54" s="1234"/>
      <c r="M54" s="1235"/>
      <c r="O54" s="158"/>
      <c r="P54" s="165" t="str">
        <f>IF(B54="","",'①6.成果目標（PR）'!J106)</f>
        <v/>
      </c>
      <c r="Q54" s="165" t="str">
        <f>IF(B54="","",'①6.成果目標（PR）'!K106)</f>
        <v/>
      </c>
    </row>
    <row r="55" spans="2:17" ht="42" hidden="1" customHeight="1">
      <c r="B55" s="166" t="str">
        <f>IF(C55="","","PR51")</f>
        <v/>
      </c>
      <c r="C55" s="142"/>
      <c r="D55" s="143"/>
      <c r="E55" s="143"/>
      <c r="F55" s="143"/>
      <c r="G55" s="143"/>
      <c r="H55" s="159"/>
      <c r="I55" s="1236"/>
      <c r="J55" s="1236"/>
      <c r="K55" s="1236"/>
      <c r="L55" s="1236"/>
      <c r="M55" s="1237"/>
      <c r="P55" s="165" t="str">
        <f>IF(B55="","",'①6.成果目標（PR）'!J108)</f>
        <v/>
      </c>
      <c r="Q55" s="165" t="str">
        <f>IF(B55="","",'①6.成果目標（PR）'!K108)</f>
        <v/>
      </c>
    </row>
    <row r="56" spans="2:17" ht="42" hidden="1" customHeight="1">
      <c r="B56" s="169" t="str">
        <f>IF(C56="","","PR52")</f>
        <v/>
      </c>
      <c r="C56" s="153"/>
      <c r="D56" s="149"/>
      <c r="E56" s="149"/>
      <c r="F56" s="149"/>
      <c r="G56" s="149"/>
      <c r="H56" s="154"/>
      <c r="I56" s="1232"/>
      <c r="J56" s="1232"/>
      <c r="K56" s="1232"/>
      <c r="L56" s="1232"/>
      <c r="M56" s="1233"/>
      <c r="P56" s="165" t="str">
        <f>IF(B56="","",'①6.成果目標（PR）'!J110)</f>
        <v/>
      </c>
      <c r="Q56" s="165" t="str">
        <f>IF(B56="","",'①6.成果目標（PR）'!K110)</f>
        <v/>
      </c>
    </row>
    <row r="57" spans="2:17" ht="42" hidden="1" customHeight="1">
      <c r="B57" s="169" t="str">
        <f>IF(C57="","","PR53")</f>
        <v/>
      </c>
      <c r="C57" s="153"/>
      <c r="D57" s="149"/>
      <c r="E57" s="149"/>
      <c r="F57" s="149"/>
      <c r="G57" s="149"/>
      <c r="H57" s="154"/>
      <c r="I57" s="1232"/>
      <c r="J57" s="1232"/>
      <c r="K57" s="1232"/>
      <c r="L57" s="1232"/>
      <c r="M57" s="1233"/>
      <c r="P57" s="165" t="str">
        <f>IF(B57="","",'①6.成果目標（PR）'!J112)</f>
        <v/>
      </c>
      <c r="Q57" s="165" t="str">
        <f>IF(B57="","",'①6.成果目標（PR）'!K112)</f>
        <v/>
      </c>
    </row>
    <row r="58" spans="2:17" ht="42" hidden="1" customHeight="1">
      <c r="B58" s="169" t="str">
        <f>IF(C58="","","PR54")</f>
        <v/>
      </c>
      <c r="C58" s="153"/>
      <c r="D58" s="149"/>
      <c r="E58" s="149"/>
      <c r="F58" s="149"/>
      <c r="G58" s="149"/>
      <c r="H58" s="154"/>
      <c r="I58" s="1232"/>
      <c r="J58" s="1232"/>
      <c r="K58" s="1232"/>
      <c r="L58" s="1232"/>
      <c r="M58" s="1233"/>
      <c r="P58" s="165" t="str">
        <f>IF(B58="","",'①6.成果目標（PR）'!J114)</f>
        <v/>
      </c>
      <c r="Q58" s="165" t="str">
        <f>IF(B58="","",'①6.成果目標（PR）'!K114)</f>
        <v/>
      </c>
    </row>
    <row r="59" spans="2:17" ht="42" hidden="1" customHeight="1">
      <c r="B59" s="169" t="str">
        <f>IF(C59="","","PR55")</f>
        <v/>
      </c>
      <c r="C59" s="153"/>
      <c r="D59" s="149"/>
      <c r="E59" s="149"/>
      <c r="F59" s="149"/>
      <c r="G59" s="149"/>
      <c r="H59" s="154"/>
      <c r="I59" s="1232"/>
      <c r="J59" s="1232"/>
      <c r="K59" s="1232"/>
      <c r="L59" s="1232"/>
      <c r="M59" s="1233"/>
      <c r="P59" s="165" t="str">
        <f>IF(B59="","",'①6.成果目標（PR）'!J116)</f>
        <v/>
      </c>
      <c r="Q59" s="165" t="str">
        <f>IF(B59="","",'①6.成果目標（PR）'!K116)</f>
        <v/>
      </c>
    </row>
    <row r="60" spans="2:17" ht="42" hidden="1" customHeight="1">
      <c r="B60" s="169" t="str">
        <f>IF(C60="","","PR56")</f>
        <v/>
      </c>
      <c r="C60" s="153"/>
      <c r="D60" s="149"/>
      <c r="E60" s="149"/>
      <c r="F60" s="149"/>
      <c r="G60" s="149"/>
      <c r="H60" s="154"/>
      <c r="I60" s="1232"/>
      <c r="J60" s="1232"/>
      <c r="K60" s="1232"/>
      <c r="L60" s="1232"/>
      <c r="M60" s="1233"/>
      <c r="P60" s="165" t="str">
        <f>IF(B60="","",'①6.成果目標（PR）'!J118)</f>
        <v/>
      </c>
      <c r="Q60" s="165" t="str">
        <f>IF(B60="","",'①6.成果目標（PR）'!K118)</f>
        <v/>
      </c>
    </row>
    <row r="61" spans="2:17" ht="42" hidden="1" customHeight="1">
      <c r="B61" s="169" t="str">
        <f>IF(C61="","","PR57")</f>
        <v/>
      </c>
      <c r="C61" s="153"/>
      <c r="D61" s="149"/>
      <c r="E61" s="149"/>
      <c r="F61" s="149"/>
      <c r="G61" s="149"/>
      <c r="H61" s="154"/>
      <c r="I61" s="1232"/>
      <c r="J61" s="1232"/>
      <c r="K61" s="1232"/>
      <c r="L61" s="1232"/>
      <c r="M61" s="1233"/>
      <c r="P61" s="165" t="str">
        <f>IF(B61="","",'①6.成果目標（PR）'!J120)</f>
        <v/>
      </c>
      <c r="Q61" s="165" t="str">
        <f>IF(B61="","",'①6.成果目標（PR）'!K120)</f>
        <v/>
      </c>
    </row>
    <row r="62" spans="2:17" ht="42" hidden="1" customHeight="1">
      <c r="B62" s="169" t="str">
        <f>IF(C62="","","PR58")</f>
        <v/>
      </c>
      <c r="C62" s="153"/>
      <c r="D62" s="149"/>
      <c r="E62" s="149"/>
      <c r="F62" s="149"/>
      <c r="G62" s="149"/>
      <c r="H62" s="154"/>
      <c r="I62" s="1232"/>
      <c r="J62" s="1232"/>
      <c r="K62" s="1232"/>
      <c r="L62" s="1232"/>
      <c r="M62" s="1233"/>
      <c r="P62" s="165" t="str">
        <f>IF(B62="","",'①6.成果目標（PR）'!J122)</f>
        <v/>
      </c>
      <c r="Q62" s="165" t="str">
        <f>IF(B62="","",'①6.成果目標（PR）'!K122)</f>
        <v/>
      </c>
    </row>
    <row r="63" spans="2:17" ht="42" hidden="1" customHeight="1">
      <c r="B63" s="169" t="str">
        <f>IF(C63="","","PR59")</f>
        <v/>
      </c>
      <c r="C63" s="153"/>
      <c r="D63" s="149"/>
      <c r="E63" s="149"/>
      <c r="F63" s="149"/>
      <c r="G63" s="149"/>
      <c r="H63" s="154"/>
      <c r="I63" s="1232"/>
      <c r="J63" s="1232"/>
      <c r="K63" s="1232"/>
      <c r="L63" s="1232"/>
      <c r="M63" s="1233"/>
      <c r="P63" s="165" t="str">
        <f>IF(B63="","",'①6.成果目標（PR）'!J124)</f>
        <v/>
      </c>
      <c r="Q63" s="165" t="str">
        <f>IF(B63="","",'①6.成果目標（PR）'!K124)</f>
        <v/>
      </c>
    </row>
    <row r="64" spans="2:17" ht="42" hidden="1" customHeight="1" thickBot="1">
      <c r="B64" s="168" t="str">
        <f>IF(C64="","","PR60")</f>
        <v/>
      </c>
      <c r="C64" s="155"/>
      <c r="D64" s="156"/>
      <c r="E64" s="156"/>
      <c r="F64" s="156"/>
      <c r="G64" s="156"/>
      <c r="H64" s="157"/>
      <c r="I64" s="1234"/>
      <c r="J64" s="1234"/>
      <c r="K64" s="1234"/>
      <c r="L64" s="1234"/>
      <c r="M64" s="1235"/>
      <c r="P64" s="165" t="str">
        <f>IF(B64="","",'①6.成果目標（PR）'!J126)</f>
        <v/>
      </c>
      <c r="Q64" s="165" t="str">
        <f>IF(B64="","",'①6.成果目標（PR）'!K126)</f>
        <v/>
      </c>
    </row>
    <row r="65" spans="2:17" ht="42" hidden="1" customHeight="1">
      <c r="B65" s="167" t="str">
        <f>IF(C65="","","PR61")</f>
        <v/>
      </c>
      <c r="C65" s="153"/>
      <c r="D65" s="149"/>
      <c r="E65" s="149"/>
      <c r="F65" s="149"/>
      <c r="G65" s="149"/>
      <c r="H65" s="160"/>
      <c r="I65" s="1232"/>
      <c r="J65" s="1232"/>
      <c r="K65" s="1232"/>
      <c r="L65" s="1232"/>
      <c r="M65" s="1238"/>
      <c r="N65" s="145"/>
      <c r="O65" s="146"/>
      <c r="P65" s="165" t="str">
        <f>IF(B65="","",'①6.成果目標（PR）'!J128)</f>
        <v/>
      </c>
      <c r="Q65" s="165" t="str">
        <f>IF(B65="","",'①6.成果目標（PR）'!K128)</f>
        <v/>
      </c>
    </row>
    <row r="66" spans="2:17" ht="42" hidden="1" customHeight="1">
      <c r="B66" s="167" t="str">
        <f>IF(C66="","","PR62")</f>
        <v/>
      </c>
      <c r="C66" s="148"/>
      <c r="D66" s="149"/>
      <c r="E66" s="149"/>
      <c r="F66" s="149"/>
      <c r="G66" s="149"/>
      <c r="H66" s="150"/>
      <c r="I66" s="1241"/>
      <c r="J66" s="1241"/>
      <c r="K66" s="1241"/>
      <c r="L66" s="1241"/>
      <c r="M66" s="1242"/>
      <c r="O66" s="151"/>
      <c r="P66" s="165" t="str">
        <f>IF(B66="","",'①6.成果目標（PR）'!J130)</f>
        <v/>
      </c>
      <c r="Q66" s="165" t="str">
        <f>IF(B66="","",'①6.成果目標（PR）'!K130)</f>
        <v/>
      </c>
    </row>
    <row r="67" spans="2:17" ht="42" hidden="1" customHeight="1">
      <c r="B67" s="167" t="str">
        <f>IF(C67="","","PR63")</f>
        <v/>
      </c>
      <c r="C67" s="148"/>
      <c r="D67" s="149"/>
      <c r="E67" s="149"/>
      <c r="F67" s="149"/>
      <c r="G67" s="149"/>
      <c r="H67" s="150"/>
      <c r="I67" s="1243"/>
      <c r="J67" s="1241"/>
      <c r="K67" s="1241"/>
      <c r="L67" s="1241"/>
      <c r="M67" s="1242"/>
      <c r="O67" s="146"/>
      <c r="P67" s="165" t="str">
        <f>IF(B67="","",'①6.成果目標（PR）'!J132)</f>
        <v/>
      </c>
      <c r="Q67" s="165" t="str">
        <f>IF(B67="","",'①6.成果目標（PR）'!K132)</f>
        <v/>
      </c>
    </row>
    <row r="68" spans="2:17" ht="42" hidden="1" customHeight="1">
      <c r="B68" s="167" t="str">
        <f>IF(C68="","","PR64")</f>
        <v/>
      </c>
      <c r="C68" s="148"/>
      <c r="D68" s="149"/>
      <c r="E68" s="149"/>
      <c r="F68" s="149"/>
      <c r="G68" s="149"/>
      <c r="H68" s="150"/>
      <c r="I68" s="1241"/>
      <c r="J68" s="1241"/>
      <c r="K68" s="1241"/>
      <c r="L68" s="1241"/>
      <c r="M68" s="1242"/>
      <c r="O68" s="152"/>
      <c r="P68" s="165" t="str">
        <f>IF(B68="","",'①6.成果目標（PR）'!J134)</f>
        <v/>
      </c>
      <c r="Q68" s="165" t="str">
        <f>IF(B68="","",'①6.成果目標（PR）'!K134)</f>
        <v/>
      </c>
    </row>
    <row r="69" spans="2:17" ht="42" hidden="1" customHeight="1">
      <c r="B69" s="167" t="str">
        <f>IF(C69="","","PR65")</f>
        <v/>
      </c>
      <c r="C69" s="148"/>
      <c r="D69" s="149"/>
      <c r="E69" s="149"/>
      <c r="F69" s="149"/>
      <c r="G69" s="149"/>
      <c r="H69" s="150"/>
      <c r="I69" s="1241"/>
      <c r="J69" s="1241"/>
      <c r="K69" s="1241"/>
      <c r="L69" s="1241"/>
      <c r="M69" s="1242"/>
      <c r="P69" s="165" t="str">
        <f>IF(B69="","",'①6.成果目標（PR）'!J136)</f>
        <v/>
      </c>
      <c r="Q69" s="165" t="str">
        <f>IF(B69="","",'①6.成果目標（PR）'!K136)</f>
        <v/>
      </c>
    </row>
    <row r="70" spans="2:17" ht="42" hidden="1" customHeight="1">
      <c r="B70" s="167" t="str">
        <f>IF(C70="","","PR66")</f>
        <v/>
      </c>
      <c r="C70" s="153"/>
      <c r="D70" s="149"/>
      <c r="E70" s="149"/>
      <c r="F70" s="149"/>
      <c r="G70" s="149"/>
      <c r="H70" s="154"/>
      <c r="I70" s="1238"/>
      <c r="J70" s="1239"/>
      <c r="K70" s="1239"/>
      <c r="L70" s="1239"/>
      <c r="M70" s="1240"/>
      <c r="P70" s="165" t="str">
        <f>IF(B70="","",'①6.成果目標（PR）'!J138)</f>
        <v/>
      </c>
      <c r="Q70" s="165" t="str">
        <f>IF(B70="","",'①6.成果目標（PR）'!K138)</f>
        <v/>
      </c>
    </row>
    <row r="71" spans="2:17" ht="42" hidden="1" customHeight="1">
      <c r="B71" s="167" t="str">
        <f>IF(C71="","","PR67")</f>
        <v/>
      </c>
      <c r="C71" s="153"/>
      <c r="D71" s="149"/>
      <c r="E71" s="149"/>
      <c r="F71" s="149"/>
      <c r="G71" s="149"/>
      <c r="H71" s="154"/>
      <c r="I71" s="1238"/>
      <c r="J71" s="1239"/>
      <c r="K71" s="1239"/>
      <c r="L71" s="1239"/>
      <c r="M71" s="1240"/>
      <c r="P71" s="165" t="str">
        <f>IF(B71="","",'①6.成果目標（PR）'!J140)</f>
        <v/>
      </c>
      <c r="Q71" s="165" t="str">
        <f>IF(B71="","",'①6.成果目標（PR）'!K140)</f>
        <v/>
      </c>
    </row>
    <row r="72" spans="2:17" ht="42" hidden="1" customHeight="1">
      <c r="B72" s="167" t="str">
        <f>IF(C72="","","PR68")</f>
        <v/>
      </c>
      <c r="C72" s="153"/>
      <c r="D72" s="149"/>
      <c r="E72" s="149"/>
      <c r="F72" s="149"/>
      <c r="G72" s="149"/>
      <c r="H72" s="154"/>
      <c r="I72" s="1232"/>
      <c r="J72" s="1232"/>
      <c r="K72" s="1232"/>
      <c r="L72" s="1232"/>
      <c r="M72" s="1233"/>
      <c r="P72" s="165" t="str">
        <f>IF(B72="","",'①6.成果目標（PR）'!J142)</f>
        <v/>
      </c>
      <c r="Q72" s="165" t="str">
        <f>IF(B72="","",'①6.成果目標（PR）'!K142)</f>
        <v/>
      </c>
    </row>
    <row r="73" spans="2:17" ht="42" hidden="1" customHeight="1">
      <c r="B73" s="167" t="str">
        <f>IF(C73="","","PR69")</f>
        <v/>
      </c>
      <c r="C73" s="153"/>
      <c r="D73" s="149"/>
      <c r="E73" s="149"/>
      <c r="F73" s="149"/>
      <c r="G73" s="149"/>
      <c r="H73" s="154"/>
      <c r="I73" s="1232"/>
      <c r="J73" s="1232"/>
      <c r="K73" s="1232"/>
      <c r="L73" s="1232"/>
      <c r="M73" s="1233"/>
      <c r="P73" s="165" t="str">
        <f>IF(B73="","",'①6.成果目標（PR）'!J144)</f>
        <v/>
      </c>
      <c r="Q73" s="165" t="str">
        <f>IF(B73="","",'①6.成果目標（PR）'!K144)</f>
        <v/>
      </c>
    </row>
    <row r="74" spans="2:17" ht="42" hidden="1" customHeight="1" thickBot="1">
      <c r="B74" s="168" t="str">
        <f>IF(C74="","","PR70")</f>
        <v/>
      </c>
      <c r="C74" s="155"/>
      <c r="D74" s="156"/>
      <c r="E74" s="156"/>
      <c r="F74" s="156"/>
      <c r="G74" s="156"/>
      <c r="H74" s="157"/>
      <c r="I74" s="1234"/>
      <c r="J74" s="1234"/>
      <c r="K74" s="1234"/>
      <c r="L74" s="1234"/>
      <c r="M74" s="1235"/>
      <c r="O74" s="158"/>
      <c r="P74" s="165" t="str">
        <f>IF(B74="","",'①6.成果目標（PR）'!J146)</f>
        <v/>
      </c>
      <c r="Q74" s="165" t="str">
        <f>IF(B74="","",'①6.成果目標（PR）'!K146)</f>
        <v/>
      </c>
    </row>
    <row r="75" spans="2:17" ht="42" hidden="1" customHeight="1">
      <c r="B75" s="166" t="str">
        <f>IF(C75="","","PR71")</f>
        <v/>
      </c>
      <c r="C75" s="142"/>
      <c r="D75" s="143"/>
      <c r="E75" s="143"/>
      <c r="F75" s="143"/>
      <c r="G75" s="143"/>
      <c r="H75" s="159"/>
      <c r="I75" s="1236"/>
      <c r="J75" s="1236"/>
      <c r="K75" s="1236"/>
      <c r="L75" s="1236"/>
      <c r="M75" s="1237"/>
      <c r="P75" s="165" t="str">
        <f>IF(B75="","",'①6.成果目標（PR）'!J148)</f>
        <v/>
      </c>
      <c r="Q75" s="165" t="str">
        <f>IF(B75="","",'①6.成果目標（PR）'!K148)</f>
        <v/>
      </c>
    </row>
    <row r="76" spans="2:17" ht="42" hidden="1" customHeight="1">
      <c r="B76" s="169" t="str">
        <f>IF(C76="","","PR72")</f>
        <v/>
      </c>
      <c r="C76" s="153"/>
      <c r="D76" s="149"/>
      <c r="E76" s="149"/>
      <c r="F76" s="149"/>
      <c r="G76" s="149"/>
      <c r="H76" s="154"/>
      <c r="I76" s="1232"/>
      <c r="J76" s="1232"/>
      <c r="K76" s="1232"/>
      <c r="L76" s="1232"/>
      <c r="M76" s="1233"/>
      <c r="P76" s="165" t="str">
        <f>IF(B76="","",'①6.成果目標（PR）'!J150)</f>
        <v/>
      </c>
      <c r="Q76" s="165" t="str">
        <f>IF(B76="","",'①6.成果目標（PR）'!K150)</f>
        <v/>
      </c>
    </row>
    <row r="77" spans="2:17" ht="42" hidden="1" customHeight="1">
      <c r="B77" s="169" t="str">
        <f>IF(C77="","","PR73")</f>
        <v/>
      </c>
      <c r="C77" s="153"/>
      <c r="D77" s="149"/>
      <c r="E77" s="149"/>
      <c r="F77" s="149"/>
      <c r="G77" s="149"/>
      <c r="H77" s="154"/>
      <c r="I77" s="1232"/>
      <c r="J77" s="1232"/>
      <c r="K77" s="1232"/>
      <c r="L77" s="1232"/>
      <c r="M77" s="1233"/>
      <c r="P77" s="165" t="str">
        <f>IF(B77="","",'①6.成果目標（PR）'!J152)</f>
        <v/>
      </c>
      <c r="Q77" s="165" t="str">
        <f>IF(B77="","",'①6.成果目標（PR）'!K152)</f>
        <v/>
      </c>
    </row>
    <row r="78" spans="2:17" ht="42" hidden="1" customHeight="1">
      <c r="B78" s="169" t="str">
        <f>IF(C78="","","PR74")</f>
        <v/>
      </c>
      <c r="C78" s="153"/>
      <c r="D78" s="149"/>
      <c r="E78" s="149"/>
      <c r="F78" s="149"/>
      <c r="G78" s="149"/>
      <c r="H78" s="154"/>
      <c r="I78" s="1232"/>
      <c r="J78" s="1232"/>
      <c r="K78" s="1232"/>
      <c r="L78" s="1232"/>
      <c r="M78" s="1233"/>
      <c r="P78" s="165" t="str">
        <f>IF(B78="","",'①6.成果目標（PR）'!J154)</f>
        <v/>
      </c>
      <c r="Q78" s="165" t="str">
        <f>IF(B78="","",'①6.成果目標（PR）'!K154)</f>
        <v/>
      </c>
    </row>
    <row r="79" spans="2:17" ht="42" hidden="1" customHeight="1">
      <c r="B79" s="169" t="str">
        <f>IF(C79="","","PR75")</f>
        <v/>
      </c>
      <c r="C79" s="153"/>
      <c r="D79" s="149"/>
      <c r="E79" s="149"/>
      <c r="F79" s="149"/>
      <c r="G79" s="149"/>
      <c r="H79" s="154"/>
      <c r="I79" s="1232"/>
      <c r="J79" s="1232"/>
      <c r="K79" s="1232"/>
      <c r="L79" s="1232"/>
      <c r="M79" s="1233"/>
      <c r="P79" s="165" t="str">
        <f>IF(B79="","",'①6.成果目標（PR）'!J156)</f>
        <v/>
      </c>
      <c r="Q79" s="165" t="str">
        <f>IF(B79="","",'①6.成果目標（PR）'!K156)</f>
        <v/>
      </c>
    </row>
    <row r="80" spans="2:17" ht="42" hidden="1" customHeight="1">
      <c r="B80" s="169" t="str">
        <f>IF(C80="","","PR76")</f>
        <v/>
      </c>
      <c r="C80" s="153"/>
      <c r="D80" s="149"/>
      <c r="E80" s="149"/>
      <c r="F80" s="149"/>
      <c r="G80" s="149"/>
      <c r="H80" s="154"/>
      <c r="I80" s="1232"/>
      <c r="J80" s="1232"/>
      <c r="K80" s="1232"/>
      <c r="L80" s="1232"/>
      <c r="M80" s="1233"/>
      <c r="P80" s="165" t="str">
        <f>IF(B80="","",'①6.成果目標（PR）'!J158)</f>
        <v/>
      </c>
      <c r="Q80" s="165" t="str">
        <f>IF(B80="","",'①6.成果目標（PR）'!K158)</f>
        <v/>
      </c>
    </row>
    <row r="81" spans="2:17" ht="42" hidden="1" customHeight="1">
      <c r="B81" s="169" t="str">
        <f>IF(C81="","","PR77")</f>
        <v/>
      </c>
      <c r="C81" s="153"/>
      <c r="D81" s="149"/>
      <c r="E81" s="149"/>
      <c r="F81" s="149"/>
      <c r="G81" s="149"/>
      <c r="H81" s="154"/>
      <c r="I81" s="1232"/>
      <c r="J81" s="1232"/>
      <c r="K81" s="1232"/>
      <c r="L81" s="1232"/>
      <c r="M81" s="1233"/>
      <c r="P81" s="165" t="str">
        <f>IF(B81="","",'①6.成果目標（PR）'!J160)</f>
        <v/>
      </c>
      <c r="Q81" s="165" t="str">
        <f>IF(B81="","",'①6.成果目標（PR）'!K160)</f>
        <v/>
      </c>
    </row>
    <row r="82" spans="2:17" ht="42" hidden="1" customHeight="1">
      <c r="B82" s="169" t="str">
        <f>IF(C82="","","PR78")</f>
        <v/>
      </c>
      <c r="C82" s="153"/>
      <c r="D82" s="149"/>
      <c r="E82" s="149"/>
      <c r="F82" s="149"/>
      <c r="G82" s="149"/>
      <c r="H82" s="154"/>
      <c r="I82" s="1232"/>
      <c r="J82" s="1232"/>
      <c r="K82" s="1232"/>
      <c r="L82" s="1232"/>
      <c r="M82" s="1233"/>
      <c r="P82" s="165" t="str">
        <f>IF(B82="","",'①6.成果目標（PR）'!J162)</f>
        <v/>
      </c>
      <c r="Q82" s="165" t="str">
        <f>IF(B82="","",'①6.成果目標（PR）'!K162)</f>
        <v/>
      </c>
    </row>
    <row r="83" spans="2:17" ht="42" hidden="1" customHeight="1">
      <c r="B83" s="169" t="str">
        <f>IF(C83="","","PR79")</f>
        <v/>
      </c>
      <c r="C83" s="153"/>
      <c r="D83" s="149"/>
      <c r="E83" s="149"/>
      <c r="F83" s="149"/>
      <c r="G83" s="149"/>
      <c r="H83" s="154"/>
      <c r="I83" s="1232"/>
      <c r="J83" s="1232"/>
      <c r="K83" s="1232"/>
      <c r="L83" s="1232"/>
      <c r="M83" s="1233"/>
      <c r="P83" s="165" t="str">
        <f>IF(B83="","",'①6.成果目標（PR）'!J164)</f>
        <v/>
      </c>
      <c r="Q83" s="165" t="str">
        <f>IF(B83="","",'①6.成果目標（PR）'!K164)</f>
        <v/>
      </c>
    </row>
    <row r="84" spans="2:17" ht="42" hidden="1" customHeight="1" thickBot="1">
      <c r="B84" s="168" t="str">
        <f>IF(C84="","","PR80")</f>
        <v/>
      </c>
      <c r="C84" s="155"/>
      <c r="D84" s="156"/>
      <c r="E84" s="156"/>
      <c r="F84" s="156"/>
      <c r="G84" s="156"/>
      <c r="H84" s="157"/>
      <c r="I84" s="1234"/>
      <c r="J84" s="1234"/>
      <c r="K84" s="1234"/>
      <c r="L84" s="1234"/>
      <c r="M84" s="1235"/>
      <c r="P84" s="165" t="str">
        <f>IF(B84="","",'①6.成果目標（PR）'!J166)</f>
        <v/>
      </c>
      <c r="Q84" s="165" t="str">
        <f>IF(B84="","",'①6.成果目標（PR）'!K166)</f>
        <v/>
      </c>
    </row>
    <row r="85" spans="2:17">
      <c r="B85" s="161" t="s">
        <v>447</v>
      </c>
      <c r="C85" s="162" t="s">
        <v>450</v>
      </c>
    </row>
    <row r="86" spans="2:17" ht="12.75" customHeight="1">
      <c r="B86" s="161" t="s">
        <v>448</v>
      </c>
      <c r="C86" s="162" t="s">
        <v>633</v>
      </c>
    </row>
    <row r="87" spans="2:17">
      <c r="B87" s="161" t="s">
        <v>449</v>
      </c>
      <c r="C87" s="162" t="s">
        <v>451</v>
      </c>
    </row>
    <row r="88" spans="2:17">
      <c r="B88" s="162"/>
      <c r="C88" s="162" t="s">
        <v>452</v>
      </c>
    </row>
  </sheetData>
  <sheetProtection algorithmName="SHA-512" hashValue="m5/ltIQ4DZdMFaTm2947Ni6GZWpgpFSbGbNxhITfkYEh8hHrAkLAn5U8QJxcJpyXRTcJydb94OsQeXzQOZCpXg==" saltValue="nRpcvqVfE8OzKkvY7rXENQ==" spinCount="100000" sheet="1" scenarios="1" formatCells="0" formatColumns="0" formatRows="0"/>
  <mergeCells count="88">
    <mergeCell ref="I20:M20"/>
    <mergeCell ref="I21:M21"/>
    <mergeCell ref="I22:M22"/>
    <mergeCell ref="I23:M23"/>
    <mergeCell ref="I24:M24"/>
    <mergeCell ref="I15:M15"/>
    <mergeCell ref="I16:M16"/>
    <mergeCell ref="I17:M17"/>
    <mergeCell ref="I18:M18"/>
    <mergeCell ref="I19:M19"/>
    <mergeCell ref="I7:M7"/>
    <mergeCell ref="I3:M4"/>
    <mergeCell ref="I6:M6"/>
    <mergeCell ref="B3:B4"/>
    <mergeCell ref="C3:C4"/>
    <mergeCell ref="D3:D4"/>
    <mergeCell ref="F3:F4"/>
    <mergeCell ref="I5:M5"/>
    <mergeCell ref="H3:H4"/>
    <mergeCell ref="E3:E4"/>
    <mergeCell ref="G3:G4"/>
    <mergeCell ref="I12:M12"/>
    <mergeCell ref="I13:M13"/>
    <mergeCell ref="I14:M14"/>
    <mergeCell ref="I8:M8"/>
    <mergeCell ref="I9:M9"/>
    <mergeCell ref="I10:M10"/>
    <mergeCell ref="I11:M11"/>
    <mergeCell ref="I25:M25"/>
    <mergeCell ref="I26:M26"/>
    <mergeCell ref="I27:M27"/>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2:M42"/>
    <mergeCell ref="I43:M43"/>
    <mergeCell ref="I44:M44"/>
    <mergeCell ref="I45:M45"/>
    <mergeCell ref="I46:M46"/>
    <mergeCell ref="I47:M47"/>
    <mergeCell ref="I48:M48"/>
    <mergeCell ref="I49:M49"/>
    <mergeCell ref="I50:M50"/>
    <mergeCell ref="I51:M51"/>
    <mergeCell ref="I52:M52"/>
    <mergeCell ref="I53:M53"/>
    <mergeCell ref="I54:M54"/>
    <mergeCell ref="I55:M55"/>
    <mergeCell ref="I56:M56"/>
    <mergeCell ref="I57:M57"/>
    <mergeCell ref="I58:M58"/>
    <mergeCell ref="I59:M59"/>
    <mergeCell ref="I60:M60"/>
    <mergeCell ref="I61:M61"/>
    <mergeCell ref="I62:M62"/>
    <mergeCell ref="I63:M63"/>
    <mergeCell ref="I64:M64"/>
    <mergeCell ref="I65:M65"/>
    <mergeCell ref="I66:M66"/>
    <mergeCell ref="I67:M67"/>
    <mergeCell ref="I68:M68"/>
    <mergeCell ref="I69:M69"/>
    <mergeCell ref="I70:M70"/>
    <mergeCell ref="I71:M71"/>
    <mergeCell ref="I72:M72"/>
    <mergeCell ref="I73:M73"/>
    <mergeCell ref="I74:M74"/>
    <mergeCell ref="I75:M75"/>
    <mergeCell ref="I76:M76"/>
    <mergeCell ref="I77:M77"/>
    <mergeCell ref="I78:M78"/>
    <mergeCell ref="I79:M79"/>
    <mergeCell ref="I80:M80"/>
    <mergeCell ref="I81:M81"/>
    <mergeCell ref="I82:M82"/>
    <mergeCell ref="I83:M83"/>
    <mergeCell ref="I84:M84"/>
  </mergeCells>
  <phoneticPr fontId="1"/>
  <dataValidations xWindow="382" yWindow="393" count="4">
    <dataValidation allowBlank="1" showInputMessage="1" showErrorMessage="1" prompt="*活動名の入力_x000a_入力例：_x000a_●●展示会への出展_x000a_▲▲のプロモーション　等" sqref="C5 C25 C45 C65"/>
    <dataValidation type="whole" operator="lessThan" allowBlank="1" showInputMessage="1" showErrorMessage="1" errorTitle="入力不要です。" error="活動を入力すると採番されます。_x000a_[キャンセル]をクリックしてください。" sqref="B5:B84">
      <formula1>0</formula1>
    </dataValidation>
    <dataValidation type="list" allowBlank="1" showInputMessage="1" showErrorMessage="1" sqref="E5:E84">
      <formula1>"✔"</formula1>
    </dataValidation>
    <dataValidation type="list" allowBlank="1" showInputMessage="1" showErrorMessage="1" promptTitle="実行戦略に沿っていたら「✔」" prompt="誤った「✔」はDeleteキーで消去できます。" sqref="G5:G84">
      <formula1>"✔"</formula1>
    </dataValidation>
  </dataValidations>
  <pageMargins left="0.59055118110236227" right="0.39370078740157483" top="0.78740157480314965" bottom="0.35433070866141736" header="0.31496062992125984" footer="0.15748031496062992"/>
  <pageSetup paperSize="9" scale="86" fitToHeight="0" orientation="landscape" r:id="rId1"/>
  <headerFooter>
    <oddHeader>&amp;L様式１（別添１）</oddHeader>
    <oddFooter xml:space="preserve">&amp;C&amp;"ＭＳ Ｐゴシック,標準"&amp;10&amp;P / &amp;N </oddFooter>
  </headerFooter>
  <rowBreaks count="1" manualBreakCount="1">
    <brk id="14" max="11" man="1"/>
  </rowBreaks>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89"/>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1.625" style="139" customWidth="1"/>
    <col min="4" max="5" width="14.625" style="139" customWidth="1"/>
    <col min="6" max="9" width="11.125" style="870" customWidth="1"/>
    <col min="10" max="10" width="18.75" style="870" customWidth="1"/>
    <col min="11" max="11" width="1.625" style="139" customWidth="1"/>
    <col min="12" max="16384" width="9" style="139"/>
  </cols>
  <sheetData>
    <row r="1" spans="1:15" ht="8.25" customHeight="1">
      <c r="C1" s="217"/>
      <c r="D1" s="217"/>
      <c r="E1" s="217"/>
    </row>
    <row r="2" spans="1:15" ht="16.5" customHeight="1" thickBot="1">
      <c r="B2" s="140" t="s">
        <v>647</v>
      </c>
      <c r="D2" s="218"/>
      <c r="E2" s="218"/>
      <c r="K2" s="218"/>
      <c r="N2" s="218"/>
      <c r="O2" s="175"/>
    </row>
    <row r="3" spans="1:15" ht="19.5" customHeight="1">
      <c r="A3" s="139" t="s">
        <v>371</v>
      </c>
      <c r="B3" s="1261" t="s">
        <v>101</v>
      </c>
      <c r="C3" s="1854" t="s">
        <v>93</v>
      </c>
      <c r="D3" s="1854" t="s">
        <v>417</v>
      </c>
      <c r="E3" s="1854" t="s">
        <v>95</v>
      </c>
      <c r="F3" s="1244" t="s">
        <v>480</v>
      </c>
      <c r="G3" s="1244"/>
      <c r="H3" s="1244"/>
      <c r="I3" s="1244"/>
      <c r="J3" s="1245"/>
    </row>
    <row r="4" spans="1:15" ht="27.75" customHeight="1">
      <c r="B4" s="1265"/>
      <c r="C4" s="1855"/>
      <c r="D4" s="1855"/>
      <c r="E4" s="1855"/>
      <c r="F4" s="1440"/>
      <c r="G4" s="1440"/>
      <c r="H4" s="1440"/>
      <c r="I4" s="1440"/>
      <c r="J4" s="1526"/>
    </row>
    <row r="5" spans="1:15" ht="42" customHeight="1">
      <c r="B5" s="200" t="str">
        <f>IF('⑥4.実施内容（販促）'!B5="","",'⑥4.実施内容（販促）'!B5)</f>
        <v/>
      </c>
      <c r="C5" s="871" t="str">
        <f>IF('⑥4.実施内容（販促）'!B5="","",IF('⑥4.実施内容（販促）'!D5="事業中止","事業中止",'⑥4.実施内容（販促）'!C5))</f>
        <v/>
      </c>
      <c r="D5" s="872" t="str">
        <f>IF('⑥4.実施内容（販促）'!B5="","",IF('⑥4.実施内容（販促）'!D5="事業中止","",'⑥4.実施内容（販促）'!E5))</f>
        <v/>
      </c>
      <c r="E5" s="872" t="str">
        <f>IF('⑥4.実施内容（販促）'!B5="","",IF('⑥4.実施内容（販促）'!D5="事業中止","",'⑥4.実施内容（販促）'!F5))</f>
        <v/>
      </c>
      <c r="F5" s="1856"/>
      <c r="G5" s="1856"/>
      <c r="H5" s="1856"/>
      <c r="I5" s="1856"/>
      <c r="J5" s="1857"/>
    </row>
    <row r="6" spans="1:15" ht="42" customHeight="1">
      <c r="B6" s="200" t="str">
        <f>IF('⑥4.実施内容（販促）'!B6="","",'⑥4.実施内容（販促）'!B6)</f>
        <v/>
      </c>
      <c r="C6" s="871" t="str">
        <f>IF('⑥4.実施内容（販促）'!B6="","",IF('⑥4.実施内容（販促）'!D6="事業中止","事業中止",'⑥4.実施内容（販促）'!C6))</f>
        <v/>
      </c>
      <c r="D6" s="872" t="str">
        <f>IF('⑥4.実施内容（販促）'!B6="","",IF('⑥4.実施内容（販促）'!D6="事業中止","",'⑥4.実施内容（販促）'!E6))</f>
        <v/>
      </c>
      <c r="E6" s="872" t="str">
        <f>IF('⑥4.実施内容（販促）'!B6="","",IF('⑥4.実施内容（販促）'!D6="事業中止","",'⑥4.実施内容（販促）'!F6))</f>
        <v/>
      </c>
      <c r="F6" s="1856"/>
      <c r="G6" s="1856"/>
      <c r="H6" s="1856"/>
      <c r="I6" s="1856"/>
      <c r="J6" s="1857"/>
    </row>
    <row r="7" spans="1:15" ht="42" customHeight="1">
      <c r="B7" s="200" t="str">
        <f>IF('⑥4.実施内容（販促）'!B7="","",'⑥4.実施内容（販促）'!B7)</f>
        <v/>
      </c>
      <c r="C7" s="871" t="str">
        <f>IF('⑥4.実施内容（販促）'!B7="","",IF('⑥4.実施内容（販促）'!D7="事業中止","事業中止",'⑥4.実施内容（販促）'!C7))</f>
        <v/>
      </c>
      <c r="D7" s="872" t="str">
        <f>IF('⑥4.実施内容（販促）'!B7="","",IF('⑥4.実施内容（販促）'!D7="事業中止","",'⑥4.実施内容（販促）'!E7))</f>
        <v/>
      </c>
      <c r="E7" s="872" t="str">
        <f>IF('⑥4.実施内容（販促）'!B7="","",IF('⑥4.実施内容（販促）'!D7="事業中止","",'⑥4.実施内容（販促）'!F7))</f>
        <v/>
      </c>
      <c r="F7" s="1856"/>
      <c r="G7" s="1856"/>
      <c r="H7" s="1856"/>
      <c r="I7" s="1856"/>
      <c r="J7" s="1857"/>
    </row>
    <row r="8" spans="1:15" ht="42" customHeight="1">
      <c r="B8" s="200" t="str">
        <f>IF('⑥4.実施内容（販促）'!B8="","",'⑥4.実施内容（販促）'!B8)</f>
        <v/>
      </c>
      <c r="C8" s="871" t="str">
        <f>IF('⑥4.実施内容（販促）'!B8="","",IF('⑥4.実施内容（販促）'!D8="事業中止","事業中止",'⑥4.実施内容（販促）'!C8))</f>
        <v/>
      </c>
      <c r="D8" s="872" t="str">
        <f>IF('⑥4.実施内容（販促）'!B8="","",IF('⑥4.実施内容（販促）'!D8="事業中止","",'⑥4.実施内容（販促）'!E8))</f>
        <v/>
      </c>
      <c r="E8" s="872" t="str">
        <f>IF('⑥4.実施内容（販促）'!B8="","",IF('⑥4.実施内容（販促）'!D8="事業中止","",'⑥4.実施内容（販促）'!F8))</f>
        <v/>
      </c>
      <c r="F8" s="1856"/>
      <c r="G8" s="1856"/>
      <c r="H8" s="1856"/>
      <c r="I8" s="1856"/>
      <c r="J8" s="1857"/>
    </row>
    <row r="9" spans="1:15" ht="42" customHeight="1">
      <c r="B9" s="200" t="str">
        <f>IF('⑥4.実施内容（販促）'!B9="","",'⑥4.実施内容（販促）'!B9)</f>
        <v/>
      </c>
      <c r="C9" s="871" t="str">
        <f>IF('⑥4.実施内容（販促）'!B9="","",IF('⑥4.実施内容（販促）'!D9="事業中止","事業中止",'⑥4.実施内容（販促）'!C9))</f>
        <v/>
      </c>
      <c r="D9" s="872" t="str">
        <f>IF('⑥4.実施内容（販促）'!B9="","",IF('⑥4.実施内容（販促）'!D9="事業中止","",'⑥4.実施内容（販促）'!E9))</f>
        <v/>
      </c>
      <c r="E9" s="872" t="str">
        <f>IF('⑥4.実施内容（販促）'!B9="","",IF('⑥4.実施内容（販促）'!D9="事業中止","",'⑥4.実施内容（販促）'!F9))</f>
        <v/>
      </c>
      <c r="F9" s="1856"/>
      <c r="G9" s="1856"/>
      <c r="H9" s="1856"/>
      <c r="I9" s="1856"/>
      <c r="J9" s="1857"/>
    </row>
    <row r="10" spans="1:15" ht="42" customHeight="1">
      <c r="B10" s="200" t="str">
        <f>IF('⑥4.実施内容（販促）'!B10="","",'⑥4.実施内容（販促）'!B10)</f>
        <v/>
      </c>
      <c r="C10" s="871" t="str">
        <f>IF('⑥4.実施内容（販促）'!B10="","",IF('⑥4.実施内容（販促）'!D10="事業中止","事業中止",'⑥4.実施内容（販促）'!C10))</f>
        <v/>
      </c>
      <c r="D10" s="872" t="str">
        <f>IF('⑥4.実施内容（販促）'!B10="","",IF('⑥4.実施内容（販促）'!D10="事業中止","",'⑥4.実施内容（販促）'!E10))</f>
        <v/>
      </c>
      <c r="E10" s="872" t="str">
        <f>IF('⑥4.実施内容（販促）'!B10="","",IF('⑥4.実施内容（販促）'!D10="事業中止","",'⑥4.実施内容（販促）'!F10))</f>
        <v/>
      </c>
      <c r="F10" s="1856"/>
      <c r="G10" s="1856"/>
      <c r="H10" s="1856"/>
      <c r="I10" s="1856"/>
      <c r="J10" s="1857"/>
    </row>
    <row r="11" spans="1:15" ht="42" customHeight="1">
      <c r="B11" s="200" t="str">
        <f>IF('⑥4.実施内容（販促）'!B11="","",'⑥4.実施内容（販促）'!B11)</f>
        <v/>
      </c>
      <c r="C11" s="871" t="str">
        <f>IF('⑥4.実施内容（販促）'!B11="","",IF('⑥4.実施内容（販促）'!D11="事業中止","事業中止",'⑥4.実施内容（販促）'!C11))</f>
        <v/>
      </c>
      <c r="D11" s="872" t="str">
        <f>IF('⑥4.実施内容（販促）'!B11="","",IF('⑥4.実施内容（販促）'!D11="事業中止","",'⑥4.実施内容（販促）'!E11))</f>
        <v/>
      </c>
      <c r="E11" s="872" t="str">
        <f>IF('⑥4.実施内容（販促）'!B11="","",IF('⑥4.実施内容（販促）'!D11="事業中止","",'⑥4.実施内容（販促）'!F11))</f>
        <v/>
      </c>
      <c r="F11" s="1856"/>
      <c r="G11" s="1856"/>
      <c r="H11" s="1856"/>
      <c r="I11" s="1856"/>
      <c r="J11" s="1857"/>
    </row>
    <row r="12" spans="1:15" ht="42" customHeight="1">
      <c r="B12" s="200" t="str">
        <f>IF('⑥4.実施内容（販促）'!B12="","",'⑥4.実施内容（販促）'!B12)</f>
        <v/>
      </c>
      <c r="C12" s="871" t="str">
        <f>IF('⑥4.実施内容（販促）'!B12="","",IF('⑥4.実施内容（販促）'!D12="事業中止","事業中止",'⑥4.実施内容（販促）'!C12))</f>
        <v/>
      </c>
      <c r="D12" s="872" t="str">
        <f>IF('⑥4.実施内容（販促）'!B12="","",IF('⑥4.実施内容（販促）'!D12="事業中止","",'⑥4.実施内容（販促）'!E12))</f>
        <v/>
      </c>
      <c r="E12" s="872" t="str">
        <f>IF('⑥4.実施内容（販促）'!B12="","",IF('⑥4.実施内容（販促）'!D12="事業中止","",'⑥4.実施内容（販促）'!F12))</f>
        <v/>
      </c>
      <c r="F12" s="1856"/>
      <c r="G12" s="1856"/>
      <c r="H12" s="1856"/>
      <c r="I12" s="1856"/>
      <c r="J12" s="1857"/>
    </row>
    <row r="13" spans="1:15" ht="42" customHeight="1">
      <c r="B13" s="200" t="str">
        <f>IF('⑥4.実施内容（販促）'!B13="","",'⑥4.実施内容（販促）'!B13)</f>
        <v/>
      </c>
      <c r="C13" s="871" t="str">
        <f>IF('⑥4.実施内容（販促）'!B13="","",IF('⑥4.実施内容（販促）'!D13="事業中止","事業中止",'⑥4.実施内容（販促）'!C13))</f>
        <v/>
      </c>
      <c r="D13" s="872" t="str">
        <f>IF('⑥4.実施内容（販促）'!B13="","",IF('⑥4.実施内容（販促）'!D13="事業中止","",'⑥4.実施内容（販促）'!E13))</f>
        <v/>
      </c>
      <c r="E13" s="872" t="str">
        <f>IF('⑥4.実施内容（販促）'!B13="","",IF('⑥4.実施内容（販促）'!D13="事業中止","",'⑥4.実施内容（販促）'!F13))</f>
        <v/>
      </c>
      <c r="F13" s="1856"/>
      <c r="G13" s="1856"/>
      <c r="H13" s="1856"/>
      <c r="I13" s="1856"/>
      <c r="J13" s="1857"/>
    </row>
    <row r="14" spans="1:15" ht="42" customHeight="1" thickBot="1">
      <c r="B14" s="202" t="str">
        <f>IF('⑥4.実施内容（販促）'!B14="","",'⑥4.実施内容（販促）'!B14)</f>
        <v/>
      </c>
      <c r="C14" s="873" t="str">
        <f>IF('⑥4.実施内容（販促）'!B14="","",IF('⑥4.実施内容（販促）'!D14="事業中止","事業中止",'⑥4.実施内容（販促）'!C14))</f>
        <v/>
      </c>
      <c r="D14" s="874" t="str">
        <f>IF('⑥4.実施内容（販促）'!B14="","",IF('⑥4.実施内容（販促）'!D14="事業中止","",'⑥4.実施内容（販促）'!E14))</f>
        <v/>
      </c>
      <c r="E14" s="874" t="str">
        <f>IF('⑥4.実施内容（販促）'!B14="","",IF('⑥4.実施内容（販促）'!D14="事業中止","",'⑥4.実施内容（販促）'!F14))</f>
        <v/>
      </c>
      <c r="F14" s="1852"/>
      <c r="G14" s="1852"/>
      <c r="H14" s="1852"/>
      <c r="I14" s="1852"/>
      <c r="J14" s="1853"/>
    </row>
    <row r="15" spans="1:15" ht="42" customHeight="1">
      <c r="B15" s="204" t="str">
        <f>IF('⑥4.実施内容（販促）'!B15="","",'⑥4.実施内容（販促）'!B15)</f>
        <v/>
      </c>
      <c r="C15" s="875" t="str">
        <f>IF('⑥4.実施内容（販促）'!B15="","",IF('⑥4.実施内容（販促）'!D15="事業中止","事業中止",'⑥4.実施内容（販促）'!C15))</f>
        <v/>
      </c>
      <c r="D15" s="876" t="str">
        <f>IF('⑥4.実施内容（販促）'!B15="","",IF('⑥4.実施内容（販促）'!D15="事業中止","",'⑥4.実施内容（販促）'!E15))</f>
        <v/>
      </c>
      <c r="E15" s="876" t="str">
        <f>IF('⑥4.実施内容（販促）'!B15="","",IF('⑥4.実施内容（販促）'!D15="事業中止","",'⑥4.実施内容（販促）'!F15))</f>
        <v/>
      </c>
      <c r="F15" s="1858"/>
      <c r="G15" s="1858"/>
      <c r="H15" s="1858"/>
      <c r="I15" s="1858"/>
      <c r="J15" s="1859"/>
    </row>
    <row r="16" spans="1:15" ht="42" customHeight="1">
      <c r="B16" s="200" t="str">
        <f>IF('⑥4.実施内容（販促）'!B16="","",'⑥4.実施内容（販促）'!B16)</f>
        <v/>
      </c>
      <c r="C16" s="871" t="str">
        <f>IF('⑥4.実施内容（販促）'!B16="","",IF('⑥4.実施内容（販促）'!D16="事業中止","事業中止",'⑥4.実施内容（販促）'!C16))</f>
        <v/>
      </c>
      <c r="D16" s="872" t="str">
        <f>IF('⑥4.実施内容（販促）'!B16="","",IF('⑥4.実施内容（販促）'!D16="事業中止","",'⑥4.実施内容（販促）'!E16))</f>
        <v/>
      </c>
      <c r="E16" s="872" t="str">
        <f>IF('⑥4.実施内容（販促）'!B16="","",IF('⑥4.実施内容（販促）'!D16="事業中止","",'⑥4.実施内容（販促）'!F16))</f>
        <v/>
      </c>
      <c r="F16" s="1856"/>
      <c r="G16" s="1856"/>
      <c r="H16" s="1856"/>
      <c r="I16" s="1856"/>
      <c r="J16" s="1857"/>
    </row>
    <row r="17" spans="1:10" ht="42" customHeight="1">
      <c r="B17" s="200" t="str">
        <f>IF('⑥4.実施内容（販促）'!B17="","",'⑥4.実施内容（販促）'!B17)</f>
        <v/>
      </c>
      <c r="C17" s="871" t="str">
        <f>IF('⑥4.実施内容（販促）'!B17="","",IF('⑥4.実施内容（販促）'!D17="事業中止","事業中止",'⑥4.実施内容（販促）'!C17))</f>
        <v/>
      </c>
      <c r="D17" s="872" t="str">
        <f>IF('⑥4.実施内容（販促）'!B17="","",IF('⑥4.実施内容（販促）'!D17="事業中止","",'⑥4.実施内容（販促）'!E17))</f>
        <v/>
      </c>
      <c r="E17" s="872" t="str">
        <f>IF('⑥4.実施内容（販促）'!B17="","",IF('⑥4.実施内容（販促）'!D17="事業中止","",'⑥4.実施内容（販促）'!F17))</f>
        <v/>
      </c>
      <c r="F17" s="1856"/>
      <c r="G17" s="1856"/>
      <c r="H17" s="1856"/>
      <c r="I17" s="1856"/>
      <c r="J17" s="1857"/>
    </row>
    <row r="18" spans="1:10" ht="42" customHeight="1">
      <c r="B18" s="200" t="str">
        <f>IF('⑥4.実施内容（販促）'!B18="","",'⑥4.実施内容（販促）'!B18)</f>
        <v/>
      </c>
      <c r="C18" s="871" t="str">
        <f>IF('⑥4.実施内容（販促）'!B18="","",IF('⑥4.実施内容（販促）'!D18="事業中止","事業中止",'⑥4.実施内容（販促）'!C18))</f>
        <v/>
      </c>
      <c r="D18" s="872" t="str">
        <f>IF('⑥4.実施内容（販促）'!B18="","",IF('⑥4.実施内容（販促）'!D18="事業中止","",'⑥4.実施内容（販促）'!E18))</f>
        <v/>
      </c>
      <c r="E18" s="872" t="str">
        <f>IF('⑥4.実施内容（販促）'!B18="","",IF('⑥4.実施内容（販促）'!D18="事業中止","",'⑥4.実施内容（販促）'!F18))</f>
        <v/>
      </c>
      <c r="F18" s="1856"/>
      <c r="G18" s="1856"/>
      <c r="H18" s="1856"/>
      <c r="I18" s="1856"/>
      <c r="J18" s="1857"/>
    </row>
    <row r="19" spans="1:10" ht="42" customHeight="1">
      <c r="B19" s="200" t="str">
        <f>IF('⑥4.実施内容（販促）'!B19="","",'⑥4.実施内容（販促）'!B19)</f>
        <v/>
      </c>
      <c r="C19" s="871" t="str">
        <f>IF('⑥4.実施内容（販促）'!B19="","",IF('⑥4.実施内容（販促）'!D19="事業中止","事業中止",'⑥4.実施内容（販促）'!C19))</f>
        <v/>
      </c>
      <c r="D19" s="872" t="str">
        <f>IF('⑥4.実施内容（販促）'!B19="","",IF('⑥4.実施内容（販促）'!D19="事業中止","",'⑥4.実施内容（販促）'!E19))</f>
        <v/>
      </c>
      <c r="E19" s="872" t="str">
        <f>IF('⑥4.実施内容（販促）'!B19="","",IF('⑥4.実施内容（販促）'!D19="事業中止","",'⑥4.実施内容（販促）'!F19))</f>
        <v/>
      </c>
      <c r="F19" s="1856"/>
      <c r="G19" s="1856"/>
      <c r="H19" s="1856"/>
      <c r="I19" s="1856"/>
      <c r="J19" s="1857"/>
    </row>
    <row r="20" spans="1:10" ht="42" customHeight="1">
      <c r="B20" s="200" t="str">
        <f>IF('⑥4.実施内容（販促）'!B20="","",'⑥4.実施内容（販促）'!B20)</f>
        <v/>
      </c>
      <c r="C20" s="871" t="str">
        <f>IF('⑥4.実施内容（販促）'!B20="","",IF('⑥4.実施内容（販促）'!D20="事業中止","事業中止",'⑥4.実施内容（販促）'!C20))</f>
        <v/>
      </c>
      <c r="D20" s="872" t="str">
        <f>IF('⑥4.実施内容（販促）'!B20="","",IF('⑥4.実施内容（販促）'!D20="事業中止","",'⑥4.実施内容（販促）'!E20))</f>
        <v/>
      </c>
      <c r="E20" s="872" t="str">
        <f>IF('⑥4.実施内容（販促）'!B20="","",IF('⑥4.実施内容（販促）'!D20="事業中止","",'⑥4.実施内容（販促）'!F20))</f>
        <v/>
      </c>
      <c r="F20" s="1856"/>
      <c r="G20" s="1856"/>
      <c r="H20" s="1856"/>
      <c r="I20" s="1856"/>
      <c r="J20" s="1857"/>
    </row>
    <row r="21" spans="1:10" ht="42" customHeight="1">
      <c r="B21" s="200" t="str">
        <f>IF('⑥4.実施内容（販促）'!B21="","",'⑥4.実施内容（販促）'!B21)</f>
        <v/>
      </c>
      <c r="C21" s="871" t="str">
        <f>IF('⑥4.実施内容（販促）'!B21="","",IF('⑥4.実施内容（販促）'!D21="事業中止","事業中止",'⑥4.実施内容（販促）'!C21))</f>
        <v/>
      </c>
      <c r="D21" s="872" t="str">
        <f>IF('⑥4.実施内容（販促）'!B21="","",IF('⑥4.実施内容（販促）'!D21="事業中止","",'⑥4.実施内容（販促）'!E21))</f>
        <v/>
      </c>
      <c r="E21" s="872" t="str">
        <f>IF('⑥4.実施内容（販促）'!B21="","",IF('⑥4.実施内容（販促）'!D21="事業中止","",'⑥4.実施内容（販促）'!F21))</f>
        <v/>
      </c>
      <c r="F21" s="1856"/>
      <c r="G21" s="1856"/>
      <c r="H21" s="1856"/>
      <c r="I21" s="1856"/>
      <c r="J21" s="1857"/>
    </row>
    <row r="22" spans="1:10" ht="42" customHeight="1">
      <c r="B22" s="200" t="str">
        <f>IF('⑥4.実施内容（販促）'!B22="","",'⑥4.実施内容（販促）'!B22)</f>
        <v/>
      </c>
      <c r="C22" s="871" t="str">
        <f>IF('⑥4.実施内容（販促）'!B22="","",IF('⑥4.実施内容（販促）'!D22="事業中止","事業中止",'⑥4.実施内容（販促）'!C22))</f>
        <v/>
      </c>
      <c r="D22" s="872" t="str">
        <f>IF('⑥4.実施内容（販促）'!B22="","",IF('⑥4.実施内容（販促）'!D22="事業中止","",'⑥4.実施内容（販促）'!E22))</f>
        <v/>
      </c>
      <c r="E22" s="872" t="str">
        <f>IF('⑥4.実施内容（販促）'!B22="","",IF('⑥4.実施内容（販促）'!D22="事業中止","",'⑥4.実施内容（販促）'!F22))</f>
        <v/>
      </c>
      <c r="F22" s="1856"/>
      <c r="G22" s="1856"/>
      <c r="H22" s="1856"/>
      <c r="I22" s="1856"/>
      <c r="J22" s="1857"/>
    </row>
    <row r="23" spans="1:10" ht="42" customHeight="1">
      <c r="B23" s="200" t="str">
        <f>IF('⑥4.実施内容（販促）'!B23="","",'⑥4.実施内容（販促）'!B23)</f>
        <v/>
      </c>
      <c r="C23" s="871" t="str">
        <f>IF('⑥4.実施内容（販促）'!B23="","",IF('⑥4.実施内容（販促）'!D23="事業中止","事業中止",'⑥4.実施内容（販促）'!C23))</f>
        <v/>
      </c>
      <c r="D23" s="872" t="str">
        <f>IF('⑥4.実施内容（販促）'!B23="","",IF('⑥4.実施内容（販促）'!D23="事業中止","",'⑥4.実施内容（販促）'!E23))</f>
        <v/>
      </c>
      <c r="E23" s="872" t="str">
        <f>IF('⑥4.実施内容（販促）'!B23="","",IF('⑥4.実施内容（販促）'!D23="事業中止","",'⑥4.実施内容（販促）'!F23))</f>
        <v/>
      </c>
      <c r="F23" s="1856"/>
      <c r="G23" s="1856"/>
      <c r="H23" s="1856"/>
      <c r="I23" s="1856"/>
      <c r="J23" s="1857"/>
    </row>
    <row r="24" spans="1:10" ht="42" customHeight="1" thickBot="1">
      <c r="A24" s="138"/>
      <c r="B24" s="202" t="str">
        <f>IF('⑥4.実施内容（販促）'!B24="","",'⑥4.実施内容（販促）'!B24)</f>
        <v/>
      </c>
      <c r="C24" s="873" t="str">
        <f>IF('⑥4.実施内容（販促）'!B24="","",IF('⑥4.実施内容（販促）'!D24="事業中止","事業中止",'⑥4.実施内容（販促）'!C24))</f>
        <v/>
      </c>
      <c r="D24" s="874" t="str">
        <f>IF('⑥4.実施内容（販促）'!B24="","",IF('⑥4.実施内容（販促）'!D24="事業中止","",'⑥4.実施内容（販促）'!E24))</f>
        <v/>
      </c>
      <c r="E24" s="874" t="str">
        <f>IF('⑥4.実施内容（販促）'!B24="","",IF('⑥4.実施内容（販促）'!D24="事業中止","",'⑥4.実施内容（販促）'!F24))</f>
        <v/>
      </c>
      <c r="F24" s="1852"/>
      <c r="G24" s="1852"/>
      <c r="H24" s="1852"/>
      <c r="I24" s="1852"/>
      <c r="J24" s="1853"/>
    </row>
    <row r="25" spans="1:10" ht="42" hidden="1" customHeight="1">
      <c r="B25" s="200" t="str">
        <f>IF('⑥4.実施内容（販促）'!B25="","",'⑥4.実施内容（販促）'!B25)</f>
        <v/>
      </c>
      <c r="C25" s="871" t="str">
        <f>IF('⑥4.実施内容（販促）'!B25="","",IF('⑥4.実施内容（販促）'!D25="事業中止","事業中止",'⑥4.実施内容（販促）'!C25))</f>
        <v/>
      </c>
      <c r="D25" s="872" t="str">
        <f>IF('⑥4.実施内容（販促）'!B25="","",IF('⑥4.実施内容（販促）'!D25="事業中止","",'⑥4.実施内容（販促）'!E25))</f>
        <v/>
      </c>
      <c r="E25" s="872" t="str">
        <f>IF('⑥4.実施内容（販促）'!B25="","",IF('⑥4.実施内容（販促）'!D25="事業中止","",'⑥4.実施内容（販促）'!F25))</f>
        <v/>
      </c>
      <c r="F25" s="1856"/>
      <c r="G25" s="1856"/>
      <c r="H25" s="1856"/>
      <c r="I25" s="1856"/>
      <c r="J25" s="1857"/>
    </row>
    <row r="26" spans="1:10" ht="42" hidden="1" customHeight="1">
      <c r="B26" s="200" t="str">
        <f>IF('⑥4.実施内容（販促）'!B26="","",'⑥4.実施内容（販促）'!B26)</f>
        <v/>
      </c>
      <c r="C26" s="871" t="str">
        <f>IF('⑥4.実施内容（販促）'!B26="","",IF('⑥4.実施内容（販促）'!D26="事業中止","事業中止",'⑥4.実施内容（販促）'!C26))</f>
        <v/>
      </c>
      <c r="D26" s="872" t="str">
        <f>IF('⑥4.実施内容（販促）'!B26="","",IF('⑥4.実施内容（販促）'!D26="事業中止","",'⑥4.実施内容（販促）'!E26))</f>
        <v/>
      </c>
      <c r="E26" s="872" t="str">
        <f>IF('⑥4.実施内容（販促）'!B26="","",IF('⑥4.実施内容（販促）'!D26="事業中止","",'⑥4.実施内容（販促）'!F26))</f>
        <v/>
      </c>
      <c r="F26" s="1856"/>
      <c r="G26" s="1856"/>
      <c r="H26" s="1856"/>
      <c r="I26" s="1856"/>
      <c r="J26" s="1857"/>
    </row>
    <row r="27" spans="1:10" ht="42" hidden="1" customHeight="1">
      <c r="B27" s="200" t="str">
        <f>IF('⑥4.実施内容（販促）'!B27="","",'⑥4.実施内容（販促）'!B27)</f>
        <v/>
      </c>
      <c r="C27" s="871" t="str">
        <f>IF('⑥4.実施内容（販促）'!B27="","",IF('⑥4.実施内容（販促）'!D27="事業中止","事業中止",'⑥4.実施内容（販促）'!C27))</f>
        <v/>
      </c>
      <c r="D27" s="872" t="str">
        <f>IF('⑥4.実施内容（販促）'!B27="","",IF('⑥4.実施内容（販促）'!D27="事業中止","",'⑥4.実施内容（販促）'!E27))</f>
        <v/>
      </c>
      <c r="E27" s="872" t="str">
        <f>IF('⑥4.実施内容（販促）'!B27="","",IF('⑥4.実施内容（販促）'!D27="事業中止","",'⑥4.実施内容（販促）'!F27))</f>
        <v/>
      </c>
      <c r="F27" s="1856"/>
      <c r="G27" s="1856"/>
      <c r="H27" s="1856"/>
      <c r="I27" s="1856"/>
      <c r="J27" s="1857"/>
    </row>
    <row r="28" spans="1:10" ht="42" hidden="1" customHeight="1">
      <c r="B28" s="200" t="str">
        <f>IF('⑥4.実施内容（販促）'!B28="","",'⑥4.実施内容（販促）'!B28)</f>
        <v/>
      </c>
      <c r="C28" s="871" t="str">
        <f>IF('⑥4.実施内容（販促）'!B28="","",IF('⑥4.実施内容（販促）'!D28="事業中止","事業中止",'⑥4.実施内容（販促）'!C28))</f>
        <v/>
      </c>
      <c r="D28" s="872" t="str">
        <f>IF('⑥4.実施内容（販促）'!B28="","",IF('⑥4.実施内容（販促）'!D28="事業中止","",'⑥4.実施内容（販促）'!E28))</f>
        <v/>
      </c>
      <c r="E28" s="872" t="str">
        <f>IF('⑥4.実施内容（販促）'!B28="","",IF('⑥4.実施内容（販促）'!D28="事業中止","",'⑥4.実施内容（販促）'!F28))</f>
        <v/>
      </c>
      <c r="F28" s="1856"/>
      <c r="G28" s="1856"/>
      <c r="H28" s="1856"/>
      <c r="I28" s="1856"/>
      <c r="J28" s="1857"/>
    </row>
    <row r="29" spans="1:10" ht="42" hidden="1" customHeight="1">
      <c r="B29" s="200" t="str">
        <f>IF('⑥4.実施内容（販促）'!B29="","",'⑥4.実施内容（販促）'!B29)</f>
        <v/>
      </c>
      <c r="C29" s="871" t="str">
        <f>IF('⑥4.実施内容（販促）'!B29="","",IF('⑥4.実施内容（販促）'!D29="事業中止","事業中止",'⑥4.実施内容（販促）'!C29))</f>
        <v/>
      </c>
      <c r="D29" s="872" t="str">
        <f>IF('⑥4.実施内容（販促）'!B29="","",IF('⑥4.実施内容（販促）'!D29="事業中止","",'⑥4.実施内容（販促）'!E29))</f>
        <v/>
      </c>
      <c r="E29" s="872" t="str">
        <f>IF('⑥4.実施内容（販促）'!B29="","",IF('⑥4.実施内容（販促）'!D29="事業中止","",'⑥4.実施内容（販促）'!F29))</f>
        <v/>
      </c>
      <c r="F29" s="1856"/>
      <c r="G29" s="1856"/>
      <c r="H29" s="1856"/>
      <c r="I29" s="1856"/>
      <c r="J29" s="1857"/>
    </row>
    <row r="30" spans="1:10" ht="42" hidden="1" customHeight="1">
      <c r="B30" s="200" t="str">
        <f>IF('⑥4.実施内容（販促）'!B30="","",'⑥4.実施内容（販促）'!B30)</f>
        <v/>
      </c>
      <c r="C30" s="871" t="str">
        <f>IF('⑥4.実施内容（販促）'!B30="","",IF('⑥4.実施内容（販促）'!D30="事業中止","事業中止",'⑥4.実施内容（販促）'!C30))</f>
        <v/>
      </c>
      <c r="D30" s="872" t="str">
        <f>IF('⑥4.実施内容（販促）'!B30="","",IF('⑥4.実施内容（販促）'!D30="事業中止","",'⑥4.実施内容（販促）'!E30))</f>
        <v/>
      </c>
      <c r="E30" s="872" t="str">
        <f>IF('⑥4.実施内容（販促）'!B30="","",IF('⑥4.実施内容（販促）'!D30="事業中止","",'⑥4.実施内容（販促）'!F30))</f>
        <v/>
      </c>
      <c r="F30" s="1856"/>
      <c r="G30" s="1856"/>
      <c r="H30" s="1856"/>
      <c r="I30" s="1856"/>
      <c r="J30" s="1857"/>
    </row>
    <row r="31" spans="1:10" ht="42" hidden="1" customHeight="1">
      <c r="B31" s="200" t="str">
        <f>IF('⑥4.実施内容（販促）'!B31="","",'⑥4.実施内容（販促）'!B31)</f>
        <v/>
      </c>
      <c r="C31" s="871" t="str">
        <f>IF('⑥4.実施内容（販促）'!B31="","",IF('⑥4.実施内容（販促）'!D31="事業中止","事業中止",'⑥4.実施内容（販促）'!C31))</f>
        <v/>
      </c>
      <c r="D31" s="872" t="str">
        <f>IF('⑥4.実施内容（販促）'!B31="","",IF('⑥4.実施内容（販促）'!D31="事業中止","",'⑥4.実施内容（販促）'!E31))</f>
        <v/>
      </c>
      <c r="E31" s="872" t="str">
        <f>IF('⑥4.実施内容（販促）'!B31="","",IF('⑥4.実施内容（販促）'!D31="事業中止","",'⑥4.実施内容（販促）'!F31))</f>
        <v/>
      </c>
      <c r="F31" s="1856"/>
      <c r="G31" s="1856"/>
      <c r="H31" s="1856"/>
      <c r="I31" s="1856"/>
      <c r="J31" s="1857"/>
    </row>
    <row r="32" spans="1:10" ht="42" hidden="1" customHeight="1">
      <c r="B32" s="200" t="str">
        <f>IF('⑥4.実施内容（販促）'!B32="","",'⑥4.実施内容（販促）'!B32)</f>
        <v/>
      </c>
      <c r="C32" s="871" t="str">
        <f>IF('⑥4.実施内容（販促）'!B32="","",IF('⑥4.実施内容（販促）'!D32="事業中止","事業中止",'⑥4.実施内容（販促）'!C32))</f>
        <v/>
      </c>
      <c r="D32" s="872" t="str">
        <f>IF('⑥4.実施内容（販促）'!B32="","",IF('⑥4.実施内容（販促）'!D32="事業中止","",'⑥4.実施内容（販促）'!E32))</f>
        <v/>
      </c>
      <c r="E32" s="872" t="str">
        <f>IF('⑥4.実施内容（販促）'!B32="","",IF('⑥4.実施内容（販促）'!D32="事業中止","",'⑥4.実施内容（販促）'!F32))</f>
        <v/>
      </c>
      <c r="F32" s="1856"/>
      <c r="G32" s="1856"/>
      <c r="H32" s="1856"/>
      <c r="I32" s="1856"/>
      <c r="J32" s="1857"/>
    </row>
    <row r="33" spans="2:10" ht="42" hidden="1" customHeight="1">
      <c r="B33" s="200" t="str">
        <f>IF('⑥4.実施内容（販促）'!B33="","",'⑥4.実施内容（販促）'!B33)</f>
        <v/>
      </c>
      <c r="C33" s="871" t="str">
        <f>IF('⑥4.実施内容（販促）'!B33="","",IF('⑥4.実施内容（販促）'!D33="事業中止","事業中止",'⑥4.実施内容（販促）'!C33))</f>
        <v/>
      </c>
      <c r="D33" s="872" t="str">
        <f>IF('⑥4.実施内容（販促）'!B33="","",IF('⑥4.実施内容（販促）'!D33="事業中止","",'⑥4.実施内容（販促）'!E33))</f>
        <v/>
      </c>
      <c r="E33" s="872" t="str">
        <f>IF('⑥4.実施内容（販促）'!B33="","",IF('⑥4.実施内容（販促）'!D33="事業中止","",'⑥4.実施内容（販促）'!F33))</f>
        <v/>
      </c>
      <c r="F33" s="1856"/>
      <c r="G33" s="1856"/>
      <c r="H33" s="1856"/>
      <c r="I33" s="1856"/>
      <c r="J33" s="1857"/>
    </row>
    <row r="34" spans="2:10" ht="42" hidden="1" customHeight="1" thickBot="1">
      <c r="B34" s="202" t="str">
        <f>IF('⑥4.実施内容（販促）'!B34="","",'⑥4.実施内容（販促）'!B34)</f>
        <v/>
      </c>
      <c r="C34" s="873" t="str">
        <f>IF('⑥4.実施内容（販促）'!B34="","",IF('⑥4.実施内容（販促）'!D34="事業中止","事業中止",'⑥4.実施内容（販促）'!C34))</f>
        <v/>
      </c>
      <c r="D34" s="874" t="str">
        <f>IF('⑥4.実施内容（販促）'!B34="","",IF('⑥4.実施内容（販促）'!D34="事業中止","",'⑥4.実施内容（販促）'!E34))</f>
        <v/>
      </c>
      <c r="E34" s="874" t="str">
        <f>IF('⑥4.実施内容（販促）'!B34="","",IF('⑥4.実施内容（販促）'!D34="事業中止","",'⑥4.実施内容（販促）'!F34))</f>
        <v/>
      </c>
      <c r="F34" s="1852"/>
      <c r="G34" s="1852"/>
      <c r="H34" s="1852"/>
      <c r="I34" s="1852"/>
      <c r="J34" s="1853"/>
    </row>
    <row r="35" spans="2:10" ht="42" hidden="1" customHeight="1">
      <c r="B35" s="204" t="str">
        <f>IF('⑥4.実施内容（販促）'!B35="","",'⑥4.実施内容（販促）'!B35)</f>
        <v/>
      </c>
      <c r="C35" s="875" t="str">
        <f>IF('⑥4.実施内容（販促）'!B35="","",IF('⑥4.実施内容（販促）'!D35="事業中止","事業中止",'⑥4.実施内容（販促）'!C35))</f>
        <v/>
      </c>
      <c r="D35" s="876" t="str">
        <f>IF('⑥4.実施内容（販促）'!B35="","",IF('⑥4.実施内容（販促）'!D35="事業中止","",'⑥4.実施内容（販促）'!E35))</f>
        <v/>
      </c>
      <c r="E35" s="876" t="str">
        <f>IF('⑥4.実施内容（販促）'!B35="","",IF('⑥4.実施内容（販促）'!D35="事業中止","",'⑥4.実施内容（販促）'!F35))</f>
        <v/>
      </c>
      <c r="F35" s="1858"/>
      <c r="G35" s="1858"/>
      <c r="H35" s="1858"/>
      <c r="I35" s="1858"/>
      <c r="J35" s="1859"/>
    </row>
    <row r="36" spans="2:10" ht="42" hidden="1" customHeight="1">
      <c r="B36" s="200" t="str">
        <f>IF('⑥4.実施内容（販促）'!B36="","",'⑥4.実施内容（販促）'!B36)</f>
        <v/>
      </c>
      <c r="C36" s="871" t="str">
        <f>IF('⑥4.実施内容（販促）'!B36="","",IF('⑥4.実施内容（販促）'!D36="事業中止","事業中止",'⑥4.実施内容（販促）'!C36))</f>
        <v/>
      </c>
      <c r="D36" s="872" t="str">
        <f>IF('⑥4.実施内容（販促）'!B36="","",IF('⑥4.実施内容（販促）'!D36="事業中止","",'⑥4.実施内容（販促）'!E36))</f>
        <v/>
      </c>
      <c r="E36" s="872" t="str">
        <f>IF('⑥4.実施内容（販促）'!B36="","",IF('⑥4.実施内容（販促）'!D36="事業中止","",'⑥4.実施内容（販促）'!F36))</f>
        <v/>
      </c>
      <c r="F36" s="1856"/>
      <c r="G36" s="1856"/>
      <c r="H36" s="1856"/>
      <c r="I36" s="1856"/>
      <c r="J36" s="1857"/>
    </row>
    <row r="37" spans="2:10" ht="42" hidden="1" customHeight="1">
      <c r="B37" s="200" t="str">
        <f>IF('⑥4.実施内容（販促）'!B37="","",'⑥4.実施内容（販促）'!B37)</f>
        <v/>
      </c>
      <c r="C37" s="871" t="str">
        <f>IF('⑥4.実施内容（販促）'!B37="","",IF('⑥4.実施内容（販促）'!D37="事業中止","事業中止",'⑥4.実施内容（販促）'!C37))</f>
        <v/>
      </c>
      <c r="D37" s="872" t="str">
        <f>IF('⑥4.実施内容（販促）'!B37="","",IF('⑥4.実施内容（販促）'!D37="事業中止","",'⑥4.実施内容（販促）'!E37))</f>
        <v/>
      </c>
      <c r="E37" s="872" t="str">
        <f>IF('⑥4.実施内容（販促）'!B37="","",IF('⑥4.実施内容（販促）'!D37="事業中止","",'⑥4.実施内容（販促）'!F37))</f>
        <v/>
      </c>
      <c r="F37" s="1856"/>
      <c r="G37" s="1856"/>
      <c r="H37" s="1856"/>
      <c r="I37" s="1856"/>
      <c r="J37" s="1857"/>
    </row>
    <row r="38" spans="2:10" ht="42" hidden="1" customHeight="1">
      <c r="B38" s="200" t="str">
        <f>IF('⑥4.実施内容（販促）'!B38="","",'⑥4.実施内容（販促）'!B38)</f>
        <v/>
      </c>
      <c r="C38" s="871" t="str">
        <f>IF('⑥4.実施内容（販促）'!B38="","",IF('⑥4.実施内容（販促）'!D38="事業中止","事業中止",'⑥4.実施内容（販促）'!C38))</f>
        <v/>
      </c>
      <c r="D38" s="872" t="str">
        <f>IF('⑥4.実施内容（販促）'!B38="","",IF('⑥4.実施内容（販促）'!D38="事業中止","",'⑥4.実施内容（販促）'!E38))</f>
        <v/>
      </c>
      <c r="E38" s="872" t="str">
        <f>IF('⑥4.実施内容（販促）'!B38="","",IF('⑥4.実施内容（販促）'!D38="事業中止","",'⑥4.実施内容（販促）'!F38))</f>
        <v/>
      </c>
      <c r="F38" s="1856"/>
      <c r="G38" s="1856"/>
      <c r="H38" s="1856"/>
      <c r="I38" s="1856"/>
      <c r="J38" s="1857"/>
    </row>
    <row r="39" spans="2:10" ht="42" hidden="1" customHeight="1">
      <c r="B39" s="200" t="str">
        <f>IF('⑥4.実施内容（販促）'!B39="","",'⑥4.実施内容（販促）'!B39)</f>
        <v/>
      </c>
      <c r="C39" s="871" t="str">
        <f>IF('⑥4.実施内容（販促）'!B39="","",IF('⑥4.実施内容（販促）'!D39="事業中止","事業中止",'⑥4.実施内容（販促）'!C39))</f>
        <v/>
      </c>
      <c r="D39" s="872" t="str">
        <f>IF('⑥4.実施内容（販促）'!B39="","",IF('⑥4.実施内容（販促）'!D39="事業中止","",'⑥4.実施内容（販促）'!E39))</f>
        <v/>
      </c>
      <c r="E39" s="872" t="str">
        <f>IF('⑥4.実施内容（販促）'!B39="","",IF('⑥4.実施内容（販促）'!D39="事業中止","",'⑥4.実施内容（販促）'!F39))</f>
        <v/>
      </c>
      <c r="F39" s="1856"/>
      <c r="G39" s="1856"/>
      <c r="H39" s="1856"/>
      <c r="I39" s="1856"/>
      <c r="J39" s="1857"/>
    </row>
    <row r="40" spans="2:10" ht="42" hidden="1" customHeight="1">
      <c r="B40" s="200" t="str">
        <f>IF('⑥4.実施内容（販促）'!B40="","",'⑥4.実施内容（販促）'!B40)</f>
        <v/>
      </c>
      <c r="C40" s="871" t="str">
        <f>IF('⑥4.実施内容（販促）'!B40="","",IF('⑥4.実施内容（販促）'!D40="事業中止","事業中止",'⑥4.実施内容（販促）'!C40))</f>
        <v/>
      </c>
      <c r="D40" s="872" t="str">
        <f>IF('⑥4.実施内容（販促）'!B40="","",IF('⑥4.実施内容（販促）'!D40="事業中止","",'⑥4.実施内容（販促）'!E40))</f>
        <v/>
      </c>
      <c r="E40" s="872" t="str">
        <f>IF('⑥4.実施内容（販促）'!B40="","",IF('⑥4.実施内容（販促）'!D40="事業中止","",'⑥4.実施内容（販促）'!F40))</f>
        <v/>
      </c>
      <c r="F40" s="1856"/>
      <c r="G40" s="1856"/>
      <c r="H40" s="1856"/>
      <c r="I40" s="1856"/>
      <c r="J40" s="1857"/>
    </row>
    <row r="41" spans="2:10" ht="42" hidden="1" customHeight="1">
      <c r="B41" s="200" t="str">
        <f>IF('⑥4.実施内容（販促）'!B41="","",'⑥4.実施内容（販促）'!B41)</f>
        <v/>
      </c>
      <c r="C41" s="871" t="str">
        <f>IF('⑥4.実施内容（販促）'!B41="","",IF('⑥4.実施内容（販促）'!D41="事業中止","事業中止",'⑥4.実施内容（販促）'!C41))</f>
        <v/>
      </c>
      <c r="D41" s="872" t="str">
        <f>IF('⑥4.実施内容（販促）'!B41="","",IF('⑥4.実施内容（販促）'!D41="事業中止","",'⑥4.実施内容（販促）'!E41))</f>
        <v/>
      </c>
      <c r="E41" s="872" t="str">
        <f>IF('⑥4.実施内容（販促）'!B41="","",IF('⑥4.実施内容（販促）'!D41="事業中止","",'⑥4.実施内容（販促）'!F41))</f>
        <v/>
      </c>
      <c r="F41" s="1856"/>
      <c r="G41" s="1856"/>
      <c r="H41" s="1856"/>
      <c r="I41" s="1856"/>
      <c r="J41" s="1857"/>
    </row>
    <row r="42" spans="2:10" ht="42" hidden="1" customHeight="1">
      <c r="B42" s="200" t="str">
        <f>IF('⑥4.実施内容（販促）'!B42="","",'⑥4.実施内容（販促）'!B42)</f>
        <v/>
      </c>
      <c r="C42" s="871" t="str">
        <f>IF('⑥4.実施内容（販促）'!B42="","",IF('⑥4.実施内容（販促）'!D42="事業中止","事業中止",'⑥4.実施内容（販促）'!C42))</f>
        <v/>
      </c>
      <c r="D42" s="872" t="str">
        <f>IF('⑥4.実施内容（販促）'!B42="","",IF('⑥4.実施内容（販促）'!D42="事業中止","",'⑥4.実施内容（販促）'!E42))</f>
        <v/>
      </c>
      <c r="E42" s="872" t="str">
        <f>IF('⑥4.実施内容（販促）'!B42="","",IF('⑥4.実施内容（販促）'!D42="事業中止","",'⑥4.実施内容（販促）'!F42))</f>
        <v/>
      </c>
      <c r="F42" s="1856"/>
      <c r="G42" s="1856"/>
      <c r="H42" s="1856"/>
      <c r="I42" s="1856"/>
      <c r="J42" s="1857"/>
    </row>
    <row r="43" spans="2:10" ht="42" hidden="1" customHeight="1">
      <c r="B43" s="200" t="str">
        <f>IF('⑥4.実施内容（販促）'!B43="","",'⑥4.実施内容（販促）'!B43)</f>
        <v/>
      </c>
      <c r="C43" s="871" t="str">
        <f>IF('⑥4.実施内容（販促）'!B43="","",IF('⑥4.実施内容（販促）'!D43="事業中止","事業中止",'⑥4.実施内容（販促）'!C43))</f>
        <v/>
      </c>
      <c r="D43" s="872" t="str">
        <f>IF('⑥4.実施内容（販促）'!B43="","",IF('⑥4.実施内容（販促）'!D43="事業中止","",'⑥4.実施内容（販促）'!E43))</f>
        <v/>
      </c>
      <c r="E43" s="872" t="str">
        <f>IF('⑥4.実施内容（販促）'!B43="","",IF('⑥4.実施内容（販促）'!D43="事業中止","",'⑥4.実施内容（販促）'!F43))</f>
        <v/>
      </c>
      <c r="F43" s="1856"/>
      <c r="G43" s="1856"/>
      <c r="H43" s="1856"/>
      <c r="I43" s="1856"/>
      <c r="J43" s="1857"/>
    </row>
    <row r="44" spans="2:10" ht="42" hidden="1" customHeight="1" thickBot="1">
      <c r="B44" s="202" t="str">
        <f>IF('⑥4.実施内容（販促）'!B44="","",'⑥4.実施内容（販促）'!B44)</f>
        <v/>
      </c>
      <c r="C44" s="873" t="str">
        <f>IF('⑥4.実施内容（販促）'!B44="","",IF('⑥4.実施内容（販促）'!D44="事業中止","事業中止",'⑥4.実施内容（販促）'!C44))</f>
        <v/>
      </c>
      <c r="D44" s="874" t="str">
        <f>IF('⑥4.実施内容（販促）'!B44="","",IF('⑥4.実施内容（販促）'!D44="事業中止","",'⑥4.実施内容（販促）'!E44))</f>
        <v/>
      </c>
      <c r="E44" s="874" t="str">
        <f>IF('⑥4.実施内容（販促）'!B44="","",IF('⑥4.実施内容（販促）'!D44="事業中止","",'⑥4.実施内容（販促）'!F44))</f>
        <v/>
      </c>
      <c r="F44" s="1852"/>
      <c r="G44" s="1852"/>
      <c r="H44" s="1852"/>
      <c r="I44" s="1852"/>
      <c r="J44" s="1853"/>
    </row>
    <row r="45" spans="2:10" ht="42" hidden="1" customHeight="1">
      <c r="B45" s="200" t="str">
        <f>IF('⑥4.実施内容（販促）'!B45="","",'⑥4.実施内容（販促）'!B45)</f>
        <v/>
      </c>
      <c r="C45" s="871" t="str">
        <f>IF('⑥4.実施内容（販促）'!B45="","",IF('⑥4.実施内容（販促）'!D45="事業中止","事業中止",'⑥4.実施内容（販促）'!C45))</f>
        <v/>
      </c>
      <c r="D45" s="872" t="str">
        <f>IF('⑥4.実施内容（販促）'!B45="","",IF('⑥4.実施内容（販促）'!D45="事業中止","",'⑥4.実施内容（販促）'!E45))</f>
        <v/>
      </c>
      <c r="E45" s="872" t="str">
        <f>IF('⑥4.実施内容（販促）'!B45="","",IF('⑥4.実施内容（販促）'!D45="事業中止","",'⑥4.実施内容（販促）'!F45))</f>
        <v/>
      </c>
      <c r="F45" s="1856"/>
      <c r="G45" s="1856"/>
      <c r="H45" s="1856"/>
      <c r="I45" s="1856"/>
      <c r="J45" s="1857"/>
    </row>
    <row r="46" spans="2:10" ht="42" hidden="1" customHeight="1">
      <c r="B46" s="200" t="str">
        <f>IF('⑥4.実施内容（販促）'!B46="","",'⑥4.実施内容（販促）'!B46)</f>
        <v/>
      </c>
      <c r="C46" s="871" t="str">
        <f>IF('⑥4.実施内容（販促）'!B46="","",IF('⑥4.実施内容（販促）'!D46="事業中止","事業中止",'⑥4.実施内容（販促）'!C46))</f>
        <v/>
      </c>
      <c r="D46" s="872" t="str">
        <f>IF('⑥4.実施内容（販促）'!B46="","",IF('⑥4.実施内容（販促）'!D46="事業中止","",'⑥4.実施内容（販促）'!E46))</f>
        <v/>
      </c>
      <c r="E46" s="872" t="str">
        <f>IF('⑥4.実施内容（販促）'!B46="","",IF('⑥4.実施内容（販促）'!D46="事業中止","",'⑥4.実施内容（販促）'!F46))</f>
        <v/>
      </c>
      <c r="F46" s="1856"/>
      <c r="G46" s="1856"/>
      <c r="H46" s="1856"/>
      <c r="I46" s="1856"/>
      <c r="J46" s="1857"/>
    </row>
    <row r="47" spans="2:10" ht="42" hidden="1" customHeight="1">
      <c r="B47" s="200" t="str">
        <f>IF('⑥4.実施内容（販促）'!B47="","",'⑥4.実施内容（販促）'!B47)</f>
        <v/>
      </c>
      <c r="C47" s="871" t="str">
        <f>IF('⑥4.実施内容（販促）'!B47="","",IF('⑥4.実施内容（販促）'!D47="事業中止","事業中止",'⑥4.実施内容（販促）'!C47))</f>
        <v/>
      </c>
      <c r="D47" s="872" t="str">
        <f>IF('⑥4.実施内容（販促）'!B47="","",IF('⑥4.実施内容（販促）'!D47="事業中止","",'⑥4.実施内容（販促）'!E47))</f>
        <v/>
      </c>
      <c r="E47" s="872" t="str">
        <f>IF('⑥4.実施内容（販促）'!B47="","",IF('⑥4.実施内容（販促）'!D47="事業中止","",'⑥4.実施内容（販促）'!F47))</f>
        <v/>
      </c>
      <c r="F47" s="1856"/>
      <c r="G47" s="1856"/>
      <c r="H47" s="1856"/>
      <c r="I47" s="1856"/>
      <c r="J47" s="1857"/>
    </row>
    <row r="48" spans="2:10" ht="42" hidden="1" customHeight="1">
      <c r="B48" s="200" t="str">
        <f>IF('⑥4.実施内容（販促）'!B48="","",'⑥4.実施内容（販促）'!B48)</f>
        <v/>
      </c>
      <c r="C48" s="871" t="str">
        <f>IF('⑥4.実施内容（販促）'!B48="","",IF('⑥4.実施内容（販促）'!D48="事業中止","事業中止",'⑥4.実施内容（販促）'!C48))</f>
        <v/>
      </c>
      <c r="D48" s="872" t="str">
        <f>IF('⑥4.実施内容（販促）'!B48="","",IF('⑥4.実施内容（販促）'!D48="事業中止","",'⑥4.実施内容（販促）'!E48))</f>
        <v/>
      </c>
      <c r="E48" s="872" t="str">
        <f>IF('⑥4.実施内容（販促）'!B48="","",IF('⑥4.実施内容（販促）'!D48="事業中止","",'⑥4.実施内容（販促）'!F48))</f>
        <v/>
      </c>
      <c r="F48" s="1856"/>
      <c r="G48" s="1856"/>
      <c r="H48" s="1856"/>
      <c r="I48" s="1856"/>
      <c r="J48" s="1857"/>
    </row>
    <row r="49" spans="2:10" ht="42" hidden="1" customHeight="1">
      <c r="B49" s="200" t="str">
        <f>IF('⑥4.実施内容（販促）'!B49="","",'⑥4.実施内容（販促）'!B49)</f>
        <v/>
      </c>
      <c r="C49" s="871" t="str">
        <f>IF('⑥4.実施内容（販促）'!B49="","",IF('⑥4.実施内容（販促）'!D49="事業中止","事業中止",'⑥4.実施内容（販促）'!C49))</f>
        <v/>
      </c>
      <c r="D49" s="872" t="str">
        <f>IF('⑥4.実施内容（販促）'!B49="","",IF('⑥4.実施内容（販促）'!D49="事業中止","",'⑥4.実施内容（販促）'!E49))</f>
        <v/>
      </c>
      <c r="E49" s="872" t="str">
        <f>IF('⑥4.実施内容（販促）'!B49="","",IF('⑥4.実施内容（販促）'!D49="事業中止","",'⑥4.実施内容（販促）'!F49))</f>
        <v/>
      </c>
      <c r="F49" s="1856"/>
      <c r="G49" s="1856"/>
      <c r="H49" s="1856"/>
      <c r="I49" s="1856"/>
      <c r="J49" s="1857"/>
    </row>
    <row r="50" spans="2:10" ht="42" hidden="1" customHeight="1">
      <c r="B50" s="200" t="str">
        <f>IF('⑥4.実施内容（販促）'!B50="","",'⑥4.実施内容（販促）'!B50)</f>
        <v/>
      </c>
      <c r="C50" s="871" t="str">
        <f>IF('⑥4.実施内容（販促）'!B50="","",IF('⑥4.実施内容（販促）'!D50="事業中止","事業中止",'⑥4.実施内容（販促）'!C50))</f>
        <v/>
      </c>
      <c r="D50" s="872" t="str">
        <f>IF('⑥4.実施内容（販促）'!B50="","",IF('⑥4.実施内容（販促）'!D50="事業中止","",'⑥4.実施内容（販促）'!E50))</f>
        <v/>
      </c>
      <c r="E50" s="872" t="str">
        <f>IF('⑥4.実施内容（販促）'!B50="","",IF('⑥4.実施内容（販促）'!D50="事業中止","",'⑥4.実施内容（販促）'!F50))</f>
        <v/>
      </c>
      <c r="F50" s="1856"/>
      <c r="G50" s="1856"/>
      <c r="H50" s="1856"/>
      <c r="I50" s="1856"/>
      <c r="J50" s="1857"/>
    </row>
    <row r="51" spans="2:10" ht="42" hidden="1" customHeight="1">
      <c r="B51" s="200" t="str">
        <f>IF('⑥4.実施内容（販促）'!B51="","",'⑥4.実施内容（販促）'!B51)</f>
        <v/>
      </c>
      <c r="C51" s="871" t="str">
        <f>IF('⑥4.実施内容（販促）'!B51="","",IF('⑥4.実施内容（販促）'!D51="事業中止","事業中止",'⑥4.実施内容（販促）'!C51))</f>
        <v/>
      </c>
      <c r="D51" s="872" t="str">
        <f>IF('⑥4.実施内容（販促）'!B51="","",IF('⑥4.実施内容（販促）'!D51="事業中止","",'⑥4.実施内容（販促）'!E51))</f>
        <v/>
      </c>
      <c r="E51" s="872" t="str">
        <f>IF('⑥4.実施内容（販促）'!B51="","",IF('⑥4.実施内容（販促）'!D51="事業中止","",'⑥4.実施内容（販促）'!F51))</f>
        <v/>
      </c>
      <c r="F51" s="1856"/>
      <c r="G51" s="1856"/>
      <c r="H51" s="1856"/>
      <c r="I51" s="1856"/>
      <c r="J51" s="1857"/>
    </row>
    <row r="52" spans="2:10" ht="42" hidden="1" customHeight="1">
      <c r="B52" s="200" t="str">
        <f>IF('⑥4.実施内容（販促）'!B52="","",'⑥4.実施内容（販促）'!B52)</f>
        <v/>
      </c>
      <c r="C52" s="871" t="str">
        <f>IF('⑥4.実施内容（販促）'!B52="","",IF('⑥4.実施内容（販促）'!D52="事業中止","事業中止",'⑥4.実施内容（販促）'!C52))</f>
        <v/>
      </c>
      <c r="D52" s="872" t="str">
        <f>IF('⑥4.実施内容（販促）'!B52="","",IF('⑥4.実施内容（販促）'!D52="事業中止","",'⑥4.実施内容（販促）'!E52))</f>
        <v/>
      </c>
      <c r="E52" s="872" t="str">
        <f>IF('⑥4.実施内容（販促）'!B52="","",IF('⑥4.実施内容（販促）'!D52="事業中止","",'⑥4.実施内容（販促）'!F52))</f>
        <v/>
      </c>
      <c r="F52" s="1856"/>
      <c r="G52" s="1856"/>
      <c r="H52" s="1856"/>
      <c r="I52" s="1856"/>
      <c r="J52" s="1857"/>
    </row>
    <row r="53" spans="2:10" ht="42" hidden="1" customHeight="1">
      <c r="B53" s="200" t="str">
        <f>IF('⑥4.実施内容（販促）'!B53="","",'⑥4.実施内容（販促）'!B53)</f>
        <v/>
      </c>
      <c r="C53" s="871" t="str">
        <f>IF('⑥4.実施内容（販促）'!B53="","",IF('⑥4.実施内容（販促）'!D53="事業中止","事業中止",'⑥4.実施内容（販促）'!C53))</f>
        <v/>
      </c>
      <c r="D53" s="872" t="str">
        <f>IF('⑥4.実施内容（販促）'!B53="","",IF('⑥4.実施内容（販促）'!D53="事業中止","",'⑥4.実施内容（販促）'!E53))</f>
        <v/>
      </c>
      <c r="E53" s="872" t="str">
        <f>IF('⑥4.実施内容（販促）'!B53="","",IF('⑥4.実施内容（販促）'!D53="事業中止","",'⑥4.実施内容（販促）'!F53))</f>
        <v/>
      </c>
      <c r="F53" s="1856"/>
      <c r="G53" s="1856"/>
      <c r="H53" s="1856"/>
      <c r="I53" s="1856"/>
      <c r="J53" s="1857"/>
    </row>
    <row r="54" spans="2:10" ht="42" hidden="1" customHeight="1" thickBot="1">
      <c r="B54" s="202" t="str">
        <f>IF('⑥4.実施内容（販促）'!B54="","",'⑥4.実施内容（販促）'!B54)</f>
        <v/>
      </c>
      <c r="C54" s="873" t="str">
        <f>IF('⑥4.実施内容（販促）'!B54="","",IF('⑥4.実施内容（販促）'!D54="事業中止","事業中止",'⑥4.実施内容（販促）'!C54))</f>
        <v/>
      </c>
      <c r="D54" s="874" t="str">
        <f>IF('⑥4.実施内容（販促）'!B54="","",IF('⑥4.実施内容（販促）'!D54="事業中止","",'⑥4.実施内容（販促）'!E54))</f>
        <v/>
      </c>
      <c r="E54" s="874" t="str">
        <f>IF('⑥4.実施内容（販促）'!B54="","",IF('⑥4.実施内容（販促）'!D54="事業中止","",'⑥4.実施内容（販促）'!F54))</f>
        <v/>
      </c>
      <c r="F54" s="1852"/>
      <c r="G54" s="1852"/>
      <c r="H54" s="1852"/>
      <c r="I54" s="1852"/>
      <c r="J54" s="1853"/>
    </row>
    <row r="55" spans="2:10" ht="42" hidden="1" customHeight="1">
      <c r="B55" s="204" t="str">
        <f>IF('⑥4.実施内容（販促）'!B55="","",'⑥4.実施内容（販促）'!B55)</f>
        <v/>
      </c>
      <c r="C55" s="875" t="str">
        <f>IF('⑥4.実施内容（販促）'!B55="","",IF('⑥4.実施内容（販促）'!D55="事業中止","事業中止",'⑥4.実施内容（販促）'!C55))</f>
        <v/>
      </c>
      <c r="D55" s="876" t="str">
        <f>IF('⑥4.実施内容（販促）'!B55="","",IF('⑥4.実施内容（販促）'!D55="事業中止","",'⑥4.実施内容（販促）'!E55))</f>
        <v/>
      </c>
      <c r="E55" s="876" t="str">
        <f>IF('⑥4.実施内容（販促）'!B55="","",IF('⑥4.実施内容（販促）'!D55="事業中止","",'⑥4.実施内容（販促）'!F55))</f>
        <v/>
      </c>
      <c r="F55" s="1858"/>
      <c r="G55" s="1858"/>
      <c r="H55" s="1858"/>
      <c r="I55" s="1858"/>
      <c r="J55" s="1859"/>
    </row>
    <row r="56" spans="2:10" ht="42" hidden="1" customHeight="1">
      <c r="B56" s="200" t="str">
        <f>IF('⑥4.実施内容（販促）'!B56="","",'⑥4.実施内容（販促）'!B56)</f>
        <v/>
      </c>
      <c r="C56" s="871" t="str">
        <f>IF('⑥4.実施内容（販促）'!B56="","",IF('⑥4.実施内容（販促）'!D56="事業中止","事業中止",'⑥4.実施内容（販促）'!C56))</f>
        <v/>
      </c>
      <c r="D56" s="872" t="str">
        <f>IF('⑥4.実施内容（販促）'!B56="","",IF('⑥4.実施内容（販促）'!D56="事業中止","",'⑥4.実施内容（販促）'!E56))</f>
        <v/>
      </c>
      <c r="E56" s="872" t="str">
        <f>IF('⑥4.実施内容（販促）'!B56="","",IF('⑥4.実施内容（販促）'!D56="事業中止","",'⑥4.実施内容（販促）'!F56))</f>
        <v/>
      </c>
      <c r="F56" s="1856"/>
      <c r="G56" s="1856"/>
      <c r="H56" s="1856"/>
      <c r="I56" s="1856"/>
      <c r="J56" s="1857"/>
    </row>
    <row r="57" spans="2:10" ht="42" hidden="1" customHeight="1">
      <c r="B57" s="200" t="str">
        <f>IF('⑥4.実施内容（販促）'!B57="","",'⑥4.実施内容（販促）'!B57)</f>
        <v/>
      </c>
      <c r="C57" s="871" t="str">
        <f>IF('⑥4.実施内容（販促）'!B57="","",IF('⑥4.実施内容（販促）'!D57="事業中止","事業中止",'⑥4.実施内容（販促）'!C57))</f>
        <v/>
      </c>
      <c r="D57" s="872" t="str">
        <f>IF('⑥4.実施内容（販促）'!B57="","",IF('⑥4.実施内容（販促）'!D57="事業中止","",'⑥4.実施内容（販促）'!E57))</f>
        <v/>
      </c>
      <c r="E57" s="872" t="str">
        <f>IF('⑥4.実施内容（販促）'!B57="","",IF('⑥4.実施内容（販促）'!D57="事業中止","",'⑥4.実施内容（販促）'!F57))</f>
        <v/>
      </c>
      <c r="F57" s="1856"/>
      <c r="G57" s="1856"/>
      <c r="H57" s="1856"/>
      <c r="I57" s="1856"/>
      <c r="J57" s="1857"/>
    </row>
    <row r="58" spans="2:10" ht="42" hidden="1" customHeight="1">
      <c r="B58" s="200" t="str">
        <f>IF('⑥4.実施内容（販促）'!B58="","",'⑥4.実施内容（販促）'!B58)</f>
        <v/>
      </c>
      <c r="C58" s="871" t="str">
        <f>IF('⑥4.実施内容（販促）'!B58="","",IF('⑥4.実施内容（販促）'!D58="事業中止","事業中止",'⑥4.実施内容（販促）'!C58))</f>
        <v/>
      </c>
      <c r="D58" s="872" t="str">
        <f>IF('⑥4.実施内容（販促）'!B58="","",IF('⑥4.実施内容（販促）'!D58="事業中止","",'⑥4.実施内容（販促）'!E58))</f>
        <v/>
      </c>
      <c r="E58" s="872" t="str">
        <f>IF('⑥4.実施内容（販促）'!B58="","",IF('⑥4.実施内容（販促）'!D58="事業中止","",'⑥4.実施内容（販促）'!F58))</f>
        <v/>
      </c>
      <c r="F58" s="1856"/>
      <c r="G58" s="1856"/>
      <c r="H58" s="1856"/>
      <c r="I58" s="1856"/>
      <c r="J58" s="1857"/>
    </row>
    <row r="59" spans="2:10" ht="42" hidden="1" customHeight="1">
      <c r="B59" s="200" t="str">
        <f>IF('⑥4.実施内容（販促）'!B59="","",'⑥4.実施内容（販促）'!B59)</f>
        <v/>
      </c>
      <c r="C59" s="871" t="str">
        <f>IF('⑥4.実施内容（販促）'!B59="","",IF('⑥4.実施内容（販促）'!D59="事業中止","事業中止",'⑥4.実施内容（販促）'!C59))</f>
        <v/>
      </c>
      <c r="D59" s="872" t="str">
        <f>IF('⑥4.実施内容（販促）'!B59="","",IF('⑥4.実施内容（販促）'!D59="事業中止","",'⑥4.実施内容（販促）'!E59))</f>
        <v/>
      </c>
      <c r="E59" s="872" t="str">
        <f>IF('⑥4.実施内容（販促）'!B59="","",IF('⑥4.実施内容（販促）'!D59="事業中止","",'⑥4.実施内容（販促）'!F59))</f>
        <v/>
      </c>
      <c r="F59" s="1856"/>
      <c r="G59" s="1856"/>
      <c r="H59" s="1856"/>
      <c r="I59" s="1856"/>
      <c r="J59" s="1857"/>
    </row>
    <row r="60" spans="2:10" ht="42" hidden="1" customHeight="1">
      <c r="B60" s="200" t="str">
        <f>IF('⑥4.実施内容（販促）'!B60="","",'⑥4.実施内容（販促）'!B60)</f>
        <v/>
      </c>
      <c r="C60" s="871" t="str">
        <f>IF('⑥4.実施内容（販促）'!B60="","",IF('⑥4.実施内容（販促）'!D60="事業中止","事業中止",'⑥4.実施内容（販促）'!C60))</f>
        <v/>
      </c>
      <c r="D60" s="872" t="str">
        <f>IF('⑥4.実施内容（販促）'!B60="","",IF('⑥4.実施内容（販促）'!D60="事業中止","",'⑥4.実施内容（販促）'!E60))</f>
        <v/>
      </c>
      <c r="E60" s="872" t="str">
        <f>IF('⑥4.実施内容（販促）'!B60="","",IF('⑥4.実施内容（販促）'!D60="事業中止","",'⑥4.実施内容（販促）'!F60))</f>
        <v/>
      </c>
      <c r="F60" s="1856"/>
      <c r="G60" s="1856"/>
      <c r="H60" s="1856"/>
      <c r="I60" s="1856"/>
      <c r="J60" s="1857"/>
    </row>
    <row r="61" spans="2:10" ht="42" hidden="1" customHeight="1">
      <c r="B61" s="200" t="str">
        <f>IF('⑥4.実施内容（販促）'!B61="","",'⑥4.実施内容（販促）'!B61)</f>
        <v/>
      </c>
      <c r="C61" s="871" t="str">
        <f>IF('⑥4.実施内容（販促）'!B61="","",IF('⑥4.実施内容（販促）'!D61="事業中止","事業中止",'⑥4.実施内容（販促）'!C61))</f>
        <v/>
      </c>
      <c r="D61" s="872" t="str">
        <f>IF('⑥4.実施内容（販促）'!B61="","",IF('⑥4.実施内容（販促）'!D61="事業中止","",'⑥4.実施内容（販促）'!E61))</f>
        <v/>
      </c>
      <c r="E61" s="872" t="str">
        <f>IF('⑥4.実施内容（販促）'!B61="","",IF('⑥4.実施内容（販促）'!D61="事業中止","",'⑥4.実施内容（販促）'!F61))</f>
        <v/>
      </c>
      <c r="F61" s="1856"/>
      <c r="G61" s="1856"/>
      <c r="H61" s="1856"/>
      <c r="I61" s="1856"/>
      <c r="J61" s="1857"/>
    </row>
    <row r="62" spans="2:10" ht="42" hidden="1" customHeight="1">
      <c r="B62" s="200" t="str">
        <f>IF('⑥4.実施内容（販促）'!B62="","",'⑥4.実施内容（販促）'!B62)</f>
        <v/>
      </c>
      <c r="C62" s="871" t="str">
        <f>IF('⑥4.実施内容（販促）'!B62="","",IF('⑥4.実施内容（販促）'!D62="事業中止","事業中止",'⑥4.実施内容（販促）'!C62))</f>
        <v/>
      </c>
      <c r="D62" s="872" t="str">
        <f>IF('⑥4.実施内容（販促）'!B62="","",IF('⑥4.実施内容（販促）'!D62="事業中止","",'⑥4.実施内容（販促）'!E62))</f>
        <v/>
      </c>
      <c r="E62" s="872" t="str">
        <f>IF('⑥4.実施内容（販促）'!B62="","",IF('⑥4.実施内容（販促）'!D62="事業中止","",'⑥4.実施内容（販促）'!F62))</f>
        <v/>
      </c>
      <c r="F62" s="1856"/>
      <c r="G62" s="1856"/>
      <c r="H62" s="1856"/>
      <c r="I62" s="1856"/>
      <c r="J62" s="1857"/>
    </row>
    <row r="63" spans="2:10" ht="42" hidden="1" customHeight="1">
      <c r="B63" s="200" t="str">
        <f>IF('⑥4.実施内容（販促）'!B63="","",'⑥4.実施内容（販促）'!B63)</f>
        <v/>
      </c>
      <c r="C63" s="871" t="str">
        <f>IF('⑥4.実施内容（販促）'!B63="","",IF('⑥4.実施内容（販促）'!D63="事業中止","事業中止",'⑥4.実施内容（販促）'!C63))</f>
        <v/>
      </c>
      <c r="D63" s="872" t="str">
        <f>IF('⑥4.実施内容（販促）'!B63="","",IF('⑥4.実施内容（販促）'!D63="事業中止","",'⑥4.実施内容（販促）'!E63))</f>
        <v/>
      </c>
      <c r="E63" s="872" t="str">
        <f>IF('⑥4.実施内容（販促）'!B63="","",IF('⑥4.実施内容（販促）'!D63="事業中止","",'⑥4.実施内容（販促）'!F63))</f>
        <v/>
      </c>
      <c r="F63" s="1856"/>
      <c r="G63" s="1856"/>
      <c r="H63" s="1856"/>
      <c r="I63" s="1856"/>
      <c r="J63" s="1857"/>
    </row>
    <row r="64" spans="2:10" ht="42" hidden="1" customHeight="1" thickBot="1">
      <c r="B64" s="202" t="str">
        <f>IF('⑥4.実施内容（販促）'!B64="","",'⑥4.実施内容（販促）'!B64)</f>
        <v/>
      </c>
      <c r="C64" s="873" t="str">
        <f>IF('⑥4.実施内容（販促）'!B64="","",IF('⑥4.実施内容（販促）'!D64="事業中止","事業中止",'⑥4.実施内容（販促）'!C64))</f>
        <v/>
      </c>
      <c r="D64" s="874" t="str">
        <f>IF('⑥4.実施内容（販促）'!B64="","",IF('⑥4.実施内容（販促）'!D64="事業中止","",'⑥4.実施内容（販促）'!E64))</f>
        <v/>
      </c>
      <c r="E64" s="874" t="str">
        <f>IF('⑥4.実施内容（販促）'!B64="","",IF('⑥4.実施内容（販促）'!D64="事業中止","",'⑥4.実施内容（販促）'!F64))</f>
        <v/>
      </c>
      <c r="F64" s="1852"/>
      <c r="G64" s="1852"/>
      <c r="H64" s="1852"/>
      <c r="I64" s="1852"/>
      <c r="J64" s="1853"/>
    </row>
    <row r="65" spans="2:10" ht="42" hidden="1" customHeight="1">
      <c r="B65" s="200" t="str">
        <f>IF('⑥4.実施内容（販促）'!B65="","",'⑥4.実施内容（販促）'!B65)</f>
        <v/>
      </c>
      <c r="C65" s="871" t="str">
        <f>IF('⑥4.実施内容（販促）'!B65="","",IF('⑥4.実施内容（販促）'!D65="事業中止","事業中止",'⑥4.実施内容（販促）'!C65))</f>
        <v/>
      </c>
      <c r="D65" s="872" t="str">
        <f>IF('⑥4.実施内容（販促）'!B65="","",IF('⑥4.実施内容（販促）'!D65="事業中止","",'⑥4.実施内容（販促）'!E65))</f>
        <v/>
      </c>
      <c r="E65" s="872" t="str">
        <f>IF('⑥4.実施内容（販促）'!B65="","",IF('⑥4.実施内容（販促）'!D65="事業中止","",'⑥4.実施内容（販促）'!F65))</f>
        <v/>
      </c>
      <c r="F65" s="1856"/>
      <c r="G65" s="1856"/>
      <c r="H65" s="1856"/>
      <c r="I65" s="1856"/>
      <c r="J65" s="1857"/>
    </row>
    <row r="66" spans="2:10" ht="42" hidden="1" customHeight="1">
      <c r="B66" s="200" t="str">
        <f>IF('⑥4.実施内容（販促）'!B66="","",'⑥4.実施内容（販促）'!B66)</f>
        <v/>
      </c>
      <c r="C66" s="871" t="str">
        <f>IF('⑥4.実施内容（販促）'!B66="","",IF('⑥4.実施内容（販促）'!D66="事業中止","事業中止",'⑥4.実施内容（販促）'!C66))</f>
        <v/>
      </c>
      <c r="D66" s="872" t="str">
        <f>IF('⑥4.実施内容（販促）'!B66="","",IF('⑥4.実施内容（販促）'!D66="事業中止","",'⑥4.実施内容（販促）'!E66))</f>
        <v/>
      </c>
      <c r="E66" s="872" t="str">
        <f>IF('⑥4.実施内容（販促）'!B66="","",IF('⑥4.実施内容（販促）'!D66="事業中止","",'⑥4.実施内容（販促）'!F66))</f>
        <v/>
      </c>
      <c r="F66" s="1856"/>
      <c r="G66" s="1856"/>
      <c r="H66" s="1856"/>
      <c r="I66" s="1856"/>
      <c r="J66" s="1857"/>
    </row>
    <row r="67" spans="2:10" ht="42" hidden="1" customHeight="1">
      <c r="B67" s="200" t="str">
        <f>IF('⑥4.実施内容（販促）'!B67="","",'⑥4.実施内容（販促）'!B67)</f>
        <v/>
      </c>
      <c r="C67" s="871" t="str">
        <f>IF('⑥4.実施内容（販促）'!B67="","",IF('⑥4.実施内容（販促）'!D67="事業中止","事業中止",'⑥4.実施内容（販促）'!C67))</f>
        <v/>
      </c>
      <c r="D67" s="872" t="str">
        <f>IF('⑥4.実施内容（販促）'!B67="","",IF('⑥4.実施内容（販促）'!D67="事業中止","",'⑥4.実施内容（販促）'!E67))</f>
        <v/>
      </c>
      <c r="E67" s="872" t="str">
        <f>IF('⑥4.実施内容（販促）'!B67="","",IF('⑥4.実施内容（販促）'!D67="事業中止","",'⑥4.実施内容（販促）'!F67))</f>
        <v/>
      </c>
      <c r="F67" s="1856"/>
      <c r="G67" s="1856"/>
      <c r="H67" s="1856"/>
      <c r="I67" s="1856"/>
      <c r="J67" s="1857"/>
    </row>
    <row r="68" spans="2:10" ht="42" hidden="1" customHeight="1">
      <c r="B68" s="200" t="str">
        <f>IF('⑥4.実施内容（販促）'!B68="","",'⑥4.実施内容（販促）'!B68)</f>
        <v/>
      </c>
      <c r="C68" s="871" t="str">
        <f>IF('⑥4.実施内容（販促）'!B68="","",IF('⑥4.実施内容（販促）'!D68="事業中止","事業中止",'⑥4.実施内容（販促）'!C68))</f>
        <v/>
      </c>
      <c r="D68" s="872" t="str">
        <f>IF('⑥4.実施内容（販促）'!B68="","",IF('⑥4.実施内容（販促）'!D68="事業中止","",'⑥4.実施内容（販促）'!E68))</f>
        <v/>
      </c>
      <c r="E68" s="872" t="str">
        <f>IF('⑥4.実施内容（販促）'!B68="","",IF('⑥4.実施内容（販促）'!D68="事業中止","",'⑥4.実施内容（販促）'!F68))</f>
        <v/>
      </c>
      <c r="F68" s="1856"/>
      <c r="G68" s="1856"/>
      <c r="H68" s="1856"/>
      <c r="I68" s="1856"/>
      <c r="J68" s="1857"/>
    </row>
    <row r="69" spans="2:10" ht="42" hidden="1" customHeight="1">
      <c r="B69" s="200" t="str">
        <f>IF('⑥4.実施内容（販促）'!B69="","",'⑥4.実施内容（販促）'!B69)</f>
        <v/>
      </c>
      <c r="C69" s="871" t="str">
        <f>IF('⑥4.実施内容（販促）'!B69="","",IF('⑥4.実施内容（販促）'!D69="事業中止","事業中止",'⑥4.実施内容（販促）'!C69))</f>
        <v/>
      </c>
      <c r="D69" s="872" t="str">
        <f>IF('⑥4.実施内容（販促）'!B69="","",IF('⑥4.実施内容（販促）'!D69="事業中止","",'⑥4.実施内容（販促）'!E69))</f>
        <v/>
      </c>
      <c r="E69" s="872" t="str">
        <f>IF('⑥4.実施内容（販促）'!B69="","",IF('⑥4.実施内容（販促）'!D69="事業中止","",'⑥4.実施内容（販促）'!F69))</f>
        <v/>
      </c>
      <c r="F69" s="1856"/>
      <c r="G69" s="1856"/>
      <c r="H69" s="1856"/>
      <c r="I69" s="1856"/>
      <c r="J69" s="1857"/>
    </row>
    <row r="70" spans="2:10" ht="42" hidden="1" customHeight="1">
      <c r="B70" s="200" t="str">
        <f>IF('⑥4.実施内容（販促）'!B70="","",'⑥4.実施内容（販促）'!B70)</f>
        <v/>
      </c>
      <c r="C70" s="871" t="str">
        <f>IF('⑥4.実施内容（販促）'!B70="","",IF('⑥4.実施内容（販促）'!D70="事業中止","事業中止",'⑥4.実施内容（販促）'!C70))</f>
        <v/>
      </c>
      <c r="D70" s="872" t="str">
        <f>IF('⑥4.実施内容（販促）'!B70="","",IF('⑥4.実施内容（販促）'!D70="事業中止","",'⑥4.実施内容（販促）'!E70))</f>
        <v/>
      </c>
      <c r="E70" s="872" t="str">
        <f>IF('⑥4.実施内容（販促）'!B70="","",IF('⑥4.実施内容（販促）'!D70="事業中止","",'⑥4.実施内容（販促）'!F70))</f>
        <v/>
      </c>
      <c r="F70" s="1856"/>
      <c r="G70" s="1856"/>
      <c r="H70" s="1856"/>
      <c r="I70" s="1856"/>
      <c r="J70" s="1857"/>
    </row>
    <row r="71" spans="2:10" ht="42" hidden="1" customHeight="1">
      <c r="B71" s="200" t="str">
        <f>IF('⑥4.実施内容（販促）'!B71="","",'⑥4.実施内容（販促）'!B71)</f>
        <v/>
      </c>
      <c r="C71" s="871" t="str">
        <f>IF('⑥4.実施内容（販促）'!B71="","",IF('⑥4.実施内容（販促）'!D71="事業中止","事業中止",'⑥4.実施内容（販促）'!C71))</f>
        <v/>
      </c>
      <c r="D71" s="872" t="str">
        <f>IF('⑥4.実施内容（販促）'!B71="","",IF('⑥4.実施内容（販促）'!D71="事業中止","",'⑥4.実施内容（販促）'!E71))</f>
        <v/>
      </c>
      <c r="E71" s="872" t="str">
        <f>IF('⑥4.実施内容（販促）'!B71="","",IF('⑥4.実施内容（販促）'!D71="事業中止","",'⑥4.実施内容（販促）'!F71))</f>
        <v/>
      </c>
      <c r="F71" s="1856"/>
      <c r="G71" s="1856"/>
      <c r="H71" s="1856"/>
      <c r="I71" s="1856"/>
      <c r="J71" s="1857"/>
    </row>
    <row r="72" spans="2:10" ht="42" hidden="1" customHeight="1">
      <c r="B72" s="200" t="str">
        <f>IF('⑥4.実施内容（販促）'!B72="","",'⑥4.実施内容（販促）'!B72)</f>
        <v/>
      </c>
      <c r="C72" s="871" t="str">
        <f>IF('⑥4.実施内容（販促）'!B72="","",IF('⑥4.実施内容（販促）'!D72="事業中止","事業中止",'⑥4.実施内容（販促）'!C72))</f>
        <v/>
      </c>
      <c r="D72" s="872" t="str">
        <f>IF('⑥4.実施内容（販促）'!B72="","",IF('⑥4.実施内容（販促）'!D72="事業中止","",'⑥4.実施内容（販促）'!E72))</f>
        <v/>
      </c>
      <c r="E72" s="872" t="str">
        <f>IF('⑥4.実施内容（販促）'!B72="","",IF('⑥4.実施内容（販促）'!D72="事業中止","",'⑥4.実施内容（販促）'!F72))</f>
        <v/>
      </c>
      <c r="F72" s="1856"/>
      <c r="G72" s="1856"/>
      <c r="H72" s="1856"/>
      <c r="I72" s="1856"/>
      <c r="J72" s="1857"/>
    </row>
    <row r="73" spans="2:10" ht="42" hidden="1" customHeight="1">
      <c r="B73" s="200" t="str">
        <f>IF('⑥4.実施内容（販促）'!B73="","",'⑥4.実施内容（販促）'!B73)</f>
        <v/>
      </c>
      <c r="C73" s="871" t="str">
        <f>IF('⑥4.実施内容（販促）'!B73="","",IF('⑥4.実施内容（販促）'!D73="事業中止","事業中止",'⑥4.実施内容（販促）'!C73))</f>
        <v/>
      </c>
      <c r="D73" s="872" t="str">
        <f>IF('⑥4.実施内容（販促）'!B73="","",IF('⑥4.実施内容（販促）'!D73="事業中止","",'⑥4.実施内容（販促）'!E73))</f>
        <v/>
      </c>
      <c r="E73" s="872" t="str">
        <f>IF('⑥4.実施内容（販促）'!B73="","",IF('⑥4.実施内容（販促）'!D73="事業中止","",'⑥4.実施内容（販促）'!F73))</f>
        <v/>
      </c>
      <c r="F73" s="1856"/>
      <c r="G73" s="1856"/>
      <c r="H73" s="1856"/>
      <c r="I73" s="1856"/>
      <c r="J73" s="1857"/>
    </row>
    <row r="74" spans="2:10" ht="42" hidden="1" customHeight="1" thickBot="1">
      <c r="B74" s="202" t="str">
        <f>IF('⑥4.実施内容（販促）'!B74="","",'⑥4.実施内容（販促）'!B74)</f>
        <v/>
      </c>
      <c r="C74" s="873" t="str">
        <f>IF('⑥4.実施内容（販促）'!B74="","",IF('⑥4.実施内容（販促）'!D74="事業中止","事業中止",'⑥4.実施内容（販促）'!C74))</f>
        <v/>
      </c>
      <c r="D74" s="874" t="str">
        <f>IF('⑥4.実施内容（販促）'!B74="","",IF('⑥4.実施内容（販促）'!D74="事業中止","",'⑥4.実施内容（販促）'!E74))</f>
        <v/>
      </c>
      <c r="E74" s="874" t="str">
        <f>IF('⑥4.実施内容（販促）'!B74="","",IF('⑥4.実施内容（販促）'!D74="事業中止","",'⑥4.実施内容（販促）'!F74))</f>
        <v/>
      </c>
      <c r="F74" s="1852"/>
      <c r="G74" s="1852"/>
      <c r="H74" s="1852"/>
      <c r="I74" s="1852"/>
      <c r="J74" s="1853"/>
    </row>
    <row r="75" spans="2:10" ht="42" hidden="1" customHeight="1">
      <c r="B75" s="204" t="str">
        <f>IF('⑥4.実施内容（販促）'!B75="","",'⑥4.実施内容（販促）'!B75)</f>
        <v/>
      </c>
      <c r="C75" s="875" t="str">
        <f>IF('⑥4.実施内容（販促）'!B75="","",IF('⑥4.実施内容（販促）'!D75="事業中止","事業中止",'⑥4.実施内容（販促）'!C75))</f>
        <v/>
      </c>
      <c r="D75" s="876" t="str">
        <f>IF('⑥4.実施内容（販促）'!B75="","",IF('⑥4.実施内容（販促）'!D75="事業中止","",'⑥4.実施内容（販促）'!E75))</f>
        <v/>
      </c>
      <c r="E75" s="876" t="str">
        <f>IF('⑥4.実施内容（販促）'!B75="","",IF('⑥4.実施内容（販促）'!D75="事業中止","",'⑥4.実施内容（販促）'!F75))</f>
        <v/>
      </c>
      <c r="F75" s="1858"/>
      <c r="G75" s="1858"/>
      <c r="H75" s="1858"/>
      <c r="I75" s="1858"/>
      <c r="J75" s="1859"/>
    </row>
    <row r="76" spans="2:10" ht="42" hidden="1" customHeight="1">
      <c r="B76" s="200" t="str">
        <f>IF('⑥4.実施内容（販促）'!B76="","",'⑥4.実施内容（販促）'!B76)</f>
        <v/>
      </c>
      <c r="C76" s="871" t="str">
        <f>IF('⑥4.実施内容（販促）'!B76="","",IF('⑥4.実施内容（販促）'!D76="事業中止","事業中止",'⑥4.実施内容（販促）'!C76))</f>
        <v/>
      </c>
      <c r="D76" s="872" t="str">
        <f>IF('⑥4.実施内容（販促）'!B76="","",IF('⑥4.実施内容（販促）'!D76="事業中止","",'⑥4.実施内容（販促）'!E76))</f>
        <v/>
      </c>
      <c r="E76" s="872" t="str">
        <f>IF('⑥4.実施内容（販促）'!B76="","",IF('⑥4.実施内容（販促）'!D76="事業中止","",'⑥4.実施内容（販促）'!F76))</f>
        <v/>
      </c>
      <c r="F76" s="1856"/>
      <c r="G76" s="1856"/>
      <c r="H76" s="1856"/>
      <c r="I76" s="1856"/>
      <c r="J76" s="1857"/>
    </row>
    <row r="77" spans="2:10" ht="42" hidden="1" customHeight="1">
      <c r="B77" s="200" t="str">
        <f>IF('⑥4.実施内容（販促）'!B77="","",'⑥4.実施内容（販促）'!B77)</f>
        <v/>
      </c>
      <c r="C77" s="871" t="str">
        <f>IF('⑥4.実施内容（販促）'!B77="","",IF('⑥4.実施内容（販促）'!D77="事業中止","事業中止",'⑥4.実施内容（販促）'!C77))</f>
        <v/>
      </c>
      <c r="D77" s="872" t="str">
        <f>IF('⑥4.実施内容（販促）'!B77="","",IF('⑥4.実施内容（販促）'!D77="事業中止","",'⑥4.実施内容（販促）'!E77))</f>
        <v/>
      </c>
      <c r="E77" s="872" t="str">
        <f>IF('⑥4.実施内容（販促）'!B77="","",IF('⑥4.実施内容（販促）'!D77="事業中止","",'⑥4.実施内容（販促）'!F77))</f>
        <v/>
      </c>
      <c r="F77" s="1856"/>
      <c r="G77" s="1856"/>
      <c r="H77" s="1856"/>
      <c r="I77" s="1856"/>
      <c r="J77" s="1857"/>
    </row>
    <row r="78" spans="2:10" ht="42" hidden="1" customHeight="1">
      <c r="B78" s="200" t="str">
        <f>IF('⑥4.実施内容（販促）'!B78="","",'⑥4.実施内容（販促）'!B78)</f>
        <v/>
      </c>
      <c r="C78" s="871" t="str">
        <f>IF('⑥4.実施内容（販促）'!B78="","",IF('⑥4.実施内容（販促）'!D78="事業中止","事業中止",'⑥4.実施内容（販促）'!C78))</f>
        <v/>
      </c>
      <c r="D78" s="872" t="str">
        <f>IF('⑥4.実施内容（販促）'!B78="","",IF('⑥4.実施内容（販促）'!D78="事業中止","",'⑥4.実施内容（販促）'!E78))</f>
        <v/>
      </c>
      <c r="E78" s="872" t="str">
        <f>IF('⑥4.実施内容（販促）'!B78="","",IF('⑥4.実施内容（販促）'!D78="事業中止","",'⑥4.実施内容（販促）'!F78))</f>
        <v/>
      </c>
      <c r="F78" s="1856"/>
      <c r="G78" s="1856"/>
      <c r="H78" s="1856"/>
      <c r="I78" s="1856"/>
      <c r="J78" s="1857"/>
    </row>
    <row r="79" spans="2:10" ht="42" hidden="1" customHeight="1">
      <c r="B79" s="200" t="str">
        <f>IF('⑥4.実施内容（販促）'!B79="","",'⑥4.実施内容（販促）'!B79)</f>
        <v/>
      </c>
      <c r="C79" s="871" t="str">
        <f>IF('⑥4.実施内容（販促）'!B79="","",IF('⑥4.実施内容（販促）'!D79="事業中止","事業中止",'⑥4.実施内容（販促）'!C79))</f>
        <v/>
      </c>
      <c r="D79" s="872" t="str">
        <f>IF('⑥4.実施内容（販促）'!B79="","",IF('⑥4.実施内容（販促）'!D79="事業中止","",'⑥4.実施内容（販促）'!E79))</f>
        <v/>
      </c>
      <c r="E79" s="872" t="str">
        <f>IF('⑥4.実施内容（販促）'!B79="","",IF('⑥4.実施内容（販促）'!D79="事業中止","",'⑥4.実施内容（販促）'!F79))</f>
        <v/>
      </c>
      <c r="F79" s="1856"/>
      <c r="G79" s="1856"/>
      <c r="H79" s="1856"/>
      <c r="I79" s="1856"/>
      <c r="J79" s="1857"/>
    </row>
    <row r="80" spans="2:10" ht="42" hidden="1" customHeight="1">
      <c r="B80" s="200" t="str">
        <f>IF('⑥4.実施内容（販促）'!B80="","",'⑥4.実施内容（販促）'!B80)</f>
        <v/>
      </c>
      <c r="C80" s="871" t="str">
        <f>IF('⑥4.実施内容（販促）'!B80="","",IF('⑥4.実施内容（販促）'!D80="事業中止","事業中止",'⑥4.実施内容（販促）'!C80))</f>
        <v/>
      </c>
      <c r="D80" s="872" t="str">
        <f>IF('⑥4.実施内容（販促）'!B80="","",IF('⑥4.実施内容（販促）'!D80="事業中止","",'⑥4.実施内容（販促）'!E80))</f>
        <v/>
      </c>
      <c r="E80" s="872" t="str">
        <f>IF('⑥4.実施内容（販促）'!B80="","",IF('⑥4.実施内容（販促）'!D80="事業中止","",'⑥4.実施内容（販促）'!F80))</f>
        <v/>
      </c>
      <c r="F80" s="1856"/>
      <c r="G80" s="1856"/>
      <c r="H80" s="1856"/>
      <c r="I80" s="1856"/>
      <c r="J80" s="1857"/>
    </row>
    <row r="81" spans="2:10" ht="42" hidden="1" customHeight="1">
      <c r="B81" s="200" t="str">
        <f>IF('⑥4.実施内容（販促）'!B81="","",'⑥4.実施内容（販促）'!B81)</f>
        <v/>
      </c>
      <c r="C81" s="871" t="str">
        <f>IF('⑥4.実施内容（販促）'!B81="","",IF('⑥4.実施内容（販促）'!D81="事業中止","事業中止",'⑥4.実施内容（販促）'!C81))</f>
        <v/>
      </c>
      <c r="D81" s="872" t="str">
        <f>IF('⑥4.実施内容（販促）'!B81="","",IF('⑥4.実施内容（販促）'!D81="事業中止","",'⑥4.実施内容（販促）'!E81))</f>
        <v/>
      </c>
      <c r="E81" s="872" t="str">
        <f>IF('⑥4.実施内容（販促）'!B81="","",IF('⑥4.実施内容（販促）'!D81="事業中止","",'⑥4.実施内容（販促）'!F81))</f>
        <v/>
      </c>
      <c r="F81" s="1856"/>
      <c r="G81" s="1856"/>
      <c r="H81" s="1856"/>
      <c r="I81" s="1856"/>
      <c r="J81" s="1857"/>
    </row>
    <row r="82" spans="2:10" ht="42" hidden="1" customHeight="1">
      <c r="B82" s="200" t="str">
        <f>IF('⑥4.実施内容（販促）'!B82="","",'⑥4.実施内容（販促）'!B82)</f>
        <v/>
      </c>
      <c r="C82" s="871" t="str">
        <f>IF('⑥4.実施内容（販促）'!B82="","",IF('⑥4.実施内容（販促）'!D82="事業中止","事業中止",'⑥4.実施内容（販促）'!C82))</f>
        <v/>
      </c>
      <c r="D82" s="872" t="str">
        <f>IF('⑥4.実施内容（販促）'!B82="","",IF('⑥4.実施内容（販促）'!D82="事業中止","",'⑥4.実施内容（販促）'!E82))</f>
        <v/>
      </c>
      <c r="E82" s="872" t="str">
        <f>IF('⑥4.実施内容（販促）'!B82="","",IF('⑥4.実施内容（販促）'!D82="事業中止","",'⑥4.実施内容（販促）'!F82))</f>
        <v/>
      </c>
      <c r="F82" s="1856"/>
      <c r="G82" s="1856"/>
      <c r="H82" s="1856"/>
      <c r="I82" s="1856"/>
      <c r="J82" s="1857"/>
    </row>
    <row r="83" spans="2:10" ht="42" hidden="1" customHeight="1">
      <c r="B83" s="200" t="str">
        <f>IF('⑥4.実施内容（販促）'!B83="","",'⑥4.実施内容（販促）'!B83)</f>
        <v/>
      </c>
      <c r="C83" s="871" t="str">
        <f>IF('⑥4.実施内容（販促）'!B83="","",IF('⑥4.実施内容（販促）'!D83="事業中止","事業中止",'⑥4.実施内容（販促）'!C83))</f>
        <v/>
      </c>
      <c r="D83" s="872" t="str">
        <f>IF('⑥4.実施内容（販促）'!B83="","",IF('⑥4.実施内容（販促）'!D83="事業中止","",'⑥4.実施内容（販促）'!E83))</f>
        <v/>
      </c>
      <c r="E83" s="872" t="str">
        <f>IF('⑥4.実施内容（販促）'!B83="","",IF('⑥4.実施内容（販促）'!D83="事業中止","",'⑥4.実施内容（販促）'!F83))</f>
        <v/>
      </c>
      <c r="F83" s="1856"/>
      <c r="G83" s="1856"/>
      <c r="H83" s="1856"/>
      <c r="I83" s="1856"/>
      <c r="J83" s="1857"/>
    </row>
    <row r="84" spans="2:10" ht="42" hidden="1" customHeight="1" thickBot="1">
      <c r="B84" s="202" t="str">
        <f>IF('⑥4.実施内容（販促）'!B84="","",'⑥4.実施内容（販促）'!B84)</f>
        <v/>
      </c>
      <c r="C84" s="873" t="str">
        <f>IF('⑥4.実施内容（販促）'!B84="","",IF('⑥4.実施内容（販促）'!D84="事業中止","事業中止",'⑥4.実施内容（販促）'!C84))</f>
        <v/>
      </c>
      <c r="D84" s="874" t="str">
        <f>IF('⑥4.実施内容（販促）'!B84="","",IF('⑥4.実施内容（販促）'!D84="事業中止","",'⑥4.実施内容（販促）'!E84))</f>
        <v/>
      </c>
      <c r="E84" s="874" t="str">
        <f>IF('⑥4.実施内容（販促）'!B84="","",IF('⑥4.実施内容（販促）'!D84="事業中止","",'⑥4.実施内容（販促）'!F84))</f>
        <v/>
      </c>
      <c r="F84" s="1852"/>
      <c r="G84" s="1852"/>
      <c r="H84" s="1852"/>
      <c r="I84" s="1852"/>
      <c r="J84" s="1853"/>
    </row>
    <row r="85" spans="2:10" s="138" customFormat="1" ht="17.25" hidden="1" customHeight="1">
      <c r="B85" s="229"/>
      <c r="C85" s="162"/>
      <c r="F85" s="870"/>
      <c r="G85" s="870"/>
      <c r="H85" s="870"/>
      <c r="I85" s="870"/>
      <c r="J85" s="870"/>
    </row>
    <row r="86" spans="2:10" s="138" customFormat="1" ht="17.25" customHeight="1">
      <c r="B86" s="229"/>
      <c r="C86" s="162"/>
      <c r="F86" s="870"/>
      <c r="G86" s="870"/>
      <c r="H86" s="870"/>
      <c r="I86" s="870"/>
      <c r="J86" s="870"/>
    </row>
    <row r="87" spans="2:10" s="138" customFormat="1" ht="17.25" customHeight="1">
      <c r="B87" s="229"/>
      <c r="C87" s="162"/>
      <c r="F87" s="870"/>
      <c r="G87" s="870"/>
      <c r="H87" s="870"/>
      <c r="I87" s="870"/>
      <c r="J87" s="870"/>
    </row>
    <row r="88" spans="2:10" s="138" customFormat="1" ht="17.25" customHeight="1">
      <c r="B88" s="229"/>
      <c r="C88" s="162"/>
      <c r="F88" s="870"/>
      <c r="G88" s="870"/>
      <c r="H88" s="870"/>
      <c r="I88" s="870"/>
      <c r="J88" s="870"/>
    </row>
    <row r="89" spans="2:10">
      <c r="B89" s="161"/>
      <c r="C89" s="322"/>
    </row>
  </sheetData>
  <sheetProtection algorithmName="SHA-512" hashValue="RXvcPx0C1fnEFoF387YvZm5ubkYdfL/2wgckegKdkSGeHuBYuHE3UsFeYwnwp5K3B3T9+MILBRD/8xvFigGUZQ==" saltValue="LUI9jPlw9XUtzmeQxy50kQ==" spinCount="100000" sheet="1" scenarios="1" formatCells="0" formatColumns="0" formatRows="0"/>
  <mergeCells count="85">
    <mergeCell ref="F80:J80"/>
    <mergeCell ref="F81:J81"/>
    <mergeCell ref="F82:J82"/>
    <mergeCell ref="F83:J83"/>
    <mergeCell ref="F84:J84"/>
    <mergeCell ref="F75:J75"/>
    <mergeCell ref="F76:J76"/>
    <mergeCell ref="F77:J77"/>
    <mergeCell ref="F78:J78"/>
    <mergeCell ref="F79:J79"/>
    <mergeCell ref="F70:J70"/>
    <mergeCell ref="F71:J71"/>
    <mergeCell ref="F72:J72"/>
    <mergeCell ref="F73:J73"/>
    <mergeCell ref="F74:J74"/>
    <mergeCell ref="F65:J65"/>
    <mergeCell ref="F66:J66"/>
    <mergeCell ref="F67:J67"/>
    <mergeCell ref="F68:J68"/>
    <mergeCell ref="F69:J69"/>
    <mergeCell ref="F60:J60"/>
    <mergeCell ref="F61:J61"/>
    <mergeCell ref="F62:J62"/>
    <mergeCell ref="F63:J63"/>
    <mergeCell ref="F64:J64"/>
    <mergeCell ref="F55:J55"/>
    <mergeCell ref="F56:J56"/>
    <mergeCell ref="F57:J57"/>
    <mergeCell ref="F58:J58"/>
    <mergeCell ref="F59:J59"/>
    <mergeCell ref="F50:J50"/>
    <mergeCell ref="F51:J51"/>
    <mergeCell ref="F52:J52"/>
    <mergeCell ref="F53:J53"/>
    <mergeCell ref="F54:J54"/>
    <mergeCell ref="F45:J45"/>
    <mergeCell ref="F46:J46"/>
    <mergeCell ref="F47:J47"/>
    <mergeCell ref="F48:J48"/>
    <mergeCell ref="F49:J49"/>
    <mergeCell ref="F40:J40"/>
    <mergeCell ref="F41:J41"/>
    <mergeCell ref="F42:J42"/>
    <mergeCell ref="F43:J43"/>
    <mergeCell ref="F44:J44"/>
    <mergeCell ref="F35:J35"/>
    <mergeCell ref="F36:J36"/>
    <mergeCell ref="F37:J37"/>
    <mergeCell ref="F38:J38"/>
    <mergeCell ref="F39:J39"/>
    <mergeCell ref="F30:J30"/>
    <mergeCell ref="F31:J31"/>
    <mergeCell ref="F32:J32"/>
    <mergeCell ref="F33:J33"/>
    <mergeCell ref="F34:J34"/>
    <mergeCell ref="F25:J25"/>
    <mergeCell ref="F26:J26"/>
    <mergeCell ref="F27:J27"/>
    <mergeCell ref="F28:J28"/>
    <mergeCell ref="F29:J29"/>
    <mergeCell ref="F5:J5"/>
    <mergeCell ref="B3:B4"/>
    <mergeCell ref="C3:C4"/>
    <mergeCell ref="D3:D4"/>
    <mergeCell ref="E3:E4"/>
    <mergeCell ref="F3:J4"/>
    <mergeCell ref="F17:J17"/>
    <mergeCell ref="F6:J6"/>
    <mergeCell ref="F7:J7"/>
    <mergeCell ref="F8:J8"/>
    <mergeCell ref="F9:J9"/>
    <mergeCell ref="F10:J10"/>
    <mergeCell ref="F11:J11"/>
    <mergeCell ref="F12:J12"/>
    <mergeCell ref="F13:J13"/>
    <mergeCell ref="F14:J14"/>
    <mergeCell ref="F15:J15"/>
    <mergeCell ref="F16:J16"/>
    <mergeCell ref="F24:J24"/>
    <mergeCell ref="F18:J18"/>
    <mergeCell ref="F19:J19"/>
    <mergeCell ref="F20:J20"/>
    <mergeCell ref="F21:J21"/>
    <mergeCell ref="F22:J22"/>
    <mergeCell ref="F23:J23"/>
  </mergeCells>
  <phoneticPr fontId="1"/>
  <pageMargins left="0.59055118110236227" right="0.39370078740157483" top="0.74803149606299213" bottom="0.31496062992125984" header="0.31496062992125984" footer="0.15748031496062992"/>
  <pageSetup paperSize="9" scale="86" fitToHeight="0" orientation="landscape" r:id="rId1"/>
  <headerFooter>
    <oddHeader>&amp;L様式９（関係書類1）</oddHeader>
    <oddFooter xml:space="preserve">&amp;C&amp;"ＭＳ Ｐゴシック,標準"&amp;10&amp;P / &amp;N </oddFooter>
  </headerFooter>
  <rowBreaks count="1" manualBreakCount="1">
    <brk id="14" max="10" man="1"/>
  </rowBreaks>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R32"/>
  <sheetViews>
    <sheetView view="pageBreakPreview" zoomScaleNormal="100" zoomScaleSheetLayoutView="100" workbookViewId="0">
      <selection activeCell="B3" sqref="B3"/>
    </sheetView>
  </sheetViews>
  <sheetFormatPr defaultColWidth="9" defaultRowHeight="13.5"/>
  <cols>
    <col min="1" max="1" width="1.625" style="11" customWidth="1"/>
    <col min="2" max="7" width="10.625" style="11" customWidth="1"/>
    <col min="8" max="8" width="4.625" style="97" customWidth="1"/>
    <col min="9" max="14" width="10.625" style="11" customWidth="1"/>
    <col min="15" max="15" width="1.625" style="11" customWidth="1"/>
    <col min="16" max="16384" width="9" style="11"/>
  </cols>
  <sheetData>
    <row r="1" spans="2:18" ht="8.25" customHeight="1"/>
    <row r="2" spans="2:18" s="12" customFormat="1" ht="19.5" customHeight="1">
      <c r="B2" s="140" t="s">
        <v>937</v>
      </c>
      <c r="C2" s="98"/>
      <c r="D2" s="98"/>
      <c r="E2" s="98"/>
      <c r="F2" s="99"/>
      <c r="G2" s="99"/>
      <c r="H2" s="100"/>
      <c r="I2" s="99"/>
      <c r="J2" s="101"/>
      <c r="R2" s="96"/>
    </row>
    <row r="3" spans="2:18" s="12" customFormat="1" ht="19.5" customHeight="1" thickBot="1">
      <c r="B3" s="91" t="s">
        <v>935</v>
      </c>
      <c r="C3" s="102"/>
      <c r="D3" s="102"/>
      <c r="E3" s="102"/>
      <c r="F3" s="103"/>
      <c r="G3" s="102"/>
      <c r="H3" s="114"/>
      <c r="I3" s="104" t="s">
        <v>699</v>
      </c>
      <c r="J3" s="113"/>
      <c r="K3" s="113"/>
      <c r="L3" s="113"/>
      <c r="M3" s="113"/>
      <c r="N3" s="113"/>
    </row>
    <row r="4" spans="2:18" s="12" customFormat="1" ht="19.5" customHeight="1">
      <c r="B4" s="998"/>
      <c r="C4" s="999"/>
      <c r="D4" s="999"/>
      <c r="E4" s="999"/>
      <c r="F4" s="999"/>
      <c r="G4" s="1000"/>
      <c r="H4" s="105"/>
      <c r="I4" s="998"/>
      <c r="J4" s="999"/>
      <c r="K4" s="999"/>
      <c r="L4" s="999"/>
      <c r="M4" s="999"/>
      <c r="N4" s="1000"/>
    </row>
    <row r="5" spans="2:18" s="12" customFormat="1" ht="19.5" customHeight="1">
      <c r="B5" s="1001"/>
      <c r="C5" s="1002"/>
      <c r="D5" s="1002"/>
      <c r="E5" s="1002"/>
      <c r="F5" s="1002"/>
      <c r="G5" s="1003"/>
      <c r="H5" s="105"/>
      <c r="I5" s="1001"/>
      <c r="J5" s="1002"/>
      <c r="K5" s="1002"/>
      <c r="L5" s="1002"/>
      <c r="M5" s="1002"/>
      <c r="N5" s="1003"/>
    </row>
    <row r="6" spans="2:18" s="12" customFormat="1" ht="19.5" customHeight="1">
      <c r="B6" s="1001"/>
      <c r="C6" s="1002"/>
      <c r="D6" s="1002"/>
      <c r="E6" s="1002"/>
      <c r="F6" s="1002"/>
      <c r="G6" s="1003"/>
      <c r="H6" s="105"/>
      <c r="I6" s="1001"/>
      <c r="J6" s="1002"/>
      <c r="K6" s="1002"/>
      <c r="L6" s="1002"/>
      <c r="M6" s="1002"/>
      <c r="N6" s="1003"/>
    </row>
    <row r="7" spans="2:18" s="12" customFormat="1" ht="19.5" customHeight="1">
      <c r="B7" s="1001"/>
      <c r="C7" s="1002"/>
      <c r="D7" s="1002"/>
      <c r="E7" s="1002"/>
      <c r="F7" s="1002"/>
      <c r="G7" s="1003"/>
      <c r="H7" s="105"/>
      <c r="I7" s="1001"/>
      <c r="J7" s="1002"/>
      <c r="K7" s="1002"/>
      <c r="L7" s="1002"/>
      <c r="M7" s="1002"/>
      <c r="N7" s="1003"/>
    </row>
    <row r="8" spans="2:18" s="12" customFormat="1" ht="19.5" customHeight="1">
      <c r="B8" s="1001"/>
      <c r="C8" s="1002"/>
      <c r="D8" s="1002"/>
      <c r="E8" s="1002"/>
      <c r="F8" s="1002"/>
      <c r="G8" s="1003"/>
      <c r="H8" s="105"/>
      <c r="I8" s="1001"/>
      <c r="J8" s="1002"/>
      <c r="K8" s="1002"/>
      <c r="L8" s="1002"/>
      <c r="M8" s="1002"/>
      <c r="N8" s="1003"/>
    </row>
    <row r="9" spans="2:18" s="12" customFormat="1" ht="19.5" customHeight="1">
      <c r="B9" s="1001"/>
      <c r="C9" s="1002"/>
      <c r="D9" s="1002"/>
      <c r="E9" s="1002"/>
      <c r="F9" s="1002"/>
      <c r="G9" s="1003"/>
      <c r="H9" s="105"/>
      <c r="I9" s="1001"/>
      <c r="J9" s="1002"/>
      <c r="K9" s="1002"/>
      <c r="L9" s="1002"/>
      <c r="M9" s="1002"/>
      <c r="N9" s="1003"/>
    </row>
    <row r="10" spans="2:18" s="12" customFormat="1" ht="19.5" customHeight="1">
      <c r="B10" s="1001"/>
      <c r="C10" s="1002"/>
      <c r="D10" s="1002"/>
      <c r="E10" s="1002"/>
      <c r="F10" s="1002"/>
      <c r="G10" s="1003"/>
      <c r="H10" s="105"/>
      <c r="I10" s="1001"/>
      <c r="J10" s="1002"/>
      <c r="K10" s="1002"/>
      <c r="L10" s="1002"/>
      <c r="M10" s="1002"/>
      <c r="N10" s="1003"/>
    </row>
    <row r="11" spans="2:18" s="12" customFormat="1" ht="19.5" customHeight="1">
      <c r="B11" s="1001"/>
      <c r="C11" s="1002"/>
      <c r="D11" s="1002"/>
      <c r="E11" s="1002"/>
      <c r="F11" s="1002"/>
      <c r="G11" s="1003"/>
      <c r="H11" s="105"/>
      <c r="I11" s="1001"/>
      <c r="J11" s="1002"/>
      <c r="K11" s="1002"/>
      <c r="L11" s="1002"/>
      <c r="M11" s="1002"/>
      <c r="N11" s="1003"/>
    </row>
    <row r="12" spans="2:18" s="12" customFormat="1" ht="19.5" customHeight="1">
      <c r="B12" s="1001"/>
      <c r="C12" s="1002"/>
      <c r="D12" s="1002"/>
      <c r="E12" s="1002"/>
      <c r="F12" s="1002"/>
      <c r="G12" s="1003"/>
      <c r="H12" s="105"/>
      <c r="I12" s="1001"/>
      <c r="J12" s="1002"/>
      <c r="K12" s="1002"/>
      <c r="L12" s="1002"/>
      <c r="M12" s="1002"/>
      <c r="N12" s="1003"/>
    </row>
    <row r="13" spans="2:18" s="12" customFormat="1" ht="19.5" customHeight="1">
      <c r="B13" s="1001"/>
      <c r="C13" s="1002"/>
      <c r="D13" s="1002"/>
      <c r="E13" s="1002"/>
      <c r="F13" s="1002"/>
      <c r="G13" s="1003"/>
      <c r="H13" s="105"/>
      <c r="I13" s="1001"/>
      <c r="J13" s="1002"/>
      <c r="K13" s="1002"/>
      <c r="L13" s="1002"/>
      <c r="M13" s="1002"/>
      <c r="N13" s="1003"/>
    </row>
    <row r="14" spans="2:18" s="12" customFormat="1" ht="19.5" customHeight="1">
      <c r="B14" s="1001"/>
      <c r="C14" s="1002"/>
      <c r="D14" s="1002"/>
      <c r="E14" s="1002"/>
      <c r="F14" s="1002"/>
      <c r="G14" s="1003"/>
      <c r="H14" s="105"/>
      <c r="I14" s="1001"/>
      <c r="J14" s="1002"/>
      <c r="K14" s="1002"/>
      <c r="L14" s="1002"/>
      <c r="M14" s="1002"/>
      <c r="N14" s="1003"/>
    </row>
    <row r="15" spans="2:18" s="12" customFormat="1" ht="19.5" customHeight="1">
      <c r="B15" s="1001"/>
      <c r="C15" s="1002"/>
      <c r="D15" s="1002"/>
      <c r="E15" s="1002"/>
      <c r="F15" s="1002"/>
      <c r="G15" s="1003"/>
      <c r="H15" s="105"/>
      <c r="I15" s="1001"/>
      <c r="J15" s="1002"/>
      <c r="K15" s="1002"/>
      <c r="L15" s="1002"/>
      <c r="M15" s="1002"/>
      <c r="N15" s="1003"/>
    </row>
    <row r="16" spans="2:18" s="12" customFormat="1" ht="19.5" customHeight="1">
      <c r="B16" s="1001"/>
      <c r="C16" s="1002"/>
      <c r="D16" s="1002"/>
      <c r="E16" s="1002"/>
      <c r="F16" s="1002"/>
      <c r="G16" s="1003"/>
      <c r="H16" s="105"/>
      <c r="I16" s="1001"/>
      <c r="J16" s="1002"/>
      <c r="K16" s="1002"/>
      <c r="L16" s="1002"/>
      <c r="M16" s="1002"/>
      <c r="N16" s="1003"/>
    </row>
    <row r="17" spans="2:14" s="12" customFormat="1" ht="19.5" customHeight="1">
      <c r="B17" s="1001"/>
      <c r="C17" s="1002"/>
      <c r="D17" s="1002"/>
      <c r="E17" s="1002"/>
      <c r="F17" s="1002"/>
      <c r="G17" s="1003"/>
      <c r="H17" s="105"/>
      <c r="I17" s="1001"/>
      <c r="J17" s="1002"/>
      <c r="K17" s="1002"/>
      <c r="L17" s="1002"/>
      <c r="M17" s="1002"/>
      <c r="N17" s="1003"/>
    </row>
    <row r="18" spans="2:14" ht="19.5" customHeight="1">
      <c r="B18" s="1001"/>
      <c r="C18" s="1002"/>
      <c r="D18" s="1002"/>
      <c r="E18" s="1002"/>
      <c r="F18" s="1002"/>
      <c r="G18" s="1003"/>
      <c r="H18" s="114"/>
      <c r="I18" s="1001"/>
      <c r="J18" s="1002"/>
      <c r="K18" s="1002"/>
      <c r="L18" s="1002"/>
      <c r="M18" s="1002"/>
      <c r="N18" s="1003"/>
    </row>
    <row r="19" spans="2:14" ht="19.5" customHeight="1">
      <c r="B19" s="1001"/>
      <c r="C19" s="1002"/>
      <c r="D19" s="1002"/>
      <c r="E19" s="1002"/>
      <c r="F19" s="1002"/>
      <c r="G19" s="1003"/>
      <c r="H19" s="114"/>
      <c r="I19" s="1001"/>
      <c r="J19" s="1002"/>
      <c r="K19" s="1002"/>
      <c r="L19" s="1002"/>
      <c r="M19" s="1002"/>
      <c r="N19" s="1003"/>
    </row>
    <row r="20" spans="2:14" ht="19.5" customHeight="1">
      <c r="B20" s="1001"/>
      <c r="C20" s="1002"/>
      <c r="D20" s="1002"/>
      <c r="E20" s="1002"/>
      <c r="F20" s="1002"/>
      <c r="G20" s="1003"/>
      <c r="H20" s="114"/>
      <c r="I20" s="1001"/>
      <c r="J20" s="1002"/>
      <c r="K20" s="1002"/>
      <c r="L20" s="1002"/>
      <c r="M20" s="1002"/>
      <c r="N20" s="1003"/>
    </row>
    <row r="21" spans="2:14" ht="19.5" customHeight="1">
      <c r="B21" s="1001"/>
      <c r="C21" s="1002"/>
      <c r="D21" s="1002"/>
      <c r="E21" s="1002"/>
      <c r="F21" s="1002"/>
      <c r="G21" s="1003"/>
      <c r="H21" s="114"/>
      <c r="I21" s="1001"/>
      <c r="J21" s="1002"/>
      <c r="K21" s="1002"/>
      <c r="L21" s="1002"/>
      <c r="M21" s="1002"/>
      <c r="N21" s="1003"/>
    </row>
    <row r="22" spans="2:14" ht="19.5" customHeight="1">
      <c r="B22" s="1001"/>
      <c r="C22" s="1002"/>
      <c r="D22" s="1002"/>
      <c r="E22" s="1002"/>
      <c r="F22" s="1002"/>
      <c r="G22" s="1003"/>
      <c r="H22" s="114"/>
      <c r="I22" s="1001"/>
      <c r="J22" s="1002"/>
      <c r="K22" s="1002"/>
      <c r="L22" s="1002"/>
      <c r="M22" s="1002"/>
      <c r="N22" s="1003"/>
    </row>
    <row r="23" spans="2:14" ht="19.5" customHeight="1">
      <c r="B23" s="1001"/>
      <c r="C23" s="1002"/>
      <c r="D23" s="1002"/>
      <c r="E23" s="1002"/>
      <c r="F23" s="1002"/>
      <c r="G23" s="1003"/>
      <c r="H23" s="114"/>
      <c r="I23" s="1001"/>
      <c r="J23" s="1002"/>
      <c r="K23" s="1002"/>
      <c r="L23" s="1002"/>
      <c r="M23" s="1002"/>
      <c r="N23" s="1003"/>
    </row>
    <row r="24" spans="2:14" ht="19.5" customHeight="1">
      <c r="B24" s="1001"/>
      <c r="C24" s="1002"/>
      <c r="D24" s="1002"/>
      <c r="E24" s="1002"/>
      <c r="F24" s="1002"/>
      <c r="G24" s="1003"/>
      <c r="H24" s="114"/>
      <c r="I24" s="1001"/>
      <c r="J24" s="1002"/>
      <c r="K24" s="1002"/>
      <c r="L24" s="1002"/>
      <c r="M24" s="1002"/>
      <c r="N24" s="1003"/>
    </row>
    <row r="25" spans="2:14" ht="19.5" customHeight="1">
      <c r="B25" s="1001"/>
      <c r="C25" s="1002"/>
      <c r="D25" s="1002"/>
      <c r="E25" s="1002"/>
      <c r="F25" s="1002"/>
      <c r="G25" s="1003"/>
      <c r="H25" s="114"/>
      <c r="I25" s="1001"/>
      <c r="J25" s="1002"/>
      <c r="K25" s="1002"/>
      <c r="L25" s="1002"/>
      <c r="M25" s="1002"/>
      <c r="N25" s="1003"/>
    </row>
    <row r="26" spans="2:14" ht="19.5" customHeight="1">
      <c r="B26" s="1001"/>
      <c r="C26" s="1002"/>
      <c r="D26" s="1002"/>
      <c r="E26" s="1002"/>
      <c r="F26" s="1002"/>
      <c r="G26" s="1003"/>
      <c r="H26" s="114"/>
      <c r="I26" s="1001"/>
      <c r="J26" s="1002"/>
      <c r="K26" s="1002"/>
      <c r="L26" s="1002"/>
      <c r="M26" s="1002"/>
      <c r="N26" s="1003"/>
    </row>
    <row r="27" spans="2:14" ht="19.5" customHeight="1">
      <c r="B27" s="1001"/>
      <c r="C27" s="1002"/>
      <c r="D27" s="1002"/>
      <c r="E27" s="1002"/>
      <c r="F27" s="1002"/>
      <c r="G27" s="1003"/>
      <c r="H27" s="114"/>
      <c r="I27" s="1001"/>
      <c r="J27" s="1002"/>
      <c r="K27" s="1002"/>
      <c r="L27" s="1002"/>
      <c r="M27" s="1002"/>
      <c r="N27" s="1003"/>
    </row>
    <row r="28" spans="2:14" ht="19.5" customHeight="1">
      <c r="B28" s="1001"/>
      <c r="C28" s="1002"/>
      <c r="D28" s="1002"/>
      <c r="E28" s="1002"/>
      <c r="F28" s="1002"/>
      <c r="G28" s="1003"/>
      <c r="H28" s="114"/>
      <c r="I28" s="1001"/>
      <c r="J28" s="1002"/>
      <c r="K28" s="1002"/>
      <c r="L28" s="1002"/>
      <c r="M28" s="1002"/>
      <c r="N28" s="1003"/>
    </row>
    <row r="29" spans="2:14" ht="15" customHeight="1" thickBot="1">
      <c r="B29" s="1004"/>
      <c r="C29" s="1005"/>
      <c r="D29" s="1005"/>
      <c r="E29" s="1005"/>
      <c r="F29" s="1005"/>
      <c r="G29" s="1006"/>
      <c r="H29" s="114"/>
      <c r="I29" s="1004"/>
      <c r="J29" s="1005"/>
      <c r="K29" s="1005"/>
      <c r="L29" s="1005"/>
      <c r="M29" s="1005"/>
      <c r="N29" s="1006"/>
    </row>
    <row r="30" spans="2:14" ht="9" customHeight="1">
      <c r="B30" s="106"/>
      <c r="C30" s="106"/>
      <c r="D30" s="106"/>
      <c r="E30" s="106"/>
      <c r="F30" s="106"/>
      <c r="G30" s="106"/>
      <c r="H30" s="107"/>
      <c r="I30" s="106"/>
      <c r="J30" s="106"/>
      <c r="K30" s="106"/>
      <c r="L30" s="106"/>
      <c r="M30" s="106"/>
      <c r="N30" s="106"/>
    </row>
    <row r="31" spans="2:14" ht="21.2" customHeight="1">
      <c r="B31" s="108"/>
      <c r="C31" s="108"/>
      <c r="D31" s="108"/>
      <c r="E31" s="108"/>
      <c r="F31" s="108"/>
      <c r="G31" s="108"/>
      <c r="H31" s="109"/>
      <c r="I31" s="108"/>
      <c r="J31" s="110"/>
    </row>
    <row r="32" spans="2:14" ht="18.75" customHeight="1"/>
  </sheetData>
  <phoneticPr fontId="1"/>
  <pageMargins left="0.59055118110236227" right="0.39370078740157483" top="0.74803149606299213" bottom="0.43307086614173229" header="0.31496062992125984" footer="0.15748031496062992"/>
  <pageSetup paperSize="9" scale="93" orientation="landscape" r:id="rId1"/>
  <headerFooter>
    <oddHeader>&amp;L様式９（関係書類1）</oddHeader>
    <oddFooter xml:space="preserve">&amp;C&amp;"ＭＳ Ｐゴシック,標準"&amp;10&amp;P / &amp;N </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Q90"/>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3.25" style="139" customWidth="1"/>
    <col min="4" max="5" width="12.625" style="139" customWidth="1"/>
    <col min="6" max="12" width="12.125" style="139" customWidth="1"/>
    <col min="13" max="13" width="1.625" style="139" customWidth="1"/>
    <col min="14" max="16384" width="9" style="139"/>
  </cols>
  <sheetData>
    <row r="1" spans="1:17" ht="8.25" customHeight="1">
      <c r="C1" s="217"/>
      <c r="D1" s="217"/>
      <c r="E1" s="217"/>
      <c r="F1" s="217"/>
      <c r="G1" s="217"/>
      <c r="H1" s="217"/>
      <c r="I1" s="217"/>
      <c r="J1" s="217"/>
      <c r="K1" s="217"/>
      <c r="L1" s="217"/>
    </row>
    <row r="2" spans="1:17" ht="16.5" customHeight="1" thickBot="1">
      <c r="B2" s="170" t="s">
        <v>648</v>
      </c>
      <c r="D2" s="218"/>
      <c r="E2" s="218"/>
      <c r="F2" s="218"/>
      <c r="G2" s="175"/>
      <c r="H2" s="175"/>
      <c r="I2" s="218"/>
      <c r="J2" s="175"/>
      <c r="K2" s="877"/>
      <c r="L2" s="175" t="s">
        <v>604</v>
      </c>
      <c r="M2" s="218"/>
      <c r="P2" s="218"/>
      <c r="Q2" s="175"/>
    </row>
    <row r="3" spans="1:17" ht="19.5" customHeight="1">
      <c r="A3" s="139" t="s">
        <v>371</v>
      </c>
      <c r="B3" s="1261" t="s">
        <v>101</v>
      </c>
      <c r="C3" s="1420" t="s">
        <v>102</v>
      </c>
      <c r="D3" s="1420" t="s">
        <v>377</v>
      </c>
      <c r="E3" s="1420" t="s">
        <v>616</v>
      </c>
      <c r="F3" s="1840" t="s">
        <v>482</v>
      </c>
      <c r="G3" s="1416" t="s">
        <v>374</v>
      </c>
      <c r="H3" s="1860"/>
      <c r="I3" s="1416" t="s">
        <v>617</v>
      </c>
      <c r="J3" s="1860"/>
      <c r="K3" s="1416" t="s">
        <v>618</v>
      </c>
      <c r="L3" s="1860"/>
    </row>
    <row r="4" spans="1:17" ht="27.75" customHeight="1" thickBot="1">
      <c r="B4" s="1862"/>
      <c r="C4" s="1861"/>
      <c r="D4" s="1861"/>
      <c r="E4" s="1861"/>
      <c r="F4" s="1863"/>
      <c r="G4" s="878" t="s">
        <v>619</v>
      </c>
      <c r="H4" s="879" t="s">
        <v>620</v>
      </c>
      <c r="I4" s="878" t="s">
        <v>619</v>
      </c>
      <c r="J4" s="879" t="s">
        <v>620</v>
      </c>
      <c r="K4" s="878" t="s">
        <v>619</v>
      </c>
      <c r="L4" s="879" t="s">
        <v>620</v>
      </c>
    </row>
    <row r="5" spans="1:17" ht="45" customHeight="1" thickBot="1">
      <c r="B5" s="880"/>
      <c r="C5" s="881" t="s">
        <v>146</v>
      </c>
      <c r="D5" s="882"/>
      <c r="E5" s="882"/>
      <c r="F5" s="886" t="str">
        <f t="shared" ref="F5:L5" si="0">IF(SUM(F6:F85)=0,"",SUM(F6:F85))</f>
        <v/>
      </c>
      <c r="G5" s="887" t="str">
        <f t="shared" si="0"/>
        <v/>
      </c>
      <c r="H5" s="888" t="str">
        <f t="shared" si="0"/>
        <v/>
      </c>
      <c r="I5" s="889" t="str">
        <f t="shared" si="0"/>
        <v/>
      </c>
      <c r="J5" s="890" t="str">
        <f t="shared" si="0"/>
        <v/>
      </c>
      <c r="K5" s="908" t="str">
        <f t="shared" si="0"/>
        <v/>
      </c>
      <c r="L5" s="890" t="str">
        <f t="shared" si="0"/>
        <v/>
      </c>
    </row>
    <row r="6" spans="1:17" ht="45" customHeight="1" thickTop="1">
      <c r="B6" s="204" t="str">
        <f>IF('⑥6.成果報告（PR）'!B7="","",'⑥6.成果報告（PR）'!B7)</f>
        <v/>
      </c>
      <c r="C6" s="891" t="str">
        <f>IF('⑥6.成果報告（PR）'!C7="","",'⑥6.成果報告（PR）'!C7)</f>
        <v/>
      </c>
      <c r="D6" s="892" t="str">
        <f>IF('⑥6.成果報告（PR）'!D7="","",'⑥6.成果報告（PR）'!D7)</f>
        <v/>
      </c>
      <c r="E6" s="892" t="str">
        <f>IF('⑥6.成果報告（PR）'!E7="","",'⑥6.成果報告（PR）'!E7)</f>
        <v/>
      </c>
      <c r="F6" s="893" t="str">
        <f>IF('⑥6.成果報告（PR）'!F7="","",'⑥6.成果報告（PR）'!F7)</f>
        <v/>
      </c>
      <c r="G6" s="894" t="str">
        <f>IF(B6="","",'⑧1.活動計画変更（PR）'!Q6)</f>
        <v/>
      </c>
      <c r="H6" s="895" t="str">
        <f>IF('⑥6.成果報告（PR）'!G7="","",'⑥6.成果報告（PR）'!G7)</f>
        <v/>
      </c>
      <c r="I6" s="896" t="str">
        <f>IF('⑥6.成果報告（PR）'!H7="","",'⑥6.成果報告（PR）'!H7)</f>
        <v/>
      </c>
      <c r="J6" s="883"/>
      <c r="K6" s="909" t="str">
        <f>IF('⑥6.成果報告（PR）'!I7="","",'⑥6.成果報告（PR）'!I7)</f>
        <v/>
      </c>
      <c r="L6" s="883"/>
    </row>
    <row r="7" spans="1:17" ht="45" customHeight="1">
      <c r="B7" s="204" t="str">
        <f>IF('⑥6.成果報告（PR）'!B9="","",'⑥6.成果報告（PR）'!B9)</f>
        <v/>
      </c>
      <c r="C7" s="897" t="str">
        <f>IF('⑥6.成果報告（PR）'!C9="","",'⑥6.成果報告（PR）'!C9)</f>
        <v/>
      </c>
      <c r="D7" s="898" t="str">
        <f>IF('⑥6.成果報告（PR）'!D9="","",'⑥6.成果報告（PR）'!D9)</f>
        <v/>
      </c>
      <c r="E7" s="898" t="str">
        <f>IF('⑥6.成果報告（PR）'!E9="","",'⑥6.成果報告（PR）'!E9)</f>
        <v/>
      </c>
      <c r="F7" s="854" t="str">
        <f>IF('⑥6.成果報告（PR）'!F9="","",'⑥6.成果報告（PR）'!F9)</f>
        <v/>
      </c>
      <c r="G7" s="899" t="str">
        <f>IF(B7="","",'⑧1.活動計画変更（PR）'!Q8)</f>
        <v/>
      </c>
      <c r="H7" s="900" t="str">
        <f>IF('⑥6.成果報告（PR）'!G9="","",'⑥6.成果報告（PR）'!G9)</f>
        <v/>
      </c>
      <c r="I7" s="901" t="str">
        <f>IF('⑥6.成果報告（PR）'!H9="","",'⑥6.成果報告（PR）'!H9)</f>
        <v/>
      </c>
      <c r="J7" s="884"/>
      <c r="K7" s="910" t="str">
        <f>IF('⑥6.成果報告（PR）'!I9="","",'⑥6.成果報告（PR）'!I9)</f>
        <v/>
      </c>
      <c r="L7" s="884"/>
    </row>
    <row r="8" spans="1:17" ht="45" customHeight="1">
      <c r="B8" s="204" t="str">
        <f>IF('⑥6.成果報告（PR）'!B11="","",'⑥6.成果報告（PR）'!B11)</f>
        <v/>
      </c>
      <c r="C8" s="897" t="str">
        <f>IF('⑥6.成果報告（PR）'!C11="","",'⑥6.成果報告（PR）'!C11)</f>
        <v/>
      </c>
      <c r="D8" s="898" t="str">
        <f>IF('⑥6.成果報告（PR）'!D11="","",'⑥6.成果報告（PR）'!D11)</f>
        <v/>
      </c>
      <c r="E8" s="898" t="str">
        <f>IF('⑥6.成果報告（PR）'!E11="","",'⑥6.成果報告（PR）'!E11)</f>
        <v/>
      </c>
      <c r="F8" s="854" t="str">
        <f>IF('⑥6.成果報告（PR）'!F11="","",'⑥6.成果報告（PR）'!F11)</f>
        <v/>
      </c>
      <c r="G8" s="899" t="str">
        <f>IF(B8="","",'⑧1.活動計画変更（PR）'!Q10)</f>
        <v/>
      </c>
      <c r="H8" s="900" t="str">
        <f>IF('⑥6.成果報告（PR）'!G11="","",'⑥6.成果報告（PR）'!G11)</f>
        <v/>
      </c>
      <c r="I8" s="901" t="str">
        <f>IF('⑥6.成果報告（PR）'!H11="","",'⑥6.成果報告（PR）'!H11)</f>
        <v/>
      </c>
      <c r="J8" s="884"/>
      <c r="K8" s="910" t="str">
        <f>IF('⑥6.成果報告（PR）'!I11="","",'⑥6.成果報告（PR）'!I11)</f>
        <v/>
      </c>
      <c r="L8" s="884"/>
    </row>
    <row r="9" spans="1:17" ht="45" customHeight="1">
      <c r="B9" s="204" t="str">
        <f>IF('⑥6.成果報告（PR）'!B13="","",'⑥6.成果報告（PR）'!B13)</f>
        <v/>
      </c>
      <c r="C9" s="897" t="str">
        <f>IF('⑥6.成果報告（PR）'!C13="","",'⑥6.成果報告（PR）'!C13)</f>
        <v/>
      </c>
      <c r="D9" s="898" t="str">
        <f>IF('⑥6.成果報告（PR）'!D13="","",'⑥6.成果報告（PR）'!D13)</f>
        <v/>
      </c>
      <c r="E9" s="898" t="str">
        <f>IF('⑥6.成果報告（PR）'!E13="","",'⑥6.成果報告（PR）'!E13)</f>
        <v/>
      </c>
      <c r="F9" s="854" t="str">
        <f>IF('⑥6.成果報告（PR）'!F13="","",'⑥6.成果報告（PR）'!F13)</f>
        <v/>
      </c>
      <c r="G9" s="899" t="str">
        <f>IF(B9="","",'⑧1.活動計画変更（PR）'!Q12)</f>
        <v/>
      </c>
      <c r="H9" s="900" t="str">
        <f>IF('⑥6.成果報告（PR）'!G13="","",'⑥6.成果報告（PR）'!G13)</f>
        <v/>
      </c>
      <c r="I9" s="901" t="str">
        <f>IF('⑥6.成果報告（PR）'!H13="","",'⑥6.成果報告（PR）'!H13)</f>
        <v/>
      </c>
      <c r="J9" s="884"/>
      <c r="K9" s="910" t="str">
        <f>IF('⑥6.成果報告（PR）'!I13="","",'⑥6.成果報告（PR）'!I13)</f>
        <v/>
      </c>
      <c r="L9" s="884"/>
    </row>
    <row r="10" spans="1:17" ht="45" customHeight="1">
      <c r="B10" s="204" t="str">
        <f>IF('⑥6.成果報告（PR）'!B15="","",'⑥6.成果報告（PR）'!B15)</f>
        <v/>
      </c>
      <c r="C10" s="897" t="str">
        <f>IF('⑥6.成果報告（PR）'!C15="","",'⑥6.成果報告（PR）'!C15)</f>
        <v/>
      </c>
      <c r="D10" s="898" t="str">
        <f>IF('⑥6.成果報告（PR）'!D15="","",'⑥6.成果報告（PR）'!D15)</f>
        <v/>
      </c>
      <c r="E10" s="898" t="str">
        <f>IF('⑥6.成果報告（PR）'!E15="","",'⑥6.成果報告（PR）'!E15)</f>
        <v/>
      </c>
      <c r="F10" s="854" t="str">
        <f>IF('⑥6.成果報告（PR）'!F15="","",'⑥6.成果報告（PR）'!F15)</f>
        <v/>
      </c>
      <c r="G10" s="899" t="str">
        <f>IF(B10="","",'⑧1.活動計画変更（PR）'!Q14)</f>
        <v/>
      </c>
      <c r="H10" s="900" t="str">
        <f>IF('⑥6.成果報告（PR）'!G15="","",'⑥6.成果報告（PR）'!G15)</f>
        <v/>
      </c>
      <c r="I10" s="901" t="str">
        <f>IF('⑥6.成果報告（PR）'!H15="","",'⑥6.成果報告（PR）'!H15)</f>
        <v/>
      </c>
      <c r="J10" s="884"/>
      <c r="K10" s="910" t="str">
        <f>IF('⑥6.成果報告（PR）'!I15="","",'⑥6.成果報告（PR）'!I15)</f>
        <v/>
      </c>
      <c r="L10" s="884"/>
    </row>
    <row r="11" spans="1:17" ht="45" customHeight="1">
      <c r="B11" s="204" t="str">
        <f>IF('⑥6.成果報告（PR）'!B17="","",'⑥6.成果報告（PR）'!B17)</f>
        <v/>
      </c>
      <c r="C11" s="897" t="str">
        <f>IF('⑥6.成果報告（PR）'!C17="","",'⑥6.成果報告（PR）'!C17)</f>
        <v/>
      </c>
      <c r="D11" s="898" t="str">
        <f>IF('⑥6.成果報告（PR）'!D17="","",'⑥6.成果報告（PR）'!D17)</f>
        <v/>
      </c>
      <c r="E11" s="898" t="str">
        <f>IF('⑥6.成果報告（PR）'!E17="","",'⑥6.成果報告（PR）'!E17)</f>
        <v/>
      </c>
      <c r="F11" s="854" t="str">
        <f>IF('⑥6.成果報告（PR）'!F17="","",'⑥6.成果報告（PR）'!F17)</f>
        <v/>
      </c>
      <c r="G11" s="899" t="str">
        <f>IF(B11="","",'⑧1.活動計画変更（PR）'!Q16)</f>
        <v/>
      </c>
      <c r="H11" s="900" t="str">
        <f>IF('⑥6.成果報告（PR）'!G17="","",'⑥6.成果報告（PR）'!G17)</f>
        <v/>
      </c>
      <c r="I11" s="901" t="str">
        <f>IF('⑥6.成果報告（PR）'!H17="","",'⑥6.成果報告（PR）'!H17)</f>
        <v/>
      </c>
      <c r="J11" s="884"/>
      <c r="K11" s="910" t="str">
        <f>IF('⑥6.成果報告（PR）'!I17="","",'⑥6.成果報告（PR）'!I17)</f>
        <v/>
      </c>
      <c r="L11" s="884"/>
    </row>
    <row r="12" spans="1:17" ht="45" customHeight="1">
      <c r="B12" s="204" t="str">
        <f>IF('⑥6.成果報告（PR）'!B19="","",'⑥6.成果報告（PR）'!B19)</f>
        <v/>
      </c>
      <c r="C12" s="897" t="str">
        <f>IF('⑥6.成果報告（PR）'!C19="","",'⑥6.成果報告（PR）'!C19)</f>
        <v/>
      </c>
      <c r="D12" s="898" t="str">
        <f>IF('⑥6.成果報告（PR）'!D19="","",'⑥6.成果報告（PR）'!D19)</f>
        <v/>
      </c>
      <c r="E12" s="898" t="str">
        <f>IF('⑥6.成果報告（PR）'!E19="","",'⑥6.成果報告（PR）'!E19)</f>
        <v/>
      </c>
      <c r="F12" s="854" t="str">
        <f>IF('⑥6.成果報告（PR）'!F19="","",'⑥6.成果報告（PR）'!F19)</f>
        <v/>
      </c>
      <c r="G12" s="899" t="str">
        <f>IF(B12="","",'⑧1.活動計画変更（PR）'!Q18)</f>
        <v/>
      </c>
      <c r="H12" s="900" t="str">
        <f>IF('⑥6.成果報告（PR）'!G19="","",'⑥6.成果報告（PR）'!G19)</f>
        <v/>
      </c>
      <c r="I12" s="901" t="str">
        <f>IF('⑥6.成果報告（PR）'!H19="","",'⑥6.成果報告（PR）'!H19)</f>
        <v/>
      </c>
      <c r="J12" s="884"/>
      <c r="K12" s="910" t="str">
        <f>IF('⑥6.成果報告（PR）'!I19="","",'⑥6.成果報告（PR）'!I19)</f>
        <v/>
      </c>
      <c r="L12" s="884"/>
    </row>
    <row r="13" spans="1:17" ht="45" customHeight="1">
      <c r="B13" s="204" t="str">
        <f>IF('⑥6.成果報告（PR）'!B21="","",'⑥6.成果報告（PR）'!B21)</f>
        <v/>
      </c>
      <c r="C13" s="897" t="str">
        <f>IF('⑥6.成果報告（PR）'!C21="","",'⑥6.成果報告（PR）'!C21)</f>
        <v/>
      </c>
      <c r="D13" s="898" t="str">
        <f>IF('⑥6.成果報告（PR）'!D21="","",'⑥6.成果報告（PR）'!D21)</f>
        <v/>
      </c>
      <c r="E13" s="898" t="str">
        <f>IF('⑥6.成果報告（PR）'!E21="","",'⑥6.成果報告（PR）'!E21)</f>
        <v/>
      </c>
      <c r="F13" s="854" t="str">
        <f>IF('⑥6.成果報告（PR）'!F21="","",'⑥6.成果報告（PR）'!F21)</f>
        <v/>
      </c>
      <c r="G13" s="899" t="str">
        <f>IF(B13="","",'⑧1.活動計画変更（PR）'!Q20)</f>
        <v/>
      </c>
      <c r="H13" s="900" t="str">
        <f>IF('⑥6.成果報告（PR）'!G21="","",'⑥6.成果報告（PR）'!G21)</f>
        <v/>
      </c>
      <c r="I13" s="901" t="str">
        <f>IF('⑥6.成果報告（PR）'!H21="","",'⑥6.成果報告（PR）'!H21)</f>
        <v/>
      </c>
      <c r="J13" s="884"/>
      <c r="K13" s="910" t="str">
        <f>IF('⑥6.成果報告（PR）'!I21="","",'⑥6.成果報告（PR）'!I21)</f>
        <v/>
      </c>
      <c r="L13" s="884"/>
    </row>
    <row r="14" spans="1:17" ht="45" customHeight="1">
      <c r="B14" s="204" t="str">
        <f>IF('⑥6.成果報告（PR）'!B23="","",'⑥6.成果報告（PR）'!B23)</f>
        <v/>
      </c>
      <c r="C14" s="897" t="str">
        <f>IF('⑥6.成果報告（PR）'!C23="","",'⑥6.成果報告（PR）'!C23)</f>
        <v/>
      </c>
      <c r="D14" s="898" t="str">
        <f>IF('⑥6.成果報告（PR）'!D23="","",'⑥6.成果報告（PR）'!D23)</f>
        <v/>
      </c>
      <c r="E14" s="898" t="str">
        <f>IF('⑥6.成果報告（PR）'!E23="","",'⑥6.成果報告（PR）'!E23)</f>
        <v/>
      </c>
      <c r="F14" s="854" t="str">
        <f>IF('⑥6.成果報告（PR）'!F23="","",'⑥6.成果報告（PR）'!F23)</f>
        <v/>
      </c>
      <c r="G14" s="899" t="str">
        <f>IF(B14="","",'⑧1.活動計画変更（PR）'!Q22)</f>
        <v/>
      </c>
      <c r="H14" s="900" t="str">
        <f>IF('⑥6.成果報告（PR）'!G23="","",'⑥6.成果報告（PR）'!G23)</f>
        <v/>
      </c>
      <c r="I14" s="901" t="str">
        <f>IF('⑥6.成果報告（PR）'!H23="","",'⑥6.成果報告（PR）'!H23)</f>
        <v/>
      </c>
      <c r="J14" s="884"/>
      <c r="K14" s="910" t="str">
        <f>IF('⑥6.成果報告（PR）'!I23="","",'⑥6.成果報告（PR）'!I23)</f>
        <v/>
      </c>
      <c r="L14" s="884"/>
    </row>
    <row r="15" spans="1:17" ht="45" customHeight="1" thickBot="1">
      <c r="B15" s="202" t="str">
        <f>IF('⑥6.成果報告（PR）'!B25="","",'⑥6.成果報告（PR）'!B25)</f>
        <v/>
      </c>
      <c r="C15" s="902" t="str">
        <f>IF('⑥6.成果報告（PR）'!C25="","",'⑥6.成果報告（PR）'!C25)</f>
        <v/>
      </c>
      <c r="D15" s="903" t="str">
        <f>IF('⑥6.成果報告（PR）'!D25="","",'⑥6.成果報告（PR）'!D25)</f>
        <v/>
      </c>
      <c r="E15" s="903" t="str">
        <f>IF('⑥6.成果報告（PR）'!E25="","",'⑥6.成果報告（PR）'!E25)</f>
        <v/>
      </c>
      <c r="F15" s="904" t="str">
        <f>IF('⑥6.成果報告（PR）'!F25="","",'⑥6.成果報告（PR）'!F25)</f>
        <v/>
      </c>
      <c r="G15" s="905" t="str">
        <f>IF(B15="","",'⑧1.活動計画変更（PR）'!Q24)</f>
        <v/>
      </c>
      <c r="H15" s="906" t="str">
        <f>IF('⑥6.成果報告（PR）'!G25="","",'⑥6.成果報告（PR）'!G25)</f>
        <v/>
      </c>
      <c r="I15" s="907" t="str">
        <f>IF('⑥6.成果報告（PR）'!H25="","",'⑥6.成果報告（PR）'!H25)</f>
        <v/>
      </c>
      <c r="J15" s="885"/>
      <c r="K15" s="911" t="str">
        <f>IF('⑥6.成果報告（PR）'!I25="","",'⑥6.成果報告（PR）'!I25)</f>
        <v/>
      </c>
      <c r="L15" s="885"/>
    </row>
    <row r="16" spans="1:17" ht="45" customHeight="1">
      <c r="B16" s="204" t="str">
        <f>IF('⑥6.成果報告（PR）'!B27="","",'⑥6.成果報告（PR）'!B27)</f>
        <v/>
      </c>
      <c r="C16" s="891" t="str">
        <f>IF('⑥6.成果報告（PR）'!C27="","",'⑥6.成果報告（PR）'!C27)</f>
        <v/>
      </c>
      <c r="D16" s="892" t="str">
        <f>IF('⑥6.成果報告（PR）'!D27="","",'⑥6.成果報告（PR）'!D27)</f>
        <v/>
      </c>
      <c r="E16" s="892" t="str">
        <f>IF('⑥6.成果報告（PR）'!E27="","",'⑥6.成果報告（PR）'!E27)</f>
        <v/>
      </c>
      <c r="F16" s="893" t="str">
        <f>IF('⑥6.成果報告（PR）'!F27="","",'⑥6.成果報告（PR）'!F27)</f>
        <v/>
      </c>
      <c r="G16" s="894" t="str">
        <f>IF(B16="","",'⑧1.活動計画変更（PR）'!Q26)</f>
        <v/>
      </c>
      <c r="H16" s="895" t="str">
        <f>IF('⑥6.成果報告（PR）'!G27="","",'⑥6.成果報告（PR）'!G27)</f>
        <v/>
      </c>
      <c r="I16" s="896" t="str">
        <f>IF('⑥6.成果報告（PR）'!H27="","",'⑥6.成果報告（PR）'!H27)</f>
        <v/>
      </c>
      <c r="J16" s="883"/>
      <c r="K16" s="909" t="str">
        <f>IF('⑥6.成果報告（PR）'!I27="","",'⑥6.成果報告（PR）'!I27)</f>
        <v/>
      </c>
      <c r="L16" s="883"/>
    </row>
    <row r="17" spans="1:12" ht="45" customHeight="1">
      <c r="B17" s="204" t="str">
        <f>IF('⑥6.成果報告（PR）'!B29="","",'⑥6.成果報告（PR）'!B29)</f>
        <v/>
      </c>
      <c r="C17" s="897" t="str">
        <f>IF('⑥6.成果報告（PR）'!C29="","",'⑥6.成果報告（PR）'!C29)</f>
        <v/>
      </c>
      <c r="D17" s="898" t="str">
        <f>IF('⑥6.成果報告（PR）'!D29="","",'⑥6.成果報告（PR）'!D29)</f>
        <v/>
      </c>
      <c r="E17" s="898" t="str">
        <f>IF('⑥6.成果報告（PR）'!E29="","",'⑥6.成果報告（PR）'!E29)</f>
        <v/>
      </c>
      <c r="F17" s="854" t="str">
        <f>IF('⑥6.成果報告（PR）'!F29="","",'⑥6.成果報告（PR）'!F29)</f>
        <v/>
      </c>
      <c r="G17" s="899" t="str">
        <f>IF(B17="","",'⑧1.活動計画変更（PR）'!Q28)</f>
        <v/>
      </c>
      <c r="H17" s="900" t="str">
        <f>IF('⑥6.成果報告（PR）'!G29="","",'⑥6.成果報告（PR）'!G29)</f>
        <v/>
      </c>
      <c r="I17" s="901" t="str">
        <f>IF('⑥6.成果報告（PR）'!H29="","",'⑥6.成果報告（PR）'!H29)</f>
        <v/>
      </c>
      <c r="J17" s="884"/>
      <c r="K17" s="910" t="str">
        <f>IF('⑥6.成果報告（PR）'!I29="","",'⑥6.成果報告（PR）'!I29)</f>
        <v/>
      </c>
      <c r="L17" s="884"/>
    </row>
    <row r="18" spans="1:12" ht="45" customHeight="1">
      <c r="B18" s="204" t="str">
        <f>IF('⑥6.成果報告（PR）'!B31="","",'⑥6.成果報告（PR）'!B31)</f>
        <v/>
      </c>
      <c r="C18" s="897" t="str">
        <f>IF('⑥6.成果報告（PR）'!C31="","",'⑥6.成果報告（PR）'!C31)</f>
        <v/>
      </c>
      <c r="D18" s="898" t="str">
        <f>IF('⑥6.成果報告（PR）'!D31="","",'⑥6.成果報告（PR）'!D31)</f>
        <v/>
      </c>
      <c r="E18" s="898" t="str">
        <f>IF('⑥6.成果報告（PR）'!E31="","",'⑥6.成果報告（PR）'!E31)</f>
        <v/>
      </c>
      <c r="F18" s="854" t="str">
        <f>IF('⑥6.成果報告（PR）'!F31="","",'⑥6.成果報告（PR）'!F31)</f>
        <v/>
      </c>
      <c r="G18" s="899" t="str">
        <f>IF(B18="","",'⑧1.活動計画変更（PR）'!Q30)</f>
        <v/>
      </c>
      <c r="H18" s="900" t="str">
        <f>IF('⑥6.成果報告（PR）'!G31="","",'⑥6.成果報告（PR）'!G31)</f>
        <v/>
      </c>
      <c r="I18" s="901" t="str">
        <f>IF('⑥6.成果報告（PR）'!H31="","",'⑥6.成果報告（PR）'!H31)</f>
        <v/>
      </c>
      <c r="J18" s="884"/>
      <c r="K18" s="910" t="str">
        <f>IF('⑥6.成果報告（PR）'!I31="","",'⑥6.成果報告（PR）'!I31)</f>
        <v/>
      </c>
      <c r="L18" s="884"/>
    </row>
    <row r="19" spans="1:12" ht="45" customHeight="1">
      <c r="B19" s="204" t="str">
        <f>IF('⑥6.成果報告（PR）'!B33="","",'⑥6.成果報告（PR）'!B33)</f>
        <v/>
      </c>
      <c r="C19" s="897" t="str">
        <f>IF('⑥6.成果報告（PR）'!C33="","",'⑥6.成果報告（PR）'!C33)</f>
        <v/>
      </c>
      <c r="D19" s="898" t="str">
        <f>IF('⑥6.成果報告（PR）'!D33="","",'⑥6.成果報告（PR）'!D33)</f>
        <v/>
      </c>
      <c r="E19" s="898" t="str">
        <f>IF('⑥6.成果報告（PR）'!E33="","",'⑥6.成果報告（PR）'!E33)</f>
        <v/>
      </c>
      <c r="F19" s="854" t="str">
        <f>IF('⑥6.成果報告（PR）'!F33="","",'⑥6.成果報告（PR）'!F33)</f>
        <v/>
      </c>
      <c r="G19" s="899" t="str">
        <f>IF(B19="","",'⑧1.活動計画変更（PR）'!Q32)</f>
        <v/>
      </c>
      <c r="H19" s="900" t="str">
        <f>IF('⑥6.成果報告（PR）'!G33="","",'⑥6.成果報告（PR）'!G33)</f>
        <v/>
      </c>
      <c r="I19" s="901" t="str">
        <f>IF('⑥6.成果報告（PR）'!H33="","",'⑥6.成果報告（PR）'!H33)</f>
        <v/>
      </c>
      <c r="J19" s="884"/>
      <c r="K19" s="910" t="str">
        <f>IF('⑥6.成果報告（PR）'!I33="","",'⑥6.成果報告（PR）'!I33)</f>
        <v/>
      </c>
      <c r="L19" s="884"/>
    </row>
    <row r="20" spans="1:12" ht="45" customHeight="1">
      <c r="B20" s="204" t="str">
        <f>IF('⑥6.成果報告（PR）'!B35="","",'⑥6.成果報告（PR）'!B35)</f>
        <v/>
      </c>
      <c r="C20" s="897" t="str">
        <f>IF('⑥6.成果報告（PR）'!C35="","",'⑥6.成果報告（PR）'!C35)</f>
        <v/>
      </c>
      <c r="D20" s="898" t="str">
        <f>IF('⑥6.成果報告（PR）'!D35="","",'⑥6.成果報告（PR）'!D35)</f>
        <v/>
      </c>
      <c r="E20" s="898" t="str">
        <f>IF('⑥6.成果報告（PR）'!E35="","",'⑥6.成果報告（PR）'!E35)</f>
        <v/>
      </c>
      <c r="F20" s="854" t="str">
        <f>IF('⑥6.成果報告（PR）'!F35="","",'⑥6.成果報告（PR）'!F35)</f>
        <v/>
      </c>
      <c r="G20" s="899" t="str">
        <f>IF(B20="","",'⑧1.活動計画変更（PR）'!Q34)</f>
        <v/>
      </c>
      <c r="H20" s="900" t="str">
        <f>IF('⑥6.成果報告（PR）'!G35="","",'⑥6.成果報告（PR）'!G35)</f>
        <v/>
      </c>
      <c r="I20" s="901" t="str">
        <f>IF('⑥6.成果報告（PR）'!H35="","",'⑥6.成果報告（PR）'!H35)</f>
        <v/>
      </c>
      <c r="J20" s="884"/>
      <c r="K20" s="910" t="str">
        <f>IF('⑥6.成果報告（PR）'!I35="","",'⑥6.成果報告（PR）'!I35)</f>
        <v/>
      </c>
      <c r="L20" s="884"/>
    </row>
    <row r="21" spans="1:12" ht="45" customHeight="1">
      <c r="B21" s="204" t="str">
        <f>IF('⑥6.成果報告（PR）'!B37="","",'⑥6.成果報告（PR）'!B37)</f>
        <v/>
      </c>
      <c r="C21" s="897" t="str">
        <f>IF('⑥6.成果報告（PR）'!C37="","",'⑥6.成果報告（PR）'!C37)</f>
        <v/>
      </c>
      <c r="D21" s="898" t="str">
        <f>IF('⑥6.成果報告（PR）'!D37="","",'⑥6.成果報告（PR）'!D2357)</f>
        <v/>
      </c>
      <c r="E21" s="898" t="str">
        <f>IF('⑥6.成果報告（PR）'!E37="","",'⑥6.成果報告（PR）'!E2357)</f>
        <v/>
      </c>
      <c r="F21" s="854" t="str">
        <f>IF('⑥6.成果報告（PR）'!F37="","",'⑥6.成果報告（PR）'!F2357)</f>
        <v/>
      </c>
      <c r="G21" s="899" t="str">
        <f>IF(B21="","",'⑧1.活動計画変更（PR）'!Q36)</f>
        <v/>
      </c>
      <c r="H21" s="900" t="str">
        <f>IF('⑥6.成果報告（PR）'!G37="","",'⑥6.成果報告（PR）'!G2357)</f>
        <v/>
      </c>
      <c r="I21" s="901" t="str">
        <f>IF('⑥6.成果報告（PR）'!H37="","",'⑥6.成果報告（PR）'!H2357)</f>
        <v/>
      </c>
      <c r="J21" s="884"/>
      <c r="K21" s="910" t="str">
        <f>IF('⑥6.成果報告（PR）'!I37="","",'⑥6.成果報告（PR）'!I2357)</f>
        <v/>
      </c>
      <c r="L21" s="884"/>
    </row>
    <row r="22" spans="1:12" ht="45" customHeight="1">
      <c r="B22" s="204" t="str">
        <f>IF('⑥6.成果報告（PR）'!B39="","",'⑥6.成果報告（PR）'!B39)</f>
        <v/>
      </c>
      <c r="C22" s="897" t="str">
        <f>IF('⑥6.成果報告（PR）'!C39="","",'⑥6.成果報告（PR）'!C39)</f>
        <v/>
      </c>
      <c r="D22" s="898" t="str">
        <f>IF('⑥6.成果報告（PR）'!D39="","",'⑥6.成果報告（PR）'!D39)</f>
        <v/>
      </c>
      <c r="E22" s="898" t="str">
        <f>IF('⑥6.成果報告（PR）'!E39="","",'⑥6.成果報告（PR）'!E39)</f>
        <v/>
      </c>
      <c r="F22" s="854" t="str">
        <f>IF('⑥6.成果報告（PR）'!F39="","",'⑥6.成果報告（PR）'!F39)</f>
        <v/>
      </c>
      <c r="G22" s="899" t="str">
        <f>IF(B22="","",'⑧1.活動計画変更（PR）'!Q38)</f>
        <v/>
      </c>
      <c r="H22" s="900" t="str">
        <f>IF('⑥6.成果報告（PR）'!G39="","",'⑥6.成果報告（PR）'!G39)</f>
        <v/>
      </c>
      <c r="I22" s="901" t="str">
        <f>IF('⑥6.成果報告（PR）'!H39="","",'⑥6.成果報告（PR）'!H39)</f>
        <v/>
      </c>
      <c r="J22" s="884"/>
      <c r="K22" s="910" t="str">
        <f>IF('⑥6.成果報告（PR）'!I39="","",'⑥6.成果報告（PR）'!I39)</f>
        <v/>
      </c>
      <c r="L22" s="884"/>
    </row>
    <row r="23" spans="1:12" ht="45" customHeight="1">
      <c r="B23" s="204" t="str">
        <f>IF('⑥6.成果報告（PR）'!B41="","",'⑥6.成果報告（PR）'!B41)</f>
        <v/>
      </c>
      <c r="C23" s="897" t="str">
        <f>IF('⑥6.成果報告（PR）'!C41="","",'⑥6.成果報告（PR）'!C41)</f>
        <v/>
      </c>
      <c r="D23" s="898" t="str">
        <f>IF('⑥6.成果報告（PR）'!D41="","",'⑥6.成果報告（PR）'!D41)</f>
        <v/>
      </c>
      <c r="E23" s="898" t="str">
        <f>IF('⑥6.成果報告（PR）'!E41="","",'⑥6.成果報告（PR）'!E41)</f>
        <v/>
      </c>
      <c r="F23" s="854" t="str">
        <f>IF('⑥6.成果報告（PR）'!F41="","",'⑥6.成果報告（PR）'!F41)</f>
        <v/>
      </c>
      <c r="G23" s="899" t="str">
        <f>IF(B23="","",'⑧1.活動計画変更（PR）'!Q40)</f>
        <v/>
      </c>
      <c r="H23" s="900" t="str">
        <f>IF('⑥6.成果報告（PR）'!G41="","",'⑥6.成果報告（PR）'!G41)</f>
        <v/>
      </c>
      <c r="I23" s="901" t="str">
        <f>IF('⑥6.成果報告（PR）'!H41="","",'⑥6.成果報告（PR）'!H41)</f>
        <v/>
      </c>
      <c r="J23" s="884"/>
      <c r="K23" s="910" t="str">
        <f>IF('⑥6.成果報告（PR）'!I41="","",'⑥6.成果報告（PR）'!I41)</f>
        <v/>
      </c>
      <c r="L23" s="884"/>
    </row>
    <row r="24" spans="1:12" ht="45" customHeight="1">
      <c r="B24" s="204" t="str">
        <f>IF('⑥6.成果報告（PR）'!B43="","",'⑥6.成果報告（PR）'!B43)</f>
        <v/>
      </c>
      <c r="C24" s="897" t="str">
        <f>IF('⑥6.成果報告（PR）'!C43="","",'⑥6.成果報告（PR）'!C43)</f>
        <v/>
      </c>
      <c r="D24" s="898" t="str">
        <f>IF('⑥6.成果報告（PR）'!D43="","",'⑥6.成果報告（PR）'!D43)</f>
        <v/>
      </c>
      <c r="E24" s="898" t="str">
        <f>IF('⑥6.成果報告（PR）'!E43="","",'⑥6.成果報告（PR）'!E43)</f>
        <v/>
      </c>
      <c r="F24" s="854" t="str">
        <f>IF('⑥6.成果報告（PR）'!F43="","",'⑥6.成果報告（PR）'!F43)</f>
        <v/>
      </c>
      <c r="G24" s="899" t="str">
        <f>IF(B24="","",'⑧1.活動計画変更（PR）'!Q42)</f>
        <v/>
      </c>
      <c r="H24" s="900" t="str">
        <f>IF('⑥6.成果報告（PR）'!G43="","",'⑥6.成果報告（PR）'!G43)</f>
        <v/>
      </c>
      <c r="I24" s="901" t="str">
        <f>IF('⑥6.成果報告（PR）'!H43="","",'⑥6.成果報告（PR）'!H43)</f>
        <v/>
      </c>
      <c r="J24" s="884"/>
      <c r="K24" s="910" t="str">
        <f>IF('⑥6.成果報告（PR）'!I43="","",'⑥6.成果報告（PR）'!I43)</f>
        <v/>
      </c>
      <c r="L24" s="884"/>
    </row>
    <row r="25" spans="1:12" ht="45" customHeight="1" thickBot="1">
      <c r="A25" s="138"/>
      <c r="B25" s="202" t="str">
        <f>IF('⑥6.成果報告（PR）'!B45="","",'⑥6.成果報告（PR）'!B45)</f>
        <v/>
      </c>
      <c r="C25" s="902" t="str">
        <f>IF('⑥6.成果報告（PR）'!C45="","",'⑥6.成果報告（PR）'!C45)</f>
        <v/>
      </c>
      <c r="D25" s="903" t="str">
        <f>IF('⑥6.成果報告（PR）'!D45="","",'⑥6.成果報告（PR）'!D45)</f>
        <v/>
      </c>
      <c r="E25" s="903" t="str">
        <f>IF('⑥6.成果報告（PR）'!E45="","",'⑥6.成果報告（PR）'!E45)</f>
        <v/>
      </c>
      <c r="F25" s="904" t="str">
        <f>IF('⑥6.成果報告（PR）'!F45="","",'⑥6.成果報告（PR）'!F45)</f>
        <v/>
      </c>
      <c r="G25" s="905" t="str">
        <f>IF(B25="","",'⑧1.活動計画変更（PR）'!Q44)</f>
        <v/>
      </c>
      <c r="H25" s="906" t="str">
        <f>IF('⑥6.成果報告（PR）'!G45="","",'⑥6.成果報告（PR）'!G45)</f>
        <v/>
      </c>
      <c r="I25" s="907" t="str">
        <f>IF('⑥6.成果報告（PR）'!H45="","",'⑥6.成果報告（PR）'!H45)</f>
        <v/>
      </c>
      <c r="J25" s="885"/>
      <c r="K25" s="911" t="str">
        <f>IF('⑥6.成果報告（PR）'!I45="","",'⑥6.成果報告（PR）'!I45)</f>
        <v/>
      </c>
      <c r="L25" s="885"/>
    </row>
    <row r="26" spans="1:12" ht="45" hidden="1" customHeight="1">
      <c r="B26" s="204" t="str">
        <f>IF('⑥6.成果報告（PR）'!B47="","",'⑥6.成果報告（PR）'!B47)</f>
        <v/>
      </c>
      <c r="C26" s="891" t="str">
        <f>IF('⑥6.成果報告（PR）'!C47="","",'⑥6.成果報告（PR）'!C47)</f>
        <v/>
      </c>
      <c r="D26" s="892" t="str">
        <f>IF('⑥6.成果報告（PR）'!D47="","",'⑥6.成果報告（PR）'!D47)</f>
        <v/>
      </c>
      <c r="E26" s="892" t="str">
        <f>IF('⑥6.成果報告（PR）'!E47="","",'⑥6.成果報告（PR）'!E47)</f>
        <v/>
      </c>
      <c r="F26" s="893" t="str">
        <f>IF('⑥6.成果報告（PR）'!F47="","",'⑥6.成果報告（PR）'!F47)</f>
        <v/>
      </c>
      <c r="G26" s="894" t="str">
        <f>IF(B26="","",'⑧1.活動計画変更（PR）'!Q46)</f>
        <v/>
      </c>
      <c r="H26" s="895" t="str">
        <f>IF('⑥6.成果報告（PR）'!G47="","",'⑥6.成果報告（PR）'!G47)</f>
        <v/>
      </c>
      <c r="I26" s="896" t="str">
        <f>IF('⑥6.成果報告（PR）'!H47="","",'⑥6.成果報告（PR）'!H47)</f>
        <v/>
      </c>
      <c r="J26" s="883"/>
      <c r="K26" s="909" t="str">
        <f>IF('⑥6.成果報告（PR）'!I47="","",'⑥6.成果報告（PR）'!I47)</f>
        <v/>
      </c>
      <c r="L26" s="883"/>
    </row>
    <row r="27" spans="1:12" ht="45" hidden="1" customHeight="1">
      <c r="B27" s="204" t="str">
        <f>IF('⑥6.成果報告（PR）'!B49="","",'⑥6.成果報告（PR）'!B49)</f>
        <v/>
      </c>
      <c r="C27" s="897" t="str">
        <f>IF('⑥6.成果報告（PR）'!C49="","",'⑥6.成果報告（PR）'!C49)</f>
        <v/>
      </c>
      <c r="D27" s="898" t="str">
        <f>IF('⑥6.成果報告（PR）'!D49="","",'⑥6.成果報告（PR）'!D49)</f>
        <v/>
      </c>
      <c r="E27" s="898" t="str">
        <f>IF('⑥6.成果報告（PR）'!E49="","",'⑥6.成果報告（PR）'!E49)</f>
        <v/>
      </c>
      <c r="F27" s="854" t="str">
        <f>IF('⑥6.成果報告（PR）'!F49="","",'⑥6.成果報告（PR）'!F49)</f>
        <v/>
      </c>
      <c r="G27" s="899" t="str">
        <f>IF(B27="","",'⑧1.活動計画変更（PR）'!Q48)</f>
        <v/>
      </c>
      <c r="H27" s="900" t="str">
        <f>IF('⑥6.成果報告（PR）'!G49="","",'⑥6.成果報告（PR）'!G49)</f>
        <v/>
      </c>
      <c r="I27" s="901" t="str">
        <f>IF('⑥6.成果報告（PR）'!H49="","",'⑥6.成果報告（PR）'!H49)</f>
        <v/>
      </c>
      <c r="J27" s="884"/>
      <c r="K27" s="910" t="str">
        <f>IF('⑥6.成果報告（PR）'!I49="","",'⑥6.成果報告（PR）'!I49)</f>
        <v/>
      </c>
      <c r="L27" s="884"/>
    </row>
    <row r="28" spans="1:12" ht="45" hidden="1" customHeight="1">
      <c r="B28" s="204" t="str">
        <f>IF('⑥6.成果報告（PR）'!B51="","",'⑥6.成果報告（PR）'!B51)</f>
        <v/>
      </c>
      <c r="C28" s="897" t="str">
        <f>IF('⑥6.成果報告（PR）'!C51="","",'⑥6.成果報告（PR）'!C51)</f>
        <v/>
      </c>
      <c r="D28" s="898" t="str">
        <f>IF('⑥6.成果報告（PR）'!D51="","",'⑥6.成果報告（PR）'!D51)</f>
        <v/>
      </c>
      <c r="E28" s="898" t="str">
        <f>IF('⑥6.成果報告（PR）'!E51="","",'⑥6.成果報告（PR）'!E51)</f>
        <v/>
      </c>
      <c r="F28" s="854" t="str">
        <f>IF('⑥6.成果報告（PR）'!F51="","",'⑥6.成果報告（PR）'!F51)</f>
        <v/>
      </c>
      <c r="G28" s="899" t="str">
        <f>IF(B28="","",'⑧1.活動計画変更（PR）'!Q50)</f>
        <v/>
      </c>
      <c r="H28" s="900" t="str">
        <f>IF('⑥6.成果報告（PR）'!G51="","",'⑥6.成果報告（PR）'!G51)</f>
        <v/>
      </c>
      <c r="I28" s="901" t="str">
        <f>IF('⑥6.成果報告（PR）'!H51="","",'⑥6.成果報告（PR）'!H51)</f>
        <v/>
      </c>
      <c r="J28" s="884"/>
      <c r="K28" s="910" t="str">
        <f>IF('⑥6.成果報告（PR）'!I51="","",'⑥6.成果報告（PR）'!I51)</f>
        <v/>
      </c>
      <c r="L28" s="884"/>
    </row>
    <row r="29" spans="1:12" ht="45" hidden="1" customHeight="1">
      <c r="B29" s="204" t="str">
        <f>IF('⑥6.成果報告（PR）'!B53="","",'⑥6.成果報告（PR）'!B53)</f>
        <v/>
      </c>
      <c r="C29" s="897" t="str">
        <f>IF('⑥6.成果報告（PR）'!C53="","",'⑥6.成果報告（PR）'!C53)</f>
        <v/>
      </c>
      <c r="D29" s="898" t="str">
        <f>IF('⑥6.成果報告（PR）'!D53="","",'⑥6.成果報告（PR）'!D53)</f>
        <v/>
      </c>
      <c r="E29" s="898" t="str">
        <f>IF('⑥6.成果報告（PR）'!E53="","",'⑥6.成果報告（PR）'!E53)</f>
        <v/>
      </c>
      <c r="F29" s="854" t="str">
        <f>IF('⑥6.成果報告（PR）'!F53="","",'⑥6.成果報告（PR）'!F53)</f>
        <v/>
      </c>
      <c r="G29" s="899" t="str">
        <f>IF(B29="","",'⑧1.活動計画変更（PR）'!Q52)</f>
        <v/>
      </c>
      <c r="H29" s="900" t="str">
        <f>IF('⑥6.成果報告（PR）'!G53="","",'⑥6.成果報告（PR）'!G53)</f>
        <v/>
      </c>
      <c r="I29" s="901" t="str">
        <f>IF('⑥6.成果報告（PR）'!H53="","",'⑥6.成果報告（PR）'!H53)</f>
        <v/>
      </c>
      <c r="J29" s="884"/>
      <c r="K29" s="910" t="str">
        <f>IF('⑥6.成果報告（PR）'!I53="","",'⑥6.成果報告（PR）'!I53)</f>
        <v/>
      </c>
      <c r="L29" s="884"/>
    </row>
    <row r="30" spans="1:12" ht="45" hidden="1" customHeight="1">
      <c r="B30" s="204" t="str">
        <f>IF('⑥6.成果報告（PR）'!B55="","",'⑥6.成果報告（PR）'!B55)</f>
        <v/>
      </c>
      <c r="C30" s="897" t="str">
        <f>IF('⑥6.成果報告（PR）'!C55="","",'⑥6.成果報告（PR）'!C55)</f>
        <v/>
      </c>
      <c r="D30" s="898" t="str">
        <f>IF('⑥6.成果報告（PR）'!D55="","",'⑥6.成果報告（PR）'!D55)</f>
        <v/>
      </c>
      <c r="E30" s="898" t="str">
        <f>IF('⑥6.成果報告（PR）'!E55="","",'⑥6.成果報告（PR）'!E55)</f>
        <v/>
      </c>
      <c r="F30" s="854" t="str">
        <f>IF('⑥6.成果報告（PR）'!F55="","",'⑥6.成果報告（PR）'!F55)</f>
        <v/>
      </c>
      <c r="G30" s="899" t="str">
        <f>IF(B30="","",'⑧1.活動計画変更（PR）'!Q54)</f>
        <v/>
      </c>
      <c r="H30" s="900" t="str">
        <f>IF('⑥6.成果報告（PR）'!G55="","",'⑥6.成果報告（PR）'!G55)</f>
        <v/>
      </c>
      <c r="I30" s="901" t="str">
        <f>IF('⑥6.成果報告（PR）'!H55="","",'⑥6.成果報告（PR）'!H55)</f>
        <v/>
      </c>
      <c r="J30" s="884"/>
      <c r="K30" s="910" t="str">
        <f>IF('⑥6.成果報告（PR）'!I55="","",'⑥6.成果報告（PR）'!I55)</f>
        <v/>
      </c>
      <c r="L30" s="884"/>
    </row>
    <row r="31" spans="1:12" ht="45" hidden="1" customHeight="1">
      <c r="B31" s="204" t="str">
        <f>IF('⑥6.成果報告（PR）'!B57="","",'⑥6.成果報告（PR）'!B57)</f>
        <v/>
      </c>
      <c r="C31" s="897" t="str">
        <f>IF('⑥6.成果報告（PR）'!C57="","",'⑥6.成果報告（PR）'!C57)</f>
        <v/>
      </c>
      <c r="D31" s="898" t="str">
        <f>IF('⑥6.成果報告（PR）'!D57="","",'⑥6.成果報告（PR）'!D57)</f>
        <v/>
      </c>
      <c r="E31" s="898" t="str">
        <f>IF('⑥6.成果報告（PR）'!E57="","",'⑥6.成果報告（PR）'!E57)</f>
        <v/>
      </c>
      <c r="F31" s="854" t="str">
        <f>IF('⑥6.成果報告（PR）'!F57="","",'⑥6.成果報告（PR）'!F57)</f>
        <v/>
      </c>
      <c r="G31" s="899" t="str">
        <f>IF(B31="","",'⑧1.活動計画変更（PR）'!Q56)</f>
        <v/>
      </c>
      <c r="H31" s="900" t="str">
        <f>IF('⑥6.成果報告（PR）'!G57="","",'⑥6.成果報告（PR）'!G57)</f>
        <v/>
      </c>
      <c r="I31" s="901" t="str">
        <f>IF('⑥6.成果報告（PR）'!H57="","",'⑥6.成果報告（PR）'!H57)</f>
        <v/>
      </c>
      <c r="J31" s="884"/>
      <c r="K31" s="910" t="str">
        <f>IF('⑥6.成果報告（PR）'!I57="","",'⑥6.成果報告（PR）'!I57)</f>
        <v/>
      </c>
      <c r="L31" s="884"/>
    </row>
    <row r="32" spans="1:12" ht="45" hidden="1" customHeight="1">
      <c r="B32" s="204" t="str">
        <f>IF('⑥6.成果報告（PR）'!B59="","",'⑥6.成果報告（PR）'!B59)</f>
        <v/>
      </c>
      <c r="C32" s="897" t="str">
        <f>IF('⑥6.成果報告（PR）'!C59="","",'⑥6.成果報告（PR）'!C59)</f>
        <v/>
      </c>
      <c r="D32" s="898" t="str">
        <f>IF('⑥6.成果報告（PR）'!D59="","",'⑥6.成果報告（PR）'!D59)</f>
        <v/>
      </c>
      <c r="E32" s="898" t="str">
        <f>IF('⑥6.成果報告（PR）'!E59="","",'⑥6.成果報告（PR）'!E59)</f>
        <v/>
      </c>
      <c r="F32" s="854" t="str">
        <f>IF('⑥6.成果報告（PR）'!F59="","",'⑥6.成果報告（PR）'!F59)</f>
        <v/>
      </c>
      <c r="G32" s="899" t="str">
        <f>IF(B32="","",'⑧1.活動計画変更（PR）'!Q58)</f>
        <v/>
      </c>
      <c r="H32" s="900" t="str">
        <f>IF('⑥6.成果報告（PR）'!G59="","",'⑥6.成果報告（PR）'!G59)</f>
        <v/>
      </c>
      <c r="I32" s="901" t="str">
        <f>IF('⑥6.成果報告（PR）'!H59="","",'⑥6.成果報告（PR）'!H59)</f>
        <v/>
      </c>
      <c r="J32" s="884"/>
      <c r="K32" s="910" t="str">
        <f>IF('⑥6.成果報告（PR）'!I59="","",'⑥6.成果報告（PR）'!I59)</f>
        <v/>
      </c>
      <c r="L32" s="884"/>
    </row>
    <row r="33" spans="2:12" ht="45" hidden="1" customHeight="1">
      <c r="B33" s="204" t="str">
        <f>IF('⑥6.成果報告（PR）'!B61="","",'⑥6.成果報告（PR）'!B61)</f>
        <v/>
      </c>
      <c r="C33" s="897" t="str">
        <f>IF('⑥6.成果報告（PR）'!C61="","",'⑥6.成果報告（PR）'!C61)</f>
        <v/>
      </c>
      <c r="D33" s="898" t="str">
        <f>IF('⑥6.成果報告（PR）'!D61="","",'⑥6.成果報告（PR）'!D61)</f>
        <v/>
      </c>
      <c r="E33" s="898" t="str">
        <f>IF('⑥6.成果報告（PR）'!E61="","",'⑥6.成果報告（PR）'!E61)</f>
        <v/>
      </c>
      <c r="F33" s="854" t="str">
        <f>IF('⑥6.成果報告（PR）'!F61="","",'⑥6.成果報告（PR）'!F61)</f>
        <v/>
      </c>
      <c r="G33" s="899" t="str">
        <f>IF(B33="","",'⑧1.活動計画変更（PR）'!Q60)</f>
        <v/>
      </c>
      <c r="H33" s="900" t="str">
        <f>IF('⑥6.成果報告（PR）'!G61="","",'⑥6.成果報告（PR）'!G61)</f>
        <v/>
      </c>
      <c r="I33" s="901" t="str">
        <f>IF('⑥6.成果報告（PR）'!H61="","",'⑥6.成果報告（PR）'!H61)</f>
        <v/>
      </c>
      <c r="J33" s="884"/>
      <c r="K33" s="910" t="str">
        <f>IF('⑥6.成果報告（PR）'!I61="","",'⑥6.成果報告（PR）'!I61)</f>
        <v/>
      </c>
      <c r="L33" s="884"/>
    </row>
    <row r="34" spans="2:12" ht="45" hidden="1" customHeight="1">
      <c r="B34" s="204" t="str">
        <f>IF('⑥6.成果報告（PR）'!B63="","",'⑥6.成果報告（PR）'!B63)</f>
        <v/>
      </c>
      <c r="C34" s="897" t="str">
        <f>IF('⑥6.成果報告（PR）'!C63="","",'⑥6.成果報告（PR）'!C63)</f>
        <v/>
      </c>
      <c r="D34" s="898" t="str">
        <f>IF('⑥6.成果報告（PR）'!D63="","",'⑥6.成果報告（PR）'!D63)</f>
        <v/>
      </c>
      <c r="E34" s="898" t="str">
        <f>IF('⑥6.成果報告（PR）'!E63="","",'⑥6.成果報告（PR）'!E63)</f>
        <v/>
      </c>
      <c r="F34" s="854" t="str">
        <f>IF('⑥6.成果報告（PR）'!F63="","",'⑥6.成果報告（PR）'!F63)</f>
        <v/>
      </c>
      <c r="G34" s="899" t="str">
        <f>IF(B34="","",'⑧1.活動計画変更（PR）'!Q62)</f>
        <v/>
      </c>
      <c r="H34" s="900" t="str">
        <f>IF('⑥6.成果報告（PR）'!G63="","",'⑥6.成果報告（PR）'!G63)</f>
        <v/>
      </c>
      <c r="I34" s="901" t="str">
        <f>IF('⑥6.成果報告（PR）'!H63="","",'⑥6.成果報告（PR）'!H63)</f>
        <v/>
      </c>
      <c r="J34" s="884"/>
      <c r="K34" s="910" t="str">
        <f>IF('⑥6.成果報告（PR）'!I63="","",'⑥6.成果報告（PR）'!I63)</f>
        <v/>
      </c>
      <c r="L34" s="884"/>
    </row>
    <row r="35" spans="2:12" ht="45" hidden="1" customHeight="1" thickBot="1">
      <c r="B35" s="202" t="str">
        <f>IF('⑥6.成果報告（PR）'!B65="","",'⑥6.成果報告（PR）'!B65)</f>
        <v/>
      </c>
      <c r="C35" s="902" t="str">
        <f>IF('⑥6.成果報告（PR）'!C65="","",'⑥6.成果報告（PR）'!C65)</f>
        <v/>
      </c>
      <c r="D35" s="903" t="str">
        <f>IF('⑥6.成果報告（PR）'!D65="","",'⑥6.成果報告（PR）'!D65)</f>
        <v/>
      </c>
      <c r="E35" s="903" t="str">
        <f>IF('⑥6.成果報告（PR）'!E65="","",'⑥6.成果報告（PR）'!E65)</f>
        <v/>
      </c>
      <c r="F35" s="904" t="str">
        <f>IF('⑥6.成果報告（PR）'!F65="","",'⑥6.成果報告（PR）'!F65)</f>
        <v/>
      </c>
      <c r="G35" s="905" t="str">
        <f>IF(B35="","",'⑧1.活動計画変更（PR）'!Q64)</f>
        <v/>
      </c>
      <c r="H35" s="906" t="str">
        <f>IF('⑥6.成果報告（PR）'!G65="","",'⑥6.成果報告（PR）'!G65)</f>
        <v/>
      </c>
      <c r="I35" s="907" t="str">
        <f>IF('⑥6.成果報告（PR）'!H65="","",'⑥6.成果報告（PR）'!H65)</f>
        <v/>
      </c>
      <c r="J35" s="885"/>
      <c r="K35" s="911" t="str">
        <f>IF('⑥6.成果報告（PR）'!I65="","",'⑥6.成果報告（PR）'!I65)</f>
        <v/>
      </c>
      <c r="L35" s="885"/>
    </row>
    <row r="36" spans="2:12" ht="45" hidden="1" customHeight="1">
      <c r="B36" s="204" t="str">
        <f>IF('⑥6.成果報告（PR）'!B67="","",'⑥6.成果報告（PR）'!B67)</f>
        <v/>
      </c>
      <c r="C36" s="891" t="str">
        <f>IF('⑥6.成果報告（PR）'!C67="","",'⑥6.成果報告（PR）'!C67)</f>
        <v/>
      </c>
      <c r="D36" s="892" t="str">
        <f>IF('⑥6.成果報告（PR）'!D67="","",'⑥6.成果報告（PR）'!D67)</f>
        <v/>
      </c>
      <c r="E36" s="892" t="str">
        <f>IF('⑥6.成果報告（PR）'!E67="","",'⑥6.成果報告（PR）'!E67)</f>
        <v/>
      </c>
      <c r="F36" s="893" t="str">
        <f>IF('⑥6.成果報告（PR）'!F67="","",'⑥6.成果報告（PR）'!F67)</f>
        <v/>
      </c>
      <c r="G36" s="894" t="str">
        <f>IF(B36="","",'⑧1.活動計画変更（PR）'!Q66)</f>
        <v/>
      </c>
      <c r="H36" s="895" t="str">
        <f>IF('⑥6.成果報告（PR）'!G67="","",'⑥6.成果報告（PR）'!G67)</f>
        <v/>
      </c>
      <c r="I36" s="896" t="str">
        <f>IF('⑥6.成果報告（PR）'!H67="","",'⑥6.成果報告（PR）'!H67)</f>
        <v/>
      </c>
      <c r="J36" s="883"/>
      <c r="K36" s="909" t="str">
        <f>IF('⑥6.成果報告（PR）'!I67="","",'⑥6.成果報告（PR）'!I67)</f>
        <v/>
      </c>
      <c r="L36" s="883"/>
    </row>
    <row r="37" spans="2:12" ht="45" hidden="1" customHeight="1">
      <c r="B37" s="204" t="str">
        <f>IF('⑥6.成果報告（PR）'!B69="","",'⑥6.成果報告（PR）'!B69)</f>
        <v/>
      </c>
      <c r="C37" s="897" t="str">
        <f>IF('⑥6.成果報告（PR）'!C69="","",'⑥6.成果報告（PR）'!C69)</f>
        <v/>
      </c>
      <c r="D37" s="898" t="str">
        <f>IF('⑥6.成果報告（PR）'!D69="","",'⑥6.成果報告（PR）'!D69)</f>
        <v/>
      </c>
      <c r="E37" s="898" t="str">
        <f>IF('⑥6.成果報告（PR）'!E69="","",'⑥6.成果報告（PR）'!E69)</f>
        <v/>
      </c>
      <c r="F37" s="854" t="str">
        <f>IF('⑥6.成果報告（PR）'!F69="","",'⑥6.成果報告（PR）'!F69)</f>
        <v/>
      </c>
      <c r="G37" s="899" t="str">
        <f>IF(B37="","",'⑧1.活動計画変更（PR）'!Q68)</f>
        <v/>
      </c>
      <c r="H37" s="900" t="str">
        <f>IF('⑥6.成果報告（PR）'!G69="","",'⑥6.成果報告（PR）'!G69)</f>
        <v/>
      </c>
      <c r="I37" s="901" t="str">
        <f>IF('⑥6.成果報告（PR）'!H69="","",'⑥6.成果報告（PR）'!H69)</f>
        <v/>
      </c>
      <c r="J37" s="884"/>
      <c r="K37" s="910" t="str">
        <f>IF('⑥6.成果報告（PR）'!I69="","",'⑥6.成果報告（PR）'!I69)</f>
        <v/>
      </c>
      <c r="L37" s="884"/>
    </row>
    <row r="38" spans="2:12" ht="45" hidden="1" customHeight="1">
      <c r="B38" s="204" t="str">
        <f>IF('⑥6.成果報告（PR）'!B71="","",'⑥6.成果報告（PR）'!B71)</f>
        <v/>
      </c>
      <c r="C38" s="897" t="str">
        <f>IF('⑥6.成果報告（PR）'!C71="","",'⑥6.成果報告（PR）'!C71)</f>
        <v/>
      </c>
      <c r="D38" s="898" t="str">
        <f>IF('⑥6.成果報告（PR）'!D71="","",'⑥6.成果報告（PR）'!D71)</f>
        <v/>
      </c>
      <c r="E38" s="898" t="str">
        <f>IF('⑥6.成果報告（PR）'!E71="","",'⑥6.成果報告（PR）'!E71)</f>
        <v/>
      </c>
      <c r="F38" s="854" t="str">
        <f>IF('⑥6.成果報告（PR）'!F71="","",'⑥6.成果報告（PR）'!F71)</f>
        <v/>
      </c>
      <c r="G38" s="899" t="str">
        <f>IF(B38="","",'⑧1.活動計画変更（PR）'!Q70)</f>
        <v/>
      </c>
      <c r="H38" s="900" t="str">
        <f>IF('⑥6.成果報告（PR）'!G71="","",'⑥6.成果報告（PR）'!G71)</f>
        <v/>
      </c>
      <c r="I38" s="901" t="str">
        <f>IF('⑥6.成果報告（PR）'!H71="","",'⑥6.成果報告（PR）'!H71)</f>
        <v/>
      </c>
      <c r="J38" s="884"/>
      <c r="K38" s="910" t="str">
        <f>IF('⑥6.成果報告（PR）'!I71="","",'⑥6.成果報告（PR）'!I71)</f>
        <v/>
      </c>
      <c r="L38" s="884"/>
    </row>
    <row r="39" spans="2:12" ht="45" hidden="1" customHeight="1">
      <c r="B39" s="204" t="str">
        <f>IF('⑥6.成果報告（PR）'!B73="","",'⑥6.成果報告（PR）'!B73)</f>
        <v/>
      </c>
      <c r="C39" s="897" t="str">
        <f>IF('⑥6.成果報告（PR）'!C73="","",'⑥6.成果報告（PR）'!C73)</f>
        <v/>
      </c>
      <c r="D39" s="898" t="str">
        <f>IF('⑥6.成果報告（PR）'!D73="","",'⑥6.成果報告（PR）'!D73)</f>
        <v/>
      </c>
      <c r="E39" s="898" t="str">
        <f>IF('⑥6.成果報告（PR）'!E73="","",'⑥6.成果報告（PR）'!E73)</f>
        <v/>
      </c>
      <c r="F39" s="854" t="str">
        <f>IF('⑥6.成果報告（PR）'!F73="","",'⑥6.成果報告（PR）'!F73)</f>
        <v/>
      </c>
      <c r="G39" s="899" t="str">
        <f>IF(B39="","",'⑧1.活動計画変更（PR）'!Q72)</f>
        <v/>
      </c>
      <c r="H39" s="900" t="str">
        <f>IF('⑥6.成果報告（PR）'!G73="","",'⑥6.成果報告（PR）'!G73)</f>
        <v/>
      </c>
      <c r="I39" s="901" t="str">
        <f>IF('⑥6.成果報告（PR）'!H73="","",'⑥6.成果報告（PR）'!H73)</f>
        <v/>
      </c>
      <c r="J39" s="884"/>
      <c r="K39" s="910" t="str">
        <f>IF('⑥6.成果報告（PR）'!I73="","",'⑥6.成果報告（PR）'!I73)</f>
        <v/>
      </c>
      <c r="L39" s="884"/>
    </row>
    <row r="40" spans="2:12" ht="45" hidden="1" customHeight="1">
      <c r="B40" s="204" t="str">
        <f>IF('⑥6.成果報告（PR）'!B75="","",'⑥6.成果報告（PR）'!B75)</f>
        <v/>
      </c>
      <c r="C40" s="897" t="str">
        <f>IF('⑥6.成果報告（PR）'!C75="","",'⑥6.成果報告（PR）'!C75)</f>
        <v/>
      </c>
      <c r="D40" s="898" t="str">
        <f>IF('⑥6.成果報告（PR）'!D75="","",'⑥6.成果報告（PR）'!D75)</f>
        <v/>
      </c>
      <c r="E40" s="898" t="str">
        <f>IF('⑥6.成果報告（PR）'!E75="","",'⑥6.成果報告（PR）'!E75)</f>
        <v/>
      </c>
      <c r="F40" s="854" t="str">
        <f>IF('⑥6.成果報告（PR）'!F75="","",'⑥6.成果報告（PR）'!F75)</f>
        <v/>
      </c>
      <c r="G40" s="899" t="str">
        <f>IF(B40="","",'⑧1.活動計画変更（PR）'!Q74)</f>
        <v/>
      </c>
      <c r="H40" s="900" t="str">
        <f>IF('⑥6.成果報告（PR）'!G75="","",'⑥6.成果報告（PR）'!G75)</f>
        <v/>
      </c>
      <c r="I40" s="901" t="str">
        <f>IF('⑥6.成果報告（PR）'!H75="","",'⑥6.成果報告（PR）'!H75)</f>
        <v/>
      </c>
      <c r="J40" s="884"/>
      <c r="K40" s="910" t="str">
        <f>IF('⑥6.成果報告（PR）'!I75="","",'⑥6.成果報告（PR）'!I75)</f>
        <v/>
      </c>
      <c r="L40" s="884"/>
    </row>
    <row r="41" spans="2:12" ht="45" hidden="1" customHeight="1">
      <c r="B41" s="204" t="str">
        <f>IF('⑥6.成果報告（PR）'!B77="","",'⑥6.成果報告（PR）'!B77)</f>
        <v/>
      </c>
      <c r="C41" s="897" t="str">
        <f>IF('⑥6.成果報告（PR）'!C77="","",'⑥6.成果報告（PR）'!C77)</f>
        <v/>
      </c>
      <c r="D41" s="898" t="str">
        <f>IF('⑥6.成果報告（PR）'!D77="","",'⑥6.成果報告（PR）'!D77)</f>
        <v/>
      </c>
      <c r="E41" s="898" t="str">
        <f>IF('⑥6.成果報告（PR）'!E77="","",'⑥6.成果報告（PR）'!E77)</f>
        <v/>
      </c>
      <c r="F41" s="854" t="str">
        <f>IF('⑥6.成果報告（PR）'!F77="","",'⑥6.成果報告（PR）'!F77)</f>
        <v/>
      </c>
      <c r="G41" s="899" t="str">
        <f>IF(B41="","",'⑧1.活動計画変更（PR）'!Q76)</f>
        <v/>
      </c>
      <c r="H41" s="900" t="str">
        <f>IF('⑥6.成果報告（PR）'!G77="","",'⑥6.成果報告（PR）'!G77)</f>
        <v/>
      </c>
      <c r="I41" s="901" t="str">
        <f>IF('⑥6.成果報告（PR）'!H77="","",'⑥6.成果報告（PR）'!H77)</f>
        <v/>
      </c>
      <c r="J41" s="884"/>
      <c r="K41" s="910" t="str">
        <f>IF('⑥6.成果報告（PR）'!I77="","",'⑥6.成果報告（PR）'!I77)</f>
        <v/>
      </c>
      <c r="L41" s="884"/>
    </row>
    <row r="42" spans="2:12" ht="45" hidden="1" customHeight="1">
      <c r="B42" s="204" t="str">
        <f>IF('⑥6.成果報告（PR）'!B79="","",'⑥6.成果報告（PR）'!B79)</f>
        <v/>
      </c>
      <c r="C42" s="897" t="str">
        <f>IF('⑥6.成果報告（PR）'!C79="","",'⑥6.成果報告（PR）'!C79)</f>
        <v/>
      </c>
      <c r="D42" s="898" t="str">
        <f>IF('⑥6.成果報告（PR）'!D79="","",'⑥6.成果報告（PR）'!D79)</f>
        <v/>
      </c>
      <c r="E42" s="898" t="str">
        <f>IF('⑥6.成果報告（PR）'!E79="","",'⑥6.成果報告（PR）'!E79)</f>
        <v/>
      </c>
      <c r="F42" s="854" t="str">
        <f>IF('⑥6.成果報告（PR）'!F79="","",'⑥6.成果報告（PR）'!F79)</f>
        <v/>
      </c>
      <c r="G42" s="899" t="str">
        <f>IF(B42="","",'⑧1.活動計画変更（PR）'!Q78)</f>
        <v/>
      </c>
      <c r="H42" s="900" t="str">
        <f>IF('⑥6.成果報告（PR）'!G79="","",'⑥6.成果報告（PR）'!G79)</f>
        <v/>
      </c>
      <c r="I42" s="901" t="str">
        <f>IF('⑥6.成果報告（PR）'!H79="","",'⑥6.成果報告（PR）'!H79)</f>
        <v/>
      </c>
      <c r="J42" s="884"/>
      <c r="K42" s="910" t="str">
        <f>IF('⑥6.成果報告（PR）'!I79="","",'⑥6.成果報告（PR）'!I79)</f>
        <v/>
      </c>
      <c r="L42" s="884"/>
    </row>
    <row r="43" spans="2:12" ht="45" hidden="1" customHeight="1">
      <c r="B43" s="204" t="str">
        <f>IF('⑥6.成果報告（PR）'!B81="","",'⑥6.成果報告（PR）'!B81)</f>
        <v/>
      </c>
      <c r="C43" s="897" t="str">
        <f>IF('⑥6.成果報告（PR）'!C81="","",'⑥6.成果報告（PR）'!C81)</f>
        <v/>
      </c>
      <c r="D43" s="898" t="str">
        <f>IF('⑥6.成果報告（PR）'!D81="","",'⑥6.成果報告（PR）'!D81)</f>
        <v/>
      </c>
      <c r="E43" s="898" t="str">
        <f>IF('⑥6.成果報告（PR）'!E81="","",'⑥6.成果報告（PR）'!E81)</f>
        <v/>
      </c>
      <c r="F43" s="854" t="str">
        <f>IF('⑥6.成果報告（PR）'!F81="","",'⑥6.成果報告（PR）'!F81)</f>
        <v/>
      </c>
      <c r="G43" s="899" t="str">
        <f>IF(B43="","",'⑧1.活動計画変更（PR）'!Q80)</f>
        <v/>
      </c>
      <c r="H43" s="900" t="str">
        <f>IF('⑥6.成果報告（PR）'!G81="","",'⑥6.成果報告（PR）'!G81)</f>
        <v/>
      </c>
      <c r="I43" s="901" t="str">
        <f>IF('⑥6.成果報告（PR）'!H81="","",'⑥6.成果報告（PR）'!H81)</f>
        <v/>
      </c>
      <c r="J43" s="884"/>
      <c r="K43" s="910" t="str">
        <f>IF('⑥6.成果報告（PR）'!I81="","",'⑥6.成果報告（PR）'!I81)</f>
        <v/>
      </c>
      <c r="L43" s="884"/>
    </row>
    <row r="44" spans="2:12" ht="45" hidden="1" customHeight="1">
      <c r="B44" s="204" t="str">
        <f>IF('⑥6.成果報告（PR）'!B83="","",'⑥6.成果報告（PR）'!B83)</f>
        <v/>
      </c>
      <c r="C44" s="897" t="str">
        <f>IF('⑥6.成果報告（PR）'!C83="","",'⑥6.成果報告（PR）'!C83)</f>
        <v/>
      </c>
      <c r="D44" s="898" t="str">
        <f>IF('⑥6.成果報告（PR）'!D83="","",'⑥6.成果報告（PR）'!D83)</f>
        <v/>
      </c>
      <c r="E44" s="898" t="str">
        <f>IF('⑥6.成果報告（PR）'!E83="","",'⑥6.成果報告（PR）'!E83)</f>
        <v/>
      </c>
      <c r="F44" s="854" t="str">
        <f>IF('⑥6.成果報告（PR）'!F83="","",'⑥6.成果報告（PR）'!F83)</f>
        <v/>
      </c>
      <c r="G44" s="899" t="str">
        <f>IF(B44="","",'⑧1.活動計画変更（PR）'!Q82)</f>
        <v/>
      </c>
      <c r="H44" s="900" t="str">
        <f>IF('⑥6.成果報告（PR）'!G83="","",'⑥6.成果報告（PR）'!G83)</f>
        <v/>
      </c>
      <c r="I44" s="901" t="str">
        <f>IF('⑥6.成果報告（PR）'!H83="","",'⑥6.成果報告（PR）'!H83)</f>
        <v/>
      </c>
      <c r="J44" s="884"/>
      <c r="K44" s="910" t="str">
        <f>IF('⑥6.成果報告（PR）'!I83="","",'⑥6.成果報告（PR）'!I83)</f>
        <v/>
      </c>
      <c r="L44" s="884"/>
    </row>
    <row r="45" spans="2:12" ht="45" hidden="1" customHeight="1" thickBot="1">
      <c r="B45" s="202" t="str">
        <f>IF('⑥6.成果報告（PR）'!B85="","",'⑥6.成果報告（PR）'!B85)</f>
        <v/>
      </c>
      <c r="C45" s="902" t="str">
        <f>IF('⑥6.成果報告（PR）'!C85="","",'⑥6.成果報告（PR）'!C85)</f>
        <v/>
      </c>
      <c r="D45" s="903" t="str">
        <f>IF('⑥6.成果報告（PR）'!D85="","",'⑥6.成果報告（PR）'!D85)</f>
        <v/>
      </c>
      <c r="E45" s="903" t="str">
        <f>IF('⑥6.成果報告（PR）'!E85="","",'⑥6.成果報告（PR）'!E85)</f>
        <v/>
      </c>
      <c r="F45" s="904" t="str">
        <f>IF('⑥6.成果報告（PR）'!F85="","",'⑥6.成果報告（PR）'!F85)</f>
        <v/>
      </c>
      <c r="G45" s="905" t="str">
        <f>IF(B45="","",'⑧1.活動計画変更（PR）'!Q84)</f>
        <v/>
      </c>
      <c r="H45" s="906" t="str">
        <f>IF('⑥6.成果報告（PR）'!G85="","",'⑥6.成果報告（PR）'!G85)</f>
        <v/>
      </c>
      <c r="I45" s="907" t="str">
        <f>IF('⑥6.成果報告（PR）'!H85="","",'⑥6.成果報告（PR）'!H85)</f>
        <v/>
      </c>
      <c r="J45" s="885"/>
      <c r="K45" s="911" t="str">
        <f>IF('⑥6.成果報告（PR）'!I85="","",'⑥6.成果報告（PR）'!I85)</f>
        <v/>
      </c>
      <c r="L45" s="885"/>
    </row>
    <row r="46" spans="2:12" ht="45" hidden="1" customHeight="1">
      <c r="B46" s="204" t="str">
        <f>IF('⑥6.成果報告（PR）'!B87="","",'⑥6.成果報告（PR）'!B87)</f>
        <v/>
      </c>
      <c r="C46" s="891" t="str">
        <f>IF('⑥6.成果報告（PR）'!C87="","",'⑥6.成果報告（PR）'!C87)</f>
        <v/>
      </c>
      <c r="D46" s="892" t="str">
        <f>IF('⑥6.成果報告（PR）'!D87="","",'⑥6.成果報告（PR）'!D87)</f>
        <v/>
      </c>
      <c r="E46" s="892" t="str">
        <f>IF('⑥6.成果報告（PR）'!E87="","",'⑥6.成果報告（PR）'!E87)</f>
        <v/>
      </c>
      <c r="F46" s="893" t="str">
        <f>IF('⑥6.成果報告（PR）'!F87="","",'⑥6.成果報告（PR）'!F87)</f>
        <v/>
      </c>
      <c r="G46" s="894" t="str">
        <f>IF(B46="","",'⑧1.活動計画変更（PR）'!Q86)</f>
        <v/>
      </c>
      <c r="H46" s="895" t="str">
        <f>IF('⑥6.成果報告（PR）'!G87="","",'⑥6.成果報告（PR）'!G87)</f>
        <v/>
      </c>
      <c r="I46" s="896" t="str">
        <f>IF('⑥6.成果報告（PR）'!H87="","",'⑥6.成果報告（PR）'!H87)</f>
        <v/>
      </c>
      <c r="J46" s="883"/>
      <c r="K46" s="909" t="str">
        <f>IF('⑥6.成果報告（PR）'!I87="","",'⑥6.成果報告（PR）'!I87)</f>
        <v/>
      </c>
      <c r="L46" s="883"/>
    </row>
    <row r="47" spans="2:12" ht="45" hidden="1" customHeight="1">
      <c r="B47" s="204" t="str">
        <f>IF('⑥6.成果報告（PR）'!B89="","",'⑥6.成果報告（PR）'!B89)</f>
        <v/>
      </c>
      <c r="C47" s="897" t="str">
        <f>IF('⑥6.成果報告（PR）'!C89="","",'⑥6.成果報告（PR）'!C89)</f>
        <v/>
      </c>
      <c r="D47" s="898" t="str">
        <f>IF('⑥6.成果報告（PR）'!D89="","",'⑥6.成果報告（PR）'!D89)</f>
        <v/>
      </c>
      <c r="E47" s="898" t="str">
        <f>IF('⑥6.成果報告（PR）'!E89="","",'⑥6.成果報告（PR）'!E89)</f>
        <v/>
      </c>
      <c r="F47" s="854" t="str">
        <f>IF('⑥6.成果報告（PR）'!F89="","",'⑥6.成果報告（PR）'!F89)</f>
        <v/>
      </c>
      <c r="G47" s="899" t="str">
        <f>IF(B47="","",'⑧1.活動計画変更（PR）'!Q88)</f>
        <v/>
      </c>
      <c r="H47" s="900" t="str">
        <f>IF('⑥6.成果報告（PR）'!G89="","",'⑥6.成果報告（PR）'!G89)</f>
        <v/>
      </c>
      <c r="I47" s="901" t="str">
        <f>IF('⑥6.成果報告（PR）'!H89="","",'⑥6.成果報告（PR）'!H89)</f>
        <v/>
      </c>
      <c r="J47" s="884"/>
      <c r="K47" s="910" t="str">
        <f>IF('⑥6.成果報告（PR）'!I89="","",'⑥6.成果報告（PR）'!I89)</f>
        <v/>
      </c>
      <c r="L47" s="884"/>
    </row>
    <row r="48" spans="2:12" ht="45" hidden="1" customHeight="1">
      <c r="B48" s="204" t="str">
        <f>IF('⑥6.成果報告（PR）'!B91="","",'⑥6.成果報告（PR）'!B91)</f>
        <v/>
      </c>
      <c r="C48" s="897" t="str">
        <f>IF('⑥6.成果報告（PR）'!C91="","",'⑥6.成果報告（PR）'!C91)</f>
        <v/>
      </c>
      <c r="D48" s="898" t="str">
        <f>IF('⑥6.成果報告（PR）'!D91="","",'⑥6.成果報告（PR）'!D91)</f>
        <v/>
      </c>
      <c r="E48" s="898" t="str">
        <f>IF('⑥6.成果報告（PR）'!E91="","",'⑥6.成果報告（PR）'!E91)</f>
        <v/>
      </c>
      <c r="F48" s="854" t="str">
        <f>IF('⑥6.成果報告（PR）'!F91="","",'⑥6.成果報告（PR）'!F91)</f>
        <v/>
      </c>
      <c r="G48" s="899" t="str">
        <f>IF(B48="","",'⑧1.活動計画変更（PR）'!Q90)</f>
        <v/>
      </c>
      <c r="H48" s="900" t="str">
        <f>IF('⑥6.成果報告（PR）'!G91="","",'⑥6.成果報告（PR）'!G91)</f>
        <v/>
      </c>
      <c r="I48" s="901" t="str">
        <f>IF('⑥6.成果報告（PR）'!H91="","",'⑥6.成果報告（PR）'!H91)</f>
        <v/>
      </c>
      <c r="J48" s="884"/>
      <c r="K48" s="910" t="str">
        <f>IF('⑥6.成果報告（PR）'!I91="","",'⑥6.成果報告（PR）'!I91)</f>
        <v/>
      </c>
      <c r="L48" s="884"/>
    </row>
    <row r="49" spans="2:12" ht="45" hidden="1" customHeight="1">
      <c r="B49" s="204" t="str">
        <f>IF('⑥6.成果報告（PR）'!B93="","",'⑥6.成果報告（PR）'!B93)</f>
        <v/>
      </c>
      <c r="C49" s="897" t="str">
        <f>IF('⑥6.成果報告（PR）'!C93="","",'⑥6.成果報告（PR）'!C93)</f>
        <v/>
      </c>
      <c r="D49" s="898" t="str">
        <f>IF('⑥6.成果報告（PR）'!D93="","",'⑥6.成果報告（PR）'!D93)</f>
        <v/>
      </c>
      <c r="E49" s="898" t="str">
        <f>IF('⑥6.成果報告（PR）'!E93="","",'⑥6.成果報告（PR）'!E93)</f>
        <v/>
      </c>
      <c r="F49" s="854" t="str">
        <f>IF('⑥6.成果報告（PR）'!F93="","",'⑥6.成果報告（PR）'!F93)</f>
        <v/>
      </c>
      <c r="G49" s="899" t="str">
        <f>IF(B49="","",'⑧1.活動計画変更（PR）'!Q92)</f>
        <v/>
      </c>
      <c r="H49" s="900" t="str">
        <f>IF('⑥6.成果報告（PR）'!G93="","",'⑥6.成果報告（PR）'!G93)</f>
        <v/>
      </c>
      <c r="I49" s="901" t="str">
        <f>IF('⑥6.成果報告（PR）'!H93="","",'⑥6.成果報告（PR）'!H93)</f>
        <v/>
      </c>
      <c r="J49" s="884"/>
      <c r="K49" s="910" t="str">
        <f>IF('⑥6.成果報告（PR）'!I93="","",'⑥6.成果報告（PR）'!I93)</f>
        <v/>
      </c>
      <c r="L49" s="884"/>
    </row>
    <row r="50" spans="2:12" ht="45" hidden="1" customHeight="1">
      <c r="B50" s="204" t="str">
        <f>IF('⑥6.成果報告（PR）'!B95="","",'⑥6.成果報告（PR）'!B95)</f>
        <v/>
      </c>
      <c r="C50" s="897" t="str">
        <f>IF('⑥6.成果報告（PR）'!C95="","",'⑥6.成果報告（PR）'!C95)</f>
        <v/>
      </c>
      <c r="D50" s="898" t="str">
        <f>IF('⑥6.成果報告（PR）'!D95="","",'⑥6.成果報告（PR）'!D95)</f>
        <v/>
      </c>
      <c r="E50" s="898" t="str">
        <f>IF('⑥6.成果報告（PR）'!E95="","",'⑥6.成果報告（PR）'!E95)</f>
        <v/>
      </c>
      <c r="F50" s="854" t="str">
        <f>IF('⑥6.成果報告（PR）'!F95="","",'⑥6.成果報告（PR）'!F95)</f>
        <v/>
      </c>
      <c r="G50" s="899" t="str">
        <f>IF(B50="","",'⑧1.活動計画変更（PR）'!Q94)</f>
        <v/>
      </c>
      <c r="H50" s="900" t="str">
        <f>IF('⑥6.成果報告（PR）'!G95="","",'⑥6.成果報告（PR）'!G95)</f>
        <v/>
      </c>
      <c r="I50" s="901" t="str">
        <f>IF('⑥6.成果報告（PR）'!H95="","",'⑥6.成果報告（PR）'!H95)</f>
        <v/>
      </c>
      <c r="J50" s="884"/>
      <c r="K50" s="910" t="str">
        <f>IF('⑥6.成果報告（PR）'!I95="","",'⑥6.成果報告（PR）'!I95)</f>
        <v/>
      </c>
      <c r="L50" s="884"/>
    </row>
    <row r="51" spans="2:12" ht="45" hidden="1" customHeight="1">
      <c r="B51" s="204" t="str">
        <f>IF('⑥6.成果報告（PR）'!B97="","",'⑥6.成果報告（PR）'!B97)</f>
        <v/>
      </c>
      <c r="C51" s="897" t="str">
        <f>IF('⑥6.成果報告（PR）'!C97="","",'⑥6.成果報告（PR）'!C97)</f>
        <v/>
      </c>
      <c r="D51" s="898" t="str">
        <f>IF('⑥6.成果報告（PR）'!D97="","",'⑥6.成果報告（PR）'!D97)</f>
        <v/>
      </c>
      <c r="E51" s="898" t="str">
        <f>IF('⑥6.成果報告（PR）'!E97="","",'⑥6.成果報告（PR）'!E97)</f>
        <v/>
      </c>
      <c r="F51" s="854" t="str">
        <f>IF('⑥6.成果報告（PR）'!F97="","",'⑥6.成果報告（PR）'!F97)</f>
        <v/>
      </c>
      <c r="G51" s="899" t="str">
        <f>IF(B51="","",'⑧1.活動計画変更（PR）'!Q96)</f>
        <v/>
      </c>
      <c r="H51" s="900" t="str">
        <f>IF('⑥6.成果報告（PR）'!G97="","",'⑥6.成果報告（PR）'!G97)</f>
        <v/>
      </c>
      <c r="I51" s="901" t="str">
        <f>IF('⑥6.成果報告（PR）'!H97="","",'⑥6.成果報告（PR）'!H97)</f>
        <v/>
      </c>
      <c r="J51" s="884"/>
      <c r="K51" s="910" t="str">
        <f>IF('⑥6.成果報告（PR）'!I97="","",'⑥6.成果報告（PR）'!I97)</f>
        <v/>
      </c>
      <c r="L51" s="884"/>
    </row>
    <row r="52" spans="2:12" ht="45" hidden="1" customHeight="1">
      <c r="B52" s="204" t="str">
        <f>IF('⑥6.成果報告（PR）'!B99="","",'⑥6.成果報告（PR）'!B99)</f>
        <v/>
      </c>
      <c r="C52" s="897" t="str">
        <f>IF('⑥6.成果報告（PR）'!C99="","",'⑥6.成果報告（PR）'!C99)</f>
        <v/>
      </c>
      <c r="D52" s="898" t="str">
        <f>IF('⑥6.成果報告（PR）'!D99="","",'⑥6.成果報告（PR）'!D99)</f>
        <v/>
      </c>
      <c r="E52" s="898" t="str">
        <f>IF('⑥6.成果報告（PR）'!E99="","",'⑥6.成果報告（PR）'!E99)</f>
        <v/>
      </c>
      <c r="F52" s="854" t="str">
        <f>IF('⑥6.成果報告（PR）'!F99="","",'⑥6.成果報告（PR）'!F99)</f>
        <v/>
      </c>
      <c r="G52" s="899" t="str">
        <f>IF(B52="","",'⑧1.活動計画変更（PR）'!Q98)</f>
        <v/>
      </c>
      <c r="H52" s="900" t="str">
        <f>IF('⑥6.成果報告（PR）'!G99="","",'⑥6.成果報告（PR）'!G99)</f>
        <v/>
      </c>
      <c r="I52" s="901" t="str">
        <f>IF('⑥6.成果報告（PR）'!H99="","",'⑥6.成果報告（PR）'!H99)</f>
        <v/>
      </c>
      <c r="J52" s="884"/>
      <c r="K52" s="910" t="str">
        <f>IF('⑥6.成果報告（PR）'!I99="","",'⑥6.成果報告（PR）'!I99)</f>
        <v/>
      </c>
      <c r="L52" s="884"/>
    </row>
    <row r="53" spans="2:12" ht="45" hidden="1" customHeight="1">
      <c r="B53" s="204" t="str">
        <f>IF('⑥6.成果報告（PR）'!B101="","",'⑥6.成果報告（PR）'!B101)</f>
        <v/>
      </c>
      <c r="C53" s="897" t="str">
        <f>IF('⑥6.成果報告（PR）'!C101="","",'⑥6.成果報告（PR）'!C101)</f>
        <v/>
      </c>
      <c r="D53" s="898" t="str">
        <f>IF('⑥6.成果報告（PR）'!D101="","",'⑥6.成果報告（PR）'!D101)</f>
        <v/>
      </c>
      <c r="E53" s="898" t="str">
        <f>IF('⑥6.成果報告（PR）'!E101="","",'⑥6.成果報告（PR）'!E101)</f>
        <v/>
      </c>
      <c r="F53" s="854" t="str">
        <f>IF('⑥6.成果報告（PR）'!F101="","",'⑥6.成果報告（PR）'!F101)</f>
        <v/>
      </c>
      <c r="G53" s="899" t="str">
        <f>IF(B53="","",'⑧1.活動計画変更（PR）'!Q100)</f>
        <v/>
      </c>
      <c r="H53" s="900" t="str">
        <f>IF('⑥6.成果報告（PR）'!G101="","",'⑥6.成果報告（PR）'!G101)</f>
        <v/>
      </c>
      <c r="I53" s="901" t="str">
        <f>IF('⑥6.成果報告（PR）'!H101="","",'⑥6.成果報告（PR）'!H101)</f>
        <v/>
      </c>
      <c r="J53" s="884"/>
      <c r="K53" s="910" t="str">
        <f>IF('⑥6.成果報告（PR）'!I101="","",'⑥6.成果報告（PR）'!I101)</f>
        <v/>
      </c>
      <c r="L53" s="884"/>
    </row>
    <row r="54" spans="2:12" ht="45" hidden="1" customHeight="1">
      <c r="B54" s="204" t="str">
        <f>IF('⑥6.成果報告（PR）'!B103="","",'⑥6.成果報告（PR）'!B103)</f>
        <v/>
      </c>
      <c r="C54" s="897" t="str">
        <f>IF('⑥6.成果報告（PR）'!C103="","",'⑥6.成果報告（PR）'!C103)</f>
        <v/>
      </c>
      <c r="D54" s="898" t="str">
        <f>IF('⑥6.成果報告（PR）'!D103="","",'⑥6.成果報告（PR）'!D103)</f>
        <v/>
      </c>
      <c r="E54" s="898" t="str">
        <f>IF('⑥6.成果報告（PR）'!E103="","",'⑥6.成果報告（PR）'!E103)</f>
        <v/>
      </c>
      <c r="F54" s="854" t="str">
        <f>IF('⑥6.成果報告（PR）'!F103="","",'⑥6.成果報告（PR）'!F103)</f>
        <v/>
      </c>
      <c r="G54" s="899" t="str">
        <f>IF(B54="","",'⑧1.活動計画変更（PR）'!Q102)</f>
        <v/>
      </c>
      <c r="H54" s="900" t="str">
        <f>IF('⑥6.成果報告（PR）'!G103="","",'⑥6.成果報告（PR）'!G103)</f>
        <v/>
      </c>
      <c r="I54" s="901" t="str">
        <f>IF('⑥6.成果報告（PR）'!H103="","",'⑥6.成果報告（PR）'!H103)</f>
        <v/>
      </c>
      <c r="J54" s="884"/>
      <c r="K54" s="910" t="str">
        <f>IF('⑥6.成果報告（PR）'!I103="","",'⑥6.成果報告（PR）'!I103)</f>
        <v/>
      </c>
      <c r="L54" s="884"/>
    </row>
    <row r="55" spans="2:12" ht="45" hidden="1" customHeight="1" thickBot="1">
      <c r="B55" s="202" t="str">
        <f>IF('⑥6.成果報告（PR）'!B105="","",'⑥6.成果報告（PR）'!B105)</f>
        <v/>
      </c>
      <c r="C55" s="902" t="str">
        <f>IF('⑥6.成果報告（PR）'!C105="","",'⑥6.成果報告（PR）'!C105)</f>
        <v/>
      </c>
      <c r="D55" s="903" t="str">
        <f>IF('⑥6.成果報告（PR）'!D105="","",'⑥6.成果報告（PR）'!D105)</f>
        <v/>
      </c>
      <c r="E55" s="903" t="str">
        <f>IF('⑥6.成果報告（PR）'!E105="","",'⑥6.成果報告（PR）'!E105)</f>
        <v/>
      </c>
      <c r="F55" s="904" t="str">
        <f>IF('⑥6.成果報告（PR）'!F105="","",'⑥6.成果報告（PR）'!F105)</f>
        <v/>
      </c>
      <c r="G55" s="905" t="str">
        <f>IF(B55="","",'⑧1.活動計画変更（PR）'!Q104)</f>
        <v/>
      </c>
      <c r="H55" s="906" t="str">
        <f>IF('⑥6.成果報告（PR）'!G105="","",'⑥6.成果報告（PR）'!G105)</f>
        <v/>
      </c>
      <c r="I55" s="907" t="str">
        <f>IF('⑥6.成果報告（PR）'!H105="","",'⑥6.成果報告（PR）'!H105)</f>
        <v/>
      </c>
      <c r="J55" s="885"/>
      <c r="K55" s="911" t="str">
        <f>IF('⑥6.成果報告（PR）'!I105="","",'⑥6.成果報告（PR）'!I105)</f>
        <v/>
      </c>
      <c r="L55" s="885"/>
    </row>
    <row r="56" spans="2:12" ht="45" hidden="1" customHeight="1">
      <c r="B56" s="204" t="str">
        <f>IF('⑥6.成果報告（PR）'!B107="","",'⑥6.成果報告（PR）'!B107)</f>
        <v/>
      </c>
      <c r="C56" s="891" t="str">
        <f>IF('⑥6.成果報告（PR）'!C107="","",'⑥6.成果報告（PR）'!C107)</f>
        <v/>
      </c>
      <c r="D56" s="892" t="str">
        <f>IF('⑥6.成果報告（PR）'!D107="","",'⑥6.成果報告（PR）'!D107)</f>
        <v/>
      </c>
      <c r="E56" s="892" t="str">
        <f>IF('⑥6.成果報告（PR）'!E107="","",'⑥6.成果報告（PR）'!E107)</f>
        <v/>
      </c>
      <c r="F56" s="893" t="str">
        <f>IF('⑥6.成果報告（PR）'!F107="","",'⑥6.成果報告（PR）'!F107)</f>
        <v/>
      </c>
      <c r="G56" s="894" t="str">
        <f>IF(B56="","",'⑧1.活動計画変更（PR）'!Q106)</f>
        <v/>
      </c>
      <c r="H56" s="895" t="str">
        <f>IF('⑥6.成果報告（PR）'!G107="","",'⑥6.成果報告（PR）'!G107)</f>
        <v/>
      </c>
      <c r="I56" s="896" t="str">
        <f>IF('⑥6.成果報告（PR）'!H107="","",'⑥6.成果報告（PR）'!H107)</f>
        <v/>
      </c>
      <c r="J56" s="883"/>
      <c r="K56" s="909" t="str">
        <f>IF('⑥6.成果報告（PR）'!I107="","",'⑥6.成果報告（PR）'!I107)</f>
        <v/>
      </c>
      <c r="L56" s="883"/>
    </row>
    <row r="57" spans="2:12" ht="45" hidden="1" customHeight="1">
      <c r="B57" s="204" t="str">
        <f>IF('⑥6.成果報告（PR）'!B109="","",'⑥6.成果報告（PR）'!B109)</f>
        <v/>
      </c>
      <c r="C57" s="897" t="str">
        <f>IF('⑥6.成果報告（PR）'!C109="","",'⑥6.成果報告（PR）'!C109)</f>
        <v/>
      </c>
      <c r="D57" s="898" t="str">
        <f>IF('⑥6.成果報告（PR）'!D109="","",'⑥6.成果報告（PR）'!D109)</f>
        <v/>
      </c>
      <c r="E57" s="898" t="str">
        <f>IF('⑥6.成果報告（PR）'!E109="","",'⑥6.成果報告（PR）'!E109)</f>
        <v/>
      </c>
      <c r="F57" s="854" t="str">
        <f>IF('⑥6.成果報告（PR）'!F109="","",'⑥6.成果報告（PR）'!F109)</f>
        <v/>
      </c>
      <c r="G57" s="899" t="str">
        <f>IF(B57="","",'⑧1.活動計画変更（PR）'!Q108)</f>
        <v/>
      </c>
      <c r="H57" s="900" t="str">
        <f>IF('⑥6.成果報告（PR）'!G109="","",'⑥6.成果報告（PR）'!G109)</f>
        <v/>
      </c>
      <c r="I57" s="901" t="str">
        <f>IF('⑥6.成果報告（PR）'!H109="","",'⑥6.成果報告（PR）'!H109)</f>
        <v/>
      </c>
      <c r="J57" s="884"/>
      <c r="K57" s="910" t="str">
        <f>IF('⑥6.成果報告（PR）'!I109="","",'⑥6.成果報告（PR）'!I109)</f>
        <v/>
      </c>
      <c r="L57" s="884"/>
    </row>
    <row r="58" spans="2:12" ht="45" hidden="1" customHeight="1">
      <c r="B58" s="204" t="str">
        <f>IF('⑥6.成果報告（PR）'!B111="","",'⑥6.成果報告（PR）'!B111)</f>
        <v/>
      </c>
      <c r="C58" s="897" t="str">
        <f>IF('⑥6.成果報告（PR）'!C111="","",'⑥6.成果報告（PR）'!C111)</f>
        <v/>
      </c>
      <c r="D58" s="898" t="str">
        <f>IF('⑥6.成果報告（PR）'!D111="","",'⑥6.成果報告（PR）'!D111)</f>
        <v/>
      </c>
      <c r="E58" s="898" t="str">
        <f>IF('⑥6.成果報告（PR）'!E111="","",'⑥6.成果報告（PR）'!E111)</f>
        <v/>
      </c>
      <c r="F58" s="854" t="str">
        <f>IF('⑥6.成果報告（PR）'!F111="","",'⑥6.成果報告（PR）'!F111)</f>
        <v/>
      </c>
      <c r="G58" s="899" t="str">
        <f>IF(B58="","",'⑧1.活動計画変更（PR）'!Q110)</f>
        <v/>
      </c>
      <c r="H58" s="900" t="str">
        <f>IF('⑥6.成果報告（PR）'!G111="","",'⑥6.成果報告（PR）'!G111)</f>
        <v/>
      </c>
      <c r="I58" s="901" t="str">
        <f>IF('⑥6.成果報告（PR）'!H111="","",'⑥6.成果報告（PR）'!H111)</f>
        <v/>
      </c>
      <c r="J58" s="884"/>
      <c r="K58" s="910" t="str">
        <f>IF('⑥6.成果報告（PR）'!I111="","",'⑥6.成果報告（PR）'!I111)</f>
        <v/>
      </c>
      <c r="L58" s="884"/>
    </row>
    <row r="59" spans="2:12" ht="45" hidden="1" customHeight="1">
      <c r="B59" s="204" t="str">
        <f>IF('⑥6.成果報告（PR）'!B113="","",'⑥6.成果報告（PR）'!B113)</f>
        <v/>
      </c>
      <c r="C59" s="897" t="str">
        <f>IF('⑥6.成果報告（PR）'!C113="","",'⑥6.成果報告（PR）'!C113)</f>
        <v/>
      </c>
      <c r="D59" s="898" t="str">
        <f>IF('⑥6.成果報告（PR）'!D113="","",'⑥6.成果報告（PR）'!D113)</f>
        <v/>
      </c>
      <c r="E59" s="898" t="str">
        <f>IF('⑥6.成果報告（PR）'!E113="","",'⑥6.成果報告（PR）'!E113)</f>
        <v/>
      </c>
      <c r="F59" s="854" t="str">
        <f>IF('⑥6.成果報告（PR）'!F113="","",'⑥6.成果報告（PR）'!F113)</f>
        <v/>
      </c>
      <c r="G59" s="899" t="str">
        <f>IF(B59="","",'⑧1.活動計画変更（PR）'!Q112)</f>
        <v/>
      </c>
      <c r="H59" s="900" t="str">
        <f>IF('⑥6.成果報告（PR）'!G113="","",'⑥6.成果報告（PR）'!G113)</f>
        <v/>
      </c>
      <c r="I59" s="901" t="str">
        <f>IF('⑥6.成果報告（PR）'!H113="","",'⑥6.成果報告（PR）'!H113)</f>
        <v/>
      </c>
      <c r="J59" s="884"/>
      <c r="K59" s="910" t="str">
        <f>IF('⑥6.成果報告（PR）'!I113="","",'⑥6.成果報告（PR）'!I113)</f>
        <v/>
      </c>
      <c r="L59" s="884"/>
    </row>
    <row r="60" spans="2:12" ht="45" hidden="1" customHeight="1">
      <c r="B60" s="204" t="str">
        <f>IF('⑥6.成果報告（PR）'!B115="","",'⑥6.成果報告（PR）'!B115)</f>
        <v/>
      </c>
      <c r="C60" s="897" t="str">
        <f>IF('⑥6.成果報告（PR）'!C115="","",'⑥6.成果報告（PR）'!C115)</f>
        <v/>
      </c>
      <c r="D60" s="898" t="str">
        <f>IF('⑥6.成果報告（PR）'!D115="","",'⑥6.成果報告（PR）'!D115)</f>
        <v/>
      </c>
      <c r="E60" s="898" t="str">
        <f>IF('⑥6.成果報告（PR）'!E115="","",'⑥6.成果報告（PR）'!E115)</f>
        <v/>
      </c>
      <c r="F60" s="854" t="str">
        <f>IF('⑥6.成果報告（PR）'!F115="","",'⑥6.成果報告（PR）'!F115)</f>
        <v/>
      </c>
      <c r="G60" s="899" t="str">
        <f>IF(B60="","",'⑧1.活動計画変更（PR）'!Q114)</f>
        <v/>
      </c>
      <c r="H60" s="900" t="str">
        <f>IF('⑥6.成果報告（PR）'!G115="","",'⑥6.成果報告（PR）'!G115)</f>
        <v/>
      </c>
      <c r="I60" s="901" t="str">
        <f>IF('⑥6.成果報告（PR）'!H115="","",'⑥6.成果報告（PR）'!H115)</f>
        <v/>
      </c>
      <c r="J60" s="884"/>
      <c r="K60" s="910" t="str">
        <f>IF('⑥6.成果報告（PR）'!I115="","",'⑥6.成果報告（PR）'!I115)</f>
        <v/>
      </c>
      <c r="L60" s="884"/>
    </row>
    <row r="61" spans="2:12" ht="45" hidden="1" customHeight="1">
      <c r="B61" s="204" t="str">
        <f>IF('⑥6.成果報告（PR）'!B117="","",'⑥6.成果報告（PR）'!B117)</f>
        <v/>
      </c>
      <c r="C61" s="897" t="str">
        <f>IF('⑥6.成果報告（PR）'!C117="","",'⑥6.成果報告（PR）'!C117)</f>
        <v/>
      </c>
      <c r="D61" s="898" t="str">
        <f>IF('⑥6.成果報告（PR）'!D117="","",'⑥6.成果報告（PR）'!D117)</f>
        <v/>
      </c>
      <c r="E61" s="898" t="str">
        <f>IF('⑥6.成果報告（PR）'!E117="","",'⑥6.成果報告（PR）'!E117)</f>
        <v/>
      </c>
      <c r="F61" s="854" t="str">
        <f>IF('⑥6.成果報告（PR）'!F117="","",'⑥6.成果報告（PR）'!F117)</f>
        <v/>
      </c>
      <c r="G61" s="899" t="str">
        <f>IF(B61="","",'⑧1.活動計画変更（PR）'!Q116)</f>
        <v/>
      </c>
      <c r="H61" s="900" t="str">
        <f>IF('⑥6.成果報告（PR）'!G117="","",'⑥6.成果報告（PR）'!G117)</f>
        <v/>
      </c>
      <c r="I61" s="901" t="str">
        <f>IF('⑥6.成果報告（PR）'!H117="","",'⑥6.成果報告（PR）'!H117)</f>
        <v/>
      </c>
      <c r="J61" s="884"/>
      <c r="K61" s="910" t="str">
        <f>IF('⑥6.成果報告（PR）'!I117="","",'⑥6.成果報告（PR）'!I117)</f>
        <v/>
      </c>
      <c r="L61" s="884"/>
    </row>
    <row r="62" spans="2:12" ht="45" hidden="1" customHeight="1">
      <c r="B62" s="204" t="str">
        <f>IF('⑥6.成果報告（PR）'!B119="","",'⑥6.成果報告（PR）'!B119)</f>
        <v/>
      </c>
      <c r="C62" s="897" t="str">
        <f>IF('⑥6.成果報告（PR）'!C119="","",'⑥6.成果報告（PR）'!C119)</f>
        <v/>
      </c>
      <c r="D62" s="898" t="str">
        <f>IF('⑥6.成果報告（PR）'!D119="","",'⑥6.成果報告（PR）'!D119)</f>
        <v/>
      </c>
      <c r="E62" s="898" t="str">
        <f>IF('⑥6.成果報告（PR）'!E119="","",'⑥6.成果報告（PR）'!E119)</f>
        <v/>
      </c>
      <c r="F62" s="854" t="str">
        <f>IF('⑥6.成果報告（PR）'!F119="","",'⑥6.成果報告（PR）'!F119)</f>
        <v/>
      </c>
      <c r="G62" s="899" t="str">
        <f>IF(B62="","",'⑧1.活動計画変更（PR）'!Q118)</f>
        <v/>
      </c>
      <c r="H62" s="900" t="str">
        <f>IF('⑥6.成果報告（PR）'!G119="","",'⑥6.成果報告（PR）'!G119)</f>
        <v/>
      </c>
      <c r="I62" s="901" t="str">
        <f>IF('⑥6.成果報告（PR）'!H119="","",'⑥6.成果報告（PR）'!H119)</f>
        <v/>
      </c>
      <c r="J62" s="884"/>
      <c r="K62" s="910" t="str">
        <f>IF('⑥6.成果報告（PR）'!I119="","",'⑥6.成果報告（PR）'!I119)</f>
        <v/>
      </c>
      <c r="L62" s="884"/>
    </row>
    <row r="63" spans="2:12" ht="45" hidden="1" customHeight="1">
      <c r="B63" s="204" t="str">
        <f>IF('⑥6.成果報告（PR）'!B121="","",'⑥6.成果報告（PR）'!B121)</f>
        <v/>
      </c>
      <c r="C63" s="897" t="str">
        <f>IF('⑥6.成果報告（PR）'!C121="","",'⑥6.成果報告（PR）'!C121)</f>
        <v/>
      </c>
      <c r="D63" s="898" t="str">
        <f>IF('⑥6.成果報告（PR）'!D121="","",'⑥6.成果報告（PR）'!D121)</f>
        <v/>
      </c>
      <c r="E63" s="898" t="str">
        <f>IF('⑥6.成果報告（PR）'!E121="","",'⑥6.成果報告（PR）'!E121)</f>
        <v/>
      </c>
      <c r="F63" s="854" t="str">
        <f>IF('⑥6.成果報告（PR）'!F121="","",'⑥6.成果報告（PR）'!F121)</f>
        <v/>
      </c>
      <c r="G63" s="899" t="str">
        <f>IF(B63="","",'⑧1.活動計画変更（PR）'!Q120)</f>
        <v/>
      </c>
      <c r="H63" s="900" t="str">
        <f>IF('⑥6.成果報告（PR）'!G121="","",'⑥6.成果報告（PR）'!G121)</f>
        <v/>
      </c>
      <c r="I63" s="901" t="str">
        <f>IF('⑥6.成果報告（PR）'!H121="","",'⑥6.成果報告（PR）'!H121)</f>
        <v/>
      </c>
      <c r="J63" s="884"/>
      <c r="K63" s="910" t="str">
        <f>IF('⑥6.成果報告（PR）'!I121="","",'⑥6.成果報告（PR）'!I121)</f>
        <v/>
      </c>
      <c r="L63" s="884"/>
    </row>
    <row r="64" spans="2:12" ht="45" hidden="1" customHeight="1">
      <c r="B64" s="204" t="str">
        <f>IF('⑥6.成果報告（PR）'!B123="","",'⑥6.成果報告（PR）'!B123)</f>
        <v/>
      </c>
      <c r="C64" s="897" t="str">
        <f>IF('⑥6.成果報告（PR）'!C123="","",'⑥6.成果報告（PR）'!C123)</f>
        <v/>
      </c>
      <c r="D64" s="898" t="str">
        <f>IF('⑥6.成果報告（PR）'!D123="","",'⑥6.成果報告（PR）'!D123)</f>
        <v/>
      </c>
      <c r="E64" s="898" t="str">
        <f>IF('⑥6.成果報告（PR）'!E123="","",'⑥6.成果報告（PR）'!E123)</f>
        <v/>
      </c>
      <c r="F64" s="854" t="str">
        <f>IF('⑥6.成果報告（PR）'!F123="","",'⑥6.成果報告（PR）'!F123)</f>
        <v/>
      </c>
      <c r="G64" s="899" t="str">
        <f>IF(B64="","",'⑧1.活動計画変更（PR）'!Q122)</f>
        <v/>
      </c>
      <c r="H64" s="900" t="str">
        <f>IF('⑥6.成果報告（PR）'!G123="","",'⑥6.成果報告（PR）'!G123)</f>
        <v/>
      </c>
      <c r="I64" s="901" t="str">
        <f>IF('⑥6.成果報告（PR）'!H123="","",'⑥6.成果報告（PR）'!H123)</f>
        <v/>
      </c>
      <c r="J64" s="884"/>
      <c r="K64" s="910" t="str">
        <f>IF('⑥6.成果報告（PR）'!I123="","",'⑥6.成果報告（PR）'!I123)</f>
        <v/>
      </c>
      <c r="L64" s="884"/>
    </row>
    <row r="65" spans="2:12" ht="45" hidden="1" customHeight="1" thickBot="1">
      <c r="B65" s="202" t="str">
        <f>IF('⑥6.成果報告（PR）'!B125="","",'⑥6.成果報告（PR）'!B125)</f>
        <v/>
      </c>
      <c r="C65" s="902" t="str">
        <f>IF('⑥6.成果報告（PR）'!C125="","",'⑥6.成果報告（PR）'!C125)</f>
        <v/>
      </c>
      <c r="D65" s="903" t="str">
        <f>IF('⑥6.成果報告（PR）'!D125="","",'⑥6.成果報告（PR）'!D125)</f>
        <v/>
      </c>
      <c r="E65" s="903" t="str">
        <f>IF('⑥6.成果報告（PR）'!E125="","",'⑥6.成果報告（PR）'!E125)</f>
        <v/>
      </c>
      <c r="F65" s="904" t="str">
        <f>IF('⑥6.成果報告（PR）'!F125="","",'⑥6.成果報告（PR）'!F125)</f>
        <v/>
      </c>
      <c r="G65" s="905" t="str">
        <f>IF(B65="","",'⑧1.活動計画変更（PR）'!Q124)</f>
        <v/>
      </c>
      <c r="H65" s="906" t="str">
        <f>IF('⑥6.成果報告（PR）'!G125="","",'⑥6.成果報告（PR）'!G125)</f>
        <v/>
      </c>
      <c r="I65" s="907" t="str">
        <f>IF('⑥6.成果報告（PR）'!H125="","",'⑥6.成果報告（PR）'!H125)</f>
        <v/>
      </c>
      <c r="J65" s="885"/>
      <c r="K65" s="911" t="str">
        <f>IF('⑥6.成果報告（PR）'!I125="","",'⑥6.成果報告（PR）'!I125)</f>
        <v/>
      </c>
      <c r="L65" s="885"/>
    </row>
    <row r="66" spans="2:12" ht="45" hidden="1" customHeight="1">
      <c r="B66" s="204" t="str">
        <f>IF('⑥6.成果報告（PR）'!B127="","",'⑥6.成果報告（PR）'!B127)</f>
        <v/>
      </c>
      <c r="C66" s="891" t="str">
        <f>IF('⑥6.成果報告（PR）'!C127="","",'⑥6.成果報告（PR）'!C127)</f>
        <v/>
      </c>
      <c r="D66" s="892" t="str">
        <f>IF('⑥6.成果報告（PR）'!D127="","",'⑥6.成果報告（PR）'!D127)</f>
        <v/>
      </c>
      <c r="E66" s="892" t="str">
        <f>IF('⑥6.成果報告（PR）'!E127="","",'⑥6.成果報告（PR）'!E127)</f>
        <v/>
      </c>
      <c r="F66" s="893" t="str">
        <f>IF('⑥6.成果報告（PR）'!F127="","",'⑥6.成果報告（PR）'!F127)</f>
        <v/>
      </c>
      <c r="G66" s="894" t="str">
        <f>IF(B66="","",'⑧1.活動計画変更（PR）'!Q126)</f>
        <v/>
      </c>
      <c r="H66" s="895" t="str">
        <f>IF('⑥6.成果報告（PR）'!G127="","",'⑥6.成果報告（PR）'!G127)</f>
        <v/>
      </c>
      <c r="I66" s="896" t="str">
        <f>IF('⑥6.成果報告（PR）'!H127="","",'⑥6.成果報告（PR）'!H127)</f>
        <v/>
      </c>
      <c r="J66" s="883"/>
      <c r="K66" s="909" t="str">
        <f>IF('⑥6.成果報告（PR）'!I127="","",'⑥6.成果報告（PR）'!I127)</f>
        <v/>
      </c>
      <c r="L66" s="883"/>
    </row>
    <row r="67" spans="2:12" ht="45" hidden="1" customHeight="1">
      <c r="B67" s="204" t="str">
        <f>IF('⑥6.成果報告（PR）'!B129="","",'⑥6.成果報告（PR）'!B129)</f>
        <v/>
      </c>
      <c r="C67" s="897" t="str">
        <f>IF('⑥6.成果報告（PR）'!C129="","",'⑥6.成果報告（PR）'!C129)</f>
        <v/>
      </c>
      <c r="D67" s="898" t="str">
        <f>IF('⑥6.成果報告（PR）'!D129="","",'⑥6.成果報告（PR）'!D129)</f>
        <v/>
      </c>
      <c r="E67" s="898" t="str">
        <f>IF('⑥6.成果報告（PR）'!E129="","",'⑥6.成果報告（PR）'!E129)</f>
        <v/>
      </c>
      <c r="F67" s="854" t="str">
        <f>IF('⑥6.成果報告（PR）'!F129="","",'⑥6.成果報告（PR）'!F129)</f>
        <v/>
      </c>
      <c r="G67" s="899" t="str">
        <f>IF(B67="","",'⑧1.活動計画変更（PR）'!Q128)</f>
        <v/>
      </c>
      <c r="H67" s="900" t="str">
        <f>IF('⑥6.成果報告（PR）'!G129="","",'⑥6.成果報告（PR）'!G129)</f>
        <v/>
      </c>
      <c r="I67" s="901" t="str">
        <f>IF('⑥6.成果報告（PR）'!H129="","",'⑥6.成果報告（PR）'!H129)</f>
        <v/>
      </c>
      <c r="J67" s="884"/>
      <c r="K67" s="910" t="str">
        <f>IF('⑥6.成果報告（PR）'!I129="","",'⑥6.成果報告（PR）'!I129)</f>
        <v/>
      </c>
      <c r="L67" s="884"/>
    </row>
    <row r="68" spans="2:12" ht="45" hidden="1" customHeight="1">
      <c r="B68" s="204" t="str">
        <f>IF('⑥6.成果報告（PR）'!B131="","",'⑥6.成果報告（PR）'!B131)</f>
        <v/>
      </c>
      <c r="C68" s="897" t="str">
        <f>IF('⑥6.成果報告（PR）'!C131="","",'⑥6.成果報告（PR）'!C131)</f>
        <v/>
      </c>
      <c r="D68" s="898" t="str">
        <f>IF('⑥6.成果報告（PR）'!D131="","",'⑥6.成果報告（PR）'!D131)</f>
        <v/>
      </c>
      <c r="E68" s="898" t="str">
        <f>IF('⑥6.成果報告（PR）'!E131="","",'⑥6.成果報告（PR）'!E131)</f>
        <v/>
      </c>
      <c r="F68" s="854" t="str">
        <f>IF('⑥6.成果報告（PR）'!F131="","",'⑥6.成果報告（PR）'!F131)</f>
        <v/>
      </c>
      <c r="G68" s="899" t="str">
        <f>IF(B68="","",'⑧1.活動計画変更（PR）'!Q130)</f>
        <v/>
      </c>
      <c r="H68" s="900" t="str">
        <f>IF('⑥6.成果報告（PR）'!G131="","",'⑥6.成果報告（PR）'!G131)</f>
        <v/>
      </c>
      <c r="I68" s="901" t="str">
        <f>IF('⑥6.成果報告（PR）'!H131="","",'⑥6.成果報告（PR）'!H131)</f>
        <v/>
      </c>
      <c r="J68" s="884"/>
      <c r="K68" s="910" t="str">
        <f>IF('⑥6.成果報告（PR）'!I131="","",'⑥6.成果報告（PR）'!I131)</f>
        <v/>
      </c>
      <c r="L68" s="884"/>
    </row>
    <row r="69" spans="2:12" ht="45" hidden="1" customHeight="1">
      <c r="B69" s="204" t="str">
        <f>IF('⑥6.成果報告（PR）'!B133="","",'⑥6.成果報告（PR）'!B133)</f>
        <v/>
      </c>
      <c r="C69" s="897" t="str">
        <f>IF('⑥6.成果報告（PR）'!C133="","",'⑥6.成果報告（PR）'!C133)</f>
        <v/>
      </c>
      <c r="D69" s="898" t="str">
        <f>IF('⑥6.成果報告（PR）'!D133="","",'⑥6.成果報告（PR）'!D133)</f>
        <v/>
      </c>
      <c r="E69" s="898" t="str">
        <f>IF('⑥6.成果報告（PR）'!E133="","",'⑥6.成果報告（PR）'!E133)</f>
        <v/>
      </c>
      <c r="F69" s="854" t="str">
        <f>IF('⑥6.成果報告（PR）'!F133="","",'⑥6.成果報告（PR）'!F133)</f>
        <v/>
      </c>
      <c r="G69" s="899" t="str">
        <f>IF(B69="","",'⑧1.活動計画変更（PR）'!Q132)</f>
        <v/>
      </c>
      <c r="H69" s="900" t="str">
        <f>IF('⑥6.成果報告（PR）'!G133="","",'⑥6.成果報告（PR）'!G133)</f>
        <v/>
      </c>
      <c r="I69" s="901" t="str">
        <f>IF('⑥6.成果報告（PR）'!H133="","",'⑥6.成果報告（PR）'!H133)</f>
        <v/>
      </c>
      <c r="J69" s="884"/>
      <c r="K69" s="910" t="str">
        <f>IF('⑥6.成果報告（PR）'!I133="","",'⑥6.成果報告（PR）'!I133)</f>
        <v/>
      </c>
      <c r="L69" s="884"/>
    </row>
    <row r="70" spans="2:12" ht="45" hidden="1" customHeight="1">
      <c r="B70" s="204" t="str">
        <f>IF('⑥6.成果報告（PR）'!B135="","",'⑥6.成果報告（PR）'!B135)</f>
        <v/>
      </c>
      <c r="C70" s="897" t="str">
        <f>IF('⑥6.成果報告（PR）'!C135="","",'⑥6.成果報告（PR）'!C135)</f>
        <v/>
      </c>
      <c r="D70" s="898" t="str">
        <f>IF('⑥6.成果報告（PR）'!D135="","",'⑥6.成果報告（PR）'!D135)</f>
        <v/>
      </c>
      <c r="E70" s="898" t="str">
        <f>IF('⑥6.成果報告（PR）'!E135="","",'⑥6.成果報告（PR）'!E135)</f>
        <v/>
      </c>
      <c r="F70" s="854" t="str">
        <f>IF('⑥6.成果報告（PR）'!F135="","",'⑥6.成果報告（PR）'!F135)</f>
        <v/>
      </c>
      <c r="G70" s="899" t="str">
        <f>IF(B70="","",'⑧1.活動計画変更（PR）'!Q134)</f>
        <v/>
      </c>
      <c r="H70" s="900" t="str">
        <f>IF('⑥6.成果報告（PR）'!G135="","",'⑥6.成果報告（PR）'!G135)</f>
        <v/>
      </c>
      <c r="I70" s="901" t="str">
        <f>IF('⑥6.成果報告（PR）'!H135="","",'⑥6.成果報告（PR）'!H135)</f>
        <v/>
      </c>
      <c r="J70" s="884"/>
      <c r="K70" s="910" t="str">
        <f>IF('⑥6.成果報告（PR）'!I135="","",'⑥6.成果報告（PR）'!I135)</f>
        <v/>
      </c>
      <c r="L70" s="884"/>
    </row>
    <row r="71" spans="2:12" ht="45" hidden="1" customHeight="1">
      <c r="B71" s="204" t="str">
        <f>IF('⑥6.成果報告（PR）'!B137="","",'⑥6.成果報告（PR）'!B137)</f>
        <v/>
      </c>
      <c r="C71" s="897" t="str">
        <f>IF('⑥6.成果報告（PR）'!C137="","",'⑥6.成果報告（PR）'!C137)</f>
        <v/>
      </c>
      <c r="D71" s="898" t="str">
        <f>IF('⑥6.成果報告（PR）'!D137="","",'⑥6.成果報告（PR）'!D137)</f>
        <v/>
      </c>
      <c r="E71" s="898" t="str">
        <f>IF('⑥6.成果報告（PR）'!E137="","",'⑥6.成果報告（PR）'!E137)</f>
        <v/>
      </c>
      <c r="F71" s="854" t="str">
        <f>IF('⑥6.成果報告（PR）'!F137="","",'⑥6.成果報告（PR）'!F137)</f>
        <v/>
      </c>
      <c r="G71" s="899" t="str">
        <f>IF(B71="","",'⑧1.活動計画変更（PR）'!Q136)</f>
        <v/>
      </c>
      <c r="H71" s="900" t="str">
        <f>IF('⑥6.成果報告（PR）'!G137="","",'⑥6.成果報告（PR）'!G137)</f>
        <v/>
      </c>
      <c r="I71" s="901" t="str">
        <f>IF('⑥6.成果報告（PR）'!H137="","",'⑥6.成果報告（PR）'!H137)</f>
        <v/>
      </c>
      <c r="J71" s="884"/>
      <c r="K71" s="910" t="str">
        <f>IF('⑥6.成果報告（PR）'!I137="","",'⑥6.成果報告（PR）'!I137)</f>
        <v/>
      </c>
      <c r="L71" s="884"/>
    </row>
    <row r="72" spans="2:12" ht="45" hidden="1" customHeight="1">
      <c r="B72" s="204" t="str">
        <f>IF('⑥6.成果報告（PR）'!B139="","",'⑥6.成果報告（PR）'!B139)</f>
        <v/>
      </c>
      <c r="C72" s="897" t="str">
        <f>IF('⑥6.成果報告（PR）'!C139="","",'⑥6.成果報告（PR）'!C139)</f>
        <v/>
      </c>
      <c r="D72" s="898" t="str">
        <f>IF('⑥6.成果報告（PR）'!D139="","",'⑥6.成果報告（PR）'!D139)</f>
        <v/>
      </c>
      <c r="E72" s="898" t="str">
        <f>IF('⑥6.成果報告（PR）'!E139="","",'⑥6.成果報告（PR）'!E139)</f>
        <v/>
      </c>
      <c r="F72" s="854" t="str">
        <f>IF('⑥6.成果報告（PR）'!F139="","",'⑥6.成果報告（PR）'!F139)</f>
        <v/>
      </c>
      <c r="G72" s="899" t="str">
        <f>IF(B72="","",'⑧1.活動計画変更（PR）'!Q138)</f>
        <v/>
      </c>
      <c r="H72" s="900" t="str">
        <f>IF('⑥6.成果報告（PR）'!G139="","",'⑥6.成果報告（PR）'!G139)</f>
        <v/>
      </c>
      <c r="I72" s="901" t="str">
        <f>IF('⑥6.成果報告（PR）'!H139="","",'⑥6.成果報告（PR）'!H139)</f>
        <v/>
      </c>
      <c r="J72" s="884"/>
      <c r="K72" s="910" t="str">
        <f>IF('⑥6.成果報告（PR）'!I139="","",'⑥6.成果報告（PR）'!I139)</f>
        <v/>
      </c>
      <c r="L72" s="884"/>
    </row>
    <row r="73" spans="2:12" ht="45" hidden="1" customHeight="1">
      <c r="B73" s="204" t="str">
        <f>IF('⑥6.成果報告（PR）'!B141="","",'⑥6.成果報告（PR）'!B141)</f>
        <v/>
      </c>
      <c r="C73" s="897" t="str">
        <f>IF('⑥6.成果報告（PR）'!C141="","",'⑥6.成果報告（PR）'!C141)</f>
        <v/>
      </c>
      <c r="D73" s="898" t="str">
        <f>IF('⑥6.成果報告（PR）'!D141="","",'⑥6.成果報告（PR）'!D141)</f>
        <v/>
      </c>
      <c r="E73" s="898" t="str">
        <f>IF('⑥6.成果報告（PR）'!E141="","",'⑥6.成果報告（PR）'!E141)</f>
        <v/>
      </c>
      <c r="F73" s="854" t="str">
        <f>IF('⑥6.成果報告（PR）'!F141="","",'⑥6.成果報告（PR）'!F141)</f>
        <v/>
      </c>
      <c r="G73" s="899" t="str">
        <f>IF(B73="","",'⑧1.活動計画変更（PR）'!Q140)</f>
        <v/>
      </c>
      <c r="H73" s="900" t="str">
        <f>IF('⑥6.成果報告（PR）'!G141="","",'⑥6.成果報告（PR）'!G141)</f>
        <v/>
      </c>
      <c r="I73" s="901" t="str">
        <f>IF('⑥6.成果報告（PR）'!H141="","",'⑥6.成果報告（PR）'!H141)</f>
        <v/>
      </c>
      <c r="J73" s="884"/>
      <c r="K73" s="910" t="str">
        <f>IF('⑥6.成果報告（PR）'!I141="","",'⑥6.成果報告（PR）'!I141)</f>
        <v/>
      </c>
      <c r="L73" s="884"/>
    </row>
    <row r="74" spans="2:12" ht="45" hidden="1" customHeight="1">
      <c r="B74" s="204" t="str">
        <f>IF('⑥6.成果報告（PR）'!B143="","",'⑥6.成果報告（PR）'!B143)</f>
        <v/>
      </c>
      <c r="C74" s="897" t="str">
        <f>IF('⑥6.成果報告（PR）'!C143="","",'⑥6.成果報告（PR）'!C143)</f>
        <v/>
      </c>
      <c r="D74" s="898" t="str">
        <f>IF('⑥6.成果報告（PR）'!D143="","",'⑥6.成果報告（PR）'!D143)</f>
        <v/>
      </c>
      <c r="E74" s="898" t="str">
        <f>IF('⑥6.成果報告（PR）'!E143="","",'⑥6.成果報告（PR）'!E143)</f>
        <v/>
      </c>
      <c r="F74" s="854" t="str">
        <f>IF('⑥6.成果報告（PR）'!F143="","",'⑥6.成果報告（PR）'!F143)</f>
        <v/>
      </c>
      <c r="G74" s="899" t="str">
        <f>IF(B74="","",'⑧1.活動計画変更（PR）'!Q142)</f>
        <v/>
      </c>
      <c r="H74" s="900" t="str">
        <f>IF('⑥6.成果報告（PR）'!G143="","",'⑥6.成果報告（PR）'!G143)</f>
        <v/>
      </c>
      <c r="I74" s="901" t="str">
        <f>IF('⑥6.成果報告（PR）'!H143="","",'⑥6.成果報告（PR）'!H143)</f>
        <v/>
      </c>
      <c r="J74" s="884"/>
      <c r="K74" s="910" t="str">
        <f>IF('⑥6.成果報告（PR）'!I143="","",'⑥6.成果報告（PR）'!I143)</f>
        <v/>
      </c>
      <c r="L74" s="884"/>
    </row>
    <row r="75" spans="2:12" ht="45" hidden="1" customHeight="1" thickBot="1">
      <c r="B75" s="202" t="str">
        <f>IF('⑥6.成果報告（PR）'!B145="","",'⑥6.成果報告（PR）'!B145)</f>
        <v/>
      </c>
      <c r="C75" s="902" t="str">
        <f>IF('⑥6.成果報告（PR）'!C145="","",'⑥6.成果報告（PR）'!C145)</f>
        <v/>
      </c>
      <c r="D75" s="903" t="str">
        <f>IF('⑥6.成果報告（PR）'!D145="","",'⑥6.成果報告（PR）'!D145)</f>
        <v/>
      </c>
      <c r="E75" s="903" t="str">
        <f>IF('⑥6.成果報告（PR）'!E145="","",'⑥6.成果報告（PR）'!E145)</f>
        <v/>
      </c>
      <c r="F75" s="904" t="str">
        <f>IF('⑥6.成果報告（PR）'!F145="","",'⑥6.成果報告（PR）'!F145)</f>
        <v/>
      </c>
      <c r="G75" s="905" t="str">
        <f>IF(B75="","",'⑧1.活動計画変更（PR）'!Q144)</f>
        <v/>
      </c>
      <c r="H75" s="906" t="str">
        <f>IF('⑥6.成果報告（PR）'!G145="","",'⑥6.成果報告（PR）'!G145)</f>
        <v/>
      </c>
      <c r="I75" s="907" t="str">
        <f>IF('⑥6.成果報告（PR）'!H145="","",'⑥6.成果報告（PR）'!H145)</f>
        <v/>
      </c>
      <c r="J75" s="885"/>
      <c r="K75" s="911" t="str">
        <f>IF('⑥6.成果報告（PR）'!I145="","",'⑥6.成果報告（PR）'!I145)</f>
        <v/>
      </c>
      <c r="L75" s="885"/>
    </row>
    <row r="76" spans="2:12" ht="45" hidden="1" customHeight="1">
      <c r="B76" s="204" t="str">
        <f>IF('⑥6.成果報告（PR）'!B147="","",'⑥6.成果報告（PR）'!B147)</f>
        <v/>
      </c>
      <c r="C76" s="891" t="str">
        <f>IF('⑥6.成果報告（PR）'!C147="","",'⑥6.成果報告（PR）'!C147)</f>
        <v/>
      </c>
      <c r="D76" s="892" t="str">
        <f>IF('⑥6.成果報告（PR）'!D147="","",'⑥6.成果報告（PR）'!D147)</f>
        <v/>
      </c>
      <c r="E76" s="892" t="str">
        <f>IF('⑥6.成果報告（PR）'!E147="","",'⑥6.成果報告（PR）'!E147)</f>
        <v/>
      </c>
      <c r="F76" s="893" t="str">
        <f>IF('⑥6.成果報告（PR）'!F147="","",'⑥6.成果報告（PR）'!F147)</f>
        <v/>
      </c>
      <c r="G76" s="894" t="str">
        <f>IF(B76="","",'⑧1.活動計画変更（PR）'!Q146)</f>
        <v/>
      </c>
      <c r="H76" s="895" t="str">
        <f>IF('⑥6.成果報告（PR）'!G147="","",'⑥6.成果報告（PR）'!G147)</f>
        <v/>
      </c>
      <c r="I76" s="896" t="str">
        <f>IF('⑥6.成果報告（PR）'!H147="","",'⑥6.成果報告（PR）'!H147)</f>
        <v/>
      </c>
      <c r="J76" s="883"/>
      <c r="K76" s="909" t="str">
        <f>IF('⑥6.成果報告（PR）'!I147="","",'⑥6.成果報告（PR）'!I147)</f>
        <v/>
      </c>
      <c r="L76" s="883"/>
    </row>
    <row r="77" spans="2:12" ht="45" hidden="1" customHeight="1">
      <c r="B77" s="204" t="str">
        <f>IF('⑥6.成果報告（PR）'!B149="","",'⑥6.成果報告（PR）'!B149)</f>
        <v/>
      </c>
      <c r="C77" s="897" t="str">
        <f>IF('⑥6.成果報告（PR）'!C149="","",'⑥6.成果報告（PR）'!C149)</f>
        <v/>
      </c>
      <c r="D77" s="898" t="str">
        <f>IF('⑥6.成果報告（PR）'!D149="","",'⑥6.成果報告（PR）'!D149)</f>
        <v/>
      </c>
      <c r="E77" s="898" t="str">
        <f>IF('⑥6.成果報告（PR）'!E149="","",'⑥6.成果報告（PR）'!E149)</f>
        <v/>
      </c>
      <c r="F77" s="854" t="str">
        <f>IF('⑥6.成果報告（PR）'!F149="","",'⑥6.成果報告（PR）'!F149)</f>
        <v/>
      </c>
      <c r="G77" s="899" t="str">
        <f>IF(B77="","",'⑧1.活動計画変更（PR）'!Q148)</f>
        <v/>
      </c>
      <c r="H77" s="900" t="str">
        <f>IF('⑥6.成果報告（PR）'!G149="","",'⑥6.成果報告（PR）'!G149)</f>
        <v/>
      </c>
      <c r="I77" s="901" t="str">
        <f>IF('⑥6.成果報告（PR）'!H149="","",'⑥6.成果報告（PR）'!H149)</f>
        <v/>
      </c>
      <c r="J77" s="884"/>
      <c r="K77" s="910" t="str">
        <f>IF('⑥6.成果報告（PR）'!I149="","",'⑥6.成果報告（PR）'!I149)</f>
        <v/>
      </c>
      <c r="L77" s="884"/>
    </row>
    <row r="78" spans="2:12" ht="45" hidden="1" customHeight="1">
      <c r="B78" s="204" t="str">
        <f>IF('⑥6.成果報告（PR）'!B151="","",'⑥6.成果報告（PR）'!B151)</f>
        <v/>
      </c>
      <c r="C78" s="897" t="str">
        <f>IF('⑥6.成果報告（PR）'!C151="","",'⑥6.成果報告（PR）'!C151)</f>
        <v/>
      </c>
      <c r="D78" s="898" t="str">
        <f>IF('⑥6.成果報告（PR）'!D151="","",'⑥6.成果報告（PR）'!D151)</f>
        <v/>
      </c>
      <c r="E78" s="898" t="str">
        <f>IF('⑥6.成果報告（PR）'!E151="","",'⑥6.成果報告（PR）'!E151)</f>
        <v/>
      </c>
      <c r="F78" s="854" t="str">
        <f>IF('⑥6.成果報告（PR）'!F151="","",'⑥6.成果報告（PR）'!F151)</f>
        <v/>
      </c>
      <c r="G78" s="899" t="str">
        <f>IF(B78="","",'⑧1.活動計画変更（PR）'!Q150)</f>
        <v/>
      </c>
      <c r="H78" s="900" t="str">
        <f>IF('⑥6.成果報告（PR）'!G151="","",'⑥6.成果報告（PR）'!G151)</f>
        <v/>
      </c>
      <c r="I78" s="901" t="str">
        <f>IF('⑥6.成果報告（PR）'!H151="","",'⑥6.成果報告（PR）'!H151)</f>
        <v/>
      </c>
      <c r="J78" s="884"/>
      <c r="K78" s="910" t="str">
        <f>IF('⑥6.成果報告（PR）'!I151="","",'⑥6.成果報告（PR）'!I151)</f>
        <v/>
      </c>
      <c r="L78" s="884"/>
    </row>
    <row r="79" spans="2:12" ht="45" hidden="1" customHeight="1">
      <c r="B79" s="204" t="str">
        <f>IF('⑥6.成果報告（PR）'!B153="","",'⑥6.成果報告（PR）'!B153)</f>
        <v/>
      </c>
      <c r="C79" s="897" t="str">
        <f>IF('⑥6.成果報告（PR）'!C153="","",'⑥6.成果報告（PR）'!C153)</f>
        <v/>
      </c>
      <c r="D79" s="898" t="str">
        <f>IF('⑥6.成果報告（PR）'!D153="","",'⑥6.成果報告（PR）'!D153)</f>
        <v/>
      </c>
      <c r="E79" s="898" t="str">
        <f>IF('⑥6.成果報告（PR）'!E153="","",'⑥6.成果報告（PR）'!E153)</f>
        <v/>
      </c>
      <c r="F79" s="854" t="str">
        <f>IF('⑥6.成果報告（PR）'!F153="","",'⑥6.成果報告（PR）'!F153)</f>
        <v/>
      </c>
      <c r="G79" s="899" t="str">
        <f>IF(B79="","",'⑧1.活動計画変更（PR）'!Q152)</f>
        <v/>
      </c>
      <c r="H79" s="900" t="str">
        <f>IF('⑥6.成果報告（PR）'!G153="","",'⑥6.成果報告（PR）'!G153)</f>
        <v/>
      </c>
      <c r="I79" s="901" t="str">
        <f>IF('⑥6.成果報告（PR）'!H153="","",'⑥6.成果報告（PR）'!H153)</f>
        <v/>
      </c>
      <c r="J79" s="884"/>
      <c r="K79" s="910" t="str">
        <f>IF('⑥6.成果報告（PR）'!I153="","",'⑥6.成果報告（PR）'!I153)</f>
        <v/>
      </c>
      <c r="L79" s="884"/>
    </row>
    <row r="80" spans="2:12" ht="45" hidden="1" customHeight="1">
      <c r="B80" s="204" t="str">
        <f>IF('⑥6.成果報告（PR）'!B155="","",'⑥6.成果報告（PR）'!B155)</f>
        <v/>
      </c>
      <c r="C80" s="897" t="str">
        <f>IF('⑥6.成果報告（PR）'!C155="","",'⑥6.成果報告（PR）'!C155)</f>
        <v/>
      </c>
      <c r="D80" s="898" t="str">
        <f>IF('⑥6.成果報告（PR）'!D155="","",'⑥6.成果報告（PR）'!D155)</f>
        <v/>
      </c>
      <c r="E80" s="898" t="str">
        <f>IF('⑥6.成果報告（PR）'!E155="","",'⑥6.成果報告（PR）'!E155)</f>
        <v/>
      </c>
      <c r="F80" s="854" t="str">
        <f>IF('⑥6.成果報告（PR）'!F155="","",'⑥6.成果報告（PR）'!F155)</f>
        <v/>
      </c>
      <c r="G80" s="899" t="str">
        <f>IF(B80="","",'⑧1.活動計画変更（PR）'!Q154)</f>
        <v/>
      </c>
      <c r="H80" s="900" t="str">
        <f>IF('⑥6.成果報告（PR）'!G155="","",'⑥6.成果報告（PR）'!G155)</f>
        <v/>
      </c>
      <c r="I80" s="901" t="str">
        <f>IF('⑥6.成果報告（PR）'!H155="","",'⑥6.成果報告（PR）'!H155)</f>
        <v/>
      </c>
      <c r="J80" s="884"/>
      <c r="K80" s="910" t="str">
        <f>IF('⑥6.成果報告（PR）'!I155="","",'⑥6.成果報告（PR）'!I155)</f>
        <v/>
      </c>
      <c r="L80" s="884"/>
    </row>
    <row r="81" spans="2:12" ht="45" hidden="1" customHeight="1">
      <c r="B81" s="204" t="str">
        <f>IF('⑥6.成果報告（PR）'!B157="","",'⑥6.成果報告（PR）'!B157)</f>
        <v/>
      </c>
      <c r="C81" s="897" t="str">
        <f>IF('⑥6.成果報告（PR）'!C157="","",'⑥6.成果報告（PR）'!C157)</f>
        <v/>
      </c>
      <c r="D81" s="898" t="str">
        <f>IF('⑥6.成果報告（PR）'!D157="","",'⑥6.成果報告（PR）'!D157)</f>
        <v/>
      </c>
      <c r="E81" s="898" t="str">
        <f>IF('⑥6.成果報告（PR）'!E157="","",'⑥6.成果報告（PR）'!E157)</f>
        <v/>
      </c>
      <c r="F81" s="854" t="str">
        <f>IF('⑥6.成果報告（PR）'!F157="","",'⑥6.成果報告（PR）'!F157)</f>
        <v/>
      </c>
      <c r="G81" s="899" t="str">
        <f>IF(B81="","",'⑧1.活動計画変更（PR）'!Q156)</f>
        <v/>
      </c>
      <c r="H81" s="900" t="str">
        <f>IF('⑥6.成果報告（PR）'!G157="","",'⑥6.成果報告（PR）'!G157)</f>
        <v/>
      </c>
      <c r="I81" s="901" t="str">
        <f>IF('⑥6.成果報告（PR）'!H157="","",'⑥6.成果報告（PR）'!H157)</f>
        <v/>
      </c>
      <c r="J81" s="884"/>
      <c r="K81" s="910" t="str">
        <f>IF('⑥6.成果報告（PR）'!I157="","",'⑥6.成果報告（PR）'!I157)</f>
        <v/>
      </c>
      <c r="L81" s="884"/>
    </row>
    <row r="82" spans="2:12" ht="45" hidden="1" customHeight="1">
      <c r="B82" s="204" t="str">
        <f>IF('⑥6.成果報告（PR）'!B159="","",'⑥6.成果報告（PR）'!B159)</f>
        <v/>
      </c>
      <c r="C82" s="897" t="str">
        <f>IF('⑥6.成果報告（PR）'!C159="","",'⑥6.成果報告（PR）'!C159)</f>
        <v/>
      </c>
      <c r="D82" s="898" t="str">
        <f>IF('⑥6.成果報告（PR）'!D159="","",'⑥6.成果報告（PR）'!D159)</f>
        <v/>
      </c>
      <c r="E82" s="898" t="str">
        <f>IF('⑥6.成果報告（PR）'!E159="","",'⑥6.成果報告（PR）'!E159)</f>
        <v/>
      </c>
      <c r="F82" s="854" t="str">
        <f>IF('⑥6.成果報告（PR）'!F159="","",'⑥6.成果報告（PR）'!F159)</f>
        <v/>
      </c>
      <c r="G82" s="899" t="str">
        <f>IF(B82="","",'⑧1.活動計画変更（PR）'!Q158)</f>
        <v/>
      </c>
      <c r="H82" s="900" t="str">
        <f>IF('⑥6.成果報告（PR）'!G159="","",'⑥6.成果報告（PR）'!G159)</f>
        <v/>
      </c>
      <c r="I82" s="901" t="str">
        <f>IF('⑥6.成果報告（PR）'!H159="","",'⑥6.成果報告（PR）'!H159)</f>
        <v/>
      </c>
      <c r="J82" s="884"/>
      <c r="K82" s="910" t="str">
        <f>IF('⑥6.成果報告（PR）'!I159="","",'⑥6.成果報告（PR）'!I159)</f>
        <v/>
      </c>
      <c r="L82" s="884"/>
    </row>
    <row r="83" spans="2:12" ht="45" hidden="1" customHeight="1">
      <c r="B83" s="204" t="str">
        <f>IF('⑥6.成果報告（PR）'!B161="","",'⑥6.成果報告（PR）'!B161)</f>
        <v/>
      </c>
      <c r="C83" s="897" t="str">
        <f>IF('⑥6.成果報告（PR）'!C161="","",'⑥6.成果報告（PR）'!C161)</f>
        <v/>
      </c>
      <c r="D83" s="898" t="str">
        <f>IF('⑥6.成果報告（PR）'!D161="","",'⑥6.成果報告（PR）'!D161)</f>
        <v/>
      </c>
      <c r="E83" s="898" t="str">
        <f>IF('⑥6.成果報告（PR）'!E161="","",'⑥6.成果報告（PR）'!E161)</f>
        <v/>
      </c>
      <c r="F83" s="854" t="str">
        <f>IF('⑥6.成果報告（PR）'!F161="","",'⑥6.成果報告（PR）'!F161)</f>
        <v/>
      </c>
      <c r="G83" s="899" t="str">
        <f>IF(B83="","",'⑧1.活動計画変更（PR）'!Q160)</f>
        <v/>
      </c>
      <c r="H83" s="900" t="str">
        <f>IF('⑥6.成果報告（PR）'!G161="","",'⑥6.成果報告（PR）'!G161)</f>
        <v/>
      </c>
      <c r="I83" s="901" t="str">
        <f>IF('⑥6.成果報告（PR）'!H161="","",'⑥6.成果報告（PR）'!H161)</f>
        <v/>
      </c>
      <c r="J83" s="884"/>
      <c r="K83" s="910" t="str">
        <f>IF('⑥6.成果報告（PR）'!I161="","",'⑥6.成果報告（PR）'!I161)</f>
        <v/>
      </c>
      <c r="L83" s="884"/>
    </row>
    <row r="84" spans="2:12" ht="45" hidden="1" customHeight="1">
      <c r="B84" s="204" t="str">
        <f>IF('⑥6.成果報告（PR）'!B163="","",'⑥6.成果報告（PR）'!B163)</f>
        <v/>
      </c>
      <c r="C84" s="897" t="str">
        <f>IF('⑥6.成果報告（PR）'!C163="","",'⑥6.成果報告（PR）'!C163)</f>
        <v/>
      </c>
      <c r="D84" s="898" t="str">
        <f>IF('⑥6.成果報告（PR）'!D163="","",'⑥6.成果報告（PR）'!D163)</f>
        <v/>
      </c>
      <c r="E84" s="898" t="str">
        <f>IF('⑥6.成果報告（PR）'!E163="","",'⑥6.成果報告（PR）'!E163)</f>
        <v/>
      </c>
      <c r="F84" s="854" t="str">
        <f>IF('⑥6.成果報告（PR）'!F163="","",'⑥6.成果報告（PR）'!F163)</f>
        <v/>
      </c>
      <c r="G84" s="899" t="str">
        <f>IF(B84="","",'⑧1.活動計画変更（PR）'!Q162)</f>
        <v/>
      </c>
      <c r="H84" s="900" t="str">
        <f>IF('⑥6.成果報告（PR）'!G163="","",'⑥6.成果報告（PR）'!G163)</f>
        <v/>
      </c>
      <c r="I84" s="901" t="str">
        <f>IF('⑥6.成果報告（PR）'!H163="","",'⑥6.成果報告（PR）'!H163)</f>
        <v/>
      </c>
      <c r="J84" s="884"/>
      <c r="K84" s="910" t="str">
        <f>IF('⑥6.成果報告（PR）'!I163="","",'⑥6.成果報告（PR）'!I163)</f>
        <v/>
      </c>
      <c r="L84" s="884"/>
    </row>
    <row r="85" spans="2:12" ht="45" hidden="1" customHeight="1" thickBot="1">
      <c r="B85" s="202" t="str">
        <f>IF('⑥6.成果報告（PR）'!B165="","",'⑥6.成果報告（PR）'!B165)</f>
        <v/>
      </c>
      <c r="C85" s="902" t="str">
        <f>IF('⑥6.成果報告（PR）'!C165="","",'⑥6.成果報告（PR）'!C165)</f>
        <v/>
      </c>
      <c r="D85" s="903" t="str">
        <f>IF('⑥6.成果報告（PR）'!D165="","",'⑥6.成果報告（PR）'!D165)</f>
        <v/>
      </c>
      <c r="E85" s="903" t="str">
        <f>IF('⑥6.成果報告（PR）'!E165="","",'⑥6.成果報告（PR）'!E165)</f>
        <v/>
      </c>
      <c r="F85" s="904" t="str">
        <f>IF('⑥6.成果報告（PR）'!F165="","",'⑥6.成果報告（PR）'!F165)</f>
        <v/>
      </c>
      <c r="G85" s="905" t="str">
        <f>IF(B85="","",'⑧1.活動計画変更（PR）'!Q164)</f>
        <v/>
      </c>
      <c r="H85" s="906" t="str">
        <f>IF('⑥6.成果報告（PR）'!G165="","",'⑥6.成果報告（PR）'!G165)</f>
        <v/>
      </c>
      <c r="I85" s="907" t="str">
        <f>IF('⑥6.成果報告（PR）'!H165="","",'⑥6.成果報告（PR）'!H165)</f>
        <v/>
      </c>
      <c r="J85" s="885"/>
      <c r="K85" s="911" t="str">
        <f>IF('⑥6.成果報告（PR）'!I165="","",'⑥6.成果報告（PR）'!I165)</f>
        <v/>
      </c>
      <c r="L85" s="885"/>
    </row>
    <row r="86" spans="2:12" ht="15.75" customHeight="1">
      <c r="B86" s="229" t="s">
        <v>455</v>
      </c>
      <c r="C86" s="178" t="s">
        <v>621</v>
      </c>
    </row>
    <row r="87" spans="2:12" ht="15.75" customHeight="1">
      <c r="B87" s="229" t="s">
        <v>456</v>
      </c>
      <c r="C87" s="178" t="s">
        <v>622</v>
      </c>
    </row>
    <row r="88" spans="2:12" ht="15.75" customHeight="1">
      <c r="B88" s="229" t="s">
        <v>457</v>
      </c>
      <c r="C88" s="178" t="s">
        <v>623</v>
      </c>
    </row>
    <row r="89" spans="2:12" ht="15.75" customHeight="1">
      <c r="B89" s="229"/>
      <c r="C89" s="178" t="s">
        <v>624</v>
      </c>
    </row>
    <row r="90" spans="2:12" ht="15.75" customHeight="1">
      <c r="B90" s="161" t="s">
        <v>626</v>
      </c>
      <c r="C90" s="178" t="s">
        <v>625</v>
      </c>
    </row>
  </sheetData>
  <sheetProtection algorithmName="SHA-512" hashValue="G55Tmo/h7rIU6WsOU5/lSbCuMOS+1tHOwuazH7WmExeQjSiAcsLNU7sRgsCfO4TrYUKX1WP9ltxgi/M+7SRVMw==" saltValue="eBwuSoYSciIyfoKCgMACcw==" spinCount="100000" sheet="1" scenarios="1" formatCells="0" formatColumns="0" formatRows="0"/>
  <mergeCells count="8">
    <mergeCell ref="I3:J3"/>
    <mergeCell ref="K3:L3"/>
    <mergeCell ref="D3:D4"/>
    <mergeCell ref="E3:E4"/>
    <mergeCell ref="B3:B4"/>
    <mergeCell ref="F3:F4"/>
    <mergeCell ref="G3:H3"/>
    <mergeCell ref="C3:C4"/>
  </mergeCells>
  <phoneticPr fontId="1"/>
  <dataValidations count="1">
    <dataValidation type="whole" imeMode="off" operator="lessThan" allowBlank="1" showInputMessage="1" showErrorMessage="1" errorTitle="入力不要です。" error="[キャンセル]をクリックしてください。" sqref="B5:E5">
      <formula1>0</formula1>
    </dataValidation>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&amp;L様式９（関係書類2）</oddHeader>
    <oddFooter xml:space="preserve">&amp;C&amp;"ＭＳ Ｐゴシック,標準"&amp;10&amp;P / &amp;N </oddFooter>
  </headerFooter>
  <rowBreaks count="1" manualBreakCount="1">
    <brk id="15" max="12" man="1"/>
  </row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P90"/>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3.25" style="139" customWidth="1"/>
    <col min="4" max="5" width="12.625" style="139" customWidth="1"/>
    <col min="6" max="12" width="12.125" style="139" customWidth="1"/>
    <col min="13" max="13" width="1.625" style="139" customWidth="1"/>
    <col min="14" max="16384" width="9" style="139"/>
  </cols>
  <sheetData>
    <row r="1" spans="1:16" ht="8.25" customHeight="1">
      <c r="C1" s="217"/>
      <c r="D1" s="217"/>
      <c r="E1" s="217"/>
      <c r="F1" s="217"/>
      <c r="G1" s="217"/>
      <c r="H1" s="217"/>
      <c r="I1" s="217"/>
      <c r="J1" s="217"/>
      <c r="K1" s="217"/>
      <c r="L1" s="217"/>
    </row>
    <row r="2" spans="1:16" ht="16.5" customHeight="1" thickBot="1">
      <c r="B2" s="140" t="s">
        <v>649</v>
      </c>
      <c r="D2" s="218"/>
      <c r="E2" s="218"/>
      <c r="F2" s="218"/>
      <c r="G2" s="175"/>
      <c r="H2" s="175"/>
      <c r="I2" s="218"/>
      <c r="J2" s="175"/>
      <c r="K2" s="877"/>
      <c r="L2" s="175" t="s">
        <v>604</v>
      </c>
      <c r="M2" s="218"/>
      <c r="O2" s="218"/>
      <c r="P2" s="175"/>
    </row>
    <row r="3" spans="1:16" ht="19.5" customHeight="1">
      <c r="A3" s="139" t="s">
        <v>371</v>
      </c>
      <c r="B3" s="1261" t="s">
        <v>101</v>
      </c>
      <c r="C3" s="1420" t="s">
        <v>102</v>
      </c>
      <c r="D3" s="1420" t="s">
        <v>377</v>
      </c>
      <c r="E3" s="1420" t="s">
        <v>616</v>
      </c>
      <c r="F3" s="1840" t="s">
        <v>482</v>
      </c>
      <c r="G3" s="1416" t="s">
        <v>374</v>
      </c>
      <c r="H3" s="1860"/>
      <c r="I3" s="1416" t="s">
        <v>617</v>
      </c>
      <c r="J3" s="1860"/>
      <c r="K3" s="1416" t="s">
        <v>618</v>
      </c>
      <c r="L3" s="1860"/>
    </row>
    <row r="4" spans="1:16" ht="27.75" customHeight="1" thickBot="1">
      <c r="B4" s="1862"/>
      <c r="C4" s="1861"/>
      <c r="D4" s="1861"/>
      <c r="E4" s="1861"/>
      <c r="F4" s="1863"/>
      <c r="G4" s="878" t="s">
        <v>619</v>
      </c>
      <c r="H4" s="879" t="s">
        <v>620</v>
      </c>
      <c r="I4" s="878" t="s">
        <v>619</v>
      </c>
      <c r="J4" s="879" t="s">
        <v>620</v>
      </c>
      <c r="K4" s="878" t="s">
        <v>619</v>
      </c>
      <c r="L4" s="879" t="s">
        <v>620</v>
      </c>
    </row>
    <row r="5" spans="1:16" ht="45" customHeight="1" thickBot="1">
      <c r="B5" s="880"/>
      <c r="C5" s="881" t="s">
        <v>612</v>
      </c>
      <c r="D5" s="912"/>
      <c r="E5" s="912"/>
      <c r="F5" s="886" t="str">
        <f t="shared" ref="F5:L5" si="0">IF(SUM(F6:F85)=0,"",SUM(F6:F85))</f>
        <v/>
      </c>
      <c r="G5" s="887" t="str">
        <f t="shared" si="0"/>
        <v/>
      </c>
      <c r="H5" s="888" t="str">
        <f t="shared" si="0"/>
        <v/>
      </c>
      <c r="I5" s="889" t="str">
        <f t="shared" si="0"/>
        <v/>
      </c>
      <c r="J5" s="890" t="str">
        <f t="shared" si="0"/>
        <v/>
      </c>
      <c r="K5" s="908" t="str">
        <f t="shared" si="0"/>
        <v/>
      </c>
      <c r="L5" s="890" t="str">
        <f t="shared" si="0"/>
        <v/>
      </c>
    </row>
    <row r="6" spans="1:16" ht="45" customHeight="1" thickTop="1">
      <c r="B6" s="204" t="str">
        <f>IF('⑥6.成果報告（販促）'!B7="","",'⑥6.成果報告（販促）'!B7)</f>
        <v/>
      </c>
      <c r="C6" s="891" t="str">
        <f>IF('⑥6.成果報告（販促）'!C7="","",'⑥6.成果報告（販促）'!C7)</f>
        <v/>
      </c>
      <c r="D6" s="892" t="str">
        <f>IF('⑥6.成果報告（販促）'!D7="","",'⑥6.成果報告（販促）'!D7)</f>
        <v/>
      </c>
      <c r="E6" s="892" t="str">
        <f>IF('⑥6.成果報告（販促）'!E7="","",'⑥6.成果報告（販促）'!E7)</f>
        <v/>
      </c>
      <c r="F6" s="893" t="str">
        <f>IF('⑥6.成果報告（販促）'!F7="","",'⑥6.成果報告（販促）'!F7)</f>
        <v/>
      </c>
      <c r="G6" s="894" t="str">
        <f>IF(B6="","",'⑧1.活動計画変更（販促）'!Q6)</f>
        <v/>
      </c>
      <c r="H6" s="895" t="str">
        <f>IF('⑥6.成果報告（販促）'!G7="","",'⑥6.成果報告（販促）'!G7)</f>
        <v/>
      </c>
      <c r="I6" s="896" t="str">
        <f>IF('⑥6.成果報告（販促）'!H7="","",'⑥6.成果報告（販促）'!H7)</f>
        <v/>
      </c>
      <c r="J6" s="883"/>
      <c r="K6" s="909" t="str">
        <f>IF('⑥6.成果報告（販促）'!I7="","",'⑥6.成果報告（販促）'!I7)</f>
        <v/>
      </c>
      <c r="L6" s="883"/>
    </row>
    <row r="7" spans="1:16" ht="45" customHeight="1">
      <c r="B7" s="204" t="str">
        <f>IF('⑥6.成果報告（販促）'!B9="","",'⑥6.成果報告（販促）'!B9)</f>
        <v/>
      </c>
      <c r="C7" s="897" t="str">
        <f>IF('⑥6.成果報告（販促）'!C9="","",'⑥6.成果報告（販促）'!C9)</f>
        <v/>
      </c>
      <c r="D7" s="898" t="str">
        <f>IF('⑥6.成果報告（販促）'!D9="","",'⑥6.成果報告（販促）'!D9)</f>
        <v/>
      </c>
      <c r="E7" s="898" t="str">
        <f>IF('⑥6.成果報告（販促）'!E9="","",'⑥6.成果報告（販促）'!E9)</f>
        <v/>
      </c>
      <c r="F7" s="854" t="str">
        <f>IF('⑥6.成果報告（販促）'!F9="","",'⑥6.成果報告（販促）'!F9)</f>
        <v/>
      </c>
      <c r="G7" s="899" t="str">
        <f>IF(B7="","",'⑧1.活動計画変更（販促）'!Q8)</f>
        <v/>
      </c>
      <c r="H7" s="900" t="str">
        <f>IF('⑥6.成果報告（販促）'!G9="","",'⑥6.成果報告（販促）'!G9)</f>
        <v/>
      </c>
      <c r="I7" s="901" t="str">
        <f>IF('⑥6.成果報告（販促）'!H9="","",'⑥6.成果報告（販促）'!H9)</f>
        <v/>
      </c>
      <c r="J7" s="884"/>
      <c r="K7" s="910" t="str">
        <f>IF('⑥6.成果報告（販促）'!I9="","",'⑥6.成果報告（販促）'!I9)</f>
        <v/>
      </c>
      <c r="L7" s="884"/>
    </row>
    <row r="8" spans="1:16" ht="45" customHeight="1">
      <c r="B8" s="204" t="str">
        <f>IF('⑥6.成果報告（販促）'!B11="","",'⑥6.成果報告（販促）'!B11)</f>
        <v/>
      </c>
      <c r="C8" s="897" t="str">
        <f>IF('⑥6.成果報告（販促）'!C11="","",'⑥6.成果報告（販促）'!C11)</f>
        <v/>
      </c>
      <c r="D8" s="898" t="str">
        <f>IF('⑥6.成果報告（販促）'!D11="","",'⑥6.成果報告（販促）'!D11)</f>
        <v/>
      </c>
      <c r="E8" s="898" t="str">
        <f>IF('⑥6.成果報告（販促）'!E11="","",'⑥6.成果報告（販促）'!E11)</f>
        <v/>
      </c>
      <c r="F8" s="854" t="str">
        <f>IF('⑥6.成果報告（販促）'!F11="","",'⑥6.成果報告（販促）'!F11)</f>
        <v/>
      </c>
      <c r="G8" s="899" t="str">
        <f>IF(B8="","",'⑧1.活動計画変更（販促）'!Q10)</f>
        <v/>
      </c>
      <c r="H8" s="900" t="str">
        <f>IF('⑥6.成果報告（販促）'!G11="","",'⑥6.成果報告（販促）'!G11)</f>
        <v/>
      </c>
      <c r="I8" s="901" t="str">
        <f>IF('⑥6.成果報告（販促）'!H11="","",'⑥6.成果報告（販促）'!H11)</f>
        <v/>
      </c>
      <c r="J8" s="884"/>
      <c r="K8" s="910" t="str">
        <f>IF('⑥6.成果報告（販促）'!I11="","",'⑥6.成果報告（販促）'!I11)</f>
        <v/>
      </c>
      <c r="L8" s="884"/>
    </row>
    <row r="9" spans="1:16" ht="45" customHeight="1">
      <c r="B9" s="204" t="str">
        <f>IF('⑥6.成果報告（販促）'!B13="","",'⑥6.成果報告（販促）'!B13)</f>
        <v/>
      </c>
      <c r="C9" s="897" t="str">
        <f>IF('⑥6.成果報告（販促）'!C13="","",'⑥6.成果報告（販促）'!C13)</f>
        <v/>
      </c>
      <c r="D9" s="898" t="str">
        <f>IF('⑥6.成果報告（販促）'!D13="","",'⑥6.成果報告（販促）'!D13)</f>
        <v/>
      </c>
      <c r="E9" s="898" t="str">
        <f>IF('⑥6.成果報告（販促）'!E13="","",'⑥6.成果報告（販促）'!E13)</f>
        <v/>
      </c>
      <c r="F9" s="854" t="str">
        <f>IF('⑥6.成果報告（販促）'!F13="","",'⑥6.成果報告（販促）'!F13)</f>
        <v/>
      </c>
      <c r="G9" s="899" t="str">
        <f>IF(B9="","",'⑧1.活動計画変更（販促）'!Q12)</f>
        <v/>
      </c>
      <c r="H9" s="900" t="str">
        <f>IF('⑥6.成果報告（販促）'!G13="","",'⑥6.成果報告（販促）'!G13)</f>
        <v/>
      </c>
      <c r="I9" s="901" t="str">
        <f>IF('⑥6.成果報告（販促）'!H13="","",'⑥6.成果報告（販促）'!H13)</f>
        <v/>
      </c>
      <c r="J9" s="884"/>
      <c r="K9" s="910" t="str">
        <f>IF('⑥6.成果報告（販促）'!I13="","",'⑥6.成果報告（販促）'!I13)</f>
        <v/>
      </c>
      <c r="L9" s="884"/>
    </row>
    <row r="10" spans="1:16" ht="45" customHeight="1">
      <c r="B10" s="204" t="str">
        <f>IF('⑥6.成果報告（販促）'!B15="","",'⑥6.成果報告（販促）'!B15)</f>
        <v/>
      </c>
      <c r="C10" s="897" t="str">
        <f>IF('⑥6.成果報告（販促）'!C15="","",'⑥6.成果報告（販促）'!C15)</f>
        <v/>
      </c>
      <c r="D10" s="898" t="str">
        <f>IF('⑥6.成果報告（販促）'!D15="","",'⑥6.成果報告（販促）'!D15)</f>
        <v/>
      </c>
      <c r="E10" s="898" t="str">
        <f>IF('⑥6.成果報告（販促）'!E15="","",'⑥6.成果報告（販促）'!E15)</f>
        <v/>
      </c>
      <c r="F10" s="854" t="str">
        <f>IF('⑥6.成果報告（販促）'!F15="","",'⑥6.成果報告（販促）'!F15)</f>
        <v/>
      </c>
      <c r="G10" s="899" t="str">
        <f>IF(B10="","",'⑧1.活動計画変更（販促）'!Q14)</f>
        <v/>
      </c>
      <c r="H10" s="900" t="str">
        <f>IF('⑥6.成果報告（販促）'!G15="","",'⑥6.成果報告（販促）'!G15)</f>
        <v/>
      </c>
      <c r="I10" s="901" t="str">
        <f>IF('⑥6.成果報告（販促）'!H15="","",'⑥6.成果報告（販促）'!H15)</f>
        <v/>
      </c>
      <c r="J10" s="884"/>
      <c r="K10" s="910" t="str">
        <f>IF('⑥6.成果報告（販促）'!I15="","",'⑥6.成果報告（販促）'!I15)</f>
        <v/>
      </c>
      <c r="L10" s="884"/>
    </row>
    <row r="11" spans="1:16" ht="45" customHeight="1">
      <c r="B11" s="204" t="str">
        <f>IF('⑥6.成果報告（販促）'!B17="","",'⑥6.成果報告（販促）'!B17)</f>
        <v/>
      </c>
      <c r="C11" s="897" t="str">
        <f>IF('⑥6.成果報告（販促）'!C17="","",'⑥6.成果報告（販促）'!C17)</f>
        <v/>
      </c>
      <c r="D11" s="898" t="str">
        <f>IF('⑥6.成果報告（販促）'!D17="","",'⑥6.成果報告（販促）'!D17)</f>
        <v/>
      </c>
      <c r="E11" s="898" t="str">
        <f>IF('⑥6.成果報告（販促）'!E17="","",'⑥6.成果報告（販促）'!E17)</f>
        <v/>
      </c>
      <c r="F11" s="854" t="str">
        <f>IF('⑥6.成果報告（販促）'!F17="","",'⑥6.成果報告（販促）'!F17)</f>
        <v/>
      </c>
      <c r="G11" s="899" t="str">
        <f>IF(B11="","",'⑧1.活動計画変更（販促）'!Q16)</f>
        <v/>
      </c>
      <c r="H11" s="900" t="str">
        <f>IF('⑥6.成果報告（販促）'!G17="","",'⑥6.成果報告（販促）'!G17)</f>
        <v/>
      </c>
      <c r="I11" s="901" t="str">
        <f>IF('⑥6.成果報告（販促）'!H17="","",'⑥6.成果報告（販促）'!H17)</f>
        <v/>
      </c>
      <c r="J11" s="884"/>
      <c r="K11" s="910" t="str">
        <f>IF('⑥6.成果報告（販促）'!I17="","",'⑥6.成果報告（販促）'!I17)</f>
        <v/>
      </c>
      <c r="L11" s="884"/>
    </row>
    <row r="12" spans="1:16" ht="45" customHeight="1">
      <c r="B12" s="204" t="str">
        <f>IF('⑥6.成果報告（販促）'!B19="","",'⑥6.成果報告（販促）'!B19)</f>
        <v/>
      </c>
      <c r="C12" s="897" t="str">
        <f>IF('⑥6.成果報告（販促）'!C19="","",'⑥6.成果報告（販促）'!C19)</f>
        <v/>
      </c>
      <c r="D12" s="898" t="str">
        <f>IF('⑥6.成果報告（販促）'!D19="","",'⑥6.成果報告（販促）'!D19)</f>
        <v/>
      </c>
      <c r="E12" s="898" t="str">
        <f>IF('⑥6.成果報告（販促）'!E19="","",'⑥6.成果報告（販促）'!E19)</f>
        <v/>
      </c>
      <c r="F12" s="854" t="str">
        <f>IF('⑥6.成果報告（販促）'!F19="","",'⑥6.成果報告（販促）'!F19)</f>
        <v/>
      </c>
      <c r="G12" s="899" t="str">
        <f>IF(B12="","",'⑧1.活動計画変更（販促）'!Q18)</f>
        <v/>
      </c>
      <c r="H12" s="900" t="str">
        <f>IF('⑥6.成果報告（販促）'!G19="","",'⑥6.成果報告（販促）'!G19)</f>
        <v/>
      </c>
      <c r="I12" s="901" t="str">
        <f>IF('⑥6.成果報告（販促）'!H19="","",'⑥6.成果報告（販促）'!H19)</f>
        <v/>
      </c>
      <c r="J12" s="884"/>
      <c r="K12" s="910" t="str">
        <f>IF('⑥6.成果報告（販促）'!I19="","",'⑥6.成果報告（販促）'!I19)</f>
        <v/>
      </c>
      <c r="L12" s="884"/>
    </row>
    <row r="13" spans="1:16" ht="45" customHeight="1">
      <c r="B13" s="204" t="str">
        <f>IF('⑥6.成果報告（販促）'!B21="","",'⑥6.成果報告（販促）'!B21)</f>
        <v/>
      </c>
      <c r="C13" s="897" t="str">
        <f>IF('⑥6.成果報告（販促）'!C21="","",'⑥6.成果報告（販促）'!C21)</f>
        <v/>
      </c>
      <c r="D13" s="898" t="str">
        <f>IF('⑥6.成果報告（販促）'!D21="","",'⑥6.成果報告（販促）'!D21)</f>
        <v/>
      </c>
      <c r="E13" s="898" t="str">
        <f>IF('⑥6.成果報告（販促）'!E21="","",'⑥6.成果報告（販促）'!E21)</f>
        <v/>
      </c>
      <c r="F13" s="854" t="str">
        <f>IF('⑥6.成果報告（販促）'!F21="","",'⑥6.成果報告（販促）'!F21)</f>
        <v/>
      </c>
      <c r="G13" s="899" t="str">
        <f>IF(B13="","",'⑧1.活動計画変更（販促）'!Q20)</f>
        <v/>
      </c>
      <c r="H13" s="900" t="str">
        <f>IF('⑥6.成果報告（販促）'!G21="","",'⑥6.成果報告（販促）'!G21)</f>
        <v/>
      </c>
      <c r="I13" s="901" t="str">
        <f>IF('⑥6.成果報告（販促）'!H21="","",'⑥6.成果報告（販促）'!H21)</f>
        <v/>
      </c>
      <c r="J13" s="884"/>
      <c r="K13" s="910" t="str">
        <f>IF('⑥6.成果報告（販促）'!I21="","",'⑥6.成果報告（販促）'!I21)</f>
        <v/>
      </c>
      <c r="L13" s="884"/>
    </row>
    <row r="14" spans="1:16" ht="45" customHeight="1">
      <c r="B14" s="204" t="str">
        <f>IF('⑥6.成果報告（販促）'!B23="","",'⑥6.成果報告（販促）'!B23)</f>
        <v/>
      </c>
      <c r="C14" s="897" t="str">
        <f>IF('⑥6.成果報告（販促）'!C23="","",'⑥6.成果報告（販促）'!C23)</f>
        <v/>
      </c>
      <c r="D14" s="898" t="str">
        <f>IF('⑥6.成果報告（販促）'!D23="","",'⑥6.成果報告（販促）'!D23)</f>
        <v/>
      </c>
      <c r="E14" s="898" t="str">
        <f>IF('⑥6.成果報告（販促）'!E23="","",'⑥6.成果報告（販促）'!E23)</f>
        <v/>
      </c>
      <c r="F14" s="854" t="str">
        <f>IF('⑥6.成果報告（販促）'!F23="","",'⑥6.成果報告（販促）'!F23)</f>
        <v/>
      </c>
      <c r="G14" s="899" t="str">
        <f>IF(B14="","",'⑧1.活動計画変更（販促）'!Q22)</f>
        <v/>
      </c>
      <c r="H14" s="900" t="str">
        <f>IF('⑥6.成果報告（販促）'!G23="","",'⑥6.成果報告（販促）'!G23)</f>
        <v/>
      </c>
      <c r="I14" s="901" t="str">
        <f>IF('⑥6.成果報告（販促）'!H23="","",'⑥6.成果報告（販促）'!H23)</f>
        <v/>
      </c>
      <c r="J14" s="884"/>
      <c r="K14" s="910" t="str">
        <f>IF('⑥6.成果報告（販促）'!I23="","",'⑥6.成果報告（販促）'!I23)</f>
        <v/>
      </c>
      <c r="L14" s="884"/>
    </row>
    <row r="15" spans="1:16" ht="45" customHeight="1" thickBot="1">
      <c r="B15" s="202" t="str">
        <f>IF('⑥6.成果報告（販促）'!B25="","",'⑥6.成果報告（販促）'!B25)</f>
        <v/>
      </c>
      <c r="C15" s="902" t="str">
        <f>IF('⑥6.成果報告（販促）'!C25="","",'⑥6.成果報告（販促）'!C25)</f>
        <v/>
      </c>
      <c r="D15" s="903" t="str">
        <f>IF('⑥6.成果報告（販促）'!D25="","",'⑥6.成果報告（販促）'!D25)</f>
        <v/>
      </c>
      <c r="E15" s="903" t="str">
        <f>IF('⑥6.成果報告（販促）'!E25="","",'⑥6.成果報告（販促）'!E25)</f>
        <v/>
      </c>
      <c r="F15" s="904" t="str">
        <f>IF('⑥6.成果報告（販促）'!F25="","",'⑥6.成果報告（販促）'!F25)</f>
        <v/>
      </c>
      <c r="G15" s="905" t="str">
        <f>IF(B15="","",'⑧1.活動計画変更（販促）'!Q24)</f>
        <v/>
      </c>
      <c r="H15" s="906" t="str">
        <f>IF('⑥6.成果報告（販促）'!G25="","",'⑥6.成果報告（販促）'!G25)</f>
        <v/>
      </c>
      <c r="I15" s="907" t="str">
        <f>IF('⑥6.成果報告（販促）'!H25="","",'⑥6.成果報告（販促）'!H25)</f>
        <v/>
      </c>
      <c r="J15" s="885"/>
      <c r="K15" s="911" t="str">
        <f>IF('⑥6.成果報告（販促）'!I25="","",'⑥6.成果報告（販促）'!I25)</f>
        <v/>
      </c>
      <c r="L15" s="885"/>
    </row>
    <row r="16" spans="1:16" ht="45" customHeight="1">
      <c r="B16" s="204" t="str">
        <f>IF('⑥6.成果報告（販促）'!B27="","",'⑥6.成果報告（販促）'!B27)</f>
        <v/>
      </c>
      <c r="C16" s="891" t="str">
        <f>IF('⑥6.成果報告（販促）'!C27="","",'⑥6.成果報告（販促）'!C27)</f>
        <v/>
      </c>
      <c r="D16" s="892" t="str">
        <f>IF('⑥6.成果報告（販促）'!D27="","",'⑥6.成果報告（販促）'!D27)</f>
        <v/>
      </c>
      <c r="E16" s="892" t="str">
        <f>IF('⑥6.成果報告（販促）'!E27="","",'⑥6.成果報告（販促）'!E27)</f>
        <v/>
      </c>
      <c r="F16" s="893" t="str">
        <f>IF('⑥6.成果報告（販促）'!F27="","",'⑥6.成果報告（販促）'!F27)</f>
        <v/>
      </c>
      <c r="G16" s="894" t="str">
        <f>IF(B16="","",'⑧1.活動計画変更（販促）'!Q26)</f>
        <v/>
      </c>
      <c r="H16" s="895" t="str">
        <f>IF('⑥6.成果報告（販促）'!G27="","",'⑥6.成果報告（販促）'!G27)</f>
        <v/>
      </c>
      <c r="I16" s="896" t="str">
        <f>IF('⑥6.成果報告（販促）'!H27="","",'⑥6.成果報告（販促）'!H27)</f>
        <v/>
      </c>
      <c r="J16" s="883"/>
      <c r="K16" s="909" t="str">
        <f>IF('⑥6.成果報告（販促）'!I27="","",'⑥6.成果報告（販促）'!I27)</f>
        <v/>
      </c>
      <c r="L16" s="883"/>
    </row>
    <row r="17" spans="1:12" ht="45" customHeight="1">
      <c r="B17" s="204" t="str">
        <f>IF('⑥6.成果報告（販促）'!B29="","",'⑥6.成果報告（販促）'!B29)</f>
        <v/>
      </c>
      <c r="C17" s="897" t="str">
        <f>IF('⑥6.成果報告（販促）'!C29="","",'⑥6.成果報告（販促）'!C29)</f>
        <v/>
      </c>
      <c r="D17" s="898" t="str">
        <f>IF('⑥6.成果報告（販促）'!D29="","",'⑥6.成果報告（販促）'!D29)</f>
        <v/>
      </c>
      <c r="E17" s="898" t="str">
        <f>IF('⑥6.成果報告（販促）'!E29="","",'⑥6.成果報告（販促）'!E29)</f>
        <v/>
      </c>
      <c r="F17" s="854" t="str">
        <f>IF('⑥6.成果報告（販促）'!F29="","",'⑥6.成果報告（販促）'!F29)</f>
        <v/>
      </c>
      <c r="G17" s="899" t="str">
        <f>IF(B17="","",'⑧1.活動計画変更（販促）'!Q28)</f>
        <v/>
      </c>
      <c r="H17" s="900" t="str">
        <f>IF('⑥6.成果報告（販促）'!G29="","",'⑥6.成果報告（販促）'!G29)</f>
        <v/>
      </c>
      <c r="I17" s="901" t="str">
        <f>IF('⑥6.成果報告（販促）'!H29="","",'⑥6.成果報告（販促）'!H29)</f>
        <v/>
      </c>
      <c r="J17" s="884"/>
      <c r="K17" s="910" t="str">
        <f>IF('⑥6.成果報告（販促）'!I29="","",'⑥6.成果報告（販促）'!I29)</f>
        <v/>
      </c>
      <c r="L17" s="884"/>
    </row>
    <row r="18" spans="1:12" ht="45" customHeight="1">
      <c r="B18" s="204" t="str">
        <f>IF('⑥6.成果報告（販促）'!B31="","",'⑥6.成果報告（販促）'!B31)</f>
        <v/>
      </c>
      <c r="C18" s="897" t="str">
        <f>IF('⑥6.成果報告（販促）'!C31="","",'⑥6.成果報告（販促）'!C31)</f>
        <v/>
      </c>
      <c r="D18" s="898" t="str">
        <f>IF('⑥6.成果報告（販促）'!D31="","",'⑥6.成果報告（販促）'!D31)</f>
        <v/>
      </c>
      <c r="E18" s="898" t="str">
        <f>IF('⑥6.成果報告（販促）'!E31="","",'⑥6.成果報告（販促）'!E31)</f>
        <v/>
      </c>
      <c r="F18" s="854" t="str">
        <f>IF('⑥6.成果報告（販促）'!F31="","",'⑥6.成果報告（販促）'!F31)</f>
        <v/>
      </c>
      <c r="G18" s="899" t="str">
        <f>IF(B18="","",'⑧1.活動計画変更（販促）'!Q30)</f>
        <v/>
      </c>
      <c r="H18" s="900" t="str">
        <f>IF('⑥6.成果報告（販促）'!G31="","",'⑥6.成果報告（販促）'!G31)</f>
        <v/>
      </c>
      <c r="I18" s="901" t="str">
        <f>IF('⑥6.成果報告（販促）'!H31="","",'⑥6.成果報告（販促）'!H31)</f>
        <v/>
      </c>
      <c r="J18" s="884"/>
      <c r="K18" s="910" t="str">
        <f>IF('⑥6.成果報告（販促）'!I31="","",'⑥6.成果報告（販促）'!I31)</f>
        <v/>
      </c>
      <c r="L18" s="884"/>
    </row>
    <row r="19" spans="1:12" ht="45" customHeight="1">
      <c r="B19" s="204" t="str">
        <f>IF('⑥6.成果報告（販促）'!B33="","",'⑥6.成果報告（販促）'!B33)</f>
        <v/>
      </c>
      <c r="C19" s="897" t="str">
        <f>IF('⑥6.成果報告（販促）'!C33="","",'⑥6.成果報告（販促）'!C33)</f>
        <v/>
      </c>
      <c r="D19" s="898" t="str">
        <f>IF('⑥6.成果報告（販促）'!D33="","",'⑥6.成果報告（販促）'!D33)</f>
        <v/>
      </c>
      <c r="E19" s="898" t="str">
        <f>IF('⑥6.成果報告（販促）'!E33="","",'⑥6.成果報告（販促）'!E33)</f>
        <v/>
      </c>
      <c r="F19" s="854" t="str">
        <f>IF('⑥6.成果報告（販促）'!F33="","",'⑥6.成果報告（販促）'!F33)</f>
        <v/>
      </c>
      <c r="G19" s="899" t="str">
        <f>IF(B19="","",'⑧1.活動計画変更（販促）'!Q32)</f>
        <v/>
      </c>
      <c r="H19" s="900" t="str">
        <f>IF('⑥6.成果報告（販促）'!G33="","",'⑥6.成果報告（販促）'!G33)</f>
        <v/>
      </c>
      <c r="I19" s="901" t="str">
        <f>IF('⑥6.成果報告（販促）'!H33="","",'⑥6.成果報告（販促）'!H33)</f>
        <v/>
      </c>
      <c r="J19" s="884"/>
      <c r="K19" s="910" t="str">
        <f>IF('⑥6.成果報告（販促）'!I33="","",'⑥6.成果報告（販促）'!I33)</f>
        <v/>
      </c>
      <c r="L19" s="884"/>
    </row>
    <row r="20" spans="1:12" ht="45" customHeight="1">
      <c r="B20" s="204" t="str">
        <f>IF('⑥6.成果報告（販促）'!B35="","",'⑥6.成果報告（販促）'!B35)</f>
        <v/>
      </c>
      <c r="C20" s="897" t="str">
        <f>IF('⑥6.成果報告（販促）'!C35="","",'⑥6.成果報告（販促）'!C35)</f>
        <v/>
      </c>
      <c r="D20" s="898" t="str">
        <f>IF('⑥6.成果報告（販促）'!D35="","",'⑥6.成果報告（販促）'!D35)</f>
        <v/>
      </c>
      <c r="E20" s="898" t="str">
        <f>IF('⑥6.成果報告（販促）'!E35="","",'⑥6.成果報告（販促）'!E35)</f>
        <v/>
      </c>
      <c r="F20" s="854" t="str">
        <f>IF('⑥6.成果報告（販促）'!F35="","",'⑥6.成果報告（販促）'!F35)</f>
        <v/>
      </c>
      <c r="G20" s="899" t="str">
        <f>IF(B20="","",'⑧1.活動計画変更（販促）'!Q34)</f>
        <v/>
      </c>
      <c r="H20" s="900" t="str">
        <f>IF('⑥6.成果報告（販促）'!G35="","",'⑥6.成果報告（販促）'!G35)</f>
        <v/>
      </c>
      <c r="I20" s="901" t="str">
        <f>IF('⑥6.成果報告（販促）'!H35="","",'⑥6.成果報告（販促）'!H35)</f>
        <v/>
      </c>
      <c r="J20" s="884"/>
      <c r="K20" s="910" t="str">
        <f>IF('⑥6.成果報告（販促）'!I35="","",'⑥6.成果報告（販促）'!I35)</f>
        <v/>
      </c>
      <c r="L20" s="884"/>
    </row>
    <row r="21" spans="1:12" ht="45" customHeight="1">
      <c r="B21" s="204" t="str">
        <f>IF('⑥6.成果報告（販促）'!B37="","",'⑥6.成果報告（販促）'!B37)</f>
        <v/>
      </c>
      <c r="C21" s="897" t="str">
        <f>IF('⑥6.成果報告（販促）'!C37="","",'⑥6.成果報告（販促）'!C37)</f>
        <v/>
      </c>
      <c r="D21" s="898" t="str">
        <f>IF('⑥6.成果報告（販促）'!D37="","",'⑥6.成果報告（販促）'!D2357)</f>
        <v/>
      </c>
      <c r="E21" s="898" t="str">
        <f>IF('⑥6.成果報告（販促）'!E37="","",'⑥6.成果報告（販促）'!E2357)</f>
        <v/>
      </c>
      <c r="F21" s="854" t="str">
        <f>IF('⑥6.成果報告（販促）'!F37="","",'⑥6.成果報告（販促）'!F2357)</f>
        <v/>
      </c>
      <c r="G21" s="899" t="str">
        <f>IF(B21="","",'⑧1.活動計画変更（販促）'!Q36)</f>
        <v/>
      </c>
      <c r="H21" s="900" t="str">
        <f>IF('⑥6.成果報告（販促）'!G37="","",'⑥6.成果報告（販促）'!G2357)</f>
        <v/>
      </c>
      <c r="I21" s="901" t="str">
        <f>IF('⑥6.成果報告（販促）'!H37="","",'⑥6.成果報告（販促）'!H2357)</f>
        <v/>
      </c>
      <c r="J21" s="884"/>
      <c r="K21" s="910" t="str">
        <f>IF('⑥6.成果報告（販促）'!I37="","",'⑥6.成果報告（販促）'!I2357)</f>
        <v/>
      </c>
      <c r="L21" s="884"/>
    </row>
    <row r="22" spans="1:12" ht="45" customHeight="1">
      <c r="B22" s="204" t="str">
        <f>IF('⑥6.成果報告（販促）'!B39="","",'⑥6.成果報告（販促）'!B39)</f>
        <v/>
      </c>
      <c r="C22" s="897" t="str">
        <f>IF('⑥6.成果報告（販促）'!C39="","",'⑥6.成果報告（販促）'!C39)</f>
        <v/>
      </c>
      <c r="D22" s="898" t="str">
        <f>IF('⑥6.成果報告（販促）'!D39="","",'⑥6.成果報告（販促）'!D39)</f>
        <v/>
      </c>
      <c r="E22" s="898" t="str">
        <f>IF('⑥6.成果報告（販促）'!E39="","",'⑥6.成果報告（販促）'!E39)</f>
        <v/>
      </c>
      <c r="F22" s="854" t="str">
        <f>IF('⑥6.成果報告（販促）'!F39="","",'⑥6.成果報告（販促）'!F39)</f>
        <v/>
      </c>
      <c r="G22" s="899" t="str">
        <f>IF(B22="","",'⑧1.活動計画変更（販促）'!Q38)</f>
        <v/>
      </c>
      <c r="H22" s="900" t="str">
        <f>IF('⑥6.成果報告（販促）'!G39="","",'⑥6.成果報告（販促）'!G39)</f>
        <v/>
      </c>
      <c r="I22" s="901" t="str">
        <f>IF('⑥6.成果報告（販促）'!H39="","",'⑥6.成果報告（販促）'!H39)</f>
        <v/>
      </c>
      <c r="J22" s="884"/>
      <c r="K22" s="910" t="str">
        <f>IF('⑥6.成果報告（販促）'!I39="","",'⑥6.成果報告（販促）'!I39)</f>
        <v/>
      </c>
      <c r="L22" s="884"/>
    </row>
    <row r="23" spans="1:12" ht="45" customHeight="1">
      <c r="B23" s="204" t="str">
        <f>IF('⑥6.成果報告（販促）'!B41="","",'⑥6.成果報告（販促）'!B41)</f>
        <v/>
      </c>
      <c r="C23" s="897" t="str">
        <f>IF('⑥6.成果報告（販促）'!C41="","",'⑥6.成果報告（販促）'!C41)</f>
        <v/>
      </c>
      <c r="D23" s="898" t="str">
        <f>IF('⑥6.成果報告（販促）'!D41="","",'⑥6.成果報告（販促）'!D41)</f>
        <v/>
      </c>
      <c r="E23" s="898" t="str">
        <f>IF('⑥6.成果報告（販促）'!E41="","",'⑥6.成果報告（販促）'!E41)</f>
        <v/>
      </c>
      <c r="F23" s="854" t="str">
        <f>IF('⑥6.成果報告（販促）'!F41="","",'⑥6.成果報告（販促）'!F41)</f>
        <v/>
      </c>
      <c r="G23" s="899" t="str">
        <f>IF(B23="","",'⑧1.活動計画変更（販促）'!Q40)</f>
        <v/>
      </c>
      <c r="H23" s="900" t="str">
        <f>IF('⑥6.成果報告（販促）'!G41="","",'⑥6.成果報告（販促）'!G41)</f>
        <v/>
      </c>
      <c r="I23" s="901" t="str">
        <f>IF('⑥6.成果報告（販促）'!H41="","",'⑥6.成果報告（販促）'!H41)</f>
        <v/>
      </c>
      <c r="J23" s="884"/>
      <c r="K23" s="910" t="str">
        <f>IF('⑥6.成果報告（販促）'!I41="","",'⑥6.成果報告（販促）'!I41)</f>
        <v/>
      </c>
      <c r="L23" s="884"/>
    </row>
    <row r="24" spans="1:12" ht="45" customHeight="1">
      <c r="B24" s="204" t="str">
        <f>IF('⑥6.成果報告（販促）'!B43="","",'⑥6.成果報告（販促）'!B43)</f>
        <v/>
      </c>
      <c r="C24" s="897" t="str">
        <f>IF('⑥6.成果報告（販促）'!C43="","",'⑥6.成果報告（販促）'!C43)</f>
        <v/>
      </c>
      <c r="D24" s="898" t="str">
        <f>IF('⑥6.成果報告（販促）'!D43="","",'⑥6.成果報告（販促）'!D43)</f>
        <v/>
      </c>
      <c r="E24" s="898" t="str">
        <f>IF('⑥6.成果報告（販促）'!E43="","",'⑥6.成果報告（販促）'!E43)</f>
        <v/>
      </c>
      <c r="F24" s="854" t="str">
        <f>IF('⑥6.成果報告（販促）'!F43="","",'⑥6.成果報告（販促）'!F43)</f>
        <v/>
      </c>
      <c r="G24" s="899" t="str">
        <f>IF(B24="","",'⑧1.活動計画変更（販促）'!Q42)</f>
        <v/>
      </c>
      <c r="H24" s="900" t="str">
        <f>IF('⑥6.成果報告（販促）'!G43="","",'⑥6.成果報告（販促）'!G43)</f>
        <v/>
      </c>
      <c r="I24" s="901" t="str">
        <f>IF('⑥6.成果報告（販促）'!H43="","",'⑥6.成果報告（販促）'!H43)</f>
        <v/>
      </c>
      <c r="J24" s="884"/>
      <c r="K24" s="910" t="str">
        <f>IF('⑥6.成果報告（販促）'!I43="","",'⑥6.成果報告（販促）'!I43)</f>
        <v/>
      </c>
      <c r="L24" s="884"/>
    </row>
    <row r="25" spans="1:12" ht="45" customHeight="1" thickBot="1">
      <c r="A25" s="138"/>
      <c r="B25" s="202" t="str">
        <f>IF('⑥6.成果報告（販促）'!B45="","",'⑥6.成果報告（販促）'!B45)</f>
        <v/>
      </c>
      <c r="C25" s="902" t="str">
        <f>IF('⑥6.成果報告（販促）'!C45="","",'⑥6.成果報告（販促）'!C45)</f>
        <v/>
      </c>
      <c r="D25" s="903" t="str">
        <f>IF('⑥6.成果報告（販促）'!D45="","",'⑥6.成果報告（販促）'!D45)</f>
        <v/>
      </c>
      <c r="E25" s="903" t="str">
        <f>IF('⑥6.成果報告（販促）'!E45="","",'⑥6.成果報告（販促）'!E45)</f>
        <v/>
      </c>
      <c r="F25" s="904" t="str">
        <f>IF('⑥6.成果報告（販促）'!F45="","",'⑥6.成果報告（販促）'!F45)</f>
        <v/>
      </c>
      <c r="G25" s="905" t="str">
        <f>IF(B25="","",'⑧1.活動計画変更（販促）'!Q44)</f>
        <v/>
      </c>
      <c r="H25" s="906" t="str">
        <f>IF('⑥6.成果報告（販促）'!G45="","",'⑥6.成果報告（販促）'!G45)</f>
        <v/>
      </c>
      <c r="I25" s="907" t="str">
        <f>IF('⑥6.成果報告（販促）'!H45="","",'⑥6.成果報告（販促）'!H45)</f>
        <v/>
      </c>
      <c r="J25" s="885"/>
      <c r="K25" s="911" t="str">
        <f>IF('⑥6.成果報告（販促）'!I45="","",'⑥6.成果報告（販促）'!I45)</f>
        <v/>
      </c>
      <c r="L25" s="885"/>
    </row>
    <row r="26" spans="1:12" ht="45" hidden="1" customHeight="1">
      <c r="B26" s="204" t="str">
        <f>IF('⑥6.成果報告（販促）'!B47="","",'⑥6.成果報告（販促）'!B47)</f>
        <v/>
      </c>
      <c r="C26" s="891" t="str">
        <f>IF('⑥6.成果報告（販促）'!C47="","",'⑥6.成果報告（販促）'!C47)</f>
        <v/>
      </c>
      <c r="D26" s="892" t="str">
        <f>IF('⑥6.成果報告（販促）'!D47="","",'⑥6.成果報告（販促）'!D47)</f>
        <v/>
      </c>
      <c r="E26" s="892" t="str">
        <f>IF('⑥6.成果報告（販促）'!E47="","",'⑥6.成果報告（販促）'!E47)</f>
        <v/>
      </c>
      <c r="F26" s="893" t="str">
        <f>IF('⑥6.成果報告（販促）'!F47="","",'⑥6.成果報告（販促）'!F47)</f>
        <v/>
      </c>
      <c r="G26" s="894" t="str">
        <f>IF(B26="","",'⑧1.活動計画変更（販促）'!Q46)</f>
        <v/>
      </c>
      <c r="H26" s="895" t="str">
        <f>IF('⑥6.成果報告（販促）'!G47="","",'⑥6.成果報告（販促）'!G47)</f>
        <v/>
      </c>
      <c r="I26" s="896" t="str">
        <f>IF('⑥6.成果報告（販促）'!H47="","",'⑥6.成果報告（販促）'!H47)</f>
        <v/>
      </c>
      <c r="J26" s="883"/>
      <c r="K26" s="909" t="str">
        <f>IF('⑥6.成果報告（販促）'!I47="","",'⑥6.成果報告（販促）'!I47)</f>
        <v/>
      </c>
      <c r="L26" s="883"/>
    </row>
    <row r="27" spans="1:12" ht="45" hidden="1" customHeight="1">
      <c r="B27" s="204" t="str">
        <f>IF('⑥6.成果報告（販促）'!B49="","",'⑥6.成果報告（販促）'!B49)</f>
        <v/>
      </c>
      <c r="C27" s="897" t="str">
        <f>IF('⑥6.成果報告（販促）'!C49="","",'⑥6.成果報告（販促）'!C49)</f>
        <v/>
      </c>
      <c r="D27" s="898" t="str">
        <f>IF('⑥6.成果報告（販促）'!D49="","",'⑥6.成果報告（販促）'!D49)</f>
        <v/>
      </c>
      <c r="E27" s="898" t="str">
        <f>IF('⑥6.成果報告（販促）'!E49="","",'⑥6.成果報告（販促）'!E49)</f>
        <v/>
      </c>
      <c r="F27" s="854" t="str">
        <f>IF('⑥6.成果報告（販促）'!F49="","",'⑥6.成果報告（販促）'!F49)</f>
        <v/>
      </c>
      <c r="G27" s="899" t="str">
        <f>IF(B27="","",'⑧1.活動計画変更（販促）'!Q48)</f>
        <v/>
      </c>
      <c r="H27" s="900" t="str">
        <f>IF('⑥6.成果報告（販促）'!G49="","",'⑥6.成果報告（販促）'!G49)</f>
        <v/>
      </c>
      <c r="I27" s="901" t="str">
        <f>IF('⑥6.成果報告（販促）'!H49="","",'⑥6.成果報告（販促）'!H49)</f>
        <v/>
      </c>
      <c r="J27" s="884"/>
      <c r="K27" s="910" t="str">
        <f>IF('⑥6.成果報告（販促）'!I49="","",'⑥6.成果報告（販促）'!I49)</f>
        <v/>
      </c>
      <c r="L27" s="884"/>
    </row>
    <row r="28" spans="1:12" ht="45" hidden="1" customHeight="1">
      <c r="B28" s="204" t="str">
        <f>IF('⑥6.成果報告（販促）'!B51="","",'⑥6.成果報告（販促）'!B51)</f>
        <v/>
      </c>
      <c r="C28" s="897" t="str">
        <f>IF('⑥6.成果報告（販促）'!C51="","",'⑥6.成果報告（販促）'!C51)</f>
        <v/>
      </c>
      <c r="D28" s="898" t="str">
        <f>IF('⑥6.成果報告（販促）'!D51="","",'⑥6.成果報告（販促）'!D51)</f>
        <v/>
      </c>
      <c r="E28" s="898" t="str">
        <f>IF('⑥6.成果報告（販促）'!E51="","",'⑥6.成果報告（販促）'!E51)</f>
        <v/>
      </c>
      <c r="F28" s="854" t="str">
        <f>IF('⑥6.成果報告（販促）'!F51="","",'⑥6.成果報告（販促）'!F51)</f>
        <v/>
      </c>
      <c r="G28" s="899" t="str">
        <f>IF(B28="","",'⑧1.活動計画変更（販促）'!Q50)</f>
        <v/>
      </c>
      <c r="H28" s="900" t="str">
        <f>IF('⑥6.成果報告（販促）'!G51="","",'⑥6.成果報告（販促）'!G51)</f>
        <v/>
      </c>
      <c r="I28" s="901" t="str">
        <f>IF('⑥6.成果報告（販促）'!H51="","",'⑥6.成果報告（販促）'!H51)</f>
        <v/>
      </c>
      <c r="J28" s="884"/>
      <c r="K28" s="910" t="str">
        <f>IF('⑥6.成果報告（販促）'!I51="","",'⑥6.成果報告（販促）'!I51)</f>
        <v/>
      </c>
      <c r="L28" s="884"/>
    </row>
    <row r="29" spans="1:12" ht="45" hidden="1" customHeight="1">
      <c r="B29" s="204" t="str">
        <f>IF('⑥6.成果報告（販促）'!B53="","",'⑥6.成果報告（販促）'!B53)</f>
        <v/>
      </c>
      <c r="C29" s="897" t="str">
        <f>IF('⑥6.成果報告（販促）'!C53="","",'⑥6.成果報告（販促）'!C53)</f>
        <v/>
      </c>
      <c r="D29" s="898" t="str">
        <f>IF('⑥6.成果報告（販促）'!D53="","",'⑥6.成果報告（販促）'!D53)</f>
        <v/>
      </c>
      <c r="E29" s="898" t="str">
        <f>IF('⑥6.成果報告（販促）'!E53="","",'⑥6.成果報告（販促）'!E53)</f>
        <v/>
      </c>
      <c r="F29" s="854" t="str">
        <f>IF('⑥6.成果報告（販促）'!F53="","",'⑥6.成果報告（販促）'!F53)</f>
        <v/>
      </c>
      <c r="G29" s="899" t="str">
        <f>IF(B29="","",'⑧1.活動計画変更（販促）'!Q52)</f>
        <v/>
      </c>
      <c r="H29" s="900" t="str">
        <f>IF('⑥6.成果報告（販促）'!G53="","",'⑥6.成果報告（販促）'!G53)</f>
        <v/>
      </c>
      <c r="I29" s="901" t="str">
        <f>IF('⑥6.成果報告（販促）'!H53="","",'⑥6.成果報告（販促）'!H53)</f>
        <v/>
      </c>
      <c r="J29" s="884"/>
      <c r="K29" s="910" t="str">
        <f>IF('⑥6.成果報告（販促）'!I53="","",'⑥6.成果報告（販促）'!I53)</f>
        <v/>
      </c>
      <c r="L29" s="884"/>
    </row>
    <row r="30" spans="1:12" ht="45" hidden="1" customHeight="1">
      <c r="B30" s="204" t="str">
        <f>IF('⑥6.成果報告（販促）'!B55="","",'⑥6.成果報告（販促）'!B55)</f>
        <v/>
      </c>
      <c r="C30" s="897" t="str">
        <f>IF('⑥6.成果報告（販促）'!C55="","",'⑥6.成果報告（販促）'!C55)</f>
        <v/>
      </c>
      <c r="D30" s="898" t="str">
        <f>IF('⑥6.成果報告（販促）'!D55="","",'⑥6.成果報告（販促）'!D55)</f>
        <v/>
      </c>
      <c r="E30" s="898" t="str">
        <f>IF('⑥6.成果報告（販促）'!E55="","",'⑥6.成果報告（販促）'!E55)</f>
        <v/>
      </c>
      <c r="F30" s="854" t="str">
        <f>IF('⑥6.成果報告（販促）'!F55="","",'⑥6.成果報告（販促）'!F55)</f>
        <v/>
      </c>
      <c r="G30" s="899" t="str">
        <f>IF(B30="","",'⑧1.活動計画変更（販促）'!Q54)</f>
        <v/>
      </c>
      <c r="H30" s="900" t="str">
        <f>IF('⑥6.成果報告（販促）'!G55="","",'⑥6.成果報告（販促）'!G55)</f>
        <v/>
      </c>
      <c r="I30" s="901" t="str">
        <f>IF('⑥6.成果報告（販促）'!H55="","",'⑥6.成果報告（販促）'!H55)</f>
        <v/>
      </c>
      <c r="J30" s="884"/>
      <c r="K30" s="910" t="str">
        <f>IF('⑥6.成果報告（販促）'!I55="","",'⑥6.成果報告（販促）'!I55)</f>
        <v/>
      </c>
      <c r="L30" s="884"/>
    </row>
    <row r="31" spans="1:12" ht="45" hidden="1" customHeight="1">
      <c r="B31" s="204" t="str">
        <f>IF('⑥6.成果報告（販促）'!B57="","",'⑥6.成果報告（販促）'!B57)</f>
        <v/>
      </c>
      <c r="C31" s="897" t="str">
        <f>IF('⑥6.成果報告（販促）'!C57="","",'⑥6.成果報告（販促）'!C57)</f>
        <v/>
      </c>
      <c r="D31" s="898" t="str">
        <f>IF('⑥6.成果報告（販促）'!D57="","",'⑥6.成果報告（販促）'!D57)</f>
        <v/>
      </c>
      <c r="E31" s="898" t="str">
        <f>IF('⑥6.成果報告（販促）'!E57="","",'⑥6.成果報告（販促）'!E57)</f>
        <v/>
      </c>
      <c r="F31" s="854" t="str">
        <f>IF('⑥6.成果報告（販促）'!F57="","",'⑥6.成果報告（販促）'!F57)</f>
        <v/>
      </c>
      <c r="G31" s="899" t="str">
        <f>IF(B31="","",'⑧1.活動計画変更（販促）'!Q56)</f>
        <v/>
      </c>
      <c r="H31" s="900" t="str">
        <f>IF('⑥6.成果報告（販促）'!G57="","",'⑥6.成果報告（販促）'!G57)</f>
        <v/>
      </c>
      <c r="I31" s="901" t="str">
        <f>IF('⑥6.成果報告（販促）'!H57="","",'⑥6.成果報告（販促）'!H57)</f>
        <v/>
      </c>
      <c r="J31" s="884"/>
      <c r="K31" s="910" t="str">
        <f>IF('⑥6.成果報告（販促）'!I57="","",'⑥6.成果報告（販促）'!I57)</f>
        <v/>
      </c>
      <c r="L31" s="884"/>
    </row>
    <row r="32" spans="1:12" ht="45" hidden="1" customHeight="1">
      <c r="B32" s="204" t="str">
        <f>IF('⑥6.成果報告（販促）'!B59="","",'⑥6.成果報告（販促）'!B59)</f>
        <v/>
      </c>
      <c r="C32" s="897" t="str">
        <f>IF('⑥6.成果報告（販促）'!C59="","",'⑥6.成果報告（販促）'!C59)</f>
        <v/>
      </c>
      <c r="D32" s="898" t="str">
        <f>IF('⑥6.成果報告（販促）'!D59="","",'⑥6.成果報告（販促）'!D59)</f>
        <v/>
      </c>
      <c r="E32" s="898" t="str">
        <f>IF('⑥6.成果報告（販促）'!E59="","",'⑥6.成果報告（販促）'!E59)</f>
        <v/>
      </c>
      <c r="F32" s="854" t="str">
        <f>IF('⑥6.成果報告（販促）'!F59="","",'⑥6.成果報告（販促）'!F59)</f>
        <v/>
      </c>
      <c r="G32" s="899" t="str">
        <f>IF(B32="","",'⑧1.活動計画変更（販促）'!Q58)</f>
        <v/>
      </c>
      <c r="H32" s="900" t="str">
        <f>IF('⑥6.成果報告（販促）'!G59="","",'⑥6.成果報告（販促）'!G59)</f>
        <v/>
      </c>
      <c r="I32" s="901" t="str">
        <f>IF('⑥6.成果報告（販促）'!H59="","",'⑥6.成果報告（販促）'!H59)</f>
        <v/>
      </c>
      <c r="J32" s="884"/>
      <c r="K32" s="910" t="str">
        <f>IF('⑥6.成果報告（販促）'!I59="","",'⑥6.成果報告（販促）'!I59)</f>
        <v/>
      </c>
      <c r="L32" s="884"/>
    </row>
    <row r="33" spans="2:12" ht="45" hidden="1" customHeight="1">
      <c r="B33" s="204" t="str">
        <f>IF('⑥6.成果報告（販促）'!B61="","",'⑥6.成果報告（販促）'!B61)</f>
        <v/>
      </c>
      <c r="C33" s="897" t="str">
        <f>IF('⑥6.成果報告（販促）'!C61="","",'⑥6.成果報告（販促）'!C61)</f>
        <v/>
      </c>
      <c r="D33" s="898" t="str">
        <f>IF('⑥6.成果報告（販促）'!D61="","",'⑥6.成果報告（販促）'!D61)</f>
        <v/>
      </c>
      <c r="E33" s="898" t="str">
        <f>IF('⑥6.成果報告（販促）'!E61="","",'⑥6.成果報告（販促）'!E61)</f>
        <v/>
      </c>
      <c r="F33" s="854" t="str">
        <f>IF('⑥6.成果報告（販促）'!F61="","",'⑥6.成果報告（販促）'!F61)</f>
        <v/>
      </c>
      <c r="G33" s="899" t="str">
        <f>IF(B33="","",'⑧1.活動計画変更（販促）'!Q60)</f>
        <v/>
      </c>
      <c r="H33" s="900" t="str">
        <f>IF('⑥6.成果報告（販促）'!G61="","",'⑥6.成果報告（販促）'!G61)</f>
        <v/>
      </c>
      <c r="I33" s="901" t="str">
        <f>IF('⑥6.成果報告（販促）'!H61="","",'⑥6.成果報告（販促）'!H61)</f>
        <v/>
      </c>
      <c r="J33" s="884"/>
      <c r="K33" s="910" t="str">
        <f>IF('⑥6.成果報告（販促）'!I61="","",'⑥6.成果報告（販促）'!I61)</f>
        <v/>
      </c>
      <c r="L33" s="884"/>
    </row>
    <row r="34" spans="2:12" ht="45" hidden="1" customHeight="1">
      <c r="B34" s="204" t="str">
        <f>IF('⑥6.成果報告（販促）'!B63="","",'⑥6.成果報告（販促）'!B63)</f>
        <v/>
      </c>
      <c r="C34" s="897" t="str">
        <f>IF('⑥6.成果報告（販促）'!C63="","",'⑥6.成果報告（販促）'!C63)</f>
        <v/>
      </c>
      <c r="D34" s="898" t="str">
        <f>IF('⑥6.成果報告（販促）'!D63="","",'⑥6.成果報告（販促）'!D63)</f>
        <v/>
      </c>
      <c r="E34" s="898" t="str">
        <f>IF('⑥6.成果報告（販促）'!E63="","",'⑥6.成果報告（販促）'!E63)</f>
        <v/>
      </c>
      <c r="F34" s="854" t="str">
        <f>IF('⑥6.成果報告（販促）'!F63="","",'⑥6.成果報告（販促）'!F63)</f>
        <v/>
      </c>
      <c r="G34" s="899" t="str">
        <f>IF(B34="","",'⑧1.活動計画変更（販促）'!Q62)</f>
        <v/>
      </c>
      <c r="H34" s="900" t="str">
        <f>IF('⑥6.成果報告（販促）'!G63="","",'⑥6.成果報告（販促）'!G63)</f>
        <v/>
      </c>
      <c r="I34" s="901" t="str">
        <f>IF('⑥6.成果報告（販促）'!H63="","",'⑥6.成果報告（販促）'!H63)</f>
        <v/>
      </c>
      <c r="J34" s="884"/>
      <c r="K34" s="910" t="str">
        <f>IF('⑥6.成果報告（販促）'!I63="","",'⑥6.成果報告（販促）'!I63)</f>
        <v/>
      </c>
      <c r="L34" s="884"/>
    </row>
    <row r="35" spans="2:12" ht="45" hidden="1" customHeight="1" thickBot="1">
      <c r="B35" s="202" t="str">
        <f>IF('⑥6.成果報告（販促）'!B65="","",'⑥6.成果報告（販促）'!B65)</f>
        <v/>
      </c>
      <c r="C35" s="902" t="str">
        <f>IF('⑥6.成果報告（販促）'!C65="","",'⑥6.成果報告（販促）'!C65)</f>
        <v/>
      </c>
      <c r="D35" s="903" t="str">
        <f>IF('⑥6.成果報告（販促）'!D65="","",'⑥6.成果報告（販促）'!D65)</f>
        <v/>
      </c>
      <c r="E35" s="903" t="str">
        <f>IF('⑥6.成果報告（販促）'!E65="","",'⑥6.成果報告（販促）'!E65)</f>
        <v/>
      </c>
      <c r="F35" s="904" t="str">
        <f>IF('⑥6.成果報告（販促）'!F65="","",'⑥6.成果報告（販促）'!F65)</f>
        <v/>
      </c>
      <c r="G35" s="905" t="str">
        <f>IF(B35="","",'⑧1.活動計画変更（販促）'!Q64)</f>
        <v/>
      </c>
      <c r="H35" s="906" t="str">
        <f>IF('⑥6.成果報告（販促）'!G65="","",'⑥6.成果報告（販促）'!G65)</f>
        <v/>
      </c>
      <c r="I35" s="907" t="str">
        <f>IF('⑥6.成果報告（販促）'!H65="","",'⑥6.成果報告（販促）'!H65)</f>
        <v/>
      </c>
      <c r="J35" s="885"/>
      <c r="K35" s="911" t="str">
        <f>IF('⑥6.成果報告（販促）'!I65="","",'⑥6.成果報告（販促）'!I65)</f>
        <v/>
      </c>
      <c r="L35" s="885"/>
    </row>
    <row r="36" spans="2:12" ht="45" hidden="1" customHeight="1">
      <c r="B36" s="204" t="str">
        <f>IF('⑥6.成果報告（販促）'!B67="","",'⑥6.成果報告（販促）'!B67)</f>
        <v/>
      </c>
      <c r="C36" s="891" t="str">
        <f>IF('⑥6.成果報告（販促）'!C67="","",'⑥6.成果報告（販促）'!C67)</f>
        <v/>
      </c>
      <c r="D36" s="892" t="str">
        <f>IF('⑥6.成果報告（販促）'!D67="","",'⑥6.成果報告（販促）'!D67)</f>
        <v/>
      </c>
      <c r="E36" s="892" t="str">
        <f>IF('⑥6.成果報告（販促）'!E67="","",'⑥6.成果報告（販促）'!E67)</f>
        <v/>
      </c>
      <c r="F36" s="893" t="str">
        <f>IF('⑥6.成果報告（販促）'!F67="","",'⑥6.成果報告（販促）'!F67)</f>
        <v/>
      </c>
      <c r="G36" s="894" t="str">
        <f>IF(B36="","",'⑧1.活動計画変更（販促）'!Q66)</f>
        <v/>
      </c>
      <c r="H36" s="895" t="str">
        <f>IF('⑥6.成果報告（販促）'!G67="","",'⑥6.成果報告（販促）'!G67)</f>
        <v/>
      </c>
      <c r="I36" s="896" t="str">
        <f>IF('⑥6.成果報告（販促）'!H67="","",'⑥6.成果報告（販促）'!H67)</f>
        <v/>
      </c>
      <c r="J36" s="883"/>
      <c r="K36" s="909" t="str">
        <f>IF('⑥6.成果報告（販促）'!I67="","",'⑥6.成果報告（販促）'!I67)</f>
        <v/>
      </c>
      <c r="L36" s="883"/>
    </row>
    <row r="37" spans="2:12" ht="45" hidden="1" customHeight="1">
      <c r="B37" s="204" t="str">
        <f>IF('⑥6.成果報告（販促）'!B69="","",'⑥6.成果報告（販促）'!B69)</f>
        <v/>
      </c>
      <c r="C37" s="897" t="str">
        <f>IF('⑥6.成果報告（販促）'!C69="","",'⑥6.成果報告（販促）'!C69)</f>
        <v/>
      </c>
      <c r="D37" s="898" t="str">
        <f>IF('⑥6.成果報告（販促）'!D69="","",'⑥6.成果報告（販促）'!D69)</f>
        <v/>
      </c>
      <c r="E37" s="898" t="str">
        <f>IF('⑥6.成果報告（販促）'!E69="","",'⑥6.成果報告（販促）'!E69)</f>
        <v/>
      </c>
      <c r="F37" s="854" t="str">
        <f>IF('⑥6.成果報告（販促）'!F69="","",'⑥6.成果報告（販促）'!F69)</f>
        <v/>
      </c>
      <c r="G37" s="899" t="str">
        <f>IF(B37="","",'⑧1.活動計画変更（販促）'!Q68)</f>
        <v/>
      </c>
      <c r="H37" s="900" t="str">
        <f>IF('⑥6.成果報告（販促）'!G69="","",'⑥6.成果報告（販促）'!G69)</f>
        <v/>
      </c>
      <c r="I37" s="901" t="str">
        <f>IF('⑥6.成果報告（販促）'!H69="","",'⑥6.成果報告（販促）'!H69)</f>
        <v/>
      </c>
      <c r="J37" s="884"/>
      <c r="K37" s="910" t="str">
        <f>IF('⑥6.成果報告（販促）'!I69="","",'⑥6.成果報告（販促）'!I69)</f>
        <v/>
      </c>
      <c r="L37" s="884"/>
    </row>
    <row r="38" spans="2:12" ht="45" hidden="1" customHeight="1">
      <c r="B38" s="204" t="str">
        <f>IF('⑥6.成果報告（販促）'!B71="","",'⑥6.成果報告（販促）'!B71)</f>
        <v/>
      </c>
      <c r="C38" s="897" t="str">
        <f>IF('⑥6.成果報告（販促）'!C71="","",'⑥6.成果報告（販促）'!C71)</f>
        <v/>
      </c>
      <c r="D38" s="898" t="str">
        <f>IF('⑥6.成果報告（販促）'!D71="","",'⑥6.成果報告（販促）'!D71)</f>
        <v/>
      </c>
      <c r="E38" s="898" t="str">
        <f>IF('⑥6.成果報告（販促）'!E71="","",'⑥6.成果報告（販促）'!E71)</f>
        <v/>
      </c>
      <c r="F38" s="854" t="str">
        <f>IF('⑥6.成果報告（販促）'!F71="","",'⑥6.成果報告（販促）'!F71)</f>
        <v/>
      </c>
      <c r="G38" s="899" t="str">
        <f>IF(B38="","",'⑧1.活動計画変更（販促）'!Q70)</f>
        <v/>
      </c>
      <c r="H38" s="900" t="str">
        <f>IF('⑥6.成果報告（販促）'!G71="","",'⑥6.成果報告（販促）'!G71)</f>
        <v/>
      </c>
      <c r="I38" s="901" t="str">
        <f>IF('⑥6.成果報告（販促）'!H71="","",'⑥6.成果報告（販促）'!H71)</f>
        <v/>
      </c>
      <c r="J38" s="884"/>
      <c r="K38" s="910" t="str">
        <f>IF('⑥6.成果報告（販促）'!I71="","",'⑥6.成果報告（販促）'!I71)</f>
        <v/>
      </c>
      <c r="L38" s="884"/>
    </row>
    <row r="39" spans="2:12" ht="45" hidden="1" customHeight="1">
      <c r="B39" s="204" t="str">
        <f>IF('⑥6.成果報告（販促）'!B73="","",'⑥6.成果報告（販促）'!B73)</f>
        <v/>
      </c>
      <c r="C39" s="897" t="str">
        <f>IF('⑥6.成果報告（販促）'!C73="","",'⑥6.成果報告（販促）'!C73)</f>
        <v/>
      </c>
      <c r="D39" s="898" t="str">
        <f>IF('⑥6.成果報告（販促）'!D73="","",'⑥6.成果報告（販促）'!D73)</f>
        <v/>
      </c>
      <c r="E39" s="898" t="str">
        <f>IF('⑥6.成果報告（販促）'!E73="","",'⑥6.成果報告（販促）'!E73)</f>
        <v/>
      </c>
      <c r="F39" s="854" t="str">
        <f>IF('⑥6.成果報告（販促）'!F73="","",'⑥6.成果報告（販促）'!F73)</f>
        <v/>
      </c>
      <c r="G39" s="899" t="str">
        <f>IF(B39="","",'⑧1.活動計画変更（販促）'!Q72)</f>
        <v/>
      </c>
      <c r="H39" s="900" t="str">
        <f>IF('⑥6.成果報告（販促）'!G73="","",'⑥6.成果報告（販促）'!G73)</f>
        <v/>
      </c>
      <c r="I39" s="901" t="str">
        <f>IF('⑥6.成果報告（販促）'!H73="","",'⑥6.成果報告（販促）'!H73)</f>
        <v/>
      </c>
      <c r="J39" s="884"/>
      <c r="K39" s="910" t="str">
        <f>IF('⑥6.成果報告（販促）'!I73="","",'⑥6.成果報告（販促）'!I73)</f>
        <v/>
      </c>
      <c r="L39" s="884"/>
    </row>
    <row r="40" spans="2:12" ht="45" hidden="1" customHeight="1">
      <c r="B40" s="204" t="str">
        <f>IF('⑥6.成果報告（販促）'!B75="","",'⑥6.成果報告（販促）'!B75)</f>
        <v/>
      </c>
      <c r="C40" s="897" t="str">
        <f>IF('⑥6.成果報告（販促）'!C75="","",'⑥6.成果報告（販促）'!C75)</f>
        <v/>
      </c>
      <c r="D40" s="898" t="str">
        <f>IF('⑥6.成果報告（販促）'!D75="","",'⑥6.成果報告（販促）'!D75)</f>
        <v/>
      </c>
      <c r="E40" s="898" t="str">
        <f>IF('⑥6.成果報告（販促）'!E75="","",'⑥6.成果報告（販促）'!E75)</f>
        <v/>
      </c>
      <c r="F40" s="854" t="str">
        <f>IF('⑥6.成果報告（販促）'!F75="","",'⑥6.成果報告（販促）'!F75)</f>
        <v/>
      </c>
      <c r="G40" s="899" t="str">
        <f>IF(B40="","",'⑧1.活動計画変更（販促）'!Q74)</f>
        <v/>
      </c>
      <c r="H40" s="900" t="str">
        <f>IF('⑥6.成果報告（販促）'!G75="","",'⑥6.成果報告（販促）'!G75)</f>
        <v/>
      </c>
      <c r="I40" s="901" t="str">
        <f>IF('⑥6.成果報告（販促）'!H75="","",'⑥6.成果報告（販促）'!H75)</f>
        <v/>
      </c>
      <c r="J40" s="884"/>
      <c r="K40" s="910" t="str">
        <f>IF('⑥6.成果報告（販促）'!I75="","",'⑥6.成果報告（販促）'!I75)</f>
        <v/>
      </c>
      <c r="L40" s="884"/>
    </row>
    <row r="41" spans="2:12" ht="45" hidden="1" customHeight="1">
      <c r="B41" s="204" t="str">
        <f>IF('⑥6.成果報告（販促）'!B77="","",'⑥6.成果報告（販促）'!B77)</f>
        <v/>
      </c>
      <c r="C41" s="897" t="str">
        <f>IF('⑥6.成果報告（販促）'!C77="","",'⑥6.成果報告（販促）'!C77)</f>
        <v/>
      </c>
      <c r="D41" s="898" t="str">
        <f>IF('⑥6.成果報告（販促）'!D77="","",'⑥6.成果報告（販促）'!D77)</f>
        <v/>
      </c>
      <c r="E41" s="898" t="str">
        <f>IF('⑥6.成果報告（販促）'!E77="","",'⑥6.成果報告（販促）'!E77)</f>
        <v/>
      </c>
      <c r="F41" s="854" t="str">
        <f>IF('⑥6.成果報告（販促）'!F77="","",'⑥6.成果報告（販促）'!F77)</f>
        <v/>
      </c>
      <c r="G41" s="899" t="str">
        <f>IF(B41="","",'⑧1.活動計画変更（販促）'!Q76)</f>
        <v/>
      </c>
      <c r="H41" s="900" t="str">
        <f>IF('⑥6.成果報告（販促）'!G77="","",'⑥6.成果報告（販促）'!G77)</f>
        <v/>
      </c>
      <c r="I41" s="901" t="str">
        <f>IF('⑥6.成果報告（販促）'!H77="","",'⑥6.成果報告（販促）'!H77)</f>
        <v/>
      </c>
      <c r="J41" s="884"/>
      <c r="K41" s="910" t="str">
        <f>IF('⑥6.成果報告（販促）'!I77="","",'⑥6.成果報告（販促）'!I77)</f>
        <v/>
      </c>
      <c r="L41" s="884"/>
    </row>
    <row r="42" spans="2:12" ht="45" hidden="1" customHeight="1">
      <c r="B42" s="204" t="str">
        <f>IF('⑥6.成果報告（販促）'!B79="","",'⑥6.成果報告（販促）'!B79)</f>
        <v/>
      </c>
      <c r="C42" s="897" t="str">
        <f>IF('⑥6.成果報告（販促）'!C79="","",'⑥6.成果報告（販促）'!C79)</f>
        <v/>
      </c>
      <c r="D42" s="898" t="str">
        <f>IF('⑥6.成果報告（販促）'!D79="","",'⑥6.成果報告（販促）'!D79)</f>
        <v/>
      </c>
      <c r="E42" s="898" t="str">
        <f>IF('⑥6.成果報告（販促）'!E79="","",'⑥6.成果報告（販促）'!E79)</f>
        <v/>
      </c>
      <c r="F42" s="854" t="str">
        <f>IF('⑥6.成果報告（販促）'!F79="","",'⑥6.成果報告（販促）'!F79)</f>
        <v/>
      </c>
      <c r="G42" s="899" t="str">
        <f>IF(B42="","",'⑧1.活動計画変更（販促）'!Q78)</f>
        <v/>
      </c>
      <c r="H42" s="900" t="str">
        <f>IF('⑥6.成果報告（販促）'!G79="","",'⑥6.成果報告（販促）'!G79)</f>
        <v/>
      </c>
      <c r="I42" s="901" t="str">
        <f>IF('⑥6.成果報告（販促）'!H79="","",'⑥6.成果報告（販促）'!H79)</f>
        <v/>
      </c>
      <c r="J42" s="884"/>
      <c r="K42" s="910" t="str">
        <f>IF('⑥6.成果報告（販促）'!I79="","",'⑥6.成果報告（販促）'!I79)</f>
        <v/>
      </c>
      <c r="L42" s="884"/>
    </row>
    <row r="43" spans="2:12" ht="45" hidden="1" customHeight="1">
      <c r="B43" s="204" t="str">
        <f>IF('⑥6.成果報告（販促）'!B81="","",'⑥6.成果報告（販促）'!B81)</f>
        <v/>
      </c>
      <c r="C43" s="897" t="str">
        <f>IF('⑥6.成果報告（販促）'!C81="","",'⑥6.成果報告（販促）'!C81)</f>
        <v/>
      </c>
      <c r="D43" s="898" t="str">
        <f>IF('⑥6.成果報告（販促）'!D81="","",'⑥6.成果報告（販促）'!D81)</f>
        <v/>
      </c>
      <c r="E43" s="898" t="str">
        <f>IF('⑥6.成果報告（販促）'!E81="","",'⑥6.成果報告（販促）'!E81)</f>
        <v/>
      </c>
      <c r="F43" s="854" t="str">
        <f>IF('⑥6.成果報告（販促）'!F81="","",'⑥6.成果報告（販促）'!F81)</f>
        <v/>
      </c>
      <c r="G43" s="899" t="str">
        <f>IF(B43="","",'⑧1.活動計画変更（販促）'!Q80)</f>
        <v/>
      </c>
      <c r="H43" s="900" t="str">
        <f>IF('⑥6.成果報告（販促）'!G81="","",'⑥6.成果報告（販促）'!G81)</f>
        <v/>
      </c>
      <c r="I43" s="901" t="str">
        <f>IF('⑥6.成果報告（販促）'!H81="","",'⑥6.成果報告（販促）'!H81)</f>
        <v/>
      </c>
      <c r="J43" s="884"/>
      <c r="K43" s="910" t="str">
        <f>IF('⑥6.成果報告（販促）'!I81="","",'⑥6.成果報告（販促）'!I81)</f>
        <v/>
      </c>
      <c r="L43" s="884"/>
    </row>
    <row r="44" spans="2:12" ht="45" hidden="1" customHeight="1">
      <c r="B44" s="204" t="str">
        <f>IF('⑥6.成果報告（販促）'!B83="","",'⑥6.成果報告（販促）'!B83)</f>
        <v/>
      </c>
      <c r="C44" s="897" t="str">
        <f>IF('⑥6.成果報告（販促）'!C83="","",'⑥6.成果報告（販促）'!C83)</f>
        <v/>
      </c>
      <c r="D44" s="898" t="str">
        <f>IF('⑥6.成果報告（販促）'!D83="","",'⑥6.成果報告（販促）'!D83)</f>
        <v/>
      </c>
      <c r="E44" s="898" t="str">
        <f>IF('⑥6.成果報告（販促）'!E83="","",'⑥6.成果報告（販促）'!E83)</f>
        <v/>
      </c>
      <c r="F44" s="854" t="str">
        <f>IF('⑥6.成果報告（販促）'!F83="","",'⑥6.成果報告（販促）'!F83)</f>
        <v/>
      </c>
      <c r="G44" s="899" t="str">
        <f>IF(B44="","",'⑧1.活動計画変更（販促）'!Q82)</f>
        <v/>
      </c>
      <c r="H44" s="900" t="str">
        <f>IF('⑥6.成果報告（販促）'!G83="","",'⑥6.成果報告（販促）'!G83)</f>
        <v/>
      </c>
      <c r="I44" s="901" t="str">
        <f>IF('⑥6.成果報告（販促）'!H83="","",'⑥6.成果報告（販促）'!H83)</f>
        <v/>
      </c>
      <c r="J44" s="884"/>
      <c r="K44" s="910" t="str">
        <f>IF('⑥6.成果報告（販促）'!I83="","",'⑥6.成果報告（販促）'!I83)</f>
        <v/>
      </c>
      <c r="L44" s="884"/>
    </row>
    <row r="45" spans="2:12" ht="45" hidden="1" customHeight="1" thickBot="1">
      <c r="B45" s="202" t="str">
        <f>IF('⑥6.成果報告（販促）'!B85="","",'⑥6.成果報告（販促）'!B85)</f>
        <v/>
      </c>
      <c r="C45" s="902" t="str">
        <f>IF('⑥6.成果報告（販促）'!C85="","",'⑥6.成果報告（販促）'!C85)</f>
        <v/>
      </c>
      <c r="D45" s="903" t="str">
        <f>IF('⑥6.成果報告（販促）'!D85="","",'⑥6.成果報告（販促）'!D85)</f>
        <v/>
      </c>
      <c r="E45" s="903" t="str">
        <f>IF('⑥6.成果報告（販促）'!E85="","",'⑥6.成果報告（販促）'!E85)</f>
        <v/>
      </c>
      <c r="F45" s="904" t="str">
        <f>IF('⑥6.成果報告（販促）'!F85="","",'⑥6.成果報告（販促）'!F85)</f>
        <v/>
      </c>
      <c r="G45" s="905" t="str">
        <f>IF(B45="","",'⑧1.活動計画変更（販促）'!Q84)</f>
        <v/>
      </c>
      <c r="H45" s="906" t="str">
        <f>IF('⑥6.成果報告（販促）'!G85="","",'⑥6.成果報告（販促）'!G85)</f>
        <v/>
      </c>
      <c r="I45" s="907" t="str">
        <f>IF('⑥6.成果報告（販促）'!H85="","",'⑥6.成果報告（販促）'!H85)</f>
        <v/>
      </c>
      <c r="J45" s="885"/>
      <c r="K45" s="911" t="str">
        <f>IF('⑥6.成果報告（販促）'!I85="","",'⑥6.成果報告（販促）'!I85)</f>
        <v/>
      </c>
      <c r="L45" s="885"/>
    </row>
    <row r="46" spans="2:12" ht="45" hidden="1" customHeight="1">
      <c r="B46" s="204" t="str">
        <f>IF('⑥6.成果報告（販促）'!B87="","",'⑥6.成果報告（販促）'!B87)</f>
        <v/>
      </c>
      <c r="C46" s="891" t="str">
        <f>IF('⑥6.成果報告（販促）'!C87="","",'⑥6.成果報告（販促）'!C87)</f>
        <v/>
      </c>
      <c r="D46" s="892" t="str">
        <f>IF('⑥6.成果報告（販促）'!D87="","",'⑥6.成果報告（販促）'!D87)</f>
        <v/>
      </c>
      <c r="E46" s="892" t="str">
        <f>IF('⑥6.成果報告（販促）'!E87="","",'⑥6.成果報告（販促）'!E87)</f>
        <v/>
      </c>
      <c r="F46" s="893" t="str">
        <f>IF('⑥6.成果報告（販促）'!F87="","",'⑥6.成果報告（販促）'!F87)</f>
        <v/>
      </c>
      <c r="G46" s="894" t="str">
        <f>IF(B46="","",'⑧1.活動計画変更（販促）'!Q86)</f>
        <v/>
      </c>
      <c r="H46" s="895" t="str">
        <f>IF('⑥6.成果報告（販促）'!G87="","",'⑥6.成果報告（販促）'!G87)</f>
        <v/>
      </c>
      <c r="I46" s="896" t="str">
        <f>IF('⑥6.成果報告（販促）'!H87="","",'⑥6.成果報告（販促）'!H87)</f>
        <v/>
      </c>
      <c r="J46" s="883"/>
      <c r="K46" s="909" t="str">
        <f>IF('⑥6.成果報告（販促）'!I87="","",'⑥6.成果報告（販促）'!I87)</f>
        <v/>
      </c>
      <c r="L46" s="883"/>
    </row>
    <row r="47" spans="2:12" ht="45" hidden="1" customHeight="1">
      <c r="B47" s="204" t="str">
        <f>IF('⑥6.成果報告（販促）'!B89="","",'⑥6.成果報告（販促）'!B89)</f>
        <v/>
      </c>
      <c r="C47" s="897" t="str">
        <f>IF('⑥6.成果報告（販促）'!C89="","",'⑥6.成果報告（販促）'!C89)</f>
        <v/>
      </c>
      <c r="D47" s="898" t="str">
        <f>IF('⑥6.成果報告（販促）'!D89="","",'⑥6.成果報告（販促）'!D89)</f>
        <v/>
      </c>
      <c r="E47" s="898" t="str">
        <f>IF('⑥6.成果報告（販促）'!E89="","",'⑥6.成果報告（販促）'!E89)</f>
        <v/>
      </c>
      <c r="F47" s="854" t="str">
        <f>IF('⑥6.成果報告（販促）'!F89="","",'⑥6.成果報告（販促）'!F89)</f>
        <v/>
      </c>
      <c r="G47" s="899" t="str">
        <f>IF(B47="","",'⑧1.活動計画変更（販促）'!Q88)</f>
        <v/>
      </c>
      <c r="H47" s="900" t="str">
        <f>IF('⑥6.成果報告（販促）'!G89="","",'⑥6.成果報告（販促）'!G89)</f>
        <v/>
      </c>
      <c r="I47" s="901" t="str">
        <f>IF('⑥6.成果報告（販促）'!H89="","",'⑥6.成果報告（販促）'!H89)</f>
        <v/>
      </c>
      <c r="J47" s="884"/>
      <c r="K47" s="910" t="str">
        <f>IF('⑥6.成果報告（販促）'!I89="","",'⑥6.成果報告（販促）'!I89)</f>
        <v/>
      </c>
      <c r="L47" s="884"/>
    </row>
    <row r="48" spans="2:12" ht="45" hidden="1" customHeight="1">
      <c r="B48" s="204" t="str">
        <f>IF('⑥6.成果報告（販促）'!B91="","",'⑥6.成果報告（販促）'!B91)</f>
        <v/>
      </c>
      <c r="C48" s="897" t="str">
        <f>IF('⑥6.成果報告（販促）'!C91="","",'⑥6.成果報告（販促）'!C91)</f>
        <v/>
      </c>
      <c r="D48" s="898" t="str">
        <f>IF('⑥6.成果報告（販促）'!D91="","",'⑥6.成果報告（販促）'!D91)</f>
        <v/>
      </c>
      <c r="E48" s="898" t="str">
        <f>IF('⑥6.成果報告（販促）'!E91="","",'⑥6.成果報告（販促）'!E91)</f>
        <v/>
      </c>
      <c r="F48" s="854" t="str">
        <f>IF('⑥6.成果報告（販促）'!F91="","",'⑥6.成果報告（販促）'!F91)</f>
        <v/>
      </c>
      <c r="G48" s="899" t="str">
        <f>IF(B48="","",'⑧1.活動計画変更（販促）'!Q90)</f>
        <v/>
      </c>
      <c r="H48" s="900" t="str">
        <f>IF('⑥6.成果報告（販促）'!G91="","",'⑥6.成果報告（販促）'!G91)</f>
        <v/>
      </c>
      <c r="I48" s="901" t="str">
        <f>IF('⑥6.成果報告（販促）'!H91="","",'⑥6.成果報告（販促）'!H91)</f>
        <v/>
      </c>
      <c r="J48" s="884"/>
      <c r="K48" s="910" t="str">
        <f>IF('⑥6.成果報告（販促）'!I91="","",'⑥6.成果報告（販促）'!I91)</f>
        <v/>
      </c>
      <c r="L48" s="884"/>
    </row>
    <row r="49" spans="2:12" ht="45" hidden="1" customHeight="1">
      <c r="B49" s="204" t="str">
        <f>IF('⑥6.成果報告（販促）'!B93="","",'⑥6.成果報告（販促）'!B93)</f>
        <v/>
      </c>
      <c r="C49" s="897" t="str">
        <f>IF('⑥6.成果報告（販促）'!C93="","",'⑥6.成果報告（販促）'!C93)</f>
        <v/>
      </c>
      <c r="D49" s="898" t="str">
        <f>IF('⑥6.成果報告（販促）'!D93="","",'⑥6.成果報告（販促）'!D93)</f>
        <v/>
      </c>
      <c r="E49" s="898" t="str">
        <f>IF('⑥6.成果報告（販促）'!E93="","",'⑥6.成果報告（販促）'!E93)</f>
        <v/>
      </c>
      <c r="F49" s="854" t="str">
        <f>IF('⑥6.成果報告（販促）'!F93="","",'⑥6.成果報告（販促）'!F93)</f>
        <v/>
      </c>
      <c r="G49" s="899" t="str">
        <f>IF(B49="","",'⑧1.活動計画変更（販促）'!Q92)</f>
        <v/>
      </c>
      <c r="H49" s="900" t="str">
        <f>IF('⑥6.成果報告（販促）'!G93="","",'⑥6.成果報告（販促）'!G93)</f>
        <v/>
      </c>
      <c r="I49" s="901" t="str">
        <f>IF('⑥6.成果報告（販促）'!H93="","",'⑥6.成果報告（販促）'!H93)</f>
        <v/>
      </c>
      <c r="J49" s="884"/>
      <c r="K49" s="910" t="str">
        <f>IF('⑥6.成果報告（販促）'!I93="","",'⑥6.成果報告（販促）'!I93)</f>
        <v/>
      </c>
      <c r="L49" s="884"/>
    </row>
    <row r="50" spans="2:12" ht="45" hidden="1" customHeight="1">
      <c r="B50" s="204" t="str">
        <f>IF('⑥6.成果報告（販促）'!B95="","",'⑥6.成果報告（販促）'!B95)</f>
        <v/>
      </c>
      <c r="C50" s="897" t="str">
        <f>IF('⑥6.成果報告（販促）'!C95="","",'⑥6.成果報告（販促）'!C95)</f>
        <v/>
      </c>
      <c r="D50" s="898" t="str">
        <f>IF('⑥6.成果報告（販促）'!D95="","",'⑥6.成果報告（販促）'!D95)</f>
        <v/>
      </c>
      <c r="E50" s="898" t="str">
        <f>IF('⑥6.成果報告（販促）'!E95="","",'⑥6.成果報告（販促）'!E95)</f>
        <v/>
      </c>
      <c r="F50" s="854" t="str">
        <f>IF('⑥6.成果報告（販促）'!F95="","",'⑥6.成果報告（販促）'!F95)</f>
        <v/>
      </c>
      <c r="G50" s="899" t="str">
        <f>IF(B50="","",'⑧1.活動計画変更（販促）'!Q94)</f>
        <v/>
      </c>
      <c r="H50" s="900" t="str">
        <f>IF('⑥6.成果報告（販促）'!G95="","",'⑥6.成果報告（販促）'!G95)</f>
        <v/>
      </c>
      <c r="I50" s="901" t="str">
        <f>IF('⑥6.成果報告（販促）'!H95="","",'⑥6.成果報告（販促）'!H95)</f>
        <v/>
      </c>
      <c r="J50" s="884"/>
      <c r="K50" s="910" t="str">
        <f>IF('⑥6.成果報告（販促）'!I95="","",'⑥6.成果報告（販促）'!I95)</f>
        <v/>
      </c>
      <c r="L50" s="884"/>
    </row>
    <row r="51" spans="2:12" ht="45" hidden="1" customHeight="1">
      <c r="B51" s="204" t="str">
        <f>IF('⑥6.成果報告（販促）'!B97="","",'⑥6.成果報告（販促）'!B97)</f>
        <v/>
      </c>
      <c r="C51" s="897" t="str">
        <f>IF('⑥6.成果報告（販促）'!C97="","",'⑥6.成果報告（販促）'!C97)</f>
        <v/>
      </c>
      <c r="D51" s="898" t="str">
        <f>IF('⑥6.成果報告（販促）'!D97="","",'⑥6.成果報告（販促）'!D97)</f>
        <v/>
      </c>
      <c r="E51" s="898" t="str">
        <f>IF('⑥6.成果報告（販促）'!E97="","",'⑥6.成果報告（販促）'!E97)</f>
        <v/>
      </c>
      <c r="F51" s="854" t="str">
        <f>IF('⑥6.成果報告（販促）'!F97="","",'⑥6.成果報告（販促）'!F97)</f>
        <v/>
      </c>
      <c r="G51" s="899" t="str">
        <f>IF(B51="","",'⑧1.活動計画変更（販促）'!Q96)</f>
        <v/>
      </c>
      <c r="H51" s="900" t="str">
        <f>IF('⑥6.成果報告（販促）'!G97="","",'⑥6.成果報告（販促）'!G97)</f>
        <v/>
      </c>
      <c r="I51" s="901" t="str">
        <f>IF('⑥6.成果報告（販促）'!H97="","",'⑥6.成果報告（販促）'!H97)</f>
        <v/>
      </c>
      <c r="J51" s="884"/>
      <c r="K51" s="910" t="str">
        <f>IF('⑥6.成果報告（販促）'!I97="","",'⑥6.成果報告（販促）'!I97)</f>
        <v/>
      </c>
      <c r="L51" s="884"/>
    </row>
    <row r="52" spans="2:12" ht="45" hidden="1" customHeight="1">
      <c r="B52" s="204" t="str">
        <f>IF('⑥6.成果報告（販促）'!B99="","",'⑥6.成果報告（販促）'!B99)</f>
        <v/>
      </c>
      <c r="C52" s="897" t="str">
        <f>IF('⑥6.成果報告（販促）'!C99="","",'⑥6.成果報告（販促）'!C99)</f>
        <v/>
      </c>
      <c r="D52" s="898" t="str">
        <f>IF('⑥6.成果報告（販促）'!D99="","",'⑥6.成果報告（販促）'!D99)</f>
        <v/>
      </c>
      <c r="E52" s="898" t="str">
        <f>IF('⑥6.成果報告（販促）'!E99="","",'⑥6.成果報告（販促）'!E99)</f>
        <v/>
      </c>
      <c r="F52" s="854" t="str">
        <f>IF('⑥6.成果報告（販促）'!F99="","",'⑥6.成果報告（販促）'!F99)</f>
        <v/>
      </c>
      <c r="G52" s="899" t="str">
        <f>IF(B52="","",'⑧1.活動計画変更（販促）'!Q98)</f>
        <v/>
      </c>
      <c r="H52" s="900" t="str">
        <f>IF('⑥6.成果報告（販促）'!G99="","",'⑥6.成果報告（販促）'!G99)</f>
        <v/>
      </c>
      <c r="I52" s="901" t="str">
        <f>IF('⑥6.成果報告（販促）'!H99="","",'⑥6.成果報告（販促）'!H99)</f>
        <v/>
      </c>
      <c r="J52" s="884"/>
      <c r="K52" s="910" t="str">
        <f>IF('⑥6.成果報告（販促）'!I99="","",'⑥6.成果報告（販促）'!I99)</f>
        <v/>
      </c>
      <c r="L52" s="884"/>
    </row>
    <row r="53" spans="2:12" ht="45" hidden="1" customHeight="1">
      <c r="B53" s="204" t="str">
        <f>IF('⑥6.成果報告（販促）'!B101="","",'⑥6.成果報告（販促）'!B101)</f>
        <v/>
      </c>
      <c r="C53" s="897" t="str">
        <f>IF('⑥6.成果報告（販促）'!C101="","",'⑥6.成果報告（販促）'!C101)</f>
        <v/>
      </c>
      <c r="D53" s="898" t="str">
        <f>IF('⑥6.成果報告（販促）'!D101="","",'⑥6.成果報告（販促）'!D101)</f>
        <v/>
      </c>
      <c r="E53" s="898" t="str">
        <f>IF('⑥6.成果報告（販促）'!E101="","",'⑥6.成果報告（販促）'!E101)</f>
        <v/>
      </c>
      <c r="F53" s="854" t="str">
        <f>IF('⑥6.成果報告（販促）'!F101="","",'⑥6.成果報告（販促）'!F101)</f>
        <v/>
      </c>
      <c r="G53" s="899" t="str">
        <f>IF(B53="","",'⑧1.活動計画変更（販促）'!Q100)</f>
        <v/>
      </c>
      <c r="H53" s="900" t="str">
        <f>IF('⑥6.成果報告（販促）'!G101="","",'⑥6.成果報告（販促）'!G101)</f>
        <v/>
      </c>
      <c r="I53" s="901" t="str">
        <f>IF('⑥6.成果報告（販促）'!H101="","",'⑥6.成果報告（販促）'!H101)</f>
        <v/>
      </c>
      <c r="J53" s="884"/>
      <c r="K53" s="910" t="str">
        <f>IF('⑥6.成果報告（販促）'!I101="","",'⑥6.成果報告（販促）'!I101)</f>
        <v/>
      </c>
      <c r="L53" s="884"/>
    </row>
    <row r="54" spans="2:12" ht="45" hidden="1" customHeight="1">
      <c r="B54" s="204" t="str">
        <f>IF('⑥6.成果報告（販促）'!B103="","",'⑥6.成果報告（販促）'!B103)</f>
        <v/>
      </c>
      <c r="C54" s="897" t="str">
        <f>IF('⑥6.成果報告（販促）'!C103="","",'⑥6.成果報告（販促）'!C103)</f>
        <v/>
      </c>
      <c r="D54" s="898" t="str">
        <f>IF('⑥6.成果報告（販促）'!D103="","",'⑥6.成果報告（販促）'!D103)</f>
        <v/>
      </c>
      <c r="E54" s="898" t="str">
        <f>IF('⑥6.成果報告（販促）'!E103="","",'⑥6.成果報告（販促）'!E103)</f>
        <v/>
      </c>
      <c r="F54" s="854" t="str">
        <f>IF('⑥6.成果報告（販促）'!F103="","",'⑥6.成果報告（販促）'!F103)</f>
        <v/>
      </c>
      <c r="G54" s="899" t="str">
        <f>IF(B54="","",'⑧1.活動計画変更（販促）'!Q102)</f>
        <v/>
      </c>
      <c r="H54" s="900" t="str">
        <f>IF('⑥6.成果報告（販促）'!G103="","",'⑥6.成果報告（販促）'!G103)</f>
        <v/>
      </c>
      <c r="I54" s="901" t="str">
        <f>IF('⑥6.成果報告（販促）'!H103="","",'⑥6.成果報告（販促）'!H103)</f>
        <v/>
      </c>
      <c r="J54" s="884"/>
      <c r="K54" s="910" t="str">
        <f>IF('⑥6.成果報告（販促）'!I103="","",'⑥6.成果報告（販促）'!I103)</f>
        <v/>
      </c>
      <c r="L54" s="884"/>
    </row>
    <row r="55" spans="2:12" ht="45" hidden="1" customHeight="1" thickBot="1">
      <c r="B55" s="202" t="str">
        <f>IF('⑥6.成果報告（販促）'!B105="","",'⑥6.成果報告（販促）'!B105)</f>
        <v/>
      </c>
      <c r="C55" s="902" t="str">
        <f>IF('⑥6.成果報告（販促）'!C105="","",'⑥6.成果報告（販促）'!C105)</f>
        <v/>
      </c>
      <c r="D55" s="903" t="str">
        <f>IF('⑥6.成果報告（販促）'!D105="","",'⑥6.成果報告（販促）'!D105)</f>
        <v/>
      </c>
      <c r="E55" s="903" t="str">
        <f>IF('⑥6.成果報告（販促）'!E105="","",'⑥6.成果報告（販促）'!E105)</f>
        <v/>
      </c>
      <c r="F55" s="904" t="str">
        <f>IF('⑥6.成果報告（販促）'!F105="","",'⑥6.成果報告（販促）'!F105)</f>
        <v/>
      </c>
      <c r="G55" s="905" t="str">
        <f>IF(B55="","",'⑧1.活動計画変更（販促）'!Q104)</f>
        <v/>
      </c>
      <c r="H55" s="906" t="str">
        <f>IF('⑥6.成果報告（販促）'!G105="","",'⑥6.成果報告（販促）'!G105)</f>
        <v/>
      </c>
      <c r="I55" s="907" t="str">
        <f>IF('⑥6.成果報告（販促）'!H105="","",'⑥6.成果報告（販促）'!H105)</f>
        <v/>
      </c>
      <c r="J55" s="885"/>
      <c r="K55" s="911" t="str">
        <f>IF('⑥6.成果報告（販促）'!I105="","",'⑥6.成果報告（販促）'!I105)</f>
        <v/>
      </c>
      <c r="L55" s="885"/>
    </row>
    <row r="56" spans="2:12" ht="45" hidden="1" customHeight="1">
      <c r="B56" s="204" t="str">
        <f>IF('⑥6.成果報告（販促）'!B107="","",'⑥6.成果報告（販促）'!B107)</f>
        <v/>
      </c>
      <c r="C56" s="891" t="str">
        <f>IF('⑥6.成果報告（販促）'!C107="","",'⑥6.成果報告（販促）'!C107)</f>
        <v/>
      </c>
      <c r="D56" s="892" t="str">
        <f>IF('⑥6.成果報告（販促）'!D107="","",'⑥6.成果報告（販促）'!D107)</f>
        <v/>
      </c>
      <c r="E56" s="892" t="str">
        <f>IF('⑥6.成果報告（販促）'!E107="","",'⑥6.成果報告（販促）'!E107)</f>
        <v/>
      </c>
      <c r="F56" s="893" t="str">
        <f>IF('⑥6.成果報告（販促）'!F107="","",'⑥6.成果報告（販促）'!F107)</f>
        <v/>
      </c>
      <c r="G56" s="894" t="str">
        <f>IF(B56="","",'⑧1.活動計画変更（販促）'!Q106)</f>
        <v/>
      </c>
      <c r="H56" s="895" t="str">
        <f>IF('⑥6.成果報告（販促）'!G107="","",'⑥6.成果報告（販促）'!G107)</f>
        <v/>
      </c>
      <c r="I56" s="896" t="str">
        <f>IF('⑥6.成果報告（販促）'!H107="","",'⑥6.成果報告（販促）'!H107)</f>
        <v/>
      </c>
      <c r="J56" s="883"/>
      <c r="K56" s="909" t="str">
        <f>IF('⑥6.成果報告（販促）'!I107="","",'⑥6.成果報告（販促）'!I107)</f>
        <v/>
      </c>
      <c r="L56" s="883"/>
    </row>
    <row r="57" spans="2:12" ht="45" hidden="1" customHeight="1">
      <c r="B57" s="204" t="str">
        <f>IF('⑥6.成果報告（販促）'!B109="","",'⑥6.成果報告（販促）'!B109)</f>
        <v/>
      </c>
      <c r="C57" s="897" t="str">
        <f>IF('⑥6.成果報告（販促）'!C109="","",'⑥6.成果報告（販促）'!C109)</f>
        <v/>
      </c>
      <c r="D57" s="898" t="str">
        <f>IF('⑥6.成果報告（販促）'!D109="","",'⑥6.成果報告（販促）'!D109)</f>
        <v/>
      </c>
      <c r="E57" s="898" t="str">
        <f>IF('⑥6.成果報告（販促）'!E109="","",'⑥6.成果報告（販促）'!E109)</f>
        <v/>
      </c>
      <c r="F57" s="854" t="str">
        <f>IF('⑥6.成果報告（販促）'!F109="","",'⑥6.成果報告（販促）'!F109)</f>
        <v/>
      </c>
      <c r="G57" s="899" t="str">
        <f>IF(B57="","",'⑧1.活動計画変更（販促）'!Q108)</f>
        <v/>
      </c>
      <c r="H57" s="900" t="str">
        <f>IF('⑥6.成果報告（販促）'!G109="","",'⑥6.成果報告（販促）'!G109)</f>
        <v/>
      </c>
      <c r="I57" s="901" t="str">
        <f>IF('⑥6.成果報告（販促）'!H109="","",'⑥6.成果報告（販促）'!H109)</f>
        <v/>
      </c>
      <c r="J57" s="884"/>
      <c r="K57" s="910" t="str">
        <f>IF('⑥6.成果報告（販促）'!I109="","",'⑥6.成果報告（販促）'!I109)</f>
        <v/>
      </c>
      <c r="L57" s="884"/>
    </row>
    <row r="58" spans="2:12" ht="45" hidden="1" customHeight="1">
      <c r="B58" s="204" t="str">
        <f>IF('⑥6.成果報告（販促）'!B111="","",'⑥6.成果報告（販促）'!B111)</f>
        <v/>
      </c>
      <c r="C58" s="897" t="str">
        <f>IF('⑥6.成果報告（販促）'!C111="","",'⑥6.成果報告（販促）'!C111)</f>
        <v/>
      </c>
      <c r="D58" s="898" t="str">
        <f>IF('⑥6.成果報告（販促）'!D111="","",'⑥6.成果報告（販促）'!D111)</f>
        <v/>
      </c>
      <c r="E58" s="898" t="str">
        <f>IF('⑥6.成果報告（販促）'!E111="","",'⑥6.成果報告（販促）'!E111)</f>
        <v/>
      </c>
      <c r="F58" s="854" t="str">
        <f>IF('⑥6.成果報告（販促）'!F111="","",'⑥6.成果報告（販促）'!F111)</f>
        <v/>
      </c>
      <c r="G58" s="899" t="str">
        <f>IF(B58="","",'⑧1.活動計画変更（販促）'!Q110)</f>
        <v/>
      </c>
      <c r="H58" s="900" t="str">
        <f>IF('⑥6.成果報告（販促）'!G111="","",'⑥6.成果報告（販促）'!G111)</f>
        <v/>
      </c>
      <c r="I58" s="901" t="str">
        <f>IF('⑥6.成果報告（販促）'!H111="","",'⑥6.成果報告（販促）'!H111)</f>
        <v/>
      </c>
      <c r="J58" s="884"/>
      <c r="K58" s="910" t="str">
        <f>IF('⑥6.成果報告（販促）'!I111="","",'⑥6.成果報告（販促）'!I111)</f>
        <v/>
      </c>
      <c r="L58" s="884"/>
    </row>
    <row r="59" spans="2:12" ht="45" hidden="1" customHeight="1">
      <c r="B59" s="204" t="str">
        <f>IF('⑥6.成果報告（販促）'!B113="","",'⑥6.成果報告（販促）'!B113)</f>
        <v/>
      </c>
      <c r="C59" s="897" t="str">
        <f>IF('⑥6.成果報告（販促）'!C113="","",'⑥6.成果報告（販促）'!C113)</f>
        <v/>
      </c>
      <c r="D59" s="898" t="str">
        <f>IF('⑥6.成果報告（販促）'!D113="","",'⑥6.成果報告（販促）'!D113)</f>
        <v/>
      </c>
      <c r="E59" s="898" t="str">
        <f>IF('⑥6.成果報告（販促）'!E113="","",'⑥6.成果報告（販促）'!E113)</f>
        <v/>
      </c>
      <c r="F59" s="854" t="str">
        <f>IF('⑥6.成果報告（販促）'!F113="","",'⑥6.成果報告（販促）'!F113)</f>
        <v/>
      </c>
      <c r="G59" s="899" t="str">
        <f>IF(B59="","",'⑧1.活動計画変更（販促）'!Q112)</f>
        <v/>
      </c>
      <c r="H59" s="900" t="str">
        <f>IF('⑥6.成果報告（販促）'!G113="","",'⑥6.成果報告（販促）'!G113)</f>
        <v/>
      </c>
      <c r="I59" s="901" t="str">
        <f>IF('⑥6.成果報告（販促）'!H113="","",'⑥6.成果報告（販促）'!H113)</f>
        <v/>
      </c>
      <c r="J59" s="884"/>
      <c r="K59" s="910" t="str">
        <f>IF('⑥6.成果報告（販促）'!I113="","",'⑥6.成果報告（販促）'!I113)</f>
        <v/>
      </c>
      <c r="L59" s="884"/>
    </row>
    <row r="60" spans="2:12" ht="45" hidden="1" customHeight="1">
      <c r="B60" s="204" t="str">
        <f>IF('⑥6.成果報告（販促）'!B115="","",'⑥6.成果報告（販促）'!B115)</f>
        <v/>
      </c>
      <c r="C60" s="897" t="str">
        <f>IF('⑥6.成果報告（販促）'!C115="","",'⑥6.成果報告（販促）'!C115)</f>
        <v/>
      </c>
      <c r="D60" s="898" t="str">
        <f>IF('⑥6.成果報告（販促）'!D115="","",'⑥6.成果報告（販促）'!D115)</f>
        <v/>
      </c>
      <c r="E60" s="898" t="str">
        <f>IF('⑥6.成果報告（販促）'!E115="","",'⑥6.成果報告（販促）'!E115)</f>
        <v/>
      </c>
      <c r="F60" s="854" t="str">
        <f>IF('⑥6.成果報告（販促）'!F115="","",'⑥6.成果報告（販促）'!F115)</f>
        <v/>
      </c>
      <c r="G60" s="899" t="str">
        <f>IF(B60="","",'⑧1.活動計画変更（販促）'!Q114)</f>
        <v/>
      </c>
      <c r="H60" s="900" t="str">
        <f>IF('⑥6.成果報告（販促）'!G115="","",'⑥6.成果報告（販促）'!G115)</f>
        <v/>
      </c>
      <c r="I60" s="901" t="str">
        <f>IF('⑥6.成果報告（販促）'!H115="","",'⑥6.成果報告（販促）'!H115)</f>
        <v/>
      </c>
      <c r="J60" s="884"/>
      <c r="K60" s="910" t="str">
        <f>IF('⑥6.成果報告（販促）'!I115="","",'⑥6.成果報告（販促）'!I115)</f>
        <v/>
      </c>
      <c r="L60" s="884"/>
    </row>
    <row r="61" spans="2:12" ht="45" hidden="1" customHeight="1">
      <c r="B61" s="204" t="str">
        <f>IF('⑥6.成果報告（販促）'!B117="","",'⑥6.成果報告（販促）'!B117)</f>
        <v/>
      </c>
      <c r="C61" s="897" t="str">
        <f>IF('⑥6.成果報告（販促）'!C117="","",'⑥6.成果報告（販促）'!C117)</f>
        <v/>
      </c>
      <c r="D61" s="898" t="str">
        <f>IF('⑥6.成果報告（販促）'!D117="","",'⑥6.成果報告（販促）'!D117)</f>
        <v/>
      </c>
      <c r="E61" s="898" t="str">
        <f>IF('⑥6.成果報告（販促）'!E117="","",'⑥6.成果報告（販促）'!E117)</f>
        <v/>
      </c>
      <c r="F61" s="854" t="str">
        <f>IF('⑥6.成果報告（販促）'!F117="","",'⑥6.成果報告（販促）'!F117)</f>
        <v/>
      </c>
      <c r="G61" s="899" t="str">
        <f>IF(B61="","",'⑧1.活動計画変更（販促）'!Q116)</f>
        <v/>
      </c>
      <c r="H61" s="900" t="str">
        <f>IF('⑥6.成果報告（販促）'!G117="","",'⑥6.成果報告（販促）'!G117)</f>
        <v/>
      </c>
      <c r="I61" s="901" t="str">
        <f>IF('⑥6.成果報告（販促）'!H117="","",'⑥6.成果報告（販促）'!H117)</f>
        <v/>
      </c>
      <c r="J61" s="884"/>
      <c r="K61" s="910" t="str">
        <f>IF('⑥6.成果報告（販促）'!I117="","",'⑥6.成果報告（販促）'!I117)</f>
        <v/>
      </c>
      <c r="L61" s="884"/>
    </row>
    <row r="62" spans="2:12" ht="45" hidden="1" customHeight="1">
      <c r="B62" s="204" t="str">
        <f>IF('⑥6.成果報告（販促）'!B119="","",'⑥6.成果報告（販促）'!B119)</f>
        <v/>
      </c>
      <c r="C62" s="897" t="str">
        <f>IF('⑥6.成果報告（販促）'!C119="","",'⑥6.成果報告（販促）'!C119)</f>
        <v/>
      </c>
      <c r="D62" s="898" t="str">
        <f>IF('⑥6.成果報告（販促）'!D119="","",'⑥6.成果報告（販促）'!D119)</f>
        <v/>
      </c>
      <c r="E62" s="898" t="str">
        <f>IF('⑥6.成果報告（販促）'!E119="","",'⑥6.成果報告（販促）'!E119)</f>
        <v/>
      </c>
      <c r="F62" s="854" t="str">
        <f>IF('⑥6.成果報告（販促）'!F119="","",'⑥6.成果報告（販促）'!F119)</f>
        <v/>
      </c>
      <c r="G62" s="899" t="str">
        <f>IF(B62="","",'⑧1.活動計画変更（販促）'!Q118)</f>
        <v/>
      </c>
      <c r="H62" s="900" t="str">
        <f>IF('⑥6.成果報告（販促）'!G119="","",'⑥6.成果報告（販促）'!G119)</f>
        <v/>
      </c>
      <c r="I62" s="901" t="str">
        <f>IF('⑥6.成果報告（販促）'!H119="","",'⑥6.成果報告（販促）'!H119)</f>
        <v/>
      </c>
      <c r="J62" s="884"/>
      <c r="K62" s="910" t="str">
        <f>IF('⑥6.成果報告（販促）'!I119="","",'⑥6.成果報告（販促）'!I119)</f>
        <v/>
      </c>
      <c r="L62" s="884"/>
    </row>
    <row r="63" spans="2:12" ht="45" hidden="1" customHeight="1">
      <c r="B63" s="204" t="str">
        <f>IF('⑥6.成果報告（販促）'!B121="","",'⑥6.成果報告（販促）'!B121)</f>
        <v/>
      </c>
      <c r="C63" s="897" t="str">
        <f>IF('⑥6.成果報告（販促）'!C121="","",'⑥6.成果報告（販促）'!C121)</f>
        <v/>
      </c>
      <c r="D63" s="898" t="str">
        <f>IF('⑥6.成果報告（販促）'!D121="","",'⑥6.成果報告（販促）'!D121)</f>
        <v/>
      </c>
      <c r="E63" s="898" t="str">
        <f>IF('⑥6.成果報告（販促）'!E121="","",'⑥6.成果報告（販促）'!E121)</f>
        <v/>
      </c>
      <c r="F63" s="854" t="str">
        <f>IF('⑥6.成果報告（販促）'!F121="","",'⑥6.成果報告（販促）'!F121)</f>
        <v/>
      </c>
      <c r="G63" s="899" t="str">
        <f>IF(B63="","",'⑧1.活動計画変更（販促）'!Q120)</f>
        <v/>
      </c>
      <c r="H63" s="900" t="str">
        <f>IF('⑥6.成果報告（販促）'!G121="","",'⑥6.成果報告（販促）'!G121)</f>
        <v/>
      </c>
      <c r="I63" s="901" t="str">
        <f>IF('⑥6.成果報告（販促）'!H121="","",'⑥6.成果報告（販促）'!H121)</f>
        <v/>
      </c>
      <c r="J63" s="884"/>
      <c r="K63" s="910" t="str">
        <f>IF('⑥6.成果報告（販促）'!I121="","",'⑥6.成果報告（販促）'!I121)</f>
        <v/>
      </c>
      <c r="L63" s="884"/>
    </row>
    <row r="64" spans="2:12" ht="45" hidden="1" customHeight="1">
      <c r="B64" s="204" t="str">
        <f>IF('⑥6.成果報告（販促）'!B123="","",'⑥6.成果報告（販促）'!B123)</f>
        <v/>
      </c>
      <c r="C64" s="897" t="str">
        <f>IF('⑥6.成果報告（販促）'!C123="","",'⑥6.成果報告（販促）'!C123)</f>
        <v/>
      </c>
      <c r="D64" s="898" t="str">
        <f>IF('⑥6.成果報告（販促）'!D123="","",'⑥6.成果報告（販促）'!D123)</f>
        <v/>
      </c>
      <c r="E64" s="898" t="str">
        <f>IF('⑥6.成果報告（販促）'!E123="","",'⑥6.成果報告（販促）'!E123)</f>
        <v/>
      </c>
      <c r="F64" s="854" t="str">
        <f>IF('⑥6.成果報告（販促）'!F123="","",'⑥6.成果報告（販促）'!F123)</f>
        <v/>
      </c>
      <c r="G64" s="899" t="str">
        <f>IF(B64="","",'⑧1.活動計画変更（販促）'!Q122)</f>
        <v/>
      </c>
      <c r="H64" s="900" t="str">
        <f>IF('⑥6.成果報告（販促）'!G123="","",'⑥6.成果報告（販促）'!G123)</f>
        <v/>
      </c>
      <c r="I64" s="901" t="str">
        <f>IF('⑥6.成果報告（販促）'!H123="","",'⑥6.成果報告（販促）'!H123)</f>
        <v/>
      </c>
      <c r="J64" s="884"/>
      <c r="K64" s="910" t="str">
        <f>IF('⑥6.成果報告（販促）'!I123="","",'⑥6.成果報告（販促）'!I123)</f>
        <v/>
      </c>
      <c r="L64" s="884"/>
    </row>
    <row r="65" spans="2:12" ht="45" hidden="1" customHeight="1" thickBot="1">
      <c r="B65" s="202" t="str">
        <f>IF('⑥6.成果報告（販促）'!B125="","",'⑥6.成果報告（販促）'!B125)</f>
        <v/>
      </c>
      <c r="C65" s="902" t="str">
        <f>IF('⑥6.成果報告（販促）'!C125="","",'⑥6.成果報告（販促）'!C125)</f>
        <v/>
      </c>
      <c r="D65" s="903" t="str">
        <f>IF('⑥6.成果報告（販促）'!D125="","",'⑥6.成果報告（販促）'!D125)</f>
        <v/>
      </c>
      <c r="E65" s="903" t="str">
        <f>IF('⑥6.成果報告（販促）'!E125="","",'⑥6.成果報告（販促）'!E125)</f>
        <v/>
      </c>
      <c r="F65" s="904" t="str">
        <f>IF('⑥6.成果報告（販促）'!F125="","",'⑥6.成果報告（販促）'!F125)</f>
        <v/>
      </c>
      <c r="G65" s="905" t="str">
        <f>IF(B65="","",'⑧1.活動計画変更（販促）'!Q124)</f>
        <v/>
      </c>
      <c r="H65" s="906" t="str">
        <f>IF('⑥6.成果報告（販促）'!G125="","",'⑥6.成果報告（販促）'!G125)</f>
        <v/>
      </c>
      <c r="I65" s="907" t="str">
        <f>IF('⑥6.成果報告（販促）'!H125="","",'⑥6.成果報告（販促）'!H125)</f>
        <v/>
      </c>
      <c r="J65" s="885"/>
      <c r="K65" s="911" t="str">
        <f>IF('⑥6.成果報告（販促）'!I125="","",'⑥6.成果報告（販促）'!I125)</f>
        <v/>
      </c>
      <c r="L65" s="885"/>
    </row>
    <row r="66" spans="2:12" ht="45" hidden="1" customHeight="1">
      <c r="B66" s="204" t="str">
        <f>IF('⑥6.成果報告（販促）'!B127="","",'⑥6.成果報告（販促）'!B127)</f>
        <v/>
      </c>
      <c r="C66" s="891" t="str">
        <f>IF('⑥6.成果報告（販促）'!C127="","",'⑥6.成果報告（販促）'!C127)</f>
        <v/>
      </c>
      <c r="D66" s="892" t="str">
        <f>IF('⑥6.成果報告（販促）'!D127="","",'⑥6.成果報告（販促）'!D127)</f>
        <v/>
      </c>
      <c r="E66" s="892" t="str">
        <f>IF('⑥6.成果報告（販促）'!E127="","",'⑥6.成果報告（販促）'!E127)</f>
        <v/>
      </c>
      <c r="F66" s="893" t="str">
        <f>IF('⑥6.成果報告（販促）'!F127="","",'⑥6.成果報告（販促）'!F127)</f>
        <v/>
      </c>
      <c r="G66" s="894" t="str">
        <f>IF(B66="","",'⑧1.活動計画変更（販促）'!Q126)</f>
        <v/>
      </c>
      <c r="H66" s="895" t="str">
        <f>IF('⑥6.成果報告（販促）'!G127="","",'⑥6.成果報告（販促）'!G127)</f>
        <v/>
      </c>
      <c r="I66" s="896" t="str">
        <f>IF('⑥6.成果報告（販促）'!H127="","",'⑥6.成果報告（販促）'!H127)</f>
        <v/>
      </c>
      <c r="J66" s="883"/>
      <c r="K66" s="909" t="str">
        <f>IF('⑥6.成果報告（販促）'!I127="","",'⑥6.成果報告（販促）'!I127)</f>
        <v/>
      </c>
      <c r="L66" s="883"/>
    </row>
    <row r="67" spans="2:12" ht="45" hidden="1" customHeight="1">
      <c r="B67" s="204" t="str">
        <f>IF('⑥6.成果報告（販促）'!B129="","",'⑥6.成果報告（販促）'!B129)</f>
        <v/>
      </c>
      <c r="C67" s="897" t="str">
        <f>IF('⑥6.成果報告（販促）'!C129="","",'⑥6.成果報告（販促）'!C129)</f>
        <v/>
      </c>
      <c r="D67" s="898" t="str">
        <f>IF('⑥6.成果報告（販促）'!D129="","",'⑥6.成果報告（販促）'!D129)</f>
        <v/>
      </c>
      <c r="E67" s="898" t="str">
        <f>IF('⑥6.成果報告（販促）'!E129="","",'⑥6.成果報告（販促）'!E129)</f>
        <v/>
      </c>
      <c r="F67" s="854" t="str">
        <f>IF('⑥6.成果報告（販促）'!F129="","",'⑥6.成果報告（販促）'!F129)</f>
        <v/>
      </c>
      <c r="G67" s="899" t="str">
        <f>IF(B67="","",'⑧1.活動計画変更（販促）'!Q128)</f>
        <v/>
      </c>
      <c r="H67" s="900" t="str">
        <f>IF('⑥6.成果報告（販促）'!G129="","",'⑥6.成果報告（販促）'!G129)</f>
        <v/>
      </c>
      <c r="I67" s="901" t="str">
        <f>IF('⑥6.成果報告（販促）'!H129="","",'⑥6.成果報告（販促）'!H129)</f>
        <v/>
      </c>
      <c r="J67" s="884"/>
      <c r="K67" s="910" t="str">
        <f>IF('⑥6.成果報告（販促）'!I129="","",'⑥6.成果報告（販促）'!I129)</f>
        <v/>
      </c>
      <c r="L67" s="884"/>
    </row>
    <row r="68" spans="2:12" ht="45" hidden="1" customHeight="1">
      <c r="B68" s="204" t="str">
        <f>IF('⑥6.成果報告（販促）'!B131="","",'⑥6.成果報告（販促）'!B131)</f>
        <v/>
      </c>
      <c r="C68" s="897" t="str">
        <f>IF('⑥6.成果報告（販促）'!C131="","",'⑥6.成果報告（販促）'!C131)</f>
        <v/>
      </c>
      <c r="D68" s="898" t="str">
        <f>IF('⑥6.成果報告（販促）'!D131="","",'⑥6.成果報告（販促）'!D131)</f>
        <v/>
      </c>
      <c r="E68" s="898" t="str">
        <f>IF('⑥6.成果報告（販促）'!E131="","",'⑥6.成果報告（販促）'!E131)</f>
        <v/>
      </c>
      <c r="F68" s="854" t="str">
        <f>IF('⑥6.成果報告（販促）'!F131="","",'⑥6.成果報告（販促）'!F131)</f>
        <v/>
      </c>
      <c r="G68" s="899" t="str">
        <f>IF(B68="","",'⑧1.活動計画変更（販促）'!Q130)</f>
        <v/>
      </c>
      <c r="H68" s="900" t="str">
        <f>IF('⑥6.成果報告（販促）'!G131="","",'⑥6.成果報告（販促）'!G131)</f>
        <v/>
      </c>
      <c r="I68" s="901" t="str">
        <f>IF('⑥6.成果報告（販促）'!H131="","",'⑥6.成果報告（販促）'!H131)</f>
        <v/>
      </c>
      <c r="J68" s="884"/>
      <c r="K68" s="910" t="str">
        <f>IF('⑥6.成果報告（販促）'!I131="","",'⑥6.成果報告（販促）'!I131)</f>
        <v/>
      </c>
      <c r="L68" s="884"/>
    </row>
    <row r="69" spans="2:12" ht="45" hidden="1" customHeight="1">
      <c r="B69" s="204" t="str">
        <f>IF('⑥6.成果報告（販促）'!B133="","",'⑥6.成果報告（販促）'!B133)</f>
        <v/>
      </c>
      <c r="C69" s="897" t="str">
        <f>IF('⑥6.成果報告（販促）'!C133="","",'⑥6.成果報告（販促）'!C133)</f>
        <v/>
      </c>
      <c r="D69" s="898" t="str">
        <f>IF('⑥6.成果報告（販促）'!D133="","",'⑥6.成果報告（販促）'!D133)</f>
        <v/>
      </c>
      <c r="E69" s="898" t="str">
        <f>IF('⑥6.成果報告（販促）'!E133="","",'⑥6.成果報告（販促）'!E133)</f>
        <v/>
      </c>
      <c r="F69" s="854" t="str">
        <f>IF('⑥6.成果報告（販促）'!F133="","",'⑥6.成果報告（販促）'!F133)</f>
        <v/>
      </c>
      <c r="G69" s="899" t="str">
        <f>IF(B69="","",'⑧1.活動計画変更（販促）'!Q132)</f>
        <v/>
      </c>
      <c r="H69" s="900" t="str">
        <f>IF('⑥6.成果報告（販促）'!G133="","",'⑥6.成果報告（販促）'!G133)</f>
        <v/>
      </c>
      <c r="I69" s="901" t="str">
        <f>IF('⑥6.成果報告（販促）'!H133="","",'⑥6.成果報告（販促）'!H133)</f>
        <v/>
      </c>
      <c r="J69" s="884"/>
      <c r="K69" s="910" t="str">
        <f>IF('⑥6.成果報告（販促）'!I133="","",'⑥6.成果報告（販促）'!I133)</f>
        <v/>
      </c>
      <c r="L69" s="884"/>
    </row>
    <row r="70" spans="2:12" ht="45" hidden="1" customHeight="1">
      <c r="B70" s="204" t="str">
        <f>IF('⑥6.成果報告（販促）'!B135="","",'⑥6.成果報告（販促）'!B135)</f>
        <v/>
      </c>
      <c r="C70" s="897" t="str">
        <f>IF('⑥6.成果報告（販促）'!C135="","",'⑥6.成果報告（販促）'!C135)</f>
        <v/>
      </c>
      <c r="D70" s="898" t="str">
        <f>IF('⑥6.成果報告（販促）'!D135="","",'⑥6.成果報告（販促）'!D135)</f>
        <v/>
      </c>
      <c r="E70" s="898" t="str">
        <f>IF('⑥6.成果報告（販促）'!E135="","",'⑥6.成果報告（販促）'!E135)</f>
        <v/>
      </c>
      <c r="F70" s="854" t="str">
        <f>IF('⑥6.成果報告（販促）'!F135="","",'⑥6.成果報告（販促）'!F135)</f>
        <v/>
      </c>
      <c r="G70" s="899" t="str">
        <f>IF(B70="","",'⑧1.活動計画変更（販促）'!Q134)</f>
        <v/>
      </c>
      <c r="H70" s="900" t="str">
        <f>IF('⑥6.成果報告（販促）'!G135="","",'⑥6.成果報告（販促）'!G135)</f>
        <v/>
      </c>
      <c r="I70" s="901" t="str">
        <f>IF('⑥6.成果報告（販促）'!H135="","",'⑥6.成果報告（販促）'!H135)</f>
        <v/>
      </c>
      <c r="J70" s="884"/>
      <c r="K70" s="910" t="str">
        <f>IF('⑥6.成果報告（販促）'!I135="","",'⑥6.成果報告（販促）'!I135)</f>
        <v/>
      </c>
      <c r="L70" s="884"/>
    </row>
    <row r="71" spans="2:12" ht="45" hidden="1" customHeight="1">
      <c r="B71" s="204" t="str">
        <f>IF('⑥6.成果報告（販促）'!B137="","",'⑥6.成果報告（販促）'!B137)</f>
        <v/>
      </c>
      <c r="C71" s="897" t="str">
        <f>IF('⑥6.成果報告（販促）'!C137="","",'⑥6.成果報告（販促）'!C137)</f>
        <v/>
      </c>
      <c r="D71" s="898" t="str">
        <f>IF('⑥6.成果報告（販促）'!D137="","",'⑥6.成果報告（販促）'!D137)</f>
        <v/>
      </c>
      <c r="E71" s="898" t="str">
        <f>IF('⑥6.成果報告（販促）'!E137="","",'⑥6.成果報告（販促）'!E137)</f>
        <v/>
      </c>
      <c r="F71" s="854" t="str">
        <f>IF('⑥6.成果報告（販促）'!F137="","",'⑥6.成果報告（販促）'!F137)</f>
        <v/>
      </c>
      <c r="G71" s="899" t="str">
        <f>IF(B71="","",'⑧1.活動計画変更（販促）'!Q136)</f>
        <v/>
      </c>
      <c r="H71" s="900" t="str">
        <f>IF('⑥6.成果報告（販促）'!G137="","",'⑥6.成果報告（販促）'!G137)</f>
        <v/>
      </c>
      <c r="I71" s="901" t="str">
        <f>IF('⑥6.成果報告（販促）'!H137="","",'⑥6.成果報告（販促）'!H137)</f>
        <v/>
      </c>
      <c r="J71" s="884"/>
      <c r="K71" s="910" t="str">
        <f>IF('⑥6.成果報告（販促）'!I137="","",'⑥6.成果報告（販促）'!I137)</f>
        <v/>
      </c>
      <c r="L71" s="884"/>
    </row>
    <row r="72" spans="2:12" ht="45" hidden="1" customHeight="1">
      <c r="B72" s="204" t="str">
        <f>IF('⑥6.成果報告（販促）'!B139="","",'⑥6.成果報告（販促）'!B139)</f>
        <v/>
      </c>
      <c r="C72" s="897" t="str">
        <f>IF('⑥6.成果報告（販促）'!C139="","",'⑥6.成果報告（販促）'!C139)</f>
        <v/>
      </c>
      <c r="D72" s="898" t="str">
        <f>IF('⑥6.成果報告（販促）'!D139="","",'⑥6.成果報告（販促）'!D139)</f>
        <v/>
      </c>
      <c r="E72" s="898" t="str">
        <f>IF('⑥6.成果報告（販促）'!E139="","",'⑥6.成果報告（販促）'!E139)</f>
        <v/>
      </c>
      <c r="F72" s="854" t="str">
        <f>IF('⑥6.成果報告（販促）'!F139="","",'⑥6.成果報告（販促）'!F139)</f>
        <v/>
      </c>
      <c r="G72" s="899" t="str">
        <f>IF(B72="","",'⑧1.活動計画変更（販促）'!Q138)</f>
        <v/>
      </c>
      <c r="H72" s="900" t="str">
        <f>IF('⑥6.成果報告（販促）'!G139="","",'⑥6.成果報告（販促）'!G139)</f>
        <v/>
      </c>
      <c r="I72" s="901" t="str">
        <f>IF('⑥6.成果報告（販促）'!H139="","",'⑥6.成果報告（販促）'!H139)</f>
        <v/>
      </c>
      <c r="J72" s="884"/>
      <c r="K72" s="910" t="str">
        <f>IF('⑥6.成果報告（販促）'!I139="","",'⑥6.成果報告（販促）'!I139)</f>
        <v/>
      </c>
      <c r="L72" s="884"/>
    </row>
    <row r="73" spans="2:12" ht="45" hidden="1" customHeight="1">
      <c r="B73" s="204" t="str">
        <f>IF('⑥6.成果報告（販促）'!B141="","",'⑥6.成果報告（販促）'!B141)</f>
        <v/>
      </c>
      <c r="C73" s="897" t="str">
        <f>IF('⑥6.成果報告（販促）'!C141="","",'⑥6.成果報告（販促）'!C141)</f>
        <v/>
      </c>
      <c r="D73" s="898" t="str">
        <f>IF('⑥6.成果報告（販促）'!D141="","",'⑥6.成果報告（販促）'!D141)</f>
        <v/>
      </c>
      <c r="E73" s="898" t="str">
        <f>IF('⑥6.成果報告（販促）'!E141="","",'⑥6.成果報告（販促）'!E141)</f>
        <v/>
      </c>
      <c r="F73" s="854" t="str">
        <f>IF('⑥6.成果報告（販促）'!F141="","",'⑥6.成果報告（販促）'!F141)</f>
        <v/>
      </c>
      <c r="G73" s="899" t="str">
        <f>IF(B73="","",'⑧1.活動計画変更（販促）'!Q140)</f>
        <v/>
      </c>
      <c r="H73" s="900" t="str">
        <f>IF('⑥6.成果報告（販促）'!G141="","",'⑥6.成果報告（販促）'!G141)</f>
        <v/>
      </c>
      <c r="I73" s="901" t="str">
        <f>IF('⑥6.成果報告（販促）'!H141="","",'⑥6.成果報告（販促）'!H141)</f>
        <v/>
      </c>
      <c r="J73" s="884"/>
      <c r="K73" s="910" t="str">
        <f>IF('⑥6.成果報告（販促）'!I141="","",'⑥6.成果報告（販促）'!I141)</f>
        <v/>
      </c>
      <c r="L73" s="884"/>
    </row>
    <row r="74" spans="2:12" ht="45" hidden="1" customHeight="1">
      <c r="B74" s="204" t="str">
        <f>IF('⑥6.成果報告（販促）'!B143="","",'⑥6.成果報告（販促）'!B143)</f>
        <v/>
      </c>
      <c r="C74" s="897" t="str">
        <f>IF('⑥6.成果報告（販促）'!C143="","",'⑥6.成果報告（販促）'!C143)</f>
        <v/>
      </c>
      <c r="D74" s="898" t="str">
        <f>IF('⑥6.成果報告（販促）'!D143="","",'⑥6.成果報告（販促）'!D143)</f>
        <v/>
      </c>
      <c r="E74" s="898" t="str">
        <f>IF('⑥6.成果報告（販促）'!E143="","",'⑥6.成果報告（販促）'!E143)</f>
        <v/>
      </c>
      <c r="F74" s="854" t="str">
        <f>IF('⑥6.成果報告（販促）'!F143="","",'⑥6.成果報告（販促）'!F143)</f>
        <v/>
      </c>
      <c r="G74" s="899" t="str">
        <f>IF(B74="","",'⑧1.活動計画変更（販促）'!Q142)</f>
        <v/>
      </c>
      <c r="H74" s="900" t="str">
        <f>IF('⑥6.成果報告（販促）'!G143="","",'⑥6.成果報告（販促）'!G143)</f>
        <v/>
      </c>
      <c r="I74" s="901" t="str">
        <f>IF('⑥6.成果報告（販促）'!H143="","",'⑥6.成果報告（販促）'!H143)</f>
        <v/>
      </c>
      <c r="J74" s="884"/>
      <c r="K74" s="910" t="str">
        <f>IF('⑥6.成果報告（販促）'!I143="","",'⑥6.成果報告（販促）'!I143)</f>
        <v/>
      </c>
      <c r="L74" s="884"/>
    </row>
    <row r="75" spans="2:12" ht="45" hidden="1" customHeight="1" thickBot="1">
      <c r="B75" s="202" t="str">
        <f>IF('⑥6.成果報告（販促）'!B145="","",'⑥6.成果報告（販促）'!B145)</f>
        <v/>
      </c>
      <c r="C75" s="902" t="str">
        <f>IF('⑥6.成果報告（販促）'!C145="","",'⑥6.成果報告（販促）'!C145)</f>
        <v/>
      </c>
      <c r="D75" s="903" t="str">
        <f>IF('⑥6.成果報告（販促）'!D145="","",'⑥6.成果報告（販促）'!D145)</f>
        <v/>
      </c>
      <c r="E75" s="903" t="str">
        <f>IF('⑥6.成果報告（販促）'!E145="","",'⑥6.成果報告（販促）'!E145)</f>
        <v/>
      </c>
      <c r="F75" s="904" t="str">
        <f>IF('⑥6.成果報告（販促）'!F145="","",'⑥6.成果報告（販促）'!F145)</f>
        <v/>
      </c>
      <c r="G75" s="905" t="str">
        <f>IF(B75="","",'⑧1.活動計画変更（販促）'!Q144)</f>
        <v/>
      </c>
      <c r="H75" s="906" t="str">
        <f>IF('⑥6.成果報告（販促）'!G145="","",'⑥6.成果報告（販促）'!G145)</f>
        <v/>
      </c>
      <c r="I75" s="907" t="str">
        <f>IF('⑥6.成果報告（販促）'!H145="","",'⑥6.成果報告（販促）'!H145)</f>
        <v/>
      </c>
      <c r="J75" s="885"/>
      <c r="K75" s="911" t="str">
        <f>IF('⑥6.成果報告（販促）'!I145="","",'⑥6.成果報告（販促）'!I145)</f>
        <v/>
      </c>
      <c r="L75" s="885"/>
    </row>
    <row r="76" spans="2:12" ht="45" hidden="1" customHeight="1">
      <c r="B76" s="204" t="str">
        <f>IF('⑥6.成果報告（販促）'!B147="","",'⑥6.成果報告（販促）'!B147)</f>
        <v/>
      </c>
      <c r="C76" s="891" t="str">
        <f>IF('⑥6.成果報告（販促）'!C147="","",'⑥6.成果報告（販促）'!C147)</f>
        <v/>
      </c>
      <c r="D76" s="892" t="str">
        <f>IF('⑥6.成果報告（販促）'!D147="","",'⑥6.成果報告（販促）'!D147)</f>
        <v/>
      </c>
      <c r="E76" s="892" t="str">
        <f>IF('⑥6.成果報告（販促）'!E147="","",'⑥6.成果報告（販促）'!E147)</f>
        <v/>
      </c>
      <c r="F76" s="893" t="str">
        <f>IF('⑥6.成果報告（販促）'!F147="","",'⑥6.成果報告（販促）'!F147)</f>
        <v/>
      </c>
      <c r="G76" s="894" t="str">
        <f>IF(B76="","",'⑧1.活動計画変更（販促）'!Q146)</f>
        <v/>
      </c>
      <c r="H76" s="895" t="str">
        <f>IF('⑥6.成果報告（販促）'!G147="","",'⑥6.成果報告（販促）'!G147)</f>
        <v/>
      </c>
      <c r="I76" s="896" t="str">
        <f>IF('⑥6.成果報告（販促）'!H147="","",'⑥6.成果報告（販促）'!H147)</f>
        <v/>
      </c>
      <c r="J76" s="883"/>
      <c r="K76" s="909" t="str">
        <f>IF('⑥6.成果報告（販促）'!I147="","",'⑥6.成果報告（販促）'!I147)</f>
        <v/>
      </c>
      <c r="L76" s="883"/>
    </row>
    <row r="77" spans="2:12" ht="45" hidden="1" customHeight="1">
      <c r="B77" s="204" t="str">
        <f>IF('⑥6.成果報告（販促）'!B149="","",'⑥6.成果報告（販促）'!B149)</f>
        <v/>
      </c>
      <c r="C77" s="897" t="str">
        <f>IF('⑥6.成果報告（販促）'!C149="","",'⑥6.成果報告（販促）'!C149)</f>
        <v/>
      </c>
      <c r="D77" s="898" t="str">
        <f>IF('⑥6.成果報告（販促）'!D149="","",'⑥6.成果報告（販促）'!D149)</f>
        <v/>
      </c>
      <c r="E77" s="898" t="str">
        <f>IF('⑥6.成果報告（販促）'!E149="","",'⑥6.成果報告（販促）'!E149)</f>
        <v/>
      </c>
      <c r="F77" s="854" t="str">
        <f>IF('⑥6.成果報告（販促）'!F149="","",'⑥6.成果報告（販促）'!F149)</f>
        <v/>
      </c>
      <c r="G77" s="899" t="str">
        <f>IF(B77="","",'⑧1.活動計画変更（販促）'!Q148)</f>
        <v/>
      </c>
      <c r="H77" s="900" t="str">
        <f>IF('⑥6.成果報告（販促）'!G149="","",'⑥6.成果報告（販促）'!G149)</f>
        <v/>
      </c>
      <c r="I77" s="901" t="str">
        <f>IF('⑥6.成果報告（販促）'!H149="","",'⑥6.成果報告（販促）'!H149)</f>
        <v/>
      </c>
      <c r="J77" s="884"/>
      <c r="K77" s="910" t="str">
        <f>IF('⑥6.成果報告（販促）'!I149="","",'⑥6.成果報告（販促）'!I149)</f>
        <v/>
      </c>
      <c r="L77" s="884"/>
    </row>
    <row r="78" spans="2:12" ht="45" hidden="1" customHeight="1">
      <c r="B78" s="204" t="str">
        <f>IF('⑥6.成果報告（販促）'!B151="","",'⑥6.成果報告（販促）'!B151)</f>
        <v/>
      </c>
      <c r="C78" s="897" t="str">
        <f>IF('⑥6.成果報告（販促）'!C151="","",'⑥6.成果報告（販促）'!C151)</f>
        <v/>
      </c>
      <c r="D78" s="898" t="str">
        <f>IF('⑥6.成果報告（販促）'!D151="","",'⑥6.成果報告（販促）'!D151)</f>
        <v/>
      </c>
      <c r="E78" s="898" t="str">
        <f>IF('⑥6.成果報告（販促）'!E151="","",'⑥6.成果報告（販促）'!E151)</f>
        <v/>
      </c>
      <c r="F78" s="854" t="str">
        <f>IF('⑥6.成果報告（販促）'!F151="","",'⑥6.成果報告（販促）'!F151)</f>
        <v/>
      </c>
      <c r="G78" s="899" t="str">
        <f>IF(B78="","",'⑧1.活動計画変更（販促）'!Q150)</f>
        <v/>
      </c>
      <c r="H78" s="900" t="str">
        <f>IF('⑥6.成果報告（販促）'!G151="","",'⑥6.成果報告（販促）'!G151)</f>
        <v/>
      </c>
      <c r="I78" s="901" t="str">
        <f>IF('⑥6.成果報告（販促）'!H151="","",'⑥6.成果報告（販促）'!H151)</f>
        <v/>
      </c>
      <c r="J78" s="884"/>
      <c r="K78" s="910" t="str">
        <f>IF('⑥6.成果報告（販促）'!I151="","",'⑥6.成果報告（販促）'!I151)</f>
        <v/>
      </c>
      <c r="L78" s="884"/>
    </row>
    <row r="79" spans="2:12" ht="45" hidden="1" customHeight="1">
      <c r="B79" s="204" t="str">
        <f>IF('⑥6.成果報告（販促）'!B153="","",'⑥6.成果報告（販促）'!B153)</f>
        <v/>
      </c>
      <c r="C79" s="897" t="str">
        <f>IF('⑥6.成果報告（販促）'!C153="","",'⑥6.成果報告（販促）'!C153)</f>
        <v/>
      </c>
      <c r="D79" s="898" t="str">
        <f>IF('⑥6.成果報告（販促）'!D153="","",'⑥6.成果報告（販促）'!D153)</f>
        <v/>
      </c>
      <c r="E79" s="898" t="str">
        <f>IF('⑥6.成果報告（販促）'!E153="","",'⑥6.成果報告（販促）'!E153)</f>
        <v/>
      </c>
      <c r="F79" s="854" t="str">
        <f>IF('⑥6.成果報告（販促）'!F153="","",'⑥6.成果報告（販促）'!F153)</f>
        <v/>
      </c>
      <c r="G79" s="899" t="str">
        <f>IF(B79="","",'⑧1.活動計画変更（販促）'!Q152)</f>
        <v/>
      </c>
      <c r="H79" s="900" t="str">
        <f>IF('⑥6.成果報告（販促）'!G153="","",'⑥6.成果報告（販促）'!G153)</f>
        <v/>
      </c>
      <c r="I79" s="901" t="str">
        <f>IF('⑥6.成果報告（販促）'!H153="","",'⑥6.成果報告（販促）'!H153)</f>
        <v/>
      </c>
      <c r="J79" s="884"/>
      <c r="K79" s="910" t="str">
        <f>IF('⑥6.成果報告（販促）'!I153="","",'⑥6.成果報告（販促）'!I153)</f>
        <v/>
      </c>
      <c r="L79" s="884"/>
    </row>
    <row r="80" spans="2:12" ht="45" hidden="1" customHeight="1">
      <c r="B80" s="204" t="str">
        <f>IF('⑥6.成果報告（販促）'!B155="","",'⑥6.成果報告（販促）'!B155)</f>
        <v/>
      </c>
      <c r="C80" s="897" t="str">
        <f>IF('⑥6.成果報告（販促）'!C155="","",'⑥6.成果報告（販促）'!C155)</f>
        <v/>
      </c>
      <c r="D80" s="898" t="str">
        <f>IF('⑥6.成果報告（販促）'!D155="","",'⑥6.成果報告（販促）'!D155)</f>
        <v/>
      </c>
      <c r="E80" s="898" t="str">
        <f>IF('⑥6.成果報告（販促）'!E155="","",'⑥6.成果報告（販促）'!E155)</f>
        <v/>
      </c>
      <c r="F80" s="854" t="str">
        <f>IF('⑥6.成果報告（販促）'!F155="","",'⑥6.成果報告（販促）'!F155)</f>
        <v/>
      </c>
      <c r="G80" s="899" t="str">
        <f>IF(B80="","",'⑧1.活動計画変更（販促）'!Q154)</f>
        <v/>
      </c>
      <c r="H80" s="900" t="str">
        <f>IF('⑥6.成果報告（販促）'!G155="","",'⑥6.成果報告（販促）'!G155)</f>
        <v/>
      </c>
      <c r="I80" s="901" t="str">
        <f>IF('⑥6.成果報告（販促）'!H155="","",'⑥6.成果報告（販促）'!H155)</f>
        <v/>
      </c>
      <c r="J80" s="884"/>
      <c r="K80" s="910" t="str">
        <f>IF('⑥6.成果報告（販促）'!I155="","",'⑥6.成果報告（販促）'!I155)</f>
        <v/>
      </c>
      <c r="L80" s="884"/>
    </row>
    <row r="81" spans="2:12" ht="45" hidden="1" customHeight="1">
      <c r="B81" s="204" t="str">
        <f>IF('⑥6.成果報告（販促）'!B157="","",'⑥6.成果報告（販促）'!B157)</f>
        <v/>
      </c>
      <c r="C81" s="897" t="str">
        <f>IF('⑥6.成果報告（販促）'!C157="","",'⑥6.成果報告（販促）'!C157)</f>
        <v/>
      </c>
      <c r="D81" s="898" t="str">
        <f>IF('⑥6.成果報告（販促）'!D157="","",'⑥6.成果報告（販促）'!D157)</f>
        <v/>
      </c>
      <c r="E81" s="898" t="str">
        <f>IF('⑥6.成果報告（販促）'!E157="","",'⑥6.成果報告（販促）'!E157)</f>
        <v/>
      </c>
      <c r="F81" s="854" t="str">
        <f>IF('⑥6.成果報告（販促）'!F157="","",'⑥6.成果報告（販促）'!F157)</f>
        <v/>
      </c>
      <c r="G81" s="899" t="str">
        <f>IF(B81="","",'⑧1.活動計画変更（販促）'!Q156)</f>
        <v/>
      </c>
      <c r="H81" s="900" t="str">
        <f>IF('⑥6.成果報告（販促）'!G157="","",'⑥6.成果報告（販促）'!G157)</f>
        <v/>
      </c>
      <c r="I81" s="901" t="str">
        <f>IF('⑥6.成果報告（販促）'!H157="","",'⑥6.成果報告（販促）'!H157)</f>
        <v/>
      </c>
      <c r="J81" s="884"/>
      <c r="K81" s="910" t="str">
        <f>IF('⑥6.成果報告（販促）'!I157="","",'⑥6.成果報告（販促）'!I157)</f>
        <v/>
      </c>
      <c r="L81" s="884"/>
    </row>
    <row r="82" spans="2:12" ht="45" hidden="1" customHeight="1">
      <c r="B82" s="204" t="str">
        <f>IF('⑥6.成果報告（販促）'!B159="","",'⑥6.成果報告（販促）'!B159)</f>
        <v/>
      </c>
      <c r="C82" s="897" t="str">
        <f>IF('⑥6.成果報告（販促）'!C159="","",'⑥6.成果報告（販促）'!C159)</f>
        <v/>
      </c>
      <c r="D82" s="898" t="str">
        <f>IF('⑥6.成果報告（販促）'!D159="","",'⑥6.成果報告（販促）'!D159)</f>
        <v/>
      </c>
      <c r="E82" s="898" t="str">
        <f>IF('⑥6.成果報告（販促）'!E159="","",'⑥6.成果報告（販促）'!E159)</f>
        <v/>
      </c>
      <c r="F82" s="854" t="str">
        <f>IF('⑥6.成果報告（販促）'!F159="","",'⑥6.成果報告（販促）'!F159)</f>
        <v/>
      </c>
      <c r="G82" s="899" t="str">
        <f>IF(B82="","",'⑧1.活動計画変更（販促）'!Q158)</f>
        <v/>
      </c>
      <c r="H82" s="900" t="str">
        <f>IF('⑥6.成果報告（販促）'!G159="","",'⑥6.成果報告（販促）'!G159)</f>
        <v/>
      </c>
      <c r="I82" s="901" t="str">
        <f>IF('⑥6.成果報告（販促）'!H159="","",'⑥6.成果報告（販促）'!H159)</f>
        <v/>
      </c>
      <c r="J82" s="884"/>
      <c r="K82" s="910" t="str">
        <f>IF('⑥6.成果報告（販促）'!I159="","",'⑥6.成果報告（販促）'!I159)</f>
        <v/>
      </c>
      <c r="L82" s="884"/>
    </row>
    <row r="83" spans="2:12" ht="45" hidden="1" customHeight="1">
      <c r="B83" s="204" t="str">
        <f>IF('⑥6.成果報告（販促）'!B161="","",'⑥6.成果報告（販促）'!B161)</f>
        <v/>
      </c>
      <c r="C83" s="897" t="str">
        <f>IF('⑥6.成果報告（販促）'!C161="","",'⑥6.成果報告（販促）'!C161)</f>
        <v/>
      </c>
      <c r="D83" s="898" t="str">
        <f>IF('⑥6.成果報告（販促）'!D161="","",'⑥6.成果報告（販促）'!D161)</f>
        <v/>
      </c>
      <c r="E83" s="898" t="str">
        <f>IF('⑥6.成果報告（販促）'!E161="","",'⑥6.成果報告（販促）'!E161)</f>
        <v/>
      </c>
      <c r="F83" s="854" t="str">
        <f>IF('⑥6.成果報告（販促）'!F161="","",'⑥6.成果報告（販促）'!F161)</f>
        <v/>
      </c>
      <c r="G83" s="899" t="str">
        <f>IF(B83="","",'⑧1.活動計画変更（販促）'!Q160)</f>
        <v/>
      </c>
      <c r="H83" s="900" t="str">
        <f>IF('⑥6.成果報告（販促）'!G161="","",'⑥6.成果報告（販促）'!G161)</f>
        <v/>
      </c>
      <c r="I83" s="901" t="str">
        <f>IF('⑥6.成果報告（販促）'!H161="","",'⑥6.成果報告（販促）'!H161)</f>
        <v/>
      </c>
      <c r="J83" s="884"/>
      <c r="K83" s="910" t="str">
        <f>IF('⑥6.成果報告（販促）'!I161="","",'⑥6.成果報告（販促）'!I161)</f>
        <v/>
      </c>
      <c r="L83" s="884"/>
    </row>
    <row r="84" spans="2:12" ht="45" hidden="1" customHeight="1">
      <c r="B84" s="204" t="str">
        <f>IF('⑥6.成果報告（販促）'!B163="","",'⑥6.成果報告（販促）'!B163)</f>
        <v/>
      </c>
      <c r="C84" s="897" t="str">
        <f>IF('⑥6.成果報告（販促）'!C163="","",'⑥6.成果報告（販促）'!C163)</f>
        <v/>
      </c>
      <c r="D84" s="898" t="str">
        <f>IF('⑥6.成果報告（販促）'!D163="","",'⑥6.成果報告（販促）'!D163)</f>
        <v/>
      </c>
      <c r="E84" s="898" t="str">
        <f>IF('⑥6.成果報告（販促）'!E163="","",'⑥6.成果報告（販促）'!E163)</f>
        <v/>
      </c>
      <c r="F84" s="854" t="str">
        <f>IF('⑥6.成果報告（販促）'!F163="","",'⑥6.成果報告（販促）'!F163)</f>
        <v/>
      </c>
      <c r="G84" s="899" t="str">
        <f>IF(B84="","",'⑧1.活動計画変更（販促）'!Q162)</f>
        <v/>
      </c>
      <c r="H84" s="900" t="str">
        <f>IF('⑥6.成果報告（販促）'!G163="","",'⑥6.成果報告（販促）'!G163)</f>
        <v/>
      </c>
      <c r="I84" s="901" t="str">
        <f>IF('⑥6.成果報告（販促）'!H163="","",'⑥6.成果報告（販促）'!H163)</f>
        <v/>
      </c>
      <c r="J84" s="884"/>
      <c r="K84" s="910" t="str">
        <f>IF('⑥6.成果報告（販促）'!I163="","",'⑥6.成果報告（販促）'!I163)</f>
        <v/>
      </c>
      <c r="L84" s="884"/>
    </row>
    <row r="85" spans="2:12" ht="45" hidden="1" customHeight="1" thickBot="1">
      <c r="B85" s="202" t="str">
        <f>IF('⑥6.成果報告（販促）'!B165="","",'⑥6.成果報告（販促）'!B165)</f>
        <v/>
      </c>
      <c r="C85" s="902" t="str">
        <f>IF('⑥6.成果報告（販促）'!C165="","",'⑥6.成果報告（販促）'!C165)</f>
        <v/>
      </c>
      <c r="D85" s="903" t="str">
        <f>IF('⑥6.成果報告（販促）'!D165="","",'⑥6.成果報告（販促）'!D165)</f>
        <v/>
      </c>
      <c r="E85" s="903" t="str">
        <f>IF('⑥6.成果報告（販促）'!E165="","",'⑥6.成果報告（販促）'!E165)</f>
        <v/>
      </c>
      <c r="F85" s="904" t="str">
        <f>IF('⑥6.成果報告（販促）'!F165="","",'⑥6.成果報告（販促）'!F165)</f>
        <v/>
      </c>
      <c r="G85" s="905" t="str">
        <f>IF(B85="","",'⑧1.活動計画変更（販促）'!Q164)</f>
        <v/>
      </c>
      <c r="H85" s="906" t="str">
        <f>IF('⑥6.成果報告（販促）'!G165="","",'⑥6.成果報告（販促）'!G165)</f>
        <v/>
      </c>
      <c r="I85" s="907" t="str">
        <f>IF('⑥6.成果報告（販促）'!H165="","",'⑥6.成果報告（販促）'!H165)</f>
        <v/>
      </c>
      <c r="J85" s="885"/>
      <c r="K85" s="911" t="str">
        <f>IF('⑥6.成果報告（販促）'!I165="","",'⑥6.成果報告（販促）'!I165)</f>
        <v/>
      </c>
      <c r="L85" s="885"/>
    </row>
    <row r="86" spans="2:12" ht="15.75" customHeight="1">
      <c r="B86" s="229" t="s">
        <v>455</v>
      </c>
      <c r="C86" s="178" t="s">
        <v>621</v>
      </c>
    </row>
    <row r="87" spans="2:12" ht="15.75" customHeight="1">
      <c r="B87" s="229" t="s">
        <v>456</v>
      </c>
      <c r="C87" s="178" t="s">
        <v>622</v>
      </c>
    </row>
    <row r="88" spans="2:12" ht="15.75" customHeight="1">
      <c r="B88" s="229" t="s">
        <v>457</v>
      </c>
      <c r="C88" s="178" t="s">
        <v>623</v>
      </c>
    </row>
    <row r="89" spans="2:12" ht="15.75" customHeight="1">
      <c r="B89" s="229"/>
      <c r="C89" s="178" t="s">
        <v>624</v>
      </c>
    </row>
    <row r="90" spans="2:12" ht="15.75" customHeight="1">
      <c r="B90" s="229" t="s">
        <v>627</v>
      </c>
      <c r="C90" s="178" t="s">
        <v>625</v>
      </c>
    </row>
  </sheetData>
  <sheetProtection algorithmName="SHA-512" hashValue="gA9jb/D+ACp8wzaV/xLH9ReZSS6mvynGwAuQQUkPGkA+bLnSq5s1wW6uk1n6mmjLgQjK99skyLGmX0KlEglsnw==" saltValue="MxV/Lf3mtOS+J6IrUYrWfA==" spinCount="100000" sheet="1" scenarios="1" formatCells="0" formatColumns="0" formatRows="0"/>
  <mergeCells count="8">
    <mergeCell ref="K3:L3"/>
    <mergeCell ref="B3:B4"/>
    <mergeCell ref="C3:C4"/>
    <mergeCell ref="D3:D4"/>
    <mergeCell ref="E3:E4"/>
    <mergeCell ref="F3:F4"/>
    <mergeCell ref="G3:H3"/>
    <mergeCell ref="I3:J3"/>
  </mergeCells>
  <phoneticPr fontId="1"/>
  <dataValidations count="2">
    <dataValidation type="whole" imeMode="off" operator="lessThan" allowBlank="1" showInputMessage="1" showErrorMessage="1" errorTitle="入力不要です。" error="[キャンセル]をクリックしてください。" sqref="B5 D5:E5">
      <formula1>0</formula1>
    </dataValidation>
    <dataValidation imeMode="off" operator="lessThan" allowBlank="1" showInputMessage="1" showErrorMessage="1" errorTitle="入力不要です。" error="[キャンセル]をクリックしてください。" sqref="C5"/>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&amp;L様式９（関係書類2）</oddHeader>
    <oddFooter xml:space="preserve">&amp;C&amp;"ＭＳ Ｐゴシック,標準"&amp;10&amp;P / &amp;N </oddFooter>
  </headerFooter>
  <rowBreaks count="1" manualBreakCount="1">
    <brk id="15" max="12" man="1"/>
  </rowBreaks>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Y407"/>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0.125" style="139" customWidth="1"/>
    <col min="4" max="5" width="12.625" style="139" customWidth="1"/>
    <col min="6" max="7" width="13.125" style="139" customWidth="1"/>
    <col min="8" max="8" width="10" style="139" customWidth="1"/>
    <col min="9" max="10" width="13.125" style="139" hidden="1" customWidth="1"/>
    <col min="11" max="11" width="10" style="139" hidden="1" customWidth="1"/>
    <col min="12" max="13" width="13.125" style="139" hidden="1" customWidth="1"/>
    <col min="14" max="14" width="10" style="139" hidden="1" customWidth="1"/>
    <col min="15" max="16" width="25.625" style="139" customWidth="1"/>
    <col min="17" max="17" width="1.625" style="139" customWidth="1"/>
    <col min="18" max="23" width="9" style="139"/>
    <col min="24" max="25" width="9" style="139" hidden="1" customWidth="1"/>
    <col min="26" max="16384" width="9" style="139"/>
  </cols>
  <sheetData>
    <row r="1" spans="1:25" ht="8.25" customHeight="1">
      <c r="C1" s="217"/>
      <c r="D1" s="217"/>
      <c r="E1" s="217"/>
      <c r="F1" s="217"/>
      <c r="G1" s="217"/>
      <c r="H1" s="217"/>
      <c r="I1" s="217"/>
      <c r="J1" s="217"/>
      <c r="K1" s="217"/>
      <c r="L1" s="217"/>
      <c r="M1" s="217"/>
      <c r="N1" s="217"/>
      <c r="O1" s="217"/>
      <c r="P1" s="217"/>
    </row>
    <row r="2" spans="1:25" ht="16.5" customHeight="1" thickBot="1">
      <c r="B2" s="140" t="s">
        <v>650</v>
      </c>
      <c r="E2" s="218"/>
      <c r="F2" s="1099" t="str">
        <f>IF(F5='⑨2.目標と成果（PR）'!G5,"OK","⑨2と不一致です")</f>
        <v>OK</v>
      </c>
      <c r="G2" s="1099" t="str">
        <f>IF(G5='⑨2.目標と成果（PR）'!H5,"OK","⑨2と不一致です")</f>
        <v>OK</v>
      </c>
      <c r="H2" s="1099"/>
      <c r="I2" s="1099" t="str">
        <f>IF(I5='⑨2.目標と成果（PR）'!I5,"OK","⑨2と不一致です")</f>
        <v>OK</v>
      </c>
      <c r="J2" s="1099" t="str">
        <f>IF(J5='⑨2.目標と成果（PR）'!J5,"OK","⑨2と不一致です")</f>
        <v>OK</v>
      </c>
      <c r="K2" s="1099"/>
      <c r="L2" s="1099" t="str">
        <f>IF(L5='⑨2.目標と成果（PR）'!K5,"OK","⑨2と不一致です")</f>
        <v>OK</v>
      </c>
      <c r="M2" s="1099" t="str">
        <f>IF(M5='⑨2.目標と成果（PR）'!L5,"OK","⑨2と不一致です")</f>
        <v>OK</v>
      </c>
      <c r="N2" s="1099"/>
      <c r="O2" s="218"/>
      <c r="P2" s="913" t="s">
        <v>481</v>
      </c>
      <c r="Q2" s="218"/>
      <c r="T2" s="218"/>
      <c r="U2" s="175"/>
      <c r="Y2" s="218"/>
    </row>
    <row r="3" spans="1:25" ht="19.5" customHeight="1">
      <c r="A3" s="139" t="s">
        <v>371</v>
      </c>
      <c r="B3" s="1261" t="s">
        <v>101</v>
      </c>
      <c r="C3" s="1854" t="s">
        <v>93</v>
      </c>
      <c r="D3" s="1854" t="s">
        <v>417</v>
      </c>
      <c r="E3" s="1854" t="s">
        <v>95</v>
      </c>
      <c r="F3" s="1574" t="s">
        <v>415</v>
      </c>
      <c r="G3" s="1575"/>
      <c r="H3" s="1476"/>
      <c r="I3" s="1574" t="s">
        <v>483</v>
      </c>
      <c r="J3" s="1575"/>
      <c r="K3" s="1476"/>
      <c r="L3" s="1574" t="s">
        <v>486</v>
      </c>
      <c r="M3" s="1575"/>
      <c r="N3" s="1476"/>
      <c r="O3" s="1257" t="s">
        <v>492</v>
      </c>
      <c r="P3" s="1299" t="s">
        <v>493</v>
      </c>
    </row>
    <row r="4" spans="1:25" ht="27.75" customHeight="1" thickBot="1">
      <c r="B4" s="1862"/>
      <c r="C4" s="1865"/>
      <c r="D4" s="1865"/>
      <c r="E4" s="1865"/>
      <c r="F4" s="914" t="s">
        <v>484</v>
      </c>
      <c r="G4" s="914" t="s">
        <v>485</v>
      </c>
      <c r="H4" s="915" t="s">
        <v>487</v>
      </c>
      <c r="I4" s="914" t="s">
        <v>484</v>
      </c>
      <c r="J4" s="914" t="s">
        <v>485</v>
      </c>
      <c r="K4" s="915" t="s">
        <v>487</v>
      </c>
      <c r="L4" s="914" t="s">
        <v>484</v>
      </c>
      <c r="M4" s="914" t="s">
        <v>485</v>
      </c>
      <c r="N4" s="915" t="s">
        <v>487</v>
      </c>
      <c r="O4" s="1258"/>
      <c r="P4" s="1864"/>
      <c r="R4" s="177" t="s">
        <v>536</v>
      </c>
      <c r="X4" s="322" t="s">
        <v>698</v>
      </c>
      <c r="Y4" s="322" t="s">
        <v>698</v>
      </c>
    </row>
    <row r="5" spans="1:25" ht="45" customHeight="1" thickBot="1">
      <c r="B5" s="916"/>
      <c r="C5" s="917" t="s">
        <v>132</v>
      </c>
      <c r="D5" s="918"/>
      <c r="E5" s="918"/>
      <c r="F5" s="925" t="str">
        <f>IF(SUM(F6:F405)=0,"",SUM(F6:F405))</f>
        <v/>
      </c>
      <c r="G5" s="925" t="str">
        <f>IF(SUM(G6:G405)=0,"",SUM(G6:G405))</f>
        <v/>
      </c>
      <c r="H5" s="926" t="str">
        <f>IF(G5="","",G5/F5)</f>
        <v/>
      </c>
      <c r="I5" s="927" t="str">
        <f>IF(SUM(I6:I405)=0,"",SUM(I6:I405))</f>
        <v/>
      </c>
      <c r="J5" s="927" t="str">
        <f>IF(SUM(J6:J405)=0,"",SUM(J6:J405))</f>
        <v/>
      </c>
      <c r="K5" s="926" t="str">
        <f>IF(J5="","",J5/I5)</f>
        <v/>
      </c>
      <c r="L5" s="927" t="str">
        <f>IF(SUM(L6:L405)=0,"",SUM(L6:L405))</f>
        <v/>
      </c>
      <c r="M5" s="927" t="str">
        <f>IF(SUM(M6:M405)=0,"",SUM(M6:M405))</f>
        <v/>
      </c>
      <c r="N5" s="926" t="str">
        <f>IF(M5="","",M5/L5)</f>
        <v/>
      </c>
      <c r="O5" s="919"/>
      <c r="P5" s="920"/>
      <c r="R5" s="177" t="s">
        <v>537</v>
      </c>
      <c r="X5" s="139" t="s">
        <v>711</v>
      </c>
      <c r="Y5" s="139" t="s">
        <v>712</v>
      </c>
    </row>
    <row r="6" spans="1:25" ht="45" customHeight="1" thickTop="1">
      <c r="B6" s="204" t="s">
        <v>698</v>
      </c>
      <c r="C6" s="897" t="str">
        <f>IFERROR(VLOOKUP($B6,'⑨2.目標と成果（PR）'!$B$6:$K$85,2,FALSE),"")</f>
        <v/>
      </c>
      <c r="D6" s="928" t="str">
        <f>IFERROR(VLOOKUP($B6,'⑨2.目標と成果（PR）'!$B$6:$K$85,3,FALSE),"")</f>
        <v/>
      </c>
      <c r="E6" s="928" t="s">
        <v>698</v>
      </c>
      <c r="F6" s="929" t="str">
        <f>IFERROR(VLOOKUP($B6,'⑨2.目標と成果（PR）'!$B$6:$K$85,6,FALSE),"")</f>
        <v/>
      </c>
      <c r="G6" s="929" t="str">
        <f>IFERROR(VLOOKUP($B6,'⑨2.目標と成果（PR）'!$B$6:$K$85,7,FALSE),"")</f>
        <v/>
      </c>
      <c r="H6" s="930" t="str">
        <f t="shared" ref="H6" si="0">IF(G6="","",G6/F6)</f>
        <v/>
      </c>
      <c r="I6" s="931" t="str">
        <f>IFERROR(VLOOKUP($B6,'⑨2.目標と成果（PR）'!$B$6:$K$85,8,FALSE),"")</f>
        <v/>
      </c>
      <c r="J6" s="931" t="str">
        <f>IFERROR(VLOOKUP($B6,'⑨2.目標と成果（PR）'!$B$6:$K$85,9,FALSE),"")</f>
        <v/>
      </c>
      <c r="K6" s="930" t="str">
        <f t="shared" ref="K6" si="1">IF(J6="","",J6/I6)</f>
        <v/>
      </c>
      <c r="L6" s="931" t="str">
        <f>IFERROR(VLOOKUP($B6,'⑨2.目標と成果（PR）'!$B$6:$K$85,10,FALSE),"")</f>
        <v/>
      </c>
      <c r="M6" s="931" t="str">
        <f>IFERROR(VLOOKUP($B6,'⑨2.目標と成果（PR）'!$B$6:$K$85,11,FALSE),"")</f>
        <v/>
      </c>
      <c r="N6" s="930" t="str">
        <f t="shared" ref="N6" si="2">IF(M6="","",M6/L6)</f>
        <v/>
      </c>
      <c r="O6" s="921"/>
      <c r="P6" s="922"/>
      <c r="W6" s="545"/>
      <c r="X6" s="139" t="s">
        <v>713</v>
      </c>
      <c r="Y6" s="139" t="s">
        <v>714</v>
      </c>
    </row>
    <row r="7" spans="1:25" ht="45" customHeight="1">
      <c r="B7" s="204" t="s">
        <v>698</v>
      </c>
      <c r="C7" s="897" t="str">
        <f>IFERROR(VLOOKUP($B7,'⑨2.目標と成果（PR）'!$B$6:$K$85,2,FALSE),"")</f>
        <v/>
      </c>
      <c r="D7" s="928" t="str">
        <f>IFERROR(VLOOKUP($B7,'⑨2.目標と成果（PR）'!$B$6:$K$85,3,FALSE),"")</f>
        <v/>
      </c>
      <c r="E7" s="928" t="s">
        <v>698</v>
      </c>
      <c r="F7" s="932" t="str">
        <f>IFERROR(VLOOKUP($B7,'⑨2.目標と成果（PR）'!$B$6:$K$85,6,FALSE),"")</f>
        <v/>
      </c>
      <c r="G7" s="932" t="str">
        <f>IFERROR(VLOOKUP($B7,'⑨2.目標と成果（PR）'!$B$6:$K$85,7,FALSE),"")</f>
        <v/>
      </c>
      <c r="H7" s="933" t="str">
        <f t="shared" ref="H7:H70" si="3">IF(G7="","",G7/F7)</f>
        <v/>
      </c>
      <c r="I7" s="338" t="str">
        <f>IFERROR(VLOOKUP($B7,'⑨2.目標と成果（PR）'!$B$6:$K$85,8,FALSE),"")</f>
        <v/>
      </c>
      <c r="J7" s="338" t="str">
        <f>IFERROR(VLOOKUP($B7,'⑨2.目標と成果（PR）'!$B$6:$K$85,9,FALSE),"")</f>
        <v/>
      </c>
      <c r="K7" s="933" t="str">
        <f t="shared" ref="K7:K70" si="4">IF(J7="","",J7/I7)</f>
        <v/>
      </c>
      <c r="L7" s="338" t="str">
        <f>IFERROR(VLOOKUP($B7,'⑨2.目標と成果（PR）'!$B$6:$K$85,10,FALSE),"")</f>
        <v/>
      </c>
      <c r="M7" s="338" t="str">
        <f>IFERROR(VLOOKUP($B7,'⑨2.目標と成果（PR）'!$B$6:$K$85,11,FALSE),"")</f>
        <v/>
      </c>
      <c r="N7" s="933" t="str">
        <f t="shared" ref="N7:N70" si="5">IF(M7="","",M7/L7)</f>
        <v/>
      </c>
      <c r="O7" s="921"/>
      <c r="P7" s="922"/>
      <c r="W7" s="545"/>
      <c r="X7" s="139" t="s">
        <v>715</v>
      </c>
      <c r="Y7" s="139" t="s">
        <v>716</v>
      </c>
    </row>
    <row r="8" spans="1:25" ht="45" customHeight="1">
      <c r="B8" s="204" t="s">
        <v>698</v>
      </c>
      <c r="C8" s="897" t="str">
        <f>IFERROR(VLOOKUP($B8,'⑨2.目標と成果（PR）'!$B$6:$K$85,2,FALSE),"")</f>
        <v/>
      </c>
      <c r="D8" s="928" t="str">
        <f>IFERROR(VLOOKUP($B8,'⑨2.目標と成果（PR）'!$B$6:$K$85,3,FALSE),"")</f>
        <v/>
      </c>
      <c r="E8" s="928" t="s">
        <v>698</v>
      </c>
      <c r="F8" s="932" t="str">
        <f>IFERROR(VLOOKUP($B8,'⑨2.目標と成果（PR）'!$B$6:$K$85,6,FALSE),"")</f>
        <v/>
      </c>
      <c r="G8" s="932" t="str">
        <f>IFERROR(VLOOKUP($B8,'⑨2.目標と成果（PR）'!$B$6:$K$85,7,FALSE),"")</f>
        <v/>
      </c>
      <c r="H8" s="933" t="str">
        <f t="shared" si="3"/>
        <v/>
      </c>
      <c r="I8" s="338" t="str">
        <f>IFERROR(VLOOKUP($B8,'⑨2.目標と成果（PR）'!$B$6:$K$85,8,FALSE),"")</f>
        <v/>
      </c>
      <c r="J8" s="338" t="str">
        <f>IFERROR(VLOOKUP($B8,'⑨2.目標と成果（PR）'!$B$6:$K$85,9,FALSE),"")</f>
        <v/>
      </c>
      <c r="K8" s="933" t="str">
        <f t="shared" si="4"/>
        <v/>
      </c>
      <c r="L8" s="338" t="str">
        <f>IFERROR(VLOOKUP($B8,'⑨2.目標と成果（PR）'!$B$6:$K$85,10,FALSE),"")</f>
        <v/>
      </c>
      <c r="M8" s="338" t="str">
        <f>IFERROR(VLOOKUP($B8,'⑨2.目標と成果（PR）'!$B$6:$K$85,11,FALSE),"")</f>
        <v/>
      </c>
      <c r="N8" s="933" t="str">
        <f t="shared" si="5"/>
        <v/>
      </c>
      <c r="O8" s="921"/>
      <c r="P8" s="922"/>
      <c r="W8" s="545"/>
      <c r="X8" s="139" t="s">
        <v>717</v>
      </c>
      <c r="Y8" s="139" t="s">
        <v>718</v>
      </c>
    </row>
    <row r="9" spans="1:25" ht="45" customHeight="1">
      <c r="B9" s="204" t="s">
        <v>698</v>
      </c>
      <c r="C9" s="897" t="str">
        <f>IFERROR(VLOOKUP($B9,'⑨2.目標と成果（PR）'!$B$6:$K$85,2,FALSE),"")</f>
        <v/>
      </c>
      <c r="D9" s="928" t="str">
        <f>IFERROR(VLOOKUP($B9,'⑨2.目標と成果（PR）'!$B$6:$K$85,3,FALSE),"")</f>
        <v/>
      </c>
      <c r="E9" s="928" t="s">
        <v>698</v>
      </c>
      <c r="F9" s="932" t="str">
        <f>IFERROR(VLOOKUP($B9,'⑨2.目標と成果（PR）'!$B$6:$K$85,6,FALSE),"")</f>
        <v/>
      </c>
      <c r="G9" s="932" t="str">
        <f>IFERROR(VLOOKUP($B9,'⑨2.目標と成果（PR）'!$B$6:$K$85,7,FALSE),"")</f>
        <v/>
      </c>
      <c r="H9" s="933" t="str">
        <f t="shared" si="3"/>
        <v/>
      </c>
      <c r="I9" s="338" t="str">
        <f>IFERROR(VLOOKUP($B9,'⑨2.目標と成果（PR）'!$B$6:$K$85,8,FALSE),"")</f>
        <v/>
      </c>
      <c r="J9" s="338" t="str">
        <f>IFERROR(VLOOKUP($B9,'⑨2.目標と成果（PR）'!$B$6:$K$85,9,FALSE),"")</f>
        <v/>
      </c>
      <c r="K9" s="933" t="str">
        <f t="shared" si="4"/>
        <v/>
      </c>
      <c r="L9" s="338" t="str">
        <f>IFERROR(VLOOKUP($B9,'⑨2.目標と成果（PR）'!$B$6:$K$85,10,FALSE),"")</f>
        <v/>
      </c>
      <c r="M9" s="338" t="str">
        <f>IFERROR(VLOOKUP($B9,'⑨2.目標と成果（PR）'!$B$6:$K$85,11,FALSE),"")</f>
        <v/>
      </c>
      <c r="N9" s="933" t="str">
        <f t="shared" si="5"/>
        <v/>
      </c>
      <c r="O9" s="921"/>
      <c r="P9" s="922"/>
      <c r="W9" s="545"/>
      <c r="X9" s="139" t="s">
        <v>719</v>
      </c>
      <c r="Y9" s="322" t="s">
        <v>720</v>
      </c>
    </row>
    <row r="10" spans="1:25" ht="45" customHeight="1">
      <c r="B10" s="204" t="s">
        <v>698</v>
      </c>
      <c r="C10" s="897" t="str">
        <f>IFERROR(VLOOKUP($B10,'⑨2.目標と成果（PR）'!$B$6:$K$85,2,FALSE),"")</f>
        <v/>
      </c>
      <c r="D10" s="928" t="str">
        <f>IFERROR(VLOOKUP($B10,'⑨2.目標と成果（PR）'!$B$6:$K$85,3,FALSE),"")</f>
        <v/>
      </c>
      <c r="E10" s="928" t="s">
        <v>698</v>
      </c>
      <c r="F10" s="932" t="str">
        <f>IFERROR(VLOOKUP($B10,'⑨2.目標と成果（PR）'!$B$6:$K$85,6,FALSE),"")</f>
        <v/>
      </c>
      <c r="G10" s="932" t="str">
        <f>IFERROR(VLOOKUP($B10,'⑨2.目標と成果（PR）'!$B$6:$K$85,7,FALSE),"")</f>
        <v/>
      </c>
      <c r="H10" s="933" t="str">
        <f t="shared" si="3"/>
        <v/>
      </c>
      <c r="I10" s="338" t="str">
        <f>IFERROR(VLOOKUP($B10,'⑨2.目標と成果（PR）'!$B$6:$K$85,8,FALSE),"")</f>
        <v/>
      </c>
      <c r="J10" s="338" t="str">
        <f>IFERROR(VLOOKUP($B10,'⑨2.目標と成果（PR）'!$B$6:$K$85,9,FALSE),"")</f>
        <v/>
      </c>
      <c r="K10" s="933" t="str">
        <f t="shared" si="4"/>
        <v/>
      </c>
      <c r="L10" s="338" t="str">
        <f>IFERROR(VLOOKUP($B10,'⑨2.目標と成果（PR）'!$B$6:$K$85,10,FALSE),"")</f>
        <v/>
      </c>
      <c r="M10" s="338" t="str">
        <f>IFERROR(VLOOKUP($B10,'⑨2.目標と成果（PR）'!$B$6:$K$85,11,FALSE),"")</f>
        <v/>
      </c>
      <c r="N10" s="933" t="str">
        <f t="shared" si="5"/>
        <v/>
      </c>
      <c r="O10" s="921"/>
      <c r="P10" s="922"/>
      <c r="W10" s="545"/>
      <c r="X10" s="139" t="s">
        <v>721</v>
      </c>
      <c r="Y10" s="139" t="s">
        <v>722</v>
      </c>
    </row>
    <row r="11" spans="1:25" ht="45" customHeight="1">
      <c r="B11" s="204" t="s">
        <v>698</v>
      </c>
      <c r="C11" s="897" t="str">
        <f>IFERROR(VLOOKUP($B11,'⑨2.目標と成果（PR）'!$B$6:$K$85,2,FALSE),"")</f>
        <v/>
      </c>
      <c r="D11" s="928" t="str">
        <f>IFERROR(VLOOKUP($B11,'⑨2.目標と成果（PR）'!$B$6:$K$85,3,FALSE),"")</f>
        <v/>
      </c>
      <c r="E11" s="928" t="s">
        <v>698</v>
      </c>
      <c r="F11" s="932" t="str">
        <f>IFERROR(VLOOKUP($B11,'⑨2.目標と成果（PR）'!$B$6:$K$85,6,FALSE),"")</f>
        <v/>
      </c>
      <c r="G11" s="932" t="str">
        <f>IFERROR(VLOOKUP($B11,'⑨2.目標と成果（PR）'!$B$6:$K$85,7,FALSE),"")</f>
        <v/>
      </c>
      <c r="H11" s="933" t="str">
        <f t="shared" si="3"/>
        <v/>
      </c>
      <c r="I11" s="338" t="str">
        <f>IFERROR(VLOOKUP($B11,'⑨2.目標と成果（PR）'!$B$6:$K$85,8,FALSE),"")</f>
        <v/>
      </c>
      <c r="J11" s="338" t="str">
        <f>IFERROR(VLOOKUP($B11,'⑨2.目標と成果（PR）'!$B$6:$K$85,9,FALSE),"")</f>
        <v/>
      </c>
      <c r="K11" s="933" t="str">
        <f t="shared" si="4"/>
        <v/>
      </c>
      <c r="L11" s="338" t="str">
        <f>IFERROR(VLOOKUP($B11,'⑨2.目標と成果（PR）'!$B$6:$K$85,10,FALSE),"")</f>
        <v/>
      </c>
      <c r="M11" s="338" t="str">
        <f>IFERROR(VLOOKUP($B11,'⑨2.目標と成果（PR）'!$B$6:$K$85,11,FALSE),"")</f>
        <v/>
      </c>
      <c r="N11" s="933" t="str">
        <f t="shared" si="5"/>
        <v/>
      </c>
      <c r="O11" s="921"/>
      <c r="P11" s="922"/>
      <c r="W11" s="545"/>
      <c r="X11" s="139" t="s">
        <v>723</v>
      </c>
      <c r="Y11" s="139" t="s">
        <v>724</v>
      </c>
    </row>
    <row r="12" spans="1:25" ht="45" customHeight="1">
      <c r="B12" s="204" t="s">
        <v>698</v>
      </c>
      <c r="C12" s="897" t="str">
        <f>IFERROR(VLOOKUP($B12,'⑨2.目標と成果（PR）'!$B$6:$K$85,2,FALSE),"")</f>
        <v/>
      </c>
      <c r="D12" s="928" t="str">
        <f>IFERROR(VLOOKUP($B12,'⑨2.目標と成果（PR）'!$B$6:$K$85,3,FALSE),"")</f>
        <v/>
      </c>
      <c r="E12" s="928" t="s">
        <v>698</v>
      </c>
      <c r="F12" s="932" t="str">
        <f>IFERROR(VLOOKUP($B12,'⑨2.目標と成果（PR）'!$B$6:$K$85,6,FALSE),"")</f>
        <v/>
      </c>
      <c r="G12" s="932" t="str">
        <f>IFERROR(VLOOKUP($B12,'⑨2.目標と成果（PR）'!$B$6:$K$85,7,FALSE),"")</f>
        <v/>
      </c>
      <c r="H12" s="933" t="str">
        <f t="shared" si="3"/>
        <v/>
      </c>
      <c r="I12" s="338" t="str">
        <f>IFERROR(VLOOKUP($B12,'⑨2.目標と成果（PR）'!$B$6:$K$85,8,FALSE),"")</f>
        <v/>
      </c>
      <c r="J12" s="338" t="str">
        <f>IFERROR(VLOOKUP($B12,'⑨2.目標と成果（PR）'!$B$6:$K$85,9,FALSE),"")</f>
        <v/>
      </c>
      <c r="K12" s="933" t="str">
        <f t="shared" si="4"/>
        <v/>
      </c>
      <c r="L12" s="338" t="str">
        <f>IFERROR(VLOOKUP($B12,'⑨2.目標と成果（PR）'!$B$6:$K$85,10,FALSE),"")</f>
        <v/>
      </c>
      <c r="M12" s="338" t="str">
        <f>IFERROR(VLOOKUP($B12,'⑨2.目標と成果（PR）'!$B$6:$K$85,11,FALSE),"")</f>
        <v/>
      </c>
      <c r="N12" s="933" t="str">
        <f t="shared" si="5"/>
        <v/>
      </c>
      <c r="O12" s="921"/>
      <c r="P12" s="922"/>
      <c r="W12" s="545"/>
      <c r="X12" s="139" t="s">
        <v>725</v>
      </c>
      <c r="Y12" s="139" t="s">
        <v>726</v>
      </c>
    </row>
    <row r="13" spans="1:25" ht="45" customHeight="1">
      <c r="B13" s="204" t="s">
        <v>698</v>
      </c>
      <c r="C13" s="897" t="str">
        <f>IFERROR(VLOOKUP($B13,'⑨2.目標と成果（PR）'!$B$6:$K$85,2,FALSE),"")</f>
        <v/>
      </c>
      <c r="D13" s="928" t="str">
        <f>IFERROR(VLOOKUP($B13,'⑨2.目標と成果（PR）'!$B$6:$K$85,3,FALSE),"")</f>
        <v/>
      </c>
      <c r="E13" s="928" t="s">
        <v>698</v>
      </c>
      <c r="F13" s="932" t="str">
        <f>IFERROR(VLOOKUP($B13,'⑨2.目標と成果（PR）'!$B$6:$K$85,6,FALSE),"")</f>
        <v/>
      </c>
      <c r="G13" s="932" t="str">
        <f>IFERROR(VLOOKUP($B13,'⑨2.目標と成果（PR）'!$B$6:$K$85,7,FALSE),"")</f>
        <v/>
      </c>
      <c r="H13" s="933" t="str">
        <f t="shared" si="3"/>
        <v/>
      </c>
      <c r="I13" s="338" t="str">
        <f>IFERROR(VLOOKUP($B13,'⑨2.目標と成果（PR）'!$B$6:$K$85,8,FALSE),"")</f>
        <v/>
      </c>
      <c r="J13" s="338" t="str">
        <f>IFERROR(VLOOKUP($B13,'⑨2.目標と成果（PR）'!$B$6:$K$85,9,FALSE),"")</f>
        <v/>
      </c>
      <c r="K13" s="933" t="str">
        <f t="shared" si="4"/>
        <v/>
      </c>
      <c r="L13" s="338" t="str">
        <f>IFERROR(VLOOKUP($B13,'⑨2.目標と成果（PR）'!$B$6:$K$85,10,FALSE),"")</f>
        <v/>
      </c>
      <c r="M13" s="338" t="str">
        <f>IFERROR(VLOOKUP($B13,'⑨2.目標と成果（PR）'!$B$6:$K$85,11,FALSE),"")</f>
        <v/>
      </c>
      <c r="N13" s="933" t="str">
        <f t="shared" si="5"/>
        <v/>
      </c>
      <c r="O13" s="921"/>
      <c r="P13" s="922"/>
      <c r="W13" s="545"/>
      <c r="X13" s="139" t="s">
        <v>727</v>
      </c>
      <c r="Y13" s="139" t="s">
        <v>728</v>
      </c>
    </row>
    <row r="14" spans="1:25" ht="45" customHeight="1">
      <c r="B14" s="204" t="s">
        <v>698</v>
      </c>
      <c r="C14" s="897" t="str">
        <f>IFERROR(VLOOKUP($B14,'⑨2.目標と成果（PR）'!$B$6:$K$85,2,FALSE),"")</f>
        <v/>
      </c>
      <c r="D14" s="928" t="str">
        <f>IFERROR(VLOOKUP($B14,'⑨2.目標と成果（PR）'!$B$6:$K$85,3,FALSE),"")</f>
        <v/>
      </c>
      <c r="E14" s="928" t="s">
        <v>698</v>
      </c>
      <c r="F14" s="932" t="str">
        <f>IFERROR(VLOOKUP($B14,'⑨2.目標と成果（PR）'!$B$6:$K$85,6,FALSE),"")</f>
        <v/>
      </c>
      <c r="G14" s="932" t="str">
        <f>IFERROR(VLOOKUP($B14,'⑨2.目標と成果（PR）'!$B$6:$K$85,7,FALSE),"")</f>
        <v/>
      </c>
      <c r="H14" s="933" t="str">
        <f t="shared" si="3"/>
        <v/>
      </c>
      <c r="I14" s="338" t="str">
        <f>IFERROR(VLOOKUP($B14,'⑨2.目標と成果（PR）'!$B$6:$K$85,8,FALSE),"")</f>
        <v/>
      </c>
      <c r="J14" s="338" t="str">
        <f>IFERROR(VLOOKUP($B14,'⑨2.目標と成果（PR）'!$B$6:$K$85,9,FALSE),"")</f>
        <v/>
      </c>
      <c r="K14" s="933" t="str">
        <f t="shared" si="4"/>
        <v/>
      </c>
      <c r="L14" s="338" t="str">
        <f>IFERROR(VLOOKUP($B14,'⑨2.目標と成果（PR）'!$B$6:$K$85,10,FALSE),"")</f>
        <v/>
      </c>
      <c r="M14" s="338" t="str">
        <f>IFERROR(VLOOKUP($B14,'⑨2.目標と成果（PR）'!$B$6:$K$85,11,FALSE),"")</f>
        <v/>
      </c>
      <c r="N14" s="933" t="str">
        <f t="shared" si="5"/>
        <v/>
      </c>
      <c r="O14" s="921"/>
      <c r="P14" s="922"/>
      <c r="W14" s="545"/>
      <c r="X14" s="139" t="s">
        <v>729</v>
      </c>
      <c r="Y14" s="139" t="s">
        <v>730</v>
      </c>
    </row>
    <row r="15" spans="1:25" ht="45" customHeight="1" thickBot="1">
      <c r="B15" s="202" t="s">
        <v>698</v>
      </c>
      <c r="C15" s="902" t="str">
        <f>IFERROR(VLOOKUP($B15,'⑨2.目標と成果（PR）'!$B$6:$K$85,2,FALSE),"")</f>
        <v/>
      </c>
      <c r="D15" s="934" t="str">
        <f>IFERROR(VLOOKUP($B15,'⑨2.目標と成果（PR）'!$B$6:$K$85,3,FALSE),"")</f>
        <v/>
      </c>
      <c r="E15" s="934" t="s">
        <v>698</v>
      </c>
      <c r="F15" s="935" t="str">
        <f>IFERROR(VLOOKUP($B15,'⑨2.目標と成果（PR）'!$B$6:$K$85,6,FALSE),"")</f>
        <v/>
      </c>
      <c r="G15" s="935" t="str">
        <f>IFERROR(VLOOKUP($B15,'⑨2.目標と成果（PR）'!$B$6:$K$85,7,FALSE),"")</f>
        <v/>
      </c>
      <c r="H15" s="936" t="str">
        <f t="shared" si="3"/>
        <v/>
      </c>
      <c r="I15" s="937" t="str">
        <f>IFERROR(VLOOKUP($B15,'⑨2.目標と成果（PR）'!$B$6:$K$85,8,FALSE),"")</f>
        <v/>
      </c>
      <c r="J15" s="937" t="str">
        <f>IFERROR(VLOOKUP($B15,'⑨2.目標と成果（PR）'!$B$6:$K$85,9,FALSE),"")</f>
        <v/>
      </c>
      <c r="K15" s="936" t="str">
        <f t="shared" si="4"/>
        <v/>
      </c>
      <c r="L15" s="937" t="str">
        <f>IFERROR(VLOOKUP($B15,'⑨2.目標と成果（PR）'!$B$6:$K$85,10,FALSE),"")</f>
        <v/>
      </c>
      <c r="M15" s="937" t="str">
        <f>IFERROR(VLOOKUP($B15,'⑨2.目標と成果（PR）'!$B$6:$K$85,11,FALSE),"")</f>
        <v/>
      </c>
      <c r="N15" s="936" t="str">
        <f t="shared" si="5"/>
        <v/>
      </c>
      <c r="O15" s="923"/>
      <c r="P15" s="924"/>
      <c r="W15" s="545"/>
      <c r="X15" s="139" t="s">
        <v>731</v>
      </c>
      <c r="Y15" s="322" t="s">
        <v>732</v>
      </c>
    </row>
    <row r="16" spans="1:25" ht="45" customHeight="1">
      <c r="B16" s="204" t="s">
        <v>698</v>
      </c>
      <c r="C16" s="891" t="str">
        <f>IFERROR(VLOOKUP($B16,'⑨2.目標と成果（PR）'!$B$6:$K$85,2,FALSE),"")</f>
        <v/>
      </c>
      <c r="D16" s="938" t="str">
        <f>IFERROR(VLOOKUP($B16,'⑨2.目標と成果（PR）'!$B$6:$K$85,3,FALSE),"")</f>
        <v/>
      </c>
      <c r="E16" s="938" t="s">
        <v>698</v>
      </c>
      <c r="F16" s="929" t="str">
        <f>IFERROR(VLOOKUP($B16,'⑨2.目標と成果（PR）'!$B$6:$K$85,6,FALSE),"")</f>
        <v/>
      </c>
      <c r="G16" s="929" t="str">
        <f>IFERROR(VLOOKUP($B16,'⑨2.目標と成果（PR）'!$B$6:$K$85,7,FALSE),"")</f>
        <v/>
      </c>
      <c r="H16" s="930" t="str">
        <f t="shared" si="3"/>
        <v/>
      </c>
      <c r="I16" s="931" t="str">
        <f>IFERROR(VLOOKUP($B16,'⑨2.目標と成果（PR）'!$B$6:$K$85,8,FALSE),"")</f>
        <v/>
      </c>
      <c r="J16" s="931" t="str">
        <f>IFERROR(VLOOKUP($B16,'⑨2.目標と成果（PR）'!$B$6:$K$85,9,FALSE),"")</f>
        <v/>
      </c>
      <c r="K16" s="930" t="str">
        <f t="shared" si="4"/>
        <v/>
      </c>
      <c r="L16" s="931" t="str">
        <f>IFERROR(VLOOKUP($B16,'⑨2.目標と成果（PR）'!$B$6:$K$85,10,FALSE),"")</f>
        <v/>
      </c>
      <c r="M16" s="931" t="str">
        <f>IFERROR(VLOOKUP($B16,'⑨2.目標と成果（PR）'!$B$6:$K$85,11,FALSE),"")</f>
        <v/>
      </c>
      <c r="N16" s="930" t="str">
        <f t="shared" si="5"/>
        <v/>
      </c>
      <c r="O16" s="921"/>
      <c r="P16" s="922"/>
      <c r="W16" s="545"/>
      <c r="X16" s="139" t="s">
        <v>733</v>
      </c>
      <c r="Y16" s="139" t="s">
        <v>734</v>
      </c>
    </row>
    <row r="17" spans="1:25" ht="45" customHeight="1">
      <c r="B17" s="204" t="s">
        <v>698</v>
      </c>
      <c r="C17" s="897" t="str">
        <f>IFERROR(VLOOKUP($B17,'⑨2.目標と成果（PR）'!$B$6:$K$85,2,FALSE),"")</f>
        <v/>
      </c>
      <c r="D17" s="928" t="str">
        <f>IFERROR(VLOOKUP($B17,'⑨2.目標と成果（PR）'!$B$6:$K$85,3,FALSE),"")</f>
        <v/>
      </c>
      <c r="E17" s="928" t="s">
        <v>698</v>
      </c>
      <c r="F17" s="932" t="str">
        <f>IFERROR(VLOOKUP($B17,'⑨2.目標と成果（PR）'!$B$6:$K$85,6,FALSE),"")</f>
        <v/>
      </c>
      <c r="G17" s="932" t="str">
        <f>IFERROR(VLOOKUP($B17,'⑨2.目標と成果（PR）'!$B$6:$K$85,7,FALSE),"")</f>
        <v/>
      </c>
      <c r="H17" s="933" t="str">
        <f t="shared" si="3"/>
        <v/>
      </c>
      <c r="I17" s="338" t="str">
        <f>IFERROR(VLOOKUP($B17,'⑨2.目標と成果（PR）'!$B$6:$K$85,8,FALSE),"")</f>
        <v/>
      </c>
      <c r="J17" s="338" t="str">
        <f>IFERROR(VLOOKUP($B17,'⑨2.目標と成果（PR）'!$B$6:$K$85,9,FALSE),"")</f>
        <v/>
      </c>
      <c r="K17" s="933" t="str">
        <f t="shared" si="4"/>
        <v/>
      </c>
      <c r="L17" s="338" t="str">
        <f>IFERROR(VLOOKUP($B17,'⑨2.目標と成果（PR）'!$B$6:$K$85,10,FALSE),"")</f>
        <v/>
      </c>
      <c r="M17" s="338" t="str">
        <f>IFERROR(VLOOKUP($B17,'⑨2.目標と成果（PR）'!$B$6:$K$85,11,FALSE),"")</f>
        <v/>
      </c>
      <c r="N17" s="933" t="str">
        <f t="shared" si="5"/>
        <v/>
      </c>
      <c r="O17" s="921"/>
      <c r="P17" s="922"/>
      <c r="W17" s="545"/>
      <c r="X17" s="139" t="s">
        <v>735</v>
      </c>
      <c r="Y17" s="322" t="s">
        <v>736</v>
      </c>
    </row>
    <row r="18" spans="1:25" ht="45" customHeight="1">
      <c r="B18" s="204" t="s">
        <v>698</v>
      </c>
      <c r="C18" s="897" t="str">
        <f>IFERROR(VLOOKUP($B18,'⑨2.目標と成果（PR）'!$B$6:$K$85,2,FALSE),"")</f>
        <v/>
      </c>
      <c r="D18" s="928" t="str">
        <f>IFERROR(VLOOKUP($B18,'⑨2.目標と成果（PR）'!$B$6:$K$85,3,FALSE),"")</f>
        <v/>
      </c>
      <c r="E18" s="928" t="s">
        <v>698</v>
      </c>
      <c r="F18" s="932" t="str">
        <f>IFERROR(VLOOKUP($B18,'⑨2.目標と成果（PR）'!$B$6:$K$85,6,FALSE),"")</f>
        <v/>
      </c>
      <c r="G18" s="932" t="str">
        <f>IFERROR(VLOOKUP($B18,'⑨2.目標と成果（PR）'!$B$6:$K$85,7,FALSE),"")</f>
        <v/>
      </c>
      <c r="H18" s="933" t="str">
        <f t="shared" si="3"/>
        <v/>
      </c>
      <c r="I18" s="338" t="str">
        <f>IFERROR(VLOOKUP($B18,'⑨2.目標と成果（PR）'!$B$6:$K$85,8,FALSE),"")</f>
        <v/>
      </c>
      <c r="J18" s="338" t="str">
        <f>IFERROR(VLOOKUP($B18,'⑨2.目標と成果（PR）'!$B$6:$K$85,9,FALSE),"")</f>
        <v/>
      </c>
      <c r="K18" s="933" t="str">
        <f t="shared" si="4"/>
        <v/>
      </c>
      <c r="L18" s="338" t="str">
        <f>IFERROR(VLOOKUP($B18,'⑨2.目標と成果（PR）'!$B$6:$K$85,10,FALSE),"")</f>
        <v/>
      </c>
      <c r="M18" s="338" t="str">
        <f>IFERROR(VLOOKUP($B18,'⑨2.目標と成果（PR）'!$B$6:$K$85,11,FALSE),"")</f>
        <v/>
      </c>
      <c r="N18" s="933" t="str">
        <f t="shared" si="5"/>
        <v/>
      </c>
      <c r="O18" s="921"/>
      <c r="P18" s="922"/>
      <c r="W18" s="545"/>
      <c r="X18" s="139" t="s">
        <v>737</v>
      </c>
      <c r="Y18" s="322" t="s">
        <v>738</v>
      </c>
    </row>
    <row r="19" spans="1:25" ht="45" customHeight="1">
      <c r="B19" s="204" t="s">
        <v>698</v>
      </c>
      <c r="C19" s="897" t="str">
        <f>IFERROR(VLOOKUP($B19,'⑨2.目標と成果（PR）'!$B$6:$K$85,2,FALSE),"")</f>
        <v/>
      </c>
      <c r="D19" s="928" t="str">
        <f>IFERROR(VLOOKUP($B19,'⑨2.目標と成果（PR）'!$B$6:$K$85,3,FALSE),"")</f>
        <v/>
      </c>
      <c r="E19" s="928" t="s">
        <v>698</v>
      </c>
      <c r="F19" s="932" t="str">
        <f>IFERROR(VLOOKUP($B19,'⑨2.目標と成果（PR）'!$B$6:$K$85,6,FALSE),"")</f>
        <v/>
      </c>
      <c r="G19" s="932" t="str">
        <f>IFERROR(VLOOKUP($B19,'⑨2.目標と成果（PR）'!$B$6:$K$85,7,FALSE),"")</f>
        <v/>
      </c>
      <c r="H19" s="933" t="str">
        <f t="shared" si="3"/>
        <v/>
      </c>
      <c r="I19" s="338" t="str">
        <f>IFERROR(VLOOKUP($B19,'⑨2.目標と成果（PR）'!$B$6:$K$85,8,FALSE),"")</f>
        <v/>
      </c>
      <c r="J19" s="338" t="str">
        <f>IFERROR(VLOOKUP($B19,'⑨2.目標と成果（PR）'!$B$6:$K$85,9,FALSE),"")</f>
        <v/>
      </c>
      <c r="K19" s="933" t="str">
        <f t="shared" si="4"/>
        <v/>
      </c>
      <c r="L19" s="338" t="str">
        <f>IFERROR(VLOOKUP($B19,'⑨2.目標と成果（PR）'!$B$6:$K$85,10,FALSE),"")</f>
        <v/>
      </c>
      <c r="M19" s="338" t="str">
        <f>IFERROR(VLOOKUP($B19,'⑨2.目標と成果（PR）'!$B$6:$K$85,11,FALSE),"")</f>
        <v/>
      </c>
      <c r="N19" s="933" t="str">
        <f t="shared" si="5"/>
        <v/>
      </c>
      <c r="O19" s="921"/>
      <c r="P19" s="922"/>
      <c r="W19" s="545"/>
      <c r="X19" s="139" t="s">
        <v>739</v>
      </c>
      <c r="Y19" s="139" t="s">
        <v>740</v>
      </c>
    </row>
    <row r="20" spans="1:25" ht="45" customHeight="1">
      <c r="B20" s="204" t="s">
        <v>698</v>
      </c>
      <c r="C20" s="897" t="str">
        <f>IFERROR(VLOOKUP($B20,'⑨2.目標と成果（PR）'!$B$6:$K$85,2,FALSE),"")</f>
        <v/>
      </c>
      <c r="D20" s="928" t="str">
        <f>IFERROR(VLOOKUP($B20,'⑨2.目標と成果（PR）'!$B$6:$K$85,3,FALSE),"")</f>
        <v/>
      </c>
      <c r="E20" s="928" t="s">
        <v>698</v>
      </c>
      <c r="F20" s="932" t="str">
        <f>IFERROR(VLOOKUP($B20,'⑨2.目標と成果（PR）'!$B$6:$K$85,6,FALSE),"")</f>
        <v/>
      </c>
      <c r="G20" s="932" t="str">
        <f>IFERROR(VLOOKUP($B20,'⑨2.目標と成果（PR）'!$B$6:$K$85,7,FALSE),"")</f>
        <v/>
      </c>
      <c r="H20" s="933" t="str">
        <f t="shared" si="3"/>
        <v/>
      </c>
      <c r="I20" s="338" t="str">
        <f>IFERROR(VLOOKUP($B20,'⑨2.目標と成果（PR）'!$B$6:$K$85,8,FALSE),"")</f>
        <v/>
      </c>
      <c r="J20" s="338" t="str">
        <f>IFERROR(VLOOKUP($B20,'⑨2.目標と成果（PR）'!$B$6:$K$85,9,FALSE),"")</f>
        <v/>
      </c>
      <c r="K20" s="933" t="str">
        <f t="shared" si="4"/>
        <v/>
      </c>
      <c r="L20" s="338" t="str">
        <f>IFERROR(VLOOKUP($B20,'⑨2.目標と成果（PR）'!$B$6:$K$85,10,FALSE),"")</f>
        <v/>
      </c>
      <c r="M20" s="338" t="str">
        <f>IFERROR(VLOOKUP($B20,'⑨2.目標と成果（PR）'!$B$6:$K$85,11,FALSE),"")</f>
        <v/>
      </c>
      <c r="N20" s="933" t="str">
        <f t="shared" si="5"/>
        <v/>
      </c>
      <c r="O20" s="921"/>
      <c r="P20" s="922"/>
      <c r="W20" s="545"/>
      <c r="X20" s="139" t="s">
        <v>741</v>
      </c>
      <c r="Y20" s="139" t="s">
        <v>742</v>
      </c>
    </row>
    <row r="21" spans="1:25" ht="45" customHeight="1">
      <c r="B21" s="204" t="s">
        <v>698</v>
      </c>
      <c r="C21" s="897" t="str">
        <f>IFERROR(VLOOKUP($B21,'⑨2.目標と成果（PR）'!$B$6:$K$85,2,FALSE),"")</f>
        <v/>
      </c>
      <c r="D21" s="928" t="str">
        <f>IFERROR(VLOOKUP($B21,'⑨2.目標と成果（PR）'!$B$6:$K$85,3,FALSE),"")</f>
        <v/>
      </c>
      <c r="E21" s="928" t="s">
        <v>698</v>
      </c>
      <c r="F21" s="932" t="str">
        <f>IFERROR(VLOOKUP($B21,'⑨2.目標と成果（PR）'!$B$6:$K$85,6,FALSE),"")</f>
        <v/>
      </c>
      <c r="G21" s="932" t="str">
        <f>IFERROR(VLOOKUP($B21,'⑨2.目標と成果（PR）'!$B$6:$K$85,7,FALSE),"")</f>
        <v/>
      </c>
      <c r="H21" s="933" t="str">
        <f t="shared" si="3"/>
        <v/>
      </c>
      <c r="I21" s="338" t="str">
        <f>IFERROR(VLOOKUP($B21,'⑨2.目標と成果（PR）'!$B$6:$K$85,8,FALSE),"")</f>
        <v/>
      </c>
      <c r="J21" s="338" t="str">
        <f>IFERROR(VLOOKUP($B21,'⑨2.目標と成果（PR）'!$B$6:$K$85,9,FALSE),"")</f>
        <v/>
      </c>
      <c r="K21" s="933" t="str">
        <f t="shared" si="4"/>
        <v/>
      </c>
      <c r="L21" s="338" t="str">
        <f>IFERROR(VLOOKUP($B21,'⑨2.目標と成果（PR）'!$B$6:$K$85,10,FALSE),"")</f>
        <v/>
      </c>
      <c r="M21" s="338" t="str">
        <f>IFERROR(VLOOKUP($B21,'⑨2.目標と成果（PR）'!$B$6:$K$85,11,FALSE),"")</f>
        <v/>
      </c>
      <c r="N21" s="933" t="str">
        <f t="shared" si="5"/>
        <v/>
      </c>
      <c r="O21" s="921"/>
      <c r="P21" s="922"/>
      <c r="W21" s="545"/>
      <c r="X21" s="139" t="s">
        <v>743</v>
      </c>
      <c r="Y21" s="139" t="s">
        <v>744</v>
      </c>
    </row>
    <row r="22" spans="1:25" ht="45" customHeight="1">
      <c r="B22" s="204" t="s">
        <v>698</v>
      </c>
      <c r="C22" s="897" t="str">
        <f>IFERROR(VLOOKUP($B22,'⑨2.目標と成果（PR）'!$B$6:$K$85,2,FALSE),"")</f>
        <v/>
      </c>
      <c r="D22" s="928" t="str">
        <f>IFERROR(VLOOKUP($B22,'⑨2.目標と成果（PR）'!$B$6:$K$85,3,FALSE),"")</f>
        <v/>
      </c>
      <c r="E22" s="928" t="s">
        <v>698</v>
      </c>
      <c r="F22" s="932" t="str">
        <f>IFERROR(VLOOKUP($B22,'⑨2.目標と成果（PR）'!$B$6:$K$85,6,FALSE),"")</f>
        <v/>
      </c>
      <c r="G22" s="932" t="str">
        <f>IFERROR(VLOOKUP($B22,'⑨2.目標と成果（PR）'!$B$6:$K$85,7,FALSE),"")</f>
        <v/>
      </c>
      <c r="H22" s="933" t="str">
        <f t="shared" si="3"/>
        <v/>
      </c>
      <c r="I22" s="338" t="str">
        <f>IFERROR(VLOOKUP($B22,'⑨2.目標と成果（PR）'!$B$6:$K$85,8,FALSE),"")</f>
        <v/>
      </c>
      <c r="J22" s="338" t="str">
        <f>IFERROR(VLOOKUP($B22,'⑨2.目標と成果（PR）'!$B$6:$K$85,9,FALSE),"")</f>
        <v/>
      </c>
      <c r="K22" s="933" t="str">
        <f t="shared" si="4"/>
        <v/>
      </c>
      <c r="L22" s="338" t="str">
        <f>IFERROR(VLOOKUP($B22,'⑨2.目標と成果（PR）'!$B$6:$K$85,10,FALSE),"")</f>
        <v/>
      </c>
      <c r="M22" s="338" t="str">
        <f>IFERROR(VLOOKUP($B22,'⑨2.目標と成果（PR）'!$B$6:$K$85,11,FALSE),"")</f>
        <v/>
      </c>
      <c r="N22" s="933" t="str">
        <f t="shared" si="5"/>
        <v/>
      </c>
      <c r="O22" s="921"/>
      <c r="P22" s="922"/>
      <c r="W22" s="545"/>
      <c r="X22" s="139" t="s">
        <v>745</v>
      </c>
      <c r="Y22" s="139" t="s">
        <v>746</v>
      </c>
    </row>
    <row r="23" spans="1:25" ht="45" customHeight="1">
      <c r="B23" s="204" t="s">
        <v>698</v>
      </c>
      <c r="C23" s="897" t="str">
        <f>IFERROR(VLOOKUP($B23,'⑨2.目標と成果（PR）'!$B$6:$K$85,2,FALSE),"")</f>
        <v/>
      </c>
      <c r="D23" s="928" t="str">
        <f>IFERROR(VLOOKUP($B23,'⑨2.目標と成果（PR）'!$B$6:$K$85,3,FALSE),"")</f>
        <v/>
      </c>
      <c r="E23" s="928" t="s">
        <v>698</v>
      </c>
      <c r="F23" s="932" t="str">
        <f>IFERROR(VLOOKUP($B23,'⑨2.目標と成果（PR）'!$B$6:$K$85,6,FALSE),"")</f>
        <v/>
      </c>
      <c r="G23" s="932" t="str">
        <f>IFERROR(VLOOKUP($B23,'⑨2.目標と成果（PR）'!$B$6:$K$85,7,FALSE),"")</f>
        <v/>
      </c>
      <c r="H23" s="933" t="str">
        <f t="shared" si="3"/>
        <v/>
      </c>
      <c r="I23" s="338" t="str">
        <f>IFERROR(VLOOKUP($B23,'⑨2.目標と成果（PR）'!$B$6:$K$85,8,FALSE),"")</f>
        <v/>
      </c>
      <c r="J23" s="338" t="str">
        <f>IFERROR(VLOOKUP($B23,'⑨2.目標と成果（PR）'!$B$6:$K$85,9,FALSE),"")</f>
        <v/>
      </c>
      <c r="K23" s="933" t="str">
        <f t="shared" si="4"/>
        <v/>
      </c>
      <c r="L23" s="338" t="str">
        <f>IFERROR(VLOOKUP($B23,'⑨2.目標と成果（PR）'!$B$6:$K$85,10,FALSE),"")</f>
        <v/>
      </c>
      <c r="M23" s="338" t="str">
        <f>IFERROR(VLOOKUP($B23,'⑨2.目標と成果（PR）'!$B$6:$K$85,11,FALSE),"")</f>
        <v/>
      </c>
      <c r="N23" s="933" t="str">
        <f t="shared" si="5"/>
        <v/>
      </c>
      <c r="O23" s="921"/>
      <c r="P23" s="922"/>
      <c r="W23" s="545"/>
      <c r="X23" s="139" t="s">
        <v>747</v>
      </c>
      <c r="Y23" s="139" t="s">
        <v>748</v>
      </c>
    </row>
    <row r="24" spans="1:25" ht="45" customHeight="1">
      <c r="B24" s="204" t="s">
        <v>698</v>
      </c>
      <c r="C24" s="897" t="str">
        <f>IFERROR(VLOOKUP($B24,'⑨2.目標と成果（PR）'!$B$6:$K$85,2,FALSE),"")</f>
        <v/>
      </c>
      <c r="D24" s="928" t="str">
        <f>IFERROR(VLOOKUP($B24,'⑨2.目標と成果（PR）'!$B$6:$K$85,3,FALSE),"")</f>
        <v/>
      </c>
      <c r="E24" s="928" t="s">
        <v>698</v>
      </c>
      <c r="F24" s="932" t="str">
        <f>IFERROR(VLOOKUP($B24,'⑨2.目標と成果（PR）'!$B$6:$K$85,6,FALSE),"")</f>
        <v/>
      </c>
      <c r="G24" s="932" t="str">
        <f>IFERROR(VLOOKUP($B24,'⑨2.目標と成果（PR）'!$B$6:$K$85,7,FALSE),"")</f>
        <v/>
      </c>
      <c r="H24" s="933" t="str">
        <f t="shared" si="3"/>
        <v/>
      </c>
      <c r="I24" s="338" t="str">
        <f>IFERROR(VLOOKUP($B24,'⑨2.目標と成果（PR）'!$B$6:$K$85,8,FALSE),"")</f>
        <v/>
      </c>
      <c r="J24" s="338" t="str">
        <f>IFERROR(VLOOKUP($B24,'⑨2.目標と成果（PR）'!$B$6:$K$85,9,FALSE),"")</f>
        <v/>
      </c>
      <c r="K24" s="933" t="str">
        <f t="shared" si="4"/>
        <v/>
      </c>
      <c r="L24" s="338" t="str">
        <f>IFERROR(VLOOKUP($B24,'⑨2.目標と成果（PR）'!$B$6:$K$85,10,FALSE),"")</f>
        <v/>
      </c>
      <c r="M24" s="338" t="str">
        <f>IFERROR(VLOOKUP($B24,'⑨2.目標と成果（PR）'!$B$6:$K$85,11,FALSE),"")</f>
        <v/>
      </c>
      <c r="N24" s="933" t="str">
        <f t="shared" si="5"/>
        <v/>
      </c>
      <c r="O24" s="921"/>
      <c r="P24" s="922"/>
      <c r="W24" s="545"/>
      <c r="X24" s="139" t="s">
        <v>749</v>
      </c>
      <c r="Y24" s="139" t="s">
        <v>750</v>
      </c>
    </row>
    <row r="25" spans="1:25" ht="45" customHeight="1" thickBot="1">
      <c r="A25" s="138"/>
      <c r="B25" s="202" t="s">
        <v>698</v>
      </c>
      <c r="C25" s="902" t="str">
        <f>IFERROR(VLOOKUP($B25,'⑨2.目標と成果（PR）'!$B$6:$K$85,2,FALSE),"")</f>
        <v/>
      </c>
      <c r="D25" s="934" t="str">
        <f>IFERROR(VLOOKUP($B25,'⑨2.目標と成果（PR）'!$B$6:$K$85,3,FALSE),"")</f>
        <v/>
      </c>
      <c r="E25" s="934" t="s">
        <v>698</v>
      </c>
      <c r="F25" s="935" t="str">
        <f>IFERROR(VLOOKUP($B25,'⑨2.目標と成果（PR）'!$B$6:$K$85,6,FALSE),"")</f>
        <v/>
      </c>
      <c r="G25" s="935" t="str">
        <f>IFERROR(VLOOKUP($B25,'⑨2.目標と成果（PR）'!$B$6:$K$85,7,FALSE),"")</f>
        <v/>
      </c>
      <c r="H25" s="936" t="str">
        <f t="shared" si="3"/>
        <v/>
      </c>
      <c r="I25" s="937" t="str">
        <f>IFERROR(VLOOKUP($B25,'⑨2.目標と成果（PR）'!$B$6:$K$85,8,FALSE),"")</f>
        <v/>
      </c>
      <c r="J25" s="937" t="str">
        <f>IFERROR(VLOOKUP($B25,'⑨2.目標と成果（PR）'!$B$6:$K$85,9,FALSE),"")</f>
        <v/>
      </c>
      <c r="K25" s="936" t="str">
        <f t="shared" si="4"/>
        <v/>
      </c>
      <c r="L25" s="937" t="str">
        <f>IFERROR(VLOOKUP($B25,'⑨2.目標と成果（PR）'!$B$6:$K$85,10,FALSE),"")</f>
        <v/>
      </c>
      <c r="M25" s="937" t="str">
        <f>IFERROR(VLOOKUP($B25,'⑨2.目標と成果（PR）'!$B$6:$K$85,11,FALSE),"")</f>
        <v/>
      </c>
      <c r="N25" s="936" t="str">
        <f t="shared" si="5"/>
        <v/>
      </c>
      <c r="O25" s="923"/>
      <c r="P25" s="924"/>
      <c r="W25" s="545"/>
      <c r="X25" s="139" t="s">
        <v>758</v>
      </c>
      <c r="Y25" s="139" t="s">
        <v>751</v>
      </c>
    </row>
    <row r="26" spans="1:25" ht="45" hidden="1" customHeight="1">
      <c r="B26" s="204" t="s">
        <v>698</v>
      </c>
      <c r="C26" s="897" t="str">
        <f>IFERROR(VLOOKUP($B26,'⑨2.目標と成果（PR）'!$B$6:$K$85,2,FALSE),"")</f>
        <v/>
      </c>
      <c r="D26" s="928" t="str">
        <f>IFERROR(VLOOKUP($B26,'⑨2.目標と成果（PR）'!$B$6:$K$85,3,FALSE),"")</f>
        <v/>
      </c>
      <c r="E26" s="928" t="s">
        <v>698</v>
      </c>
      <c r="F26" s="929" t="str">
        <f>IFERROR(VLOOKUP($B26,'⑨2.目標と成果（PR）'!$B$6:$K$85,6,FALSE),"")</f>
        <v/>
      </c>
      <c r="G26" s="929" t="str">
        <f>IFERROR(VLOOKUP($B26,'⑨2.目標と成果（PR）'!$B$6:$K$85,7,FALSE),"")</f>
        <v/>
      </c>
      <c r="H26" s="930" t="str">
        <f t="shared" si="3"/>
        <v/>
      </c>
      <c r="I26" s="931" t="str">
        <f>IFERROR(VLOOKUP($B26,'⑨2.目標と成果（PR）'!$B$6:$K$85,8,FALSE),"")</f>
        <v/>
      </c>
      <c r="J26" s="931" t="str">
        <f>IFERROR(VLOOKUP($B26,'⑨2.目標と成果（PR）'!$B$6:$K$85,9,FALSE),"")</f>
        <v/>
      </c>
      <c r="K26" s="930" t="str">
        <f t="shared" si="4"/>
        <v/>
      </c>
      <c r="L26" s="931" t="str">
        <f>IFERROR(VLOOKUP($B26,'⑨2.目標と成果（PR）'!$B$6:$K$85,10,FALSE),"")</f>
        <v/>
      </c>
      <c r="M26" s="931" t="str">
        <f>IFERROR(VLOOKUP($B26,'⑨2.目標と成果（PR）'!$B$6:$K$85,11,FALSE),"")</f>
        <v/>
      </c>
      <c r="N26" s="930" t="str">
        <f t="shared" si="5"/>
        <v/>
      </c>
      <c r="O26" s="921"/>
      <c r="P26" s="922"/>
      <c r="W26" s="545"/>
      <c r="X26" s="139" t="s">
        <v>759</v>
      </c>
      <c r="Y26" s="139" t="s">
        <v>752</v>
      </c>
    </row>
    <row r="27" spans="1:25" ht="45" hidden="1" customHeight="1">
      <c r="B27" s="204" t="s">
        <v>698</v>
      </c>
      <c r="C27" s="897" t="str">
        <f>IFERROR(VLOOKUP($B27,'⑨2.目標と成果（PR）'!$B$6:$K$85,2,FALSE),"")</f>
        <v/>
      </c>
      <c r="D27" s="928" t="str">
        <f>IFERROR(VLOOKUP($B27,'⑨2.目標と成果（PR）'!$B$6:$K$85,3,FALSE),"")</f>
        <v/>
      </c>
      <c r="E27" s="928" t="s">
        <v>698</v>
      </c>
      <c r="F27" s="932" t="str">
        <f>IFERROR(VLOOKUP($B27,'⑨2.目標と成果（PR）'!$B$6:$K$85,6,FALSE),"")</f>
        <v/>
      </c>
      <c r="G27" s="932" t="str">
        <f>IFERROR(VLOOKUP($B27,'⑨2.目標と成果（PR）'!$B$6:$K$85,7,FALSE),"")</f>
        <v/>
      </c>
      <c r="H27" s="933" t="str">
        <f t="shared" si="3"/>
        <v/>
      </c>
      <c r="I27" s="338" t="str">
        <f>IFERROR(VLOOKUP($B27,'⑨2.目標と成果（PR）'!$B$6:$K$85,8,FALSE),"")</f>
        <v/>
      </c>
      <c r="J27" s="338" t="str">
        <f>IFERROR(VLOOKUP($B27,'⑨2.目標と成果（PR）'!$B$6:$K$85,9,FALSE),"")</f>
        <v/>
      </c>
      <c r="K27" s="933" t="str">
        <f t="shared" si="4"/>
        <v/>
      </c>
      <c r="L27" s="338" t="str">
        <f>IFERROR(VLOOKUP($B27,'⑨2.目標と成果（PR）'!$B$6:$K$85,10,FALSE),"")</f>
        <v/>
      </c>
      <c r="M27" s="338" t="str">
        <f>IFERROR(VLOOKUP($B27,'⑨2.目標と成果（PR）'!$B$6:$K$85,11,FALSE),"")</f>
        <v/>
      </c>
      <c r="N27" s="933" t="str">
        <f t="shared" si="5"/>
        <v/>
      </c>
      <c r="O27" s="921"/>
      <c r="P27" s="922"/>
      <c r="W27" s="545"/>
      <c r="X27" s="139" t="s">
        <v>760</v>
      </c>
      <c r="Y27" s="139" t="s">
        <v>753</v>
      </c>
    </row>
    <row r="28" spans="1:25" ht="45" hidden="1" customHeight="1">
      <c r="B28" s="204" t="s">
        <v>698</v>
      </c>
      <c r="C28" s="897" t="str">
        <f>IFERROR(VLOOKUP($B28,'⑨2.目標と成果（PR）'!$B$6:$K$85,2,FALSE),"")</f>
        <v/>
      </c>
      <c r="D28" s="928" t="str">
        <f>IFERROR(VLOOKUP($B28,'⑨2.目標と成果（PR）'!$B$6:$K$85,3,FALSE),"")</f>
        <v/>
      </c>
      <c r="E28" s="928" t="s">
        <v>698</v>
      </c>
      <c r="F28" s="932" t="str">
        <f>IFERROR(VLOOKUP($B28,'⑨2.目標と成果（PR）'!$B$6:$K$85,6,FALSE),"")</f>
        <v/>
      </c>
      <c r="G28" s="932" t="str">
        <f>IFERROR(VLOOKUP($B28,'⑨2.目標と成果（PR）'!$B$6:$K$85,7,FALSE),"")</f>
        <v/>
      </c>
      <c r="H28" s="933" t="str">
        <f t="shared" si="3"/>
        <v/>
      </c>
      <c r="I28" s="338" t="str">
        <f>IFERROR(VLOOKUP($B28,'⑨2.目標と成果（PR）'!$B$6:$K$85,8,FALSE),"")</f>
        <v/>
      </c>
      <c r="J28" s="338" t="str">
        <f>IFERROR(VLOOKUP($B28,'⑨2.目標と成果（PR）'!$B$6:$K$85,9,FALSE),"")</f>
        <v/>
      </c>
      <c r="K28" s="933" t="str">
        <f t="shared" si="4"/>
        <v/>
      </c>
      <c r="L28" s="338" t="str">
        <f>IFERROR(VLOOKUP($B28,'⑨2.目標と成果（PR）'!$B$6:$K$85,10,FALSE),"")</f>
        <v/>
      </c>
      <c r="M28" s="338" t="str">
        <f>IFERROR(VLOOKUP($B28,'⑨2.目標と成果（PR）'!$B$6:$K$85,11,FALSE),"")</f>
        <v/>
      </c>
      <c r="N28" s="933" t="str">
        <f t="shared" si="5"/>
        <v/>
      </c>
      <c r="O28" s="921"/>
      <c r="P28" s="922"/>
      <c r="W28" s="545"/>
      <c r="X28" s="139" t="s">
        <v>761</v>
      </c>
      <c r="Y28" s="322" t="s">
        <v>754</v>
      </c>
    </row>
    <row r="29" spans="1:25" ht="45" hidden="1" customHeight="1">
      <c r="B29" s="204" t="s">
        <v>698</v>
      </c>
      <c r="C29" s="897" t="str">
        <f>IFERROR(VLOOKUP($B29,'⑨2.目標と成果（PR）'!$B$6:$K$85,2,FALSE),"")</f>
        <v/>
      </c>
      <c r="D29" s="928" t="str">
        <f>IFERROR(VLOOKUP($B29,'⑨2.目標と成果（PR）'!$B$6:$K$85,3,FALSE),"")</f>
        <v/>
      </c>
      <c r="E29" s="928" t="s">
        <v>698</v>
      </c>
      <c r="F29" s="932" t="str">
        <f>IFERROR(VLOOKUP($B29,'⑨2.目標と成果（PR）'!$B$6:$K$85,6,FALSE),"")</f>
        <v/>
      </c>
      <c r="G29" s="932" t="str">
        <f>IFERROR(VLOOKUP($B29,'⑨2.目標と成果（PR）'!$B$6:$K$85,7,FALSE),"")</f>
        <v/>
      </c>
      <c r="H29" s="933" t="str">
        <f t="shared" si="3"/>
        <v/>
      </c>
      <c r="I29" s="338" t="str">
        <f>IFERROR(VLOOKUP($B29,'⑨2.目標と成果（PR）'!$B$6:$K$85,8,FALSE),"")</f>
        <v/>
      </c>
      <c r="J29" s="338" t="str">
        <f>IFERROR(VLOOKUP($B29,'⑨2.目標と成果（PR）'!$B$6:$K$85,9,FALSE),"")</f>
        <v/>
      </c>
      <c r="K29" s="933" t="str">
        <f t="shared" si="4"/>
        <v/>
      </c>
      <c r="L29" s="338" t="str">
        <f>IFERROR(VLOOKUP($B29,'⑨2.目標と成果（PR）'!$B$6:$K$85,10,FALSE),"")</f>
        <v/>
      </c>
      <c r="M29" s="338" t="str">
        <f>IFERROR(VLOOKUP($B29,'⑨2.目標と成果（PR）'!$B$6:$K$85,11,FALSE),"")</f>
        <v/>
      </c>
      <c r="N29" s="933" t="str">
        <f t="shared" si="5"/>
        <v/>
      </c>
      <c r="O29" s="921"/>
      <c r="P29" s="922"/>
      <c r="W29" s="545"/>
      <c r="X29" s="139" t="s">
        <v>762</v>
      </c>
      <c r="Y29" s="139" t="s">
        <v>755</v>
      </c>
    </row>
    <row r="30" spans="1:25" ht="45" hidden="1" customHeight="1">
      <c r="B30" s="204" t="s">
        <v>698</v>
      </c>
      <c r="C30" s="897" t="str">
        <f>IFERROR(VLOOKUP($B30,'⑨2.目標と成果（PR）'!$B$6:$K$85,2,FALSE),"")</f>
        <v/>
      </c>
      <c r="D30" s="928" t="str">
        <f>IFERROR(VLOOKUP($B30,'⑨2.目標と成果（PR）'!$B$6:$K$85,3,FALSE),"")</f>
        <v/>
      </c>
      <c r="E30" s="928" t="s">
        <v>698</v>
      </c>
      <c r="F30" s="932" t="str">
        <f>IFERROR(VLOOKUP($B30,'⑨2.目標と成果（PR）'!$B$6:$K$85,6,FALSE),"")</f>
        <v/>
      </c>
      <c r="G30" s="932" t="str">
        <f>IFERROR(VLOOKUP($B30,'⑨2.目標と成果（PR）'!$B$6:$K$85,7,FALSE),"")</f>
        <v/>
      </c>
      <c r="H30" s="933" t="str">
        <f t="shared" si="3"/>
        <v/>
      </c>
      <c r="I30" s="338" t="str">
        <f>IFERROR(VLOOKUP($B30,'⑨2.目標と成果（PR）'!$B$6:$K$85,8,FALSE),"")</f>
        <v/>
      </c>
      <c r="J30" s="338" t="str">
        <f>IFERROR(VLOOKUP($B30,'⑨2.目標と成果（PR）'!$B$6:$K$85,9,FALSE),"")</f>
        <v/>
      </c>
      <c r="K30" s="933" t="str">
        <f t="shared" si="4"/>
        <v/>
      </c>
      <c r="L30" s="338" t="str">
        <f>IFERROR(VLOOKUP($B30,'⑨2.目標と成果（PR）'!$B$6:$K$85,10,FALSE),"")</f>
        <v/>
      </c>
      <c r="M30" s="338" t="str">
        <f>IFERROR(VLOOKUP($B30,'⑨2.目標と成果（PR）'!$B$6:$K$85,11,FALSE),"")</f>
        <v/>
      </c>
      <c r="N30" s="933" t="str">
        <f t="shared" si="5"/>
        <v/>
      </c>
      <c r="O30" s="921"/>
      <c r="P30" s="922"/>
      <c r="W30" s="545"/>
      <c r="X30" s="139" t="s">
        <v>763</v>
      </c>
      <c r="Y30" s="139" t="s">
        <v>756</v>
      </c>
    </row>
    <row r="31" spans="1:25" ht="45" hidden="1" customHeight="1">
      <c r="B31" s="204" t="s">
        <v>698</v>
      </c>
      <c r="C31" s="897" t="str">
        <f>IFERROR(VLOOKUP($B31,'⑨2.目標と成果（PR）'!$B$6:$K$85,2,FALSE),"")</f>
        <v/>
      </c>
      <c r="D31" s="928" t="str">
        <f>IFERROR(VLOOKUP($B31,'⑨2.目標と成果（PR）'!$B$6:$K$85,3,FALSE),"")</f>
        <v/>
      </c>
      <c r="E31" s="928" t="s">
        <v>698</v>
      </c>
      <c r="F31" s="932" t="str">
        <f>IFERROR(VLOOKUP($B31,'⑨2.目標と成果（PR）'!$B$6:$K$85,6,FALSE),"")</f>
        <v/>
      </c>
      <c r="G31" s="932" t="str">
        <f>IFERROR(VLOOKUP($B31,'⑨2.目標と成果（PR）'!$B$6:$K$85,7,FALSE),"")</f>
        <v/>
      </c>
      <c r="H31" s="933" t="str">
        <f t="shared" si="3"/>
        <v/>
      </c>
      <c r="I31" s="338" t="str">
        <f>IFERROR(VLOOKUP($B31,'⑨2.目標と成果（PR）'!$B$6:$K$85,8,FALSE),"")</f>
        <v/>
      </c>
      <c r="J31" s="338" t="str">
        <f>IFERROR(VLOOKUP($B31,'⑨2.目標と成果（PR）'!$B$6:$K$85,9,FALSE),"")</f>
        <v/>
      </c>
      <c r="K31" s="933" t="str">
        <f t="shared" si="4"/>
        <v/>
      </c>
      <c r="L31" s="338" t="str">
        <f>IFERROR(VLOOKUP($B31,'⑨2.目標と成果（PR）'!$B$6:$K$85,10,FALSE),"")</f>
        <v/>
      </c>
      <c r="M31" s="338" t="str">
        <f>IFERROR(VLOOKUP($B31,'⑨2.目標と成果（PR）'!$B$6:$K$85,11,FALSE),"")</f>
        <v/>
      </c>
      <c r="N31" s="933" t="str">
        <f t="shared" si="5"/>
        <v/>
      </c>
      <c r="O31" s="921"/>
      <c r="P31" s="922"/>
      <c r="W31" s="545"/>
      <c r="X31" s="139" t="s">
        <v>764</v>
      </c>
      <c r="Y31" s="139" t="s">
        <v>757</v>
      </c>
    </row>
    <row r="32" spans="1:25" ht="45" hidden="1" customHeight="1">
      <c r="B32" s="204" t="s">
        <v>698</v>
      </c>
      <c r="C32" s="897" t="str">
        <f>IFERROR(VLOOKUP($B32,'⑨2.目標と成果（PR）'!$B$6:$K$85,2,FALSE),"")</f>
        <v/>
      </c>
      <c r="D32" s="928" t="str">
        <f>IFERROR(VLOOKUP($B32,'⑨2.目標と成果（PR）'!$B$6:$K$85,3,FALSE),"")</f>
        <v/>
      </c>
      <c r="E32" s="928" t="s">
        <v>698</v>
      </c>
      <c r="F32" s="932" t="str">
        <f>IFERROR(VLOOKUP($B32,'⑨2.目標と成果（PR）'!$B$6:$K$85,6,FALSE),"")</f>
        <v/>
      </c>
      <c r="G32" s="932" t="str">
        <f>IFERROR(VLOOKUP($B32,'⑨2.目標と成果（PR）'!$B$6:$K$85,7,FALSE),"")</f>
        <v/>
      </c>
      <c r="H32" s="933" t="str">
        <f t="shared" si="3"/>
        <v/>
      </c>
      <c r="I32" s="338" t="str">
        <f>IFERROR(VLOOKUP($B32,'⑨2.目標と成果（PR）'!$B$6:$K$85,8,FALSE),"")</f>
        <v/>
      </c>
      <c r="J32" s="338" t="str">
        <f>IFERROR(VLOOKUP($B32,'⑨2.目標と成果（PR）'!$B$6:$K$85,9,FALSE),"")</f>
        <v/>
      </c>
      <c r="K32" s="933" t="str">
        <f t="shared" si="4"/>
        <v/>
      </c>
      <c r="L32" s="338" t="str">
        <f>IFERROR(VLOOKUP($B32,'⑨2.目標と成果（PR）'!$B$6:$K$85,10,FALSE),"")</f>
        <v/>
      </c>
      <c r="M32" s="338" t="str">
        <f>IFERROR(VLOOKUP($B32,'⑨2.目標と成果（PR）'!$B$6:$K$85,11,FALSE),"")</f>
        <v/>
      </c>
      <c r="N32" s="933" t="str">
        <f t="shared" si="5"/>
        <v/>
      </c>
      <c r="O32" s="921"/>
      <c r="P32" s="922"/>
      <c r="W32" s="545"/>
      <c r="X32" s="139" t="s">
        <v>765</v>
      </c>
      <c r="Y32" s="322" t="s">
        <v>223</v>
      </c>
    </row>
    <row r="33" spans="2:24" ht="45" hidden="1" customHeight="1">
      <c r="B33" s="204" t="s">
        <v>698</v>
      </c>
      <c r="C33" s="897" t="str">
        <f>IFERROR(VLOOKUP($B33,'⑨2.目標と成果（PR）'!$B$6:$K$85,2,FALSE),"")</f>
        <v/>
      </c>
      <c r="D33" s="928" t="str">
        <f>IFERROR(VLOOKUP($B33,'⑨2.目標と成果（PR）'!$B$6:$K$85,3,FALSE),"")</f>
        <v/>
      </c>
      <c r="E33" s="928" t="s">
        <v>698</v>
      </c>
      <c r="F33" s="932" t="str">
        <f>IFERROR(VLOOKUP($B33,'⑨2.目標と成果（PR）'!$B$6:$K$85,6,FALSE),"")</f>
        <v/>
      </c>
      <c r="G33" s="932" t="str">
        <f>IFERROR(VLOOKUP($B33,'⑨2.目標と成果（PR）'!$B$6:$K$85,7,FALSE),"")</f>
        <v/>
      </c>
      <c r="H33" s="933" t="str">
        <f t="shared" si="3"/>
        <v/>
      </c>
      <c r="I33" s="338" t="str">
        <f>IFERROR(VLOOKUP($B33,'⑨2.目標と成果（PR）'!$B$6:$K$85,8,FALSE),"")</f>
        <v/>
      </c>
      <c r="J33" s="338" t="str">
        <f>IFERROR(VLOOKUP($B33,'⑨2.目標と成果（PR）'!$B$6:$K$85,9,FALSE),"")</f>
        <v/>
      </c>
      <c r="K33" s="933" t="str">
        <f t="shared" si="4"/>
        <v/>
      </c>
      <c r="L33" s="338" t="str">
        <f>IFERROR(VLOOKUP($B33,'⑨2.目標と成果（PR）'!$B$6:$K$85,10,FALSE),"")</f>
        <v/>
      </c>
      <c r="M33" s="338" t="str">
        <f>IFERROR(VLOOKUP($B33,'⑨2.目標と成果（PR）'!$B$6:$K$85,11,FALSE),"")</f>
        <v/>
      </c>
      <c r="N33" s="933" t="str">
        <f t="shared" si="5"/>
        <v/>
      </c>
      <c r="O33" s="921"/>
      <c r="P33" s="922"/>
      <c r="W33" s="545"/>
      <c r="X33" s="139" t="s">
        <v>766</v>
      </c>
    </row>
    <row r="34" spans="2:24" ht="45" hidden="1" customHeight="1">
      <c r="B34" s="204" t="s">
        <v>698</v>
      </c>
      <c r="C34" s="897" t="str">
        <f>IFERROR(VLOOKUP($B34,'⑨2.目標と成果（PR）'!$B$6:$K$85,2,FALSE),"")</f>
        <v/>
      </c>
      <c r="D34" s="928" t="str">
        <f>IFERROR(VLOOKUP($B34,'⑨2.目標と成果（PR）'!$B$6:$K$85,3,FALSE),"")</f>
        <v/>
      </c>
      <c r="E34" s="928" t="s">
        <v>698</v>
      </c>
      <c r="F34" s="932" t="str">
        <f>IFERROR(VLOOKUP($B34,'⑨2.目標と成果（PR）'!$B$6:$K$85,6,FALSE),"")</f>
        <v/>
      </c>
      <c r="G34" s="932" t="str">
        <f>IFERROR(VLOOKUP($B34,'⑨2.目標と成果（PR）'!$B$6:$K$85,7,FALSE),"")</f>
        <v/>
      </c>
      <c r="H34" s="933" t="str">
        <f t="shared" si="3"/>
        <v/>
      </c>
      <c r="I34" s="338" t="str">
        <f>IFERROR(VLOOKUP($B34,'⑨2.目標と成果（PR）'!$B$6:$K$85,8,FALSE),"")</f>
        <v/>
      </c>
      <c r="J34" s="338" t="str">
        <f>IFERROR(VLOOKUP($B34,'⑨2.目標と成果（PR）'!$B$6:$K$85,9,FALSE),"")</f>
        <v/>
      </c>
      <c r="K34" s="933" t="str">
        <f t="shared" si="4"/>
        <v/>
      </c>
      <c r="L34" s="338" t="str">
        <f>IFERROR(VLOOKUP($B34,'⑨2.目標と成果（PR）'!$B$6:$K$85,10,FALSE),"")</f>
        <v/>
      </c>
      <c r="M34" s="338" t="str">
        <f>IFERROR(VLOOKUP($B34,'⑨2.目標と成果（PR）'!$B$6:$K$85,11,FALSE),"")</f>
        <v/>
      </c>
      <c r="N34" s="933" t="str">
        <f t="shared" si="5"/>
        <v/>
      </c>
      <c r="O34" s="921"/>
      <c r="P34" s="922"/>
      <c r="W34" s="545"/>
      <c r="X34" s="139" t="s">
        <v>767</v>
      </c>
    </row>
    <row r="35" spans="2:24" ht="45" hidden="1" customHeight="1" thickBot="1">
      <c r="B35" s="202" t="s">
        <v>698</v>
      </c>
      <c r="C35" s="902" t="str">
        <f>IFERROR(VLOOKUP($B35,'⑨2.目標と成果（PR）'!$B$6:$K$85,2,FALSE),"")</f>
        <v/>
      </c>
      <c r="D35" s="934" t="str">
        <f>IFERROR(VLOOKUP($B35,'⑨2.目標と成果（PR）'!$B$6:$K$85,3,FALSE),"")</f>
        <v/>
      </c>
      <c r="E35" s="934" t="s">
        <v>698</v>
      </c>
      <c r="F35" s="935" t="str">
        <f>IFERROR(VLOOKUP($B35,'⑨2.目標と成果（PR）'!$B$6:$K$85,6,FALSE),"")</f>
        <v/>
      </c>
      <c r="G35" s="935" t="str">
        <f>IFERROR(VLOOKUP($B35,'⑨2.目標と成果（PR）'!$B$6:$K$85,7,FALSE),"")</f>
        <v/>
      </c>
      <c r="H35" s="936" t="str">
        <f t="shared" si="3"/>
        <v/>
      </c>
      <c r="I35" s="937" t="str">
        <f>IFERROR(VLOOKUP($B35,'⑨2.目標と成果（PR）'!$B$6:$K$85,8,FALSE),"")</f>
        <v/>
      </c>
      <c r="J35" s="937" t="str">
        <f>IFERROR(VLOOKUP($B35,'⑨2.目標と成果（PR）'!$B$6:$K$85,9,FALSE),"")</f>
        <v/>
      </c>
      <c r="K35" s="936" t="str">
        <f t="shared" si="4"/>
        <v/>
      </c>
      <c r="L35" s="937" t="str">
        <f>IFERROR(VLOOKUP($B35,'⑨2.目標と成果（PR）'!$B$6:$K$85,10,FALSE),"")</f>
        <v/>
      </c>
      <c r="M35" s="937" t="str">
        <f>IFERROR(VLOOKUP($B35,'⑨2.目標と成果（PR）'!$B$6:$K$85,11,FALSE),"")</f>
        <v/>
      </c>
      <c r="N35" s="936" t="str">
        <f t="shared" si="5"/>
        <v/>
      </c>
      <c r="O35" s="923"/>
      <c r="P35" s="924"/>
      <c r="W35" s="545"/>
      <c r="X35" s="139" t="s">
        <v>768</v>
      </c>
    </row>
    <row r="36" spans="2:24" ht="45" hidden="1" customHeight="1">
      <c r="B36" s="204" t="s">
        <v>698</v>
      </c>
      <c r="C36" s="891" t="str">
        <f>IFERROR(VLOOKUP($B36,'⑨2.目標と成果（PR）'!$B$6:$K$85,2,FALSE),"")</f>
        <v/>
      </c>
      <c r="D36" s="938" t="str">
        <f>IFERROR(VLOOKUP($B36,'⑨2.目標と成果（PR）'!$B$6:$K$85,3,FALSE),"")</f>
        <v/>
      </c>
      <c r="E36" s="938" t="s">
        <v>698</v>
      </c>
      <c r="F36" s="929" t="str">
        <f>IFERROR(VLOOKUP($B36,'⑨2.目標と成果（PR）'!$B$6:$K$85,6,FALSE),"")</f>
        <v/>
      </c>
      <c r="G36" s="929" t="str">
        <f>IFERROR(VLOOKUP($B36,'⑨2.目標と成果（PR）'!$B$6:$K$85,7,FALSE),"")</f>
        <v/>
      </c>
      <c r="H36" s="930" t="str">
        <f t="shared" si="3"/>
        <v/>
      </c>
      <c r="I36" s="931" t="str">
        <f>IFERROR(VLOOKUP($B36,'⑨2.目標と成果（PR）'!$B$6:$K$85,8,FALSE),"")</f>
        <v/>
      </c>
      <c r="J36" s="931" t="str">
        <f>IFERROR(VLOOKUP($B36,'⑨2.目標と成果（PR）'!$B$6:$K$85,9,FALSE),"")</f>
        <v/>
      </c>
      <c r="K36" s="930" t="str">
        <f t="shared" si="4"/>
        <v/>
      </c>
      <c r="L36" s="931" t="str">
        <f>IFERROR(VLOOKUP($B36,'⑨2.目標と成果（PR）'!$B$6:$K$85,10,FALSE),"")</f>
        <v/>
      </c>
      <c r="M36" s="931" t="str">
        <f>IFERROR(VLOOKUP($B36,'⑨2.目標と成果（PR）'!$B$6:$K$85,11,FALSE),"")</f>
        <v/>
      </c>
      <c r="N36" s="930" t="str">
        <f t="shared" si="5"/>
        <v/>
      </c>
      <c r="O36" s="921"/>
      <c r="P36" s="922"/>
      <c r="W36" s="545"/>
      <c r="X36" s="139" t="s">
        <v>769</v>
      </c>
    </row>
    <row r="37" spans="2:24" ht="45" hidden="1" customHeight="1">
      <c r="B37" s="204" t="s">
        <v>698</v>
      </c>
      <c r="C37" s="897" t="str">
        <f>IFERROR(VLOOKUP($B37,'⑨2.目標と成果（PR）'!$B$6:$K$85,2,FALSE),"")</f>
        <v/>
      </c>
      <c r="D37" s="928" t="str">
        <f>IFERROR(VLOOKUP($B37,'⑨2.目標と成果（PR）'!$B$6:$K$85,3,FALSE),"")</f>
        <v/>
      </c>
      <c r="E37" s="928" t="s">
        <v>698</v>
      </c>
      <c r="F37" s="932" t="str">
        <f>IFERROR(VLOOKUP($B37,'⑨2.目標と成果（PR）'!$B$6:$K$85,6,FALSE),"")</f>
        <v/>
      </c>
      <c r="G37" s="932" t="str">
        <f>IFERROR(VLOOKUP($B37,'⑨2.目標と成果（PR）'!$B$6:$K$85,7,FALSE),"")</f>
        <v/>
      </c>
      <c r="H37" s="933" t="str">
        <f t="shared" si="3"/>
        <v/>
      </c>
      <c r="I37" s="338" t="str">
        <f>IFERROR(VLOOKUP($B37,'⑨2.目標と成果（PR）'!$B$6:$K$85,8,FALSE),"")</f>
        <v/>
      </c>
      <c r="J37" s="338" t="str">
        <f>IFERROR(VLOOKUP($B37,'⑨2.目標と成果（PR）'!$B$6:$K$85,9,FALSE),"")</f>
        <v/>
      </c>
      <c r="K37" s="933" t="str">
        <f t="shared" si="4"/>
        <v/>
      </c>
      <c r="L37" s="338" t="str">
        <f>IFERROR(VLOOKUP($B37,'⑨2.目標と成果（PR）'!$B$6:$K$85,10,FALSE),"")</f>
        <v/>
      </c>
      <c r="M37" s="338" t="str">
        <f>IFERROR(VLOOKUP($B37,'⑨2.目標と成果（PR）'!$B$6:$K$85,11,FALSE),"")</f>
        <v/>
      </c>
      <c r="N37" s="933" t="str">
        <f t="shared" si="5"/>
        <v/>
      </c>
      <c r="O37" s="921"/>
      <c r="P37" s="922"/>
      <c r="W37" s="545"/>
      <c r="X37" s="139" t="s">
        <v>770</v>
      </c>
    </row>
    <row r="38" spans="2:24" ht="45" hidden="1" customHeight="1">
      <c r="B38" s="204" t="s">
        <v>698</v>
      </c>
      <c r="C38" s="897" t="str">
        <f>IFERROR(VLOOKUP($B38,'⑨2.目標と成果（PR）'!$B$6:$K$85,2,FALSE),"")</f>
        <v/>
      </c>
      <c r="D38" s="928" t="str">
        <f>IFERROR(VLOOKUP($B38,'⑨2.目標と成果（PR）'!$B$6:$K$85,3,FALSE),"")</f>
        <v/>
      </c>
      <c r="E38" s="928" t="s">
        <v>698</v>
      </c>
      <c r="F38" s="932" t="str">
        <f>IFERROR(VLOOKUP($B38,'⑨2.目標と成果（PR）'!$B$6:$K$85,6,FALSE),"")</f>
        <v/>
      </c>
      <c r="G38" s="932" t="str">
        <f>IFERROR(VLOOKUP($B38,'⑨2.目標と成果（PR）'!$B$6:$K$85,7,FALSE),"")</f>
        <v/>
      </c>
      <c r="H38" s="933" t="str">
        <f t="shared" si="3"/>
        <v/>
      </c>
      <c r="I38" s="338" t="str">
        <f>IFERROR(VLOOKUP($B38,'⑨2.目標と成果（PR）'!$B$6:$K$85,8,FALSE),"")</f>
        <v/>
      </c>
      <c r="J38" s="338" t="str">
        <f>IFERROR(VLOOKUP($B38,'⑨2.目標と成果（PR）'!$B$6:$K$85,9,FALSE),"")</f>
        <v/>
      </c>
      <c r="K38" s="933" t="str">
        <f t="shared" si="4"/>
        <v/>
      </c>
      <c r="L38" s="338" t="str">
        <f>IFERROR(VLOOKUP($B38,'⑨2.目標と成果（PR）'!$B$6:$K$85,10,FALSE),"")</f>
        <v/>
      </c>
      <c r="M38" s="338" t="str">
        <f>IFERROR(VLOOKUP($B38,'⑨2.目標と成果（PR）'!$B$6:$K$85,11,FALSE),"")</f>
        <v/>
      </c>
      <c r="N38" s="933" t="str">
        <f t="shared" si="5"/>
        <v/>
      </c>
      <c r="O38" s="921"/>
      <c r="P38" s="922"/>
      <c r="W38" s="545"/>
      <c r="X38" s="139" t="s">
        <v>771</v>
      </c>
    </row>
    <row r="39" spans="2:24" ht="45" hidden="1" customHeight="1">
      <c r="B39" s="204" t="s">
        <v>698</v>
      </c>
      <c r="C39" s="897" t="str">
        <f>IFERROR(VLOOKUP($B39,'⑨2.目標と成果（PR）'!$B$6:$K$85,2,FALSE),"")</f>
        <v/>
      </c>
      <c r="D39" s="928" t="str">
        <f>IFERROR(VLOOKUP($B39,'⑨2.目標と成果（PR）'!$B$6:$K$85,3,FALSE),"")</f>
        <v/>
      </c>
      <c r="E39" s="928" t="s">
        <v>698</v>
      </c>
      <c r="F39" s="932" t="str">
        <f>IFERROR(VLOOKUP($B39,'⑨2.目標と成果（PR）'!$B$6:$K$85,6,FALSE),"")</f>
        <v/>
      </c>
      <c r="G39" s="932" t="str">
        <f>IFERROR(VLOOKUP($B39,'⑨2.目標と成果（PR）'!$B$6:$K$85,7,FALSE),"")</f>
        <v/>
      </c>
      <c r="H39" s="933" t="str">
        <f t="shared" si="3"/>
        <v/>
      </c>
      <c r="I39" s="338" t="str">
        <f>IFERROR(VLOOKUP($B39,'⑨2.目標と成果（PR）'!$B$6:$K$85,8,FALSE),"")</f>
        <v/>
      </c>
      <c r="J39" s="338" t="str">
        <f>IFERROR(VLOOKUP($B39,'⑨2.目標と成果（PR）'!$B$6:$K$85,9,FALSE),"")</f>
        <v/>
      </c>
      <c r="K39" s="933" t="str">
        <f t="shared" si="4"/>
        <v/>
      </c>
      <c r="L39" s="338" t="str">
        <f>IFERROR(VLOOKUP($B39,'⑨2.目標と成果（PR）'!$B$6:$K$85,10,FALSE),"")</f>
        <v/>
      </c>
      <c r="M39" s="338" t="str">
        <f>IFERROR(VLOOKUP($B39,'⑨2.目標と成果（PR）'!$B$6:$K$85,11,FALSE),"")</f>
        <v/>
      </c>
      <c r="N39" s="933" t="str">
        <f t="shared" si="5"/>
        <v/>
      </c>
      <c r="O39" s="921"/>
      <c r="P39" s="922"/>
      <c r="W39" s="545"/>
      <c r="X39" s="139" t="s">
        <v>772</v>
      </c>
    </row>
    <row r="40" spans="2:24" ht="45" hidden="1" customHeight="1">
      <c r="B40" s="204" t="s">
        <v>698</v>
      </c>
      <c r="C40" s="897" t="str">
        <f>IFERROR(VLOOKUP($B40,'⑨2.目標と成果（PR）'!$B$6:$K$85,2,FALSE),"")</f>
        <v/>
      </c>
      <c r="D40" s="928" t="str">
        <f>IFERROR(VLOOKUP($B40,'⑨2.目標と成果（PR）'!$B$6:$K$85,3,FALSE),"")</f>
        <v/>
      </c>
      <c r="E40" s="928" t="s">
        <v>698</v>
      </c>
      <c r="F40" s="932" t="str">
        <f>IFERROR(VLOOKUP($B40,'⑨2.目標と成果（PR）'!$B$6:$K$85,6,FALSE),"")</f>
        <v/>
      </c>
      <c r="G40" s="932" t="str">
        <f>IFERROR(VLOOKUP($B40,'⑨2.目標と成果（PR）'!$B$6:$K$85,7,FALSE),"")</f>
        <v/>
      </c>
      <c r="H40" s="933" t="str">
        <f t="shared" si="3"/>
        <v/>
      </c>
      <c r="I40" s="338" t="str">
        <f>IFERROR(VLOOKUP($B40,'⑨2.目標と成果（PR）'!$B$6:$K$85,8,FALSE),"")</f>
        <v/>
      </c>
      <c r="J40" s="338" t="str">
        <f>IFERROR(VLOOKUP($B40,'⑨2.目標と成果（PR）'!$B$6:$K$85,9,FALSE),"")</f>
        <v/>
      </c>
      <c r="K40" s="933" t="str">
        <f t="shared" si="4"/>
        <v/>
      </c>
      <c r="L40" s="338" t="str">
        <f>IFERROR(VLOOKUP($B40,'⑨2.目標と成果（PR）'!$B$6:$K$85,10,FALSE),"")</f>
        <v/>
      </c>
      <c r="M40" s="338" t="str">
        <f>IFERROR(VLOOKUP($B40,'⑨2.目標と成果（PR）'!$B$6:$K$85,11,FALSE),"")</f>
        <v/>
      </c>
      <c r="N40" s="933" t="str">
        <f t="shared" si="5"/>
        <v/>
      </c>
      <c r="O40" s="921"/>
      <c r="P40" s="922"/>
      <c r="W40" s="545"/>
      <c r="X40" s="139" t="s">
        <v>773</v>
      </c>
    </row>
    <row r="41" spans="2:24" ht="45" hidden="1" customHeight="1">
      <c r="B41" s="204" t="s">
        <v>698</v>
      </c>
      <c r="C41" s="897" t="str">
        <f>IFERROR(VLOOKUP($B41,'⑨2.目標と成果（PR）'!$B$6:$K$85,2,FALSE),"")</f>
        <v/>
      </c>
      <c r="D41" s="928" t="str">
        <f>IFERROR(VLOOKUP($B41,'⑨2.目標と成果（PR）'!$B$6:$K$85,3,FALSE),"")</f>
        <v/>
      </c>
      <c r="E41" s="928" t="s">
        <v>698</v>
      </c>
      <c r="F41" s="932" t="str">
        <f>IFERROR(VLOOKUP($B41,'⑨2.目標と成果（PR）'!$B$6:$K$85,6,FALSE),"")</f>
        <v/>
      </c>
      <c r="G41" s="932" t="str">
        <f>IFERROR(VLOOKUP($B41,'⑨2.目標と成果（PR）'!$B$6:$K$85,7,FALSE),"")</f>
        <v/>
      </c>
      <c r="H41" s="933" t="str">
        <f t="shared" si="3"/>
        <v/>
      </c>
      <c r="I41" s="338" t="str">
        <f>IFERROR(VLOOKUP($B41,'⑨2.目標と成果（PR）'!$B$6:$K$85,8,FALSE),"")</f>
        <v/>
      </c>
      <c r="J41" s="338" t="str">
        <f>IFERROR(VLOOKUP($B41,'⑨2.目標と成果（PR）'!$B$6:$K$85,9,FALSE),"")</f>
        <v/>
      </c>
      <c r="K41" s="933" t="str">
        <f t="shared" si="4"/>
        <v/>
      </c>
      <c r="L41" s="338" t="str">
        <f>IFERROR(VLOOKUP($B41,'⑨2.目標と成果（PR）'!$B$6:$K$85,10,FALSE),"")</f>
        <v/>
      </c>
      <c r="M41" s="338" t="str">
        <f>IFERROR(VLOOKUP($B41,'⑨2.目標と成果（PR）'!$B$6:$K$85,11,FALSE),"")</f>
        <v/>
      </c>
      <c r="N41" s="933" t="str">
        <f t="shared" si="5"/>
        <v/>
      </c>
      <c r="O41" s="921"/>
      <c r="P41" s="922"/>
      <c r="W41" s="545"/>
      <c r="X41" s="139" t="s">
        <v>774</v>
      </c>
    </row>
    <row r="42" spans="2:24" ht="45" hidden="1" customHeight="1">
      <c r="B42" s="204" t="s">
        <v>698</v>
      </c>
      <c r="C42" s="897" t="str">
        <f>IFERROR(VLOOKUP($B42,'⑨2.目標と成果（PR）'!$B$6:$K$85,2,FALSE),"")</f>
        <v/>
      </c>
      <c r="D42" s="928" t="str">
        <f>IFERROR(VLOOKUP($B42,'⑨2.目標と成果（PR）'!$B$6:$K$85,3,FALSE),"")</f>
        <v/>
      </c>
      <c r="E42" s="928" t="s">
        <v>698</v>
      </c>
      <c r="F42" s="932" t="str">
        <f>IFERROR(VLOOKUP($B42,'⑨2.目標と成果（PR）'!$B$6:$K$85,6,FALSE),"")</f>
        <v/>
      </c>
      <c r="G42" s="932" t="str">
        <f>IFERROR(VLOOKUP($B42,'⑨2.目標と成果（PR）'!$B$6:$K$85,7,FALSE),"")</f>
        <v/>
      </c>
      <c r="H42" s="933" t="str">
        <f t="shared" si="3"/>
        <v/>
      </c>
      <c r="I42" s="338" t="str">
        <f>IFERROR(VLOOKUP($B42,'⑨2.目標と成果（PR）'!$B$6:$K$85,8,FALSE),"")</f>
        <v/>
      </c>
      <c r="J42" s="338" t="str">
        <f>IFERROR(VLOOKUP($B42,'⑨2.目標と成果（PR）'!$B$6:$K$85,9,FALSE),"")</f>
        <v/>
      </c>
      <c r="K42" s="933" t="str">
        <f t="shared" si="4"/>
        <v/>
      </c>
      <c r="L42" s="338" t="str">
        <f>IFERROR(VLOOKUP($B42,'⑨2.目標と成果（PR）'!$B$6:$K$85,10,FALSE),"")</f>
        <v/>
      </c>
      <c r="M42" s="338" t="str">
        <f>IFERROR(VLOOKUP($B42,'⑨2.目標と成果（PR）'!$B$6:$K$85,11,FALSE),"")</f>
        <v/>
      </c>
      <c r="N42" s="933" t="str">
        <f t="shared" si="5"/>
        <v/>
      </c>
      <c r="O42" s="921"/>
      <c r="P42" s="922"/>
      <c r="W42" s="545"/>
      <c r="X42" s="139" t="s">
        <v>775</v>
      </c>
    </row>
    <row r="43" spans="2:24" ht="45" hidden="1" customHeight="1">
      <c r="B43" s="204" t="s">
        <v>698</v>
      </c>
      <c r="C43" s="897" t="str">
        <f>IFERROR(VLOOKUP($B43,'⑨2.目標と成果（PR）'!$B$6:$K$85,2,FALSE),"")</f>
        <v/>
      </c>
      <c r="D43" s="928" t="str">
        <f>IFERROR(VLOOKUP($B43,'⑨2.目標と成果（PR）'!$B$6:$K$85,3,FALSE),"")</f>
        <v/>
      </c>
      <c r="E43" s="928" t="s">
        <v>698</v>
      </c>
      <c r="F43" s="932" t="str">
        <f>IFERROR(VLOOKUP($B43,'⑨2.目標と成果（PR）'!$B$6:$K$85,6,FALSE),"")</f>
        <v/>
      </c>
      <c r="G43" s="932" t="str">
        <f>IFERROR(VLOOKUP($B43,'⑨2.目標と成果（PR）'!$B$6:$K$85,7,FALSE),"")</f>
        <v/>
      </c>
      <c r="H43" s="933" t="str">
        <f t="shared" si="3"/>
        <v/>
      </c>
      <c r="I43" s="338" t="str">
        <f>IFERROR(VLOOKUP($B43,'⑨2.目標と成果（PR）'!$B$6:$K$85,8,FALSE),"")</f>
        <v/>
      </c>
      <c r="J43" s="338" t="str">
        <f>IFERROR(VLOOKUP($B43,'⑨2.目標と成果（PR）'!$B$6:$K$85,9,FALSE),"")</f>
        <v/>
      </c>
      <c r="K43" s="933" t="str">
        <f t="shared" si="4"/>
        <v/>
      </c>
      <c r="L43" s="338" t="str">
        <f>IFERROR(VLOOKUP($B43,'⑨2.目標と成果（PR）'!$B$6:$K$85,10,FALSE),"")</f>
        <v/>
      </c>
      <c r="M43" s="338" t="str">
        <f>IFERROR(VLOOKUP($B43,'⑨2.目標と成果（PR）'!$B$6:$K$85,11,FALSE),"")</f>
        <v/>
      </c>
      <c r="N43" s="933" t="str">
        <f t="shared" si="5"/>
        <v/>
      </c>
      <c r="O43" s="921"/>
      <c r="P43" s="922"/>
      <c r="W43" s="545"/>
      <c r="X43" s="139" t="s">
        <v>776</v>
      </c>
    </row>
    <row r="44" spans="2:24" ht="45" hidden="1" customHeight="1">
      <c r="B44" s="204" t="s">
        <v>698</v>
      </c>
      <c r="C44" s="897" t="str">
        <f>IFERROR(VLOOKUP($B44,'⑨2.目標と成果（PR）'!$B$6:$K$85,2,FALSE),"")</f>
        <v/>
      </c>
      <c r="D44" s="928" t="str">
        <f>IFERROR(VLOOKUP($B44,'⑨2.目標と成果（PR）'!$B$6:$K$85,3,FALSE),"")</f>
        <v/>
      </c>
      <c r="E44" s="928" t="s">
        <v>698</v>
      </c>
      <c r="F44" s="932" t="str">
        <f>IFERROR(VLOOKUP($B44,'⑨2.目標と成果（PR）'!$B$6:$K$85,6,FALSE),"")</f>
        <v/>
      </c>
      <c r="G44" s="932" t="str">
        <f>IFERROR(VLOOKUP($B44,'⑨2.目標と成果（PR）'!$B$6:$K$85,7,FALSE),"")</f>
        <v/>
      </c>
      <c r="H44" s="933" t="str">
        <f t="shared" si="3"/>
        <v/>
      </c>
      <c r="I44" s="338" t="str">
        <f>IFERROR(VLOOKUP($B44,'⑨2.目標と成果（PR）'!$B$6:$K$85,8,FALSE),"")</f>
        <v/>
      </c>
      <c r="J44" s="338" t="str">
        <f>IFERROR(VLOOKUP($B44,'⑨2.目標と成果（PR）'!$B$6:$K$85,9,FALSE),"")</f>
        <v/>
      </c>
      <c r="K44" s="933" t="str">
        <f t="shared" si="4"/>
        <v/>
      </c>
      <c r="L44" s="338" t="str">
        <f>IFERROR(VLOOKUP($B44,'⑨2.目標と成果（PR）'!$B$6:$K$85,10,FALSE),"")</f>
        <v/>
      </c>
      <c r="M44" s="338" t="str">
        <f>IFERROR(VLOOKUP($B44,'⑨2.目標と成果（PR）'!$B$6:$K$85,11,FALSE),"")</f>
        <v/>
      </c>
      <c r="N44" s="933" t="str">
        <f t="shared" si="5"/>
        <v/>
      </c>
      <c r="O44" s="921"/>
      <c r="P44" s="922"/>
      <c r="W44" s="545"/>
      <c r="X44" s="139" t="s">
        <v>777</v>
      </c>
    </row>
    <row r="45" spans="2:24" ht="45" hidden="1" customHeight="1" thickBot="1">
      <c r="B45" s="202" t="s">
        <v>698</v>
      </c>
      <c r="C45" s="902" t="str">
        <f>IFERROR(VLOOKUP($B45,'⑨2.目標と成果（PR）'!$B$6:$K$85,2,FALSE),"")</f>
        <v/>
      </c>
      <c r="D45" s="934" t="str">
        <f>IFERROR(VLOOKUP($B45,'⑨2.目標と成果（PR）'!$B$6:$K$85,3,FALSE),"")</f>
        <v/>
      </c>
      <c r="E45" s="934" t="s">
        <v>698</v>
      </c>
      <c r="F45" s="935" t="str">
        <f>IFERROR(VLOOKUP($B45,'⑨2.目標と成果（PR）'!$B$6:$K$85,6,FALSE),"")</f>
        <v/>
      </c>
      <c r="G45" s="935" t="str">
        <f>IFERROR(VLOOKUP($B45,'⑨2.目標と成果（PR）'!$B$6:$K$85,7,FALSE),"")</f>
        <v/>
      </c>
      <c r="H45" s="936" t="str">
        <f t="shared" si="3"/>
        <v/>
      </c>
      <c r="I45" s="937" t="str">
        <f>IFERROR(VLOOKUP($B45,'⑨2.目標と成果（PR）'!$B$6:$K$85,8,FALSE),"")</f>
        <v/>
      </c>
      <c r="J45" s="937" t="str">
        <f>IFERROR(VLOOKUP($B45,'⑨2.目標と成果（PR）'!$B$6:$K$85,9,FALSE),"")</f>
        <v/>
      </c>
      <c r="K45" s="936" t="str">
        <f t="shared" si="4"/>
        <v/>
      </c>
      <c r="L45" s="937" t="str">
        <f>IFERROR(VLOOKUP($B45,'⑨2.目標と成果（PR）'!$B$6:$K$85,10,FALSE),"")</f>
        <v/>
      </c>
      <c r="M45" s="937" t="str">
        <f>IFERROR(VLOOKUP($B45,'⑨2.目標と成果（PR）'!$B$6:$K$85,11,FALSE),"")</f>
        <v/>
      </c>
      <c r="N45" s="936" t="str">
        <f t="shared" si="5"/>
        <v/>
      </c>
      <c r="O45" s="923"/>
      <c r="P45" s="924"/>
      <c r="W45" s="545"/>
      <c r="X45" s="139" t="s">
        <v>778</v>
      </c>
    </row>
    <row r="46" spans="2:24" ht="45" hidden="1" customHeight="1">
      <c r="B46" s="204" t="s">
        <v>698</v>
      </c>
      <c r="C46" s="897" t="str">
        <f>IFERROR(VLOOKUP($B46,'⑨2.目標と成果（PR）'!$B$6:$K$85,2,FALSE),"")</f>
        <v/>
      </c>
      <c r="D46" s="928" t="str">
        <f>IFERROR(VLOOKUP($B46,'⑨2.目標と成果（PR）'!$B$6:$K$85,3,FALSE),"")</f>
        <v/>
      </c>
      <c r="E46" s="928" t="s">
        <v>698</v>
      </c>
      <c r="F46" s="929" t="str">
        <f>IFERROR(VLOOKUP($B46,'⑨2.目標と成果（PR）'!$B$6:$K$85,6,FALSE),"")</f>
        <v/>
      </c>
      <c r="G46" s="929" t="str">
        <f>IFERROR(VLOOKUP($B46,'⑨2.目標と成果（PR）'!$B$6:$K$85,7,FALSE),"")</f>
        <v/>
      </c>
      <c r="H46" s="930" t="str">
        <f t="shared" si="3"/>
        <v/>
      </c>
      <c r="I46" s="931" t="str">
        <f>IFERROR(VLOOKUP($B46,'⑨2.目標と成果（PR）'!$B$6:$K$85,8,FALSE),"")</f>
        <v/>
      </c>
      <c r="J46" s="931" t="str">
        <f>IFERROR(VLOOKUP($B46,'⑨2.目標と成果（PR）'!$B$6:$K$85,9,FALSE),"")</f>
        <v/>
      </c>
      <c r="K46" s="930" t="str">
        <f t="shared" si="4"/>
        <v/>
      </c>
      <c r="L46" s="931" t="str">
        <f>IFERROR(VLOOKUP($B46,'⑨2.目標と成果（PR）'!$B$6:$K$85,10,FALSE),"")</f>
        <v/>
      </c>
      <c r="M46" s="931" t="str">
        <f>IFERROR(VLOOKUP($B46,'⑨2.目標と成果（PR）'!$B$6:$K$85,11,FALSE),"")</f>
        <v/>
      </c>
      <c r="N46" s="930" t="str">
        <f t="shared" si="5"/>
        <v/>
      </c>
      <c r="O46" s="921"/>
      <c r="P46" s="922"/>
      <c r="W46" s="545"/>
      <c r="X46" s="139" t="s">
        <v>779</v>
      </c>
    </row>
    <row r="47" spans="2:24" ht="45" hidden="1" customHeight="1">
      <c r="B47" s="204" t="s">
        <v>698</v>
      </c>
      <c r="C47" s="897" t="str">
        <f>IFERROR(VLOOKUP($B47,'⑨2.目標と成果（PR）'!$B$6:$K$85,2,FALSE),"")</f>
        <v/>
      </c>
      <c r="D47" s="928" t="str">
        <f>IFERROR(VLOOKUP($B47,'⑨2.目標と成果（PR）'!$B$6:$K$85,3,FALSE),"")</f>
        <v/>
      </c>
      <c r="E47" s="928" t="s">
        <v>698</v>
      </c>
      <c r="F47" s="932" t="str">
        <f>IFERROR(VLOOKUP($B47,'⑨2.目標と成果（PR）'!$B$6:$K$85,6,FALSE),"")</f>
        <v/>
      </c>
      <c r="G47" s="932" t="str">
        <f>IFERROR(VLOOKUP($B47,'⑨2.目標と成果（PR）'!$B$6:$K$85,7,FALSE),"")</f>
        <v/>
      </c>
      <c r="H47" s="933" t="str">
        <f t="shared" si="3"/>
        <v/>
      </c>
      <c r="I47" s="338" t="str">
        <f>IFERROR(VLOOKUP($B47,'⑨2.目標と成果（PR）'!$B$6:$K$85,8,FALSE),"")</f>
        <v/>
      </c>
      <c r="J47" s="338" t="str">
        <f>IFERROR(VLOOKUP($B47,'⑨2.目標と成果（PR）'!$B$6:$K$85,9,FALSE),"")</f>
        <v/>
      </c>
      <c r="K47" s="933" t="str">
        <f t="shared" si="4"/>
        <v/>
      </c>
      <c r="L47" s="338" t="str">
        <f>IFERROR(VLOOKUP($B47,'⑨2.目標と成果（PR）'!$B$6:$K$85,10,FALSE),"")</f>
        <v/>
      </c>
      <c r="M47" s="338" t="str">
        <f>IFERROR(VLOOKUP($B47,'⑨2.目標と成果（PR）'!$B$6:$K$85,11,FALSE),"")</f>
        <v/>
      </c>
      <c r="N47" s="933" t="str">
        <f t="shared" si="5"/>
        <v/>
      </c>
      <c r="O47" s="921"/>
      <c r="P47" s="922"/>
      <c r="W47" s="545"/>
      <c r="X47" s="139" t="s">
        <v>780</v>
      </c>
    </row>
    <row r="48" spans="2:24" ht="45" hidden="1" customHeight="1">
      <c r="B48" s="204" t="s">
        <v>698</v>
      </c>
      <c r="C48" s="897" t="str">
        <f>IFERROR(VLOOKUP($B48,'⑨2.目標と成果（PR）'!$B$6:$K$85,2,FALSE),"")</f>
        <v/>
      </c>
      <c r="D48" s="928" t="str">
        <f>IFERROR(VLOOKUP($B48,'⑨2.目標と成果（PR）'!$B$6:$K$85,3,FALSE),"")</f>
        <v/>
      </c>
      <c r="E48" s="928" t="s">
        <v>698</v>
      </c>
      <c r="F48" s="932" t="str">
        <f>IFERROR(VLOOKUP($B48,'⑨2.目標と成果（PR）'!$B$6:$K$85,6,FALSE),"")</f>
        <v/>
      </c>
      <c r="G48" s="932" t="str">
        <f>IFERROR(VLOOKUP($B48,'⑨2.目標と成果（PR）'!$B$6:$K$85,7,FALSE),"")</f>
        <v/>
      </c>
      <c r="H48" s="933" t="str">
        <f t="shared" si="3"/>
        <v/>
      </c>
      <c r="I48" s="338" t="str">
        <f>IFERROR(VLOOKUP($B48,'⑨2.目標と成果（PR）'!$B$6:$K$85,8,FALSE),"")</f>
        <v/>
      </c>
      <c r="J48" s="338" t="str">
        <f>IFERROR(VLOOKUP($B48,'⑨2.目標と成果（PR）'!$B$6:$K$85,9,FALSE),"")</f>
        <v/>
      </c>
      <c r="K48" s="933" t="str">
        <f t="shared" si="4"/>
        <v/>
      </c>
      <c r="L48" s="338" t="str">
        <f>IFERROR(VLOOKUP($B48,'⑨2.目標と成果（PR）'!$B$6:$K$85,10,FALSE),"")</f>
        <v/>
      </c>
      <c r="M48" s="338" t="str">
        <f>IFERROR(VLOOKUP($B48,'⑨2.目標と成果（PR）'!$B$6:$K$85,11,FALSE),"")</f>
        <v/>
      </c>
      <c r="N48" s="933" t="str">
        <f t="shared" si="5"/>
        <v/>
      </c>
      <c r="O48" s="921"/>
      <c r="P48" s="922"/>
      <c r="W48" s="545"/>
      <c r="X48" s="139" t="s">
        <v>781</v>
      </c>
    </row>
    <row r="49" spans="2:24" ht="45" hidden="1" customHeight="1">
      <c r="B49" s="204" t="s">
        <v>698</v>
      </c>
      <c r="C49" s="897" t="str">
        <f>IFERROR(VLOOKUP($B49,'⑨2.目標と成果（PR）'!$B$6:$K$85,2,FALSE),"")</f>
        <v/>
      </c>
      <c r="D49" s="928" t="str">
        <f>IFERROR(VLOOKUP($B49,'⑨2.目標と成果（PR）'!$B$6:$K$85,3,FALSE),"")</f>
        <v/>
      </c>
      <c r="E49" s="928" t="s">
        <v>698</v>
      </c>
      <c r="F49" s="932" t="str">
        <f>IFERROR(VLOOKUP($B49,'⑨2.目標と成果（PR）'!$B$6:$K$85,6,FALSE),"")</f>
        <v/>
      </c>
      <c r="G49" s="932" t="str">
        <f>IFERROR(VLOOKUP($B49,'⑨2.目標と成果（PR）'!$B$6:$K$85,7,FALSE),"")</f>
        <v/>
      </c>
      <c r="H49" s="933" t="str">
        <f t="shared" si="3"/>
        <v/>
      </c>
      <c r="I49" s="338" t="str">
        <f>IFERROR(VLOOKUP($B49,'⑨2.目標と成果（PR）'!$B$6:$K$85,8,FALSE),"")</f>
        <v/>
      </c>
      <c r="J49" s="338" t="str">
        <f>IFERROR(VLOOKUP($B49,'⑨2.目標と成果（PR）'!$B$6:$K$85,9,FALSE),"")</f>
        <v/>
      </c>
      <c r="K49" s="933" t="str">
        <f t="shared" si="4"/>
        <v/>
      </c>
      <c r="L49" s="338" t="str">
        <f>IFERROR(VLOOKUP($B49,'⑨2.目標と成果（PR）'!$B$6:$K$85,10,FALSE),"")</f>
        <v/>
      </c>
      <c r="M49" s="338" t="str">
        <f>IFERROR(VLOOKUP($B49,'⑨2.目標と成果（PR）'!$B$6:$K$85,11,FALSE),"")</f>
        <v/>
      </c>
      <c r="N49" s="933" t="str">
        <f t="shared" si="5"/>
        <v/>
      </c>
      <c r="O49" s="921"/>
      <c r="P49" s="922"/>
      <c r="W49" s="545"/>
      <c r="X49" s="139" t="s">
        <v>782</v>
      </c>
    </row>
    <row r="50" spans="2:24" ht="45" hidden="1" customHeight="1">
      <c r="B50" s="204" t="s">
        <v>698</v>
      </c>
      <c r="C50" s="897" t="str">
        <f>IFERROR(VLOOKUP($B50,'⑨2.目標と成果（PR）'!$B$6:$K$85,2,FALSE),"")</f>
        <v/>
      </c>
      <c r="D50" s="928" t="str">
        <f>IFERROR(VLOOKUP($B50,'⑨2.目標と成果（PR）'!$B$6:$K$85,3,FALSE),"")</f>
        <v/>
      </c>
      <c r="E50" s="928" t="s">
        <v>698</v>
      </c>
      <c r="F50" s="932" t="str">
        <f>IFERROR(VLOOKUP($B50,'⑨2.目標と成果（PR）'!$B$6:$K$85,6,FALSE),"")</f>
        <v/>
      </c>
      <c r="G50" s="932" t="str">
        <f>IFERROR(VLOOKUP($B50,'⑨2.目標と成果（PR）'!$B$6:$K$85,7,FALSE),"")</f>
        <v/>
      </c>
      <c r="H50" s="933" t="str">
        <f t="shared" si="3"/>
        <v/>
      </c>
      <c r="I50" s="338" t="str">
        <f>IFERROR(VLOOKUP($B50,'⑨2.目標と成果（PR）'!$B$6:$K$85,8,FALSE),"")</f>
        <v/>
      </c>
      <c r="J50" s="338" t="str">
        <f>IFERROR(VLOOKUP($B50,'⑨2.目標と成果（PR）'!$B$6:$K$85,9,FALSE),"")</f>
        <v/>
      </c>
      <c r="K50" s="933" t="str">
        <f t="shared" si="4"/>
        <v/>
      </c>
      <c r="L50" s="338" t="str">
        <f>IFERROR(VLOOKUP($B50,'⑨2.目標と成果（PR）'!$B$6:$K$85,10,FALSE),"")</f>
        <v/>
      </c>
      <c r="M50" s="338" t="str">
        <f>IFERROR(VLOOKUP($B50,'⑨2.目標と成果（PR）'!$B$6:$K$85,11,FALSE),"")</f>
        <v/>
      </c>
      <c r="N50" s="933" t="str">
        <f t="shared" si="5"/>
        <v/>
      </c>
      <c r="O50" s="921"/>
      <c r="P50" s="922"/>
      <c r="W50" s="545"/>
      <c r="X50" s="139" t="s">
        <v>783</v>
      </c>
    </row>
    <row r="51" spans="2:24" ht="45" hidden="1" customHeight="1">
      <c r="B51" s="204" t="s">
        <v>698</v>
      </c>
      <c r="C51" s="897" t="str">
        <f>IFERROR(VLOOKUP($B51,'⑨2.目標と成果（PR）'!$B$6:$K$85,2,FALSE),"")</f>
        <v/>
      </c>
      <c r="D51" s="928" t="str">
        <f>IFERROR(VLOOKUP($B51,'⑨2.目標と成果（PR）'!$B$6:$K$85,3,FALSE),"")</f>
        <v/>
      </c>
      <c r="E51" s="928" t="s">
        <v>698</v>
      </c>
      <c r="F51" s="932" t="str">
        <f>IFERROR(VLOOKUP($B51,'⑨2.目標と成果（PR）'!$B$6:$K$85,6,FALSE),"")</f>
        <v/>
      </c>
      <c r="G51" s="932" t="str">
        <f>IFERROR(VLOOKUP($B51,'⑨2.目標と成果（PR）'!$B$6:$K$85,7,FALSE),"")</f>
        <v/>
      </c>
      <c r="H51" s="933" t="str">
        <f t="shared" si="3"/>
        <v/>
      </c>
      <c r="I51" s="338" t="str">
        <f>IFERROR(VLOOKUP($B51,'⑨2.目標と成果（PR）'!$B$6:$K$85,8,FALSE),"")</f>
        <v/>
      </c>
      <c r="J51" s="338" t="str">
        <f>IFERROR(VLOOKUP($B51,'⑨2.目標と成果（PR）'!$B$6:$K$85,9,FALSE),"")</f>
        <v/>
      </c>
      <c r="K51" s="933" t="str">
        <f t="shared" si="4"/>
        <v/>
      </c>
      <c r="L51" s="338" t="str">
        <f>IFERROR(VLOOKUP($B51,'⑨2.目標と成果（PR）'!$B$6:$K$85,10,FALSE),"")</f>
        <v/>
      </c>
      <c r="M51" s="338" t="str">
        <f>IFERROR(VLOOKUP($B51,'⑨2.目標と成果（PR）'!$B$6:$K$85,11,FALSE),"")</f>
        <v/>
      </c>
      <c r="N51" s="933" t="str">
        <f t="shared" si="5"/>
        <v/>
      </c>
      <c r="O51" s="921"/>
      <c r="P51" s="922"/>
      <c r="W51" s="545"/>
      <c r="X51" s="139" t="s">
        <v>784</v>
      </c>
    </row>
    <row r="52" spans="2:24" ht="45" hidden="1" customHeight="1">
      <c r="B52" s="204" t="s">
        <v>698</v>
      </c>
      <c r="C52" s="897" t="str">
        <f>IFERROR(VLOOKUP($B52,'⑨2.目標と成果（PR）'!$B$6:$K$85,2,FALSE),"")</f>
        <v/>
      </c>
      <c r="D52" s="928" t="str">
        <f>IFERROR(VLOOKUP($B52,'⑨2.目標と成果（PR）'!$B$6:$K$85,3,FALSE),"")</f>
        <v/>
      </c>
      <c r="E52" s="928" t="s">
        <v>698</v>
      </c>
      <c r="F52" s="932" t="str">
        <f>IFERROR(VLOOKUP($B52,'⑨2.目標と成果（PR）'!$B$6:$K$85,6,FALSE),"")</f>
        <v/>
      </c>
      <c r="G52" s="932" t="str">
        <f>IFERROR(VLOOKUP($B52,'⑨2.目標と成果（PR）'!$B$6:$K$85,7,FALSE),"")</f>
        <v/>
      </c>
      <c r="H52" s="933" t="str">
        <f t="shared" si="3"/>
        <v/>
      </c>
      <c r="I52" s="338" t="str">
        <f>IFERROR(VLOOKUP($B52,'⑨2.目標と成果（PR）'!$B$6:$K$85,8,FALSE),"")</f>
        <v/>
      </c>
      <c r="J52" s="338" t="str">
        <f>IFERROR(VLOOKUP($B52,'⑨2.目標と成果（PR）'!$B$6:$K$85,9,FALSE),"")</f>
        <v/>
      </c>
      <c r="K52" s="933" t="str">
        <f t="shared" si="4"/>
        <v/>
      </c>
      <c r="L52" s="338" t="str">
        <f>IFERROR(VLOOKUP($B52,'⑨2.目標と成果（PR）'!$B$6:$K$85,10,FALSE),"")</f>
        <v/>
      </c>
      <c r="M52" s="338" t="str">
        <f>IFERROR(VLOOKUP($B52,'⑨2.目標と成果（PR）'!$B$6:$K$85,11,FALSE),"")</f>
        <v/>
      </c>
      <c r="N52" s="933" t="str">
        <f t="shared" si="5"/>
        <v/>
      </c>
      <c r="O52" s="921"/>
      <c r="P52" s="922"/>
      <c r="W52" s="545"/>
      <c r="X52" s="139" t="s">
        <v>785</v>
      </c>
    </row>
    <row r="53" spans="2:24" ht="45" hidden="1" customHeight="1">
      <c r="B53" s="204" t="s">
        <v>698</v>
      </c>
      <c r="C53" s="897" t="str">
        <f>IFERROR(VLOOKUP($B53,'⑨2.目標と成果（PR）'!$B$6:$K$85,2,FALSE),"")</f>
        <v/>
      </c>
      <c r="D53" s="928" t="str">
        <f>IFERROR(VLOOKUP($B53,'⑨2.目標と成果（PR）'!$B$6:$K$85,3,FALSE),"")</f>
        <v/>
      </c>
      <c r="E53" s="928" t="s">
        <v>698</v>
      </c>
      <c r="F53" s="932" t="str">
        <f>IFERROR(VLOOKUP($B53,'⑨2.目標と成果（PR）'!$B$6:$K$85,6,FALSE),"")</f>
        <v/>
      </c>
      <c r="G53" s="932" t="str">
        <f>IFERROR(VLOOKUP($B53,'⑨2.目標と成果（PR）'!$B$6:$K$85,7,FALSE),"")</f>
        <v/>
      </c>
      <c r="H53" s="933" t="str">
        <f t="shared" si="3"/>
        <v/>
      </c>
      <c r="I53" s="338" t="str">
        <f>IFERROR(VLOOKUP($B53,'⑨2.目標と成果（PR）'!$B$6:$K$85,8,FALSE),"")</f>
        <v/>
      </c>
      <c r="J53" s="338" t="str">
        <f>IFERROR(VLOOKUP($B53,'⑨2.目標と成果（PR）'!$B$6:$K$85,9,FALSE),"")</f>
        <v/>
      </c>
      <c r="K53" s="933" t="str">
        <f t="shared" si="4"/>
        <v/>
      </c>
      <c r="L53" s="338" t="str">
        <f>IFERROR(VLOOKUP($B53,'⑨2.目標と成果（PR）'!$B$6:$K$85,10,FALSE),"")</f>
        <v/>
      </c>
      <c r="M53" s="338" t="str">
        <f>IFERROR(VLOOKUP($B53,'⑨2.目標と成果（PR）'!$B$6:$K$85,11,FALSE),"")</f>
        <v/>
      </c>
      <c r="N53" s="933" t="str">
        <f t="shared" si="5"/>
        <v/>
      </c>
      <c r="O53" s="921"/>
      <c r="P53" s="922"/>
      <c r="W53" s="545"/>
      <c r="X53" s="139" t="s">
        <v>786</v>
      </c>
    </row>
    <row r="54" spans="2:24" ht="45" hidden="1" customHeight="1">
      <c r="B54" s="204" t="s">
        <v>698</v>
      </c>
      <c r="C54" s="897" t="str">
        <f>IFERROR(VLOOKUP($B54,'⑨2.目標と成果（PR）'!$B$6:$K$85,2,FALSE),"")</f>
        <v/>
      </c>
      <c r="D54" s="928" t="str">
        <f>IFERROR(VLOOKUP($B54,'⑨2.目標と成果（PR）'!$B$6:$K$85,3,FALSE),"")</f>
        <v/>
      </c>
      <c r="E54" s="928" t="s">
        <v>698</v>
      </c>
      <c r="F54" s="932" t="str">
        <f>IFERROR(VLOOKUP($B54,'⑨2.目標と成果（PR）'!$B$6:$K$85,6,FALSE),"")</f>
        <v/>
      </c>
      <c r="G54" s="932" t="str">
        <f>IFERROR(VLOOKUP($B54,'⑨2.目標と成果（PR）'!$B$6:$K$85,7,FALSE),"")</f>
        <v/>
      </c>
      <c r="H54" s="933" t="str">
        <f t="shared" si="3"/>
        <v/>
      </c>
      <c r="I54" s="338" t="str">
        <f>IFERROR(VLOOKUP($B54,'⑨2.目標と成果（PR）'!$B$6:$K$85,8,FALSE),"")</f>
        <v/>
      </c>
      <c r="J54" s="338" t="str">
        <f>IFERROR(VLOOKUP($B54,'⑨2.目標と成果（PR）'!$B$6:$K$85,9,FALSE),"")</f>
        <v/>
      </c>
      <c r="K54" s="933" t="str">
        <f t="shared" si="4"/>
        <v/>
      </c>
      <c r="L54" s="338" t="str">
        <f>IFERROR(VLOOKUP($B54,'⑨2.目標と成果（PR）'!$B$6:$K$85,10,FALSE),"")</f>
        <v/>
      </c>
      <c r="M54" s="338" t="str">
        <f>IFERROR(VLOOKUP($B54,'⑨2.目標と成果（PR）'!$B$6:$K$85,11,FALSE),"")</f>
        <v/>
      </c>
      <c r="N54" s="933" t="str">
        <f t="shared" si="5"/>
        <v/>
      </c>
      <c r="O54" s="921"/>
      <c r="P54" s="922"/>
      <c r="W54" s="545"/>
      <c r="X54" s="139" t="s">
        <v>787</v>
      </c>
    </row>
    <row r="55" spans="2:24" ht="45" hidden="1" customHeight="1" thickBot="1">
      <c r="B55" s="202" t="s">
        <v>698</v>
      </c>
      <c r="C55" s="902" t="str">
        <f>IFERROR(VLOOKUP($B55,'⑨2.目標と成果（PR）'!$B$6:$K$85,2,FALSE),"")</f>
        <v/>
      </c>
      <c r="D55" s="934" t="str">
        <f>IFERROR(VLOOKUP($B55,'⑨2.目標と成果（PR）'!$B$6:$K$85,3,FALSE),"")</f>
        <v/>
      </c>
      <c r="E55" s="934" t="s">
        <v>698</v>
      </c>
      <c r="F55" s="935" t="str">
        <f>IFERROR(VLOOKUP($B55,'⑨2.目標と成果（PR）'!$B$6:$K$85,6,FALSE),"")</f>
        <v/>
      </c>
      <c r="G55" s="935" t="str">
        <f>IFERROR(VLOOKUP($B55,'⑨2.目標と成果（PR）'!$B$6:$K$85,7,FALSE),"")</f>
        <v/>
      </c>
      <c r="H55" s="936" t="str">
        <f t="shared" si="3"/>
        <v/>
      </c>
      <c r="I55" s="937" t="str">
        <f>IFERROR(VLOOKUP($B55,'⑨2.目標と成果（PR）'!$B$6:$K$85,8,FALSE),"")</f>
        <v/>
      </c>
      <c r="J55" s="937" t="str">
        <f>IFERROR(VLOOKUP($B55,'⑨2.目標と成果（PR）'!$B$6:$K$85,9,FALSE),"")</f>
        <v/>
      </c>
      <c r="K55" s="936" t="str">
        <f t="shared" si="4"/>
        <v/>
      </c>
      <c r="L55" s="937" t="str">
        <f>IFERROR(VLOOKUP($B55,'⑨2.目標と成果（PR）'!$B$6:$K$85,10,FALSE),"")</f>
        <v/>
      </c>
      <c r="M55" s="937" t="str">
        <f>IFERROR(VLOOKUP($B55,'⑨2.目標と成果（PR）'!$B$6:$K$85,11,FALSE),"")</f>
        <v/>
      </c>
      <c r="N55" s="936" t="str">
        <f t="shared" si="5"/>
        <v/>
      </c>
      <c r="O55" s="923"/>
      <c r="P55" s="924"/>
      <c r="W55" s="545"/>
      <c r="X55" s="139" t="s">
        <v>788</v>
      </c>
    </row>
    <row r="56" spans="2:24" ht="45" hidden="1" customHeight="1">
      <c r="B56" s="204" t="s">
        <v>698</v>
      </c>
      <c r="C56" s="891" t="str">
        <f>IFERROR(VLOOKUP($B56,'⑨2.目標と成果（PR）'!$B$6:$K$85,2,FALSE),"")</f>
        <v/>
      </c>
      <c r="D56" s="938" t="str">
        <f>IFERROR(VLOOKUP($B56,'⑨2.目標と成果（PR）'!$B$6:$K$85,3,FALSE),"")</f>
        <v/>
      </c>
      <c r="E56" s="938" t="s">
        <v>698</v>
      </c>
      <c r="F56" s="929" t="str">
        <f>IFERROR(VLOOKUP($B56,'⑨2.目標と成果（PR）'!$B$6:$K$85,6,FALSE),"")</f>
        <v/>
      </c>
      <c r="G56" s="929" t="str">
        <f>IFERROR(VLOOKUP($B56,'⑨2.目標と成果（PR）'!$B$6:$K$85,7,FALSE),"")</f>
        <v/>
      </c>
      <c r="H56" s="930" t="str">
        <f t="shared" si="3"/>
        <v/>
      </c>
      <c r="I56" s="931" t="str">
        <f>IFERROR(VLOOKUP($B56,'⑨2.目標と成果（PR）'!$B$6:$K$85,8,FALSE),"")</f>
        <v/>
      </c>
      <c r="J56" s="931" t="str">
        <f>IFERROR(VLOOKUP($B56,'⑨2.目標と成果（PR）'!$B$6:$K$85,9,FALSE),"")</f>
        <v/>
      </c>
      <c r="K56" s="930" t="str">
        <f t="shared" si="4"/>
        <v/>
      </c>
      <c r="L56" s="931" t="str">
        <f>IFERROR(VLOOKUP($B56,'⑨2.目標と成果（PR）'!$B$6:$K$85,10,FALSE),"")</f>
        <v/>
      </c>
      <c r="M56" s="931" t="str">
        <f>IFERROR(VLOOKUP($B56,'⑨2.目標と成果（PR）'!$B$6:$K$85,11,FALSE),"")</f>
        <v/>
      </c>
      <c r="N56" s="930" t="str">
        <f t="shared" si="5"/>
        <v/>
      </c>
      <c r="O56" s="921"/>
      <c r="P56" s="922"/>
      <c r="W56" s="545"/>
      <c r="X56" s="139" t="s">
        <v>789</v>
      </c>
    </row>
    <row r="57" spans="2:24" ht="45" hidden="1" customHeight="1">
      <c r="B57" s="204" t="s">
        <v>698</v>
      </c>
      <c r="C57" s="897" t="str">
        <f>IFERROR(VLOOKUP($B57,'⑨2.目標と成果（PR）'!$B$6:$K$85,2,FALSE),"")</f>
        <v/>
      </c>
      <c r="D57" s="928" t="str">
        <f>IFERROR(VLOOKUP($B57,'⑨2.目標と成果（PR）'!$B$6:$K$85,3,FALSE),"")</f>
        <v/>
      </c>
      <c r="E57" s="928" t="s">
        <v>698</v>
      </c>
      <c r="F57" s="932" t="str">
        <f>IFERROR(VLOOKUP($B57,'⑨2.目標と成果（PR）'!$B$6:$K$85,6,FALSE),"")</f>
        <v/>
      </c>
      <c r="G57" s="932" t="str">
        <f>IFERROR(VLOOKUP($B57,'⑨2.目標と成果（PR）'!$B$6:$K$85,7,FALSE),"")</f>
        <v/>
      </c>
      <c r="H57" s="933" t="str">
        <f t="shared" si="3"/>
        <v/>
      </c>
      <c r="I57" s="338" t="str">
        <f>IFERROR(VLOOKUP($B57,'⑨2.目標と成果（PR）'!$B$6:$K$85,8,FALSE),"")</f>
        <v/>
      </c>
      <c r="J57" s="338" t="str">
        <f>IFERROR(VLOOKUP($B57,'⑨2.目標と成果（PR）'!$B$6:$K$85,9,FALSE),"")</f>
        <v/>
      </c>
      <c r="K57" s="933" t="str">
        <f t="shared" si="4"/>
        <v/>
      </c>
      <c r="L57" s="338" t="str">
        <f>IFERROR(VLOOKUP($B57,'⑨2.目標と成果（PR）'!$B$6:$K$85,10,FALSE),"")</f>
        <v/>
      </c>
      <c r="M57" s="338" t="str">
        <f>IFERROR(VLOOKUP($B57,'⑨2.目標と成果（PR）'!$B$6:$K$85,11,FALSE),"")</f>
        <v/>
      </c>
      <c r="N57" s="933" t="str">
        <f t="shared" si="5"/>
        <v/>
      </c>
      <c r="O57" s="921"/>
      <c r="P57" s="922"/>
      <c r="W57" s="545"/>
      <c r="X57" s="139" t="s">
        <v>790</v>
      </c>
    </row>
    <row r="58" spans="2:24" ht="45" hidden="1" customHeight="1">
      <c r="B58" s="204" t="s">
        <v>698</v>
      </c>
      <c r="C58" s="897" t="str">
        <f>IFERROR(VLOOKUP($B58,'⑨2.目標と成果（PR）'!$B$6:$K$85,2,FALSE),"")</f>
        <v/>
      </c>
      <c r="D58" s="928" t="str">
        <f>IFERROR(VLOOKUP($B58,'⑨2.目標と成果（PR）'!$B$6:$K$85,3,FALSE),"")</f>
        <v/>
      </c>
      <c r="E58" s="928" t="s">
        <v>698</v>
      </c>
      <c r="F58" s="932" t="str">
        <f>IFERROR(VLOOKUP($B58,'⑨2.目標と成果（PR）'!$B$6:$K$85,6,FALSE),"")</f>
        <v/>
      </c>
      <c r="G58" s="932" t="str">
        <f>IFERROR(VLOOKUP($B58,'⑨2.目標と成果（PR）'!$B$6:$K$85,7,FALSE),"")</f>
        <v/>
      </c>
      <c r="H58" s="933" t="str">
        <f t="shared" si="3"/>
        <v/>
      </c>
      <c r="I58" s="338" t="str">
        <f>IFERROR(VLOOKUP($B58,'⑨2.目標と成果（PR）'!$B$6:$K$85,8,FALSE),"")</f>
        <v/>
      </c>
      <c r="J58" s="338" t="str">
        <f>IFERROR(VLOOKUP($B58,'⑨2.目標と成果（PR）'!$B$6:$K$85,9,FALSE),"")</f>
        <v/>
      </c>
      <c r="K58" s="933" t="str">
        <f t="shared" si="4"/>
        <v/>
      </c>
      <c r="L58" s="338" t="str">
        <f>IFERROR(VLOOKUP($B58,'⑨2.目標と成果（PR）'!$B$6:$K$85,10,FALSE),"")</f>
        <v/>
      </c>
      <c r="M58" s="338" t="str">
        <f>IFERROR(VLOOKUP($B58,'⑨2.目標と成果（PR）'!$B$6:$K$85,11,FALSE),"")</f>
        <v/>
      </c>
      <c r="N58" s="933" t="str">
        <f t="shared" si="5"/>
        <v/>
      </c>
      <c r="O58" s="921"/>
      <c r="P58" s="922"/>
      <c r="W58" s="545"/>
      <c r="X58" s="139" t="s">
        <v>791</v>
      </c>
    </row>
    <row r="59" spans="2:24" ht="45" hidden="1" customHeight="1">
      <c r="B59" s="204" t="s">
        <v>698</v>
      </c>
      <c r="C59" s="897" t="str">
        <f>IFERROR(VLOOKUP($B59,'⑨2.目標と成果（PR）'!$B$6:$K$85,2,FALSE),"")</f>
        <v/>
      </c>
      <c r="D59" s="928" t="str">
        <f>IFERROR(VLOOKUP($B59,'⑨2.目標と成果（PR）'!$B$6:$K$85,3,FALSE),"")</f>
        <v/>
      </c>
      <c r="E59" s="928" t="s">
        <v>698</v>
      </c>
      <c r="F59" s="932" t="str">
        <f>IFERROR(VLOOKUP($B59,'⑨2.目標と成果（PR）'!$B$6:$K$85,6,FALSE),"")</f>
        <v/>
      </c>
      <c r="G59" s="932" t="str">
        <f>IFERROR(VLOOKUP($B59,'⑨2.目標と成果（PR）'!$B$6:$K$85,7,FALSE),"")</f>
        <v/>
      </c>
      <c r="H59" s="933" t="str">
        <f t="shared" si="3"/>
        <v/>
      </c>
      <c r="I59" s="338" t="str">
        <f>IFERROR(VLOOKUP($B59,'⑨2.目標と成果（PR）'!$B$6:$K$85,8,FALSE),"")</f>
        <v/>
      </c>
      <c r="J59" s="338" t="str">
        <f>IFERROR(VLOOKUP($B59,'⑨2.目標と成果（PR）'!$B$6:$K$85,9,FALSE),"")</f>
        <v/>
      </c>
      <c r="K59" s="933" t="str">
        <f t="shared" si="4"/>
        <v/>
      </c>
      <c r="L59" s="338" t="str">
        <f>IFERROR(VLOOKUP($B59,'⑨2.目標と成果（PR）'!$B$6:$K$85,10,FALSE),"")</f>
        <v/>
      </c>
      <c r="M59" s="338" t="str">
        <f>IFERROR(VLOOKUP($B59,'⑨2.目標と成果（PR）'!$B$6:$K$85,11,FALSE),"")</f>
        <v/>
      </c>
      <c r="N59" s="933" t="str">
        <f t="shared" si="5"/>
        <v/>
      </c>
      <c r="O59" s="921"/>
      <c r="P59" s="922"/>
      <c r="W59" s="545"/>
      <c r="X59" s="139" t="s">
        <v>792</v>
      </c>
    </row>
    <row r="60" spans="2:24" ht="45" hidden="1" customHeight="1">
      <c r="B60" s="204" t="s">
        <v>698</v>
      </c>
      <c r="C60" s="897" t="str">
        <f>IFERROR(VLOOKUP($B60,'⑨2.目標と成果（PR）'!$B$6:$K$85,2,FALSE),"")</f>
        <v/>
      </c>
      <c r="D60" s="928" t="str">
        <f>IFERROR(VLOOKUP($B60,'⑨2.目標と成果（PR）'!$B$6:$K$85,3,FALSE),"")</f>
        <v/>
      </c>
      <c r="E60" s="928" t="s">
        <v>698</v>
      </c>
      <c r="F60" s="932" t="str">
        <f>IFERROR(VLOOKUP($B60,'⑨2.目標と成果（PR）'!$B$6:$K$85,6,FALSE),"")</f>
        <v/>
      </c>
      <c r="G60" s="932" t="str">
        <f>IFERROR(VLOOKUP($B60,'⑨2.目標と成果（PR）'!$B$6:$K$85,7,FALSE),"")</f>
        <v/>
      </c>
      <c r="H60" s="933" t="str">
        <f t="shared" si="3"/>
        <v/>
      </c>
      <c r="I60" s="338" t="str">
        <f>IFERROR(VLOOKUP($B60,'⑨2.目標と成果（PR）'!$B$6:$K$85,8,FALSE),"")</f>
        <v/>
      </c>
      <c r="J60" s="338" t="str">
        <f>IFERROR(VLOOKUP($B60,'⑨2.目標と成果（PR）'!$B$6:$K$85,9,FALSE),"")</f>
        <v/>
      </c>
      <c r="K60" s="933" t="str">
        <f t="shared" si="4"/>
        <v/>
      </c>
      <c r="L60" s="338" t="str">
        <f>IFERROR(VLOOKUP($B60,'⑨2.目標と成果（PR）'!$B$6:$K$85,10,FALSE),"")</f>
        <v/>
      </c>
      <c r="M60" s="338" t="str">
        <f>IFERROR(VLOOKUP($B60,'⑨2.目標と成果（PR）'!$B$6:$K$85,11,FALSE),"")</f>
        <v/>
      </c>
      <c r="N60" s="933" t="str">
        <f t="shared" si="5"/>
        <v/>
      </c>
      <c r="O60" s="921"/>
      <c r="P60" s="922"/>
      <c r="W60" s="545"/>
      <c r="X60" s="139" t="s">
        <v>793</v>
      </c>
    </row>
    <row r="61" spans="2:24" ht="45" hidden="1" customHeight="1">
      <c r="B61" s="204" t="s">
        <v>698</v>
      </c>
      <c r="C61" s="897" t="str">
        <f>IFERROR(VLOOKUP($B61,'⑨2.目標と成果（PR）'!$B$6:$K$85,2,FALSE),"")</f>
        <v/>
      </c>
      <c r="D61" s="928" t="str">
        <f>IFERROR(VLOOKUP($B61,'⑨2.目標と成果（PR）'!$B$6:$K$85,3,FALSE),"")</f>
        <v/>
      </c>
      <c r="E61" s="928" t="s">
        <v>698</v>
      </c>
      <c r="F61" s="932" t="str">
        <f>IFERROR(VLOOKUP($B61,'⑨2.目標と成果（PR）'!$B$6:$K$85,6,FALSE),"")</f>
        <v/>
      </c>
      <c r="G61" s="932" t="str">
        <f>IFERROR(VLOOKUP($B61,'⑨2.目標と成果（PR）'!$B$6:$K$85,7,FALSE),"")</f>
        <v/>
      </c>
      <c r="H61" s="933" t="str">
        <f t="shared" si="3"/>
        <v/>
      </c>
      <c r="I61" s="338" t="str">
        <f>IFERROR(VLOOKUP($B61,'⑨2.目標と成果（PR）'!$B$6:$K$85,8,FALSE),"")</f>
        <v/>
      </c>
      <c r="J61" s="338" t="str">
        <f>IFERROR(VLOOKUP($B61,'⑨2.目標と成果（PR）'!$B$6:$K$85,9,FALSE),"")</f>
        <v/>
      </c>
      <c r="K61" s="933" t="str">
        <f t="shared" si="4"/>
        <v/>
      </c>
      <c r="L61" s="338" t="str">
        <f>IFERROR(VLOOKUP($B61,'⑨2.目標と成果（PR）'!$B$6:$K$85,10,FALSE),"")</f>
        <v/>
      </c>
      <c r="M61" s="338" t="str">
        <f>IFERROR(VLOOKUP($B61,'⑨2.目標と成果（PR）'!$B$6:$K$85,11,FALSE),"")</f>
        <v/>
      </c>
      <c r="N61" s="933" t="str">
        <f t="shared" si="5"/>
        <v/>
      </c>
      <c r="O61" s="921"/>
      <c r="P61" s="922"/>
      <c r="W61" s="545"/>
      <c r="X61" s="139" t="s">
        <v>794</v>
      </c>
    </row>
    <row r="62" spans="2:24" ht="45" hidden="1" customHeight="1">
      <c r="B62" s="204" t="s">
        <v>698</v>
      </c>
      <c r="C62" s="897" t="str">
        <f>IFERROR(VLOOKUP($B62,'⑨2.目標と成果（PR）'!$B$6:$K$85,2,FALSE),"")</f>
        <v/>
      </c>
      <c r="D62" s="928" t="str">
        <f>IFERROR(VLOOKUP($B62,'⑨2.目標と成果（PR）'!$B$6:$K$85,3,FALSE),"")</f>
        <v/>
      </c>
      <c r="E62" s="928" t="s">
        <v>698</v>
      </c>
      <c r="F62" s="932" t="str">
        <f>IFERROR(VLOOKUP($B62,'⑨2.目標と成果（PR）'!$B$6:$K$85,6,FALSE),"")</f>
        <v/>
      </c>
      <c r="G62" s="932" t="str">
        <f>IFERROR(VLOOKUP($B62,'⑨2.目標と成果（PR）'!$B$6:$K$85,7,FALSE),"")</f>
        <v/>
      </c>
      <c r="H62" s="933" t="str">
        <f t="shared" si="3"/>
        <v/>
      </c>
      <c r="I62" s="338" t="str">
        <f>IFERROR(VLOOKUP($B62,'⑨2.目標と成果（PR）'!$B$6:$K$85,8,FALSE),"")</f>
        <v/>
      </c>
      <c r="J62" s="338" t="str">
        <f>IFERROR(VLOOKUP($B62,'⑨2.目標と成果（PR）'!$B$6:$K$85,9,FALSE),"")</f>
        <v/>
      </c>
      <c r="K62" s="933" t="str">
        <f t="shared" si="4"/>
        <v/>
      </c>
      <c r="L62" s="338" t="str">
        <f>IFERROR(VLOOKUP($B62,'⑨2.目標と成果（PR）'!$B$6:$K$85,10,FALSE),"")</f>
        <v/>
      </c>
      <c r="M62" s="338" t="str">
        <f>IFERROR(VLOOKUP($B62,'⑨2.目標と成果（PR）'!$B$6:$K$85,11,FALSE),"")</f>
        <v/>
      </c>
      <c r="N62" s="933" t="str">
        <f t="shared" si="5"/>
        <v/>
      </c>
      <c r="O62" s="921"/>
      <c r="P62" s="922"/>
      <c r="W62" s="545"/>
      <c r="X62" s="139" t="s">
        <v>795</v>
      </c>
    </row>
    <row r="63" spans="2:24" ht="45" hidden="1" customHeight="1">
      <c r="B63" s="204" t="s">
        <v>698</v>
      </c>
      <c r="C63" s="897" t="str">
        <f>IFERROR(VLOOKUP($B63,'⑨2.目標と成果（PR）'!$B$6:$K$85,2,FALSE),"")</f>
        <v/>
      </c>
      <c r="D63" s="928" t="str">
        <f>IFERROR(VLOOKUP($B63,'⑨2.目標と成果（PR）'!$B$6:$K$85,3,FALSE),"")</f>
        <v/>
      </c>
      <c r="E63" s="928" t="s">
        <v>698</v>
      </c>
      <c r="F63" s="932" t="str">
        <f>IFERROR(VLOOKUP($B63,'⑨2.目標と成果（PR）'!$B$6:$K$85,6,FALSE),"")</f>
        <v/>
      </c>
      <c r="G63" s="932" t="str">
        <f>IFERROR(VLOOKUP($B63,'⑨2.目標と成果（PR）'!$B$6:$K$85,7,FALSE),"")</f>
        <v/>
      </c>
      <c r="H63" s="933" t="str">
        <f t="shared" si="3"/>
        <v/>
      </c>
      <c r="I63" s="338" t="str">
        <f>IFERROR(VLOOKUP($B63,'⑨2.目標と成果（PR）'!$B$6:$K$85,8,FALSE),"")</f>
        <v/>
      </c>
      <c r="J63" s="338" t="str">
        <f>IFERROR(VLOOKUP($B63,'⑨2.目標と成果（PR）'!$B$6:$K$85,9,FALSE),"")</f>
        <v/>
      </c>
      <c r="K63" s="933" t="str">
        <f t="shared" si="4"/>
        <v/>
      </c>
      <c r="L63" s="338" t="str">
        <f>IFERROR(VLOOKUP($B63,'⑨2.目標と成果（PR）'!$B$6:$K$85,10,FALSE),"")</f>
        <v/>
      </c>
      <c r="M63" s="338" t="str">
        <f>IFERROR(VLOOKUP($B63,'⑨2.目標と成果（PR）'!$B$6:$K$85,11,FALSE),"")</f>
        <v/>
      </c>
      <c r="N63" s="933" t="str">
        <f t="shared" si="5"/>
        <v/>
      </c>
      <c r="O63" s="921"/>
      <c r="P63" s="922"/>
      <c r="W63" s="545"/>
      <c r="X63" s="139" t="s">
        <v>796</v>
      </c>
    </row>
    <row r="64" spans="2:24" ht="45" hidden="1" customHeight="1">
      <c r="B64" s="204" t="s">
        <v>698</v>
      </c>
      <c r="C64" s="897" t="str">
        <f>IFERROR(VLOOKUP($B64,'⑨2.目標と成果（PR）'!$B$6:$K$85,2,FALSE),"")</f>
        <v/>
      </c>
      <c r="D64" s="928" t="str">
        <f>IFERROR(VLOOKUP($B64,'⑨2.目標と成果（PR）'!$B$6:$K$85,3,FALSE),"")</f>
        <v/>
      </c>
      <c r="E64" s="928" t="s">
        <v>698</v>
      </c>
      <c r="F64" s="932" t="str">
        <f>IFERROR(VLOOKUP($B64,'⑨2.目標と成果（PR）'!$B$6:$K$85,6,FALSE),"")</f>
        <v/>
      </c>
      <c r="G64" s="932" t="str">
        <f>IFERROR(VLOOKUP($B64,'⑨2.目標と成果（PR）'!$B$6:$K$85,7,FALSE),"")</f>
        <v/>
      </c>
      <c r="H64" s="933" t="str">
        <f t="shared" si="3"/>
        <v/>
      </c>
      <c r="I64" s="338" t="str">
        <f>IFERROR(VLOOKUP($B64,'⑨2.目標と成果（PR）'!$B$6:$K$85,8,FALSE),"")</f>
        <v/>
      </c>
      <c r="J64" s="338" t="str">
        <f>IFERROR(VLOOKUP($B64,'⑨2.目標と成果（PR）'!$B$6:$K$85,9,FALSE),"")</f>
        <v/>
      </c>
      <c r="K64" s="933" t="str">
        <f t="shared" si="4"/>
        <v/>
      </c>
      <c r="L64" s="338" t="str">
        <f>IFERROR(VLOOKUP($B64,'⑨2.目標と成果（PR）'!$B$6:$K$85,10,FALSE),"")</f>
        <v/>
      </c>
      <c r="M64" s="338" t="str">
        <f>IFERROR(VLOOKUP($B64,'⑨2.目標と成果（PR）'!$B$6:$K$85,11,FALSE),"")</f>
        <v/>
      </c>
      <c r="N64" s="933" t="str">
        <f t="shared" si="5"/>
        <v/>
      </c>
      <c r="O64" s="921"/>
      <c r="P64" s="922"/>
      <c r="W64" s="545"/>
      <c r="X64" s="139" t="s">
        <v>797</v>
      </c>
    </row>
    <row r="65" spans="2:24" ht="45" hidden="1" customHeight="1" thickBot="1">
      <c r="B65" s="202" t="s">
        <v>698</v>
      </c>
      <c r="C65" s="902" t="str">
        <f>IFERROR(VLOOKUP($B65,'⑨2.目標と成果（PR）'!$B$6:$K$85,2,FALSE),"")</f>
        <v/>
      </c>
      <c r="D65" s="934" t="str">
        <f>IFERROR(VLOOKUP($B65,'⑨2.目標と成果（PR）'!$B$6:$K$85,3,FALSE),"")</f>
        <v/>
      </c>
      <c r="E65" s="934" t="s">
        <v>698</v>
      </c>
      <c r="F65" s="935" t="str">
        <f>IFERROR(VLOOKUP($B65,'⑨2.目標と成果（PR）'!$B$6:$K$85,6,FALSE),"")</f>
        <v/>
      </c>
      <c r="G65" s="935" t="str">
        <f>IFERROR(VLOOKUP($B65,'⑨2.目標と成果（PR）'!$B$6:$K$85,7,FALSE),"")</f>
        <v/>
      </c>
      <c r="H65" s="936" t="str">
        <f t="shared" si="3"/>
        <v/>
      </c>
      <c r="I65" s="937" t="str">
        <f>IFERROR(VLOOKUP($B65,'⑨2.目標と成果（PR）'!$B$6:$K$85,8,FALSE),"")</f>
        <v/>
      </c>
      <c r="J65" s="937" t="str">
        <f>IFERROR(VLOOKUP($B65,'⑨2.目標と成果（PR）'!$B$6:$K$85,9,FALSE),"")</f>
        <v/>
      </c>
      <c r="K65" s="936" t="str">
        <f t="shared" si="4"/>
        <v/>
      </c>
      <c r="L65" s="937" t="str">
        <f>IFERROR(VLOOKUP($B65,'⑨2.目標と成果（PR）'!$B$6:$K$85,10,FALSE),"")</f>
        <v/>
      </c>
      <c r="M65" s="937" t="str">
        <f>IFERROR(VLOOKUP($B65,'⑨2.目標と成果（PR）'!$B$6:$K$85,11,FALSE),"")</f>
        <v/>
      </c>
      <c r="N65" s="936" t="str">
        <f t="shared" si="5"/>
        <v/>
      </c>
      <c r="O65" s="923"/>
      <c r="P65" s="924"/>
      <c r="W65" s="545"/>
      <c r="X65" s="139" t="s">
        <v>798</v>
      </c>
    </row>
    <row r="66" spans="2:24" ht="45" hidden="1" customHeight="1">
      <c r="B66" s="204" t="s">
        <v>698</v>
      </c>
      <c r="C66" s="897" t="str">
        <f>IFERROR(VLOOKUP($B66,'⑨2.目標と成果（PR）'!$B$6:$K$85,2,FALSE),"")</f>
        <v/>
      </c>
      <c r="D66" s="928" t="str">
        <f>IFERROR(VLOOKUP($B66,'⑨2.目標と成果（PR）'!$B$6:$K$85,3,FALSE),"")</f>
        <v/>
      </c>
      <c r="E66" s="928" t="s">
        <v>698</v>
      </c>
      <c r="F66" s="929" t="str">
        <f>IFERROR(VLOOKUP($B66,'⑨2.目標と成果（PR）'!$B$6:$K$85,6,FALSE),"")</f>
        <v/>
      </c>
      <c r="G66" s="929" t="str">
        <f>IFERROR(VLOOKUP($B66,'⑨2.目標と成果（PR）'!$B$6:$K$85,7,FALSE),"")</f>
        <v/>
      </c>
      <c r="H66" s="930" t="str">
        <f t="shared" si="3"/>
        <v/>
      </c>
      <c r="I66" s="931" t="str">
        <f>IFERROR(VLOOKUP($B66,'⑨2.目標と成果（PR）'!$B$6:$K$85,8,FALSE),"")</f>
        <v/>
      </c>
      <c r="J66" s="931" t="str">
        <f>IFERROR(VLOOKUP($B66,'⑨2.目標と成果（PR）'!$B$6:$K$85,9,FALSE),"")</f>
        <v/>
      </c>
      <c r="K66" s="930" t="str">
        <f t="shared" si="4"/>
        <v/>
      </c>
      <c r="L66" s="931" t="str">
        <f>IFERROR(VLOOKUP($B66,'⑨2.目標と成果（PR）'!$B$6:$K$85,10,FALSE),"")</f>
        <v/>
      </c>
      <c r="M66" s="931" t="str">
        <f>IFERROR(VLOOKUP($B66,'⑨2.目標と成果（PR）'!$B$6:$K$85,11,FALSE),"")</f>
        <v/>
      </c>
      <c r="N66" s="930" t="str">
        <f t="shared" si="5"/>
        <v/>
      </c>
      <c r="O66" s="921"/>
      <c r="P66" s="922"/>
      <c r="W66" s="545"/>
      <c r="X66" s="139" t="s">
        <v>799</v>
      </c>
    </row>
    <row r="67" spans="2:24" ht="45" hidden="1" customHeight="1">
      <c r="B67" s="204" t="s">
        <v>698</v>
      </c>
      <c r="C67" s="897" t="str">
        <f>IFERROR(VLOOKUP($B67,'⑨2.目標と成果（PR）'!$B$6:$K$85,2,FALSE),"")</f>
        <v/>
      </c>
      <c r="D67" s="928" t="str">
        <f>IFERROR(VLOOKUP($B67,'⑨2.目標と成果（PR）'!$B$6:$K$85,3,FALSE),"")</f>
        <v/>
      </c>
      <c r="E67" s="928" t="s">
        <v>698</v>
      </c>
      <c r="F67" s="932" t="str">
        <f>IFERROR(VLOOKUP($B67,'⑨2.目標と成果（PR）'!$B$6:$K$85,6,FALSE),"")</f>
        <v/>
      </c>
      <c r="G67" s="932" t="str">
        <f>IFERROR(VLOOKUP($B67,'⑨2.目標と成果（PR）'!$B$6:$K$85,7,FALSE),"")</f>
        <v/>
      </c>
      <c r="H67" s="933" t="str">
        <f t="shared" si="3"/>
        <v/>
      </c>
      <c r="I67" s="338" t="str">
        <f>IFERROR(VLOOKUP($B67,'⑨2.目標と成果（PR）'!$B$6:$K$85,8,FALSE),"")</f>
        <v/>
      </c>
      <c r="J67" s="338" t="str">
        <f>IFERROR(VLOOKUP($B67,'⑨2.目標と成果（PR）'!$B$6:$K$85,9,FALSE),"")</f>
        <v/>
      </c>
      <c r="K67" s="933" t="str">
        <f t="shared" si="4"/>
        <v/>
      </c>
      <c r="L67" s="338" t="str">
        <f>IFERROR(VLOOKUP($B67,'⑨2.目標と成果（PR）'!$B$6:$K$85,10,FALSE),"")</f>
        <v/>
      </c>
      <c r="M67" s="338" t="str">
        <f>IFERROR(VLOOKUP($B67,'⑨2.目標と成果（PR）'!$B$6:$K$85,11,FALSE),"")</f>
        <v/>
      </c>
      <c r="N67" s="933" t="str">
        <f t="shared" si="5"/>
        <v/>
      </c>
      <c r="O67" s="921"/>
      <c r="P67" s="922"/>
      <c r="W67" s="545"/>
      <c r="X67" s="139" t="s">
        <v>800</v>
      </c>
    </row>
    <row r="68" spans="2:24" ht="45" hidden="1" customHeight="1">
      <c r="B68" s="204" t="s">
        <v>698</v>
      </c>
      <c r="C68" s="897" t="str">
        <f>IFERROR(VLOOKUP($B68,'⑨2.目標と成果（PR）'!$B$6:$K$85,2,FALSE),"")</f>
        <v/>
      </c>
      <c r="D68" s="928" t="str">
        <f>IFERROR(VLOOKUP($B68,'⑨2.目標と成果（PR）'!$B$6:$K$85,3,FALSE),"")</f>
        <v/>
      </c>
      <c r="E68" s="928" t="s">
        <v>698</v>
      </c>
      <c r="F68" s="932" t="str">
        <f>IFERROR(VLOOKUP($B68,'⑨2.目標と成果（PR）'!$B$6:$K$85,6,FALSE),"")</f>
        <v/>
      </c>
      <c r="G68" s="932" t="str">
        <f>IFERROR(VLOOKUP($B68,'⑨2.目標と成果（PR）'!$B$6:$K$85,7,FALSE),"")</f>
        <v/>
      </c>
      <c r="H68" s="933" t="str">
        <f t="shared" si="3"/>
        <v/>
      </c>
      <c r="I68" s="338" t="str">
        <f>IFERROR(VLOOKUP($B68,'⑨2.目標と成果（PR）'!$B$6:$K$85,8,FALSE),"")</f>
        <v/>
      </c>
      <c r="J68" s="338" t="str">
        <f>IFERROR(VLOOKUP($B68,'⑨2.目標と成果（PR）'!$B$6:$K$85,9,FALSE),"")</f>
        <v/>
      </c>
      <c r="K68" s="933" t="str">
        <f t="shared" si="4"/>
        <v/>
      </c>
      <c r="L68" s="338" t="str">
        <f>IFERROR(VLOOKUP($B68,'⑨2.目標と成果（PR）'!$B$6:$K$85,10,FALSE),"")</f>
        <v/>
      </c>
      <c r="M68" s="338" t="str">
        <f>IFERROR(VLOOKUP($B68,'⑨2.目標と成果（PR）'!$B$6:$K$85,11,FALSE),"")</f>
        <v/>
      </c>
      <c r="N68" s="933" t="str">
        <f t="shared" si="5"/>
        <v/>
      </c>
      <c r="O68" s="921"/>
      <c r="P68" s="922"/>
      <c r="W68" s="545"/>
      <c r="X68" s="139" t="s">
        <v>801</v>
      </c>
    </row>
    <row r="69" spans="2:24" ht="45" hidden="1" customHeight="1">
      <c r="B69" s="204" t="s">
        <v>698</v>
      </c>
      <c r="C69" s="897" t="str">
        <f>IFERROR(VLOOKUP($B69,'⑨2.目標と成果（PR）'!$B$6:$K$85,2,FALSE),"")</f>
        <v/>
      </c>
      <c r="D69" s="928" t="str">
        <f>IFERROR(VLOOKUP($B69,'⑨2.目標と成果（PR）'!$B$6:$K$85,3,FALSE),"")</f>
        <v/>
      </c>
      <c r="E69" s="928" t="s">
        <v>698</v>
      </c>
      <c r="F69" s="932" t="str">
        <f>IFERROR(VLOOKUP($B69,'⑨2.目標と成果（PR）'!$B$6:$K$85,6,FALSE),"")</f>
        <v/>
      </c>
      <c r="G69" s="932" t="str">
        <f>IFERROR(VLOOKUP($B69,'⑨2.目標と成果（PR）'!$B$6:$K$85,7,FALSE),"")</f>
        <v/>
      </c>
      <c r="H69" s="933" t="str">
        <f t="shared" si="3"/>
        <v/>
      </c>
      <c r="I69" s="338" t="str">
        <f>IFERROR(VLOOKUP($B69,'⑨2.目標と成果（PR）'!$B$6:$K$85,8,FALSE),"")</f>
        <v/>
      </c>
      <c r="J69" s="338" t="str">
        <f>IFERROR(VLOOKUP($B69,'⑨2.目標と成果（PR）'!$B$6:$K$85,9,FALSE),"")</f>
        <v/>
      </c>
      <c r="K69" s="933" t="str">
        <f t="shared" si="4"/>
        <v/>
      </c>
      <c r="L69" s="338" t="str">
        <f>IFERROR(VLOOKUP($B69,'⑨2.目標と成果（PR）'!$B$6:$K$85,10,FALSE),"")</f>
        <v/>
      </c>
      <c r="M69" s="338" t="str">
        <f>IFERROR(VLOOKUP($B69,'⑨2.目標と成果（PR）'!$B$6:$K$85,11,FALSE),"")</f>
        <v/>
      </c>
      <c r="N69" s="933" t="str">
        <f t="shared" si="5"/>
        <v/>
      </c>
      <c r="O69" s="921"/>
      <c r="P69" s="922"/>
      <c r="W69" s="545"/>
      <c r="X69" s="139" t="s">
        <v>802</v>
      </c>
    </row>
    <row r="70" spans="2:24" ht="45" hidden="1" customHeight="1">
      <c r="B70" s="204" t="s">
        <v>698</v>
      </c>
      <c r="C70" s="897" t="str">
        <f>IFERROR(VLOOKUP($B70,'⑨2.目標と成果（PR）'!$B$6:$K$85,2,FALSE),"")</f>
        <v/>
      </c>
      <c r="D70" s="928" t="str">
        <f>IFERROR(VLOOKUP($B70,'⑨2.目標と成果（PR）'!$B$6:$K$85,3,FALSE),"")</f>
        <v/>
      </c>
      <c r="E70" s="928" t="s">
        <v>698</v>
      </c>
      <c r="F70" s="932" t="str">
        <f>IFERROR(VLOOKUP($B70,'⑨2.目標と成果（PR）'!$B$6:$K$85,6,FALSE),"")</f>
        <v/>
      </c>
      <c r="G70" s="932" t="str">
        <f>IFERROR(VLOOKUP($B70,'⑨2.目標と成果（PR）'!$B$6:$K$85,7,FALSE),"")</f>
        <v/>
      </c>
      <c r="H70" s="933" t="str">
        <f t="shared" si="3"/>
        <v/>
      </c>
      <c r="I70" s="338" t="str">
        <f>IFERROR(VLOOKUP($B70,'⑨2.目標と成果（PR）'!$B$6:$K$85,8,FALSE),"")</f>
        <v/>
      </c>
      <c r="J70" s="338" t="str">
        <f>IFERROR(VLOOKUP($B70,'⑨2.目標と成果（PR）'!$B$6:$K$85,9,FALSE),"")</f>
        <v/>
      </c>
      <c r="K70" s="933" t="str">
        <f t="shared" si="4"/>
        <v/>
      </c>
      <c r="L70" s="338" t="str">
        <f>IFERROR(VLOOKUP($B70,'⑨2.目標と成果（PR）'!$B$6:$K$85,10,FALSE),"")</f>
        <v/>
      </c>
      <c r="M70" s="338" t="str">
        <f>IFERROR(VLOOKUP($B70,'⑨2.目標と成果（PR）'!$B$6:$K$85,11,FALSE),"")</f>
        <v/>
      </c>
      <c r="N70" s="933" t="str">
        <f t="shared" si="5"/>
        <v/>
      </c>
      <c r="O70" s="921"/>
      <c r="P70" s="922"/>
      <c r="W70" s="545"/>
      <c r="X70" s="139" t="s">
        <v>803</v>
      </c>
    </row>
    <row r="71" spans="2:24" ht="45" hidden="1" customHeight="1">
      <c r="B71" s="204" t="s">
        <v>698</v>
      </c>
      <c r="C71" s="897" t="str">
        <f>IFERROR(VLOOKUP($B71,'⑨2.目標と成果（PR）'!$B$6:$K$85,2,FALSE),"")</f>
        <v/>
      </c>
      <c r="D71" s="928" t="str">
        <f>IFERROR(VLOOKUP($B71,'⑨2.目標と成果（PR）'!$B$6:$K$85,3,FALSE),"")</f>
        <v/>
      </c>
      <c r="E71" s="928" t="s">
        <v>698</v>
      </c>
      <c r="F71" s="932" t="str">
        <f>IFERROR(VLOOKUP($B71,'⑨2.目標と成果（PR）'!$B$6:$K$85,6,FALSE),"")</f>
        <v/>
      </c>
      <c r="G71" s="932" t="str">
        <f>IFERROR(VLOOKUP($B71,'⑨2.目標と成果（PR）'!$B$6:$K$85,7,FALSE),"")</f>
        <v/>
      </c>
      <c r="H71" s="933" t="str">
        <f t="shared" ref="H71:H134" si="6">IF(G71="","",G71/F71)</f>
        <v/>
      </c>
      <c r="I71" s="338" t="str">
        <f>IFERROR(VLOOKUP($B71,'⑨2.目標と成果（PR）'!$B$6:$K$85,8,FALSE),"")</f>
        <v/>
      </c>
      <c r="J71" s="338" t="str">
        <f>IFERROR(VLOOKUP($B71,'⑨2.目標と成果（PR）'!$B$6:$K$85,9,FALSE),"")</f>
        <v/>
      </c>
      <c r="K71" s="933" t="str">
        <f t="shared" ref="K71:K134" si="7">IF(J71="","",J71/I71)</f>
        <v/>
      </c>
      <c r="L71" s="338" t="str">
        <f>IFERROR(VLOOKUP($B71,'⑨2.目標と成果（PR）'!$B$6:$K$85,10,FALSE),"")</f>
        <v/>
      </c>
      <c r="M71" s="338" t="str">
        <f>IFERROR(VLOOKUP($B71,'⑨2.目標と成果（PR）'!$B$6:$K$85,11,FALSE),"")</f>
        <v/>
      </c>
      <c r="N71" s="933" t="str">
        <f t="shared" ref="N71:N134" si="8">IF(M71="","",M71/L71)</f>
        <v/>
      </c>
      <c r="O71" s="921"/>
      <c r="P71" s="922"/>
      <c r="W71" s="545"/>
      <c r="X71" s="139" t="s">
        <v>804</v>
      </c>
    </row>
    <row r="72" spans="2:24" ht="45" hidden="1" customHeight="1">
      <c r="B72" s="204" t="s">
        <v>698</v>
      </c>
      <c r="C72" s="897" t="str">
        <f>IFERROR(VLOOKUP($B72,'⑨2.目標と成果（PR）'!$B$6:$K$85,2,FALSE),"")</f>
        <v/>
      </c>
      <c r="D72" s="928" t="str">
        <f>IFERROR(VLOOKUP($B72,'⑨2.目標と成果（PR）'!$B$6:$K$85,3,FALSE),"")</f>
        <v/>
      </c>
      <c r="E72" s="928" t="s">
        <v>698</v>
      </c>
      <c r="F72" s="932" t="str">
        <f>IFERROR(VLOOKUP($B72,'⑨2.目標と成果（PR）'!$B$6:$K$85,6,FALSE),"")</f>
        <v/>
      </c>
      <c r="G72" s="932" t="str">
        <f>IFERROR(VLOOKUP($B72,'⑨2.目標と成果（PR）'!$B$6:$K$85,7,FALSE),"")</f>
        <v/>
      </c>
      <c r="H72" s="933" t="str">
        <f t="shared" si="6"/>
        <v/>
      </c>
      <c r="I72" s="338" t="str">
        <f>IFERROR(VLOOKUP($B72,'⑨2.目標と成果（PR）'!$B$6:$K$85,8,FALSE),"")</f>
        <v/>
      </c>
      <c r="J72" s="338" t="str">
        <f>IFERROR(VLOOKUP($B72,'⑨2.目標と成果（PR）'!$B$6:$K$85,9,FALSE),"")</f>
        <v/>
      </c>
      <c r="K72" s="933" t="str">
        <f t="shared" si="7"/>
        <v/>
      </c>
      <c r="L72" s="338" t="str">
        <f>IFERROR(VLOOKUP($B72,'⑨2.目標と成果（PR）'!$B$6:$K$85,10,FALSE),"")</f>
        <v/>
      </c>
      <c r="M72" s="338" t="str">
        <f>IFERROR(VLOOKUP($B72,'⑨2.目標と成果（PR）'!$B$6:$K$85,11,FALSE),"")</f>
        <v/>
      </c>
      <c r="N72" s="933" t="str">
        <f t="shared" si="8"/>
        <v/>
      </c>
      <c r="O72" s="921"/>
      <c r="P72" s="922"/>
      <c r="W72" s="545"/>
      <c r="X72" s="139" t="s">
        <v>805</v>
      </c>
    </row>
    <row r="73" spans="2:24" ht="45" hidden="1" customHeight="1">
      <c r="B73" s="204" t="s">
        <v>698</v>
      </c>
      <c r="C73" s="897" t="str">
        <f>IFERROR(VLOOKUP($B73,'⑨2.目標と成果（PR）'!$B$6:$K$85,2,FALSE),"")</f>
        <v/>
      </c>
      <c r="D73" s="928" t="str">
        <f>IFERROR(VLOOKUP($B73,'⑨2.目標と成果（PR）'!$B$6:$K$85,3,FALSE),"")</f>
        <v/>
      </c>
      <c r="E73" s="928" t="s">
        <v>698</v>
      </c>
      <c r="F73" s="932" t="str">
        <f>IFERROR(VLOOKUP($B73,'⑨2.目標と成果（PR）'!$B$6:$K$85,6,FALSE),"")</f>
        <v/>
      </c>
      <c r="G73" s="932" t="str">
        <f>IFERROR(VLOOKUP($B73,'⑨2.目標と成果（PR）'!$B$6:$K$85,7,FALSE),"")</f>
        <v/>
      </c>
      <c r="H73" s="933" t="str">
        <f t="shared" si="6"/>
        <v/>
      </c>
      <c r="I73" s="338" t="str">
        <f>IFERROR(VLOOKUP($B73,'⑨2.目標と成果（PR）'!$B$6:$K$85,8,FALSE),"")</f>
        <v/>
      </c>
      <c r="J73" s="338" t="str">
        <f>IFERROR(VLOOKUP($B73,'⑨2.目標と成果（PR）'!$B$6:$K$85,9,FALSE),"")</f>
        <v/>
      </c>
      <c r="K73" s="933" t="str">
        <f t="shared" si="7"/>
        <v/>
      </c>
      <c r="L73" s="338" t="str">
        <f>IFERROR(VLOOKUP($B73,'⑨2.目標と成果（PR）'!$B$6:$K$85,10,FALSE),"")</f>
        <v/>
      </c>
      <c r="M73" s="338" t="str">
        <f>IFERROR(VLOOKUP($B73,'⑨2.目標と成果（PR）'!$B$6:$K$85,11,FALSE),"")</f>
        <v/>
      </c>
      <c r="N73" s="933" t="str">
        <f t="shared" si="8"/>
        <v/>
      </c>
      <c r="O73" s="921"/>
      <c r="P73" s="922"/>
      <c r="W73" s="545"/>
      <c r="X73" s="139" t="s">
        <v>806</v>
      </c>
    </row>
    <row r="74" spans="2:24" ht="45" hidden="1" customHeight="1">
      <c r="B74" s="204" t="s">
        <v>698</v>
      </c>
      <c r="C74" s="897" t="str">
        <f>IFERROR(VLOOKUP($B74,'⑨2.目標と成果（PR）'!$B$6:$K$85,2,FALSE),"")</f>
        <v/>
      </c>
      <c r="D74" s="928" t="str">
        <f>IFERROR(VLOOKUP($B74,'⑨2.目標と成果（PR）'!$B$6:$K$85,3,FALSE),"")</f>
        <v/>
      </c>
      <c r="E74" s="928" t="s">
        <v>698</v>
      </c>
      <c r="F74" s="932" t="str">
        <f>IFERROR(VLOOKUP($B74,'⑨2.目標と成果（PR）'!$B$6:$K$85,6,FALSE),"")</f>
        <v/>
      </c>
      <c r="G74" s="932" t="str">
        <f>IFERROR(VLOOKUP($B74,'⑨2.目標と成果（PR）'!$B$6:$K$85,7,FALSE),"")</f>
        <v/>
      </c>
      <c r="H74" s="933" t="str">
        <f t="shared" si="6"/>
        <v/>
      </c>
      <c r="I74" s="338" t="str">
        <f>IFERROR(VLOOKUP($B74,'⑨2.目標と成果（PR）'!$B$6:$K$85,8,FALSE),"")</f>
        <v/>
      </c>
      <c r="J74" s="338" t="str">
        <f>IFERROR(VLOOKUP($B74,'⑨2.目標と成果（PR）'!$B$6:$K$85,9,FALSE),"")</f>
        <v/>
      </c>
      <c r="K74" s="933" t="str">
        <f t="shared" si="7"/>
        <v/>
      </c>
      <c r="L74" s="338" t="str">
        <f>IFERROR(VLOOKUP($B74,'⑨2.目標と成果（PR）'!$B$6:$K$85,10,FALSE),"")</f>
        <v/>
      </c>
      <c r="M74" s="338" t="str">
        <f>IFERROR(VLOOKUP($B74,'⑨2.目標と成果（PR）'!$B$6:$K$85,11,FALSE),"")</f>
        <v/>
      </c>
      <c r="N74" s="933" t="str">
        <f t="shared" si="8"/>
        <v/>
      </c>
      <c r="O74" s="921"/>
      <c r="P74" s="922"/>
      <c r="W74" s="545"/>
      <c r="X74" s="139" t="s">
        <v>807</v>
      </c>
    </row>
    <row r="75" spans="2:24" ht="45" hidden="1" customHeight="1" thickBot="1">
      <c r="B75" s="202" t="s">
        <v>698</v>
      </c>
      <c r="C75" s="902" t="str">
        <f>IFERROR(VLOOKUP($B75,'⑨2.目標と成果（PR）'!$B$6:$K$85,2,FALSE),"")</f>
        <v/>
      </c>
      <c r="D75" s="934" t="str">
        <f>IFERROR(VLOOKUP($B75,'⑨2.目標と成果（PR）'!$B$6:$K$85,3,FALSE),"")</f>
        <v/>
      </c>
      <c r="E75" s="934" t="s">
        <v>698</v>
      </c>
      <c r="F75" s="935" t="str">
        <f>IFERROR(VLOOKUP($B75,'⑨2.目標と成果（PR）'!$B$6:$K$85,6,FALSE),"")</f>
        <v/>
      </c>
      <c r="G75" s="935" t="str">
        <f>IFERROR(VLOOKUP($B75,'⑨2.目標と成果（PR）'!$B$6:$K$85,7,FALSE),"")</f>
        <v/>
      </c>
      <c r="H75" s="936" t="str">
        <f t="shared" si="6"/>
        <v/>
      </c>
      <c r="I75" s="937" t="str">
        <f>IFERROR(VLOOKUP($B75,'⑨2.目標と成果（PR）'!$B$6:$K$85,8,FALSE),"")</f>
        <v/>
      </c>
      <c r="J75" s="937" t="str">
        <f>IFERROR(VLOOKUP($B75,'⑨2.目標と成果（PR）'!$B$6:$K$85,9,FALSE),"")</f>
        <v/>
      </c>
      <c r="K75" s="936" t="str">
        <f t="shared" si="7"/>
        <v/>
      </c>
      <c r="L75" s="937" t="str">
        <f>IFERROR(VLOOKUP($B75,'⑨2.目標と成果（PR）'!$B$6:$K$85,10,FALSE),"")</f>
        <v/>
      </c>
      <c r="M75" s="937" t="str">
        <f>IFERROR(VLOOKUP($B75,'⑨2.目標と成果（PR）'!$B$6:$K$85,11,FALSE),"")</f>
        <v/>
      </c>
      <c r="N75" s="936" t="str">
        <f t="shared" si="8"/>
        <v/>
      </c>
      <c r="O75" s="923"/>
      <c r="P75" s="924"/>
      <c r="W75" s="545"/>
      <c r="X75" s="139" t="s">
        <v>808</v>
      </c>
    </row>
    <row r="76" spans="2:24" ht="45" hidden="1" customHeight="1">
      <c r="B76" s="204" t="s">
        <v>698</v>
      </c>
      <c r="C76" s="891" t="str">
        <f>IFERROR(VLOOKUP($B76,'⑨2.目標と成果（PR）'!$B$6:$K$85,2,FALSE),"")</f>
        <v/>
      </c>
      <c r="D76" s="938" t="str">
        <f>IFERROR(VLOOKUP($B76,'⑨2.目標と成果（PR）'!$B$6:$K$85,3,FALSE),"")</f>
        <v/>
      </c>
      <c r="E76" s="938" t="s">
        <v>698</v>
      </c>
      <c r="F76" s="929" t="str">
        <f>IFERROR(VLOOKUP($B76,'⑨2.目標と成果（PR）'!$B$6:$K$85,6,FALSE),"")</f>
        <v/>
      </c>
      <c r="G76" s="929" t="str">
        <f>IFERROR(VLOOKUP($B76,'⑨2.目標と成果（PR）'!$B$6:$K$85,7,FALSE),"")</f>
        <v/>
      </c>
      <c r="H76" s="930" t="str">
        <f t="shared" si="6"/>
        <v/>
      </c>
      <c r="I76" s="931" t="str">
        <f>IFERROR(VLOOKUP($B76,'⑨2.目標と成果（PR）'!$B$6:$K$85,8,FALSE),"")</f>
        <v/>
      </c>
      <c r="J76" s="931" t="str">
        <f>IFERROR(VLOOKUP($B76,'⑨2.目標と成果（PR）'!$B$6:$K$85,9,FALSE),"")</f>
        <v/>
      </c>
      <c r="K76" s="930" t="str">
        <f t="shared" si="7"/>
        <v/>
      </c>
      <c r="L76" s="931" t="str">
        <f>IFERROR(VLOOKUP($B76,'⑨2.目標と成果（PR）'!$B$6:$K$85,10,FALSE),"")</f>
        <v/>
      </c>
      <c r="M76" s="931" t="str">
        <f>IFERROR(VLOOKUP($B76,'⑨2.目標と成果（PR）'!$B$6:$K$85,11,FALSE),"")</f>
        <v/>
      </c>
      <c r="N76" s="930" t="str">
        <f t="shared" si="8"/>
        <v/>
      </c>
      <c r="O76" s="921"/>
      <c r="P76" s="922"/>
      <c r="W76" s="545"/>
      <c r="X76" s="139" t="s">
        <v>809</v>
      </c>
    </row>
    <row r="77" spans="2:24" ht="45" hidden="1" customHeight="1">
      <c r="B77" s="204" t="s">
        <v>698</v>
      </c>
      <c r="C77" s="897" t="str">
        <f>IFERROR(VLOOKUP($B77,'⑨2.目標と成果（PR）'!$B$6:$K$85,2,FALSE),"")</f>
        <v/>
      </c>
      <c r="D77" s="928" t="str">
        <f>IFERROR(VLOOKUP($B77,'⑨2.目標と成果（PR）'!$B$6:$K$85,3,FALSE),"")</f>
        <v/>
      </c>
      <c r="E77" s="928" t="s">
        <v>698</v>
      </c>
      <c r="F77" s="932" t="str">
        <f>IFERROR(VLOOKUP($B77,'⑨2.目標と成果（PR）'!$B$6:$K$85,6,FALSE),"")</f>
        <v/>
      </c>
      <c r="G77" s="932" t="str">
        <f>IFERROR(VLOOKUP($B77,'⑨2.目標と成果（PR）'!$B$6:$K$85,7,FALSE),"")</f>
        <v/>
      </c>
      <c r="H77" s="933" t="str">
        <f t="shared" si="6"/>
        <v/>
      </c>
      <c r="I77" s="338" t="str">
        <f>IFERROR(VLOOKUP($B77,'⑨2.目標と成果（PR）'!$B$6:$K$85,8,FALSE),"")</f>
        <v/>
      </c>
      <c r="J77" s="338" t="str">
        <f>IFERROR(VLOOKUP($B77,'⑨2.目標と成果（PR）'!$B$6:$K$85,9,FALSE),"")</f>
        <v/>
      </c>
      <c r="K77" s="933" t="str">
        <f t="shared" si="7"/>
        <v/>
      </c>
      <c r="L77" s="338" t="str">
        <f>IFERROR(VLOOKUP($B77,'⑨2.目標と成果（PR）'!$B$6:$K$85,10,FALSE),"")</f>
        <v/>
      </c>
      <c r="M77" s="338" t="str">
        <f>IFERROR(VLOOKUP($B77,'⑨2.目標と成果（PR）'!$B$6:$K$85,11,FALSE),"")</f>
        <v/>
      </c>
      <c r="N77" s="933" t="str">
        <f t="shared" si="8"/>
        <v/>
      </c>
      <c r="O77" s="921"/>
      <c r="P77" s="922"/>
      <c r="W77" s="545"/>
      <c r="X77" s="139" t="s">
        <v>810</v>
      </c>
    </row>
    <row r="78" spans="2:24" ht="45" hidden="1" customHeight="1">
      <c r="B78" s="204" t="s">
        <v>698</v>
      </c>
      <c r="C78" s="897" t="str">
        <f>IFERROR(VLOOKUP($B78,'⑨2.目標と成果（PR）'!$B$6:$K$85,2,FALSE),"")</f>
        <v/>
      </c>
      <c r="D78" s="928" t="str">
        <f>IFERROR(VLOOKUP($B78,'⑨2.目標と成果（PR）'!$B$6:$K$85,3,FALSE),"")</f>
        <v/>
      </c>
      <c r="E78" s="928" t="s">
        <v>698</v>
      </c>
      <c r="F78" s="932" t="str">
        <f>IFERROR(VLOOKUP($B78,'⑨2.目標と成果（PR）'!$B$6:$K$85,6,FALSE),"")</f>
        <v/>
      </c>
      <c r="G78" s="932" t="str">
        <f>IFERROR(VLOOKUP($B78,'⑨2.目標と成果（PR）'!$B$6:$K$85,7,FALSE),"")</f>
        <v/>
      </c>
      <c r="H78" s="933" t="str">
        <f t="shared" si="6"/>
        <v/>
      </c>
      <c r="I78" s="338" t="str">
        <f>IFERROR(VLOOKUP($B78,'⑨2.目標と成果（PR）'!$B$6:$K$85,8,FALSE),"")</f>
        <v/>
      </c>
      <c r="J78" s="338" t="str">
        <f>IFERROR(VLOOKUP($B78,'⑨2.目標と成果（PR）'!$B$6:$K$85,9,FALSE),"")</f>
        <v/>
      </c>
      <c r="K78" s="933" t="str">
        <f t="shared" si="7"/>
        <v/>
      </c>
      <c r="L78" s="338" t="str">
        <f>IFERROR(VLOOKUP($B78,'⑨2.目標と成果（PR）'!$B$6:$K$85,10,FALSE),"")</f>
        <v/>
      </c>
      <c r="M78" s="338" t="str">
        <f>IFERROR(VLOOKUP($B78,'⑨2.目標と成果（PR）'!$B$6:$K$85,11,FALSE),"")</f>
        <v/>
      </c>
      <c r="N78" s="933" t="str">
        <f t="shared" si="8"/>
        <v/>
      </c>
      <c r="O78" s="921"/>
      <c r="P78" s="922"/>
      <c r="W78" s="545"/>
      <c r="X78" s="139" t="s">
        <v>811</v>
      </c>
    </row>
    <row r="79" spans="2:24" ht="45" hidden="1" customHeight="1">
      <c r="B79" s="204" t="s">
        <v>698</v>
      </c>
      <c r="C79" s="897" t="str">
        <f>IFERROR(VLOOKUP($B79,'⑨2.目標と成果（PR）'!$B$6:$K$85,2,FALSE),"")</f>
        <v/>
      </c>
      <c r="D79" s="928" t="str">
        <f>IFERROR(VLOOKUP($B79,'⑨2.目標と成果（PR）'!$B$6:$K$85,3,FALSE),"")</f>
        <v/>
      </c>
      <c r="E79" s="928" t="s">
        <v>698</v>
      </c>
      <c r="F79" s="932" t="str">
        <f>IFERROR(VLOOKUP($B79,'⑨2.目標と成果（PR）'!$B$6:$K$85,6,FALSE),"")</f>
        <v/>
      </c>
      <c r="G79" s="932" t="str">
        <f>IFERROR(VLOOKUP($B79,'⑨2.目標と成果（PR）'!$B$6:$K$85,7,FALSE),"")</f>
        <v/>
      </c>
      <c r="H79" s="933" t="str">
        <f t="shared" si="6"/>
        <v/>
      </c>
      <c r="I79" s="338" t="str">
        <f>IFERROR(VLOOKUP($B79,'⑨2.目標と成果（PR）'!$B$6:$K$85,8,FALSE),"")</f>
        <v/>
      </c>
      <c r="J79" s="338" t="str">
        <f>IFERROR(VLOOKUP($B79,'⑨2.目標と成果（PR）'!$B$6:$K$85,9,FALSE),"")</f>
        <v/>
      </c>
      <c r="K79" s="933" t="str">
        <f t="shared" si="7"/>
        <v/>
      </c>
      <c r="L79" s="338" t="str">
        <f>IFERROR(VLOOKUP($B79,'⑨2.目標と成果（PR）'!$B$6:$K$85,10,FALSE),"")</f>
        <v/>
      </c>
      <c r="M79" s="338" t="str">
        <f>IFERROR(VLOOKUP($B79,'⑨2.目標と成果（PR）'!$B$6:$K$85,11,FALSE),"")</f>
        <v/>
      </c>
      <c r="N79" s="933" t="str">
        <f t="shared" si="8"/>
        <v/>
      </c>
      <c r="O79" s="921"/>
      <c r="P79" s="922"/>
      <c r="W79" s="545"/>
      <c r="X79" s="139" t="s">
        <v>812</v>
      </c>
    </row>
    <row r="80" spans="2:24" ht="45" hidden="1" customHeight="1">
      <c r="B80" s="204" t="s">
        <v>698</v>
      </c>
      <c r="C80" s="897" t="str">
        <f>IFERROR(VLOOKUP($B80,'⑨2.目標と成果（PR）'!$B$6:$K$85,2,FALSE),"")</f>
        <v/>
      </c>
      <c r="D80" s="928" t="str">
        <f>IFERROR(VLOOKUP($B80,'⑨2.目標と成果（PR）'!$B$6:$K$85,3,FALSE),"")</f>
        <v/>
      </c>
      <c r="E80" s="928" t="s">
        <v>698</v>
      </c>
      <c r="F80" s="932" t="str">
        <f>IFERROR(VLOOKUP($B80,'⑨2.目標と成果（PR）'!$B$6:$K$85,6,FALSE),"")</f>
        <v/>
      </c>
      <c r="G80" s="932" t="str">
        <f>IFERROR(VLOOKUP($B80,'⑨2.目標と成果（PR）'!$B$6:$K$85,7,FALSE),"")</f>
        <v/>
      </c>
      <c r="H80" s="933" t="str">
        <f t="shared" si="6"/>
        <v/>
      </c>
      <c r="I80" s="338" t="str">
        <f>IFERROR(VLOOKUP($B80,'⑨2.目標と成果（PR）'!$B$6:$K$85,8,FALSE),"")</f>
        <v/>
      </c>
      <c r="J80" s="338" t="str">
        <f>IFERROR(VLOOKUP($B80,'⑨2.目標と成果（PR）'!$B$6:$K$85,9,FALSE),"")</f>
        <v/>
      </c>
      <c r="K80" s="933" t="str">
        <f t="shared" si="7"/>
        <v/>
      </c>
      <c r="L80" s="338" t="str">
        <f>IFERROR(VLOOKUP($B80,'⑨2.目標と成果（PR）'!$B$6:$K$85,10,FALSE),"")</f>
        <v/>
      </c>
      <c r="M80" s="338" t="str">
        <f>IFERROR(VLOOKUP($B80,'⑨2.目標と成果（PR）'!$B$6:$K$85,11,FALSE),"")</f>
        <v/>
      </c>
      <c r="N80" s="933" t="str">
        <f t="shared" si="8"/>
        <v/>
      </c>
      <c r="O80" s="921"/>
      <c r="P80" s="922"/>
      <c r="W80" s="545"/>
      <c r="X80" s="139" t="s">
        <v>813</v>
      </c>
    </row>
    <row r="81" spans="2:25" ht="45" hidden="1" customHeight="1">
      <c r="B81" s="204" t="s">
        <v>698</v>
      </c>
      <c r="C81" s="897" t="str">
        <f>IFERROR(VLOOKUP($B81,'⑨2.目標と成果（PR）'!$B$6:$K$85,2,FALSE),"")</f>
        <v/>
      </c>
      <c r="D81" s="928" t="str">
        <f>IFERROR(VLOOKUP($B81,'⑨2.目標と成果（PR）'!$B$6:$K$85,3,FALSE),"")</f>
        <v/>
      </c>
      <c r="E81" s="928" t="s">
        <v>698</v>
      </c>
      <c r="F81" s="932" t="str">
        <f>IFERROR(VLOOKUP($B81,'⑨2.目標と成果（PR）'!$B$6:$K$85,6,FALSE),"")</f>
        <v/>
      </c>
      <c r="G81" s="932" t="str">
        <f>IFERROR(VLOOKUP($B81,'⑨2.目標と成果（PR）'!$B$6:$K$85,7,FALSE),"")</f>
        <v/>
      </c>
      <c r="H81" s="933" t="str">
        <f t="shared" si="6"/>
        <v/>
      </c>
      <c r="I81" s="338" t="str">
        <f>IFERROR(VLOOKUP($B81,'⑨2.目標と成果（PR）'!$B$6:$K$85,8,FALSE),"")</f>
        <v/>
      </c>
      <c r="J81" s="338" t="str">
        <f>IFERROR(VLOOKUP($B81,'⑨2.目標と成果（PR）'!$B$6:$K$85,9,FALSE),"")</f>
        <v/>
      </c>
      <c r="K81" s="933" t="str">
        <f t="shared" si="7"/>
        <v/>
      </c>
      <c r="L81" s="338" t="str">
        <f>IFERROR(VLOOKUP($B81,'⑨2.目標と成果（PR）'!$B$6:$K$85,10,FALSE),"")</f>
        <v/>
      </c>
      <c r="M81" s="338" t="str">
        <f>IFERROR(VLOOKUP($B81,'⑨2.目標と成果（PR）'!$B$6:$K$85,11,FALSE),"")</f>
        <v/>
      </c>
      <c r="N81" s="933" t="str">
        <f t="shared" si="8"/>
        <v/>
      </c>
      <c r="O81" s="921"/>
      <c r="P81" s="922"/>
      <c r="W81" s="545"/>
      <c r="X81" s="139" t="s">
        <v>814</v>
      </c>
    </row>
    <row r="82" spans="2:25" ht="45" hidden="1" customHeight="1">
      <c r="B82" s="204" t="s">
        <v>698</v>
      </c>
      <c r="C82" s="897" t="str">
        <f>IFERROR(VLOOKUP($B82,'⑨2.目標と成果（PR）'!$B$6:$K$85,2,FALSE),"")</f>
        <v/>
      </c>
      <c r="D82" s="928" t="str">
        <f>IFERROR(VLOOKUP($B82,'⑨2.目標と成果（PR）'!$B$6:$K$85,3,FALSE),"")</f>
        <v/>
      </c>
      <c r="E82" s="928" t="s">
        <v>698</v>
      </c>
      <c r="F82" s="932" t="str">
        <f>IFERROR(VLOOKUP($B82,'⑨2.目標と成果（PR）'!$B$6:$K$85,6,FALSE),"")</f>
        <v/>
      </c>
      <c r="G82" s="932" t="str">
        <f>IFERROR(VLOOKUP($B82,'⑨2.目標と成果（PR）'!$B$6:$K$85,7,FALSE),"")</f>
        <v/>
      </c>
      <c r="H82" s="933" t="str">
        <f t="shared" si="6"/>
        <v/>
      </c>
      <c r="I82" s="338" t="str">
        <f>IFERROR(VLOOKUP($B82,'⑨2.目標と成果（PR）'!$B$6:$K$85,8,FALSE),"")</f>
        <v/>
      </c>
      <c r="J82" s="338" t="str">
        <f>IFERROR(VLOOKUP($B82,'⑨2.目標と成果（PR）'!$B$6:$K$85,9,FALSE),"")</f>
        <v/>
      </c>
      <c r="K82" s="933" t="str">
        <f t="shared" si="7"/>
        <v/>
      </c>
      <c r="L82" s="338" t="str">
        <f>IFERROR(VLOOKUP($B82,'⑨2.目標と成果（PR）'!$B$6:$K$85,10,FALSE),"")</f>
        <v/>
      </c>
      <c r="M82" s="338" t="str">
        <f>IFERROR(VLOOKUP($B82,'⑨2.目標と成果（PR）'!$B$6:$K$85,11,FALSE),"")</f>
        <v/>
      </c>
      <c r="N82" s="933" t="str">
        <f t="shared" si="8"/>
        <v/>
      </c>
      <c r="O82" s="921"/>
      <c r="P82" s="922"/>
      <c r="W82" s="545"/>
      <c r="X82" s="139" t="s">
        <v>815</v>
      </c>
    </row>
    <row r="83" spans="2:25" ht="45" hidden="1" customHeight="1">
      <c r="B83" s="204" t="s">
        <v>698</v>
      </c>
      <c r="C83" s="897" t="str">
        <f>IFERROR(VLOOKUP($B83,'⑨2.目標と成果（PR）'!$B$6:$K$85,2,FALSE),"")</f>
        <v/>
      </c>
      <c r="D83" s="928" t="str">
        <f>IFERROR(VLOOKUP($B83,'⑨2.目標と成果（PR）'!$B$6:$K$85,3,FALSE),"")</f>
        <v/>
      </c>
      <c r="E83" s="928" t="s">
        <v>698</v>
      </c>
      <c r="F83" s="932" t="str">
        <f>IFERROR(VLOOKUP($B83,'⑨2.目標と成果（PR）'!$B$6:$K$85,6,FALSE),"")</f>
        <v/>
      </c>
      <c r="G83" s="932" t="str">
        <f>IFERROR(VLOOKUP($B83,'⑨2.目標と成果（PR）'!$B$6:$K$85,7,FALSE),"")</f>
        <v/>
      </c>
      <c r="H83" s="933" t="str">
        <f t="shared" si="6"/>
        <v/>
      </c>
      <c r="I83" s="338" t="str">
        <f>IFERROR(VLOOKUP($B83,'⑨2.目標と成果（PR）'!$B$6:$K$85,8,FALSE),"")</f>
        <v/>
      </c>
      <c r="J83" s="338" t="str">
        <f>IFERROR(VLOOKUP($B83,'⑨2.目標と成果（PR）'!$B$6:$K$85,9,FALSE),"")</f>
        <v/>
      </c>
      <c r="K83" s="933" t="str">
        <f t="shared" si="7"/>
        <v/>
      </c>
      <c r="L83" s="338" t="str">
        <f>IFERROR(VLOOKUP($B83,'⑨2.目標と成果（PR）'!$B$6:$K$85,10,FALSE),"")</f>
        <v/>
      </c>
      <c r="M83" s="338" t="str">
        <f>IFERROR(VLOOKUP($B83,'⑨2.目標と成果（PR）'!$B$6:$K$85,11,FALSE),"")</f>
        <v/>
      </c>
      <c r="N83" s="933" t="str">
        <f t="shared" si="8"/>
        <v/>
      </c>
      <c r="O83" s="921"/>
      <c r="P83" s="922"/>
      <c r="W83" s="545"/>
      <c r="X83" s="139" t="s">
        <v>816</v>
      </c>
    </row>
    <row r="84" spans="2:25" ht="45" hidden="1" customHeight="1">
      <c r="B84" s="204" t="s">
        <v>698</v>
      </c>
      <c r="C84" s="897" t="str">
        <f>IFERROR(VLOOKUP($B84,'⑨2.目標と成果（PR）'!$B$6:$K$85,2,FALSE),"")</f>
        <v/>
      </c>
      <c r="D84" s="928" t="str">
        <f>IFERROR(VLOOKUP($B84,'⑨2.目標と成果（PR）'!$B$6:$K$85,3,FALSE),"")</f>
        <v/>
      </c>
      <c r="E84" s="928" t="s">
        <v>698</v>
      </c>
      <c r="F84" s="932" t="str">
        <f>IFERROR(VLOOKUP($B84,'⑨2.目標と成果（PR）'!$B$6:$K$85,6,FALSE),"")</f>
        <v/>
      </c>
      <c r="G84" s="932" t="str">
        <f>IFERROR(VLOOKUP($B84,'⑨2.目標と成果（PR）'!$B$6:$K$85,7,FALSE),"")</f>
        <v/>
      </c>
      <c r="H84" s="933" t="str">
        <f t="shared" si="6"/>
        <v/>
      </c>
      <c r="I84" s="338" t="str">
        <f>IFERROR(VLOOKUP($B84,'⑨2.目標と成果（PR）'!$B$6:$K$85,8,FALSE),"")</f>
        <v/>
      </c>
      <c r="J84" s="338" t="str">
        <f>IFERROR(VLOOKUP($B84,'⑨2.目標と成果（PR）'!$B$6:$K$85,9,FALSE),"")</f>
        <v/>
      </c>
      <c r="K84" s="933" t="str">
        <f t="shared" si="7"/>
        <v/>
      </c>
      <c r="L84" s="338" t="str">
        <f>IFERROR(VLOOKUP($B84,'⑨2.目標と成果（PR）'!$B$6:$K$85,10,FALSE),"")</f>
        <v/>
      </c>
      <c r="M84" s="338" t="str">
        <f>IFERROR(VLOOKUP($B84,'⑨2.目標と成果（PR）'!$B$6:$K$85,11,FALSE),"")</f>
        <v/>
      </c>
      <c r="N84" s="933" t="str">
        <f t="shared" si="8"/>
        <v/>
      </c>
      <c r="O84" s="921"/>
      <c r="P84" s="922"/>
      <c r="W84" s="545"/>
      <c r="X84" s="139" t="s">
        <v>817</v>
      </c>
    </row>
    <row r="85" spans="2:25" ht="45" hidden="1" customHeight="1" thickBot="1">
      <c r="B85" s="202" t="s">
        <v>698</v>
      </c>
      <c r="C85" s="902" t="str">
        <f>IFERROR(VLOOKUP($B85,'⑨2.目標と成果（PR）'!$B$6:$K$85,2,FALSE),"")</f>
        <v/>
      </c>
      <c r="D85" s="934" t="str">
        <f>IFERROR(VLOOKUP($B85,'⑨2.目標と成果（PR）'!$B$6:$K$85,3,FALSE),"")</f>
        <v/>
      </c>
      <c r="E85" s="934" t="s">
        <v>698</v>
      </c>
      <c r="F85" s="935" t="str">
        <f>IFERROR(VLOOKUP($B85,'⑨2.目標と成果（PR）'!$B$6:$K$85,6,FALSE),"")</f>
        <v/>
      </c>
      <c r="G85" s="935" t="str">
        <f>IFERROR(VLOOKUP($B85,'⑨2.目標と成果（PR）'!$B$6:$K$85,7,FALSE),"")</f>
        <v/>
      </c>
      <c r="H85" s="936" t="str">
        <f t="shared" si="6"/>
        <v/>
      </c>
      <c r="I85" s="937" t="str">
        <f>IFERROR(VLOOKUP($B85,'⑨2.目標と成果（PR）'!$B$6:$K$85,8,FALSE),"")</f>
        <v/>
      </c>
      <c r="J85" s="937" t="str">
        <f>IFERROR(VLOOKUP($B85,'⑨2.目標と成果（PR）'!$B$6:$K$85,9,FALSE),"")</f>
        <v/>
      </c>
      <c r="K85" s="936" t="str">
        <f t="shared" si="7"/>
        <v/>
      </c>
      <c r="L85" s="937" t="str">
        <f>IFERROR(VLOOKUP($B85,'⑨2.目標と成果（PR）'!$B$6:$K$85,10,FALSE),"")</f>
        <v/>
      </c>
      <c r="M85" s="937" t="str">
        <f>IFERROR(VLOOKUP($B85,'⑨2.目標と成果（PR）'!$B$6:$K$85,11,FALSE),"")</f>
        <v/>
      </c>
      <c r="N85" s="936" t="str">
        <f t="shared" si="8"/>
        <v/>
      </c>
      <c r="O85" s="923"/>
      <c r="P85" s="924"/>
      <c r="W85" s="545"/>
    </row>
    <row r="86" spans="2:25" ht="45" hidden="1" customHeight="1">
      <c r="B86" s="1019" t="s">
        <v>698</v>
      </c>
      <c r="C86" s="1020" t="str">
        <f>IFERROR(VLOOKUP($B86,'⑨2.目標と成果（PR）'!$B$6:$K$85,2,FALSE),"")</f>
        <v/>
      </c>
      <c r="D86" s="928" t="str">
        <f>IFERROR(VLOOKUP($B86,'⑨2.目標と成果（PR）'!$B$6:$K$85,3,FALSE),"")</f>
        <v/>
      </c>
      <c r="E86" s="928" t="s">
        <v>698</v>
      </c>
      <c r="F86" s="929" t="str">
        <f>IFERROR(VLOOKUP($B86,'⑨2.目標と成果（PR）'!$B$6:$K$85,6,FALSE),"")</f>
        <v/>
      </c>
      <c r="G86" s="929" t="str">
        <f>IFERROR(VLOOKUP($B86,'⑨2.目標と成果（PR）'!$B$6:$K$85,7,FALSE),"")</f>
        <v/>
      </c>
      <c r="H86" s="930" t="str">
        <f t="shared" si="6"/>
        <v/>
      </c>
      <c r="I86" s="931" t="str">
        <f>IFERROR(VLOOKUP($B86,'⑨2.目標と成果（PR）'!$B$6:$K$85,8,FALSE),"")</f>
        <v/>
      </c>
      <c r="J86" s="931" t="str">
        <f>IFERROR(VLOOKUP($B86,'⑨2.目標と成果（PR）'!$B$6:$K$85,9,FALSE),"")</f>
        <v/>
      </c>
      <c r="K86" s="930" t="str">
        <f t="shared" si="7"/>
        <v/>
      </c>
      <c r="L86" s="931" t="str">
        <f>IFERROR(VLOOKUP($B86,'⑨2.目標と成果（PR）'!$B$6:$K$85,10,FALSE),"")</f>
        <v/>
      </c>
      <c r="M86" s="931" t="str">
        <f>IFERROR(VLOOKUP($B86,'⑨2.目標と成果（PR）'!$B$6:$K$85,11,FALSE),"")</f>
        <v/>
      </c>
      <c r="N86" s="930" t="str">
        <f t="shared" si="8"/>
        <v/>
      </c>
      <c r="O86" s="921"/>
      <c r="P86" s="922"/>
      <c r="W86" s="545"/>
    </row>
    <row r="87" spans="2:25" ht="45" hidden="1" customHeight="1">
      <c r="B87" s="1019" t="s">
        <v>698</v>
      </c>
      <c r="C87" s="1020" t="str">
        <f>IFERROR(VLOOKUP($B87,'⑨2.目標と成果（PR）'!$B$6:$K$85,2,FALSE),"")</f>
        <v/>
      </c>
      <c r="D87" s="928" t="str">
        <f>IFERROR(VLOOKUP($B87,'⑨2.目標と成果（PR）'!$B$6:$K$85,3,FALSE),"")</f>
        <v/>
      </c>
      <c r="E87" s="928" t="s">
        <v>698</v>
      </c>
      <c r="F87" s="932" t="str">
        <f>IFERROR(VLOOKUP($B87,'⑨2.目標と成果（PR）'!$B$6:$K$85,6,FALSE),"")</f>
        <v/>
      </c>
      <c r="G87" s="932" t="str">
        <f>IFERROR(VLOOKUP($B87,'⑨2.目標と成果（PR）'!$B$6:$K$85,7,FALSE),"")</f>
        <v/>
      </c>
      <c r="H87" s="933" t="str">
        <f t="shared" si="6"/>
        <v/>
      </c>
      <c r="I87" s="338" t="str">
        <f>IFERROR(VLOOKUP($B87,'⑨2.目標と成果（PR）'!$B$6:$K$85,8,FALSE),"")</f>
        <v/>
      </c>
      <c r="J87" s="338" t="str">
        <f>IFERROR(VLOOKUP($B87,'⑨2.目標と成果（PR）'!$B$6:$K$85,9,FALSE),"")</f>
        <v/>
      </c>
      <c r="K87" s="933" t="str">
        <f t="shared" si="7"/>
        <v/>
      </c>
      <c r="L87" s="338" t="str">
        <f>IFERROR(VLOOKUP($B87,'⑨2.目標と成果（PR）'!$B$6:$K$85,10,FALSE),"")</f>
        <v/>
      </c>
      <c r="M87" s="338" t="str">
        <f>IFERROR(VLOOKUP($B87,'⑨2.目標と成果（PR）'!$B$6:$K$85,11,FALSE),"")</f>
        <v/>
      </c>
      <c r="N87" s="933" t="str">
        <f t="shared" si="8"/>
        <v/>
      </c>
      <c r="O87" s="921"/>
      <c r="P87" s="922"/>
      <c r="W87" s="545"/>
    </row>
    <row r="88" spans="2:25" ht="45" hidden="1" customHeight="1">
      <c r="B88" s="1019" t="s">
        <v>698</v>
      </c>
      <c r="C88" s="1020" t="str">
        <f>IFERROR(VLOOKUP($B88,'⑨2.目標と成果（PR）'!$B$6:$K$85,2,FALSE),"")</f>
        <v/>
      </c>
      <c r="D88" s="928" t="str">
        <f>IFERROR(VLOOKUP($B88,'⑨2.目標と成果（PR）'!$B$6:$K$85,3,FALSE),"")</f>
        <v/>
      </c>
      <c r="E88" s="928" t="s">
        <v>698</v>
      </c>
      <c r="F88" s="932" t="str">
        <f>IFERROR(VLOOKUP($B88,'⑨2.目標と成果（PR）'!$B$6:$K$85,6,FALSE),"")</f>
        <v/>
      </c>
      <c r="G88" s="932" t="str">
        <f>IFERROR(VLOOKUP($B88,'⑨2.目標と成果（PR）'!$B$6:$K$85,7,FALSE),"")</f>
        <v/>
      </c>
      <c r="H88" s="933" t="str">
        <f t="shared" si="6"/>
        <v/>
      </c>
      <c r="I88" s="338" t="str">
        <f>IFERROR(VLOOKUP($B88,'⑨2.目標と成果（PR）'!$B$6:$K$85,8,FALSE),"")</f>
        <v/>
      </c>
      <c r="J88" s="338" t="str">
        <f>IFERROR(VLOOKUP($B88,'⑨2.目標と成果（PR）'!$B$6:$K$85,9,FALSE),"")</f>
        <v/>
      </c>
      <c r="K88" s="933" t="str">
        <f t="shared" si="7"/>
        <v/>
      </c>
      <c r="L88" s="338" t="str">
        <f>IFERROR(VLOOKUP($B88,'⑨2.目標と成果（PR）'!$B$6:$K$85,10,FALSE),"")</f>
        <v/>
      </c>
      <c r="M88" s="338" t="str">
        <f>IFERROR(VLOOKUP($B88,'⑨2.目標と成果（PR）'!$B$6:$K$85,11,FALSE),"")</f>
        <v/>
      </c>
      <c r="N88" s="933" t="str">
        <f t="shared" si="8"/>
        <v/>
      </c>
      <c r="O88" s="921"/>
      <c r="P88" s="922"/>
      <c r="W88" s="545"/>
    </row>
    <row r="89" spans="2:25" ht="45" hidden="1" customHeight="1">
      <c r="B89" s="1019" t="s">
        <v>698</v>
      </c>
      <c r="C89" s="1020" t="str">
        <f>IFERROR(VLOOKUP($B89,'⑨2.目標と成果（PR）'!$B$6:$K$85,2,FALSE),"")</f>
        <v/>
      </c>
      <c r="D89" s="928" t="str">
        <f>IFERROR(VLOOKUP($B89,'⑨2.目標と成果（PR）'!$B$6:$K$85,3,FALSE),"")</f>
        <v/>
      </c>
      <c r="E89" s="928" t="s">
        <v>698</v>
      </c>
      <c r="F89" s="932" t="str">
        <f>IFERROR(VLOOKUP($B89,'⑨2.目標と成果（PR）'!$B$6:$K$85,6,FALSE),"")</f>
        <v/>
      </c>
      <c r="G89" s="932" t="str">
        <f>IFERROR(VLOOKUP($B89,'⑨2.目標と成果（PR）'!$B$6:$K$85,7,FALSE),"")</f>
        <v/>
      </c>
      <c r="H89" s="933" t="str">
        <f t="shared" si="6"/>
        <v/>
      </c>
      <c r="I89" s="338" t="str">
        <f>IFERROR(VLOOKUP($B89,'⑨2.目標と成果（PR）'!$B$6:$K$85,8,FALSE),"")</f>
        <v/>
      </c>
      <c r="J89" s="338" t="str">
        <f>IFERROR(VLOOKUP($B89,'⑨2.目標と成果（PR）'!$B$6:$K$85,9,FALSE),"")</f>
        <v/>
      </c>
      <c r="K89" s="933" t="str">
        <f t="shared" si="7"/>
        <v/>
      </c>
      <c r="L89" s="338" t="str">
        <f>IFERROR(VLOOKUP($B89,'⑨2.目標と成果（PR）'!$B$6:$K$85,10,FALSE),"")</f>
        <v/>
      </c>
      <c r="M89" s="338" t="str">
        <f>IFERROR(VLOOKUP($B89,'⑨2.目標と成果（PR）'!$B$6:$K$85,11,FALSE),"")</f>
        <v/>
      </c>
      <c r="N89" s="933" t="str">
        <f t="shared" si="8"/>
        <v/>
      </c>
      <c r="O89" s="921"/>
      <c r="P89" s="922"/>
      <c r="W89" s="545"/>
      <c r="Y89" s="322"/>
    </row>
    <row r="90" spans="2:25" ht="45" hidden="1" customHeight="1">
      <c r="B90" s="1019" t="s">
        <v>698</v>
      </c>
      <c r="C90" s="1020" t="str">
        <f>IFERROR(VLOOKUP($B90,'⑨2.目標と成果（PR）'!$B$6:$K$85,2,FALSE),"")</f>
        <v/>
      </c>
      <c r="D90" s="928" t="str">
        <f>IFERROR(VLOOKUP($B90,'⑨2.目標と成果（PR）'!$B$6:$K$85,3,FALSE),"")</f>
        <v/>
      </c>
      <c r="E90" s="928" t="s">
        <v>698</v>
      </c>
      <c r="F90" s="932" t="str">
        <f>IFERROR(VLOOKUP($B90,'⑨2.目標と成果（PR）'!$B$6:$K$85,6,FALSE),"")</f>
        <v/>
      </c>
      <c r="G90" s="932" t="str">
        <f>IFERROR(VLOOKUP($B90,'⑨2.目標と成果（PR）'!$B$6:$K$85,7,FALSE),"")</f>
        <v/>
      </c>
      <c r="H90" s="933" t="str">
        <f t="shared" si="6"/>
        <v/>
      </c>
      <c r="I90" s="338" t="str">
        <f>IFERROR(VLOOKUP($B90,'⑨2.目標と成果（PR）'!$B$6:$K$85,8,FALSE),"")</f>
        <v/>
      </c>
      <c r="J90" s="338" t="str">
        <f>IFERROR(VLOOKUP($B90,'⑨2.目標と成果（PR）'!$B$6:$K$85,9,FALSE),"")</f>
        <v/>
      </c>
      <c r="K90" s="933" t="str">
        <f t="shared" si="7"/>
        <v/>
      </c>
      <c r="L90" s="338" t="str">
        <f>IFERROR(VLOOKUP($B90,'⑨2.目標と成果（PR）'!$B$6:$K$85,10,FALSE),"")</f>
        <v/>
      </c>
      <c r="M90" s="338" t="str">
        <f>IFERROR(VLOOKUP($B90,'⑨2.目標と成果（PR）'!$B$6:$K$85,11,FALSE),"")</f>
        <v/>
      </c>
      <c r="N90" s="933" t="str">
        <f t="shared" si="8"/>
        <v/>
      </c>
      <c r="O90" s="921"/>
      <c r="P90" s="922"/>
      <c r="W90" s="545"/>
    </row>
    <row r="91" spans="2:25" ht="45" hidden="1" customHeight="1">
      <c r="B91" s="1019" t="s">
        <v>698</v>
      </c>
      <c r="C91" s="1020" t="str">
        <f>IFERROR(VLOOKUP($B91,'⑨2.目標と成果（PR）'!$B$6:$K$85,2,FALSE),"")</f>
        <v/>
      </c>
      <c r="D91" s="928" t="str">
        <f>IFERROR(VLOOKUP($B91,'⑨2.目標と成果（PR）'!$B$6:$K$85,3,FALSE),"")</f>
        <v/>
      </c>
      <c r="E91" s="928" t="s">
        <v>698</v>
      </c>
      <c r="F91" s="932" t="str">
        <f>IFERROR(VLOOKUP($B91,'⑨2.目標と成果（PR）'!$B$6:$K$85,6,FALSE),"")</f>
        <v/>
      </c>
      <c r="G91" s="932" t="str">
        <f>IFERROR(VLOOKUP($B91,'⑨2.目標と成果（PR）'!$B$6:$K$85,7,FALSE),"")</f>
        <v/>
      </c>
      <c r="H91" s="933" t="str">
        <f t="shared" si="6"/>
        <v/>
      </c>
      <c r="I91" s="338" t="str">
        <f>IFERROR(VLOOKUP($B91,'⑨2.目標と成果（PR）'!$B$6:$K$85,8,FALSE),"")</f>
        <v/>
      </c>
      <c r="J91" s="338" t="str">
        <f>IFERROR(VLOOKUP($B91,'⑨2.目標と成果（PR）'!$B$6:$K$85,9,FALSE),"")</f>
        <v/>
      </c>
      <c r="K91" s="933" t="str">
        <f t="shared" si="7"/>
        <v/>
      </c>
      <c r="L91" s="338" t="str">
        <f>IFERROR(VLOOKUP($B91,'⑨2.目標と成果（PR）'!$B$6:$K$85,10,FALSE),"")</f>
        <v/>
      </c>
      <c r="M91" s="338" t="str">
        <f>IFERROR(VLOOKUP($B91,'⑨2.目標と成果（PR）'!$B$6:$K$85,11,FALSE),"")</f>
        <v/>
      </c>
      <c r="N91" s="933" t="str">
        <f t="shared" si="8"/>
        <v/>
      </c>
      <c r="O91" s="921"/>
      <c r="P91" s="922"/>
      <c r="W91" s="545"/>
    </row>
    <row r="92" spans="2:25" ht="45" hidden="1" customHeight="1">
      <c r="B92" s="1019" t="s">
        <v>698</v>
      </c>
      <c r="C92" s="1020" t="str">
        <f>IFERROR(VLOOKUP($B92,'⑨2.目標と成果（PR）'!$B$6:$K$85,2,FALSE),"")</f>
        <v/>
      </c>
      <c r="D92" s="928" t="str">
        <f>IFERROR(VLOOKUP($B92,'⑨2.目標と成果（PR）'!$B$6:$K$85,3,FALSE),"")</f>
        <v/>
      </c>
      <c r="E92" s="928" t="s">
        <v>698</v>
      </c>
      <c r="F92" s="932" t="str">
        <f>IFERROR(VLOOKUP($B92,'⑨2.目標と成果（PR）'!$B$6:$K$85,6,FALSE),"")</f>
        <v/>
      </c>
      <c r="G92" s="932" t="str">
        <f>IFERROR(VLOOKUP($B92,'⑨2.目標と成果（PR）'!$B$6:$K$85,7,FALSE),"")</f>
        <v/>
      </c>
      <c r="H92" s="933" t="str">
        <f t="shared" si="6"/>
        <v/>
      </c>
      <c r="I92" s="338" t="str">
        <f>IFERROR(VLOOKUP($B92,'⑨2.目標と成果（PR）'!$B$6:$K$85,8,FALSE),"")</f>
        <v/>
      </c>
      <c r="J92" s="338" t="str">
        <f>IFERROR(VLOOKUP($B92,'⑨2.目標と成果（PR）'!$B$6:$K$85,9,FALSE),"")</f>
        <v/>
      </c>
      <c r="K92" s="933" t="str">
        <f t="shared" si="7"/>
        <v/>
      </c>
      <c r="L92" s="338" t="str">
        <f>IFERROR(VLOOKUP($B92,'⑨2.目標と成果（PR）'!$B$6:$K$85,10,FALSE),"")</f>
        <v/>
      </c>
      <c r="M92" s="338" t="str">
        <f>IFERROR(VLOOKUP($B92,'⑨2.目標と成果（PR）'!$B$6:$K$85,11,FALSE),"")</f>
        <v/>
      </c>
      <c r="N92" s="933" t="str">
        <f t="shared" si="8"/>
        <v/>
      </c>
      <c r="O92" s="921"/>
      <c r="P92" s="922"/>
      <c r="W92" s="545"/>
    </row>
    <row r="93" spans="2:25" ht="45" hidden="1" customHeight="1">
      <c r="B93" s="1019" t="s">
        <v>698</v>
      </c>
      <c r="C93" s="1020" t="str">
        <f>IFERROR(VLOOKUP($B93,'⑨2.目標と成果（PR）'!$B$6:$K$85,2,FALSE),"")</f>
        <v/>
      </c>
      <c r="D93" s="928" t="str">
        <f>IFERROR(VLOOKUP($B93,'⑨2.目標と成果（PR）'!$B$6:$K$85,3,FALSE),"")</f>
        <v/>
      </c>
      <c r="E93" s="928" t="s">
        <v>698</v>
      </c>
      <c r="F93" s="932" t="str">
        <f>IFERROR(VLOOKUP($B93,'⑨2.目標と成果（PR）'!$B$6:$K$85,6,FALSE),"")</f>
        <v/>
      </c>
      <c r="G93" s="932" t="str">
        <f>IFERROR(VLOOKUP($B93,'⑨2.目標と成果（PR）'!$B$6:$K$85,7,FALSE),"")</f>
        <v/>
      </c>
      <c r="H93" s="933" t="str">
        <f t="shared" si="6"/>
        <v/>
      </c>
      <c r="I93" s="338" t="str">
        <f>IFERROR(VLOOKUP($B93,'⑨2.目標と成果（PR）'!$B$6:$K$85,8,FALSE),"")</f>
        <v/>
      </c>
      <c r="J93" s="338" t="str">
        <f>IFERROR(VLOOKUP($B93,'⑨2.目標と成果（PR）'!$B$6:$K$85,9,FALSE),"")</f>
        <v/>
      </c>
      <c r="K93" s="933" t="str">
        <f t="shared" si="7"/>
        <v/>
      </c>
      <c r="L93" s="338" t="str">
        <f>IFERROR(VLOOKUP($B93,'⑨2.目標と成果（PR）'!$B$6:$K$85,10,FALSE),"")</f>
        <v/>
      </c>
      <c r="M93" s="338" t="str">
        <f>IFERROR(VLOOKUP($B93,'⑨2.目標と成果（PR）'!$B$6:$K$85,11,FALSE),"")</f>
        <v/>
      </c>
      <c r="N93" s="933" t="str">
        <f t="shared" si="8"/>
        <v/>
      </c>
      <c r="O93" s="921"/>
      <c r="P93" s="922"/>
      <c r="W93" s="545"/>
    </row>
    <row r="94" spans="2:25" ht="45" hidden="1" customHeight="1">
      <c r="B94" s="1019" t="s">
        <v>698</v>
      </c>
      <c r="C94" s="1020" t="str">
        <f>IFERROR(VLOOKUP($B94,'⑨2.目標と成果（PR）'!$B$6:$K$85,2,FALSE),"")</f>
        <v/>
      </c>
      <c r="D94" s="928" t="str">
        <f>IFERROR(VLOOKUP($B94,'⑨2.目標と成果（PR）'!$B$6:$K$85,3,FALSE),"")</f>
        <v/>
      </c>
      <c r="E94" s="928" t="s">
        <v>698</v>
      </c>
      <c r="F94" s="932" t="str">
        <f>IFERROR(VLOOKUP($B94,'⑨2.目標と成果（PR）'!$B$6:$K$85,6,FALSE),"")</f>
        <v/>
      </c>
      <c r="G94" s="932" t="str">
        <f>IFERROR(VLOOKUP($B94,'⑨2.目標と成果（PR）'!$B$6:$K$85,7,FALSE),"")</f>
        <v/>
      </c>
      <c r="H94" s="933" t="str">
        <f t="shared" si="6"/>
        <v/>
      </c>
      <c r="I94" s="338" t="str">
        <f>IFERROR(VLOOKUP($B94,'⑨2.目標と成果（PR）'!$B$6:$K$85,8,FALSE),"")</f>
        <v/>
      </c>
      <c r="J94" s="338" t="str">
        <f>IFERROR(VLOOKUP($B94,'⑨2.目標と成果（PR）'!$B$6:$K$85,9,FALSE),"")</f>
        <v/>
      </c>
      <c r="K94" s="933" t="str">
        <f t="shared" si="7"/>
        <v/>
      </c>
      <c r="L94" s="338" t="str">
        <f>IFERROR(VLOOKUP($B94,'⑨2.目標と成果（PR）'!$B$6:$K$85,10,FALSE),"")</f>
        <v/>
      </c>
      <c r="M94" s="338" t="str">
        <f>IFERROR(VLOOKUP($B94,'⑨2.目標と成果（PR）'!$B$6:$K$85,11,FALSE),"")</f>
        <v/>
      </c>
      <c r="N94" s="933" t="str">
        <f t="shared" si="8"/>
        <v/>
      </c>
      <c r="O94" s="921"/>
      <c r="P94" s="922"/>
      <c r="W94" s="545"/>
    </row>
    <row r="95" spans="2:25" ht="45" hidden="1" customHeight="1" thickBot="1">
      <c r="B95" s="1022" t="s">
        <v>698</v>
      </c>
      <c r="C95" s="1021" t="str">
        <f>IFERROR(VLOOKUP($B95,'⑨2.目標と成果（PR）'!$B$6:$K$85,2,FALSE),"")</f>
        <v/>
      </c>
      <c r="D95" s="934" t="str">
        <f>IFERROR(VLOOKUP($B95,'⑨2.目標と成果（PR）'!$B$6:$K$85,3,FALSE),"")</f>
        <v/>
      </c>
      <c r="E95" s="934" t="s">
        <v>698</v>
      </c>
      <c r="F95" s="935" t="str">
        <f>IFERROR(VLOOKUP($B95,'⑨2.目標と成果（PR）'!$B$6:$K$85,6,FALSE),"")</f>
        <v/>
      </c>
      <c r="G95" s="935" t="str">
        <f>IFERROR(VLOOKUP($B95,'⑨2.目標と成果（PR）'!$B$6:$K$85,7,FALSE),"")</f>
        <v/>
      </c>
      <c r="H95" s="936" t="str">
        <f t="shared" si="6"/>
        <v/>
      </c>
      <c r="I95" s="937" t="str">
        <f>IFERROR(VLOOKUP($B95,'⑨2.目標と成果（PR）'!$B$6:$K$85,8,FALSE),"")</f>
        <v/>
      </c>
      <c r="J95" s="937" t="str">
        <f>IFERROR(VLOOKUP($B95,'⑨2.目標と成果（PR）'!$B$6:$K$85,9,FALSE),"")</f>
        <v/>
      </c>
      <c r="K95" s="936" t="str">
        <f t="shared" si="7"/>
        <v/>
      </c>
      <c r="L95" s="937" t="str">
        <f>IFERROR(VLOOKUP($B95,'⑨2.目標と成果（PR）'!$B$6:$K$85,10,FALSE),"")</f>
        <v/>
      </c>
      <c r="M95" s="937" t="str">
        <f>IFERROR(VLOOKUP($B95,'⑨2.目標と成果（PR）'!$B$6:$K$85,11,FALSE),"")</f>
        <v/>
      </c>
      <c r="N95" s="936" t="str">
        <f t="shared" si="8"/>
        <v/>
      </c>
      <c r="O95" s="923"/>
      <c r="P95" s="924"/>
      <c r="W95" s="545"/>
      <c r="Y95" s="322"/>
    </row>
    <row r="96" spans="2:25" ht="45" hidden="1" customHeight="1">
      <c r="B96" s="1019" t="s">
        <v>698</v>
      </c>
      <c r="C96" s="1023" t="str">
        <f>IFERROR(VLOOKUP($B96,'⑨2.目標と成果（PR）'!$B$6:$K$85,2,FALSE),"")</f>
        <v/>
      </c>
      <c r="D96" s="938" t="str">
        <f>IFERROR(VLOOKUP($B96,'⑨2.目標と成果（PR）'!$B$6:$K$85,3,FALSE),"")</f>
        <v/>
      </c>
      <c r="E96" s="938" t="s">
        <v>698</v>
      </c>
      <c r="F96" s="929" t="str">
        <f>IFERROR(VLOOKUP($B96,'⑨2.目標と成果（PR）'!$B$6:$K$85,6,FALSE),"")</f>
        <v/>
      </c>
      <c r="G96" s="929" t="str">
        <f>IFERROR(VLOOKUP($B96,'⑨2.目標と成果（PR）'!$B$6:$K$85,7,FALSE),"")</f>
        <v/>
      </c>
      <c r="H96" s="930" t="str">
        <f t="shared" si="6"/>
        <v/>
      </c>
      <c r="I96" s="931" t="str">
        <f>IFERROR(VLOOKUP($B96,'⑨2.目標と成果（PR）'!$B$6:$K$85,8,FALSE),"")</f>
        <v/>
      </c>
      <c r="J96" s="931" t="str">
        <f>IFERROR(VLOOKUP($B96,'⑨2.目標と成果（PR）'!$B$6:$K$85,9,FALSE),"")</f>
        <v/>
      </c>
      <c r="K96" s="930" t="str">
        <f t="shared" si="7"/>
        <v/>
      </c>
      <c r="L96" s="931" t="str">
        <f>IFERROR(VLOOKUP($B96,'⑨2.目標と成果（PR）'!$B$6:$K$85,10,FALSE),"")</f>
        <v/>
      </c>
      <c r="M96" s="931" t="str">
        <f>IFERROR(VLOOKUP($B96,'⑨2.目標と成果（PR）'!$B$6:$K$85,11,FALSE),"")</f>
        <v/>
      </c>
      <c r="N96" s="930" t="str">
        <f t="shared" si="8"/>
        <v/>
      </c>
      <c r="O96" s="921"/>
      <c r="P96" s="922"/>
      <c r="W96" s="545"/>
    </row>
    <row r="97" spans="1:25" ht="45" hidden="1" customHeight="1">
      <c r="B97" s="1019" t="s">
        <v>698</v>
      </c>
      <c r="C97" s="1020" t="str">
        <f>IFERROR(VLOOKUP($B97,'⑨2.目標と成果（PR）'!$B$6:$K$85,2,FALSE),"")</f>
        <v/>
      </c>
      <c r="D97" s="928" t="str">
        <f>IFERROR(VLOOKUP($B97,'⑨2.目標と成果（PR）'!$B$6:$K$85,3,FALSE),"")</f>
        <v/>
      </c>
      <c r="E97" s="928" t="s">
        <v>698</v>
      </c>
      <c r="F97" s="932" t="str">
        <f>IFERROR(VLOOKUP($B97,'⑨2.目標と成果（PR）'!$B$6:$K$85,6,FALSE),"")</f>
        <v/>
      </c>
      <c r="G97" s="932" t="str">
        <f>IFERROR(VLOOKUP($B97,'⑨2.目標と成果（PR）'!$B$6:$K$85,7,FALSE),"")</f>
        <v/>
      </c>
      <c r="H97" s="933" t="str">
        <f t="shared" si="6"/>
        <v/>
      </c>
      <c r="I97" s="338" t="str">
        <f>IFERROR(VLOOKUP($B97,'⑨2.目標と成果（PR）'!$B$6:$K$85,8,FALSE),"")</f>
        <v/>
      </c>
      <c r="J97" s="338" t="str">
        <f>IFERROR(VLOOKUP($B97,'⑨2.目標と成果（PR）'!$B$6:$K$85,9,FALSE),"")</f>
        <v/>
      </c>
      <c r="K97" s="933" t="str">
        <f t="shared" si="7"/>
        <v/>
      </c>
      <c r="L97" s="338" t="str">
        <f>IFERROR(VLOOKUP($B97,'⑨2.目標と成果（PR）'!$B$6:$K$85,10,FALSE),"")</f>
        <v/>
      </c>
      <c r="M97" s="338" t="str">
        <f>IFERROR(VLOOKUP($B97,'⑨2.目標と成果（PR）'!$B$6:$K$85,11,FALSE),"")</f>
        <v/>
      </c>
      <c r="N97" s="933" t="str">
        <f t="shared" si="8"/>
        <v/>
      </c>
      <c r="O97" s="921"/>
      <c r="P97" s="922"/>
      <c r="W97" s="545"/>
      <c r="Y97" s="322"/>
    </row>
    <row r="98" spans="1:25" ht="45" hidden="1" customHeight="1">
      <c r="B98" s="1019" t="s">
        <v>698</v>
      </c>
      <c r="C98" s="1020" t="str">
        <f>IFERROR(VLOOKUP($B98,'⑨2.目標と成果（PR）'!$B$6:$K$85,2,FALSE),"")</f>
        <v/>
      </c>
      <c r="D98" s="928" t="str">
        <f>IFERROR(VLOOKUP($B98,'⑨2.目標と成果（PR）'!$B$6:$K$85,3,FALSE),"")</f>
        <v/>
      </c>
      <c r="E98" s="928" t="s">
        <v>698</v>
      </c>
      <c r="F98" s="932" t="str">
        <f>IFERROR(VLOOKUP($B98,'⑨2.目標と成果（PR）'!$B$6:$K$85,6,FALSE),"")</f>
        <v/>
      </c>
      <c r="G98" s="932" t="str">
        <f>IFERROR(VLOOKUP($B98,'⑨2.目標と成果（PR）'!$B$6:$K$85,7,FALSE),"")</f>
        <v/>
      </c>
      <c r="H98" s="933" t="str">
        <f t="shared" si="6"/>
        <v/>
      </c>
      <c r="I98" s="338" t="str">
        <f>IFERROR(VLOOKUP($B98,'⑨2.目標と成果（PR）'!$B$6:$K$85,8,FALSE),"")</f>
        <v/>
      </c>
      <c r="J98" s="338" t="str">
        <f>IFERROR(VLOOKUP($B98,'⑨2.目標と成果（PR）'!$B$6:$K$85,9,FALSE),"")</f>
        <v/>
      </c>
      <c r="K98" s="933" t="str">
        <f t="shared" si="7"/>
        <v/>
      </c>
      <c r="L98" s="338" t="str">
        <f>IFERROR(VLOOKUP($B98,'⑨2.目標と成果（PR）'!$B$6:$K$85,10,FALSE),"")</f>
        <v/>
      </c>
      <c r="M98" s="338" t="str">
        <f>IFERROR(VLOOKUP($B98,'⑨2.目標と成果（PR）'!$B$6:$K$85,11,FALSE),"")</f>
        <v/>
      </c>
      <c r="N98" s="933" t="str">
        <f t="shared" si="8"/>
        <v/>
      </c>
      <c r="O98" s="921"/>
      <c r="P98" s="922"/>
      <c r="W98" s="545"/>
      <c r="Y98" s="322"/>
    </row>
    <row r="99" spans="1:25" ht="45" hidden="1" customHeight="1">
      <c r="B99" s="1019" t="s">
        <v>698</v>
      </c>
      <c r="C99" s="1020" t="str">
        <f>IFERROR(VLOOKUP($B99,'⑨2.目標と成果（PR）'!$B$6:$K$85,2,FALSE),"")</f>
        <v/>
      </c>
      <c r="D99" s="928" t="str">
        <f>IFERROR(VLOOKUP($B99,'⑨2.目標と成果（PR）'!$B$6:$K$85,3,FALSE),"")</f>
        <v/>
      </c>
      <c r="E99" s="928" t="s">
        <v>698</v>
      </c>
      <c r="F99" s="932" t="str">
        <f>IFERROR(VLOOKUP($B99,'⑨2.目標と成果（PR）'!$B$6:$K$85,6,FALSE),"")</f>
        <v/>
      </c>
      <c r="G99" s="932" t="str">
        <f>IFERROR(VLOOKUP($B99,'⑨2.目標と成果（PR）'!$B$6:$K$85,7,FALSE),"")</f>
        <v/>
      </c>
      <c r="H99" s="933" t="str">
        <f t="shared" si="6"/>
        <v/>
      </c>
      <c r="I99" s="338" t="str">
        <f>IFERROR(VLOOKUP($B99,'⑨2.目標と成果（PR）'!$B$6:$K$85,8,FALSE),"")</f>
        <v/>
      </c>
      <c r="J99" s="338" t="str">
        <f>IFERROR(VLOOKUP($B99,'⑨2.目標と成果（PR）'!$B$6:$K$85,9,FALSE),"")</f>
        <v/>
      </c>
      <c r="K99" s="933" t="str">
        <f t="shared" si="7"/>
        <v/>
      </c>
      <c r="L99" s="338" t="str">
        <f>IFERROR(VLOOKUP($B99,'⑨2.目標と成果（PR）'!$B$6:$K$85,10,FALSE),"")</f>
        <v/>
      </c>
      <c r="M99" s="338" t="str">
        <f>IFERROR(VLOOKUP($B99,'⑨2.目標と成果（PR）'!$B$6:$K$85,11,FALSE),"")</f>
        <v/>
      </c>
      <c r="N99" s="933" t="str">
        <f t="shared" si="8"/>
        <v/>
      </c>
      <c r="O99" s="921"/>
      <c r="P99" s="922"/>
      <c r="W99" s="545"/>
    </row>
    <row r="100" spans="1:25" ht="45" hidden="1" customHeight="1">
      <c r="B100" s="1019" t="s">
        <v>698</v>
      </c>
      <c r="C100" s="1020" t="str">
        <f>IFERROR(VLOOKUP($B100,'⑨2.目標と成果（PR）'!$B$6:$K$85,2,FALSE),"")</f>
        <v/>
      </c>
      <c r="D100" s="928" t="str">
        <f>IFERROR(VLOOKUP($B100,'⑨2.目標と成果（PR）'!$B$6:$K$85,3,FALSE),"")</f>
        <v/>
      </c>
      <c r="E100" s="928" t="s">
        <v>698</v>
      </c>
      <c r="F100" s="932" t="str">
        <f>IFERROR(VLOOKUP($B100,'⑨2.目標と成果（PR）'!$B$6:$K$85,6,FALSE),"")</f>
        <v/>
      </c>
      <c r="G100" s="932" t="str">
        <f>IFERROR(VLOOKUP($B100,'⑨2.目標と成果（PR）'!$B$6:$K$85,7,FALSE),"")</f>
        <v/>
      </c>
      <c r="H100" s="933" t="str">
        <f t="shared" si="6"/>
        <v/>
      </c>
      <c r="I100" s="338" t="str">
        <f>IFERROR(VLOOKUP($B100,'⑨2.目標と成果（PR）'!$B$6:$K$85,8,FALSE),"")</f>
        <v/>
      </c>
      <c r="J100" s="338" t="str">
        <f>IFERROR(VLOOKUP($B100,'⑨2.目標と成果（PR）'!$B$6:$K$85,9,FALSE),"")</f>
        <v/>
      </c>
      <c r="K100" s="933" t="str">
        <f t="shared" si="7"/>
        <v/>
      </c>
      <c r="L100" s="338" t="str">
        <f>IFERROR(VLOOKUP($B100,'⑨2.目標と成果（PR）'!$B$6:$K$85,10,FALSE),"")</f>
        <v/>
      </c>
      <c r="M100" s="338" t="str">
        <f>IFERROR(VLOOKUP($B100,'⑨2.目標と成果（PR）'!$B$6:$K$85,11,FALSE),"")</f>
        <v/>
      </c>
      <c r="N100" s="933" t="str">
        <f t="shared" si="8"/>
        <v/>
      </c>
      <c r="O100" s="921"/>
      <c r="P100" s="922"/>
      <c r="W100" s="545"/>
    </row>
    <row r="101" spans="1:25" ht="45" hidden="1" customHeight="1">
      <c r="B101" s="1019" t="s">
        <v>698</v>
      </c>
      <c r="C101" s="1020" t="str">
        <f>IFERROR(VLOOKUP($B101,'⑨2.目標と成果（PR）'!$B$6:$K$85,2,FALSE),"")</f>
        <v/>
      </c>
      <c r="D101" s="928" t="str">
        <f>IFERROR(VLOOKUP($B101,'⑨2.目標と成果（PR）'!$B$6:$K$85,3,FALSE),"")</f>
        <v/>
      </c>
      <c r="E101" s="928" t="s">
        <v>698</v>
      </c>
      <c r="F101" s="932" t="str">
        <f>IFERROR(VLOOKUP($B101,'⑨2.目標と成果（PR）'!$B$6:$K$85,6,FALSE),"")</f>
        <v/>
      </c>
      <c r="G101" s="932" t="str">
        <f>IFERROR(VLOOKUP($B101,'⑨2.目標と成果（PR）'!$B$6:$K$85,7,FALSE),"")</f>
        <v/>
      </c>
      <c r="H101" s="933" t="str">
        <f t="shared" si="6"/>
        <v/>
      </c>
      <c r="I101" s="338" t="str">
        <f>IFERROR(VLOOKUP($B101,'⑨2.目標と成果（PR）'!$B$6:$K$85,8,FALSE),"")</f>
        <v/>
      </c>
      <c r="J101" s="338" t="str">
        <f>IFERROR(VLOOKUP($B101,'⑨2.目標と成果（PR）'!$B$6:$K$85,9,FALSE),"")</f>
        <v/>
      </c>
      <c r="K101" s="933" t="str">
        <f t="shared" si="7"/>
        <v/>
      </c>
      <c r="L101" s="338" t="str">
        <f>IFERROR(VLOOKUP($B101,'⑨2.目標と成果（PR）'!$B$6:$K$85,10,FALSE),"")</f>
        <v/>
      </c>
      <c r="M101" s="338" t="str">
        <f>IFERROR(VLOOKUP($B101,'⑨2.目標と成果（PR）'!$B$6:$K$85,11,FALSE),"")</f>
        <v/>
      </c>
      <c r="N101" s="933" t="str">
        <f t="shared" si="8"/>
        <v/>
      </c>
      <c r="O101" s="921"/>
      <c r="P101" s="922"/>
      <c r="W101" s="545"/>
    </row>
    <row r="102" spans="1:25" ht="45" hidden="1" customHeight="1">
      <c r="B102" s="1019" t="s">
        <v>698</v>
      </c>
      <c r="C102" s="1020" t="str">
        <f>IFERROR(VLOOKUP($B102,'⑨2.目標と成果（PR）'!$B$6:$K$85,2,FALSE),"")</f>
        <v/>
      </c>
      <c r="D102" s="928" t="str">
        <f>IFERROR(VLOOKUP($B102,'⑨2.目標と成果（PR）'!$B$6:$K$85,3,FALSE),"")</f>
        <v/>
      </c>
      <c r="E102" s="928" t="s">
        <v>698</v>
      </c>
      <c r="F102" s="932" t="str">
        <f>IFERROR(VLOOKUP($B102,'⑨2.目標と成果（PR）'!$B$6:$K$85,6,FALSE),"")</f>
        <v/>
      </c>
      <c r="G102" s="932" t="str">
        <f>IFERROR(VLOOKUP($B102,'⑨2.目標と成果（PR）'!$B$6:$K$85,7,FALSE),"")</f>
        <v/>
      </c>
      <c r="H102" s="933" t="str">
        <f t="shared" si="6"/>
        <v/>
      </c>
      <c r="I102" s="338" t="str">
        <f>IFERROR(VLOOKUP($B102,'⑨2.目標と成果（PR）'!$B$6:$K$85,8,FALSE),"")</f>
        <v/>
      </c>
      <c r="J102" s="338" t="str">
        <f>IFERROR(VLOOKUP($B102,'⑨2.目標と成果（PR）'!$B$6:$K$85,9,FALSE),"")</f>
        <v/>
      </c>
      <c r="K102" s="933" t="str">
        <f t="shared" si="7"/>
        <v/>
      </c>
      <c r="L102" s="338" t="str">
        <f>IFERROR(VLOOKUP($B102,'⑨2.目標と成果（PR）'!$B$6:$K$85,10,FALSE),"")</f>
        <v/>
      </c>
      <c r="M102" s="338" t="str">
        <f>IFERROR(VLOOKUP($B102,'⑨2.目標と成果（PR）'!$B$6:$K$85,11,FALSE),"")</f>
        <v/>
      </c>
      <c r="N102" s="933" t="str">
        <f t="shared" si="8"/>
        <v/>
      </c>
      <c r="O102" s="921"/>
      <c r="P102" s="922"/>
      <c r="W102" s="545"/>
    </row>
    <row r="103" spans="1:25" ht="45" hidden="1" customHeight="1">
      <c r="B103" s="1019" t="s">
        <v>698</v>
      </c>
      <c r="C103" s="1020" t="str">
        <f>IFERROR(VLOOKUP($B103,'⑨2.目標と成果（PR）'!$B$6:$K$85,2,FALSE),"")</f>
        <v/>
      </c>
      <c r="D103" s="928" t="str">
        <f>IFERROR(VLOOKUP($B103,'⑨2.目標と成果（PR）'!$B$6:$K$85,3,FALSE),"")</f>
        <v/>
      </c>
      <c r="E103" s="928" t="s">
        <v>698</v>
      </c>
      <c r="F103" s="932" t="str">
        <f>IFERROR(VLOOKUP($B103,'⑨2.目標と成果（PR）'!$B$6:$K$85,6,FALSE),"")</f>
        <v/>
      </c>
      <c r="G103" s="932" t="str">
        <f>IFERROR(VLOOKUP($B103,'⑨2.目標と成果（PR）'!$B$6:$K$85,7,FALSE),"")</f>
        <v/>
      </c>
      <c r="H103" s="933" t="str">
        <f t="shared" si="6"/>
        <v/>
      </c>
      <c r="I103" s="338" t="str">
        <f>IFERROR(VLOOKUP($B103,'⑨2.目標と成果（PR）'!$B$6:$K$85,8,FALSE),"")</f>
        <v/>
      </c>
      <c r="J103" s="338" t="str">
        <f>IFERROR(VLOOKUP($B103,'⑨2.目標と成果（PR）'!$B$6:$K$85,9,FALSE),"")</f>
        <v/>
      </c>
      <c r="K103" s="933" t="str">
        <f t="shared" si="7"/>
        <v/>
      </c>
      <c r="L103" s="338" t="str">
        <f>IFERROR(VLOOKUP($B103,'⑨2.目標と成果（PR）'!$B$6:$K$85,10,FALSE),"")</f>
        <v/>
      </c>
      <c r="M103" s="338" t="str">
        <f>IFERROR(VLOOKUP($B103,'⑨2.目標と成果（PR）'!$B$6:$K$85,11,FALSE),"")</f>
        <v/>
      </c>
      <c r="N103" s="933" t="str">
        <f t="shared" si="8"/>
        <v/>
      </c>
      <c r="O103" s="921"/>
      <c r="P103" s="922"/>
      <c r="W103" s="545"/>
    </row>
    <row r="104" spans="1:25" ht="45" hidden="1" customHeight="1">
      <c r="B104" s="1019" t="s">
        <v>698</v>
      </c>
      <c r="C104" s="1020" t="str">
        <f>IFERROR(VLOOKUP($B104,'⑨2.目標と成果（PR）'!$B$6:$K$85,2,FALSE),"")</f>
        <v/>
      </c>
      <c r="D104" s="928" t="str">
        <f>IFERROR(VLOOKUP($B104,'⑨2.目標と成果（PR）'!$B$6:$K$85,3,FALSE),"")</f>
        <v/>
      </c>
      <c r="E104" s="928" t="s">
        <v>698</v>
      </c>
      <c r="F104" s="932" t="str">
        <f>IFERROR(VLOOKUP($B104,'⑨2.目標と成果（PR）'!$B$6:$K$85,6,FALSE),"")</f>
        <v/>
      </c>
      <c r="G104" s="932" t="str">
        <f>IFERROR(VLOOKUP($B104,'⑨2.目標と成果（PR）'!$B$6:$K$85,7,FALSE),"")</f>
        <v/>
      </c>
      <c r="H104" s="933" t="str">
        <f t="shared" si="6"/>
        <v/>
      </c>
      <c r="I104" s="338" t="str">
        <f>IFERROR(VLOOKUP($B104,'⑨2.目標と成果（PR）'!$B$6:$K$85,8,FALSE),"")</f>
        <v/>
      </c>
      <c r="J104" s="338" t="str">
        <f>IFERROR(VLOOKUP($B104,'⑨2.目標と成果（PR）'!$B$6:$K$85,9,FALSE),"")</f>
        <v/>
      </c>
      <c r="K104" s="933" t="str">
        <f t="shared" si="7"/>
        <v/>
      </c>
      <c r="L104" s="338" t="str">
        <f>IFERROR(VLOOKUP($B104,'⑨2.目標と成果（PR）'!$B$6:$K$85,10,FALSE),"")</f>
        <v/>
      </c>
      <c r="M104" s="338" t="str">
        <f>IFERROR(VLOOKUP($B104,'⑨2.目標と成果（PR）'!$B$6:$K$85,11,FALSE),"")</f>
        <v/>
      </c>
      <c r="N104" s="933" t="str">
        <f t="shared" si="8"/>
        <v/>
      </c>
      <c r="O104" s="921"/>
      <c r="P104" s="922"/>
      <c r="W104" s="545"/>
    </row>
    <row r="105" spans="1:25" ht="45" hidden="1" customHeight="1" thickBot="1">
      <c r="A105" s="138"/>
      <c r="B105" s="1022" t="s">
        <v>698</v>
      </c>
      <c r="C105" s="1021" t="str">
        <f>IFERROR(VLOOKUP($B105,'⑨2.目標と成果（PR）'!$B$6:$K$85,2,FALSE),"")</f>
        <v/>
      </c>
      <c r="D105" s="934" t="str">
        <f>IFERROR(VLOOKUP($B105,'⑨2.目標と成果（PR）'!$B$6:$K$85,3,FALSE),"")</f>
        <v/>
      </c>
      <c r="E105" s="934" t="s">
        <v>698</v>
      </c>
      <c r="F105" s="935" t="str">
        <f>IFERROR(VLOOKUP($B105,'⑨2.目標と成果（PR）'!$B$6:$K$85,6,FALSE),"")</f>
        <v/>
      </c>
      <c r="G105" s="935" t="str">
        <f>IFERROR(VLOOKUP($B105,'⑨2.目標と成果（PR）'!$B$6:$K$85,7,FALSE),"")</f>
        <v/>
      </c>
      <c r="H105" s="936" t="str">
        <f t="shared" si="6"/>
        <v/>
      </c>
      <c r="I105" s="937" t="str">
        <f>IFERROR(VLOOKUP($B105,'⑨2.目標と成果（PR）'!$B$6:$K$85,8,FALSE),"")</f>
        <v/>
      </c>
      <c r="J105" s="937" t="str">
        <f>IFERROR(VLOOKUP($B105,'⑨2.目標と成果（PR）'!$B$6:$K$85,9,FALSE),"")</f>
        <v/>
      </c>
      <c r="K105" s="936" t="str">
        <f t="shared" si="7"/>
        <v/>
      </c>
      <c r="L105" s="937" t="str">
        <f>IFERROR(VLOOKUP($B105,'⑨2.目標と成果（PR）'!$B$6:$K$85,10,FALSE),"")</f>
        <v/>
      </c>
      <c r="M105" s="937" t="str">
        <f>IFERROR(VLOOKUP($B105,'⑨2.目標と成果（PR）'!$B$6:$K$85,11,FALSE),"")</f>
        <v/>
      </c>
      <c r="N105" s="936" t="str">
        <f t="shared" si="8"/>
        <v/>
      </c>
      <c r="O105" s="923"/>
      <c r="P105" s="924"/>
      <c r="W105" s="545"/>
    </row>
    <row r="106" spans="1:25" ht="45" hidden="1" customHeight="1">
      <c r="B106" s="1019" t="s">
        <v>698</v>
      </c>
      <c r="C106" s="1020" t="str">
        <f>IFERROR(VLOOKUP($B106,'⑨2.目標と成果（PR）'!$B$6:$K$85,2,FALSE),"")</f>
        <v/>
      </c>
      <c r="D106" s="928" t="str">
        <f>IFERROR(VLOOKUP($B106,'⑨2.目標と成果（PR）'!$B$6:$K$85,3,FALSE),"")</f>
        <v/>
      </c>
      <c r="E106" s="928" t="s">
        <v>698</v>
      </c>
      <c r="F106" s="929" t="str">
        <f>IFERROR(VLOOKUP($B106,'⑨2.目標と成果（PR）'!$B$6:$K$85,6,FALSE),"")</f>
        <v/>
      </c>
      <c r="G106" s="929" t="str">
        <f>IFERROR(VLOOKUP($B106,'⑨2.目標と成果（PR）'!$B$6:$K$85,7,FALSE),"")</f>
        <v/>
      </c>
      <c r="H106" s="930" t="str">
        <f t="shared" si="6"/>
        <v/>
      </c>
      <c r="I106" s="931" t="str">
        <f>IFERROR(VLOOKUP($B106,'⑨2.目標と成果（PR）'!$B$6:$K$85,8,FALSE),"")</f>
        <v/>
      </c>
      <c r="J106" s="931" t="str">
        <f>IFERROR(VLOOKUP($B106,'⑨2.目標と成果（PR）'!$B$6:$K$85,9,FALSE),"")</f>
        <v/>
      </c>
      <c r="K106" s="930" t="str">
        <f t="shared" si="7"/>
        <v/>
      </c>
      <c r="L106" s="931" t="str">
        <f>IFERROR(VLOOKUP($B106,'⑨2.目標と成果（PR）'!$B$6:$K$85,10,FALSE),"")</f>
        <v/>
      </c>
      <c r="M106" s="931" t="str">
        <f>IFERROR(VLOOKUP($B106,'⑨2.目標と成果（PR）'!$B$6:$K$85,11,FALSE),"")</f>
        <v/>
      </c>
      <c r="N106" s="930" t="str">
        <f t="shared" si="8"/>
        <v/>
      </c>
      <c r="O106" s="921"/>
      <c r="P106" s="922"/>
      <c r="W106" s="545"/>
    </row>
    <row r="107" spans="1:25" ht="45" hidden="1" customHeight="1">
      <c r="B107" s="1019" t="s">
        <v>698</v>
      </c>
      <c r="C107" s="1020" t="str">
        <f>IFERROR(VLOOKUP($B107,'⑨2.目標と成果（PR）'!$B$6:$K$85,2,FALSE),"")</f>
        <v/>
      </c>
      <c r="D107" s="928" t="str">
        <f>IFERROR(VLOOKUP($B107,'⑨2.目標と成果（PR）'!$B$6:$K$85,3,FALSE),"")</f>
        <v/>
      </c>
      <c r="E107" s="928" t="s">
        <v>698</v>
      </c>
      <c r="F107" s="932" t="str">
        <f>IFERROR(VLOOKUP($B107,'⑨2.目標と成果（PR）'!$B$6:$K$85,6,FALSE),"")</f>
        <v/>
      </c>
      <c r="G107" s="932" t="str">
        <f>IFERROR(VLOOKUP($B107,'⑨2.目標と成果（PR）'!$B$6:$K$85,7,FALSE),"")</f>
        <v/>
      </c>
      <c r="H107" s="933" t="str">
        <f t="shared" si="6"/>
        <v/>
      </c>
      <c r="I107" s="338" t="str">
        <f>IFERROR(VLOOKUP($B107,'⑨2.目標と成果（PR）'!$B$6:$K$85,8,FALSE),"")</f>
        <v/>
      </c>
      <c r="J107" s="338" t="str">
        <f>IFERROR(VLOOKUP($B107,'⑨2.目標と成果（PR）'!$B$6:$K$85,9,FALSE),"")</f>
        <v/>
      </c>
      <c r="K107" s="933" t="str">
        <f t="shared" si="7"/>
        <v/>
      </c>
      <c r="L107" s="338" t="str">
        <f>IFERROR(VLOOKUP($B107,'⑨2.目標と成果（PR）'!$B$6:$K$85,10,FALSE),"")</f>
        <v/>
      </c>
      <c r="M107" s="338" t="str">
        <f>IFERROR(VLOOKUP($B107,'⑨2.目標と成果（PR）'!$B$6:$K$85,11,FALSE),"")</f>
        <v/>
      </c>
      <c r="N107" s="933" t="str">
        <f t="shared" si="8"/>
        <v/>
      </c>
      <c r="O107" s="921"/>
      <c r="P107" s="922"/>
      <c r="W107" s="545"/>
    </row>
    <row r="108" spans="1:25" ht="45" hidden="1" customHeight="1">
      <c r="B108" s="1019" t="s">
        <v>698</v>
      </c>
      <c r="C108" s="1020" t="str">
        <f>IFERROR(VLOOKUP($B108,'⑨2.目標と成果（PR）'!$B$6:$K$85,2,FALSE),"")</f>
        <v/>
      </c>
      <c r="D108" s="928" t="str">
        <f>IFERROR(VLOOKUP($B108,'⑨2.目標と成果（PR）'!$B$6:$K$85,3,FALSE),"")</f>
        <v/>
      </c>
      <c r="E108" s="928" t="s">
        <v>698</v>
      </c>
      <c r="F108" s="932" t="str">
        <f>IFERROR(VLOOKUP($B108,'⑨2.目標と成果（PR）'!$B$6:$K$85,6,FALSE),"")</f>
        <v/>
      </c>
      <c r="G108" s="932" t="str">
        <f>IFERROR(VLOOKUP($B108,'⑨2.目標と成果（PR）'!$B$6:$K$85,7,FALSE),"")</f>
        <v/>
      </c>
      <c r="H108" s="933" t="str">
        <f t="shared" si="6"/>
        <v/>
      </c>
      <c r="I108" s="338" t="str">
        <f>IFERROR(VLOOKUP($B108,'⑨2.目標と成果（PR）'!$B$6:$K$85,8,FALSE),"")</f>
        <v/>
      </c>
      <c r="J108" s="338" t="str">
        <f>IFERROR(VLOOKUP($B108,'⑨2.目標と成果（PR）'!$B$6:$K$85,9,FALSE),"")</f>
        <v/>
      </c>
      <c r="K108" s="933" t="str">
        <f t="shared" si="7"/>
        <v/>
      </c>
      <c r="L108" s="338" t="str">
        <f>IFERROR(VLOOKUP($B108,'⑨2.目標と成果（PR）'!$B$6:$K$85,10,FALSE),"")</f>
        <v/>
      </c>
      <c r="M108" s="338" t="str">
        <f>IFERROR(VLOOKUP($B108,'⑨2.目標と成果（PR）'!$B$6:$K$85,11,FALSE),"")</f>
        <v/>
      </c>
      <c r="N108" s="933" t="str">
        <f t="shared" si="8"/>
        <v/>
      </c>
      <c r="O108" s="921"/>
      <c r="P108" s="922"/>
      <c r="W108" s="545"/>
      <c r="Y108" s="322"/>
    </row>
    <row r="109" spans="1:25" ht="45" hidden="1" customHeight="1">
      <c r="B109" s="1019" t="s">
        <v>698</v>
      </c>
      <c r="C109" s="1020" t="str">
        <f>IFERROR(VLOOKUP($B109,'⑨2.目標と成果（PR）'!$B$6:$K$85,2,FALSE),"")</f>
        <v/>
      </c>
      <c r="D109" s="928" t="str">
        <f>IFERROR(VLOOKUP($B109,'⑨2.目標と成果（PR）'!$B$6:$K$85,3,FALSE),"")</f>
        <v/>
      </c>
      <c r="E109" s="928" t="s">
        <v>698</v>
      </c>
      <c r="F109" s="932" t="str">
        <f>IFERROR(VLOOKUP($B109,'⑨2.目標と成果（PR）'!$B$6:$K$85,6,FALSE),"")</f>
        <v/>
      </c>
      <c r="G109" s="932" t="str">
        <f>IFERROR(VLOOKUP($B109,'⑨2.目標と成果（PR）'!$B$6:$K$85,7,FALSE),"")</f>
        <v/>
      </c>
      <c r="H109" s="933" t="str">
        <f t="shared" si="6"/>
        <v/>
      </c>
      <c r="I109" s="338" t="str">
        <f>IFERROR(VLOOKUP($B109,'⑨2.目標と成果（PR）'!$B$6:$K$85,8,FALSE),"")</f>
        <v/>
      </c>
      <c r="J109" s="338" t="str">
        <f>IFERROR(VLOOKUP($B109,'⑨2.目標と成果（PR）'!$B$6:$K$85,9,FALSE),"")</f>
        <v/>
      </c>
      <c r="K109" s="933" t="str">
        <f t="shared" si="7"/>
        <v/>
      </c>
      <c r="L109" s="338" t="str">
        <f>IFERROR(VLOOKUP($B109,'⑨2.目標と成果（PR）'!$B$6:$K$85,10,FALSE),"")</f>
        <v/>
      </c>
      <c r="M109" s="338" t="str">
        <f>IFERROR(VLOOKUP($B109,'⑨2.目標と成果（PR）'!$B$6:$K$85,11,FALSE),"")</f>
        <v/>
      </c>
      <c r="N109" s="933" t="str">
        <f t="shared" si="8"/>
        <v/>
      </c>
      <c r="O109" s="921"/>
      <c r="P109" s="922"/>
      <c r="W109" s="545"/>
    </row>
    <row r="110" spans="1:25" ht="45" hidden="1" customHeight="1">
      <c r="B110" s="1019" t="s">
        <v>698</v>
      </c>
      <c r="C110" s="1020" t="str">
        <f>IFERROR(VLOOKUP($B110,'⑨2.目標と成果（PR）'!$B$6:$K$85,2,FALSE),"")</f>
        <v/>
      </c>
      <c r="D110" s="928" t="str">
        <f>IFERROR(VLOOKUP($B110,'⑨2.目標と成果（PR）'!$B$6:$K$85,3,FALSE),"")</f>
        <v/>
      </c>
      <c r="E110" s="928" t="s">
        <v>698</v>
      </c>
      <c r="F110" s="932" t="str">
        <f>IFERROR(VLOOKUP($B110,'⑨2.目標と成果（PR）'!$B$6:$K$85,6,FALSE),"")</f>
        <v/>
      </c>
      <c r="G110" s="932" t="str">
        <f>IFERROR(VLOOKUP($B110,'⑨2.目標と成果（PR）'!$B$6:$K$85,7,FALSE),"")</f>
        <v/>
      </c>
      <c r="H110" s="933" t="str">
        <f t="shared" si="6"/>
        <v/>
      </c>
      <c r="I110" s="338" t="str">
        <f>IFERROR(VLOOKUP($B110,'⑨2.目標と成果（PR）'!$B$6:$K$85,8,FALSE),"")</f>
        <v/>
      </c>
      <c r="J110" s="338" t="str">
        <f>IFERROR(VLOOKUP($B110,'⑨2.目標と成果（PR）'!$B$6:$K$85,9,FALSE),"")</f>
        <v/>
      </c>
      <c r="K110" s="933" t="str">
        <f t="shared" si="7"/>
        <v/>
      </c>
      <c r="L110" s="338" t="str">
        <f>IFERROR(VLOOKUP($B110,'⑨2.目標と成果（PR）'!$B$6:$K$85,10,FALSE),"")</f>
        <v/>
      </c>
      <c r="M110" s="338" t="str">
        <f>IFERROR(VLOOKUP($B110,'⑨2.目標と成果（PR）'!$B$6:$K$85,11,FALSE),"")</f>
        <v/>
      </c>
      <c r="N110" s="933" t="str">
        <f t="shared" si="8"/>
        <v/>
      </c>
      <c r="O110" s="921"/>
      <c r="P110" s="922"/>
      <c r="W110" s="545"/>
    </row>
    <row r="111" spans="1:25" ht="45" hidden="1" customHeight="1">
      <c r="B111" s="1019" t="s">
        <v>698</v>
      </c>
      <c r="C111" s="1020" t="str">
        <f>IFERROR(VLOOKUP($B111,'⑨2.目標と成果（PR）'!$B$6:$K$85,2,FALSE),"")</f>
        <v/>
      </c>
      <c r="D111" s="928" t="str">
        <f>IFERROR(VLOOKUP($B111,'⑨2.目標と成果（PR）'!$B$6:$K$85,3,FALSE),"")</f>
        <v/>
      </c>
      <c r="E111" s="928" t="s">
        <v>698</v>
      </c>
      <c r="F111" s="932" t="str">
        <f>IFERROR(VLOOKUP($B111,'⑨2.目標と成果（PR）'!$B$6:$K$85,6,FALSE),"")</f>
        <v/>
      </c>
      <c r="G111" s="932" t="str">
        <f>IFERROR(VLOOKUP($B111,'⑨2.目標と成果（PR）'!$B$6:$K$85,7,FALSE),"")</f>
        <v/>
      </c>
      <c r="H111" s="933" t="str">
        <f t="shared" si="6"/>
        <v/>
      </c>
      <c r="I111" s="338" t="str">
        <f>IFERROR(VLOOKUP($B111,'⑨2.目標と成果（PR）'!$B$6:$K$85,8,FALSE),"")</f>
        <v/>
      </c>
      <c r="J111" s="338" t="str">
        <f>IFERROR(VLOOKUP($B111,'⑨2.目標と成果（PR）'!$B$6:$K$85,9,FALSE),"")</f>
        <v/>
      </c>
      <c r="K111" s="933" t="str">
        <f t="shared" si="7"/>
        <v/>
      </c>
      <c r="L111" s="338" t="str">
        <f>IFERROR(VLOOKUP($B111,'⑨2.目標と成果（PR）'!$B$6:$K$85,10,FALSE),"")</f>
        <v/>
      </c>
      <c r="M111" s="338" t="str">
        <f>IFERROR(VLOOKUP($B111,'⑨2.目標と成果（PR）'!$B$6:$K$85,11,FALSE),"")</f>
        <v/>
      </c>
      <c r="N111" s="933" t="str">
        <f t="shared" si="8"/>
        <v/>
      </c>
      <c r="O111" s="921"/>
      <c r="P111" s="922"/>
      <c r="W111" s="545"/>
    </row>
    <row r="112" spans="1:25" ht="45" hidden="1" customHeight="1">
      <c r="B112" s="1019" t="s">
        <v>698</v>
      </c>
      <c r="C112" s="1020" t="str">
        <f>IFERROR(VLOOKUP($B112,'⑨2.目標と成果（PR）'!$B$6:$K$85,2,FALSE),"")</f>
        <v/>
      </c>
      <c r="D112" s="928" t="str">
        <f>IFERROR(VLOOKUP($B112,'⑨2.目標と成果（PR）'!$B$6:$K$85,3,FALSE),"")</f>
        <v/>
      </c>
      <c r="E112" s="928" t="s">
        <v>698</v>
      </c>
      <c r="F112" s="932" t="str">
        <f>IFERROR(VLOOKUP($B112,'⑨2.目標と成果（PR）'!$B$6:$K$85,6,FALSE),"")</f>
        <v/>
      </c>
      <c r="G112" s="932" t="str">
        <f>IFERROR(VLOOKUP($B112,'⑨2.目標と成果（PR）'!$B$6:$K$85,7,FALSE),"")</f>
        <v/>
      </c>
      <c r="H112" s="933" t="str">
        <f t="shared" si="6"/>
        <v/>
      </c>
      <c r="I112" s="338" t="str">
        <f>IFERROR(VLOOKUP($B112,'⑨2.目標と成果（PR）'!$B$6:$K$85,8,FALSE),"")</f>
        <v/>
      </c>
      <c r="J112" s="338" t="str">
        <f>IFERROR(VLOOKUP($B112,'⑨2.目標と成果（PR）'!$B$6:$K$85,9,FALSE),"")</f>
        <v/>
      </c>
      <c r="K112" s="933" t="str">
        <f t="shared" si="7"/>
        <v/>
      </c>
      <c r="L112" s="338" t="str">
        <f>IFERROR(VLOOKUP($B112,'⑨2.目標と成果（PR）'!$B$6:$K$85,10,FALSE),"")</f>
        <v/>
      </c>
      <c r="M112" s="338" t="str">
        <f>IFERROR(VLOOKUP($B112,'⑨2.目標と成果（PR）'!$B$6:$K$85,11,FALSE),"")</f>
        <v/>
      </c>
      <c r="N112" s="933" t="str">
        <f t="shared" si="8"/>
        <v/>
      </c>
      <c r="O112" s="921"/>
      <c r="P112" s="922"/>
      <c r="W112" s="545"/>
      <c r="Y112" s="322"/>
    </row>
    <row r="113" spans="2:23" ht="45" hidden="1" customHeight="1">
      <c r="B113" s="1019" t="s">
        <v>698</v>
      </c>
      <c r="C113" s="1020" t="str">
        <f>IFERROR(VLOOKUP($B113,'⑨2.目標と成果（PR）'!$B$6:$K$85,2,FALSE),"")</f>
        <v/>
      </c>
      <c r="D113" s="928" t="str">
        <f>IFERROR(VLOOKUP($B113,'⑨2.目標と成果（PR）'!$B$6:$K$85,3,FALSE),"")</f>
        <v/>
      </c>
      <c r="E113" s="928" t="s">
        <v>698</v>
      </c>
      <c r="F113" s="932" t="str">
        <f>IFERROR(VLOOKUP($B113,'⑨2.目標と成果（PR）'!$B$6:$K$85,6,FALSE),"")</f>
        <v/>
      </c>
      <c r="G113" s="932" t="str">
        <f>IFERROR(VLOOKUP($B113,'⑨2.目標と成果（PR）'!$B$6:$K$85,7,FALSE),"")</f>
        <v/>
      </c>
      <c r="H113" s="933" t="str">
        <f t="shared" si="6"/>
        <v/>
      </c>
      <c r="I113" s="338" t="str">
        <f>IFERROR(VLOOKUP($B113,'⑨2.目標と成果（PR）'!$B$6:$K$85,8,FALSE),"")</f>
        <v/>
      </c>
      <c r="J113" s="338" t="str">
        <f>IFERROR(VLOOKUP($B113,'⑨2.目標と成果（PR）'!$B$6:$K$85,9,FALSE),"")</f>
        <v/>
      </c>
      <c r="K113" s="933" t="str">
        <f t="shared" si="7"/>
        <v/>
      </c>
      <c r="L113" s="338" t="str">
        <f>IFERROR(VLOOKUP($B113,'⑨2.目標と成果（PR）'!$B$6:$K$85,10,FALSE),"")</f>
        <v/>
      </c>
      <c r="M113" s="338" t="str">
        <f>IFERROR(VLOOKUP($B113,'⑨2.目標と成果（PR）'!$B$6:$K$85,11,FALSE),"")</f>
        <v/>
      </c>
      <c r="N113" s="933" t="str">
        <f t="shared" si="8"/>
        <v/>
      </c>
      <c r="O113" s="921"/>
      <c r="P113" s="922"/>
      <c r="W113" s="545"/>
    </row>
    <row r="114" spans="2:23" ht="45" hidden="1" customHeight="1">
      <c r="B114" s="1019" t="s">
        <v>698</v>
      </c>
      <c r="C114" s="1020" t="str">
        <f>IFERROR(VLOOKUP($B114,'⑨2.目標と成果（PR）'!$B$6:$K$85,2,FALSE),"")</f>
        <v/>
      </c>
      <c r="D114" s="928" t="str">
        <f>IFERROR(VLOOKUP($B114,'⑨2.目標と成果（PR）'!$B$6:$K$85,3,FALSE),"")</f>
        <v/>
      </c>
      <c r="E114" s="928" t="s">
        <v>698</v>
      </c>
      <c r="F114" s="932" t="str">
        <f>IFERROR(VLOOKUP($B114,'⑨2.目標と成果（PR）'!$B$6:$K$85,6,FALSE),"")</f>
        <v/>
      </c>
      <c r="G114" s="932" t="str">
        <f>IFERROR(VLOOKUP($B114,'⑨2.目標と成果（PR）'!$B$6:$K$85,7,FALSE),"")</f>
        <v/>
      </c>
      <c r="H114" s="933" t="str">
        <f t="shared" si="6"/>
        <v/>
      </c>
      <c r="I114" s="338" t="str">
        <f>IFERROR(VLOOKUP($B114,'⑨2.目標と成果（PR）'!$B$6:$K$85,8,FALSE),"")</f>
        <v/>
      </c>
      <c r="J114" s="338" t="str">
        <f>IFERROR(VLOOKUP($B114,'⑨2.目標と成果（PR）'!$B$6:$K$85,9,FALSE),"")</f>
        <v/>
      </c>
      <c r="K114" s="933" t="str">
        <f t="shared" si="7"/>
        <v/>
      </c>
      <c r="L114" s="338" t="str">
        <f>IFERROR(VLOOKUP($B114,'⑨2.目標と成果（PR）'!$B$6:$K$85,10,FALSE),"")</f>
        <v/>
      </c>
      <c r="M114" s="338" t="str">
        <f>IFERROR(VLOOKUP($B114,'⑨2.目標と成果（PR）'!$B$6:$K$85,11,FALSE),"")</f>
        <v/>
      </c>
      <c r="N114" s="933" t="str">
        <f t="shared" si="8"/>
        <v/>
      </c>
      <c r="O114" s="921"/>
      <c r="P114" s="922"/>
      <c r="W114" s="545"/>
    </row>
    <row r="115" spans="2:23" ht="45" hidden="1" customHeight="1" thickBot="1">
      <c r="B115" s="1022" t="s">
        <v>698</v>
      </c>
      <c r="C115" s="1021" t="str">
        <f>IFERROR(VLOOKUP($B115,'⑨2.目標と成果（PR）'!$B$6:$K$85,2,FALSE),"")</f>
        <v/>
      </c>
      <c r="D115" s="934" t="str">
        <f>IFERROR(VLOOKUP($B115,'⑨2.目標と成果（PR）'!$B$6:$K$85,3,FALSE),"")</f>
        <v/>
      </c>
      <c r="E115" s="934" t="s">
        <v>698</v>
      </c>
      <c r="F115" s="935" t="str">
        <f>IFERROR(VLOOKUP($B115,'⑨2.目標と成果（PR）'!$B$6:$K$85,6,FALSE),"")</f>
        <v/>
      </c>
      <c r="G115" s="935" t="str">
        <f>IFERROR(VLOOKUP($B115,'⑨2.目標と成果（PR）'!$B$6:$K$85,7,FALSE),"")</f>
        <v/>
      </c>
      <c r="H115" s="936" t="str">
        <f t="shared" si="6"/>
        <v/>
      </c>
      <c r="I115" s="937" t="str">
        <f>IFERROR(VLOOKUP($B115,'⑨2.目標と成果（PR）'!$B$6:$K$85,8,FALSE),"")</f>
        <v/>
      </c>
      <c r="J115" s="937" t="str">
        <f>IFERROR(VLOOKUP($B115,'⑨2.目標と成果（PR）'!$B$6:$K$85,9,FALSE),"")</f>
        <v/>
      </c>
      <c r="K115" s="936" t="str">
        <f t="shared" si="7"/>
        <v/>
      </c>
      <c r="L115" s="937" t="str">
        <f>IFERROR(VLOOKUP($B115,'⑨2.目標と成果（PR）'!$B$6:$K$85,10,FALSE),"")</f>
        <v/>
      </c>
      <c r="M115" s="937" t="str">
        <f>IFERROR(VLOOKUP($B115,'⑨2.目標と成果（PR）'!$B$6:$K$85,11,FALSE),"")</f>
        <v/>
      </c>
      <c r="N115" s="936" t="str">
        <f t="shared" si="8"/>
        <v/>
      </c>
      <c r="O115" s="923"/>
      <c r="P115" s="924"/>
      <c r="W115" s="545"/>
    </row>
    <row r="116" spans="2:23" ht="45" hidden="1" customHeight="1">
      <c r="B116" s="1019" t="s">
        <v>698</v>
      </c>
      <c r="C116" s="1023" t="str">
        <f>IFERROR(VLOOKUP($B116,'⑨2.目標と成果（PR）'!$B$6:$K$85,2,FALSE),"")</f>
        <v/>
      </c>
      <c r="D116" s="938" t="str">
        <f>IFERROR(VLOOKUP($B116,'⑨2.目標と成果（PR）'!$B$6:$K$85,3,FALSE),"")</f>
        <v/>
      </c>
      <c r="E116" s="938" t="s">
        <v>698</v>
      </c>
      <c r="F116" s="929" t="str">
        <f>IFERROR(VLOOKUP($B116,'⑨2.目標と成果（PR）'!$B$6:$K$85,6,FALSE),"")</f>
        <v/>
      </c>
      <c r="G116" s="929" t="str">
        <f>IFERROR(VLOOKUP($B116,'⑨2.目標と成果（PR）'!$B$6:$K$85,7,FALSE),"")</f>
        <v/>
      </c>
      <c r="H116" s="930" t="str">
        <f t="shared" si="6"/>
        <v/>
      </c>
      <c r="I116" s="931" t="str">
        <f>IFERROR(VLOOKUP($B116,'⑨2.目標と成果（PR）'!$B$6:$K$85,8,FALSE),"")</f>
        <v/>
      </c>
      <c r="J116" s="931" t="str">
        <f>IFERROR(VLOOKUP($B116,'⑨2.目標と成果（PR）'!$B$6:$K$85,9,FALSE),"")</f>
        <v/>
      </c>
      <c r="K116" s="930" t="str">
        <f t="shared" si="7"/>
        <v/>
      </c>
      <c r="L116" s="931" t="str">
        <f>IFERROR(VLOOKUP($B116,'⑨2.目標と成果（PR）'!$B$6:$K$85,10,FALSE),"")</f>
        <v/>
      </c>
      <c r="M116" s="931" t="str">
        <f>IFERROR(VLOOKUP($B116,'⑨2.目標と成果（PR）'!$B$6:$K$85,11,FALSE),"")</f>
        <v/>
      </c>
      <c r="N116" s="930" t="str">
        <f t="shared" si="8"/>
        <v/>
      </c>
      <c r="O116" s="921"/>
      <c r="P116" s="922"/>
      <c r="W116" s="545"/>
    </row>
    <row r="117" spans="2:23" ht="45" hidden="1" customHeight="1">
      <c r="B117" s="1019" t="s">
        <v>698</v>
      </c>
      <c r="C117" s="1020" t="str">
        <f>IFERROR(VLOOKUP($B117,'⑨2.目標と成果（PR）'!$B$6:$K$85,2,FALSE),"")</f>
        <v/>
      </c>
      <c r="D117" s="928" t="str">
        <f>IFERROR(VLOOKUP($B117,'⑨2.目標と成果（PR）'!$B$6:$K$85,3,FALSE),"")</f>
        <v/>
      </c>
      <c r="E117" s="928" t="s">
        <v>698</v>
      </c>
      <c r="F117" s="932" t="str">
        <f>IFERROR(VLOOKUP($B117,'⑨2.目標と成果（PR）'!$B$6:$K$85,6,FALSE),"")</f>
        <v/>
      </c>
      <c r="G117" s="932" t="str">
        <f>IFERROR(VLOOKUP($B117,'⑨2.目標と成果（PR）'!$B$6:$K$85,7,FALSE),"")</f>
        <v/>
      </c>
      <c r="H117" s="933" t="str">
        <f t="shared" si="6"/>
        <v/>
      </c>
      <c r="I117" s="338" t="str">
        <f>IFERROR(VLOOKUP($B117,'⑨2.目標と成果（PR）'!$B$6:$K$85,8,FALSE),"")</f>
        <v/>
      </c>
      <c r="J117" s="338" t="str">
        <f>IFERROR(VLOOKUP($B117,'⑨2.目標と成果（PR）'!$B$6:$K$85,9,FALSE),"")</f>
        <v/>
      </c>
      <c r="K117" s="933" t="str">
        <f t="shared" si="7"/>
        <v/>
      </c>
      <c r="L117" s="338" t="str">
        <f>IFERROR(VLOOKUP($B117,'⑨2.目標と成果（PR）'!$B$6:$K$85,10,FALSE),"")</f>
        <v/>
      </c>
      <c r="M117" s="338" t="str">
        <f>IFERROR(VLOOKUP($B117,'⑨2.目標と成果（PR）'!$B$6:$K$85,11,FALSE),"")</f>
        <v/>
      </c>
      <c r="N117" s="933" t="str">
        <f t="shared" si="8"/>
        <v/>
      </c>
      <c r="O117" s="921"/>
      <c r="P117" s="922"/>
      <c r="W117" s="545"/>
    </row>
    <row r="118" spans="2:23" ht="45" hidden="1" customHeight="1">
      <c r="B118" s="1019" t="s">
        <v>698</v>
      </c>
      <c r="C118" s="1020" t="str">
        <f>IFERROR(VLOOKUP($B118,'⑨2.目標と成果（PR）'!$B$6:$K$85,2,FALSE),"")</f>
        <v/>
      </c>
      <c r="D118" s="928" t="str">
        <f>IFERROR(VLOOKUP($B118,'⑨2.目標と成果（PR）'!$B$6:$K$85,3,FALSE),"")</f>
        <v/>
      </c>
      <c r="E118" s="928" t="s">
        <v>698</v>
      </c>
      <c r="F118" s="932" t="str">
        <f>IFERROR(VLOOKUP($B118,'⑨2.目標と成果（PR）'!$B$6:$K$85,6,FALSE),"")</f>
        <v/>
      </c>
      <c r="G118" s="932" t="str">
        <f>IFERROR(VLOOKUP($B118,'⑨2.目標と成果（PR）'!$B$6:$K$85,7,FALSE),"")</f>
        <v/>
      </c>
      <c r="H118" s="933" t="str">
        <f t="shared" si="6"/>
        <v/>
      </c>
      <c r="I118" s="338" t="str">
        <f>IFERROR(VLOOKUP($B118,'⑨2.目標と成果（PR）'!$B$6:$K$85,8,FALSE),"")</f>
        <v/>
      </c>
      <c r="J118" s="338" t="str">
        <f>IFERROR(VLOOKUP($B118,'⑨2.目標と成果（PR）'!$B$6:$K$85,9,FALSE),"")</f>
        <v/>
      </c>
      <c r="K118" s="933" t="str">
        <f t="shared" si="7"/>
        <v/>
      </c>
      <c r="L118" s="338" t="str">
        <f>IFERROR(VLOOKUP($B118,'⑨2.目標と成果（PR）'!$B$6:$K$85,10,FALSE),"")</f>
        <v/>
      </c>
      <c r="M118" s="338" t="str">
        <f>IFERROR(VLOOKUP($B118,'⑨2.目標と成果（PR）'!$B$6:$K$85,11,FALSE),"")</f>
        <v/>
      </c>
      <c r="N118" s="933" t="str">
        <f t="shared" si="8"/>
        <v/>
      </c>
      <c r="O118" s="921"/>
      <c r="P118" s="922"/>
      <c r="W118" s="545"/>
    </row>
    <row r="119" spans="2:23" ht="45" hidden="1" customHeight="1">
      <c r="B119" s="1019" t="s">
        <v>698</v>
      </c>
      <c r="C119" s="1020" t="str">
        <f>IFERROR(VLOOKUP($B119,'⑨2.目標と成果（PR）'!$B$6:$K$85,2,FALSE),"")</f>
        <v/>
      </c>
      <c r="D119" s="928" t="str">
        <f>IFERROR(VLOOKUP($B119,'⑨2.目標と成果（PR）'!$B$6:$K$85,3,FALSE),"")</f>
        <v/>
      </c>
      <c r="E119" s="928" t="s">
        <v>698</v>
      </c>
      <c r="F119" s="932" t="str">
        <f>IFERROR(VLOOKUP($B119,'⑨2.目標と成果（PR）'!$B$6:$K$85,6,FALSE),"")</f>
        <v/>
      </c>
      <c r="G119" s="932" t="str">
        <f>IFERROR(VLOOKUP($B119,'⑨2.目標と成果（PR）'!$B$6:$K$85,7,FALSE),"")</f>
        <v/>
      </c>
      <c r="H119" s="933" t="str">
        <f t="shared" si="6"/>
        <v/>
      </c>
      <c r="I119" s="338" t="str">
        <f>IFERROR(VLOOKUP($B119,'⑨2.目標と成果（PR）'!$B$6:$K$85,8,FALSE),"")</f>
        <v/>
      </c>
      <c r="J119" s="338" t="str">
        <f>IFERROR(VLOOKUP($B119,'⑨2.目標と成果（PR）'!$B$6:$K$85,9,FALSE),"")</f>
        <v/>
      </c>
      <c r="K119" s="933" t="str">
        <f t="shared" si="7"/>
        <v/>
      </c>
      <c r="L119" s="338" t="str">
        <f>IFERROR(VLOOKUP($B119,'⑨2.目標と成果（PR）'!$B$6:$K$85,10,FALSE),"")</f>
        <v/>
      </c>
      <c r="M119" s="338" t="str">
        <f>IFERROR(VLOOKUP($B119,'⑨2.目標と成果（PR）'!$B$6:$K$85,11,FALSE),"")</f>
        <v/>
      </c>
      <c r="N119" s="933" t="str">
        <f t="shared" si="8"/>
        <v/>
      </c>
      <c r="O119" s="921"/>
      <c r="P119" s="922"/>
      <c r="W119" s="545"/>
    </row>
    <row r="120" spans="2:23" ht="45" hidden="1" customHeight="1">
      <c r="B120" s="1019" t="s">
        <v>698</v>
      </c>
      <c r="C120" s="1020" t="str">
        <f>IFERROR(VLOOKUP($B120,'⑨2.目標と成果（PR）'!$B$6:$K$85,2,FALSE),"")</f>
        <v/>
      </c>
      <c r="D120" s="928" t="str">
        <f>IFERROR(VLOOKUP($B120,'⑨2.目標と成果（PR）'!$B$6:$K$85,3,FALSE),"")</f>
        <v/>
      </c>
      <c r="E120" s="928" t="s">
        <v>698</v>
      </c>
      <c r="F120" s="932" t="str">
        <f>IFERROR(VLOOKUP($B120,'⑨2.目標と成果（PR）'!$B$6:$K$85,6,FALSE),"")</f>
        <v/>
      </c>
      <c r="G120" s="932" t="str">
        <f>IFERROR(VLOOKUP($B120,'⑨2.目標と成果（PR）'!$B$6:$K$85,7,FALSE),"")</f>
        <v/>
      </c>
      <c r="H120" s="933" t="str">
        <f t="shared" si="6"/>
        <v/>
      </c>
      <c r="I120" s="338" t="str">
        <f>IFERROR(VLOOKUP($B120,'⑨2.目標と成果（PR）'!$B$6:$K$85,8,FALSE),"")</f>
        <v/>
      </c>
      <c r="J120" s="338" t="str">
        <f>IFERROR(VLOOKUP($B120,'⑨2.目標と成果（PR）'!$B$6:$K$85,9,FALSE),"")</f>
        <v/>
      </c>
      <c r="K120" s="933" t="str">
        <f t="shared" si="7"/>
        <v/>
      </c>
      <c r="L120" s="338" t="str">
        <f>IFERROR(VLOOKUP($B120,'⑨2.目標と成果（PR）'!$B$6:$K$85,10,FALSE),"")</f>
        <v/>
      </c>
      <c r="M120" s="338" t="str">
        <f>IFERROR(VLOOKUP($B120,'⑨2.目標と成果（PR）'!$B$6:$K$85,11,FALSE),"")</f>
        <v/>
      </c>
      <c r="N120" s="933" t="str">
        <f t="shared" si="8"/>
        <v/>
      </c>
      <c r="O120" s="921"/>
      <c r="P120" s="922"/>
      <c r="W120" s="545"/>
    </row>
    <row r="121" spans="2:23" ht="45" hidden="1" customHeight="1">
      <c r="B121" s="1019" t="s">
        <v>698</v>
      </c>
      <c r="C121" s="1020" t="str">
        <f>IFERROR(VLOOKUP($B121,'⑨2.目標と成果（PR）'!$B$6:$K$85,2,FALSE),"")</f>
        <v/>
      </c>
      <c r="D121" s="928" t="str">
        <f>IFERROR(VLOOKUP($B121,'⑨2.目標と成果（PR）'!$B$6:$K$85,3,FALSE),"")</f>
        <v/>
      </c>
      <c r="E121" s="928" t="s">
        <v>698</v>
      </c>
      <c r="F121" s="932" t="str">
        <f>IFERROR(VLOOKUP($B121,'⑨2.目標と成果（PR）'!$B$6:$K$85,6,FALSE),"")</f>
        <v/>
      </c>
      <c r="G121" s="932" t="str">
        <f>IFERROR(VLOOKUP($B121,'⑨2.目標と成果（PR）'!$B$6:$K$85,7,FALSE),"")</f>
        <v/>
      </c>
      <c r="H121" s="933" t="str">
        <f t="shared" si="6"/>
        <v/>
      </c>
      <c r="I121" s="338" t="str">
        <f>IFERROR(VLOOKUP($B121,'⑨2.目標と成果（PR）'!$B$6:$K$85,8,FALSE),"")</f>
        <v/>
      </c>
      <c r="J121" s="338" t="str">
        <f>IFERROR(VLOOKUP($B121,'⑨2.目標と成果（PR）'!$B$6:$K$85,9,FALSE),"")</f>
        <v/>
      </c>
      <c r="K121" s="933" t="str">
        <f t="shared" si="7"/>
        <v/>
      </c>
      <c r="L121" s="338" t="str">
        <f>IFERROR(VLOOKUP($B121,'⑨2.目標と成果（PR）'!$B$6:$K$85,10,FALSE),"")</f>
        <v/>
      </c>
      <c r="M121" s="338" t="str">
        <f>IFERROR(VLOOKUP($B121,'⑨2.目標と成果（PR）'!$B$6:$K$85,11,FALSE),"")</f>
        <v/>
      </c>
      <c r="N121" s="933" t="str">
        <f t="shared" si="8"/>
        <v/>
      </c>
      <c r="O121" s="921"/>
      <c r="P121" s="922"/>
      <c r="W121" s="545"/>
    </row>
    <row r="122" spans="2:23" ht="45" hidden="1" customHeight="1">
      <c r="B122" s="1019" t="s">
        <v>698</v>
      </c>
      <c r="C122" s="1020" t="str">
        <f>IFERROR(VLOOKUP($B122,'⑨2.目標と成果（PR）'!$B$6:$K$85,2,FALSE),"")</f>
        <v/>
      </c>
      <c r="D122" s="928" t="str">
        <f>IFERROR(VLOOKUP($B122,'⑨2.目標と成果（PR）'!$B$6:$K$85,3,FALSE),"")</f>
        <v/>
      </c>
      <c r="E122" s="928" t="s">
        <v>698</v>
      </c>
      <c r="F122" s="932" t="str">
        <f>IFERROR(VLOOKUP($B122,'⑨2.目標と成果（PR）'!$B$6:$K$85,6,FALSE),"")</f>
        <v/>
      </c>
      <c r="G122" s="932" t="str">
        <f>IFERROR(VLOOKUP($B122,'⑨2.目標と成果（PR）'!$B$6:$K$85,7,FALSE),"")</f>
        <v/>
      </c>
      <c r="H122" s="933" t="str">
        <f t="shared" si="6"/>
        <v/>
      </c>
      <c r="I122" s="338" t="str">
        <f>IFERROR(VLOOKUP($B122,'⑨2.目標と成果（PR）'!$B$6:$K$85,8,FALSE),"")</f>
        <v/>
      </c>
      <c r="J122" s="338" t="str">
        <f>IFERROR(VLOOKUP($B122,'⑨2.目標と成果（PR）'!$B$6:$K$85,9,FALSE),"")</f>
        <v/>
      </c>
      <c r="K122" s="933" t="str">
        <f t="shared" si="7"/>
        <v/>
      </c>
      <c r="L122" s="338" t="str">
        <f>IFERROR(VLOOKUP($B122,'⑨2.目標と成果（PR）'!$B$6:$K$85,10,FALSE),"")</f>
        <v/>
      </c>
      <c r="M122" s="338" t="str">
        <f>IFERROR(VLOOKUP($B122,'⑨2.目標と成果（PR）'!$B$6:$K$85,11,FALSE),"")</f>
        <v/>
      </c>
      <c r="N122" s="933" t="str">
        <f t="shared" si="8"/>
        <v/>
      </c>
      <c r="O122" s="921"/>
      <c r="P122" s="922"/>
      <c r="W122" s="545"/>
    </row>
    <row r="123" spans="2:23" ht="45" hidden="1" customHeight="1">
      <c r="B123" s="1019" t="s">
        <v>698</v>
      </c>
      <c r="C123" s="1020" t="str">
        <f>IFERROR(VLOOKUP($B123,'⑨2.目標と成果（PR）'!$B$6:$K$85,2,FALSE),"")</f>
        <v/>
      </c>
      <c r="D123" s="928" t="str">
        <f>IFERROR(VLOOKUP($B123,'⑨2.目標と成果（PR）'!$B$6:$K$85,3,FALSE),"")</f>
        <v/>
      </c>
      <c r="E123" s="928" t="s">
        <v>698</v>
      </c>
      <c r="F123" s="932" t="str">
        <f>IFERROR(VLOOKUP($B123,'⑨2.目標と成果（PR）'!$B$6:$K$85,6,FALSE),"")</f>
        <v/>
      </c>
      <c r="G123" s="932" t="str">
        <f>IFERROR(VLOOKUP($B123,'⑨2.目標と成果（PR）'!$B$6:$K$85,7,FALSE),"")</f>
        <v/>
      </c>
      <c r="H123" s="933" t="str">
        <f t="shared" si="6"/>
        <v/>
      </c>
      <c r="I123" s="338" t="str">
        <f>IFERROR(VLOOKUP($B123,'⑨2.目標と成果（PR）'!$B$6:$K$85,8,FALSE),"")</f>
        <v/>
      </c>
      <c r="J123" s="338" t="str">
        <f>IFERROR(VLOOKUP($B123,'⑨2.目標と成果（PR）'!$B$6:$K$85,9,FALSE),"")</f>
        <v/>
      </c>
      <c r="K123" s="933" t="str">
        <f t="shared" si="7"/>
        <v/>
      </c>
      <c r="L123" s="338" t="str">
        <f>IFERROR(VLOOKUP($B123,'⑨2.目標と成果（PR）'!$B$6:$K$85,10,FALSE),"")</f>
        <v/>
      </c>
      <c r="M123" s="338" t="str">
        <f>IFERROR(VLOOKUP($B123,'⑨2.目標と成果（PR）'!$B$6:$K$85,11,FALSE),"")</f>
        <v/>
      </c>
      <c r="N123" s="933" t="str">
        <f t="shared" si="8"/>
        <v/>
      </c>
      <c r="O123" s="921"/>
      <c r="P123" s="922"/>
      <c r="W123" s="545"/>
    </row>
    <row r="124" spans="2:23" ht="45" hidden="1" customHeight="1">
      <c r="B124" s="1019" t="s">
        <v>698</v>
      </c>
      <c r="C124" s="1020" t="str">
        <f>IFERROR(VLOOKUP($B124,'⑨2.目標と成果（PR）'!$B$6:$K$85,2,FALSE),"")</f>
        <v/>
      </c>
      <c r="D124" s="928" t="str">
        <f>IFERROR(VLOOKUP($B124,'⑨2.目標と成果（PR）'!$B$6:$K$85,3,FALSE),"")</f>
        <v/>
      </c>
      <c r="E124" s="928" t="s">
        <v>698</v>
      </c>
      <c r="F124" s="932" t="str">
        <f>IFERROR(VLOOKUP($B124,'⑨2.目標と成果（PR）'!$B$6:$K$85,6,FALSE),"")</f>
        <v/>
      </c>
      <c r="G124" s="932" t="str">
        <f>IFERROR(VLOOKUP($B124,'⑨2.目標と成果（PR）'!$B$6:$K$85,7,FALSE),"")</f>
        <v/>
      </c>
      <c r="H124" s="933" t="str">
        <f t="shared" si="6"/>
        <v/>
      </c>
      <c r="I124" s="338" t="str">
        <f>IFERROR(VLOOKUP($B124,'⑨2.目標と成果（PR）'!$B$6:$K$85,8,FALSE),"")</f>
        <v/>
      </c>
      <c r="J124" s="338" t="str">
        <f>IFERROR(VLOOKUP($B124,'⑨2.目標と成果（PR）'!$B$6:$K$85,9,FALSE),"")</f>
        <v/>
      </c>
      <c r="K124" s="933" t="str">
        <f t="shared" si="7"/>
        <v/>
      </c>
      <c r="L124" s="338" t="str">
        <f>IFERROR(VLOOKUP($B124,'⑨2.目標と成果（PR）'!$B$6:$K$85,10,FALSE),"")</f>
        <v/>
      </c>
      <c r="M124" s="338" t="str">
        <f>IFERROR(VLOOKUP($B124,'⑨2.目標と成果（PR）'!$B$6:$K$85,11,FALSE),"")</f>
        <v/>
      </c>
      <c r="N124" s="933" t="str">
        <f t="shared" si="8"/>
        <v/>
      </c>
      <c r="O124" s="921"/>
      <c r="P124" s="922"/>
      <c r="W124" s="545"/>
    </row>
    <row r="125" spans="2:23" ht="45" hidden="1" customHeight="1" thickBot="1">
      <c r="B125" s="1022" t="s">
        <v>698</v>
      </c>
      <c r="C125" s="1021" t="str">
        <f>IFERROR(VLOOKUP($B125,'⑨2.目標と成果（PR）'!$B$6:$K$85,2,FALSE),"")</f>
        <v/>
      </c>
      <c r="D125" s="934" t="str">
        <f>IFERROR(VLOOKUP($B125,'⑨2.目標と成果（PR）'!$B$6:$K$85,3,FALSE),"")</f>
        <v/>
      </c>
      <c r="E125" s="934" t="s">
        <v>698</v>
      </c>
      <c r="F125" s="935" t="str">
        <f>IFERROR(VLOOKUP($B125,'⑨2.目標と成果（PR）'!$B$6:$K$85,6,FALSE),"")</f>
        <v/>
      </c>
      <c r="G125" s="935" t="str">
        <f>IFERROR(VLOOKUP($B125,'⑨2.目標と成果（PR）'!$B$6:$K$85,7,FALSE),"")</f>
        <v/>
      </c>
      <c r="H125" s="936" t="str">
        <f t="shared" si="6"/>
        <v/>
      </c>
      <c r="I125" s="937" t="str">
        <f>IFERROR(VLOOKUP($B125,'⑨2.目標と成果（PR）'!$B$6:$K$85,8,FALSE),"")</f>
        <v/>
      </c>
      <c r="J125" s="937" t="str">
        <f>IFERROR(VLOOKUP($B125,'⑨2.目標と成果（PR）'!$B$6:$K$85,9,FALSE),"")</f>
        <v/>
      </c>
      <c r="K125" s="936" t="str">
        <f t="shared" si="7"/>
        <v/>
      </c>
      <c r="L125" s="937" t="str">
        <f>IFERROR(VLOOKUP($B125,'⑨2.目標と成果（PR）'!$B$6:$K$85,10,FALSE),"")</f>
        <v/>
      </c>
      <c r="M125" s="937" t="str">
        <f>IFERROR(VLOOKUP($B125,'⑨2.目標と成果（PR）'!$B$6:$K$85,11,FALSE),"")</f>
        <v/>
      </c>
      <c r="N125" s="936" t="str">
        <f t="shared" si="8"/>
        <v/>
      </c>
      <c r="O125" s="923"/>
      <c r="P125" s="924"/>
      <c r="W125" s="545"/>
    </row>
    <row r="126" spans="2:23" ht="45" hidden="1" customHeight="1">
      <c r="B126" s="1019" t="s">
        <v>698</v>
      </c>
      <c r="C126" s="1020" t="str">
        <f>IFERROR(VLOOKUP($B126,'⑨2.目標と成果（PR）'!$B$6:$K$85,2,FALSE),"")</f>
        <v/>
      </c>
      <c r="D126" s="928" t="str">
        <f>IFERROR(VLOOKUP($B126,'⑨2.目標と成果（PR）'!$B$6:$K$85,3,FALSE),"")</f>
        <v/>
      </c>
      <c r="E126" s="928" t="s">
        <v>698</v>
      </c>
      <c r="F126" s="929" t="str">
        <f>IFERROR(VLOOKUP($B126,'⑨2.目標と成果（PR）'!$B$6:$K$85,6,FALSE),"")</f>
        <v/>
      </c>
      <c r="G126" s="929" t="str">
        <f>IFERROR(VLOOKUP($B126,'⑨2.目標と成果（PR）'!$B$6:$K$85,7,FALSE),"")</f>
        <v/>
      </c>
      <c r="H126" s="930" t="str">
        <f t="shared" si="6"/>
        <v/>
      </c>
      <c r="I126" s="931" t="str">
        <f>IFERROR(VLOOKUP($B126,'⑨2.目標と成果（PR）'!$B$6:$K$85,8,FALSE),"")</f>
        <v/>
      </c>
      <c r="J126" s="931" t="str">
        <f>IFERROR(VLOOKUP($B126,'⑨2.目標と成果（PR）'!$B$6:$K$85,9,FALSE),"")</f>
        <v/>
      </c>
      <c r="K126" s="930" t="str">
        <f t="shared" si="7"/>
        <v/>
      </c>
      <c r="L126" s="931" t="str">
        <f>IFERROR(VLOOKUP($B126,'⑨2.目標と成果（PR）'!$B$6:$K$85,10,FALSE),"")</f>
        <v/>
      </c>
      <c r="M126" s="931" t="str">
        <f>IFERROR(VLOOKUP($B126,'⑨2.目標と成果（PR）'!$B$6:$K$85,11,FALSE),"")</f>
        <v/>
      </c>
      <c r="N126" s="930" t="str">
        <f t="shared" si="8"/>
        <v/>
      </c>
      <c r="O126" s="921"/>
      <c r="P126" s="922"/>
      <c r="W126" s="545"/>
    </row>
    <row r="127" spans="2:23" ht="45" hidden="1" customHeight="1">
      <c r="B127" s="1019" t="s">
        <v>698</v>
      </c>
      <c r="C127" s="1020" t="str">
        <f>IFERROR(VLOOKUP($B127,'⑨2.目標と成果（PR）'!$B$6:$K$85,2,FALSE),"")</f>
        <v/>
      </c>
      <c r="D127" s="928" t="str">
        <f>IFERROR(VLOOKUP($B127,'⑨2.目標と成果（PR）'!$B$6:$K$85,3,FALSE),"")</f>
        <v/>
      </c>
      <c r="E127" s="928" t="s">
        <v>698</v>
      </c>
      <c r="F127" s="932" t="str">
        <f>IFERROR(VLOOKUP($B127,'⑨2.目標と成果（PR）'!$B$6:$K$85,6,FALSE),"")</f>
        <v/>
      </c>
      <c r="G127" s="932" t="str">
        <f>IFERROR(VLOOKUP($B127,'⑨2.目標と成果（PR）'!$B$6:$K$85,7,FALSE),"")</f>
        <v/>
      </c>
      <c r="H127" s="933" t="str">
        <f t="shared" si="6"/>
        <v/>
      </c>
      <c r="I127" s="338" t="str">
        <f>IFERROR(VLOOKUP($B127,'⑨2.目標と成果（PR）'!$B$6:$K$85,8,FALSE),"")</f>
        <v/>
      </c>
      <c r="J127" s="338" t="str">
        <f>IFERROR(VLOOKUP($B127,'⑨2.目標と成果（PR）'!$B$6:$K$85,9,FALSE),"")</f>
        <v/>
      </c>
      <c r="K127" s="933" t="str">
        <f t="shared" si="7"/>
        <v/>
      </c>
      <c r="L127" s="338" t="str">
        <f>IFERROR(VLOOKUP($B127,'⑨2.目標と成果（PR）'!$B$6:$K$85,10,FALSE),"")</f>
        <v/>
      </c>
      <c r="M127" s="338" t="str">
        <f>IFERROR(VLOOKUP($B127,'⑨2.目標と成果（PR）'!$B$6:$K$85,11,FALSE),"")</f>
        <v/>
      </c>
      <c r="N127" s="933" t="str">
        <f t="shared" si="8"/>
        <v/>
      </c>
      <c r="O127" s="921"/>
      <c r="P127" s="922"/>
      <c r="W127" s="545"/>
    </row>
    <row r="128" spans="2:23" ht="45" hidden="1" customHeight="1">
      <c r="B128" s="1019" t="s">
        <v>698</v>
      </c>
      <c r="C128" s="1020" t="str">
        <f>IFERROR(VLOOKUP($B128,'⑨2.目標と成果（PR）'!$B$6:$K$85,2,FALSE),"")</f>
        <v/>
      </c>
      <c r="D128" s="928" t="str">
        <f>IFERROR(VLOOKUP($B128,'⑨2.目標と成果（PR）'!$B$6:$K$85,3,FALSE),"")</f>
        <v/>
      </c>
      <c r="E128" s="928" t="s">
        <v>698</v>
      </c>
      <c r="F128" s="932" t="str">
        <f>IFERROR(VLOOKUP($B128,'⑨2.目標と成果（PR）'!$B$6:$K$85,6,FALSE),"")</f>
        <v/>
      </c>
      <c r="G128" s="932" t="str">
        <f>IFERROR(VLOOKUP($B128,'⑨2.目標と成果（PR）'!$B$6:$K$85,7,FALSE),"")</f>
        <v/>
      </c>
      <c r="H128" s="933" t="str">
        <f t="shared" si="6"/>
        <v/>
      </c>
      <c r="I128" s="338" t="str">
        <f>IFERROR(VLOOKUP($B128,'⑨2.目標と成果（PR）'!$B$6:$K$85,8,FALSE),"")</f>
        <v/>
      </c>
      <c r="J128" s="338" t="str">
        <f>IFERROR(VLOOKUP($B128,'⑨2.目標と成果（PR）'!$B$6:$K$85,9,FALSE),"")</f>
        <v/>
      </c>
      <c r="K128" s="933" t="str">
        <f t="shared" si="7"/>
        <v/>
      </c>
      <c r="L128" s="338" t="str">
        <f>IFERROR(VLOOKUP($B128,'⑨2.目標と成果（PR）'!$B$6:$K$85,10,FALSE),"")</f>
        <v/>
      </c>
      <c r="M128" s="338" t="str">
        <f>IFERROR(VLOOKUP($B128,'⑨2.目標と成果（PR）'!$B$6:$K$85,11,FALSE),"")</f>
        <v/>
      </c>
      <c r="N128" s="933" t="str">
        <f t="shared" si="8"/>
        <v/>
      </c>
      <c r="O128" s="921"/>
      <c r="P128" s="922"/>
      <c r="W128" s="545"/>
    </row>
    <row r="129" spans="2:23" ht="45" hidden="1" customHeight="1">
      <c r="B129" s="1019" t="s">
        <v>698</v>
      </c>
      <c r="C129" s="1020" t="str">
        <f>IFERROR(VLOOKUP($B129,'⑨2.目標と成果（PR）'!$B$6:$K$85,2,FALSE),"")</f>
        <v/>
      </c>
      <c r="D129" s="928" t="str">
        <f>IFERROR(VLOOKUP($B129,'⑨2.目標と成果（PR）'!$B$6:$K$85,3,FALSE),"")</f>
        <v/>
      </c>
      <c r="E129" s="928" t="s">
        <v>698</v>
      </c>
      <c r="F129" s="932" t="str">
        <f>IFERROR(VLOOKUP($B129,'⑨2.目標と成果（PR）'!$B$6:$K$85,6,FALSE),"")</f>
        <v/>
      </c>
      <c r="G129" s="932" t="str">
        <f>IFERROR(VLOOKUP($B129,'⑨2.目標と成果（PR）'!$B$6:$K$85,7,FALSE),"")</f>
        <v/>
      </c>
      <c r="H129" s="933" t="str">
        <f t="shared" si="6"/>
        <v/>
      </c>
      <c r="I129" s="338" t="str">
        <f>IFERROR(VLOOKUP($B129,'⑨2.目標と成果（PR）'!$B$6:$K$85,8,FALSE),"")</f>
        <v/>
      </c>
      <c r="J129" s="338" t="str">
        <f>IFERROR(VLOOKUP($B129,'⑨2.目標と成果（PR）'!$B$6:$K$85,9,FALSE),"")</f>
        <v/>
      </c>
      <c r="K129" s="933" t="str">
        <f t="shared" si="7"/>
        <v/>
      </c>
      <c r="L129" s="338" t="str">
        <f>IFERROR(VLOOKUP($B129,'⑨2.目標と成果（PR）'!$B$6:$K$85,10,FALSE),"")</f>
        <v/>
      </c>
      <c r="M129" s="338" t="str">
        <f>IFERROR(VLOOKUP($B129,'⑨2.目標と成果（PR）'!$B$6:$K$85,11,FALSE),"")</f>
        <v/>
      </c>
      <c r="N129" s="933" t="str">
        <f t="shared" si="8"/>
        <v/>
      </c>
      <c r="O129" s="921"/>
      <c r="P129" s="922"/>
      <c r="W129" s="545"/>
    </row>
    <row r="130" spans="2:23" ht="45" hidden="1" customHeight="1">
      <c r="B130" s="1019" t="s">
        <v>698</v>
      </c>
      <c r="C130" s="1020" t="str">
        <f>IFERROR(VLOOKUP($B130,'⑨2.目標と成果（PR）'!$B$6:$K$85,2,FALSE),"")</f>
        <v/>
      </c>
      <c r="D130" s="928" t="str">
        <f>IFERROR(VLOOKUP($B130,'⑨2.目標と成果（PR）'!$B$6:$K$85,3,FALSE),"")</f>
        <v/>
      </c>
      <c r="E130" s="928" t="s">
        <v>698</v>
      </c>
      <c r="F130" s="932" t="str">
        <f>IFERROR(VLOOKUP($B130,'⑨2.目標と成果（PR）'!$B$6:$K$85,6,FALSE),"")</f>
        <v/>
      </c>
      <c r="G130" s="932" t="str">
        <f>IFERROR(VLOOKUP($B130,'⑨2.目標と成果（PR）'!$B$6:$K$85,7,FALSE),"")</f>
        <v/>
      </c>
      <c r="H130" s="933" t="str">
        <f t="shared" si="6"/>
        <v/>
      </c>
      <c r="I130" s="338" t="str">
        <f>IFERROR(VLOOKUP($B130,'⑨2.目標と成果（PR）'!$B$6:$K$85,8,FALSE),"")</f>
        <v/>
      </c>
      <c r="J130" s="338" t="str">
        <f>IFERROR(VLOOKUP($B130,'⑨2.目標と成果（PR）'!$B$6:$K$85,9,FALSE),"")</f>
        <v/>
      </c>
      <c r="K130" s="933" t="str">
        <f t="shared" si="7"/>
        <v/>
      </c>
      <c r="L130" s="338" t="str">
        <f>IFERROR(VLOOKUP($B130,'⑨2.目標と成果（PR）'!$B$6:$K$85,10,FALSE),"")</f>
        <v/>
      </c>
      <c r="M130" s="338" t="str">
        <f>IFERROR(VLOOKUP($B130,'⑨2.目標と成果（PR）'!$B$6:$K$85,11,FALSE),"")</f>
        <v/>
      </c>
      <c r="N130" s="933" t="str">
        <f t="shared" si="8"/>
        <v/>
      </c>
      <c r="O130" s="921"/>
      <c r="P130" s="922"/>
      <c r="W130" s="545"/>
    </row>
    <row r="131" spans="2:23" ht="45" hidden="1" customHeight="1">
      <c r="B131" s="1019" t="s">
        <v>698</v>
      </c>
      <c r="C131" s="1020" t="str">
        <f>IFERROR(VLOOKUP($B131,'⑨2.目標と成果（PR）'!$B$6:$K$85,2,FALSE),"")</f>
        <v/>
      </c>
      <c r="D131" s="928" t="str">
        <f>IFERROR(VLOOKUP($B131,'⑨2.目標と成果（PR）'!$B$6:$K$85,3,FALSE),"")</f>
        <v/>
      </c>
      <c r="E131" s="928" t="s">
        <v>698</v>
      </c>
      <c r="F131" s="932" t="str">
        <f>IFERROR(VLOOKUP($B131,'⑨2.目標と成果（PR）'!$B$6:$K$85,6,FALSE),"")</f>
        <v/>
      </c>
      <c r="G131" s="932" t="str">
        <f>IFERROR(VLOOKUP($B131,'⑨2.目標と成果（PR）'!$B$6:$K$85,7,FALSE),"")</f>
        <v/>
      </c>
      <c r="H131" s="933" t="str">
        <f t="shared" si="6"/>
        <v/>
      </c>
      <c r="I131" s="338" t="str">
        <f>IFERROR(VLOOKUP($B131,'⑨2.目標と成果（PR）'!$B$6:$K$85,8,FALSE),"")</f>
        <v/>
      </c>
      <c r="J131" s="338" t="str">
        <f>IFERROR(VLOOKUP($B131,'⑨2.目標と成果（PR）'!$B$6:$K$85,9,FALSE),"")</f>
        <v/>
      </c>
      <c r="K131" s="933" t="str">
        <f t="shared" si="7"/>
        <v/>
      </c>
      <c r="L131" s="338" t="str">
        <f>IFERROR(VLOOKUP($B131,'⑨2.目標と成果（PR）'!$B$6:$K$85,10,FALSE),"")</f>
        <v/>
      </c>
      <c r="M131" s="338" t="str">
        <f>IFERROR(VLOOKUP($B131,'⑨2.目標と成果（PR）'!$B$6:$K$85,11,FALSE),"")</f>
        <v/>
      </c>
      <c r="N131" s="933" t="str">
        <f t="shared" si="8"/>
        <v/>
      </c>
      <c r="O131" s="921"/>
      <c r="P131" s="922"/>
      <c r="W131" s="545"/>
    </row>
    <row r="132" spans="2:23" ht="45" hidden="1" customHeight="1">
      <c r="B132" s="1019" t="s">
        <v>698</v>
      </c>
      <c r="C132" s="1020" t="str">
        <f>IFERROR(VLOOKUP($B132,'⑨2.目標と成果（PR）'!$B$6:$K$85,2,FALSE),"")</f>
        <v/>
      </c>
      <c r="D132" s="928" t="str">
        <f>IFERROR(VLOOKUP($B132,'⑨2.目標と成果（PR）'!$B$6:$K$85,3,FALSE),"")</f>
        <v/>
      </c>
      <c r="E132" s="928" t="s">
        <v>698</v>
      </c>
      <c r="F132" s="932" t="str">
        <f>IFERROR(VLOOKUP($B132,'⑨2.目標と成果（PR）'!$B$6:$K$85,6,FALSE),"")</f>
        <v/>
      </c>
      <c r="G132" s="932" t="str">
        <f>IFERROR(VLOOKUP($B132,'⑨2.目標と成果（PR）'!$B$6:$K$85,7,FALSE),"")</f>
        <v/>
      </c>
      <c r="H132" s="933" t="str">
        <f t="shared" si="6"/>
        <v/>
      </c>
      <c r="I132" s="338" t="str">
        <f>IFERROR(VLOOKUP($B132,'⑨2.目標と成果（PR）'!$B$6:$K$85,8,FALSE),"")</f>
        <v/>
      </c>
      <c r="J132" s="338" t="str">
        <f>IFERROR(VLOOKUP($B132,'⑨2.目標と成果（PR）'!$B$6:$K$85,9,FALSE),"")</f>
        <v/>
      </c>
      <c r="K132" s="933" t="str">
        <f t="shared" si="7"/>
        <v/>
      </c>
      <c r="L132" s="338" t="str">
        <f>IFERROR(VLOOKUP($B132,'⑨2.目標と成果（PR）'!$B$6:$K$85,10,FALSE),"")</f>
        <v/>
      </c>
      <c r="M132" s="338" t="str">
        <f>IFERROR(VLOOKUP($B132,'⑨2.目標と成果（PR）'!$B$6:$K$85,11,FALSE),"")</f>
        <v/>
      </c>
      <c r="N132" s="933" t="str">
        <f t="shared" si="8"/>
        <v/>
      </c>
      <c r="O132" s="921"/>
      <c r="P132" s="922"/>
      <c r="W132" s="545"/>
    </row>
    <row r="133" spans="2:23" ht="45" hidden="1" customHeight="1">
      <c r="B133" s="1019" t="s">
        <v>698</v>
      </c>
      <c r="C133" s="1020" t="str">
        <f>IFERROR(VLOOKUP($B133,'⑨2.目標と成果（PR）'!$B$6:$K$85,2,FALSE),"")</f>
        <v/>
      </c>
      <c r="D133" s="928" t="str">
        <f>IFERROR(VLOOKUP($B133,'⑨2.目標と成果（PR）'!$B$6:$K$85,3,FALSE),"")</f>
        <v/>
      </c>
      <c r="E133" s="928" t="s">
        <v>698</v>
      </c>
      <c r="F133" s="932" t="str">
        <f>IFERROR(VLOOKUP($B133,'⑨2.目標と成果（PR）'!$B$6:$K$85,6,FALSE),"")</f>
        <v/>
      </c>
      <c r="G133" s="932" t="str">
        <f>IFERROR(VLOOKUP($B133,'⑨2.目標と成果（PR）'!$B$6:$K$85,7,FALSE),"")</f>
        <v/>
      </c>
      <c r="H133" s="933" t="str">
        <f t="shared" si="6"/>
        <v/>
      </c>
      <c r="I133" s="338" t="str">
        <f>IFERROR(VLOOKUP($B133,'⑨2.目標と成果（PR）'!$B$6:$K$85,8,FALSE),"")</f>
        <v/>
      </c>
      <c r="J133" s="338" t="str">
        <f>IFERROR(VLOOKUP($B133,'⑨2.目標と成果（PR）'!$B$6:$K$85,9,FALSE),"")</f>
        <v/>
      </c>
      <c r="K133" s="933" t="str">
        <f t="shared" si="7"/>
        <v/>
      </c>
      <c r="L133" s="338" t="str">
        <f>IFERROR(VLOOKUP($B133,'⑨2.目標と成果（PR）'!$B$6:$K$85,10,FALSE),"")</f>
        <v/>
      </c>
      <c r="M133" s="338" t="str">
        <f>IFERROR(VLOOKUP($B133,'⑨2.目標と成果（PR）'!$B$6:$K$85,11,FALSE),"")</f>
        <v/>
      </c>
      <c r="N133" s="933" t="str">
        <f t="shared" si="8"/>
        <v/>
      </c>
      <c r="O133" s="921"/>
      <c r="P133" s="922"/>
      <c r="W133" s="545"/>
    </row>
    <row r="134" spans="2:23" ht="45" hidden="1" customHeight="1">
      <c r="B134" s="1019" t="s">
        <v>698</v>
      </c>
      <c r="C134" s="1020" t="str">
        <f>IFERROR(VLOOKUP($B134,'⑨2.目標と成果（PR）'!$B$6:$K$85,2,FALSE),"")</f>
        <v/>
      </c>
      <c r="D134" s="928" t="str">
        <f>IFERROR(VLOOKUP($B134,'⑨2.目標と成果（PR）'!$B$6:$K$85,3,FALSE),"")</f>
        <v/>
      </c>
      <c r="E134" s="928" t="s">
        <v>698</v>
      </c>
      <c r="F134" s="932" t="str">
        <f>IFERROR(VLOOKUP($B134,'⑨2.目標と成果（PR）'!$B$6:$K$85,6,FALSE),"")</f>
        <v/>
      </c>
      <c r="G134" s="932" t="str">
        <f>IFERROR(VLOOKUP($B134,'⑨2.目標と成果（PR）'!$B$6:$K$85,7,FALSE),"")</f>
        <v/>
      </c>
      <c r="H134" s="933" t="str">
        <f t="shared" si="6"/>
        <v/>
      </c>
      <c r="I134" s="338" t="str">
        <f>IFERROR(VLOOKUP($B134,'⑨2.目標と成果（PR）'!$B$6:$K$85,8,FALSE),"")</f>
        <v/>
      </c>
      <c r="J134" s="338" t="str">
        <f>IFERROR(VLOOKUP($B134,'⑨2.目標と成果（PR）'!$B$6:$K$85,9,FALSE),"")</f>
        <v/>
      </c>
      <c r="K134" s="933" t="str">
        <f t="shared" si="7"/>
        <v/>
      </c>
      <c r="L134" s="338" t="str">
        <f>IFERROR(VLOOKUP($B134,'⑨2.目標と成果（PR）'!$B$6:$K$85,10,FALSE),"")</f>
        <v/>
      </c>
      <c r="M134" s="338" t="str">
        <f>IFERROR(VLOOKUP($B134,'⑨2.目標と成果（PR）'!$B$6:$K$85,11,FALSE),"")</f>
        <v/>
      </c>
      <c r="N134" s="933" t="str">
        <f t="shared" si="8"/>
        <v/>
      </c>
      <c r="O134" s="921"/>
      <c r="P134" s="922"/>
      <c r="W134" s="545"/>
    </row>
    <row r="135" spans="2:23" ht="45" hidden="1" customHeight="1" thickBot="1">
      <c r="B135" s="1022" t="s">
        <v>698</v>
      </c>
      <c r="C135" s="1021" t="str">
        <f>IFERROR(VLOOKUP($B135,'⑨2.目標と成果（PR）'!$B$6:$K$85,2,FALSE),"")</f>
        <v/>
      </c>
      <c r="D135" s="934" t="str">
        <f>IFERROR(VLOOKUP($B135,'⑨2.目標と成果（PR）'!$B$6:$K$85,3,FALSE),"")</f>
        <v/>
      </c>
      <c r="E135" s="934" t="s">
        <v>698</v>
      </c>
      <c r="F135" s="935" t="str">
        <f>IFERROR(VLOOKUP($B135,'⑨2.目標と成果（PR）'!$B$6:$K$85,6,FALSE),"")</f>
        <v/>
      </c>
      <c r="G135" s="935" t="str">
        <f>IFERROR(VLOOKUP($B135,'⑨2.目標と成果（PR）'!$B$6:$K$85,7,FALSE),"")</f>
        <v/>
      </c>
      <c r="H135" s="936" t="str">
        <f t="shared" ref="H135:H198" si="9">IF(G135="","",G135/F135)</f>
        <v/>
      </c>
      <c r="I135" s="937" t="str">
        <f>IFERROR(VLOOKUP($B135,'⑨2.目標と成果（PR）'!$B$6:$K$85,8,FALSE),"")</f>
        <v/>
      </c>
      <c r="J135" s="937" t="str">
        <f>IFERROR(VLOOKUP($B135,'⑨2.目標と成果（PR）'!$B$6:$K$85,9,FALSE),"")</f>
        <v/>
      </c>
      <c r="K135" s="936" t="str">
        <f t="shared" ref="K135:K198" si="10">IF(J135="","",J135/I135)</f>
        <v/>
      </c>
      <c r="L135" s="937" t="str">
        <f>IFERROR(VLOOKUP($B135,'⑨2.目標と成果（PR）'!$B$6:$K$85,10,FALSE),"")</f>
        <v/>
      </c>
      <c r="M135" s="937" t="str">
        <f>IFERROR(VLOOKUP($B135,'⑨2.目標と成果（PR）'!$B$6:$K$85,11,FALSE),"")</f>
        <v/>
      </c>
      <c r="N135" s="936" t="str">
        <f t="shared" ref="N135:N198" si="11">IF(M135="","",M135/L135)</f>
        <v/>
      </c>
      <c r="O135" s="923"/>
      <c r="P135" s="924"/>
      <c r="W135" s="545"/>
    </row>
    <row r="136" spans="2:23" ht="45" hidden="1" customHeight="1">
      <c r="B136" s="1019" t="s">
        <v>698</v>
      </c>
      <c r="C136" s="1023" t="str">
        <f>IFERROR(VLOOKUP($B136,'⑨2.目標と成果（PR）'!$B$6:$K$85,2,FALSE),"")</f>
        <v/>
      </c>
      <c r="D136" s="938" t="str">
        <f>IFERROR(VLOOKUP($B136,'⑨2.目標と成果（PR）'!$B$6:$K$85,3,FALSE),"")</f>
        <v/>
      </c>
      <c r="E136" s="938" t="s">
        <v>698</v>
      </c>
      <c r="F136" s="929" t="str">
        <f>IFERROR(VLOOKUP($B136,'⑨2.目標と成果（PR）'!$B$6:$K$85,6,FALSE),"")</f>
        <v/>
      </c>
      <c r="G136" s="929" t="str">
        <f>IFERROR(VLOOKUP($B136,'⑨2.目標と成果（PR）'!$B$6:$K$85,7,FALSE),"")</f>
        <v/>
      </c>
      <c r="H136" s="930" t="str">
        <f t="shared" si="9"/>
        <v/>
      </c>
      <c r="I136" s="931" t="str">
        <f>IFERROR(VLOOKUP($B136,'⑨2.目標と成果（PR）'!$B$6:$K$85,8,FALSE),"")</f>
        <v/>
      </c>
      <c r="J136" s="931" t="str">
        <f>IFERROR(VLOOKUP($B136,'⑨2.目標と成果（PR）'!$B$6:$K$85,9,FALSE),"")</f>
        <v/>
      </c>
      <c r="K136" s="930" t="str">
        <f t="shared" si="10"/>
        <v/>
      </c>
      <c r="L136" s="931" t="str">
        <f>IFERROR(VLOOKUP($B136,'⑨2.目標と成果（PR）'!$B$6:$K$85,10,FALSE),"")</f>
        <v/>
      </c>
      <c r="M136" s="931" t="str">
        <f>IFERROR(VLOOKUP($B136,'⑨2.目標と成果（PR）'!$B$6:$K$85,11,FALSE),"")</f>
        <v/>
      </c>
      <c r="N136" s="930" t="str">
        <f t="shared" si="11"/>
        <v/>
      </c>
      <c r="O136" s="921"/>
      <c r="P136" s="922"/>
      <c r="W136" s="545"/>
    </row>
    <row r="137" spans="2:23" ht="45" hidden="1" customHeight="1">
      <c r="B137" s="1019" t="s">
        <v>698</v>
      </c>
      <c r="C137" s="1020" t="str">
        <f>IFERROR(VLOOKUP($B137,'⑨2.目標と成果（PR）'!$B$6:$K$85,2,FALSE),"")</f>
        <v/>
      </c>
      <c r="D137" s="928" t="str">
        <f>IFERROR(VLOOKUP($B137,'⑨2.目標と成果（PR）'!$B$6:$K$85,3,FALSE),"")</f>
        <v/>
      </c>
      <c r="E137" s="928" t="s">
        <v>698</v>
      </c>
      <c r="F137" s="932" t="str">
        <f>IFERROR(VLOOKUP($B137,'⑨2.目標と成果（PR）'!$B$6:$K$85,6,FALSE),"")</f>
        <v/>
      </c>
      <c r="G137" s="932" t="str">
        <f>IFERROR(VLOOKUP($B137,'⑨2.目標と成果（PR）'!$B$6:$K$85,7,FALSE),"")</f>
        <v/>
      </c>
      <c r="H137" s="933" t="str">
        <f t="shared" si="9"/>
        <v/>
      </c>
      <c r="I137" s="338" t="str">
        <f>IFERROR(VLOOKUP($B137,'⑨2.目標と成果（PR）'!$B$6:$K$85,8,FALSE),"")</f>
        <v/>
      </c>
      <c r="J137" s="338" t="str">
        <f>IFERROR(VLOOKUP($B137,'⑨2.目標と成果（PR）'!$B$6:$K$85,9,FALSE),"")</f>
        <v/>
      </c>
      <c r="K137" s="933" t="str">
        <f t="shared" si="10"/>
        <v/>
      </c>
      <c r="L137" s="338" t="str">
        <f>IFERROR(VLOOKUP($B137,'⑨2.目標と成果（PR）'!$B$6:$K$85,10,FALSE),"")</f>
        <v/>
      </c>
      <c r="M137" s="338" t="str">
        <f>IFERROR(VLOOKUP($B137,'⑨2.目標と成果（PR）'!$B$6:$K$85,11,FALSE),"")</f>
        <v/>
      </c>
      <c r="N137" s="933" t="str">
        <f t="shared" si="11"/>
        <v/>
      </c>
      <c r="O137" s="921"/>
      <c r="P137" s="922"/>
      <c r="W137" s="545"/>
    </row>
    <row r="138" spans="2:23" ht="45" hidden="1" customHeight="1">
      <c r="B138" s="1019" t="s">
        <v>698</v>
      </c>
      <c r="C138" s="1020" t="str">
        <f>IFERROR(VLOOKUP($B138,'⑨2.目標と成果（PR）'!$B$6:$K$85,2,FALSE),"")</f>
        <v/>
      </c>
      <c r="D138" s="928" t="str">
        <f>IFERROR(VLOOKUP($B138,'⑨2.目標と成果（PR）'!$B$6:$K$85,3,FALSE),"")</f>
        <v/>
      </c>
      <c r="E138" s="928" t="s">
        <v>698</v>
      </c>
      <c r="F138" s="932" t="str">
        <f>IFERROR(VLOOKUP($B138,'⑨2.目標と成果（PR）'!$B$6:$K$85,6,FALSE),"")</f>
        <v/>
      </c>
      <c r="G138" s="932" t="str">
        <f>IFERROR(VLOOKUP($B138,'⑨2.目標と成果（PR）'!$B$6:$K$85,7,FALSE),"")</f>
        <v/>
      </c>
      <c r="H138" s="933" t="str">
        <f t="shared" si="9"/>
        <v/>
      </c>
      <c r="I138" s="338" t="str">
        <f>IFERROR(VLOOKUP($B138,'⑨2.目標と成果（PR）'!$B$6:$K$85,8,FALSE),"")</f>
        <v/>
      </c>
      <c r="J138" s="338" t="str">
        <f>IFERROR(VLOOKUP($B138,'⑨2.目標と成果（PR）'!$B$6:$K$85,9,FALSE),"")</f>
        <v/>
      </c>
      <c r="K138" s="933" t="str">
        <f t="shared" si="10"/>
        <v/>
      </c>
      <c r="L138" s="338" t="str">
        <f>IFERROR(VLOOKUP($B138,'⑨2.目標と成果（PR）'!$B$6:$K$85,10,FALSE),"")</f>
        <v/>
      </c>
      <c r="M138" s="338" t="str">
        <f>IFERROR(VLOOKUP($B138,'⑨2.目標と成果（PR）'!$B$6:$K$85,11,FALSE),"")</f>
        <v/>
      </c>
      <c r="N138" s="933" t="str">
        <f t="shared" si="11"/>
        <v/>
      </c>
      <c r="O138" s="921"/>
      <c r="P138" s="922"/>
      <c r="W138" s="545"/>
    </row>
    <row r="139" spans="2:23" ht="45" hidden="1" customHeight="1">
      <c r="B139" s="1019" t="s">
        <v>698</v>
      </c>
      <c r="C139" s="1020" t="str">
        <f>IFERROR(VLOOKUP($B139,'⑨2.目標と成果（PR）'!$B$6:$K$85,2,FALSE),"")</f>
        <v/>
      </c>
      <c r="D139" s="928" t="str">
        <f>IFERROR(VLOOKUP($B139,'⑨2.目標と成果（PR）'!$B$6:$K$85,3,FALSE),"")</f>
        <v/>
      </c>
      <c r="E139" s="928" t="s">
        <v>698</v>
      </c>
      <c r="F139" s="932" t="str">
        <f>IFERROR(VLOOKUP($B139,'⑨2.目標と成果（PR）'!$B$6:$K$85,6,FALSE),"")</f>
        <v/>
      </c>
      <c r="G139" s="932" t="str">
        <f>IFERROR(VLOOKUP($B139,'⑨2.目標と成果（PR）'!$B$6:$K$85,7,FALSE),"")</f>
        <v/>
      </c>
      <c r="H139" s="933" t="str">
        <f t="shared" si="9"/>
        <v/>
      </c>
      <c r="I139" s="338" t="str">
        <f>IFERROR(VLOOKUP($B139,'⑨2.目標と成果（PR）'!$B$6:$K$85,8,FALSE),"")</f>
        <v/>
      </c>
      <c r="J139" s="338" t="str">
        <f>IFERROR(VLOOKUP($B139,'⑨2.目標と成果（PR）'!$B$6:$K$85,9,FALSE),"")</f>
        <v/>
      </c>
      <c r="K139" s="933" t="str">
        <f t="shared" si="10"/>
        <v/>
      </c>
      <c r="L139" s="338" t="str">
        <f>IFERROR(VLOOKUP($B139,'⑨2.目標と成果（PR）'!$B$6:$K$85,10,FALSE),"")</f>
        <v/>
      </c>
      <c r="M139" s="338" t="str">
        <f>IFERROR(VLOOKUP($B139,'⑨2.目標と成果（PR）'!$B$6:$K$85,11,FALSE),"")</f>
        <v/>
      </c>
      <c r="N139" s="933" t="str">
        <f t="shared" si="11"/>
        <v/>
      </c>
      <c r="O139" s="921"/>
      <c r="P139" s="922"/>
      <c r="W139" s="545"/>
    </row>
    <row r="140" spans="2:23" ht="45" hidden="1" customHeight="1">
      <c r="B140" s="1019" t="s">
        <v>698</v>
      </c>
      <c r="C140" s="1020" t="str">
        <f>IFERROR(VLOOKUP($B140,'⑨2.目標と成果（PR）'!$B$6:$K$85,2,FALSE),"")</f>
        <v/>
      </c>
      <c r="D140" s="928" t="str">
        <f>IFERROR(VLOOKUP($B140,'⑨2.目標と成果（PR）'!$B$6:$K$85,3,FALSE),"")</f>
        <v/>
      </c>
      <c r="E140" s="928" t="s">
        <v>698</v>
      </c>
      <c r="F140" s="932" t="str">
        <f>IFERROR(VLOOKUP($B140,'⑨2.目標と成果（PR）'!$B$6:$K$85,6,FALSE),"")</f>
        <v/>
      </c>
      <c r="G140" s="932" t="str">
        <f>IFERROR(VLOOKUP($B140,'⑨2.目標と成果（PR）'!$B$6:$K$85,7,FALSE),"")</f>
        <v/>
      </c>
      <c r="H140" s="933" t="str">
        <f t="shared" si="9"/>
        <v/>
      </c>
      <c r="I140" s="338" t="str">
        <f>IFERROR(VLOOKUP($B140,'⑨2.目標と成果（PR）'!$B$6:$K$85,8,FALSE),"")</f>
        <v/>
      </c>
      <c r="J140" s="338" t="str">
        <f>IFERROR(VLOOKUP($B140,'⑨2.目標と成果（PR）'!$B$6:$K$85,9,FALSE),"")</f>
        <v/>
      </c>
      <c r="K140" s="933" t="str">
        <f t="shared" si="10"/>
        <v/>
      </c>
      <c r="L140" s="338" t="str">
        <f>IFERROR(VLOOKUP($B140,'⑨2.目標と成果（PR）'!$B$6:$K$85,10,FALSE),"")</f>
        <v/>
      </c>
      <c r="M140" s="338" t="str">
        <f>IFERROR(VLOOKUP($B140,'⑨2.目標と成果（PR）'!$B$6:$K$85,11,FALSE),"")</f>
        <v/>
      </c>
      <c r="N140" s="933" t="str">
        <f t="shared" si="11"/>
        <v/>
      </c>
      <c r="O140" s="921"/>
      <c r="P140" s="922"/>
      <c r="W140" s="545"/>
    </row>
    <row r="141" spans="2:23" ht="45" hidden="1" customHeight="1">
      <c r="B141" s="1019" t="s">
        <v>698</v>
      </c>
      <c r="C141" s="1020" t="str">
        <f>IFERROR(VLOOKUP($B141,'⑨2.目標と成果（PR）'!$B$6:$K$85,2,FALSE),"")</f>
        <v/>
      </c>
      <c r="D141" s="928" t="str">
        <f>IFERROR(VLOOKUP($B141,'⑨2.目標と成果（PR）'!$B$6:$K$85,3,FALSE),"")</f>
        <v/>
      </c>
      <c r="E141" s="928" t="s">
        <v>698</v>
      </c>
      <c r="F141" s="932" t="str">
        <f>IFERROR(VLOOKUP($B141,'⑨2.目標と成果（PR）'!$B$6:$K$85,6,FALSE),"")</f>
        <v/>
      </c>
      <c r="G141" s="932" t="str">
        <f>IFERROR(VLOOKUP($B141,'⑨2.目標と成果（PR）'!$B$6:$K$85,7,FALSE),"")</f>
        <v/>
      </c>
      <c r="H141" s="933" t="str">
        <f t="shared" si="9"/>
        <v/>
      </c>
      <c r="I141" s="338" t="str">
        <f>IFERROR(VLOOKUP($B141,'⑨2.目標と成果（PR）'!$B$6:$K$85,8,FALSE),"")</f>
        <v/>
      </c>
      <c r="J141" s="338" t="str">
        <f>IFERROR(VLOOKUP($B141,'⑨2.目標と成果（PR）'!$B$6:$K$85,9,FALSE),"")</f>
        <v/>
      </c>
      <c r="K141" s="933" t="str">
        <f t="shared" si="10"/>
        <v/>
      </c>
      <c r="L141" s="338" t="str">
        <f>IFERROR(VLOOKUP($B141,'⑨2.目標と成果（PR）'!$B$6:$K$85,10,FALSE),"")</f>
        <v/>
      </c>
      <c r="M141" s="338" t="str">
        <f>IFERROR(VLOOKUP($B141,'⑨2.目標と成果（PR）'!$B$6:$K$85,11,FALSE),"")</f>
        <v/>
      </c>
      <c r="N141" s="933" t="str">
        <f t="shared" si="11"/>
        <v/>
      </c>
      <c r="O141" s="921"/>
      <c r="P141" s="922"/>
      <c r="W141" s="545"/>
    </row>
    <row r="142" spans="2:23" ht="45" hidden="1" customHeight="1">
      <c r="B142" s="1019" t="s">
        <v>698</v>
      </c>
      <c r="C142" s="1020" t="str">
        <f>IFERROR(VLOOKUP($B142,'⑨2.目標と成果（PR）'!$B$6:$K$85,2,FALSE),"")</f>
        <v/>
      </c>
      <c r="D142" s="928" t="str">
        <f>IFERROR(VLOOKUP($B142,'⑨2.目標と成果（PR）'!$B$6:$K$85,3,FALSE),"")</f>
        <v/>
      </c>
      <c r="E142" s="928" t="s">
        <v>698</v>
      </c>
      <c r="F142" s="932" t="str">
        <f>IFERROR(VLOOKUP($B142,'⑨2.目標と成果（PR）'!$B$6:$K$85,6,FALSE),"")</f>
        <v/>
      </c>
      <c r="G142" s="932" t="str">
        <f>IFERROR(VLOOKUP($B142,'⑨2.目標と成果（PR）'!$B$6:$K$85,7,FALSE),"")</f>
        <v/>
      </c>
      <c r="H142" s="933" t="str">
        <f t="shared" si="9"/>
        <v/>
      </c>
      <c r="I142" s="338" t="str">
        <f>IFERROR(VLOOKUP($B142,'⑨2.目標と成果（PR）'!$B$6:$K$85,8,FALSE),"")</f>
        <v/>
      </c>
      <c r="J142" s="338" t="str">
        <f>IFERROR(VLOOKUP($B142,'⑨2.目標と成果（PR）'!$B$6:$K$85,9,FALSE),"")</f>
        <v/>
      </c>
      <c r="K142" s="933" t="str">
        <f t="shared" si="10"/>
        <v/>
      </c>
      <c r="L142" s="338" t="str">
        <f>IFERROR(VLOOKUP($B142,'⑨2.目標と成果（PR）'!$B$6:$K$85,10,FALSE),"")</f>
        <v/>
      </c>
      <c r="M142" s="338" t="str">
        <f>IFERROR(VLOOKUP($B142,'⑨2.目標と成果（PR）'!$B$6:$K$85,11,FALSE),"")</f>
        <v/>
      </c>
      <c r="N142" s="933" t="str">
        <f t="shared" si="11"/>
        <v/>
      </c>
      <c r="O142" s="921"/>
      <c r="P142" s="922"/>
      <c r="W142" s="545"/>
    </row>
    <row r="143" spans="2:23" ht="45" hidden="1" customHeight="1">
      <c r="B143" s="1019" t="s">
        <v>698</v>
      </c>
      <c r="C143" s="1020" t="str">
        <f>IFERROR(VLOOKUP($B143,'⑨2.目標と成果（PR）'!$B$6:$K$85,2,FALSE),"")</f>
        <v/>
      </c>
      <c r="D143" s="928" t="str">
        <f>IFERROR(VLOOKUP($B143,'⑨2.目標と成果（PR）'!$B$6:$K$85,3,FALSE),"")</f>
        <v/>
      </c>
      <c r="E143" s="928" t="s">
        <v>698</v>
      </c>
      <c r="F143" s="932" t="str">
        <f>IFERROR(VLOOKUP($B143,'⑨2.目標と成果（PR）'!$B$6:$K$85,6,FALSE),"")</f>
        <v/>
      </c>
      <c r="G143" s="932" t="str">
        <f>IFERROR(VLOOKUP($B143,'⑨2.目標と成果（PR）'!$B$6:$K$85,7,FALSE),"")</f>
        <v/>
      </c>
      <c r="H143" s="933" t="str">
        <f t="shared" si="9"/>
        <v/>
      </c>
      <c r="I143" s="338" t="str">
        <f>IFERROR(VLOOKUP($B143,'⑨2.目標と成果（PR）'!$B$6:$K$85,8,FALSE),"")</f>
        <v/>
      </c>
      <c r="J143" s="338" t="str">
        <f>IFERROR(VLOOKUP($B143,'⑨2.目標と成果（PR）'!$B$6:$K$85,9,FALSE),"")</f>
        <v/>
      </c>
      <c r="K143" s="933" t="str">
        <f t="shared" si="10"/>
        <v/>
      </c>
      <c r="L143" s="338" t="str">
        <f>IFERROR(VLOOKUP($B143,'⑨2.目標と成果（PR）'!$B$6:$K$85,10,FALSE),"")</f>
        <v/>
      </c>
      <c r="M143" s="338" t="str">
        <f>IFERROR(VLOOKUP($B143,'⑨2.目標と成果（PR）'!$B$6:$K$85,11,FALSE),"")</f>
        <v/>
      </c>
      <c r="N143" s="933" t="str">
        <f t="shared" si="11"/>
        <v/>
      </c>
      <c r="O143" s="921"/>
      <c r="P143" s="922"/>
      <c r="W143" s="545"/>
    </row>
    <row r="144" spans="2:23" ht="45" hidden="1" customHeight="1">
      <c r="B144" s="1019" t="s">
        <v>698</v>
      </c>
      <c r="C144" s="1020" t="str">
        <f>IFERROR(VLOOKUP($B144,'⑨2.目標と成果（PR）'!$B$6:$K$85,2,FALSE),"")</f>
        <v/>
      </c>
      <c r="D144" s="928" t="str">
        <f>IFERROR(VLOOKUP($B144,'⑨2.目標と成果（PR）'!$B$6:$K$85,3,FALSE),"")</f>
        <v/>
      </c>
      <c r="E144" s="928" t="s">
        <v>698</v>
      </c>
      <c r="F144" s="932" t="str">
        <f>IFERROR(VLOOKUP($B144,'⑨2.目標と成果（PR）'!$B$6:$K$85,6,FALSE),"")</f>
        <v/>
      </c>
      <c r="G144" s="932" t="str">
        <f>IFERROR(VLOOKUP($B144,'⑨2.目標と成果（PR）'!$B$6:$K$85,7,FALSE),"")</f>
        <v/>
      </c>
      <c r="H144" s="933" t="str">
        <f t="shared" si="9"/>
        <v/>
      </c>
      <c r="I144" s="338" t="str">
        <f>IFERROR(VLOOKUP($B144,'⑨2.目標と成果（PR）'!$B$6:$K$85,8,FALSE),"")</f>
        <v/>
      </c>
      <c r="J144" s="338" t="str">
        <f>IFERROR(VLOOKUP($B144,'⑨2.目標と成果（PR）'!$B$6:$K$85,9,FALSE),"")</f>
        <v/>
      </c>
      <c r="K144" s="933" t="str">
        <f t="shared" si="10"/>
        <v/>
      </c>
      <c r="L144" s="338" t="str">
        <f>IFERROR(VLOOKUP($B144,'⑨2.目標と成果（PR）'!$B$6:$K$85,10,FALSE),"")</f>
        <v/>
      </c>
      <c r="M144" s="338" t="str">
        <f>IFERROR(VLOOKUP($B144,'⑨2.目標と成果（PR）'!$B$6:$K$85,11,FALSE),"")</f>
        <v/>
      </c>
      <c r="N144" s="933" t="str">
        <f t="shared" si="11"/>
        <v/>
      </c>
      <c r="O144" s="921"/>
      <c r="P144" s="922"/>
      <c r="W144" s="545"/>
    </row>
    <row r="145" spans="2:23" ht="45" hidden="1" customHeight="1" thickBot="1">
      <c r="B145" s="1022" t="s">
        <v>698</v>
      </c>
      <c r="C145" s="1021" t="str">
        <f>IFERROR(VLOOKUP($B145,'⑨2.目標と成果（PR）'!$B$6:$K$85,2,FALSE),"")</f>
        <v/>
      </c>
      <c r="D145" s="934" t="str">
        <f>IFERROR(VLOOKUP($B145,'⑨2.目標と成果（PR）'!$B$6:$K$85,3,FALSE),"")</f>
        <v/>
      </c>
      <c r="E145" s="934" t="s">
        <v>698</v>
      </c>
      <c r="F145" s="935" t="str">
        <f>IFERROR(VLOOKUP($B145,'⑨2.目標と成果（PR）'!$B$6:$K$85,6,FALSE),"")</f>
        <v/>
      </c>
      <c r="G145" s="935" t="str">
        <f>IFERROR(VLOOKUP($B145,'⑨2.目標と成果（PR）'!$B$6:$K$85,7,FALSE),"")</f>
        <v/>
      </c>
      <c r="H145" s="936" t="str">
        <f t="shared" si="9"/>
        <v/>
      </c>
      <c r="I145" s="937" t="str">
        <f>IFERROR(VLOOKUP($B145,'⑨2.目標と成果（PR）'!$B$6:$K$85,8,FALSE),"")</f>
        <v/>
      </c>
      <c r="J145" s="937" t="str">
        <f>IFERROR(VLOOKUP($B145,'⑨2.目標と成果（PR）'!$B$6:$K$85,9,FALSE),"")</f>
        <v/>
      </c>
      <c r="K145" s="936" t="str">
        <f t="shared" si="10"/>
        <v/>
      </c>
      <c r="L145" s="937" t="str">
        <f>IFERROR(VLOOKUP($B145,'⑨2.目標と成果（PR）'!$B$6:$K$85,10,FALSE),"")</f>
        <v/>
      </c>
      <c r="M145" s="937" t="str">
        <f>IFERROR(VLOOKUP($B145,'⑨2.目標と成果（PR）'!$B$6:$K$85,11,FALSE),"")</f>
        <v/>
      </c>
      <c r="N145" s="936" t="str">
        <f t="shared" si="11"/>
        <v/>
      </c>
      <c r="O145" s="923"/>
      <c r="P145" s="924"/>
      <c r="W145" s="545"/>
    </row>
    <row r="146" spans="2:23" ht="45" hidden="1" customHeight="1">
      <c r="B146" s="1019" t="s">
        <v>698</v>
      </c>
      <c r="C146" s="1020" t="str">
        <f>IFERROR(VLOOKUP($B146,'⑨2.目標と成果（PR）'!$B$6:$K$85,2,FALSE),"")</f>
        <v/>
      </c>
      <c r="D146" s="928" t="str">
        <f>IFERROR(VLOOKUP($B146,'⑨2.目標と成果（PR）'!$B$6:$K$85,3,FALSE),"")</f>
        <v/>
      </c>
      <c r="E146" s="928" t="s">
        <v>698</v>
      </c>
      <c r="F146" s="929" t="str">
        <f>IFERROR(VLOOKUP($B146,'⑨2.目標と成果（PR）'!$B$6:$K$85,6,FALSE),"")</f>
        <v/>
      </c>
      <c r="G146" s="929" t="str">
        <f>IFERROR(VLOOKUP($B146,'⑨2.目標と成果（PR）'!$B$6:$K$85,7,FALSE),"")</f>
        <v/>
      </c>
      <c r="H146" s="930" t="str">
        <f t="shared" si="9"/>
        <v/>
      </c>
      <c r="I146" s="931" t="str">
        <f>IFERROR(VLOOKUP($B146,'⑨2.目標と成果（PR）'!$B$6:$K$85,8,FALSE),"")</f>
        <v/>
      </c>
      <c r="J146" s="931" t="str">
        <f>IFERROR(VLOOKUP($B146,'⑨2.目標と成果（PR）'!$B$6:$K$85,9,FALSE),"")</f>
        <v/>
      </c>
      <c r="K146" s="930" t="str">
        <f t="shared" si="10"/>
        <v/>
      </c>
      <c r="L146" s="931" t="str">
        <f>IFERROR(VLOOKUP($B146,'⑨2.目標と成果（PR）'!$B$6:$K$85,10,FALSE),"")</f>
        <v/>
      </c>
      <c r="M146" s="931" t="str">
        <f>IFERROR(VLOOKUP($B146,'⑨2.目標と成果（PR）'!$B$6:$K$85,11,FALSE),"")</f>
        <v/>
      </c>
      <c r="N146" s="930" t="str">
        <f t="shared" si="11"/>
        <v/>
      </c>
      <c r="O146" s="921"/>
      <c r="P146" s="922"/>
      <c r="W146" s="545"/>
    </row>
    <row r="147" spans="2:23" ht="45" hidden="1" customHeight="1">
      <c r="B147" s="1019" t="s">
        <v>698</v>
      </c>
      <c r="C147" s="1020" t="str">
        <f>IFERROR(VLOOKUP($B147,'⑨2.目標と成果（PR）'!$B$6:$K$85,2,FALSE),"")</f>
        <v/>
      </c>
      <c r="D147" s="928" t="str">
        <f>IFERROR(VLOOKUP($B147,'⑨2.目標と成果（PR）'!$B$6:$K$85,3,FALSE),"")</f>
        <v/>
      </c>
      <c r="E147" s="928" t="s">
        <v>698</v>
      </c>
      <c r="F147" s="932" t="str">
        <f>IFERROR(VLOOKUP($B147,'⑨2.目標と成果（PR）'!$B$6:$K$85,6,FALSE),"")</f>
        <v/>
      </c>
      <c r="G147" s="932" t="str">
        <f>IFERROR(VLOOKUP($B147,'⑨2.目標と成果（PR）'!$B$6:$K$85,7,FALSE),"")</f>
        <v/>
      </c>
      <c r="H147" s="933" t="str">
        <f t="shared" si="9"/>
        <v/>
      </c>
      <c r="I147" s="338" t="str">
        <f>IFERROR(VLOOKUP($B147,'⑨2.目標と成果（PR）'!$B$6:$K$85,8,FALSE),"")</f>
        <v/>
      </c>
      <c r="J147" s="338" t="str">
        <f>IFERROR(VLOOKUP($B147,'⑨2.目標と成果（PR）'!$B$6:$K$85,9,FALSE),"")</f>
        <v/>
      </c>
      <c r="K147" s="933" t="str">
        <f t="shared" si="10"/>
        <v/>
      </c>
      <c r="L147" s="338" t="str">
        <f>IFERROR(VLOOKUP($B147,'⑨2.目標と成果（PR）'!$B$6:$K$85,10,FALSE),"")</f>
        <v/>
      </c>
      <c r="M147" s="338" t="str">
        <f>IFERROR(VLOOKUP($B147,'⑨2.目標と成果（PR）'!$B$6:$K$85,11,FALSE),"")</f>
        <v/>
      </c>
      <c r="N147" s="933" t="str">
        <f t="shared" si="11"/>
        <v/>
      </c>
      <c r="O147" s="921"/>
      <c r="P147" s="922"/>
      <c r="W147" s="545"/>
    </row>
    <row r="148" spans="2:23" ht="45" hidden="1" customHeight="1">
      <c r="B148" s="1019" t="s">
        <v>698</v>
      </c>
      <c r="C148" s="1020" t="str">
        <f>IFERROR(VLOOKUP($B148,'⑨2.目標と成果（PR）'!$B$6:$K$85,2,FALSE),"")</f>
        <v/>
      </c>
      <c r="D148" s="928" t="str">
        <f>IFERROR(VLOOKUP($B148,'⑨2.目標と成果（PR）'!$B$6:$K$85,3,FALSE),"")</f>
        <v/>
      </c>
      <c r="E148" s="928" t="s">
        <v>698</v>
      </c>
      <c r="F148" s="932" t="str">
        <f>IFERROR(VLOOKUP($B148,'⑨2.目標と成果（PR）'!$B$6:$K$85,6,FALSE),"")</f>
        <v/>
      </c>
      <c r="G148" s="932" t="str">
        <f>IFERROR(VLOOKUP($B148,'⑨2.目標と成果（PR）'!$B$6:$K$85,7,FALSE),"")</f>
        <v/>
      </c>
      <c r="H148" s="933" t="str">
        <f t="shared" si="9"/>
        <v/>
      </c>
      <c r="I148" s="338" t="str">
        <f>IFERROR(VLOOKUP($B148,'⑨2.目標と成果（PR）'!$B$6:$K$85,8,FALSE),"")</f>
        <v/>
      </c>
      <c r="J148" s="338" t="str">
        <f>IFERROR(VLOOKUP($B148,'⑨2.目標と成果（PR）'!$B$6:$K$85,9,FALSE),"")</f>
        <v/>
      </c>
      <c r="K148" s="933" t="str">
        <f t="shared" si="10"/>
        <v/>
      </c>
      <c r="L148" s="338" t="str">
        <f>IFERROR(VLOOKUP($B148,'⑨2.目標と成果（PR）'!$B$6:$K$85,10,FALSE),"")</f>
        <v/>
      </c>
      <c r="M148" s="338" t="str">
        <f>IFERROR(VLOOKUP($B148,'⑨2.目標と成果（PR）'!$B$6:$K$85,11,FALSE),"")</f>
        <v/>
      </c>
      <c r="N148" s="933" t="str">
        <f t="shared" si="11"/>
        <v/>
      </c>
      <c r="O148" s="921"/>
      <c r="P148" s="922"/>
      <c r="W148" s="545"/>
    </row>
    <row r="149" spans="2:23" ht="45" hidden="1" customHeight="1">
      <c r="B149" s="1019" t="s">
        <v>698</v>
      </c>
      <c r="C149" s="1020" t="str">
        <f>IFERROR(VLOOKUP($B149,'⑨2.目標と成果（PR）'!$B$6:$K$85,2,FALSE),"")</f>
        <v/>
      </c>
      <c r="D149" s="928" t="str">
        <f>IFERROR(VLOOKUP($B149,'⑨2.目標と成果（PR）'!$B$6:$K$85,3,FALSE),"")</f>
        <v/>
      </c>
      <c r="E149" s="928" t="s">
        <v>698</v>
      </c>
      <c r="F149" s="932" t="str">
        <f>IFERROR(VLOOKUP($B149,'⑨2.目標と成果（PR）'!$B$6:$K$85,6,FALSE),"")</f>
        <v/>
      </c>
      <c r="G149" s="932" t="str">
        <f>IFERROR(VLOOKUP($B149,'⑨2.目標と成果（PR）'!$B$6:$K$85,7,FALSE),"")</f>
        <v/>
      </c>
      <c r="H149" s="933" t="str">
        <f t="shared" si="9"/>
        <v/>
      </c>
      <c r="I149" s="338" t="str">
        <f>IFERROR(VLOOKUP($B149,'⑨2.目標と成果（PR）'!$B$6:$K$85,8,FALSE),"")</f>
        <v/>
      </c>
      <c r="J149" s="338" t="str">
        <f>IFERROR(VLOOKUP($B149,'⑨2.目標と成果（PR）'!$B$6:$K$85,9,FALSE),"")</f>
        <v/>
      </c>
      <c r="K149" s="933" t="str">
        <f t="shared" si="10"/>
        <v/>
      </c>
      <c r="L149" s="338" t="str">
        <f>IFERROR(VLOOKUP($B149,'⑨2.目標と成果（PR）'!$B$6:$K$85,10,FALSE),"")</f>
        <v/>
      </c>
      <c r="M149" s="338" t="str">
        <f>IFERROR(VLOOKUP($B149,'⑨2.目標と成果（PR）'!$B$6:$K$85,11,FALSE),"")</f>
        <v/>
      </c>
      <c r="N149" s="933" t="str">
        <f t="shared" si="11"/>
        <v/>
      </c>
      <c r="O149" s="921"/>
      <c r="P149" s="922"/>
      <c r="W149" s="545"/>
    </row>
    <row r="150" spans="2:23" ht="45" hidden="1" customHeight="1">
      <c r="B150" s="1019" t="s">
        <v>698</v>
      </c>
      <c r="C150" s="1020" t="str">
        <f>IFERROR(VLOOKUP($B150,'⑨2.目標と成果（PR）'!$B$6:$K$85,2,FALSE),"")</f>
        <v/>
      </c>
      <c r="D150" s="928" t="str">
        <f>IFERROR(VLOOKUP($B150,'⑨2.目標と成果（PR）'!$B$6:$K$85,3,FALSE),"")</f>
        <v/>
      </c>
      <c r="E150" s="928" t="s">
        <v>698</v>
      </c>
      <c r="F150" s="932" t="str">
        <f>IFERROR(VLOOKUP($B150,'⑨2.目標と成果（PR）'!$B$6:$K$85,6,FALSE),"")</f>
        <v/>
      </c>
      <c r="G150" s="932" t="str">
        <f>IFERROR(VLOOKUP($B150,'⑨2.目標と成果（PR）'!$B$6:$K$85,7,FALSE),"")</f>
        <v/>
      </c>
      <c r="H150" s="933" t="str">
        <f t="shared" si="9"/>
        <v/>
      </c>
      <c r="I150" s="338" t="str">
        <f>IFERROR(VLOOKUP($B150,'⑨2.目標と成果（PR）'!$B$6:$K$85,8,FALSE),"")</f>
        <v/>
      </c>
      <c r="J150" s="338" t="str">
        <f>IFERROR(VLOOKUP($B150,'⑨2.目標と成果（PR）'!$B$6:$K$85,9,FALSE),"")</f>
        <v/>
      </c>
      <c r="K150" s="933" t="str">
        <f t="shared" si="10"/>
        <v/>
      </c>
      <c r="L150" s="338" t="str">
        <f>IFERROR(VLOOKUP($B150,'⑨2.目標と成果（PR）'!$B$6:$K$85,10,FALSE),"")</f>
        <v/>
      </c>
      <c r="M150" s="338" t="str">
        <f>IFERROR(VLOOKUP($B150,'⑨2.目標と成果（PR）'!$B$6:$K$85,11,FALSE),"")</f>
        <v/>
      </c>
      <c r="N150" s="933" t="str">
        <f t="shared" si="11"/>
        <v/>
      </c>
      <c r="O150" s="921"/>
      <c r="P150" s="922"/>
      <c r="W150" s="545"/>
    </row>
    <row r="151" spans="2:23" ht="45" hidden="1" customHeight="1">
      <c r="B151" s="1019" t="s">
        <v>698</v>
      </c>
      <c r="C151" s="1020" t="str">
        <f>IFERROR(VLOOKUP($B151,'⑨2.目標と成果（PR）'!$B$6:$K$85,2,FALSE),"")</f>
        <v/>
      </c>
      <c r="D151" s="928" t="str">
        <f>IFERROR(VLOOKUP($B151,'⑨2.目標と成果（PR）'!$B$6:$K$85,3,FALSE),"")</f>
        <v/>
      </c>
      <c r="E151" s="928" t="s">
        <v>698</v>
      </c>
      <c r="F151" s="932" t="str">
        <f>IFERROR(VLOOKUP($B151,'⑨2.目標と成果（PR）'!$B$6:$K$85,6,FALSE),"")</f>
        <v/>
      </c>
      <c r="G151" s="932" t="str">
        <f>IFERROR(VLOOKUP($B151,'⑨2.目標と成果（PR）'!$B$6:$K$85,7,FALSE),"")</f>
        <v/>
      </c>
      <c r="H151" s="933" t="str">
        <f t="shared" si="9"/>
        <v/>
      </c>
      <c r="I151" s="338" t="str">
        <f>IFERROR(VLOOKUP($B151,'⑨2.目標と成果（PR）'!$B$6:$K$85,8,FALSE),"")</f>
        <v/>
      </c>
      <c r="J151" s="338" t="str">
        <f>IFERROR(VLOOKUP($B151,'⑨2.目標と成果（PR）'!$B$6:$K$85,9,FALSE),"")</f>
        <v/>
      </c>
      <c r="K151" s="933" t="str">
        <f t="shared" si="10"/>
        <v/>
      </c>
      <c r="L151" s="338" t="str">
        <f>IFERROR(VLOOKUP($B151,'⑨2.目標と成果（PR）'!$B$6:$K$85,10,FALSE),"")</f>
        <v/>
      </c>
      <c r="M151" s="338" t="str">
        <f>IFERROR(VLOOKUP($B151,'⑨2.目標と成果（PR）'!$B$6:$K$85,11,FALSE),"")</f>
        <v/>
      </c>
      <c r="N151" s="933" t="str">
        <f t="shared" si="11"/>
        <v/>
      </c>
      <c r="O151" s="921"/>
      <c r="P151" s="922"/>
      <c r="W151" s="545"/>
    </row>
    <row r="152" spans="2:23" ht="45" hidden="1" customHeight="1">
      <c r="B152" s="1019" t="s">
        <v>698</v>
      </c>
      <c r="C152" s="1020" t="str">
        <f>IFERROR(VLOOKUP($B152,'⑨2.目標と成果（PR）'!$B$6:$K$85,2,FALSE),"")</f>
        <v/>
      </c>
      <c r="D152" s="928" t="str">
        <f>IFERROR(VLOOKUP($B152,'⑨2.目標と成果（PR）'!$B$6:$K$85,3,FALSE),"")</f>
        <v/>
      </c>
      <c r="E152" s="928" t="s">
        <v>698</v>
      </c>
      <c r="F152" s="932" t="str">
        <f>IFERROR(VLOOKUP($B152,'⑨2.目標と成果（PR）'!$B$6:$K$85,6,FALSE),"")</f>
        <v/>
      </c>
      <c r="G152" s="932" t="str">
        <f>IFERROR(VLOOKUP($B152,'⑨2.目標と成果（PR）'!$B$6:$K$85,7,FALSE),"")</f>
        <v/>
      </c>
      <c r="H152" s="933" t="str">
        <f t="shared" si="9"/>
        <v/>
      </c>
      <c r="I152" s="338" t="str">
        <f>IFERROR(VLOOKUP($B152,'⑨2.目標と成果（PR）'!$B$6:$K$85,8,FALSE),"")</f>
        <v/>
      </c>
      <c r="J152" s="338" t="str">
        <f>IFERROR(VLOOKUP($B152,'⑨2.目標と成果（PR）'!$B$6:$K$85,9,FALSE),"")</f>
        <v/>
      </c>
      <c r="K152" s="933" t="str">
        <f t="shared" si="10"/>
        <v/>
      </c>
      <c r="L152" s="338" t="str">
        <f>IFERROR(VLOOKUP($B152,'⑨2.目標と成果（PR）'!$B$6:$K$85,10,FALSE),"")</f>
        <v/>
      </c>
      <c r="M152" s="338" t="str">
        <f>IFERROR(VLOOKUP($B152,'⑨2.目標と成果（PR）'!$B$6:$K$85,11,FALSE),"")</f>
        <v/>
      </c>
      <c r="N152" s="933" t="str">
        <f t="shared" si="11"/>
        <v/>
      </c>
      <c r="O152" s="921"/>
      <c r="P152" s="922"/>
      <c r="W152" s="545"/>
    </row>
    <row r="153" spans="2:23" ht="45" hidden="1" customHeight="1">
      <c r="B153" s="1019" t="s">
        <v>698</v>
      </c>
      <c r="C153" s="1020" t="str">
        <f>IFERROR(VLOOKUP($B153,'⑨2.目標と成果（PR）'!$B$6:$K$85,2,FALSE),"")</f>
        <v/>
      </c>
      <c r="D153" s="928" t="str">
        <f>IFERROR(VLOOKUP($B153,'⑨2.目標と成果（PR）'!$B$6:$K$85,3,FALSE),"")</f>
        <v/>
      </c>
      <c r="E153" s="928" t="s">
        <v>698</v>
      </c>
      <c r="F153" s="932" t="str">
        <f>IFERROR(VLOOKUP($B153,'⑨2.目標と成果（PR）'!$B$6:$K$85,6,FALSE),"")</f>
        <v/>
      </c>
      <c r="G153" s="932" t="str">
        <f>IFERROR(VLOOKUP($B153,'⑨2.目標と成果（PR）'!$B$6:$K$85,7,FALSE),"")</f>
        <v/>
      </c>
      <c r="H153" s="933" t="str">
        <f t="shared" si="9"/>
        <v/>
      </c>
      <c r="I153" s="338" t="str">
        <f>IFERROR(VLOOKUP($B153,'⑨2.目標と成果（PR）'!$B$6:$K$85,8,FALSE),"")</f>
        <v/>
      </c>
      <c r="J153" s="338" t="str">
        <f>IFERROR(VLOOKUP($B153,'⑨2.目標と成果（PR）'!$B$6:$K$85,9,FALSE),"")</f>
        <v/>
      </c>
      <c r="K153" s="933" t="str">
        <f t="shared" si="10"/>
        <v/>
      </c>
      <c r="L153" s="338" t="str">
        <f>IFERROR(VLOOKUP($B153,'⑨2.目標と成果（PR）'!$B$6:$K$85,10,FALSE),"")</f>
        <v/>
      </c>
      <c r="M153" s="338" t="str">
        <f>IFERROR(VLOOKUP($B153,'⑨2.目標と成果（PR）'!$B$6:$K$85,11,FALSE),"")</f>
        <v/>
      </c>
      <c r="N153" s="933" t="str">
        <f t="shared" si="11"/>
        <v/>
      </c>
      <c r="O153" s="921"/>
      <c r="P153" s="922"/>
      <c r="W153" s="545"/>
    </row>
    <row r="154" spans="2:23" ht="45" hidden="1" customHeight="1">
      <c r="B154" s="1019" t="s">
        <v>698</v>
      </c>
      <c r="C154" s="1020" t="str">
        <f>IFERROR(VLOOKUP($B154,'⑨2.目標と成果（PR）'!$B$6:$K$85,2,FALSE),"")</f>
        <v/>
      </c>
      <c r="D154" s="928" t="str">
        <f>IFERROR(VLOOKUP($B154,'⑨2.目標と成果（PR）'!$B$6:$K$85,3,FALSE),"")</f>
        <v/>
      </c>
      <c r="E154" s="928" t="s">
        <v>698</v>
      </c>
      <c r="F154" s="932" t="str">
        <f>IFERROR(VLOOKUP($B154,'⑨2.目標と成果（PR）'!$B$6:$K$85,6,FALSE),"")</f>
        <v/>
      </c>
      <c r="G154" s="932" t="str">
        <f>IFERROR(VLOOKUP($B154,'⑨2.目標と成果（PR）'!$B$6:$K$85,7,FALSE),"")</f>
        <v/>
      </c>
      <c r="H154" s="933" t="str">
        <f t="shared" si="9"/>
        <v/>
      </c>
      <c r="I154" s="338" t="str">
        <f>IFERROR(VLOOKUP($B154,'⑨2.目標と成果（PR）'!$B$6:$K$85,8,FALSE),"")</f>
        <v/>
      </c>
      <c r="J154" s="338" t="str">
        <f>IFERROR(VLOOKUP($B154,'⑨2.目標と成果（PR）'!$B$6:$K$85,9,FALSE),"")</f>
        <v/>
      </c>
      <c r="K154" s="933" t="str">
        <f t="shared" si="10"/>
        <v/>
      </c>
      <c r="L154" s="338" t="str">
        <f>IFERROR(VLOOKUP($B154,'⑨2.目標と成果（PR）'!$B$6:$K$85,10,FALSE),"")</f>
        <v/>
      </c>
      <c r="M154" s="338" t="str">
        <f>IFERROR(VLOOKUP($B154,'⑨2.目標と成果（PR）'!$B$6:$K$85,11,FALSE),"")</f>
        <v/>
      </c>
      <c r="N154" s="933" t="str">
        <f t="shared" si="11"/>
        <v/>
      </c>
      <c r="O154" s="921"/>
      <c r="P154" s="922"/>
      <c r="W154" s="545"/>
    </row>
    <row r="155" spans="2:23" ht="45" hidden="1" customHeight="1" thickBot="1">
      <c r="B155" s="1022" t="s">
        <v>698</v>
      </c>
      <c r="C155" s="1021" t="str">
        <f>IFERROR(VLOOKUP($B155,'⑨2.目標と成果（PR）'!$B$6:$K$85,2,FALSE),"")</f>
        <v/>
      </c>
      <c r="D155" s="934" t="str">
        <f>IFERROR(VLOOKUP($B155,'⑨2.目標と成果（PR）'!$B$6:$K$85,3,FALSE),"")</f>
        <v/>
      </c>
      <c r="E155" s="934" t="s">
        <v>698</v>
      </c>
      <c r="F155" s="935" t="str">
        <f>IFERROR(VLOOKUP($B155,'⑨2.目標と成果（PR）'!$B$6:$K$85,6,FALSE),"")</f>
        <v/>
      </c>
      <c r="G155" s="935" t="str">
        <f>IFERROR(VLOOKUP($B155,'⑨2.目標と成果（PR）'!$B$6:$K$85,7,FALSE),"")</f>
        <v/>
      </c>
      <c r="H155" s="936" t="str">
        <f t="shared" si="9"/>
        <v/>
      </c>
      <c r="I155" s="937" t="str">
        <f>IFERROR(VLOOKUP($B155,'⑨2.目標と成果（PR）'!$B$6:$K$85,8,FALSE),"")</f>
        <v/>
      </c>
      <c r="J155" s="937" t="str">
        <f>IFERROR(VLOOKUP($B155,'⑨2.目標と成果（PR）'!$B$6:$K$85,9,FALSE),"")</f>
        <v/>
      </c>
      <c r="K155" s="936" t="str">
        <f t="shared" si="10"/>
        <v/>
      </c>
      <c r="L155" s="937" t="str">
        <f>IFERROR(VLOOKUP($B155,'⑨2.目標と成果（PR）'!$B$6:$K$85,10,FALSE),"")</f>
        <v/>
      </c>
      <c r="M155" s="937" t="str">
        <f>IFERROR(VLOOKUP($B155,'⑨2.目標と成果（PR）'!$B$6:$K$85,11,FALSE),"")</f>
        <v/>
      </c>
      <c r="N155" s="936" t="str">
        <f t="shared" si="11"/>
        <v/>
      </c>
      <c r="O155" s="923"/>
      <c r="P155" s="924"/>
      <c r="W155" s="545"/>
    </row>
    <row r="156" spans="2:23" ht="45" hidden="1" customHeight="1">
      <c r="B156" s="1019" t="s">
        <v>698</v>
      </c>
      <c r="C156" s="1023" t="str">
        <f>IFERROR(VLOOKUP($B156,'⑨2.目標と成果（PR）'!$B$6:$K$85,2,FALSE),"")</f>
        <v/>
      </c>
      <c r="D156" s="938" t="str">
        <f>IFERROR(VLOOKUP($B156,'⑨2.目標と成果（PR）'!$B$6:$K$85,3,FALSE),"")</f>
        <v/>
      </c>
      <c r="E156" s="938" t="s">
        <v>698</v>
      </c>
      <c r="F156" s="929" t="str">
        <f>IFERROR(VLOOKUP($B156,'⑨2.目標と成果（PR）'!$B$6:$K$85,6,FALSE),"")</f>
        <v/>
      </c>
      <c r="G156" s="929" t="str">
        <f>IFERROR(VLOOKUP($B156,'⑨2.目標と成果（PR）'!$B$6:$K$85,7,FALSE),"")</f>
        <v/>
      </c>
      <c r="H156" s="930" t="str">
        <f t="shared" si="9"/>
        <v/>
      </c>
      <c r="I156" s="931" t="str">
        <f>IFERROR(VLOOKUP($B156,'⑨2.目標と成果（PR）'!$B$6:$K$85,8,FALSE),"")</f>
        <v/>
      </c>
      <c r="J156" s="931" t="str">
        <f>IFERROR(VLOOKUP($B156,'⑨2.目標と成果（PR）'!$B$6:$K$85,9,FALSE),"")</f>
        <v/>
      </c>
      <c r="K156" s="930" t="str">
        <f t="shared" si="10"/>
        <v/>
      </c>
      <c r="L156" s="931" t="str">
        <f>IFERROR(VLOOKUP($B156,'⑨2.目標と成果（PR）'!$B$6:$K$85,10,FALSE),"")</f>
        <v/>
      </c>
      <c r="M156" s="931" t="str">
        <f>IFERROR(VLOOKUP($B156,'⑨2.目標と成果（PR）'!$B$6:$K$85,11,FALSE),"")</f>
        <v/>
      </c>
      <c r="N156" s="930" t="str">
        <f t="shared" si="11"/>
        <v/>
      </c>
      <c r="O156" s="921"/>
      <c r="P156" s="922"/>
      <c r="W156" s="545"/>
    </row>
    <row r="157" spans="2:23" ht="45" hidden="1" customHeight="1">
      <c r="B157" s="1019" t="s">
        <v>698</v>
      </c>
      <c r="C157" s="1020" t="str">
        <f>IFERROR(VLOOKUP($B157,'⑨2.目標と成果（PR）'!$B$6:$K$85,2,FALSE),"")</f>
        <v/>
      </c>
      <c r="D157" s="928" t="str">
        <f>IFERROR(VLOOKUP($B157,'⑨2.目標と成果（PR）'!$B$6:$K$85,3,FALSE),"")</f>
        <v/>
      </c>
      <c r="E157" s="928" t="s">
        <v>698</v>
      </c>
      <c r="F157" s="932" t="str">
        <f>IFERROR(VLOOKUP($B157,'⑨2.目標と成果（PR）'!$B$6:$K$85,6,FALSE),"")</f>
        <v/>
      </c>
      <c r="G157" s="932" t="str">
        <f>IFERROR(VLOOKUP($B157,'⑨2.目標と成果（PR）'!$B$6:$K$85,7,FALSE),"")</f>
        <v/>
      </c>
      <c r="H157" s="933" t="str">
        <f t="shared" si="9"/>
        <v/>
      </c>
      <c r="I157" s="338" t="str">
        <f>IFERROR(VLOOKUP($B157,'⑨2.目標と成果（PR）'!$B$6:$K$85,8,FALSE),"")</f>
        <v/>
      </c>
      <c r="J157" s="338" t="str">
        <f>IFERROR(VLOOKUP($B157,'⑨2.目標と成果（PR）'!$B$6:$K$85,9,FALSE),"")</f>
        <v/>
      </c>
      <c r="K157" s="933" t="str">
        <f t="shared" si="10"/>
        <v/>
      </c>
      <c r="L157" s="338" t="str">
        <f>IFERROR(VLOOKUP($B157,'⑨2.目標と成果（PR）'!$B$6:$K$85,10,FALSE),"")</f>
        <v/>
      </c>
      <c r="M157" s="338" t="str">
        <f>IFERROR(VLOOKUP($B157,'⑨2.目標と成果（PR）'!$B$6:$K$85,11,FALSE),"")</f>
        <v/>
      </c>
      <c r="N157" s="933" t="str">
        <f t="shared" si="11"/>
        <v/>
      </c>
      <c r="O157" s="921"/>
      <c r="P157" s="922"/>
      <c r="W157" s="545"/>
    </row>
    <row r="158" spans="2:23" ht="45" hidden="1" customHeight="1">
      <c r="B158" s="1019" t="s">
        <v>698</v>
      </c>
      <c r="C158" s="1020" t="str">
        <f>IFERROR(VLOOKUP($B158,'⑨2.目標と成果（PR）'!$B$6:$K$85,2,FALSE),"")</f>
        <v/>
      </c>
      <c r="D158" s="928" t="str">
        <f>IFERROR(VLOOKUP($B158,'⑨2.目標と成果（PR）'!$B$6:$K$85,3,FALSE),"")</f>
        <v/>
      </c>
      <c r="E158" s="928" t="s">
        <v>698</v>
      </c>
      <c r="F158" s="932" t="str">
        <f>IFERROR(VLOOKUP($B158,'⑨2.目標と成果（PR）'!$B$6:$K$85,6,FALSE),"")</f>
        <v/>
      </c>
      <c r="G158" s="932" t="str">
        <f>IFERROR(VLOOKUP($B158,'⑨2.目標と成果（PR）'!$B$6:$K$85,7,FALSE),"")</f>
        <v/>
      </c>
      <c r="H158" s="933" t="str">
        <f t="shared" si="9"/>
        <v/>
      </c>
      <c r="I158" s="338" t="str">
        <f>IFERROR(VLOOKUP($B158,'⑨2.目標と成果（PR）'!$B$6:$K$85,8,FALSE),"")</f>
        <v/>
      </c>
      <c r="J158" s="338" t="str">
        <f>IFERROR(VLOOKUP($B158,'⑨2.目標と成果（PR）'!$B$6:$K$85,9,FALSE),"")</f>
        <v/>
      </c>
      <c r="K158" s="933" t="str">
        <f t="shared" si="10"/>
        <v/>
      </c>
      <c r="L158" s="338" t="str">
        <f>IFERROR(VLOOKUP($B158,'⑨2.目標と成果（PR）'!$B$6:$K$85,10,FALSE),"")</f>
        <v/>
      </c>
      <c r="M158" s="338" t="str">
        <f>IFERROR(VLOOKUP($B158,'⑨2.目標と成果（PR）'!$B$6:$K$85,11,FALSE),"")</f>
        <v/>
      </c>
      <c r="N158" s="933" t="str">
        <f t="shared" si="11"/>
        <v/>
      </c>
      <c r="O158" s="921"/>
      <c r="P158" s="922"/>
      <c r="W158" s="545"/>
    </row>
    <row r="159" spans="2:23" ht="45" hidden="1" customHeight="1">
      <c r="B159" s="1019" t="s">
        <v>698</v>
      </c>
      <c r="C159" s="1020" t="str">
        <f>IFERROR(VLOOKUP($B159,'⑨2.目標と成果（PR）'!$B$6:$K$85,2,FALSE),"")</f>
        <v/>
      </c>
      <c r="D159" s="928" t="str">
        <f>IFERROR(VLOOKUP($B159,'⑨2.目標と成果（PR）'!$B$6:$K$85,3,FALSE),"")</f>
        <v/>
      </c>
      <c r="E159" s="928" t="s">
        <v>698</v>
      </c>
      <c r="F159" s="932" t="str">
        <f>IFERROR(VLOOKUP($B159,'⑨2.目標と成果（PR）'!$B$6:$K$85,6,FALSE),"")</f>
        <v/>
      </c>
      <c r="G159" s="932" t="str">
        <f>IFERROR(VLOOKUP($B159,'⑨2.目標と成果（PR）'!$B$6:$K$85,7,FALSE),"")</f>
        <v/>
      </c>
      <c r="H159" s="933" t="str">
        <f t="shared" si="9"/>
        <v/>
      </c>
      <c r="I159" s="338" t="str">
        <f>IFERROR(VLOOKUP($B159,'⑨2.目標と成果（PR）'!$B$6:$K$85,8,FALSE),"")</f>
        <v/>
      </c>
      <c r="J159" s="338" t="str">
        <f>IFERROR(VLOOKUP($B159,'⑨2.目標と成果（PR）'!$B$6:$K$85,9,FALSE),"")</f>
        <v/>
      </c>
      <c r="K159" s="933" t="str">
        <f t="shared" si="10"/>
        <v/>
      </c>
      <c r="L159" s="338" t="str">
        <f>IFERROR(VLOOKUP($B159,'⑨2.目標と成果（PR）'!$B$6:$K$85,10,FALSE),"")</f>
        <v/>
      </c>
      <c r="M159" s="338" t="str">
        <f>IFERROR(VLOOKUP($B159,'⑨2.目標と成果（PR）'!$B$6:$K$85,11,FALSE),"")</f>
        <v/>
      </c>
      <c r="N159" s="933" t="str">
        <f t="shared" si="11"/>
        <v/>
      </c>
      <c r="O159" s="921"/>
      <c r="P159" s="922"/>
      <c r="W159" s="545"/>
    </row>
    <row r="160" spans="2:23" ht="45" hidden="1" customHeight="1">
      <c r="B160" s="1019" t="s">
        <v>698</v>
      </c>
      <c r="C160" s="1020" t="str">
        <f>IFERROR(VLOOKUP($B160,'⑨2.目標と成果（PR）'!$B$6:$K$85,2,FALSE),"")</f>
        <v/>
      </c>
      <c r="D160" s="928" t="str">
        <f>IFERROR(VLOOKUP($B160,'⑨2.目標と成果（PR）'!$B$6:$K$85,3,FALSE),"")</f>
        <v/>
      </c>
      <c r="E160" s="928" t="s">
        <v>698</v>
      </c>
      <c r="F160" s="932" t="str">
        <f>IFERROR(VLOOKUP($B160,'⑨2.目標と成果（PR）'!$B$6:$K$85,6,FALSE),"")</f>
        <v/>
      </c>
      <c r="G160" s="932" t="str">
        <f>IFERROR(VLOOKUP($B160,'⑨2.目標と成果（PR）'!$B$6:$K$85,7,FALSE),"")</f>
        <v/>
      </c>
      <c r="H160" s="933" t="str">
        <f t="shared" si="9"/>
        <v/>
      </c>
      <c r="I160" s="338" t="str">
        <f>IFERROR(VLOOKUP($B160,'⑨2.目標と成果（PR）'!$B$6:$K$85,8,FALSE),"")</f>
        <v/>
      </c>
      <c r="J160" s="338" t="str">
        <f>IFERROR(VLOOKUP($B160,'⑨2.目標と成果（PR）'!$B$6:$K$85,9,FALSE),"")</f>
        <v/>
      </c>
      <c r="K160" s="933" t="str">
        <f t="shared" si="10"/>
        <v/>
      </c>
      <c r="L160" s="338" t="str">
        <f>IFERROR(VLOOKUP($B160,'⑨2.目標と成果（PR）'!$B$6:$K$85,10,FALSE),"")</f>
        <v/>
      </c>
      <c r="M160" s="338" t="str">
        <f>IFERROR(VLOOKUP($B160,'⑨2.目標と成果（PR）'!$B$6:$K$85,11,FALSE),"")</f>
        <v/>
      </c>
      <c r="N160" s="933" t="str">
        <f t="shared" si="11"/>
        <v/>
      </c>
      <c r="O160" s="921"/>
      <c r="P160" s="922"/>
      <c r="W160" s="545"/>
    </row>
    <row r="161" spans="2:25" ht="45" hidden="1" customHeight="1">
      <c r="B161" s="1019" t="s">
        <v>698</v>
      </c>
      <c r="C161" s="1020" t="str">
        <f>IFERROR(VLOOKUP($B161,'⑨2.目標と成果（PR）'!$B$6:$K$85,2,FALSE),"")</f>
        <v/>
      </c>
      <c r="D161" s="928" t="str">
        <f>IFERROR(VLOOKUP($B161,'⑨2.目標と成果（PR）'!$B$6:$K$85,3,FALSE),"")</f>
        <v/>
      </c>
      <c r="E161" s="928" t="s">
        <v>698</v>
      </c>
      <c r="F161" s="932" t="str">
        <f>IFERROR(VLOOKUP($B161,'⑨2.目標と成果（PR）'!$B$6:$K$85,6,FALSE),"")</f>
        <v/>
      </c>
      <c r="G161" s="932" t="str">
        <f>IFERROR(VLOOKUP($B161,'⑨2.目標と成果（PR）'!$B$6:$K$85,7,FALSE),"")</f>
        <v/>
      </c>
      <c r="H161" s="933" t="str">
        <f t="shared" si="9"/>
        <v/>
      </c>
      <c r="I161" s="338" t="str">
        <f>IFERROR(VLOOKUP($B161,'⑨2.目標と成果（PR）'!$B$6:$K$85,8,FALSE),"")</f>
        <v/>
      </c>
      <c r="J161" s="338" t="str">
        <f>IFERROR(VLOOKUP($B161,'⑨2.目標と成果（PR）'!$B$6:$K$85,9,FALSE),"")</f>
        <v/>
      </c>
      <c r="K161" s="933" t="str">
        <f t="shared" si="10"/>
        <v/>
      </c>
      <c r="L161" s="338" t="str">
        <f>IFERROR(VLOOKUP($B161,'⑨2.目標と成果（PR）'!$B$6:$K$85,10,FALSE),"")</f>
        <v/>
      </c>
      <c r="M161" s="338" t="str">
        <f>IFERROR(VLOOKUP($B161,'⑨2.目標と成果（PR）'!$B$6:$K$85,11,FALSE),"")</f>
        <v/>
      </c>
      <c r="N161" s="933" t="str">
        <f t="shared" si="11"/>
        <v/>
      </c>
      <c r="O161" s="921"/>
      <c r="P161" s="922"/>
      <c r="W161" s="545"/>
    </row>
    <row r="162" spans="2:25" ht="45" hidden="1" customHeight="1">
      <c r="B162" s="1019" t="s">
        <v>698</v>
      </c>
      <c r="C162" s="1020" t="str">
        <f>IFERROR(VLOOKUP($B162,'⑨2.目標と成果（PR）'!$B$6:$K$85,2,FALSE),"")</f>
        <v/>
      </c>
      <c r="D162" s="928" t="str">
        <f>IFERROR(VLOOKUP($B162,'⑨2.目標と成果（PR）'!$B$6:$K$85,3,FALSE),"")</f>
        <v/>
      </c>
      <c r="E162" s="928" t="s">
        <v>698</v>
      </c>
      <c r="F162" s="932" t="str">
        <f>IFERROR(VLOOKUP($B162,'⑨2.目標と成果（PR）'!$B$6:$K$85,6,FALSE),"")</f>
        <v/>
      </c>
      <c r="G162" s="932" t="str">
        <f>IFERROR(VLOOKUP($B162,'⑨2.目標と成果（PR）'!$B$6:$K$85,7,FALSE),"")</f>
        <v/>
      </c>
      <c r="H162" s="933" t="str">
        <f t="shared" si="9"/>
        <v/>
      </c>
      <c r="I162" s="338" t="str">
        <f>IFERROR(VLOOKUP($B162,'⑨2.目標と成果（PR）'!$B$6:$K$85,8,FALSE),"")</f>
        <v/>
      </c>
      <c r="J162" s="338" t="str">
        <f>IFERROR(VLOOKUP($B162,'⑨2.目標と成果（PR）'!$B$6:$K$85,9,FALSE),"")</f>
        <v/>
      </c>
      <c r="K162" s="933" t="str">
        <f t="shared" si="10"/>
        <v/>
      </c>
      <c r="L162" s="338" t="str">
        <f>IFERROR(VLOOKUP($B162,'⑨2.目標と成果（PR）'!$B$6:$K$85,10,FALSE),"")</f>
        <v/>
      </c>
      <c r="M162" s="338" t="str">
        <f>IFERROR(VLOOKUP($B162,'⑨2.目標と成果（PR）'!$B$6:$K$85,11,FALSE),"")</f>
        <v/>
      </c>
      <c r="N162" s="933" t="str">
        <f t="shared" si="11"/>
        <v/>
      </c>
      <c r="O162" s="921"/>
      <c r="P162" s="922"/>
      <c r="W162" s="545"/>
    </row>
    <row r="163" spans="2:25" ht="45" hidden="1" customHeight="1">
      <c r="B163" s="1019" t="s">
        <v>698</v>
      </c>
      <c r="C163" s="1020" t="str">
        <f>IFERROR(VLOOKUP($B163,'⑨2.目標と成果（PR）'!$B$6:$K$85,2,FALSE),"")</f>
        <v/>
      </c>
      <c r="D163" s="928" t="str">
        <f>IFERROR(VLOOKUP($B163,'⑨2.目標と成果（PR）'!$B$6:$K$85,3,FALSE),"")</f>
        <v/>
      </c>
      <c r="E163" s="928" t="s">
        <v>698</v>
      </c>
      <c r="F163" s="932" t="str">
        <f>IFERROR(VLOOKUP($B163,'⑨2.目標と成果（PR）'!$B$6:$K$85,6,FALSE),"")</f>
        <v/>
      </c>
      <c r="G163" s="932" t="str">
        <f>IFERROR(VLOOKUP($B163,'⑨2.目標と成果（PR）'!$B$6:$K$85,7,FALSE),"")</f>
        <v/>
      </c>
      <c r="H163" s="933" t="str">
        <f t="shared" si="9"/>
        <v/>
      </c>
      <c r="I163" s="338" t="str">
        <f>IFERROR(VLOOKUP($B163,'⑨2.目標と成果（PR）'!$B$6:$K$85,8,FALSE),"")</f>
        <v/>
      </c>
      <c r="J163" s="338" t="str">
        <f>IFERROR(VLOOKUP($B163,'⑨2.目標と成果（PR）'!$B$6:$K$85,9,FALSE),"")</f>
        <v/>
      </c>
      <c r="K163" s="933" t="str">
        <f t="shared" si="10"/>
        <v/>
      </c>
      <c r="L163" s="338" t="str">
        <f>IFERROR(VLOOKUP($B163,'⑨2.目標と成果（PR）'!$B$6:$K$85,10,FALSE),"")</f>
        <v/>
      </c>
      <c r="M163" s="338" t="str">
        <f>IFERROR(VLOOKUP($B163,'⑨2.目標と成果（PR）'!$B$6:$K$85,11,FALSE),"")</f>
        <v/>
      </c>
      <c r="N163" s="933" t="str">
        <f t="shared" si="11"/>
        <v/>
      </c>
      <c r="O163" s="921"/>
      <c r="P163" s="922"/>
      <c r="W163" s="545"/>
    </row>
    <row r="164" spans="2:25" ht="45" hidden="1" customHeight="1">
      <c r="B164" s="1019" t="s">
        <v>698</v>
      </c>
      <c r="C164" s="1020" t="str">
        <f>IFERROR(VLOOKUP($B164,'⑨2.目標と成果（PR）'!$B$6:$K$85,2,FALSE),"")</f>
        <v/>
      </c>
      <c r="D164" s="928" t="str">
        <f>IFERROR(VLOOKUP($B164,'⑨2.目標と成果（PR）'!$B$6:$K$85,3,FALSE),"")</f>
        <v/>
      </c>
      <c r="E164" s="928" t="s">
        <v>698</v>
      </c>
      <c r="F164" s="932" t="str">
        <f>IFERROR(VLOOKUP($B164,'⑨2.目標と成果（PR）'!$B$6:$K$85,6,FALSE),"")</f>
        <v/>
      </c>
      <c r="G164" s="932" t="str">
        <f>IFERROR(VLOOKUP($B164,'⑨2.目標と成果（PR）'!$B$6:$K$85,7,FALSE),"")</f>
        <v/>
      </c>
      <c r="H164" s="933" t="str">
        <f t="shared" si="9"/>
        <v/>
      </c>
      <c r="I164" s="338" t="str">
        <f>IFERROR(VLOOKUP($B164,'⑨2.目標と成果（PR）'!$B$6:$K$85,8,FALSE),"")</f>
        <v/>
      </c>
      <c r="J164" s="338" t="str">
        <f>IFERROR(VLOOKUP($B164,'⑨2.目標と成果（PR）'!$B$6:$K$85,9,FALSE),"")</f>
        <v/>
      </c>
      <c r="K164" s="933" t="str">
        <f t="shared" si="10"/>
        <v/>
      </c>
      <c r="L164" s="338" t="str">
        <f>IFERROR(VLOOKUP($B164,'⑨2.目標と成果（PR）'!$B$6:$K$85,10,FALSE),"")</f>
        <v/>
      </c>
      <c r="M164" s="338" t="str">
        <f>IFERROR(VLOOKUP($B164,'⑨2.目標と成果（PR）'!$B$6:$K$85,11,FALSE),"")</f>
        <v/>
      </c>
      <c r="N164" s="933" t="str">
        <f t="shared" si="11"/>
        <v/>
      </c>
      <c r="O164" s="921"/>
      <c r="P164" s="922"/>
      <c r="W164" s="545"/>
    </row>
    <row r="165" spans="2:25" ht="45" hidden="1" customHeight="1" thickBot="1">
      <c r="B165" s="1022" t="s">
        <v>698</v>
      </c>
      <c r="C165" s="1021" t="str">
        <f>IFERROR(VLOOKUP($B165,'⑨2.目標と成果（PR）'!$B$6:$K$85,2,FALSE),"")</f>
        <v/>
      </c>
      <c r="D165" s="934" t="str">
        <f>IFERROR(VLOOKUP($B165,'⑨2.目標と成果（PR）'!$B$6:$K$85,3,FALSE),"")</f>
        <v/>
      </c>
      <c r="E165" s="934" t="s">
        <v>698</v>
      </c>
      <c r="F165" s="935" t="str">
        <f>IFERROR(VLOOKUP($B165,'⑨2.目標と成果（PR）'!$B$6:$K$85,6,FALSE),"")</f>
        <v/>
      </c>
      <c r="G165" s="935" t="str">
        <f>IFERROR(VLOOKUP($B165,'⑨2.目標と成果（PR）'!$B$6:$K$85,7,FALSE),"")</f>
        <v/>
      </c>
      <c r="H165" s="936" t="str">
        <f t="shared" si="9"/>
        <v/>
      </c>
      <c r="I165" s="937" t="str">
        <f>IFERROR(VLOOKUP($B165,'⑨2.目標と成果（PR）'!$B$6:$K$85,8,FALSE),"")</f>
        <v/>
      </c>
      <c r="J165" s="937" t="str">
        <f>IFERROR(VLOOKUP($B165,'⑨2.目標と成果（PR）'!$B$6:$K$85,9,FALSE),"")</f>
        <v/>
      </c>
      <c r="K165" s="936" t="str">
        <f t="shared" si="10"/>
        <v/>
      </c>
      <c r="L165" s="937" t="str">
        <f>IFERROR(VLOOKUP($B165,'⑨2.目標と成果（PR）'!$B$6:$K$85,10,FALSE),"")</f>
        <v/>
      </c>
      <c r="M165" s="937" t="str">
        <f>IFERROR(VLOOKUP($B165,'⑨2.目標と成果（PR）'!$B$6:$K$85,11,FALSE),"")</f>
        <v/>
      </c>
      <c r="N165" s="936" t="str">
        <f t="shared" si="11"/>
        <v/>
      </c>
      <c r="O165" s="923"/>
      <c r="P165" s="924"/>
      <c r="W165" s="545"/>
    </row>
    <row r="166" spans="2:25" ht="45" hidden="1" customHeight="1">
      <c r="B166" s="1019" t="s">
        <v>698</v>
      </c>
      <c r="C166" s="1020" t="str">
        <f>IFERROR(VLOOKUP($B166,'⑨2.目標と成果（PR）'!$B$6:$K$85,2,FALSE),"")</f>
        <v/>
      </c>
      <c r="D166" s="928" t="str">
        <f>IFERROR(VLOOKUP($B166,'⑨2.目標と成果（PR）'!$B$6:$K$85,3,FALSE),"")</f>
        <v/>
      </c>
      <c r="E166" s="928" t="s">
        <v>698</v>
      </c>
      <c r="F166" s="929" t="str">
        <f>IFERROR(VLOOKUP($B166,'⑨2.目標と成果（PR）'!$B$6:$K$85,6,FALSE),"")</f>
        <v/>
      </c>
      <c r="G166" s="929" t="str">
        <f>IFERROR(VLOOKUP($B166,'⑨2.目標と成果（PR）'!$B$6:$K$85,7,FALSE),"")</f>
        <v/>
      </c>
      <c r="H166" s="930" t="str">
        <f t="shared" si="9"/>
        <v/>
      </c>
      <c r="I166" s="931" t="str">
        <f>IFERROR(VLOOKUP($B166,'⑨2.目標と成果（PR）'!$B$6:$K$85,8,FALSE),"")</f>
        <v/>
      </c>
      <c r="J166" s="931" t="str">
        <f>IFERROR(VLOOKUP($B166,'⑨2.目標と成果（PR）'!$B$6:$K$85,9,FALSE),"")</f>
        <v/>
      </c>
      <c r="K166" s="930" t="str">
        <f t="shared" si="10"/>
        <v/>
      </c>
      <c r="L166" s="931" t="str">
        <f>IFERROR(VLOOKUP($B166,'⑨2.目標と成果（PR）'!$B$6:$K$85,10,FALSE),"")</f>
        <v/>
      </c>
      <c r="M166" s="931" t="str">
        <f>IFERROR(VLOOKUP($B166,'⑨2.目標と成果（PR）'!$B$6:$K$85,11,FALSE),"")</f>
        <v/>
      </c>
      <c r="N166" s="930" t="str">
        <f t="shared" si="11"/>
        <v/>
      </c>
      <c r="O166" s="921"/>
      <c r="P166" s="922"/>
      <c r="W166" s="545"/>
    </row>
    <row r="167" spans="2:25" ht="45" hidden="1" customHeight="1">
      <c r="B167" s="1019" t="s">
        <v>698</v>
      </c>
      <c r="C167" s="1020" t="str">
        <f>IFERROR(VLOOKUP($B167,'⑨2.目標と成果（PR）'!$B$6:$K$85,2,FALSE),"")</f>
        <v/>
      </c>
      <c r="D167" s="928" t="str">
        <f>IFERROR(VLOOKUP($B167,'⑨2.目標と成果（PR）'!$B$6:$K$85,3,FALSE),"")</f>
        <v/>
      </c>
      <c r="E167" s="928" t="s">
        <v>698</v>
      </c>
      <c r="F167" s="932" t="str">
        <f>IFERROR(VLOOKUP($B167,'⑨2.目標と成果（PR）'!$B$6:$K$85,6,FALSE),"")</f>
        <v/>
      </c>
      <c r="G167" s="932" t="str">
        <f>IFERROR(VLOOKUP($B167,'⑨2.目標と成果（PR）'!$B$6:$K$85,7,FALSE),"")</f>
        <v/>
      </c>
      <c r="H167" s="933" t="str">
        <f t="shared" si="9"/>
        <v/>
      </c>
      <c r="I167" s="338" t="str">
        <f>IFERROR(VLOOKUP($B167,'⑨2.目標と成果（PR）'!$B$6:$K$85,8,FALSE),"")</f>
        <v/>
      </c>
      <c r="J167" s="338" t="str">
        <f>IFERROR(VLOOKUP($B167,'⑨2.目標と成果（PR）'!$B$6:$K$85,9,FALSE),"")</f>
        <v/>
      </c>
      <c r="K167" s="933" t="str">
        <f t="shared" si="10"/>
        <v/>
      </c>
      <c r="L167" s="338" t="str">
        <f>IFERROR(VLOOKUP($B167,'⑨2.目標と成果（PR）'!$B$6:$K$85,10,FALSE),"")</f>
        <v/>
      </c>
      <c r="M167" s="338" t="str">
        <f>IFERROR(VLOOKUP($B167,'⑨2.目標と成果（PR）'!$B$6:$K$85,11,FALSE),"")</f>
        <v/>
      </c>
      <c r="N167" s="933" t="str">
        <f t="shared" si="11"/>
        <v/>
      </c>
      <c r="O167" s="921"/>
      <c r="P167" s="922"/>
      <c r="W167" s="545"/>
    </row>
    <row r="168" spans="2:25" ht="45" hidden="1" customHeight="1">
      <c r="B168" s="1019" t="s">
        <v>698</v>
      </c>
      <c r="C168" s="1020" t="str">
        <f>IFERROR(VLOOKUP($B168,'⑨2.目標と成果（PR）'!$B$6:$K$85,2,FALSE),"")</f>
        <v/>
      </c>
      <c r="D168" s="928" t="str">
        <f>IFERROR(VLOOKUP($B168,'⑨2.目標と成果（PR）'!$B$6:$K$85,3,FALSE),"")</f>
        <v/>
      </c>
      <c r="E168" s="928" t="s">
        <v>698</v>
      </c>
      <c r="F168" s="932" t="str">
        <f>IFERROR(VLOOKUP($B168,'⑨2.目標と成果（PR）'!$B$6:$K$85,6,FALSE),"")</f>
        <v/>
      </c>
      <c r="G168" s="932" t="str">
        <f>IFERROR(VLOOKUP($B168,'⑨2.目標と成果（PR）'!$B$6:$K$85,7,FALSE),"")</f>
        <v/>
      </c>
      <c r="H168" s="933" t="str">
        <f t="shared" si="9"/>
        <v/>
      </c>
      <c r="I168" s="338" t="str">
        <f>IFERROR(VLOOKUP($B168,'⑨2.目標と成果（PR）'!$B$6:$K$85,8,FALSE),"")</f>
        <v/>
      </c>
      <c r="J168" s="338" t="str">
        <f>IFERROR(VLOOKUP($B168,'⑨2.目標と成果（PR）'!$B$6:$K$85,9,FALSE),"")</f>
        <v/>
      </c>
      <c r="K168" s="933" t="str">
        <f t="shared" si="10"/>
        <v/>
      </c>
      <c r="L168" s="338" t="str">
        <f>IFERROR(VLOOKUP($B168,'⑨2.目標と成果（PR）'!$B$6:$K$85,10,FALSE),"")</f>
        <v/>
      </c>
      <c r="M168" s="338" t="str">
        <f>IFERROR(VLOOKUP($B168,'⑨2.目標と成果（PR）'!$B$6:$K$85,11,FALSE),"")</f>
        <v/>
      </c>
      <c r="N168" s="933" t="str">
        <f t="shared" si="11"/>
        <v/>
      </c>
      <c r="O168" s="921"/>
      <c r="P168" s="922"/>
      <c r="W168" s="545"/>
    </row>
    <row r="169" spans="2:25" ht="45" hidden="1" customHeight="1">
      <c r="B169" s="1019" t="s">
        <v>698</v>
      </c>
      <c r="C169" s="1020" t="str">
        <f>IFERROR(VLOOKUP($B169,'⑨2.目標と成果（PR）'!$B$6:$K$85,2,FALSE),"")</f>
        <v/>
      </c>
      <c r="D169" s="928" t="str">
        <f>IFERROR(VLOOKUP($B169,'⑨2.目標と成果（PR）'!$B$6:$K$85,3,FALSE),"")</f>
        <v/>
      </c>
      <c r="E169" s="928" t="s">
        <v>698</v>
      </c>
      <c r="F169" s="932" t="str">
        <f>IFERROR(VLOOKUP($B169,'⑨2.目標と成果（PR）'!$B$6:$K$85,6,FALSE),"")</f>
        <v/>
      </c>
      <c r="G169" s="932" t="str">
        <f>IFERROR(VLOOKUP($B169,'⑨2.目標と成果（PR）'!$B$6:$K$85,7,FALSE),"")</f>
        <v/>
      </c>
      <c r="H169" s="933" t="str">
        <f t="shared" si="9"/>
        <v/>
      </c>
      <c r="I169" s="338" t="str">
        <f>IFERROR(VLOOKUP($B169,'⑨2.目標と成果（PR）'!$B$6:$K$85,8,FALSE),"")</f>
        <v/>
      </c>
      <c r="J169" s="338" t="str">
        <f>IFERROR(VLOOKUP($B169,'⑨2.目標と成果（PR）'!$B$6:$K$85,9,FALSE),"")</f>
        <v/>
      </c>
      <c r="K169" s="933" t="str">
        <f t="shared" si="10"/>
        <v/>
      </c>
      <c r="L169" s="338" t="str">
        <f>IFERROR(VLOOKUP($B169,'⑨2.目標と成果（PR）'!$B$6:$K$85,10,FALSE),"")</f>
        <v/>
      </c>
      <c r="M169" s="338" t="str">
        <f>IFERROR(VLOOKUP($B169,'⑨2.目標と成果（PR）'!$B$6:$K$85,11,FALSE),"")</f>
        <v/>
      </c>
      <c r="N169" s="933" t="str">
        <f t="shared" si="11"/>
        <v/>
      </c>
      <c r="O169" s="921"/>
      <c r="P169" s="922"/>
      <c r="W169" s="545"/>
      <c r="Y169" s="322"/>
    </row>
    <row r="170" spans="2:25" ht="45" hidden="1" customHeight="1">
      <c r="B170" s="1019" t="s">
        <v>698</v>
      </c>
      <c r="C170" s="1020" t="str">
        <f>IFERROR(VLOOKUP($B170,'⑨2.目標と成果（PR）'!$B$6:$K$85,2,FALSE),"")</f>
        <v/>
      </c>
      <c r="D170" s="928" t="str">
        <f>IFERROR(VLOOKUP($B170,'⑨2.目標と成果（PR）'!$B$6:$K$85,3,FALSE),"")</f>
        <v/>
      </c>
      <c r="E170" s="928" t="s">
        <v>698</v>
      </c>
      <c r="F170" s="932" t="str">
        <f>IFERROR(VLOOKUP($B170,'⑨2.目標と成果（PR）'!$B$6:$K$85,6,FALSE),"")</f>
        <v/>
      </c>
      <c r="G170" s="932" t="str">
        <f>IFERROR(VLOOKUP($B170,'⑨2.目標と成果（PR）'!$B$6:$K$85,7,FALSE),"")</f>
        <v/>
      </c>
      <c r="H170" s="933" t="str">
        <f t="shared" si="9"/>
        <v/>
      </c>
      <c r="I170" s="338" t="str">
        <f>IFERROR(VLOOKUP($B170,'⑨2.目標と成果（PR）'!$B$6:$K$85,8,FALSE),"")</f>
        <v/>
      </c>
      <c r="J170" s="338" t="str">
        <f>IFERROR(VLOOKUP($B170,'⑨2.目標と成果（PR）'!$B$6:$K$85,9,FALSE),"")</f>
        <v/>
      </c>
      <c r="K170" s="933" t="str">
        <f t="shared" si="10"/>
        <v/>
      </c>
      <c r="L170" s="338" t="str">
        <f>IFERROR(VLOOKUP($B170,'⑨2.目標と成果（PR）'!$B$6:$K$85,10,FALSE),"")</f>
        <v/>
      </c>
      <c r="M170" s="338" t="str">
        <f>IFERROR(VLOOKUP($B170,'⑨2.目標と成果（PR）'!$B$6:$K$85,11,FALSE),"")</f>
        <v/>
      </c>
      <c r="N170" s="933" t="str">
        <f t="shared" si="11"/>
        <v/>
      </c>
      <c r="O170" s="921"/>
      <c r="P170" s="922"/>
      <c r="W170" s="545"/>
    </row>
    <row r="171" spans="2:25" ht="45" hidden="1" customHeight="1">
      <c r="B171" s="1019" t="s">
        <v>698</v>
      </c>
      <c r="C171" s="1020" t="str">
        <f>IFERROR(VLOOKUP($B171,'⑨2.目標と成果（PR）'!$B$6:$K$85,2,FALSE),"")</f>
        <v/>
      </c>
      <c r="D171" s="928" t="str">
        <f>IFERROR(VLOOKUP($B171,'⑨2.目標と成果（PR）'!$B$6:$K$85,3,FALSE),"")</f>
        <v/>
      </c>
      <c r="E171" s="928" t="s">
        <v>698</v>
      </c>
      <c r="F171" s="932" t="str">
        <f>IFERROR(VLOOKUP($B171,'⑨2.目標と成果（PR）'!$B$6:$K$85,6,FALSE),"")</f>
        <v/>
      </c>
      <c r="G171" s="932" t="str">
        <f>IFERROR(VLOOKUP($B171,'⑨2.目標と成果（PR）'!$B$6:$K$85,7,FALSE),"")</f>
        <v/>
      </c>
      <c r="H171" s="933" t="str">
        <f t="shared" si="9"/>
        <v/>
      </c>
      <c r="I171" s="338" t="str">
        <f>IFERROR(VLOOKUP($B171,'⑨2.目標と成果（PR）'!$B$6:$K$85,8,FALSE),"")</f>
        <v/>
      </c>
      <c r="J171" s="338" t="str">
        <f>IFERROR(VLOOKUP($B171,'⑨2.目標と成果（PR）'!$B$6:$K$85,9,FALSE),"")</f>
        <v/>
      </c>
      <c r="K171" s="933" t="str">
        <f t="shared" si="10"/>
        <v/>
      </c>
      <c r="L171" s="338" t="str">
        <f>IFERROR(VLOOKUP($B171,'⑨2.目標と成果（PR）'!$B$6:$K$85,10,FALSE),"")</f>
        <v/>
      </c>
      <c r="M171" s="338" t="str">
        <f>IFERROR(VLOOKUP($B171,'⑨2.目標と成果（PR）'!$B$6:$K$85,11,FALSE),"")</f>
        <v/>
      </c>
      <c r="N171" s="933" t="str">
        <f t="shared" si="11"/>
        <v/>
      </c>
      <c r="O171" s="921"/>
      <c r="P171" s="922"/>
      <c r="W171" s="545"/>
    </row>
    <row r="172" spans="2:25" ht="45" hidden="1" customHeight="1">
      <c r="B172" s="1019" t="s">
        <v>698</v>
      </c>
      <c r="C172" s="1020" t="str">
        <f>IFERROR(VLOOKUP($B172,'⑨2.目標と成果（PR）'!$B$6:$K$85,2,FALSE),"")</f>
        <v/>
      </c>
      <c r="D172" s="928" t="str">
        <f>IFERROR(VLOOKUP($B172,'⑨2.目標と成果（PR）'!$B$6:$K$85,3,FALSE),"")</f>
        <v/>
      </c>
      <c r="E172" s="928" t="s">
        <v>698</v>
      </c>
      <c r="F172" s="932" t="str">
        <f>IFERROR(VLOOKUP($B172,'⑨2.目標と成果（PR）'!$B$6:$K$85,6,FALSE),"")</f>
        <v/>
      </c>
      <c r="G172" s="932" t="str">
        <f>IFERROR(VLOOKUP($B172,'⑨2.目標と成果（PR）'!$B$6:$K$85,7,FALSE),"")</f>
        <v/>
      </c>
      <c r="H172" s="933" t="str">
        <f t="shared" si="9"/>
        <v/>
      </c>
      <c r="I172" s="338" t="str">
        <f>IFERROR(VLOOKUP($B172,'⑨2.目標と成果（PR）'!$B$6:$K$85,8,FALSE),"")</f>
        <v/>
      </c>
      <c r="J172" s="338" t="str">
        <f>IFERROR(VLOOKUP($B172,'⑨2.目標と成果（PR）'!$B$6:$K$85,9,FALSE),"")</f>
        <v/>
      </c>
      <c r="K172" s="933" t="str">
        <f t="shared" si="10"/>
        <v/>
      </c>
      <c r="L172" s="338" t="str">
        <f>IFERROR(VLOOKUP($B172,'⑨2.目標と成果（PR）'!$B$6:$K$85,10,FALSE),"")</f>
        <v/>
      </c>
      <c r="M172" s="338" t="str">
        <f>IFERROR(VLOOKUP($B172,'⑨2.目標と成果（PR）'!$B$6:$K$85,11,FALSE),"")</f>
        <v/>
      </c>
      <c r="N172" s="933" t="str">
        <f t="shared" si="11"/>
        <v/>
      </c>
      <c r="O172" s="921"/>
      <c r="P172" s="922"/>
      <c r="W172" s="545"/>
    </row>
    <row r="173" spans="2:25" ht="45" hidden="1" customHeight="1">
      <c r="B173" s="1019" t="s">
        <v>698</v>
      </c>
      <c r="C173" s="1020" t="str">
        <f>IFERROR(VLOOKUP($B173,'⑨2.目標と成果（PR）'!$B$6:$K$85,2,FALSE),"")</f>
        <v/>
      </c>
      <c r="D173" s="928" t="str">
        <f>IFERROR(VLOOKUP($B173,'⑨2.目標と成果（PR）'!$B$6:$K$85,3,FALSE),"")</f>
        <v/>
      </c>
      <c r="E173" s="928" t="s">
        <v>698</v>
      </c>
      <c r="F173" s="932" t="str">
        <f>IFERROR(VLOOKUP($B173,'⑨2.目標と成果（PR）'!$B$6:$K$85,6,FALSE),"")</f>
        <v/>
      </c>
      <c r="G173" s="932" t="str">
        <f>IFERROR(VLOOKUP($B173,'⑨2.目標と成果（PR）'!$B$6:$K$85,7,FALSE),"")</f>
        <v/>
      </c>
      <c r="H173" s="933" t="str">
        <f t="shared" si="9"/>
        <v/>
      </c>
      <c r="I173" s="338" t="str">
        <f>IFERROR(VLOOKUP($B173,'⑨2.目標と成果（PR）'!$B$6:$K$85,8,FALSE),"")</f>
        <v/>
      </c>
      <c r="J173" s="338" t="str">
        <f>IFERROR(VLOOKUP($B173,'⑨2.目標と成果（PR）'!$B$6:$K$85,9,FALSE),"")</f>
        <v/>
      </c>
      <c r="K173" s="933" t="str">
        <f t="shared" si="10"/>
        <v/>
      </c>
      <c r="L173" s="338" t="str">
        <f>IFERROR(VLOOKUP($B173,'⑨2.目標と成果（PR）'!$B$6:$K$85,10,FALSE),"")</f>
        <v/>
      </c>
      <c r="M173" s="338" t="str">
        <f>IFERROR(VLOOKUP($B173,'⑨2.目標と成果（PR）'!$B$6:$K$85,11,FALSE),"")</f>
        <v/>
      </c>
      <c r="N173" s="933" t="str">
        <f t="shared" si="11"/>
        <v/>
      </c>
      <c r="O173" s="921"/>
      <c r="P173" s="922"/>
      <c r="W173" s="545"/>
    </row>
    <row r="174" spans="2:25" ht="45" hidden="1" customHeight="1">
      <c r="B174" s="1019" t="s">
        <v>698</v>
      </c>
      <c r="C174" s="1020" t="str">
        <f>IFERROR(VLOOKUP($B174,'⑨2.目標と成果（PR）'!$B$6:$K$85,2,FALSE),"")</f>
        <v/>
      </c>
      <c r="D174" s="928" t="str">
        <f>IFERROR(VLOOKUP($B174,'⑨2.目標と成果（PR）'!$B$6:$K$85,3,FALSE),"")</f>
        <v/>
      </c>
      <c r="E174" s="928" t="s">
        <v>698</v>
      </c>
      <c r="F174" s="932" t="str">
        <f>IFERROR(VLOOKUP($B174,'⑨2.目標と成果（PR）'!$B$6:$K$85,6,FALSE),"")</f>
        <v/>
      </c>
      <c r="G174" s="932" t="str">
        <f>IFERROR(VLOOKUP($B174,'⑨2.目標と成果（PR）'!$B$6:$K$85,7,FALSE),"")</f>
        <v/>
      </c>
      <c r="H174" s="933" t="str">
        <f t="shared" si="9"/>
        <v/>
      </c>
      <c r="I174" s="338" t="str">
        <f>IFERROR(VLOOKUP($B174,'⑨2.目標と成果（PR）'!$B$6:$K$85,8,FALSE),"")</f>
        <v/>
      </c>
      <c r="J174" s="338" t="str">
        <f>IFERROR(VLOOKUP($B174,'⑨2.目標と成果（PR）'!$B$6:$K$85,9,FALSE),"")</f>
        <v/>
      </c>
      <c r="K174" s="933" t="str">
        <f t="shared" si="10"/>
        <v/>
      </c>
      <c r="L174" s="338" t="str">
        <f>IFERROR(VLOOKUP($B174,'⑨2.目標と成果（PR）'!$B$6:$K$85,10,FALSE),"")</f>
        <v/>
      </c>
      <c r="M174" s="338" t="str">
        <f>IFERROR(VLOOKUP($B174,'⑨2.目標と成果（PR）'!$B$6:$K$85,11,FALSE),"")</f>
        <v/>
      </c>
      <c r="N174" s="933" t="str">
        <f t="shared" si="11"/>
        <v/>
      </c>
      <c r="O174" s="921"/>
      <c r="P174" s="922"/>
      <c r="W174" s="545"/>
    </row>
    <row r="175" spans="2:25" ht="45" hidden="1" customHeight="1" thickBot="1">
      <c r="B175" s="1022" t="s">
        <v>698</v>
      </c>
      <c r="C175" s="1021" t="str">
        <f>IFERROR(VLOOKUP($B175,'⑨2.目標と成果（PR）'!$B$6:$K$85,2,FALSE),"")</f>
        <v/>
      </c>
      <c r="D175" s="934" t="str">
        <f>IFERROR(VLOOKUP($B175,'⑨2.目標と成果（PR）'!$B$6:$K$85,3,FALSE),"")</f>
        <v/>
      </c>
      <c r="E175" s="934" t="s">
        <v>698</v>
      </c>
      <c r="F175" s="935" t="str">
        <f>IFERROR(VLOOKUP($B175,'⑨2.目標と成果（PR）'!$B$6:$K$85,6,FALSE),"")</f>
        <v/>
      </c>
      <c r="G175" s="935" t="str">
        <f>IFERROR(VLOOKUP($B175,'⑨2.目標と成果（PR）'!$B$6:$K$85,7,FALSE),"")</f>
        <v/>
      </c>
      <c r="H175" s="936" t="str">
        <f t="shared" si="9"/>
        <v/>
      </c>
      <c r="I175" s="937" t="str">
        <f>IFERROR(VLOOKUP($B175,'⑨2.目標と成果（PR）'!$B$6:$K$85,8,FALSE),"")</f>
        <v/>
      </c>
      <c r="J175" s="937" t="str">
        <f>IFERROR(VLOOKUP($B175,'⑨2.目標と成果（PR）'!$B$6:$K$85,9,FALSE),"")</f>
        <v/>
      </c>
      <c r="K175" s="936" t="str">
        <f t="shared" si="10"/>
        <v/>
      </c>
      <c r="L175" s="937" t="str">
        <f>IFERROR(VLOOKUP($B175,'⑨2.目標と成果（PR）'!$B$6:$K$85,10,FALSE),"")</f>
        <v/>
      </c>
      <c r="M175" s="937" t="str">
        <f>IFERROR(VLOOKUP($B175,'⑨2.目標と成果（PR）'!$B$6:$K$85,11,FALSE),"")</f>
        <v/>
      </c>
      <c r="N175" s="936" t="str">
        <f t="shared" si="11"/>
        <v/>
      </c>
      <c r="O175" s="923"/>
      <c r="P175" s="924"/>
      <c r="W175" s="545"/>
      <c r="Y175" s="322"/>
    </row>
    <row r="176" spans="2:25" ht="45" hidden="1" customHeight="1">
      <c r="B176" s="1019" t="s">
        <v>698</v>
      </c>
      <c r="C176" s="1023" t="str">
        <f>IFERROR(VLOOKUP($B176,'⑨2.目標と成果（PR）'!$B$6:$K$85,2,FALSE),"")</f>
        <v/>
      </c>
      <c r="D176" s="938" t="str">
        <f>IFERROR(VLOOKUP($B176,'⑨2.目標と成果（PR）'!$B$6:$K$85,3,FALSE),"")</f>
        <v/>
      </c>
      <c r="E176" s="938" t="s">
        <v>698</v>
      </c>
      <c r="F176" s="929" t="str">
        <f>IFERROR(VLOOKUP($B176,'⑨2.目標と成果（PR）'!$B$6:$K$85,6,FALSE),"")</f>
        <v/>
      </c>
      <c r="G176" s="929" t="str">
        <f>IFERROR(VLOOKUP($B176,'⑨2.目標と成果（PR）'!$B$6:$K$85,7,FALSE),"")</f>
        <v/>
      </c>
      <c r="H176" s="930" t="str">
        <f t="shared" si="9"/>
        <v/>
      </c>
      <c r="I176" s="931" t="str">
        <f>IFERROR(VLOOKUP($B176,'⑨2.目標と成果（PR）'!$B$6:$K$85,8,FALSE),"")</f>
        <v/>
      </c>
      <c r="J176" s="931" t="str">
        <f>IFERROR(VLOOKUP($B176,'⑨2.目標と成果（PR）'!$B$6:$K$85,9,FALSE),"")</f>
        <v/>
      </c>
      <c r="K176" s="930" t="str">
        <f t="shared" si="10"/>
        <v/>
      </c>
      <c r="L176" s="931" t="str">
        <f>IFERROR(VLOOKUP($B176,'⑨2.目標と成果（PR）'!$B$6:$K$85,10,FALSE),"")</f>
        <v/>
      </c>
      <c r="M176" s="931" t="str">
        <f>IFERROR(VLOOKUP($B176,'⑨2.目標と成果（PR）'!$B$6:$K$85,11,FALSE),"")</f>
        <v/>
      </c>
      <c r="N176" s="930" t="str">
        <f t="shared" si="11"/>
        <v/>
      </c>
      <c r="O176" s="921"/>
      <c r="P176" s="922"/>
      <c r="W176" s="545"/>
    </row>
    <row r="177" spans="1:25" ht="45" hidden="1" customHeight="1">
      <c r="B177" s="1019" t="s">
        <v>698</v>
      </c>
      <c r="C177" s="1020" t="str">
        <f>IFERROR(VLOOKUP($B177,'⑨2.目標と成果（PR）'!$B$6:$K$85,2,FALSE),"")</f>
        <v/>
      </c>
      <c r="D177" s="928" t="str">
        <f>IFERROR(VLOOKUP($B177,'⑨2.目標と成果（PR）'!$B$6:$K$85,3,FALSE),"")</f>
        <v/>
      </c>
      <c r="E177" s="928" t="s">
        <v>698</v>
      </c>
      <c r="F177" s="932" t="str">
        <f>IFERROR(VLOOKUP($B177,'⑨2.目標と成果（PR）'!$B$6:$K$85,6,FALSE),"")</f>
        <v/>
      </c>
      <c r="G177" s="932" t="str">
        <f>IFERROR(VLOOKUP($B177,'⑨2.目標と成果（PR）'!$B$6:$K$85,7,FALSE),"")</f>
        <v/>
      </c>
      <c r="H177" s="933" t="str">
        <f t="shared" si="9"/>
        <v/>
      </c>
      <c r="I177" s="338" t="str">
        <f>IFERROR(VLOOKUP($B177,'⑨2.目標と成果（PR）'!$B$6:$K$85,8,FALSE),"")</f>
        <v/>
      </c>
      <c r="J177" s="338" t="str">
        <f>IFERROR(VLOOKUP($B177,'⑨2.目標と成果（PR）'!$B$6:$K$85,9,FALSE),"")</f>
        <v/>
      </c>
      <c r="K177" s="933" t="str">
        <f t="shared" si="10"/>
        <v/>
      </c>
      <c r="L177" s="338" t="str">
        <f>IFERROR(VLOOKUP($B177,'⑨2.目標と成果（PR）'!$B$6:$K$85,10,FALSE),"")</f>
        <v/>
      </c>
      <c r="M177" s="338" t="str">
        <f>IFERROR(VLOOKUP($B177,'⑨2.目標と成果（PR）'!$B$6:$K$85,11,FALSE),"")</f>
        <v/>
      </c>
      <c r="N177" s="933" t="str">
        <f t="shared" si="11"/>
        <v/>
      </c>
      <c r="O177" s="921"/>
      <c r="P177" s="922"/>
      <c r="W177" s="545"/>
      <c r="Y177" s="322"/>
    </row>
    <row r="178" spans="1:25" ht="45" hidden="1" customHeight="1">
      <c r="B178" s="1019" t="s">
        <v>698</v>
      </c>
      <c r="C178" s="1020" t="str">
        <f>IFERROR(VLOOKUP($B178,'⑨2.目標と成果（PR）'!$B$6:$K$85,2,FALSE),"")</f>
        <v/>
      </c>
      <c r="D178" s="928" t="str">
        <f>IFERROR(VLOOKUP($B178,'⑨2.目標と成果（PR）'!$B$6:$K$85,3,FALSE),"")</f>
        <v/>
      </c>
      <c r="E178" s="928" t="s">
        <v>698</v>
      </c>
      <c r="F178" s="932" t="str">
        <f>IFERROR(VLOOKUP($B178,'⑨2.目標と成果（PR）'!$B$6:$K$85,6,FALSE),"")</f>
        <v/>
      </c>
      <c r="G178" s="932" t="str">
        <f>IFERROR(VLOOKUP($B178,'⑨2.目標と成果（PR）'!$B$6:$K$85,7,FALSE),"")</f>
        <v/>
      </c>
      <c r="H178" s="933" t="str">
        <f t="shared" si="9"/>
        <v/>
      </c>
      <c r="I178" s="338" t="str">
        <f>IFERROR(VLOOKUP($B178,'⑨2.目標と成果（PR）'!$B$6:$K$85,8,FALSE),"")</f>
        <v/>
      </c>
      <c r="J178" s="338" t="str">
        <f>IFERROR(VLOOKUP($B178,'⑨2.目標と成果（PR）'!$B$6:$K$85,9,FALSE),"")</f>
        <v/>
      </c>
      <c r="K178" s="933" t="str">
        <f t="shared" si="10"/>
        <v/>
      </c>
      <c r="L178" s="338" t="str">
        <f>IFERROR(VLOOKUP($B178,'⑨2.目標と成果（PR）'!$B$6:$K$85,10,FALSE),"")</f>
        <v/>
      </c>
      <c r="M178" s="338" t="str">
        <f>IFERROR(VLOOKUP($B178,'⑨2.目標と成果（PR）'!$B$6:$K$85,11,FALSE),"")</f>
        <v/>
      </c>
      <c r="N178" s="933" t="str">
        <f t="shared" si="11"/>
        <v/>
      </c>
      <c r="O178" s="921"/>
      <c r="P178" s="922"/>
      <c r="W178" s="545"/>
      <c r="Y178" s="322"/>
    </row>
    <row r="179" spans="1:25" ht="45" hidden="1" customHeight="1">
      <c r="B179" s="1019" t="s">
        <v>698</v>
      </c>
      <c r="C179" s="1020" t="str">
        <f>IFERROR(VLOOKUP($B179,'⑨2.目標と成果（PR）'!$B$6:$K$85,2,FALSE),"")</f>
        <v/>
      </c>
      <c r="D179" s="928" t="str">
        <f>IFERROR(VLOOKUP($B179,'⑨2.目標と成果（PR）'!$B$6:$K$85,3,FALSE),"")</f>
        <v/>
      </c>
      <c r="E179" s="928" t="s">
        <v>698</v>
      </c>
      <c r="F179" s="932" t="str">
        <f>IFERROR(VLOOKUP($B179,'⑨2.目標と成果（PR）'!$B$6:$K$85,6,FALSE),"")</f>
        <v/>
      </c>
      <c r="G179" s="932" t="str">
        <f>IFERROR(VLOOKUP($B179,'⑨2.目標と成果（PR）'!$B$6:$K$85,7,FALSE),"")</f>
        <v/>
      </c>
      <c r="H179" s="933" t="str">
        <f t="shared" si="9"/>
        <v/>
      </c>
      <c r="I179" s="338" t="str">
        <f>IFERROR(VLOOKUP($B179,'⑨2.目標と成果（PR）'!$B$6:$K$85,8,FALSE),"")</f>
        <v/>
      </c>
      <c r="J179" s="338" t="str">
        <f>IFERROR(VLOOKUP($B179,'⑨2.目標と成果（PR）'!$B$6:$K$85,9,FALSE),"")</f>
        <v/>
      </c>
      <c r="K179" s="933" t="str">
        <f t="shared" si="10"/>
        <v/>
      </c>
      <c r="L179" s="338" t="str">
        <f>IFERROR(VLOOKUP($B179,'⑨2.目標と成果（PR）'!$B$6:$K$85,10,FALSE),"")</f>
        <v/>
      </c>
      <c r="M179" s="338" t="str">
        <f>IFERROR(VLOOKUP($B179,'⑨2.目標と成果（PR）'!$B$6:$K$85,11,FALSE),"")</f>
        <v/>
      </c>
      <c r="N179" s="933" t="str">
        <f t="shared" si="11"/>
        <v/>
      </c>
      <c r="O179" s="921"/>
      <c r="P179" s="922"/>
      <c r="W179" s="545"/>
    </row>
    <row r="180" spans="1:25" ht="45" hidden="1" customHeight="1">
      <c r="B180" s="1019" t="s">
        <v>698</v>
      </c>
      <c r="C180" s="1020" t="str">
        <f>IFERROR(VLOOKUP($B180,'⑨2.目標と成果（PR）'!$B$6:$K$85,2,FALSE),"")</f>
        <v/>
      </c>
      <c r="D180" s="928" t="str">
        <f>IFERROR(VLOOKUP($B180,'⑨2.目標と成果（PR）'!$B$6:$K$85,3,FALSE),"")</f>
        <v/>
      </c>
      <c r="E180" s="928" t="s">
        <v>698</v>
      </c>
      <c r="F180" s="932" t="str">
        <f>IFERROR(VLOOKUP($B180,'⑨2.目標と成果（PR）'!$B$6:$K$85,6,FALSE),"")</f>
        <v/>
      </c>
      <c r="G180" s="932" t="str">
        <f>IFERROR(VLOOKUP($B180,'⑨2.目標と成果（PR）'!$B$6:$K$85,7,FALSE),"")</f>
        <v/>
      </c>
      <c r="H180" s="933" t="str">
        <f t="shared" si="9"/>
        <v/>
      </c>
      <c r="I180" s="338" t="str">
        <f>IFERROR(VLOOKUP($B180,'⑨2.目標と成果（PR）'!$B$6:$K$85,8,FALSE),"")</f>
        <v/>
      </c>
      <c r="J180" s="338" t="str">
        <f>IFERROR(VLOOKUP($B180,'⑨2.目標と成果（PR）'!$B$6:$K$85,9,FALSE),"")</f>
        <v/>
      </c>
      <c r="K180" s="933" t="str">
        <f t="shared" si="10"/>
        <v/>
      </c>
      <c r="L180" s="338" t="str">
        <f>IFERROR(VLOOKUP($B180,'⑨2.目標と成果（PR）'!$B$6:$K$85,10,FALSE),"")</f>
        <v/>
      </c>
      <c r="M180" s="338" t="str">
        <f>IFERROR(VLOOKUP($B180,'⑨2.目標と成果（PR）'!$B$6:$K$85,11,FALSE),"")</f>
        <v/>
      </c>
      <c r="N180" s="933" t="str">
        <f t="shared" si="11"/>
        <v/>
      </c>
      <c r="O180" s="921"/>
      <c r="P180" s="922"/>
      <c r="W180" s="545"/>
    </row>
    <row r="181" spans="1:25" ht="45" hidden="1" customHeight="1">
      <c r="B181" s="1019" t="s">
        <v>698</v>
      </c>
      <c r="C181" s="1020" t="str">
        <f>IFERROR(VLOOKUP($B181,'⑨2.目標と成果（PR）'!$B$6:$K$85,2,FALSE),"")</f>
        <v/>
      </c>
      <c r="D181" s="928" t="str">
        <f>IFERROR(VLOOKUP($B181,'⑨2.目標と成果（PR）'!$B$6:$K$85,3,FALSE),"")</f>
        <v/>
      </c>
      <c r="E181" s="928" t="s">
        <v>698</v>
      </c>
      <c r="F181" s="932" t="str">
        <f>IFERROR(VLOOKUP($B181,'⑨2.目標と成果（PR）'!$B$6:$K$85,6,FALSE),"")</f>
        <v/>
      </c>
      <c r="G181" s="932" t="str">
        <f>IFERROR(VLOOKUP($B181,'⑨2.目標と成果（PR）'!$B$6:$K$85,7,FALSE),"")</f>
        <v/>
      </c>
      <c r="H181" s="933" t="str">
        <f t="shared" si="9"/>
        <v/>
      </c>
      <c r="I181" s="338" t="str">
        <f>IFERROR(VLOOKUP($B181,'⑨2.目標と成果（PR）'!$B$6:$K$85,8,FALSE),"")</f>
        <v/>
      </c>
      <c r="J181" s="338" t="str">
        <f>IFERROR(VLOOKUP($B181,'⑨2.目標と成果（PR）'!$B$6:$K$85,9,FALSE),"")</f>
        <v/>
      </c>
      <c r="K181" s="933" t="str">
        <f t="shared" si="10"/>
        <v/>
      </c>
      <c r="L181" s="338" t="str">
        <f>IFERROR(VLOOKUP($B181,'⑨2.目標と成果（PR）'!$B$6:$K$85,10,FALSE),"")</f>
        <v/>
      </c>
      <c r="M181" s="338" t="str">
        <f>IFERROR(VLOOKUP($B181,'⑨2.目標と成果（PR）'!$B$6:$K$85,11,FALSE),"")</f>
        <v/>
      </c>
      <c r="N181" s="933" t="str">
        <f t="shared" si="11"/>
        <v/>
      </c>
      <c r="O181" s="921"/>
      <c r="P181" s="922"/>
      <c r="W181" s="545"/>
    </row>
    <row r="182" spans="1:25" ht="45" hidden="1" customHeight="1">
      <c r="B182" s="1019" t="s">
        <v>698</v>
      </c>
      <c r="C182" s="1020" t="str">
        <f>IFERROR(VLOOKUP($B182,'⑨2.目標と成果（PR）'!$B$6:$K$85,2,FALSE),"")</f>
        <v/>
      </c>
      <c r="D182" s="928" t="str">
        <f>IFERROR(VLOOKUP($B182,'⑨2.目標と成果（PR）'!$B$6:$K$85,3,FALSE),"")</f>
        <v/>
      </c>
      <c r="E182" s="928" t="s">
        <v>698</v>
      </c>
      <c r="F182" s="932" t="str">
        <f>IFERROR(VLOOKUP($B182,'⑨2.目標と成果（PR）'!$B$6:$K$85,6,FALSE),"")</f>
        <v/>
      </c>
      <c r="G182" s="932" t="str">
        <f>IFERROR(VLOOKUP($B182,'⑨2.目標と成果（PR）'!$B$6:$K$85,7,FALSE),"")</f>
        <v/>
      </c>
      <c r="H182" s="933" t="str">
        <f t="shared" si="9"/>
        <v/>
      </c>
      <c r="I182" s="338" t="str">
        <f>IFERROR(VLOOKUP($B182,'⑨2.目標と成果（PR）'!$B$6:$K$85,8,FALSE),"")</f>
        <v/>
      </c>
      <c r="J182" s="338" t="str">
        <f>IFERROR(VLOOKUP($B182,'⑨2.目標と成果（PR）'!$B$6:$K$85,9,FALSE),"")</f>
        <v/>
      </c>
      <c r="K182" s="933" t="str">
        <f t="shared" si="10"/>
        <v/>
      </c>
      <c r="L182" s="338" t="str">
        <f>IFERROR(VLOOKUP($B182,'⑨2.目標と成果（PR）'!$B$6:$K$85,10,FALSE),"")</f>
        <v/>
      </c>
      <c r="M182" s="338" t="str">
        <f>IFERROR(VLOOKUP($B182,'⑨2.目標と成果（PR）'!$B$6:$K$85,11,FALSE),"")</f>
        <v/>
      </c>
      <c r="N182" s="933" t="str">
        <f t="shared" si="11"/>
        <v/>
      </c>
      <c r="O182" s="921"/>
      <c r="P182" s="922"/>
      <c r="W182" s="545"/>
    </row>
    <row r="183" spans="1:25" ht="45" hidden="1" customHeight="1">
      <c r="B183" s="1019" t="s">
        <v>698</v>
      </c>
      <c r="C183" s="1020" t="str">
        <f>IFERROR(VLOOKUP($B183,'⑨2.目標と成果（PR）'!$B$6:$K$85,2,FALSE),"")</f>
        <v/>
      </c>
      <c r="D183" s="928" t="str">
        <f>IFERROR(VLOOKUP($B183,'⑨2.目標と成果（PR）'!$B$6:$K$85,3,FALSE),"")</f>
        <v/>
      </c>
      <c r="E183" s="928" t="s">
        <v>698</v>
      </c>
      <c r="F183" s="932" t="str">
        <f>IFERROR(VLOOKUP($B183,'⑨2.目標と成果（PR）'!$B$6:$K$85,6,FALSE),"")</f>
        <v/>
      </c>
      <c r="G183" s="932" t="str">
        <f>IFERROR(VLOOKUP($B183,'⑨2.目標と成果（PR）'!$B$6:$K$85,7,FALSE),"")</f>
        <v/>
      </c>
      <c r="H183" s="933" t="str">
        <f t="shared" si="9"/>
        <v/>
      </c>
      <c r="I183" s="338" t="str">
        <f>IFERROR(VLOOKUP($B183,'⑨2.目標と成果（PR）'!$B$6:$K$85,8,FALSE),"")</f>
        <v/>
      </c>
      <c r="J183" s="338" t="str">
        <f>IFERROR(VLOOKUP($B183,'⑨2.目標と成果（PR）'!$B$6:$K$85,9,FALSE),"")</f>
        <v/>
      </c>
      <c r="K183" s="933" t="str">
        <f t="shared" si="10"/>
        <v/>
      </c>
      <c r="L183" s="338" t="str">
        <f>IFERROR(VLOOKUP($B183,'⑨2.目標と成果（PR）'!$B$6:$K$85,10,FALSE),"")</f>
        <v/>
      </c>
      <c r="M183" s="338" t="str">
        <f>IFERROR(VLOOKUP($B183,'⑨2.目標と成果（PR）'!$B$6:$K$85,11,FALSE),"")</f>
        <v/>
      </c>
      <c r="N183" s="933" t="str">
        <f t="shared" si="11"/>
        <v/>
      </c>
      <c r="O183" s="921"/>
      <c r="P183" s="922"/>
      <c r="W183" s="545"/>
    </row>
    <row r="184" spans="1:25" ht="45" hidden="1" customHeight="1">
      <c r="B184" s="1019" t="s">
        <v>698</v>
      </c>
      <c r="C184" s="1020" t="str">
        <f>IFERROR(VLOOKUP($B184,'⑨2.目標と成果（PR）'!$B$6:$K$85,2,FALSE),"")</f>
        <v/>
      </c>
      <c r="D184" s="928" t="str">
        <f>IFERROR(VLOOKUP($B184,'⑨2.目標と成果（PR）'!$B$6:$K$85,3,FALSE),"")</f>
        <v/>
      </c>
      <c r="E184" s="928" t="s">
        <v>698</v>
      </c>
      <c r="F184" s="932" t="str">
        <f>IFERROR(VLOOKUP($B184,'⑨2.目標と成果（PR）'!$B$6:$K$85,6,FALSE),"")</f>
        <v/>
      </c>
      <c r="G184" s="932" t="str">
        <f>IFERROR(VLOOKUP($B184,'⑨2.目標と成果（PR）'!$B$6:$K$85,7,FALSE),"")</f>
        <v/>
      </c>
      <c r="H184" s="933" t="str">
        <f t="shared" si="9"/>
        <v/>
      </c>
      <c r="I184" s="338" t="str">
        <f>IFERROR(VLOOKUP($B184,'⑨2.目標と成果（PR）'!$B$6:$K$85,8,FALSE),"")</f>
        <v/>
      </c>
      <c r="J184" s="338" t="str">
        <f>IFERROR(VLOOKUP($B184,'⑨2.目標と成果（PR）'!$B$6:$K$85,9,FALSE),"")</f>
        <v/>
      </c>
      <c r="K184" s="933" t="str">
        <f t="shared" si="10"/>
        <v/>
      </c>
      <c r="L184" s="338" t="str">
        <f>IFERROR(VLOOKUP($B184,'⑨2.目標と成果（PR）'!$B$6:$K$85,10,FALSE),"")</f>
        <v/>
      </c>
      <c r="M184" s="338" t="str">
        <f>IFERROR(VLOOKUP($B184,'⑨2.目標と成果（PR）'!$B$6:$K$85,11,FALSE),"")</f>
        <v/>
      </c>
      <c r="N184" s="933" t="str">
        <f t="shared" si="11"/>
        <v/>
      </c>
      <c r="O184" s="921"/>
      <c r="P184" s="922"/>
      <c r="W184" s="545"/>
    </row>
    <row r="185" spans="1:25" ht="45" hidden="1" customHeight="1" thickBot="1">
      <c r="A185" s="138"/>
      <c r="B185" s="1022" t="s">
        <v>698</v>
      </c>
      <c r="C185" s="1021" t="str">
        <f>IFERROR(VLOOKUP($B185,'⑨2.目標と成果（PR）'!$B$6:$K$85,2,FALSE),"")</f>
        <v/>
      </c>
      <c r="D185" s="934" t="str">
        <f>IFERROR(VLOOKUP($B185,'⑨2.目標と成果（PR）'!$B$6:$K$85,3,FALSE),"")</f>
        <v/>
      </c>
      <c r="E185" s="934" t="s">
        <v>698</v>
      </c>
      <c r="F185" s="935" t="str">
        <f>IFERROR(VLOOKUP($B185,'⑨2.目標と成果（PR）'!$B$6:$K$85,6,FALSE),"")</f>
        <v/>
      </c>
      <c r="G185" s="935" t="str">
        <f>IFERROR(VLOOKUP($B185,'⑨2.目標と成果（PR）'!$B$6:$K$85,7,FALSE),"")</f>
        <v/>
      </c>
      <c r="H185" s="936" t="str">
        <f t="shared" si="9"/>
        <v/>
      </c>
      <c r="I185" s="937" t="str">
        <f>IFERROR(VLOOKUP($B185,'⑨2.目標と成果（PR）'!$B$6:$K$85,8,FALSE),"")</f>
        <v/>
      </c>
      <c r="J185" s="937" t="str">
        <f>IFERROR(VLOOKUP($B185,'⑨2.目標と成果（PR）'!$B$6:$K$85,9,FALSE),"")</f>
        <v/>
      </c>
      <c r="K185" s="936" t="str">
        <f t="shared" si="10"/>
        <v/>
      </c>
      <c r="L185" s="937" t="str">
        <f>IFERROR(VLOOKUP($B185,'⑨2.目標と成果（PR）'!$B$6:$K$85,10,FALSE),"")</f>
        <v/>
      </c>
      <c r="M185" s="937" t="str">
        <f>IFERROR(VLOOKUP($B185,'⑨2.目標と成果（PR）'!$B$6:$K$85,11,FALSE),"")</f>
        <v/>
      </c>
      <c r="N185" s="936" t="str">
        <f t="shared" si="11"/>
        <v/>
      </c>
      <c r="O185" s="923"/>
      <c r="P185" s="924"/>
      <c r="W185" s="545"/>
    </row>
    <row r="186" spans="1:25" ht="45" hidden="1" customHeight="1">
      <c r="B186" s="1019" t="s">
        <v>698</v>
      </c>
      <c r="C186" s="1020" t="str">
        <f>IFERROR(VLOOKUP($B186,'⑨2.目標と成果（PR）'!$B$6:$K$85,2,FALSE),"")</f>
        <v/>
      </c>
      <c r="D186" s="928" t="str">
        <f>IFERROR(VLOOKUP($B186,'⑨2.目標と成果（PR）'!$B$6:$K$85,3,FALSE),"")</f>
        <v/>
      </c>
      <c r="E186" s="928" t="s">
        <v>698</v>
      </c>
      <c r="F186" s="929" t="str">
        <f>IFERROR(VLOOKUP($B186,'⑨2.目標と成果（PR）'!$B$6:$K$85,6,FALSE),"")</f>
        <v/>
      </c>
      <c r="G186" s="929" t="str">
        <f>IFERROR(VLOOKUP($B186,'⑨2.目標と成果（PR）'!$B$6:$K$85,7,FALSE),"")</f>
        <v/>
      </c>
      <c r="H186" s="930" t="str">
        <f t="shared" si="9"/>
        <v/>
      </c>
      <c r="I186" s="931" t="str">
        <f>IFERROR(VLOOKUP($B186,'⑨2.目標と成果（PR）'!$B$6:$K$85,8,FALSE),"")</f>
        <v/>
      </c>
      <c r="J186" s="931" t="str">
        <f>IFERROR(VLOOKUP($B186,'⑨2.目標と成果（PR）'!$B$6:$K$85,9,FALSE),"")</f>
        <v/>
      </c>
      <c r="K186" s="930" t="str">
        <f t="shared" si="10"/>
        <v/>
      </c>
      <c r="L186" s="931" t="str">
        <f>IFERROR(VLOOKUP($B186,'⑨2.目標と成果（PR）'!$B$6:$K$85,10,FALSE),"")</f>
        <v/>
      </c>
      <c r="M186" s="931" t="str">
        <f>IFERROR(VLOOKUP($B186,'⑨2.目標と成果（PR）'!$B$6:$K$85,11,FALSE),"")</f>
        <v/>
      </c>
      <c r="N186" s="930" t="str">
        <f t="shared" si="11"/>
        <v/>
      </c>
      <c r="O186" s="921"/>
      <c r="P186" s="922"/>
      <c r="W186" s="545"/>
    </row>
    <row r="187" spans="1:25" ht="45" hidden="1" customHeight="1">
      <c r="B187" s="1019" t="s">
        <v>698</v>
      </c>
      <c r="C187" s="1020" t="str">
        <f>IFERROR(VLOOKUP($B187,'⑨2.目標と成果（PR）'!$B$6:$K$85,2,FALSE),"")</f>
        <v/>
      </c>
      <c r="D187" s="928" t="str">
        <f>IFERROR(VLOOKUP($B187,'⑨2.目標と成果（PR）'!$B$6:$K$85,3,FALSE),"")</f>
        <v/>
      </c>
      <c r="E187" s="928" t="s">
        <v>698</v>
      </c>
      <c r="F187" s="932" t="str">
        <f>IFERROR(VLOOKUP($B187,'⑨2.目標と成果（PR）'!$B$6:$K$85,6,FALSE),"")</f>
        <v/>
      </c>
      <c r="G187" s="932" t="str">
        <f>IFERROR(VLOOKUP($B187,'⑨2.目標と成果（PR）'!$B$6:$K$85,7,FALSE),"")</f>
        <v/>
      </c>
      <c r="H187" s="933" t="str">
        <f t="shared" si="9"/>
        <v/>
      </c>
      <c r="I187" s="338" t="str">
        <f>IFERROR(VLOOKUP($B187,'⑨2.目標と成果（PR）'!$B$6:$K$85,8,FALSE),"")</f>
        <v/>
      </c>
      <c r="J187" s="338" t="str">
        <f>IFERROR(VLOOKUP($B187,'⑨2.目標と成果（PR）'!$B$6:$K$85,9,FALSE),"")</f>
        <v/>
      </c>
      <c r="K187" s="933" t="str">
        <f t="shared" si="10"/>
        <v/>
      </c>
      <c r="L187" s="338" t="str">
        <f>IFERROR(VLOOKUP($B187,'⑨2.目標と成果（PR）'!$B$6:$K$85,10,FALSE),"")</f>
        <v/>
      </c>
      <c r="M187" s="338" t="str">
        <f>IFERROR(VLOOKUP($B187,'⑨2.目標と成果（PR）'!$B$6:$K$85,11,FALSE),"")</f>
        <v/>
      </c>
      <c r="N187" s="933" t="str">
        <f t="shared" si="11"/>
        <v/>
      </c>
      <c r="O187" s="921"/>
      <c r="P187" s="922"/>
      <c r="W187" s="545"/>
    </row>
    <row r="188" spans="1:25" ht="45" hidden="1" customHeight="1">
      <c r="B188" s="1019" t="s">
        <v>698</v>
      </c>
      <c r="C188" s="1020" t="str">
        <f>IFERROR(VLOOKUP($B188,'⑨2.目標と成果（PR）'!$B$6:$K$85,2,FALSE),"")</f>
        <v/>
      </c>
      <c r="D188" s="928" t="str">
        <f>IFERROR(VLOOKUP($B188,'⑨2.目標と成果（PR）'!$B$6:$K$85,3,FALSE),"")</f>
        <v/>
      </c>
      <c r="E188" s="928" t="s">
        <v>698</v>
      </c>
      <c r="F188" s="932" t="str">
        <f>IFERROR(VLOOKUP($B188,'⑨2.目標と成果（PR）'!$B$6:$K$85,6,FALSE),"")</f>
        <v/>
      </c>
      <c r="G188" s="932" t="str">
        <f>IFERROR(VLOOKUP($B188,'⑨2.目標と成果（PR）'!$B$6:$K$85,7,FALSE),"")</f>
        <v/>
      </c>
      <c r="H188" s="933" t="str">
        <f t="shared" si="9"/>
        <v/>
      </c>
      <c r="I188" s="338" t="str">
        <f>IFERROR(VLOOKUP($B188,'⑨2.目標と成果（PR）'!$B$6:$K$85,8,FALSE),"")</f>
        <v/>
      </c>
      <c r="J188" s="338" t="str">
        <f>IFERROR(VLOOKUP($B188,'⑨2.目標と成果（PR）'!$B$6:$K$85,9,FALSE),"")</f>
        <v/>
      </c>
      <c r="K188" s="933" t="str">
        <f t="shared" si="10"/>
        <v/>
      </c>
      <c r="L188" s="338" t="str">
        <f>IFERROR(VLOOKUP($B188,'⑨2.目標と成果（PR）'!$B$6:$K$85,10,FALSE),"")</f>
        <v/>
      </c>
      <c r="M188" s="338" t="str">
        <f>IFERROR(VLOOKUP($B188,'⑨2.目標と成果（PR）'!$B$6:$K$85,11,FALSE),"")</f>
        <v/>
      </c>
      <c r="N188" s="933" t="str">
        <f t="shared" si="11"/>
        <v/>
      </c>
      <c r="O188" s="921"/>
      <c r="P188" s="922"/>
      <c r="W188" s="545"/>
      <c r="Y188" s="322"/>
    </row>
    <row r="189" spans="1:25" ht="45" hidden="1" customHeight="1">
      <c r="B189" s="1019" t="s">
        <v>698</v>
      </c>
      <c r="C189" s="1020" t="str">
        <f>IFERROR(VLOOKUP($B189,'⑨2.目標と成果（PR）'!$B$6:$K$85,2,FALSE),"")</f>
        <v/>
      </c>
      <c r="D189" s="928" t="str">
        <f>IFERROR(VLOOKUP($B189,'⑨2.目標と成果（PR）'!$B$6:$K$85,3,FALSE),"")</f>
        <v/>
      </c>
      <c r="E189" s="928" t="s">
        <v>698</v>
      </c>
      <c r="F189" s="932" t="str">
        <f>IFERROR(VLOOKUP($B189,'⑨2.目標と成果（PR）'!$B$6:$K$85,6,FALSE),"")</f>
        <v/>
      </c>
      <c r="G189" s="932" t="str">
        <f>IFERROR(VLOOKUP($B189,'⑨2.目標と成果（PR）'!$B$6:$K$85,7,FALSE),"")</f>
        <v/>
      </c>
      <c r="H189" s="933" t="str">
        <f t="shared" si="9"/>
        <v/>
      </c>
      <c r="I189" s="338" t="str">
        <f>IFERROR(VLOOKUP($B189,'⑨2.目標と成果（PR）'!$B$6:$K$85,8,FALSE),"")</f>
        <v/>
      </c>
      <c r="J189" s="338" t="str">
        <f>IFERROR(VLOOKUP($B189,'⑨2.目標と成果（PR）'!$B$6:$K$85,9,FALSE),"")</f>
        <v/>
      </c>
      <c r="K189" s="933" t="str">
        <f t="shared" si="10"/>
        <v/>
      </c>
      <c r="L189" s="338" t="str">
        <f>IFERROR(VLOOKUP($B189,'⑨2.目標と成果（PR）'!$B$6:$K$85,10,FALSE),"")</f>
        <v/>
      </c>
      <c r="M189" s="338" t="str">
        <f>IFERROR(VLOOKUP($B189,'⑨2.目標と成果（PR）'!$B$6:$K$85,11,FALSE),"")</f>
        <v/>
      </c>
      <c r="N189" s="933" t="str">
        <f t="shared" si="11"/>
        <v/>
      </c>
      <c r="O189" s="921"/>
      <c r="P189" s="922"/>
      <c r="W189" s="545"/>
    </row>
    <row r="190" spans="1:25" ht="45" hidden="1" customHeight="1">
      <c r="B190" s="1019" t="s">
        <v>698</v>
      </c>
      <c r="C190" s="1020" t="str">
        <f>IFERROR(VLOOKUP($B190,'⑨2.目標と成果（PR）'!$B$6:$K$85,2,FALSE),"")</f>
        <v/>
      </c>
      <c r="D190" s="928" t="str">
        <f>IFERROR(VLOOKUP($B190,'⑨2.目標と成果（PR）'!$B$6:$K$85,3,FALSE),"")</f>
        <v/>
      </c>
      <c r="E190" s="928" t="s">
        <v>698</v>
      </c>
      <c r="F190" s="932" t="str">
        <f>IFERROR(VLOOKUP($B190,'⑨2.目標と成果（PR）'!$B$6:$K$85,6,FALSE),"")</f>
        <v/>
      </c>
      <c r="G190" s="932" t="str">
        <f>IFERROR(VLOOKUP($B190,'⑨2.目標と成果（PR）'!$B$6:$K$85,7,FALSE),"")</f>
        <v/>
      </c>
      <c r="H190" s="933" t="str">
        <f t="shared" si="9"/>
        <v/>
      </c>
      <c r="I190" s="338" t="str">
        <f>IFERROR(VLOOKUP($B190,'⑨2.目標と成果（PR）'!$B$6:$K$85,8,FALSE),"")</f>
        <v/>
      </c>
      <c r="J190" s="338" t="str">
        <f>IFERROR(VLOOKUP($B190,'⑨2.目標と成果（PR）'!$B$6:$K$85,9,FALSE),"")</f>
        <v/>
      </c>
      <c r="K190" s="933" t="str">
        <f t="shared" si="10"/>
        <v/>
      </c>
      <c r="L190" s="338" t="str">
        <f>IFERROR(VLOOKUP($B190,'⑨2.目標と成果（PR）'!$B$6:$K$85,10,FALSE),"")</f>
        <v/>
      </c>
      <c r="M190" s="338" t="str">
        <f>IFERROR(VLOOKUP($B190,'⑨2.目標と成果（PR）'!$B$6:$K$85,11,FALSE),"")</f>
        <v/>
      </c>
      <c r="N190" s="933" t="str">
        <f t="shared" si="11"/>
        <v/>
      </c>
      <c r="O190" s="921"/>
      <c r="P190" s="922"/>
      <c r="W190" s="545"/>
    </row>
    <row r="191" spans="1:25" ht="45" hidden="1" customHeight="1">
      <c r="B191" s="1019" t="s">
        <v>698</v>
      </c>
      <c r="C191" s="1020" t="str">
        <f>IFERROR(VLOOKUP($B191,'⑨2.目標と成果（PR）'!$B$6:$K$85,2,FALSE),"")</f>
        <v/>
      </c>
      <c r="D191" s="928" t="str">
        <f>IFERROR(VLOOKUP($B191,'⑨2.目標と成果（PR）'!$B$6:$K$85,3,FALSE),"")</f>
        <v/>
      </c>
      <c r="E191" s="928" t="s">
        <v>698</v>
      </c>
      <c r="F191" s="932" t="str">
        <f>IFERROR(VLOOKUP($B191,'⑨2.目標と成果（PR）'!$B$6:$K$85,6,FALSE),"")</f>
        <v/>
      </c>
      <c r="G191" s="932" t="str">
        <f>IFERROR(VLOOKUP($B191,'⑨2.目標と成果（PR）'!$B$6:$K$85,7,FALSE),"")</f>
        <v/>
      </c>
      <c r="H191" s="933" t="str">
        <f t="shared" si="9"/>
        <v/>
      </c>
      <c r="I191" s="338" t="str">
        <f>IFERROR(VLOOKUP($B191,'⑨2.目標と成果（PR）'!$B$6:$K$85,8,FALSE),"")</f>
        <v/>
      </c>
      <c r="J191" s="338" t="str">
        <f>IFERROR(VLOOKUP($B191,'⑨2.目標と成果（PR）'!$B$6:$K$85,9,FALSE),"")</f>
        <v/>
      </c>
      <c r="K191" s="933" t="str">
        <f t="shared" si="10"/>
        <v/>
      </c>
      <c r="L191" s="338" t="str">
        <f>IFERROR(VLOOKUP($B191,'⑨2.目標と成果（PR）'!$B$6:$K$85,10,FALSE),"")</f>
        <v/>
      </c>
      <c r="M191" s="338" t="str">
        <f>IFERROR(VLOOKUP($B191,'⑨2.目標と成果（PR）'!$B$6:$K$85,11,FALSE),"")</f>
        <v/>
      </c>
      <c r="N191" s="933" t="str">
        <f t="shared" si="11"/>
        <v/>
      </c>
      <c r="O191" s="921"/>
      <c r="P191" s="922"/>
      <c r="W191" s="545"/>
    </row>
    <row r="192" spans="1:25" ht="45" hidden="1" customHeight="1">
      <c r="B192" s="1019" t="s">
        <v>698</v>
      </c>
      <c r="C192" s="1020" t="str">
        <f>IFERROR(VLOOKUP($B192,'⑨2.目標と成果（PR）'!$B$6:$K$85,2,FALSE),"")</f>
        <v/>
      </c>
      <c r="D192" s="928" t="str">
        <f>IFERROR(VLOOKUP($B192,'⑨2.目標と成果（PR）'!$B$6:$K$85,3,FALSE),"")</f>
        <v/>
      </c>
      <c r="E192" s="928" t="s">
        <v>698</v>
      </c>
      <c r="F192" s="932" t="str">
        <f>IFERROR(VLOOKUP($B192,'⑨2.目標と成果（PR）'!$B$6:$K$85,6,FALSE),"")</f>
        <v/>
      </c>
      <c r="G192" s="932" t="str">
        <f>IFERROR(VLOOKUP($B192,'⑨2.目標と成果（PR）'!$B$6:$K$85,7,FALSE),"")</f>
        <v/>
      </c>
      <c r="H192" s="933" t="str">
        <f t="shared" si="9"/>
        <v/>
      </c>
      <c r="I192" s="338" t="str">
        <f>IFERROR(VLOOKUP($B192,'⑨2.目標と成果（PR）'!$B$6:$K$85,8,FALSE),"")</f>
        <v/>
      </c>
      <c r="J192" s="338" t="str">
        <f>IFERROR(VLOOKUP($B192,'⑨2.目標と成果（PR）'!$B$6:$K$85,9,FALSE),"")</f>
        <v/>
      </c>
      <c r="K192" s="933" t="str">
        <f t="shared" si="10"/>
        <v/>
      </c>
      <c r="L192" s="338" t="str">
        <f>IFERROR(VLOOKUP($B192,'⑨2.目標と成果（PR）'!$B$6:$K$85,10,FALSE),"")</f>
        <v/>
      </c>
      <c r="M192" s="338" t="str">
        <f>IFERROR(VLOOKUP($B192,'⑨2.目標と成果（PR）'!$B$6:$K$85,11,FALSE),"")</f>
        <v/>
      </c>
      <c r="N192" s="933" t="str">
        <f t="shared" si="11"/>
        <v/>
      </c>
      <c r="O192" s="921"/>
      <c r="P192" s="922"/>
      <c r="W192" s="545"/>
      <c r="Y192" s="322"/>
    </row>
    <row r="193" spans="2:23" ht="45" hidden="1" customHeight="1">
      <c r="B193" s="1019" t="s">
        <v>698</v>
      </c>
      <c r="C193" s="1020" t="str">
        <f>IFERROR(VLOOKUP($B193,'⑨2.目標と成果（PR）'!$B$6:$K$85,2,FALSE),"")</f>
        <v/>
      </c>
      <c r="D193" s="928" t="str">
        <f>IFERROR(VLOOKUP($B193,'⑨2.目標と成果（PR）'!$B$6:$K$85,3,FALSE),"")</f>
        <v/>
      </c>
      <c r="E193" s="928" t="s">
        <v>698</v>
      </c>
      <c r="F193" s="932" t="str">
        <f>IFERROR(VLOOKUP($B193,'⑨2.目標と成果（PR）'!$B$6:$K$85,6,FALSE),"")</f>
        <v/>
      </c>
      <c r="G193" s="932" t="str">
        <f>IFERROR(VLOOKUP($B193,'⑨2.目標と成果（PR）'!$B$6:$K$85,7,FALSE),"")</f>
        <v/>
      </c>
      <c r="H193" s="933" t="str">
        <f t="shared" si="9"/>
        <v/>
      </c>
      <c r="I193" s="338" t="str">
        <f>IFERROR(VLOOKUP($B193,'⑨2.目標と成果（PR）'!$B$6:$K$85,8,FALSE),"")</f>
        <v/>
      </c>
      <c r="J193" s="338" t="str">
        <f>IFERROR(VLOOKUP($B193,'⑨2.目標と成果（PR）'!$B$6:$K$85,9,FALSE),"")</f>
        <v/>
      </c>
      <c r="K193" s="933" t="str">
        <f t="shared" si="10"/>
        <v/>
      </c>
      <c r="L193" s="338" t="str">
        <f>IFERROR(VLOOKUP($B193,'⑨2.目標と成果（PR）'!$B$6:$K$85,10,FALSE),"")</f>
        <v/>
      </c>
      <c r="M193" s="338" t="str">
        <f>IFERROR(VLOOKUP($B193,'⑨2.目標と成果（PR）'!$B$6:$K$85,11,FALSE),"")</f>
        <v/>
      </c>
      <c r="N193" s="933" t="str">
        <f t="shared" si="11"/>
        <v/>
      </c>
      <c r="O193" s="921"/>
      <c r="P193" s="922"/>
      <c r="W193" s="545"/>
    </row>
    <row r="194" spans="2:23" ht="45" hidden="1" customHeight="1">
      <c r="B194" s="1019" t="s">
        <v>698</v>
      </c>
      <c r="C194" s="1020" t="str">
        <f>IFERROR(VLOOKUP($B194,'⑨2.目標と成果（PR）'!$B$6:$K$85,2,FALSE),"")</f>
        <v/>
      </c>
      <c r="D194" s="928" t="str">
        <f>IFERROR(VLOOKUP($B194,'⑨2.目標と成果（PR）'!$B$6:$K$85,3,FALSE),"")</f>
        <v/>
      </c>
      <c r="E194" s="928" t="s">
        <v>698</v>
      </c>
      <c r="F194" s="932" t="str">
        <f>IFERROR(VLOOKUP($B194,'⑨2.目標と成果（PR）'!$B$6:$K$85,6,FALSE),"")</f>
        <v/>
      </c>
      <c r="G194" s="932" t="str">
        <f>IFERROR(VLOOKUP($B194,'⑨2.目標と成果（PR）'!$B$6:$K$85,7,FALSE),"")</f>
        <v/>
      </c>
      <c r="H194" s="933" t="str">
        <f t="shared" si="9"/>
        <v/>
      </c>
      <c r="I194" s="338" t="str">
        <f>IFERROR(VLOOKUP($B194,'⑨2.目標と成果（PR）'!$B$6:$K$85,8,FALSE),"")</f>
        <v/>
      </c>
      <c r="J194" s="338" t="str">
        <f>IFERROR(VLOOKUP($B194,'⑨2.目標と成果（PR）'!$B$6:$K$85,9,FALSE),"")</f>
        <v/>
      </c>
      <c r="K194" s="933" t="str">
        <f t="shared" si="10"/>
        <v/>
      </c>
      <c r="L194" s="338" t="str">
        <f>IFERROR(VLOOKUP($B194,'⑨2.目標と成果（PR）'!$B$6:$K$85,10,FALSE),"")</f>
        <v/>
      </c>
      <c r="M194" s="338" t="str">
        <f>IFERROR(VLOOKUP($B194,'⑨2.目標と成果（PR）'!$B$6:$K$85,11,FALSE),"")</f>
        <v/>
      </c>
      <c r="N194" s="933" t="str">
        <f t="shared" si="11"/>
        <v/>
      </c>
      <c r="O194" s="921"/>
      <c r="P194" s="922"/>
      <c r="W194" s="545"/>
    </row>
    <row r="195" spans="2:23" ht="45" hidden="1" customHeight="1" thickBot="1">
      <c r="B195" s="1022" t="s">
        <v>698</v>
      </c>
      <c r="C195" s="1021" t="str">
        <f>IFERROR(VLOOKUP($B195,'⑨2.目標と成果（PR）'!$B$6:$K$85,2,FALSE),"")</f>
        <v/>
      </c>
      <c r="D195" s="934" t="str">
        <f>IFERROR(VLOOKUP($B195,'⑨2.目標と成果（PR）'!$B$6:$K$85,3,FALSE),"")</f>
        <v/>
      </c>
      <c r="E195" s="934" t="s">
        <v>698</v>
      </c>
      <c r="F195" s="935" t="str">
        <f>IFERROR(VLOOKUP($B195,'⑨2.目標と成果（PR）'!$B$6:$K$85,6,FALSE),"")</f>
        <v/>
      </c>
      <c r="G195" s="935" t="str">
        <f>IFERROR(VLOOKUP($B195,'⑨2.目標と成果（PR）'!$B$6:$K$85,7,FALSE),"")</f>
        <v/>
      </c>
      <c r="H195" s="936" t="str">
        <f t="shared" si="9"/>
        <v/>
      </c>
      <c r="I195" s="937" t="str">
        <f>IFERROR(VLOOKUP($B195,'⑨2.目標と成果（PR）'!$B$6:$K$85,8,FALSE),"")</f>
        <v/>
      </c>
      <c r="J195" s="937" t="str">
        <f>IFERROR(VLOOKUP($B195,'⑨2.目標と成果（PR）'!$B$6:$K$85,9,FALSE),"")</f>
        <v/>
      </c>
      <c r="K195" s="936" t="str">
        <f t="shared" si="10"/>
        <v/>
      </c>
      <c r="L195" s="937" t="str">
        <f>IFERROR(VLOOKUP($B195,'⑨2.目標と成果（PR）'!$B$6:$K$85,10,FALSE),"")</f>
        <v/>
      </c>
      <c r="M195" s="937" t="str">
        <f>IFERROR(VLOOKUP($B195,'⑨2.目標と成果（PR）'!$B$6:$K$85,11,FALSE),"")</f>
        <v/>
      </c>
      <c r="N195" s="936" t="str">
        <f t="shared" si="11"/>
        <v/>
      </c>
      <c r="O195" s="923"/>
      <c r="P195" s="924"/>
      <c r="W195" s="545"/>
    </row>
    <row r="196" spans="2:23" ht="45" hidden="1" customHeight="1">
      <c r="B196" s="1019" t="s">
        <v>698</v>
      </c>
      <c r="C196" s="1023" t="str">
        <f>IFERROR(VLOOKUP($B196,'⑨2.目標と成果（PR）'!$B$6:$K$85,2,FALSE),"")</f>
        <v/>
      </c>
      <c r="D196" s="938" t="str">
        <f>IFERROR(VLOOKUP($B196,'⑨2.目標と成果（PR）'!$B$6:$K$85,3,FALSE),"")</f>
        <v/>
      </c>
      <c r="E196" s="938" t="s">
        <v>698</v>
      </c>
      <c r="F196" s="929" t="str">
        <f>IFERROR(VLOOKUP($B196,'⑨2.目標と成果（PR）'!$B$6:$K$85,6,FALSE),"")</f>
        <v/>
      </c>
      <c r="G196" s="929" t="str">
        <f>IFERROR(VLOOKUP($B196,'⑨2.目標と成果（PR）'!$B$6:$K$85,7,FALSE),"")</f>
        <v/>
      </c>
      <c r="H196" s="930" t="str">
        <f t="shared" si="9"/>
        <v/>
      </c>
      <c r="I196" s="931" t="str">
        <f>IFERROR(VLOOKUP($B196,'⑨2.目標と成果（PR）'!$B$6:$K$85,8,FALSE),"")</f>
        <v/>
      </c>
      <c r="J196" s="931" t="str">
        <f>IFERROR(VLOOKUP($B196,'⑨2.目標と成果（PR）'!$B$6:$K$85,9,FALSE),"")</f>
        <v/>
      </c>
      <c r="K196" s="930" t="str">
        <f t="shared" si="10"/>
        <v/>
      </c>
      <c r="L196" s="931" t="str">
        <f>IFERROR(VLOOKUP($B196,'⑨2.目標と成果（PR）'!$B$6:$K$85,10,FALSE),"")</f>
        <v/>
      </c>
      <c r="M196" s="931" t="str">
        <f>IFERROR(VLOOKUP($B196,'⑨2.目標と成果（PR）'!$B$6:$K$85,11,FALSE),"")</f>
        <v/>
      </c>
      <c r="N196" s="930" t="str">
        <f t="shared" si="11"/>
        <v/>
      </c>
      <c r="O196" s="921"/>
      <c r="P196" s="922"/>
      <c r="W196" s="545"/>
    </row>
    <row r="197" spans="2:23" ht="45" hidden="1" customHeight="1">
      <c r="B197" s="1019" t="s">
        <v>698</v>
      </c>
      <c r="C197" s="1020" t="str">
        <f>IFERROR(VLOOKUP($B197,'⑨2.目標と成果（PR）'!$B$6:$K$85,2,FALSE),"")</f>
        <v/>
      </c>
      <c r="D197" s="928" t="str">
        <f>IFERROR(VLOOKUP($B197,'⑨2.目標と成果（PR）'!$B$6:$K$85,3,FALSE),"")</f>
        <v/>
      </c>
      <c r="E197" s="928" t="s">
        <v>698</v>
      </c>
      <c r="F197" s="932" t="str">
        <f>IFERROR(VLOOKUP($B197,'⑨2.目標と成果（PR）'!$B$6:$K$85,6,FALSE),"")</f>
        <v/>
      </c>
      <c r="G197" s="932" t="str">
        <f>IFERROR(VLOOKUP($B197,'⑨2.目標と成果（PR）'!$B$6:$K$85,7,FALSE),"")</f>
        <v/>
      </c>
      <c r="H197" s="933" t="str">
        <f t="shared" si="9"/>
        <v/>
      </c>
      <c r="I197" s="338" t="str">
        <f>IFERROR(VLOOKUP($B197,'⑨2.目標と成果（PR）'!$B$6:$K$85,8,FALSE),"")</f>
        <v/>
      </c>
      <c r="J197" s="338" t="str">
        <f>IFERROR(VLOOKUP($B197,'⑨2.目標と成果（PR）'!$B$6:$K$85,9,FALSE),"")</f>
        <v/>
      </c>
      <c r="K197" s="933" t="str">
        <f t="shared" si="10"/>
        <v/>
      </c>
      <c r="L197" s="338" t="str">
        <f>IFERROR(VLOOKUP($B197,'⑨2.目標と成果（PR）'!$B$6:$K$85,10,FALSE),"")</f>
        <v/>
      </c>
      <c r="M197" s="338" t="str">
        <f>IFERROR(VLOOKUP($B197,'⑨2.目標と成果（PR）'!$B$6:$K$85,11,FALSE),"")</f>
        <v/>
      </c>
      <c r="N197" s="933" t="str">
        <f t="shared" si="11"/>
        <v/>
      </c>
      <c r="O197" s="921"/>
      <c r="P197" s="922"/>
      <c r="W197" s="545"/>
    </row>
    <row r="198" spans="2:23" ht="45" hidden="1" customHeight="1">
      <c r="B198" s="1019" t="s">
        <v>698</v>
      </c>
      <c r="C198" s="1020" t="str">
        <f>IFERROR(VLOOKUP($B198,'⑨2.目標と成果（PR）'!$B$6:$K$85,2,FALSE),"")</f>
        <v/>
      </c>
      <c r="D198" s="928" t="str">
        <f>IFERROR(VLOOKUP($B198,'⑨2.目標と成果（PR）'!$B$6:$K$85,3,FALSE),"")</f>
        <v/>
      </c>
      <c r="E198" s="928" t="s">
        <v>698</v>
      </c>
      <c r="F198" s="932" t="str">
        <f>IFERROR(VLOOKUP($B198,'⑨2.目標と成果（PR）'!$B$6:$K$85,6,FALSE),"")</f>
        <v/>
      </c>
      <c r="G198" s="932" t="str">
        <f>IFERROR(VLOOKUP($B198,'⑨2.目標と成果（PR）'!$B$6:$K$85,7,FALSE),"")</f>
        <v/>
      </c>
      <c r="H198" s="933" t="str">
        <f t="shared" si="9"/>
        <v/>
      </c>
      <c r="I198" s="338" t="str">
        <f>IFERROR(VLOOKUP($B198,'⑨2.目標と成果（PR）'!$B$6:$K$85,8,FALSE),"")</f>
        <v/>
      </c>
      <c r="J198" s="338" t="str">
        <f>IFERROR(VLOOKUP($B198,'⑨2.目標と成果（PR）'!$B$6:$K$85,9,FALSE),"")</f>
        <v/>
      </c>
      <c r="K198" s="933" t="str">
        <f t="shared" si="10"/>
        <v/>
      </c>
      <c r="L198" s="338" t="str">
        <f>IFERROR(VLOOKUP($B198,'⑨2.目標と成果（PR）'!$B$6:$K$85,10,FALSE),"")</f>
        <v/>
      </c>
      <c r="M198" s="338" t="str">
        <f>IFERROR(VLOOKUP($B198,'⑨2.目標と成果（PR）'!$B$6:$K$85,11,FALSE),"")</f>
        <v/>
      </c>
      <c r="N198" s="933" t="str">
        <f t="shared" si="11"/>
        <v/>
      </c>
      <c r="O198" s="921"/>
      <c r="P198" s="922"/>
      <c r="W198" s="545"/>
    </row>
    <row r="199" spans="2:23" ht="45" hidden="1" customHeight="1">
      <c r="B199" s="1019" t="s">
        <v>698</v>
      </c>
      <c r="C199" s="1020" t="str">
        <f>IFERROR(VLOOKUP($B199,'⑨2.目標と成果（PR）'!$B$6:$K$85,2,FALSE),"")</f>
        <v/>
      </c>
      <c r="D199" s="928" t="str">
        <f>IFERROR(VLOOKUP($B199,'⑨2.目標と成果（PR）'!$B$6:$K$85,3,FALSE),"")</f>
        <v/>
      </c>
      <c r="E199" s="928" t="s">
        <v>698</v>
      </c>
      <c r="F199" s="932" t="str">
        <f>IFERROR(VLOOKUP($B199,'⑨2.目標と成果（PR）'!$B$6:$K$85,6,FALSE),"")</f>
        <v/>
      </c>
      <c r="G199" s="932" t="str">
        <f>IFERROR(VLOOKUP($B199,'⑨2.目標と成果（PR）'!$B$6:$K$85,7,FALSE),"")</f>
        <v/>
      </c>
      <c r="H199" s="933" t="str">
        <f t="shared" ref="H199:H262" si="12">IF(G199="","",G199/F199)</f>
        <v/>
      </c>
      <c r="I199" s="338" t="str">
        <f>IFERROR(VLOOKUP($B199,'⑨2.目標と成果（PR）'!$B$6:$K$85,8,FALSE),"")</f>
        <v/>
      </c>
      <c r="J199" s="338" t="str">
        <f>IFERROR(VLOOKUP($B199,'⑨2.目標と成果（PR）'!$B$6:$K$85,9,FALSE),"")</f>
        <v/>
      </c>
      <c r="K199" s="933" t="str">
        <f t="shared" ref="K199:K262" si="13">IF(J199="","",J199/I199)</f>
        <v/>
      </c>
      <c r="L199" s="338" t="str">
        <f>IFERROR(VLOOKUP($B199,'⑨2.目標と成果（PR）'!$B$6:$K$85,10,FALSE),"")</f>
        <v/>
      </c>
      <c r="M199" s="338" t="str">
        <f>IFERROR(VLOOKUP($B199,'⑨2.目標と成果（PR）'!$B$6:$K$85,11,FALSE),"")</f>
        <v/>
      </c>
      <c r="N199" s="933" t="str">
        <f t="shared" ref="N199:N262" si="14">IF(M199="","",M199/L199)</f>
        <v/>
      </c>
      <c r="O199" s="921"/>
      <c r="P199" s="922"/>
      <c r="W199" s="545"/>
    </row>
    <row r="200" spans="2:23" ht="45" hidden="1" customHeight="1">
      <c r="B200" s="1019" t="s">
        <v>698</v>
      </c>
      <c r="C200" s="1020" t="str">
        <f>IFERROR(VLOOKUP($B200,'⑨2.目標と成果（PR）'!$B$6:$K$85,2,FALSE),"")</f>
        <v/>
      </c>
      <c r="D200" s="928" t="str">
        <f>IFERROR(VLOOKUP($B200,'⑨2.目標と成果（PR）'!$B$6:$K$85,3,FALSE),"")</f>
        <v/>
      </c>
      <c r="E200" s="928" t="s">
        <v>698</v>
      </c>
      <c r="F200" s="932" t="str">
        <f>IFERROR(VLOOKUP($B200,'⑨2.目標と成果（PR）'!$B$6:$K$85,6,FALSE),"")</f>
        <v/>
      </c>
      <c r="G200" s="932" t="str">
        <f>IFERROR(VLOOKUP($B200,'⑨2.目標と成果（PR）'!$B$6:$K$85,7,FALSE),"")</f>
        <v/>
      </c>
      <c r="H200" s="933" t="str">
        <f t="shared" si="12"/>
        <v/>
      </c>
      <c r="I200" s="338" t="str">
        <f>IFERROR(VLOOKUP($B200,'⑨2.目標と成果（PR）'!$B$6:$K$85,8,FALSE),"")</f>
        <v/>
      </c>
      <c r="J200" s="338" t="str">
        <f>IFERROR(VLOOKUP($B200,'⑨2.目標と成果（PR）'!$B$6:$K$85,9,FALSE),"")</f>
        <v/>
      </c>
      <c r="K200" s="933" t="str">
        <f t="shared" si="13"/>
        <v/>
      </c>
      <c r="L200" s="338" t="str">
        <f>IFERROR(VLOOKUP($B200,'⑨2.目標と成果（PR）'!$B$6:$K$85,10,FALSE),"")</f>
        <v/>
      </c>
      <c r="M200" s="338" t="str">
        <f>IFERROR(VLOOKUP($B200,'⑨2.目標と成果（PR）'!$B$6:$K$85,11,FALSE),"")</f>
        <v/>
      </c>
      <c r="N200" s="933" t="str">
        <f t="shared" si="14"/>
        <v/>
      </c>
      <c r="O200" s="921"/>
      <c r="P200" s="922"/>
      <c r="W200" s="545"/>
    </row>
    <row r="201" spans="2:23" ht="45" hidden="1" customHeight="1">
      <c r="B201" s="1019" t="s">
        <v>698</v>
      </c>
      <c r="C201" s="1020" t="str">
        <f>IFERROR(VLOOKUP($B201,'⑨2.目標と成果（PR）'!$B$6:$K$85,2,FALSE),"")</f>
        <v/>
      </c>
      <c r="D201" s="928" t="str">
        <f>IFERROR(VLOOKUP($B201,'⑨2.目標と成果（PR）'!$B$6:$K$85,3,FALSE),"")</f>
        <v/>
      </c>
      <c r="E201" s="928" t="s">
        <v>698</v>
      </c>
      <c r="F201" s="932" t="str">
        <f>IFERROR(VLOOKUP($B201,'⑨2.目標と成果（PR）'!$B$6:$K$85,6,FALSE),"")</f>
        <v/>
      </c>
      <c r="G201" s="932" t="str">
        <f>IFERROR(VLOOKUP($B201,'⑨2.目標と成果（PR）'!$B$6:$K$85,7,FALSE),"")</f>
        <v/>
      </c>
      <c r="H201" s="933" t="str">
        <f t="shared" si="12"/>
        <v/>
      </c>
      <c r="I201" s="338" t="str">
        <f>IFERROR(VLOOKUP($B201,'⑨2.目標と成果（PR）'!$B$6:$K$85,8,FALSE),"")</f>
        <v/>
      </c>
      <c r="J201" s="338" t="str">
        <f>IFERROR(VLOOKUP($B201,'⑨2.目標と成果（PR）'!$B$6:$K$85,9,FALSE),"")</f>
        <v/>
      </c>
      <c r="K201" s="933" t="str">
        <f t="shared" si="13"/>
        <v/>
      </c>
      <c r="L201" s="338" t="str">
        <f>IFERROR(VLOOKUP($B201,'⑨2.目標と成果（PR）'!$B$6:$K$85,10,FALSE),"")</f>
        <v/>
      </c>
      <c r="M201" s="338" t="str">
        <f>IFERROR(VLOOKUP($B201,'⑨2.目標と成果（PR）'!$B$6:$K$85,11,FALSE),"")</f>
        <v/>
      </c>
      <c r="N201" s="933" t="str">
        <f t="shared" si="14"/>
        <v/>
      </c>
      <c r="O201" s="921"/>
      <c r="P201" s="922"/>
      <c r="W201" s="545"/>
    </row>
    <row r="202" spans="2:23" ht="45" hidden="1" customHeight="1">
      <c r="B202" s="1019" t="s">
        <v>698</v>
      </c>
      <c r="C202" s="1020" t="str">
        <f>IFERROR(VLOOKUP($B202,'⑨2.目標と成果（PR）'!$B$6:$K$85,2,FALSE),"")</f>
        <v/>
      </c>
      <c r="D202" s="928" t="str">
        <f>IFERROR(VLOOKUP($B202,'⑨2.目標と成果（PR）'!$B$6:$K$85,3,FALSE),"")</f>
        <v/>
      </c>
      <c r="E202" s="928" t="s">
        <v>698</v>
      </c>
      <c r="F202" s="932" t="str">
        <f>IFERROR(VLOOKUP($B202,'⑨2.目標と成果（PR）'!$B$6:$K$85,6,FALSE),"")</f>
        <v/>
      </c>
      <c r="G202" s="932" t="str">
        <f>IFERROR(VLOOKUP($B202,'⑨2.目標と成果（PR）'!$B$6:$K$85,7,FALSE),"")</f>
        <v/>
      </c>
      <c r="H202" s="933" t="str">
        <f t="shared" si="12"/>
        <v/>
      </c>
      <c r="I202" s="338" t="str">
        <f>IFERROR(VLOOKUP($B202,'⑨2.目標と成果（PR）'!$B$6:$K$85,8,FALSE),"")</f>
        <v/>
      </c>
      <c r="J202" s="338" t="str">
        <f>IFERROR(VLOOKUP($B202,'⑨2.目標と成果（PR）'!$B$6:$K$85,9,FALSE),"")</f>
        <v/>
      </c>
      <c r="K202" s="933" t="str">
        <f t="shared" si="13"/>
        <v/>
      </c>
      <c r="L202" s="338" t="str">
        <f>IFERROR(VLOOKUP($B202,'⑨2.目標と成果（PR）'!$B$6:$K$85,10,FALSE),"")</f>
        <v/>
      </c>
      <c r="M202" s="338" t="str">
        <f>IFERROR(VLOOKUP($B202,'⑨2.目標と成果（PR）'!$B$6:$K$85,11,FALSE),"")</f>
        <v/>
      </c>
      <c r="N202" s="933" t="str">
        <f t="shared" si="14"/>
        <v/>
      </c>
      <c r="O202" s="921"/>
      <c r="P202" s="922"/>
      <c r="W202" s="545"/>
    </row>
    <row r="203" spans="2:23" ht="45" hidden="1" customHeight="1">
      <c r="B203" s="1019" t="s">
        <v>698</v>
      </c>
      <c r="C203" s="1020" t="str">
        <f>IFERROR(VLOOKUP($B203,'⑨2.目標と成果（PR）'!$B$6:$K$85,2,FALSE),"")</f>
        <v/>
      </c>
      <c r="D203" s="928" t="str">
        <f>IFERROR(VLOOKUP($B203,'⑨2.目標と成果（PR）'!$B$6:$K$85,3,FALSE),"")</f>
        <v/>
      </c>
      <c r="E203" s="928" t="s">
        <v>698</v>
      </c>
      <c r="F203" s="932" t="str">
        <f>IFERROR(VLOOKUP($B203,'⑨2.目標と成果（PR）'!$B$6:$K$85,6,FALSE),"")</f>
        <v/>
      </c>
      <c r="G203" s="932" t="str">
        <f>IFERROR(VLOOKUP($B203,'⑨2.目標と成果（PR）'!$B$6:$K$85,7,FALSE),"")</f>
        <v/>
      </c>
      <c r="H203" s="933" t="str">
        <f t="shared" si="12"/>
        <v/>
      </c>
      <c r="I203" s="338" t="str">
        <f>IFERROR(VLOOKUP($B203,'⑨2.目標と成果（PR）'!$B$6:$K$85,8,FALSE),"")</f>
        <v/>
      </c>
      <c r="J203" s="338" t="str">
        <f>IFERROR(VLOOKUP($B203,'⑨2.目標と成果（PR）'!$B$6:$K$85,9,FALSE),"")</f>
        <v/>
      </c>
      <c r="K203" s="933" t="str">
        <f t="shared" si="13"/>
        <v/>
      </c>
      <c r="L203" s="338" t="str">
        <f>IFERROR(VLOOKUP($B203,'⑨2.目標と成果（PR）'!$B$6:$K$85,10,FALSE),"")</f>
        <v/>
      </c>
      <c r="M203" s="338" t="str">
        <f>IFERROR(VLOOKUP($B203,'⑨2.目標と成果（PR）'!$B$6:$K$85,11,FALSE),"")</f>
        <v/>
      </c>
      <c r="N203" s="933" t="str">
        <f t="shared" si="14"/>
        <v/>
      </c>
      <c r="O203" s="921"/>
      <c r="P203" s="922"/>
      <c r="W203" s="545"/>
    </row>
    <row r="204" spans="2:23" ht="45" hidden="1" customHeight="1">
      <c r="B204" s="1019" t="s">
        <v>698</v>
      </c>
      <c r="C204" s="1020" t="str">
        <f>IFERROR(VLOOKUP($B204,'⑨2.目標と成果（PR）'!$B$6:$K$85,2,FALSE),"")</f>
        <v/>
      </c>
      <c r="D204" s="928" t="str">
        <f>IFERROR(VLOOKUP($B204,'⑨2.目標と成果（PR）'!$B$6:$K$85,3,FALSE),"")</f>
        <v/>
      </c>
      <c r="E204" s="928" t="s">
        <v>698</v>
      </c>
      <c r="F204" s="932" t="str">
        <f>IFERROR(VLOOKUP($B204,'⑨2.目標と成果（PR）'!$B$6:$K$85,6,FALSE),"")</f>
        <v/>
      </c>
      <c r="G204" s="932" t="str">
        <f>IFERROR(VLOOKUP($B204,'⑨2.目標と成果（PR）'!$B$6:$K$85,7,FALSE),"")</f>
        <v/>
      </c>
      <c r="H204" s="933" t="str">
        <f t="shared" si="12"/>
        <v/>
      </c>
      <c r="I204" s="338" t="str">
        <f>IFERROR(VLOOKUP($B204,'⑨2.目標と成果（PR）'!$B$6:$K$85,8,FALSE),"")</f>
        <v/>
      </c>
      <c r="J204" s="338" t="str">
        <f>IFERROR(VLOOKUP($B204,'⑨2.目標と成果（PR）'!$B$6:$K$85,9,FALSE),"")</f>
        <v/>
      </c>
      <c r="K204" s="933" t="str">
        <f t="shared" si="13"/>
        <v/>
      </c>
      <c r="L204" s="338" t="str">
        <f>IFERROR(VLOOKUP($B204,'⑨2.目標と成果（PR）'!$B$6:$K$85,10,FALSE),"")</f>
        <v/>
      </c>
      <c r="M204" s="338" t="str">
        <f>IFERROR(VLOOKUP($B204,'⑨2.目標と成果（PR）'!$B$6:$K$85,11,FALSE),"")</f>
        <v/>
      </c>
      <c r="N204" s="933" t="str">
        <f t="shared" si="14"/>
        <v/>
      </c>
      <c r="O204" s="921"/>
      <c r="P204" s="922"/>
      <c r="W204" s="545"/>
    </row>
    <row r="205" spans="2:23" ht="45" hidden="1" customHeight="1" thickBot="1">
      <c r="B205" s="1022" t="s">
        <v>698</v>
      </c>
      <c r="C205" s="1021" t="str">
        <f>IFERROR(VLOOKUP($B205,'⑨2.目標と成果（PR）'!$B$6:$K$85,2,FALSE),"")</f>
        <v/>
      </c>
      <c r="D205" s="934" t="str">
        <f>IFERROR(VLOOKUP($B205,'⑨2.目標と成果（PR）'!$B$6:$K$85,3,FALSE),"")</f>
        <v/>
      </c>
      <c r="E205" s="934" t="s">
        <v>698</v>
      </c>
      <c r="F205" s="935" t="str">
        <f>IFERROR(VLOOKUP($B205,'⑨2.目標と成果（PR）'!$B$6:$K$85,6,FALSE),"")</f>
        <v/>
      </c>
      <c r="G205" s="935" t="str">
        <f>IFERROR(VLOOKUP($B205,'⑨2.目標と成果（PR）'!$B$6:$K$85,7,FALSE),"")</f>
        <v/>
      </c>
      <c r="H205" s="936" t="str">
        <f t="shared" si="12"/>
        <v/>
      </c>
      <c r="I205" s="937" t="str">
        <f>IFERROR(VLOOKUP($B205,'⑨2.目標と成果（PR）'!$B$6:$K$85,8,FALSE),"")</f>
        <v/>
      </c>
      <c r="J205" s="937" t="str">
        <f>IFERROR(VLOOKUP($B205,'⑨2.目標と成果（PR）'!$B$6:$K$85,9,FALSE),"")</f>
        <v/>
      </c>
      <c r="K205" s="936" t="str">
        <f t="shared" si="13"/>
        <v/>
      </c>
      <c r="L205" s="937" t="str">
        <f>IFERROR(VLOOKUP($B205,'⑨2.目標と成果（PR）'!$B$6:$K$85,10,FALSE),"")</f>
        <v/>
      </c>
      <c r="M205" s="937" t="str">
        <f>IFERROR(VLOOKUP($B205,'⑨2.目標と成果（PR）'!$B$6:$K$85,11,FALSE),"")</f>
        <v/>
      </c>
      <c r="N205" s="936" t="str">
        <f t="shared" si="14"/>
        <v/>
      </c>
      <c r="O205" s="923"/>
      <c r="P205" s="924"/>
      <c r="W205" s="545"/>
    </row>
    <row r="206" spans="2:23" ht="45" hidden="1" customHeight="1">
      <c r="B206" s="1019" t="s">
        <v>698</v>
      </c>
      <c r="C206" s="1020" t="str">
        <f>IFERROR(VLOOKUP($B206,'⑨2.目標と成果（PR）'!$B$6:$K$85,2,FALSE),"")</f>
        <v/>
      </c>
      <c r="D206" s="928" t="str">
        <f>IFERROR(VLOOKUP($B206,'⑨2.目標と成果（PR）'!$B$6:$K$85,3,FALSE),"")</f>
        <v/>
      </c>
      <c r="E206" s="928" t="s">
        <v>698</v>
      </c>
      <c r="F206" s="929" t="str">
        <f>IFERROR(VLOOKUP($B206,'⑨2.目標と成果（PR）'!$B$6:$K$85,6,FALSE),"")</f>
        <v/>
      </c>
      <c r="G206" s="929" t="str">
        <f>IFERROR(VLOOKUP($B206,'⑨2.目標と成果（PR）'!$B$6:$K$85,7,FALSE),"")</f>
        <v/>
      </c>
      <c r="H206" s="930" t="str">
        <f t="shared" si="12"/>
        <v/>
      </c>
      <c r="I206" s="931" t="str">
        <f>IFERROR(VLOOKUP($B206,'⑨2.目標と成果（PR）'!$B$6:$K$85,8,FALSE),"")</f>
        <v/>
      </c>
      <c r="J206" s="931" t="str">
        <f>IFERROR(VLOOKUP($B206,'⑨2.目標と成果（PR）'!$B$6:$K$85,9,FALSE),"")</f>
        <v/>
      </c>
      <c r="K206" s="930" t="str">
        <f t="shared" si="13"/>
        <v/>
      </c>
      <c r="L206" s="931" t="str">
        <f>IFERROR(VLOOKUP($B206,'⑨2.目標と成果（PR）'!$B$6:$K$85,10,FALSE),"")</f>
        <v/>
      </c>
      <c r="M206" s="931" t="str">
        <f>IFERROR(VLOOKUP($B206,'⑨2.目標と成果（PR）'!$B$6:$K$85,11,FALSE),"")</f>
        <v/>
      </c>
      <c r="N206" s="930" t="str">
        <f t="shared" si="14"/>
        <v/>
      </c>
      <c r="O206" s="921"/>
      <c r="P206" s="922"/>
      <c r="W206" s="545"/>
    </row>
    <row r="207" spans="2:23" ht="45" hidden="1" customHeight="1">
      <c r="B207" s="1019" t="s">
        <v>698</v>
      </c>
      <c r="C207" s="1020" t="str">
        <f>IFERROR(VLOOKUP($B207,'⑨2.目標と成果（PR）'!$B$6:$K$85,2,FALSE),"")</f>
        <v/>
      </c>
      <c r="D207" s="928" t="str">
        <f>IFERROR(VLOOKUP($B207,'⑨2.目標と成果（PR）'!$B$6:$K$85,3,FALSE),"")</f>
        <v/>
      </c>
      <c r="E207" s="928" t="s">
        <v>698</v>
      </c>
      <c r="F207" s="932" t="str">
        <f>IFERROR(VLOOKUP($B207,'⑨2.目標と成果（PR）'!$B$6:$K$85,6,FALSE),"")</f>
        <v/>
      </c>
      <c r="G207" s="932" t="str">
        <f>IFERROR(VLOOKUP($B207,'⑨2.目標と成果（PR）'!$B$6:$K$85,7,FALSE),"")</f>
        <v/>
      </c>
      <c r="H207" s="933" t="str">
        <f t="shared" si="12"/>
        <v/>
      </c>
      <c r="I207" s="338" t="str">
        <f>IFERROR(VLOOKUP($B207,'⑨2.目標と成果（PR）'!$B$6:$K$85,8,FALSE),"")</f>
        <v/>
      </c>
      <c r="J207" s="338" t="str">
        <f>IFERROR(VLOOKUP($B207,'⑨2.目標と成果（PR）'!$B$6:$K$85,9,FALSE),"")</f>
        <v/>
      </c>
      <c r="K207" s="933" t="str">
        <f t="shared" si="13"/>
        <v/>
      </c>
      <c r="L207" s="338" t="str">
        <f>IFERROR(VLOOKUP($B207,'⑨2.目標と成果（PR）'!$B$6:$K$85,10,FALSE),"")</f>
        <v/>
      </c>
      <c r="M207" s="338" t="str">
        <f>IFERROR(VLOOKUP($B207,'⑨2.目標と成果（PR）'!$B$6:$K$85,11,FALSE),"")</f>
        <v/>
      </c>
      <c r="N207" s="933" t="str">
        <f t="shared" si="14"/>
        <v/>
      </c>
      <c r="O207" s="921"/>
      <c r="P207" s="922"/>
      <c r="W207" s="545"/>
    </row>
    <row r="208" spans="2:23" ht="45" hidden="1" customHeight="1">
      <c r="B208" s="1019" t="s">
        <v>698</v>
      </c>
      <c r="C208" s="1020" t="str">
        <f>IFERROR(VLOOKUP($B208,'⑨2.目標と成果（PR）'!$B$6:$K$85,2,FALSE),"")</f>
        <v/>
      </c>
      <c r="D208" s="928" t="str">
        <f>IFERROR(VLOOKUP($B208,'⑨2.目標と成果（PR）'!$B$6:$K$85,3,FALSE),"")</f>
        <v/>
      </c>
      <c r="E208" s="928" t="s">
        <v>698</v>
      </c>
      <c r="F208" s="932" t="str">
        <f>IFERROR(VLOOKUP($B208,'⑨2.目標と成果（PR）'!$B$6:$K$85,6,FALSE),"")</f>
        <v/>
      </c>
      <c r="G208" s="932" t="str">
        <f>IFERROR(VLOOKUP($B208,'⑨2.目標と成果（PR）'!$B$6:$K$85,7,FALSE),"")</f>
        <v/>
      </c>
      <c r="H208" s="933" t="str">
        <f t="shared" si="12"/>
        <v/>
      </c>
      <c r="I208" s="338" t="str">
        <f>IFERROR(VLOOKUP($B208,'⑨2.目標と成果（PR）'!$B$6:$K$85,8,FALSE),"")</f>
        <v/>
      </c>
      <c r="J208" s="338" t="str">
        <f>IFERROR(VLOOKUP($B208,'⑨2.目標と成果（PR）'!$B$6:$K$85,9,FALSE),"")</f>
        <v/>
      </c>
      <c r="K208" s="933" t="str">
        <f t="shared" si="13"/>
        <v/>
      </c>
      <c r="L208" s="338" t="str">
        <f>IFERROR(VLOOKUP($B208,'⑨2.目標と成果（PR）'!$B$6:$K$85,10,FALSE),"")</f>
        <v/>
      </c>
      <c r="M208" s="338" t="str">
        <f>IFERROR(VLOOKUP($B208,'⑨2.目標と成果（PR）'!$B$6:$K$85,11,FALSE),"")</f>
        <v/>
      </c>
      <c r="N208" s="933" t="str">
        <f t="shared" si="14"/>
        <v/>
      </c>
      <c r="O208" s="921"/>
      <c r="P208" s="922"/>
      <c r="W208" s="545"/>
    </row>
    <row r="209" spans="2:23" ht="45" hidden="1" customHeight="1">
      <c r="B209" s="1019" t="s">
        <v>698</v>
      </c>
      <c r="C209" s="1020" t="str">
        <f>IFERROR(VLOOKUP($B209,'⑨2.目標と成果（PR）'!$B$6:$K$85,2,FALSE),"")</f>
        <v/>
      </c>
      <c r="D209" s="928" t="str">
        <f>IFERROR(VLOOKUP($B209,'⑨2.目標と成果（PR）'!$B$6:$K$85,3,FALSE),"")</f>
        <v/>
      </c>
      <c r="E209" s="928" t="s">
        <v>698</v>
      </c>
      <c r="F209" s="932" t="str">
        <f>IFERROR(VLOOKUP($B209,'⑨2.目標と成果（PR）'!$B$6:$K$85,6,FALSE),"")</f>
        <v/>
      </c>
      <c r="G209" s="932" t="str">
        <f>IFERROR(VLOOKUP($B209,'⑨2.目標と成果（PR）'!$B$6:$K$85,7,FALSE),"")</f>
        <v/>
      </c>
      <c r="H209" s="933" t="str">
        <f t="shared" si="12"/>
        <v/>
      </c>
      <c r="I209" s="338" t="str">
        <f>IFERROR(VLOOKUP($B209,'⑨2.目標と成果（PR）'!$B$6:$K$85,8,FALSE),"")</f>
        <v/>
      </c>
      <c r="J209" s="338" t="str">
        <f>IFERROR(VLOOKUP($B209,'⑨2.目標と成果（PR）'!$B$6:$K$85,9,FALSE),"")</f>
        <v/>
      </c>
      <c r="K209" s="933" t="str">
        <f t="shared" si="13"/>
        <v/>
      </c>
      <c r="L209" s="338" t="str">
        <f>IFERROR(VLOOKUP($B209,'⑨2.目標と成果（PR）'!$B$6:$K$85,10,FALSE),"")</f>
        <v/>
      </c>
      <c r="M209" s="338" t="str">
        <f>IFERROR(VLOOKUP($B209,'⑨2.目標と成果（PR）'!$B$6:$K$85,11,FALSE),"")</f>
        <v/>
      </c>
      <c r="N209" s="933" t="str">
        <f t="shared" si="14"/>
        <v/>
      </c>
      <c r="O209" s="921"/>
      <c r="P209" s="922"/>
      <c r="W209" s="545"/>
    </row>
    <row r="210" spans="2:23" ht="45" hidden="1" customHeight="1">
      <c r="B210" s="1019" t="s">
        <v>698</v>
      </c>
      <c r="C210" s="1020" t="str">
        <f>IFERROR(VLOOKUP($B210,'⑨2.目標と成果（PR）'!$B$6:$K$85,2,FALSE),"")</f>
        <v/>
      </c>
      <c r="D210" s="928" t="str">
        <f>IFERROR(VLOOKUP($B210,'⑨2.目標と成果（PR）'!$B$6:$K$85,3,FALSE),"")</f>
        <v/>
      </c>
      <c r="E210" s="928" t="s">
        <v>698</v>
      </c>
      <c r="F210" s="932" t="str">
        <f>IFERROR(VLOOKUP($B210,'⑨2.目標と成果（PR）'!$B$6:$K$85,6,FALSE),"")</f>
        <v/>
      </c>
      <c r="G210" s="932" t="str">
        <f>IFERROR(VLOOKUP($B210,'⑨2.目標と成果（PR）'!$B$6:$K$85,7,FALSE),"")</f>
        <v/>
      </c>
      <c r="H210" s="933" t="str">
        <f t="shared" si="12"/>
        <v/>
      </c>
      <c r="I210" s="338" t="str">
        <f>IFERROR(VLOOKUP($B210,'⑨2.目標と成果（PR）'!$B$6:$K$85,8,FALSE),"")</f>
        <v/>
      </c>
      <c r="J210" s="338" t="str">
        <f>IFERROR(VLOOKUP($B210,'⑨2.目標と成果（PR）'!$B$6:$K$85,9,FALSE),"")</f>
        <v/>
      </c>
      <c r="K210" s="933" t="str">
        <f t="shared" si="13"/>
        <v/>
      </c>
      <c r="L210" s="338" t="str">
        <f>IFERROR(VLOOKUP($B210,'⑨2.目標と成果（PR）'!$B$6:$K$85,10,FALSE),"")</f>
        <v/>
      </c>
      <c r="M210" s="338" t="str">
        <f>IFERROR(VLOOKUP($B210,'⑨2.目標と成果（PR）'!$B$6:$K$85,11,FALSE),"")</f>
        <v/>
      </c>
      <c r="N210" s="933" t="str">
        <f t="shared" si="14"/>
        <v/>
      </c>
      <c r="O210" s="921"/>
      <c r="P210" s="922"/>
      <c r="W210" s="545"/>
    </row>
    <row r="211" spans="2:23" ht="45" hidden="1" customHeight="1">
      <c r="B211" s="1019" t="s">
        <v>698</v>
      </c>
      <c r="C211" s="1020" t="str">
        <f>IFERROR(VLOOKUP($B211,'⑨2.目標と成果（PR）'!$B$6:$K$85,2,FALSE),"")</f>
        <v/>
      </c>
      <c r="D211" s="928" t="str">
        <f>IFERROR(VLOOKUP($B211,'⑨2.目標と成果（PR）'!$B$6:$K$85,3,FALSE),"")</f>
        <v/>
      </c>
      <c r="E211" s="928" t="s">
        <v>698</v>
      </c>
      <c r="F211" s="932" t="str">
        <f>IFERROR(VLOOKUP($B211,'⑨2.目標と成果（PR）'!$B$6:$K$85,6,FALSE),"")</f>
        <v/>
      </c>
      <c r="G211" s="932" t="str">
        <f>IFERROR(VLOOKUP($B211,'⑨2.目標と成果（PR）'!$B$6:$K$85,7,FALSE),"")</f>
        <v/>
      </c>
      <c r="H211" s="933" t="str">
        <f t="shared" si="12"/>
        <v/>
      </c>
      <c r="I211" s="338" t="str">
        <f>IFERROR(VLOOKUP($B211,'⑨2.目標と成果（PR）'!$B$6:$K$85,8,FALSE),"")</f>
        <v/>
      </c>
      <c r="J211" s="338" t="str">
        <f>IFERROR(VLOOKUP($B211,'⑨2.目標と成果（PR）'!$B$6:$K$85,9,FALSE),"")</f>
        <v/>
      </c>
      <c r="K211" s="933" t="str">
        <f t="shared" si="13"/>
        <v/>
      </c>
      <c r="L211" s="338" t="str">
        <f>IFERROR(VLOOKUP($B211,'⑨2.目標と成果（PR）'!$B$6:$K$85,10,FALSE),"")</f>
        <v/>
      </c>
      <c r="M211" s="338" t="str">
        <f>IFERROR(VLOOKUP($B211,'⑨2.目標と成果（PR）'!$B$6:$K$85,11,FALSE),"")</f>
        <v/>
      </c>
      <c r="N211" s="933" t="str">
        <f t="shared" si="14"/>
        <v/>
      </c>
      <c r="O211" s="921"/>
      <c r="P211" s="922"/>
      <c r="W211" s="545"/>
    </row>
    <row r="212" spans="2:23" ht="45" hidden="1" customHeight="1">
      <c r="B212" s="1019" t="s">
        <v>698</v>
      </c>
      <c r="C212" s="1020" t="str">
        <f>IFERROR(VLOOKUP($B212,'⑨2.目標と成果（PR）'!$B$6:$K$85,2,FALSE),"")</f>
        <v/>
      </c>
      <c r="D212" s="928" t="str">
        <f>IFERROR(VLOOKUP($B212,'⑨2.目標と成果（PR）'!$B$6:$K$85,3,FALSE),"")</f>
        <v/>
      </c>
      <c r="E212" s="928" t="s">
        <v>698</v>
      </c>
      <c r="F212" s="932" t="str">
        <f>IFERROR(VLOOKUP($B212,'⑨2.目標と成果（PR）'!$B$6:$K$85,6,FALSE),"")</f>
        <v/>
      </c>
      <c r="G212" s="932" t="str">
        <f>IFERROR(VLOOKUP($B212,'⑨2.目標と成果（PR）'!$B$6:$K$85,7,FALSE),"")</f>
        <v/>
      </c>
      <c r="H212" s="933" t="str">
        <f t="shared" si="12"/>
        <v/>
      </c>
      <c r="I212" s="338" t="str">
        <f>IFERROR(VLOOKUP($B212,'⑨2.目標と成果（PR）'!$B$6:$K$85,8,FALSE),"")</f>
        <v/>
      </c>
      <c r="J212" s="338" t="str">
        <f>IFERROR(VLOOKUP($B212,'⑨2.目標と成果（PR）'!$B$6:$K$85,9,FALSE),"")</f>
        <v/>
      </c>
      <c r="K212" s="933" t="str">
        <f t="shared" si="13"/>
        <v/>
      </c>
      <c r="L212" s="338" t="str">
        <f>IFERROR(VLOOKUP($B212,'⑨2.目標と成果（PR）'!$B$6:$K$85,10,FALSE),"")</f>
        <v/>
      </c>
      <c r="M212" s="338" t="str">
        <f>IFERROR(VLOOKUP($B212,'⑨2.目標と成果（PR）'!$B$6:$K$85,11,FALSE),"")</f>
        <v/>
      </c>
      <c r="N212" s="933" t="str">
        <f t="shared" si="14"/>
        <v/>
      </c>
      <c r="O212" s="921"/>
      <c r="P212" s="922"/>
      <c r="W212" s="545"/>
    </row>
    <row r="213" spans="2:23" ht="45" hidden="1" customHeight="1">
      <c r="B213" s="1019" t="s">
        <v>698</v>
      </c>
      <c r="C213" s="1020" t="str">
        <f>IFERROR(VLOOKUP($B213,'⑨2.目標と成果（PR）'!$B$6:$K$85,2,FALSE),"")</f>
        <v/>
      </c>
      <c r="D213" s="928" t="str">
        <f>IFERROR(VLOOKUP($B213,'⑨2.目標と成果（PR）'!$B$6:$K$85,3,FALSE),"")</f>
        <v/>
      </c>
      <c r="E213" s="928" t="s">
        <v>698</v>
      </c>
      <c r="F213" s="932" t="str">
        <f>IFERROR(VLOOKUP($B213,'⑨2.目標と成果（PR）'!$B$6:$K$85,6,FALSE),"")</f>
        <v/>
      </c>
      <c r="G213" s="932" t="str">
        <f>IFERROR(VLOOKUP($B213,'⑨2.目標と成果（PR）'!$B$6:$K$85,7,FALSE),"")</f>
        <v/>
      </c>
      <c r="H213" s="933" t="str">
        <f t="shared" si="12"/>
        <v/>
      </c>
      <c r="I213" s="338" t="str">
        <f>IFERROR(VLOOKUP($B213,'⑨2.目標と成果（PR）'!$B$6:$K$85,8,FALSE),"")</f>
        <v/>
      </c>
      <c r="J213" s="338" t="str">
        <f>IFERROR(VLOOKUP($B213,'⑨2.目標と成果（PR）'!$B$6:$K$85,9,FALSE),"")</f>
        <v/>
      </c>
      <c r="K213" s="933" t="str">
        <f t="shared" si="13"/>
        <v/>
      </c>
      <c r="L213" s="338" t="str">
        <f>IFERROR(VLOOKUP($B213,'⑨2.目標と成果（PR）'!$B$6:$K$85,10,FALSE),"")</f>
        <v/>
      </c>
      <c r="M213" s="338" t="str">
        <f>IFERROR(VLOOKUP($B213,'⑨2.目標と成果（PR）'!$B$6:$K$85,11,FALSE),"")</f>
        <v/>
      </c>
      <c r="N213" s="933" t="str">
        <f t="shared" si="14"/>
        <v/>
      </c>
      <c r="O213" s="921"/>
      <c r="P213" s="922"/>
      <c r="W213" s="545"/>
    </row>
    <row r="214" spans="2:23" ht="45" hidden="1" customHeight="1">
      <c r="B214" s="1019" t="s">
        <v>698</v>
      </c>
      <c r="C214" s="1020" t="str">
        <f>IFERROR(VLOOKUP($B214,'⑨2.目標と成果（PR）'!$B$6:$K$85,2,FALSE),"")</f>
        <v/>
      </c>
      <c r="D214" s="928" t="str">
        <f>IFERROR(VLOOKUP($B214,'⑨2.目標と成果（PR）'!$B$6:$K$85,3,FALSE),"")</f>
        <v/>
      </c>
      <c r="E214" s="928" t="s">
        <v>698</v>
      </c>
      <c r="F214" s="932" t="str">
        <f>IFERROR(VLOOKUP($B214,'⑨2.目標と成果（PR）'!$B$6:$K$85,6,FALSE),"")</f>
        <v/>
      </c>
      <c r="G214" s="932" t="str">
        <f>IFERROR(VLOOKUP($B214,'⑨2.目標と成果（PR）'!$B$6:$K$85,7,FALSE),"")</f>
        <v/>
      </c>
      <c r="H214" s="933" t="str">
        <f t="shared" si="12"/>
        <v/>
      </c>
      <c r="I214" s="338" t="str">
        <f>IFERROR(VLOOKUP($B214,'⑨2.目標と成果（PR）'!$B$6:$K$85,8,FALSE),"")</f>
        <v/>
      </c>
      <c r="J214" s="338" t="str">
        <f>IFERROR(VLOOKUP($B214,'⑨2.目標と成果（PR）'!$B$6:$K$85,9,FALSE),"")</f>
        <v/>
      </c>
      <c r="K214" s="933" t="str">
        <f t="shared" si="13"/>
        <v/>
      </c>
      <c r="L214" s="338" t="str">
        <f>IFERROR(VLOOKUP($B214,'⑨2.目標と成果（PR）'!$B$6:$K$85,10,FALSE),"")</f>
        <v/>
      </c>
      <c r="M214" s="338" t="str">
        <f>IFERROR(VLOOKUP($B214,'⑨2.目標と成果（PR）'!$B$6:$K$85,11,FALSE),"")</f>
        <v/>
      </c>
      <c r="N214" s="933" t="str">
        <f t="shared" si="14"/>
        <v/>
      </c>
      <c r="O214" s="921"/>
      <c r="P214" s="922"/>
      <c r="W214" s="545"/>
    </row>
    <row r="215" spans="2:23" ht="45" hidden="1" customHeight="1" thickBot="1">
      <c r="B215" s="1022" t="s">
        <v>698</v>
      </c>
      <c r="C215" s="1021" t="str">
        <f>IFERROR(VLOOKUP($B215,'⑨2.目標と成果（PR）'!$B$6:$K$85,2,FALSE),"")</f>
        <v/>
      </c>
      <c r="D215" s="934" t="str">
        <f>IFERROR(VLOOKUP($B215,'⑨2.目標と成果（PR）'!$B$6:$K$85,3,FALSE),"")</f>
        <v/>
      </c>
      <c r="E215" s="934" t="s">
        <v>698</v>
      </c>
      <c r="F215" s="935" t="str">
        <f>IFERROR(VLOOKUP($B215,'⑨2.目標と成果（PR）'!$B$6:$K$85,6,FALSE),"")</f>
        <v/>
      </c>
      <c r="G215" s="935" t="str">
        <f>IFERROR(VLOOKUP($B215,'⑨2.目標と成果（PR）'!$B$6:$K$85,7,FALSE),"")</f>
        <v/>
      </c>
      <c r="H215" s="936" t="str">
        <f t="shared" si="12"/>
        <v/>
      </c>
      <c r="I215" s="937" t="str">
        <f>IFERROR(VLOOKUP($B215,'⑨2.目標と成果（PR）'!$B$6:$K$85,8,FALSE),"")</f>
        <v/>
      </c>
      <c r="J215" s="937" t="str">
        <f>IFERROR(VLOOKUP($B215,'⑨2.目標と成果（PR）'!$B$6:$K$85,9,FALSE),"")</f>
        <v/>
      </c>
      <c r="K215" s="936" t="str">
        <f t="shared" si="13"/>
        <v/>
      </c>
      <c r="L215" s="937" t="str">
        <f>IFERROR(VLOOKUP($B215,'⑨2.目標と成果（PR）'!$B$6:$K$85,10,FALSE),"")</f>
        <v/>
      </c>
      <c r="M215" s="937" t="str">
        <f>IFERROR(VLOOKUP($B215,'⑨2.目標と成果（PR）'!$B$6:$K$85,11,FALSE),"")</f>
        <v/>
      </c>
      <c r="N215" s="936" t="str">
        <f t="shared" si="14"/>
        <v/>
      </c>
      <c r="O215" s="923"/>
      <c r="P215" s="924"/>
      <c r="W215" s="545"/>
    </row>
    <row r="216" spans="2:23" ht="45" hidden="1" customHeight="1">
      <c r="B216" s="1019" t="s">
        <v>698</v>
      </c>
      <c r="C216" s="1023" t="str">
        <f>IFERROR(VLOOKUP($B216,'⑨2.目標と成果（PR）'!$B$6:$K$85,2,FALSE),"")</f>
        <v/>
      </c>
      <c r="D216" s="938" t="str">
        <f>IFERROR(VLOOKUP($B216,'⑨2.目標と成果（PR）'!$B$6:$K$85,3,FALSE),"")</f>
        <v/>
      </c>
      <c r="E216" s="938" t="s">
        <v>698</v>
      </c>
      <c r="F216" s="929" t="str">
        <f>IFERROR(VLOOKUP($B216,'⑨2.目標と成果（PR）'!$B$6:$K$85,6,FALSE),"")</f>
        <v/>
      </c>
      <c r="G216" s="929" t="str">
        <f>IFERROR(VLOOKUP($B216,'⑨2.目標と成果（PR）'!$B$6:$K$85,7,FALSE),"")</f>
        <v/>
      </c>
      <c r="H216" s="930" t="str">
        <f t="shared" si="12"/>
        <v/>
      </c>
      <c r="I216" s="931" t="str">
        <f>IFERROR(VLOOKUP($B216,'⑨2.目標と成果（PR）'!$B$6:$K$85,8,FALSE),"")</f>
        <v/>
      </c>
      <c r="J216" s="931" t="str">
        <f>IFERROR(VLOOKUP($B216,'⑨2.目標と成果（PR）'!$B$6:$K$85,9,FALSE),"")</f>
        <v/>
      </c>
      <c r="K216" s="930" t="str">
        <f t="shared" si="13"/>
        <v/>
      </c>
      <c r="L216" s="931" t="str">
        <f>IFERROR(VLOOKUP($B216,'⑨2.目標と成果（PR）'!$B$6:$K$85,10,FALSE),"")</f>
        <v/>
      </c>
      <c r="M216" s="931" t="str">
        <f>IFERROR(VLOOKUP($B216,'⑨2.目標と成果（PR）'!$B$6:$K$85,11,FALSE),"")</f>
        <v/>
      </c>
      <c r="N216" s="930" t="str">
        <f t="shared" si="14"/>
        <v/>
      </c>
      <c r="O216" s="921"/>
      <c r="P216" s="922"/>
      <c r="W216" s="545"/>
    </row>
    <row r="217" spans="2:23" ht="45" hidden="1" customHeight="1">
      <c r="B217" s="1019" t="s">
        <v>698</v>
      </c>
      <c r="C217" s="1020" t="str">
        <f>IFERROR(VLOOKUP($B217,'⑨2.目標と成果（PR）'!$B$6:$K$85,2,FALSE),"")</f>
        <v/>
      </c>
      <c r="D217" s="928" t="str">
        <f>IFERROR(VLOOKUP($B217,'⑨2.目標と成果（PR）'!$B$6:$K$85,3,FALSE),"")</f>
        <v/>
      </c>
      <c r="E217" s="928" t="s">
        <v>698</v>
      </c>
      <c r="F217" s="932" t="str">
        <f>IFERROR(VLOOKUP($B217,'⑨2.目標と成果（PR）'!$B$6:$K$85,6,FALSE),"")</f>
        <v/>
      </c>
      <c r="G217" s="932" t="str">
        <f>IFERROR(VLOOKUP($B217,'⑨2.目標と成果（PR）'!$B$6:$K$85,7,FALSE),"")</f>
        <v/>
      </c>
      <c r="H217" s="933" t="str">
        <f t="shared" si="12"/>
        <v/>
      </c>
      <c r="I217" s="338" t="str">
        <f>IFERROR(VLOOKUP($B217,'⑨2.目標と成果（PR）'!$B$6:$K$85,8,FALSE),"")</f>
        <v/>
      </c>
      <c r="J217" s="338" t="str">
        <f>IFERROR(VLOOKUP($B217,'⑨2.目標と成果（PR）'!$B$6:$K$85,9,FALSE),"")</f>
        <v/>
      </c>
      <c r="K217" s="933" t="str">
        <f t="shared" si="13"/>
        <v/>
      </c>
      <c r="L217" s="338" t="str">
        <f>IFERROR(VLOOKUP($B217,'⑨2.目標と成果（PR）'!$B$6:$K$85,10,FALSE),"")</f>
        <v/>
      </c>
      <c r="M217" s="338" t="str">
        <f>IFERROR(VLOOKUP($B217,'⑨2.目標と成果（PR）'!$B$6:$K$85,11,FALSE),"")</f>
        <v/>
      </c>
      <c r="N217" s="933" t="str">
        <f t="shared" si="14"/>
        <v/>
      </c>
      <c r="O217" s="921"/>
      <c r="P217" s="922"/>
      <c r="W217" s="545"/>
    </row>
    <row r="218" spans="2:23" ht="45" hidden="1" customHeight="1">
      <c r="B218" s="1019" t="s">
        <v>698</v>
      </c>
      <c r="C218" s="1020" t="str">
        <f>IFERROR(VLOOKUP($B218,'⑨2.目標と成果（PR）'!$B$6:$K$85,2,FALSE),"")</f>
        <v/>
      </c>
      <c r="D218" s="928" t="str">
        <f>IFERROR(VLOOKUP($B218,'⑨2.目標と成果（PR）'!$B$6:$K$85,3,FALSE),"")</f>
        <v/>
      </c>
      <c r="E218" s="928" t="s">
        <v>698</v>
      </c>
      <c r="F218" s="932" t="str">
        <f>IFERROR(VLOOKUP($B218,'⑨2.目標と成果（PR）'!$B$6:$K$85,6,FALSE),"")</f>
        <v/>
      </c>
      <c r="G218" s="932" t="str">
        <f>IFERROR(VLOOKUP($B218,'⑨2.目標と成果（PR）'!$B$6:$K$85,7,FALSE),"")</f>
        <v/>
      </c>
      <c r="H218" s="933" t="str">
        <f t="shared" si="12"/>
        <v/>
      </c>
      <c r="I218" s="338" t="str">
        <f>IFERROR(VLOOKUP($B218,'⑨2.目標と成果（PR）'!$B$6:$K$85,8,FALSE),"")</f>
        <v/>
      </c>
      <c r="J218" s="338" t="str">
        <f>IFERROR(VLOOKUP($B218,'⑨2.目標と成果（PR）'!$B$6:$K$85,9,FALSE),"")</f>
        <v/>
      </c>
      <c r="K218" s="933" t="str">
        <f t="shared" si="13"/>
        <v/>
      </c>
      <c r="L218" s="338" t="str">
        <f>IFERROR(VLOOKUP($B218,'⑨2.目標と成果（PR）'!$B$6:$K$85,10,FALSE),"")</f>
        <v/>
      </c>
      <c r="M218" s="338" t="str">
        <f>IFERROR(VLOOKUP($B218,'⑨2.目標と成果（PR）'!$B$6:$K$85,11,FALSE),"")</f>
        <v/>
      </c>
      <c r="N218" s="933" t="str">
        <f t="shared" si="14"/>
        <v/>
      </c>
      <c r="O218" s="921"/>
      <c r="P218" s="922"/>
      <c r="W218" s="545"/>
    </row>
    <row r="219" spans="2:23" ht="45" hidden="1" customHeight="1">
      <c r="B219" s="1019" t="s">
        <v>698</v>
      </c>
      <c r="C219" s="1020" t="str">
        <f>IFERROR(VLOOKUP($B219,'⑨2.目標と成果（PR）'!$B$6:$K$85,2,FALSE),"")</f>
        <v/>
      </c>
      <c r="D219" s="928" t="str">
        <f>IFERROR(VLOOKUP($B219,'⑨2.目標と成果（PR）'!$B$6:$K$85,3,FALSE),"")</f>
        <v/>
      </c>
      <c r="E219" s="928" t="s">
        <v>698</v>
      </c>
      <c r="F219" s="932" t="str">
        <f>IFERROR(VLOOKUP($B219,'⑨2.目標と成果（PR）'!$B$6:$K$85,6,FALSE),"")</f>
        <v/>
      </c>
      <c r="G219" s="932" t="str">
        <f>IFERROR(VLOOKUP($B219,'⑨2.目標と成果（PR）'!$B$6:$K$85,7,FALSE),"")</f>
        <v/>
      </c>
      <c r="H219" s="933" t="str">
        <f t="shared" si="12"/>
        <v/>
      </c>
      <c r="I219" s="338" t="str">
        <f>IFERROR(VLOOKUP($B219,'⑨2.目標と成果（PR）'!$B$6:$K$85,8,FALSE),"")</f>
        <v/>
      </c>
      <c r="J219" s="338" t="str">
        <f>IFERROR(VLOOKUP($B219,'⑨2.目標と成果（PR）'!$B$6:$K$85,9,FALSE),"")</f>
        <v/>
      </c>
      <c r="K219" s="933" t="str">
        <f t="shared" si="13"/>
        <v/>
      </c>
      <c r="L219" s="338" t="str">
        <f>IFERROR(VLOOKUP($B219,'⑨2.目標と成果（PR）'!$B$6:$K$85,10,FALSE),"")</f>
        <v/>
      </c>
      <c r="M219" s="338" t="str">
        <f>IFERROR(VLOOKUP($B219,'⑨2.目標と成果（PR）'!$B$6:$K$85,11,FALSE),"")</f>
        <v/>
      </c>
      <c r="N219" s="933" t="str">
        <f t="shared" si="14"/>
        <v/>
      </c>
      <c r="O219" s="921"/>
      <c r="P219" s="922"/>
      <c r="W219" s="545"/>
    </row>
    <row r="220" spans="2:23" ht="45" hidden="1" customHeight="1">
      <c r="B220" s="1019" t="s">
        <v>698</v>
      </c>
      <c r="C220" s="1020" t="str">
        <f>IFERROR(VLOOKUP($B220,'⑨2.目標と成果（PR）'!$B$6:$K$85,2,FALSE),"")</f>
        <v/>
      </c>
      <c r="D220" s="928" t="str">
        <f>IFERROR(VLOOKUP($B220,'⑨2.目標と成果（PR）'!$B$6:$K$85,3,FALSE),"")</f>
        <v/>
      </c>
      <c r="E220" s="928" t="s">
        <v>698</v>
      </c>
      <c r="F220" s="932" t="str">
        <f>IFERROR(VLOOKUP($B220,'⑨2.目標と成果（PR）'!$B$6:$K$85,6,FALSE),"")</f>
        <v/>
      </c>
      <c r="G220" s="932" t="str">
        <f>IFERROR(VLOOKUP($B220,'⑨2.目標と成果（PR）'!$B$6:$K$85,7,FALSE),"")</f>
        <v/>
      </c>
      <c r="H220" s="933" t="str">
        <f t="shared" si="12"/>
        <v/>
      </c>
      <c r="I220" s="338" t="str">
        <f>IFERROR(VLOOKUP($B220,'⑨2.目標と成果（PR）'!$B$6:$K$85,8,FALSE),"")</f>
        <v/>
      </c>
      <c r="J220" s="338" t="str">
        <f>IFERROR(VLOOKUP($B220,'⑨2.目標と成果（PR）'!$B$6:$K$85,9,FALSE),"")</f>
        <v/>
      </c>
      <c r="K220" s="933" t="str">
        <f t="shared" si="13"/>
        <v/>
      </c>
      <c r="L220" s="338" t="str">
        <f>IFERROR(VLOOKUP($B220,'⑨2.目標と成果（PR）'!$B$6:$K$85,10,FALSE),"")</f>
        <v/>
      </c>
      <c r="M220" s="338" t="str">
        <f>IFERROR(VLOOKUP($B220,'⑨2.目標と成果（PR）'!$B$6:$K$85,11,FALSE),"")</f>
        <v/>
      </c>
      <c r="N220" s="933" t="str">
        <f t="shared" si="14"/>
        <v/>
      </c>
      <c r="O220" s="921"/>
      <c r="P220" s="922"/>
      <c r="W220" s="545"/>
    </row>
    <row r="221" spans="2:23" ht="45" hidden="1" customHeight="1">
      <c r="B221" s="1019" t="s">
        <v>698</v>
      </c>
      <c r="C221" s="1020" t="str">
        <f>IFERROR(VLOOKUP($B221,'⑨2.目標と成果（PR）'!$B$6:$K$85,2,FALSE),"")</f>
        <v/>
      </c>
      <c r="D221" s="928" t="str">
        <f>IFERROR(VLOOKUP($B221,'⑨2.目標と成果（PR）'!$B$6:$K$85,3,FALSE),"")</f>
        <v/>
      </c>
      <c r="E221" s="928" t="s">
        <v>698</v>
      </c>
      <c r="F221" s="932" t="str">
        <f>IFERROR(VLOOKUP($B221,'⑨2.目標と成果（PR）'!$B$6:$K$85,6,FALSE),"")</f>
        <v/>
      </c>
      <c r="G221" s="932" t="str">
        <f>IFERROR(VLOOKUP($B221,'⑨2.目標と成果（PR）'!$B$6:$K$85,7,FALSE),"")</f>
        <v/>
      </c>
      <c r="H221" s="933" t="str">
        <f t="shared" si="12"/>
        <v/>
      </c>
      <c r="I221" s="338" t="str">
        <f>IFERROR(VLOOKUP($B221,'⑨2.目標と成果（PR）'!$B$6:$K$85,8,FALSE),"")</f>
        <v/>
      </c>
      <c r="J221" s="338" t="str">
        <f>IFERROR(VLOOKUP($B221,'⑨2.目標と成果（PR）'!$B$6:$K$85,9,FALSE),"")</f>
        <v/>
      </c>
      <c r="K221" s="933" t="str">
        <f t="shared" si="13"/>
        <v/>
      </c>
      <c r="L221" s="338" t="str">
        <f>IFERROR(VLOOKUP($B221,'⑨2.目標と成果（PR）'!$B$6:$K$85,10,FALSE),"")</f>
        <v/>
      </c>
      <c r="M221" s="338" t="str">
        <f>IFERROR(VLOOKUP($B221,'⑨2.目標と成果（PR）'!$B$6:$K$85,11,FALSE),"")</f>
        <v/>
      </c>
      <c r="N221" s="933" t="str">
        <f t="shared" si="14"/>
        <v/>
      </c>
      <c r="O221" s="921"/>
      <c r="P221" s="922"/>
      <c r="W221" s="545"/>
    </row>
    <row r="222" spans="2:23" ht="45" hidden="1" customHeight="1">
      <c r="B222" s="1019" t="s">
        <v>698</v>
      </c>
      <c r="C222" s="1020" t="str">
        <f>IFERROR(VLOOKUP($B222,'⑨2.目標と成果（PR）'!$B$6:$K$85,2,FALSE),"")</f>
        <v/>
      </c>
      <c r="D222" s="928" t="str">
        <f>IFERROR(VLOOKUP($B222,'⑨2.目標と成果（PR）'!$B$6:$K$85,3,FALSE),"")</f>
        <v/>
      </c>
      <c r="E222" s="928" t="s">
        <v>698</v>
      </c>
      <c r="F222" s="932" t="str">
        <f>IFERROR(VLOOKUP($B222,'⑨2.目標と成果（PR）'!$B$6:$K$85,6,FALSE),"")</f>
        <v/>
      </c>
      <c r="G222" s="932" t="str">
        <f>IFERROR(VLOOKUP($B222,'⑨2.目標と成果（PR）'!$B$6:$K$85,7,FALSE),"")</f>
        <v/>
      </c>
      <c r="H222" s="933" t="str">
        <f t="shared" si="12"/>
        <v/>
      </c>
      <c r="I222" s="338" t="str">
        <f>IFERROR(VLOOKUP($B222,'⑨2.目標と成果（PR）'!$B$6:$K$85,8,FALSE),"")</f>
        <v/>
      </c>
      <c r="J222" s="338" t="str">
        <f>IFERROR(VLOOKUP($B222,'⑨2.目標と成果（PR）'!$B$6:$K$85,9,FALSE),"")</f>
        <v/>
      </c>
      <c r="K222" s="933" t="str">
        <f t="shared" si="13"/>
        <v/>
      </c>
      <c r="L222" s="338" t="str">
        <f>IFERROR(VLOOKUP($B222,'⑨2.目標と成果（PR）'!$B$6:$K$85,10,FALSE),"")</f>
        <v/>
      </c>
      <c r="M222" s="338" t="str">
        <f>IFERROR(VLOOKUP($B222,'⑨2.目標と成果（PR）'!$B$6:$K$85,11,FALSE),"")</f>
        <v/>
      </c>
      <c r="N222" s="933" t="str">
        <f t="shared" si="14"/>
        <v/>
      </c>
      <c r="O222" s="921"/>
      <c r="P222" s="922"/>
      <c r="W222" s="545"/>
    </row>
    <row r="223" spans="2:23" ht="45" hidden="1" customHeight="1">
      <c r="B223" s="1019" t="s">
        <v>698</v>
      </c>
      <c r="C223" s="1020" t="str">
        <f>IFERROR(VLOOKUP($B223,'⑨2.目標と成果（PR）'!$B$6:$K$85,2,FALSE),"")</f>
        <v/>
      </c>
      <c r="D223" s="928" t="str">
        <f>IFERROR(VLOOKUP($B223,'⑨2.目標と成果（PR）'!$B$6:$K$85,3,FALSE),"")</f>
        <v/>
      </c>
      <c r="E223" s="928" t="s">
        <v>698</v>
      </c>
      <c r="F223" s="932" t="str">
        <f>IFERROR(VLOOKUP($B223,'⑨2.目標と成果（PR）'!$B$6:$K$85,6,FALSE),"")</f>
        <v/>
      </c>
      <c r="G223" s="932" t="str">
        <f>IFERROR(VLOOKUP($B223,'⑨2.目標と成果（PR）'!$B$6:$K$85,7,FALSE),"")</f>
        <v/>
      </c>
      <c r="H223" s="933" t="str">
        <f t="shared" si="12"/>
        <v/>
      </c>
      <c r="I223" s="338" t="str">
        <f>IFERROR(VLOOKUP($B223,'⑨2.目標と成果（PR）'!$B$6:$K$85,8,FALSE),"")</f>
        <v/>
      </c>
      <c r="J223" s="338" t="str">
        <f>IFERROR(VLOOKUP($B223,'⑨2.目標と成果（PR）'!$B$6:$K$85,9,FALSE),"")</f>
        <v/>
      </c>
      <c r="K223" s="933" t="str">
        <f t="shared" si="13"/>
        <v/>
      </c>
      <c r="L223" s="338" t="str">
        <f>IFERROR(VLOOKUP($B223,'⑨2.目標と成果（PR）'!$B$6:$K$85,10,FALSE),"")</f>
        <v/>
      </c>
      <c r="M223" s="338" t="str">
        <f>IFERROR(VLOOKUP($B223,'⑨2.目標と成果（PR）'!$B$6:$K$85,11,FALSE),"")</f>
        <v/>
      </c>
      <c r="N223" s="933" t="str">
        <f t="shared" si="14"/>
        <v/>
      </c>
      <c r="O223" s="921"/>
      <c r="P223" s="922"/>
      <c r="W223" s="545"/>
    </row>
    <row r="224" spans="2:23" ht="45" hidden="1" customHeight="1">
      <c r="B224" s="1019" t="s">
        <v>698</v>
      </c>
      <c r="C224" s="1020" t="str">
        <f>IFERROR(VLOOKUP($B224,'⑨2.目標と成果（PR）'!$B$6:$K$85,2,FALSE),"")</f>
        <v/>
      </c>
      <c r="D224" s="928" t="str">
        <f>IFERROR(VLOOKUP($B224,'⑨2.目標と成果（PR）'!$B$6:$K$85,3,FALSE),"")</f>
        <v/>
      </c>
      <c r="E224" s="928" t="s">
        <v>698</v>
      </c>
      <c r="F224" s="932" t="str">
        <f>IFERROR(VLOOKUP($B224,'⑨2.目標と成果（PR）'!$B$6:$K$85,6,FALSE),"")</f>
        <v/>
      </c>
      <c r="G224" s="932" t="str">
        <f>IFERROR(VLOOKUP($B224,'⑨2.目標と成果（PR）'!$B$6:$K$85,7,FALSE),"")</f>
        <v/>
      </c>
      <c r="H224" s="933" t="str">
        <f t="shared" si="12"/>
        <v/>
      </c>
      <c r="I224" s="338" t="str">
        <f>IFERROR(VLOOKUP($B224,'⑨2.目標と成果（PR）'!$B$6:$K$85,8,FALSE),"")</f>
        <v/>
      </c>
      <c r="J224" s="338" t="str">
        <f>IFERROR(VLOOKUP($B224,'⑨2.目標と成果（PR）'!$B$6:$K$85,9,FALSE),"")</f>
        <v/>
      </c>
      <c r="K224" s="933" t="str">
        <f t="shared" si="13"/>
        <v/>
      </c>
      <c r="L224" s="338" t="str">
        <f>IFERROR(VLOOKUP($B224,'⑨2.目標と成果（PR）'!$B$6:$K$85,10,FALSE),"")</f>
        <v/>
      </c>
      <c r="M224" s="338" t="str">
        <f>IFERROR(VLOOKUP($B224,'⑨2.目標と成果（PR）'!$B$6:$K$85,11,FALSE),"")</f>
        <v/>
      </c>
      <c r="N224" s="933" t="str">
        <f t="shared" si="14"/>
        <v/>
      </c>
      <c r="O224" s="921"/>
      <c r="P224" s="922"/>
      <c r="W224" s="545"/>
    </row>
    <row r="225" spans="2:23" ht="45" hidden="1" customHeight="1" thickBot="1">
      <c r="B225" s="1022" t="s">
        <v>698</v>
      </c>
      <c r="C225" s="1021" t="str">
        <f>IFERROR(VLOOKUP($B225,'⑨2.目標と成果（PR）'!$B$6:$K$85,2,FALSE),"")</f>
        <v/>
      </c>
      <c r="D225" s="934" t="str">
        <f>IFERROR(VLOOKUP($B225,'⑨2.目標と成果（PR）'!$B$6:$K$85,3,FALSE),"")</f>
        <v/>
      </c>
      <c r="E225" s="934" t="s">
        <v>698</v>
      </c>
      <c r="F225" s="935" t="str">
        <f>IFERROR(VLOOKUP($B225,'⑨2.目標と成果（PR）'!$B$6:$K$85,6,FALSE),"")</f>
        <v/>
      </c>
      <c r="G225" s="935" t="str">
        <f>IFERROR(VLOOKUP($B225,'⑨2.目標と成果（PR）'!$B$6:$K$85,7,FALSE),"")</f>
        <v/>
      </c>
      <c r="H225" s="936" t="str">
        <f t="shared" si="12"/>
        <v/>
      </c>
      <c r="I225" s="937" t="str">
        <f>IFERROR(VLOOKUP($B225,'⑨2.目標と成果（PR）'!$B$6:$K$85,8,FALSE),"")</f>
        <v/>
      </c>
      <c r="J225" s="937" t="str">
        <f>IFERROR(VLOOKUP($B225,'⑨2.目標と成果（PR）'!$B$6:$K$85,9,FALSE),"")</f>
        <v/>
      </c>
      <c r="K225" s="936" t="str">
        <f t="shared" si="13"/>
        <v/>
      </c>
      <c r="L225" s="937" t="str">
        <f>IFERROR(VLOOKUP($B225,'⑨2.目標と成果（PR）'!$B$6:$K$85,10,FALSE),"")</f>
        <v/>
      </c>
      <c r="M225" s="937" t="str">
        <f>IFERROR(VLOOKUP($B225,'⑨2.目標と成果（PR）'!$B$6:$K$85,11,FALSE),"")</f>
        <v/>
      </c>
      <c r="N225" s="936" t="str">
        <f t="shared" si="14"/>
        <v/>
      </c>
      <c r="O225" s="923"/>
      <c r="P225" s="924"/>
      <c r="W225" s="545"/>
    </row>
    <row r="226" spans="2:23" ht="45" hidden="1" customHeight="1">
      <c r="B226" s="1019" t="s">
        <v>698</v>
      </c>
      <c r="C226" s="1020" t="str">
        <f>IFERROR(VLOOKUP($B226,'⑨2.目標と成果（PR）'!$B$6:$K$85,2,FALSE),"")</f>
        <v/>
      </c>
      <c r="D226" s="928" t="str">
        <f>IFERROR(VLOOKUP($B226,'⑨2.目標と成果（PR）'!$B$6:$K$85,3,FALSE),"")</f>
        <v/>
      </c>
      <c r="E226" s="928" t="s">
        <v>698</v>
      </c>
      <c r="F226" s="929" t="str">
        <f>IFERROR(VLOOKUP($B226,'⑨2.目標と成果（PR）'!$B$6:$K$85,6,FALSE),"")</f>
        <v/>
      </c>
      <c r="G226" s="929" t="str">
        <f>IFERROR(VLOOKUP($B226,'⑨2.目標と成果（PR）'!$B$6:$K$85,7,FALSE),"")</f>
        <v/>
      </c>
      <c r="H226" s="930" t="str">
        <f t="shared" si="12"/>
        <v/>
      </c>
      <c r="I226" s="931" t="str">
        <f>IFERROR(VLOOKUP($B226,'⑨2.目標と成果（PR）'!$B$6:$K$85,8,FALSE),"")</f>
        <v/>
      </c>
      <c r="J226" s="931" t="str">
        <f>IFERROR(VLOOKUP($B226,'⑨2.目標と成果（PR）'!$B$6:$K$85,9,FALSE),"")</f>
        <v/>
      </c>
      <c r="K226" s="930" t="str">
        <f t="shared" si="13"/>
        <v/>
      </c>
      <c r="L226" s="931" t="str">
        <f>IFERROR(VLOOKUP($B226,'⑨2.目標と成果（PR）'!$B$6:$K$85,10,FALSE),"")</f>
        <v/>
      </c>
      <c r="M226" s="931" t="str">
        <f>IFERROR(VLOOKUP($B226,'⑨2.目標と成果（PR）'!$B$6:$K$85,11,FALSE),"")</f>
        <v/>
      </c>
      <c r="N226" s="930" t="str">
        <f t="shared" si="14"/>
        <v/>
      </c>
      <c r="O226" s="921"/>
      <c r="P226" s="922"/>
      <c r="W226" s="545"/>
    </row>
    <row r="227" spans="2:23" ht="45" hidden="1" customHeight="1">
      <c r="B227" s="1019" t="s">
        <v>698</v>
      </c>
      <c r="C227" s="1020" t="str">
        <f>IFERROR(VLOOKUP($B227,'⑨2.目標と成果（PR）'!$B$6:$K$85,2,FALSE),"")</f>
        <v/>
      </c>
      <c r="D227" s="928" t="str">
        <f>IFERROR(VLOOKUP($B227,'⑨2.目標と成果（PR）'!$B$6:$K$85,3,FALSE),"")</f>
        <v/>
      </c>
      <c r="E227" s="928" t="s">
        <v>698</v>
      </c>
      <c r="F227" s="932" t="str">
        <f>IFERROR(VLOOKUP($B227,'⑨2.目標と成果（PR）'!$B$6:$K$85,6,FALSE),"")</f>
        <v/>
      </c>
      <c r="G227" s="932" t="str">
        <f>IFERROR(VLOOKUP($B227,'⑨2.目標と成果（PR）'!$B$6:$K$85,7,FALSE),"")</f>
        <v/>
      </c>
      <c r="H227" s="933" t="str">
        <f t="shared" si="12"/>
        <v/>
      </c>
      <c r="I227" s="338" t="str">
        <f>IFERROR(VLOOKUP($B227,'⑨2.目標と成果（PR）'!$B$6:$K$85,8,FALSE),"")</f>
        <v/>
      </c>
      <c r="J227" s="338" t="str">
        <f>IFERROR(VLOOKUP($B227,'⑨2.目標と成果（PR）'!$B$6:$K$85,9,FALSE),"")</f>
        <v/>
      </c>
      <c r="K227" s="933" t="str">
        <f t="shared" si="13"/>
        <v/>
      </c>
      <c r="L227" s="338" t="str">
        <f>IFERROR(VLOOKUP($B227,'⑨2.目標と成果（PR）'!$B$6:$K$85,10,FALSE),"")</f>
        <v/>
      </c>
      <c r="M227" s="338" t="str">
        <f>IFERROR(VLOOKUP($B227,'⑨2.目標と成果（PR）'!$B$6:$K$85,11,FALSE),"")</f>
        <v/>
      </c>
      <c r="N227" s="933" t="str">
        <f t="shared" si="14"/>
        <v/>
      </c>
      <c r="O227" s="921"/>
      <c r="P227" s="922"/>
      <c r="W227" s="545"/>
    </row>
    <row r="228" spans="2:23" ht="45" hidden="1" customHeight="1">
      <c r="B228" s="1019" t="s">
        <v>698</v>
      </c>
      <c r="C228" s="1020" t="str">
        <f>IFERROR(VLOOKUP($B228,'⑨2.目標と成果（PR）'!$B$6:$K$85,2,FALSE),"")</f>
        <v/>
      </c>
      <c r="D228" s="928" t="str">
        <f>IFERROR(VLOOKUP($B228,'⑨2.目標と成果（PR）'!$B$6:$K$85,3,FALSE),"")</f>
        <v/>
      </c>
      <c r="E228" s="928" t="s">
        <v>698</v>
      </c>
      <c r="F228" s="932" t="str">
        <f>IFERROR(VLOOKUP($B228,'⑨2.目標と成果（PR）'!$B$6:$K$85,6,FALSE),"")</f>
        <v/>
      </c>
      <c r="G228" s="932" t="str">
        <f>IFERROR(VLOOKUP($B228,'⑨2.目標と成果（PR）'!$B$6:$K$85,7,FALSE),"")</f>
        <v/>
      </c>
      <c r="H228" s="933" t="str">
        <f t="shared" si="12"/>
        <v/>
      </c>
      <c r="I228" s="338" t="str">
        <f>IFERROR(VLOOKUP($B228,'⑨2.目標と成果（PR）'!$B$6:$K$85,8,FALSE),"")</f>
        <v/>
      </c>
      <c r="J228" s="338" t="str">
        <f>IFERROR(VLOOKUP($B228,'⑨2.目標と成果（PR）'!$B$6:$K$85,9,FALSE),"")</f>
        <v/>
      </c>
      <c r="K228" s="933" t="str">
        <f t="shared" si="13"/>
        <v/>
      </c>
      <c r="L228" s="338" t="str">
        <f>IFERROR(VLOOKUP($B228,'⑨2.目標と成果（PR）'!$B$6:$K$85,10,FALSE),"")</f>
        <v/>
      </c>
      <c r="M228" s="338" t="str">
        <f>IFERROR(VLOOKUP($B228,'⑨2.目標と成果（PR）'!$B$6:$K$85,11,FALSE),"")</f>
        <v/>
      </c>
      <c r="N228" s="933" t="str">
        <f t="shared" si="14"/>
        <v/>
      </c>
      <c r="O228" s="921"/>
      <c r="P228" s="922"/>
      <c r="W228" s="545"/>
    </row>
    <row r="229" spans="2:23" ht="45" hidden="1" customHeight="1">
      <c r="B229" s="1019" t="s">
        <v>698</v>
      </c>
      <c r="C229" s="1020" t="str">
        <f>IFERROR(VLOOKUP($B229,'⑨2.目標と成果（PR）'!$B$6:$K$85,2,FALSE),"")</f>
        <v/>
      </c>
      <c r="D229" s="928" t="str">
        <f>IFERROR(VLOOKUP($B229,'⑨2.目標と成果（PR）'!$B$6:$K$85,3,FALSE),"")</f>
        <v/>
      </c>
      <c r="E229" s="928" t="s">
        <v>698</v>
      </c>
      <c r="F229" s="932" t="str">
        <f>IFERROR(VLOOKUP($B229,'⑨2.目標と成果（PR）'!$B$6:$K$85,6,FALSE),"")</f>
        <v/>
      </c>
      <c r="G229" s="932" t="str">
        <f>IFERROR(VLOOKUP($B229,'⑨2.目標と成果（PR）'!$B$6:$K$85,7,FALSE),"")</f>
        <v/>
      </c>
      <c r="H229" s="933" t="str">
        <f t="shared" si="12"/>
        <v/>
      </c>
      <c r="I229" s="338" t="str">
        <f>IFERROR(VLOOKUP($B229,'⑨2.目標と成果（PR）'!$B$6:$K$85,8,FALSE),"")</f>
        <v/>
      </c>
      <c r="J229" s="338" t="str">
        <f>IFERROR(VLOOKUP($B229,'⑨2.目標と成果（PR）'!$B$6:$K$85,9,FALSE),"")</f>
        <v/>
      </c>
      <c r="K229" s="933" t="str">
        <f t="shared" si="13"/>
        <v/>
      </c>
      <c r="L229" s="338" t="str">
        <f>IFERROR(VLOOKUP($B229,'⑨2.目標と成果（PR）'!$B$6:$K$85,10,FALSE),"")</f>
        <v/>
      </c>
      <c r="M229" s="338" t="str">
        <f>IFERROR(VLOOKUP($B229,'⑨2.目標と成果（PR）'!$B$6:$K$85,11,FALSE),"")</f>
        <v/>
      </c>
      <c r="N229" s="933" t="str">
        <f t="shared" si="14"/>
        <v/>
      </c>
      <c r="O229" s="921"/>
      <c r="P229" s="922"/>
      <c r="W229" s="545"/>
    </row>
    <row r="230" spans="2:23" ht="45" hidden="1" customHeight="1">
      <c r="B230" s="1019" t="s">
        <v>698</v>
      </c>
      <c r="C230" s="1020" t="str">
        <f>IFERROR(VLOOKUP($B230,'⑨2.目標と成果（PR）'!$B$6:$K$85,2,FALSE),"")</f>
        <v/>
      </c>
      <c r="D230" s="928" t="str">
        <f>IFERROR(VLOOKUP($B230,'⑨2.目標と成果（PR）'!$B$6:$K$85,3,FALSE),"")</f>
        <v/>
      </c>
      <c r="E230" s="928" t="s">
        <v>698</v>
      </c>
      <c r="F230" s="932" t="str">
        <f>IFERROR(VLOOKUP($B230,'⑨2.目標と成果（PR）'!$B$6:$K$85,6,FALSE),"")</f>
        <v/>
      </c>
      <c r="G230" s="932" t="str">
        <f>IFERROR(VLOOKUP($B230,'⑨2.目標と成果（PR）'!$B$6:$K$85,7,FALSE),"")</f>
        <v/>
      </c>
      <c r="H230" s="933" t="str">
        <f t="shared" si="12"/>
        <v/>
      </c>
      <c r="I230" s="338" t="str">
        <f>IFERROR(VLOOKUP($B230,'⑨2.目標と成果（PR）'!$B$6:$K$85,8,FALSE),"")</f>
        <v/>
      </c>
      <c r="J230" s="338" t="str">
        <f>IFERROR(VLOOKUP($B230,'⑨2.目標と成果（PR）'!$B$6:$K$85,9,FALSE),"")</f>
        <v/>
      </c>
      <c r="K230" s="933" t="str">
        <f t="shared" si="13"/>
        <v/>
      </c>
      <c r="L230" s="338" t="str">
        <f>IFERROR(VLOOKUP($B230,'⑨2.目標と成果（PR）'!$B$6:$K$85,10,FALSE),"")</f>
        <v/>
      </c>
      <c r="M230" s="338" t="str">
        <f>IFERROR(VLOOKUP($B230,'⑨2.目標と成果（PR）'!$B$6:$K$85,11,FALSE),"")</f>
        <v/>
      </c>
      <c r="N230" s="933" t="str">
        <f t="shared" si="14"/>
        <v/>
      </c>
      <c r="O230" s="921"/>
      <c r="P230" s="922"/>
      <c r="W230" s="545"/>
    </row>
    <row r="231" spans="2:23" ht="45" hidden="1" customHeight="1">
      <c r="B231" s="1019" t="s">
        <v>698</v>
      </c>
      <c r="C231" s="1020" t="str">
        <f>IFERROR(VLOOKUP($B231,'⑨2.目標と成果（PR）'!$B$6:$K$85,2,FALSE),"")</f>
        <v/>
      </c>
      <c r="D231" s="928" t="str">
        <f>IFERROR(VLOOKUP($B231,'⑨2.目標と成果（PR）'!$B$6:$K$85,3,FALSE),"")</f>
        <v/>
      </c>
      <c r="E231" s="928" t="s">
        <v>698</v>
      </c>
      <c r="F231" s="932" t="str">
        <f>IFERROR(VLOOKUP($B231,'⑨2.目標と成果（PR）'!$B$6:$K$85,6,FALSE),"")</f>
        <v/>
      </c>
      <c r="G231" s="932" t="str">
        <f>IFERROR(VLOOKUP($B231,'⑨2.目標と成果（PR）'!$B$6:$K$85,7,FALSE),"")</f>
        <v/>
      </c>
      <c r="H231" s="933" t="str">
        <f t="shared" si="12"/>
        <v/>
      </c>
      <c r="I231" s="338" t="str">
        <f>IFERROR(VLOOKUP($B231,'⑨2.目標と成果（PR）'!$B$6:$K$85,8,FALSE),"")</f>
        <v/>
      </c>
      <c r="J231" s="338" t="str">
        <f>IFERROR(VLOOKUP($B231,'⑨2.目標と成果（PR）'!$B$6:$K$85,9,FALSE),"")</f>
        <v/>
      </c>
      <c r="K231" s="933" t="str">
        <f t="shared" si="13"/>
        <v/>
      </c>
      <c r="L231" s="338" t="str">
        <f>IFERROR(VLOOKUP($B231,'⑨2.目標と成果（PR）'!$B$6:$K$85,10,FALSE),"")</f>
        <v/>
      </c>
      <c r="M231" s="338" t="str">
        <f>IFERROR(VLOOKUP($B231,'⑨2.目標と成果（PR）'!$B$6:$K$85,11,FALSE),"")</f>
        <v/>
      </c>
      <c r="N231" s="933" t="str">
        <f t="shared" si="14"/>
        <v/>
      </c>
      <c r="O231" s="921"/>
      <c r="P231" s="922"/>
      <c r="W231" s="545"/>
    </row>
    <row r="232" spans="2:23" ht="45" hidden="1" customHeight="1">
      <c r="B232" s="1019" t="s">
        <v>698</v>
      </c>
      <c r="C232" s="1020" t="str">
        <f>IFERROR(VLOOKUP($B232,'⑨2.目標と成果（PR）'!$B$6:$K$85,2,FALSE),"")</f>
        <v/>
      </c>
      <c r="D232" s="928" t="str">
        <f>IFERROR(VLOOKUP($B232,'⑨2.目標と成果（PR）'!$B$6:$K$85,3,FALSE),"")</f>
        <v/>
      </c>
      <c r="E232" s="928" t="s">
        <v>698</v>
      </c>
      <c r="F232" s="932" t="str">
        <f>IFERROR(VLOOKUP($B232,'⑨2.目標と成果（PR）'!$B$6:$K$85,6,FALSE),"")</f>
        <v/>
      </c>
      <c r="G232" s="932" t="str">
        <f>IFERROR(VLOOKUP($B232,'⑨2.目標と成果（PR）'!$B$6:$K$85,7,FALSE),"")</f>
        <v/>
      </c>
      <c r="H232" s="933" t="str">
        <f t="shared" si="12"/>
        <v/>
      </c>
      <c r="I232" s="338" t="str">
        <f>IFERROR(VLOOKUP($B232,'⑨2.目標と成果（PR）'!$B$6:$K$85,8,FALSE),"")</f>
        <v/>
      </c>
      <c r="J232" s="338" t="str">
        <f>IFERROR(VLOOKUP($B232,'⑨2.目標と成果（PR）'!$B$6:$K$85,9,FALSE),"")</f>
        <v/>
      </c>
      <c r="K232" s="933" t="str">
        <f t="shared" si="13"/>
        <v/>
      </c>
      <c r="L232" s="338" t="str">
        <f>IFERROR(VLOOKUP($B232,'⑨2.目標と成果（PR）'!$B$6:$K$85,10,FALSE),"")</f>
        <v/>
      </c>
      <c r="M232" s="338" t="str">
        <f>IFERROR(VLOOKUP($B232,'⑨2.目標と成果（PR）'!$B$6:$K$85,11,FALSE),"")</f>
        <v/>
      </c>
      <c r="N232" s="933" t="str">
        <f t="shared" si="14"/>
        <v/>
      </c>
      <c r="O232" s="921"/>
      <c r="P232" s="922"/>
      <c r="W232" s="545"/>
    </row>
    <row r="233" spans="2:23" ht="45" hidden="1" customHeight="1">
      <c r="B233" s="1019" t="s">
        <v>698</v>
      </c>
      <c r="C233" s="1020" t="str">
        <f>IFERROR(VLOOKUP($B233,'⑨2.目標と成果（PR）'!$B$6:$K$85,2,FALSE),"")</f>
        <v/>
      </c>
      <c r="D233" s="928" t="str">
        <f>IFERROR(VLOOKUP($B233,'⑨2.目標と成果（PR）'!$B$6:$K$85,3,FALSE),"")</f>
        <v/>
      </c>
      <c r="E233" s="928" t="s">
        <v>698</v>
      </c>
      <c r="F233" s="932" t="str">
        <f>IFERROR(VLOOKUP($B233,'⑨2.目標と成果（PR）'!$B$6:$K$85,6,FALSE),"")</f>
        <v/>
      </c>
      <c r="G233" s="932" t="str">
        <f>IFERROR(VLOOKUP($B233,'⑨2.目標と成果（PR）'!$B$6:$K$85,7,FALSE),"")</f>
        <v/>
      </c>
      <c r="H233" s="933" t="str">
        <f t="shared" si="12"/>
        <v/>
      </c>
      <c r="I233" s="338" t="str">
        <f>IFERROR(VLOOKUP($B233,'⑨2.目標と成果（PR）'!$B$6:$K$85,8,FALSE),"")</f>
        <v/>
      </c>
      <c r="J233" s="338" t="str">
        <f>IFERROR(VLOOKUP($B233,'⑨2.目標と成果（PR）'!$B$6:$K$85,9,FALSE),"")</f>
        <v/>
      </c>
      <c r="K233" s="933" t="str">
        <f t="shared" si="13"/>
        <v/>
      </c>
      <c r="L233" s="338" t="str">
        <f>IFERROR(VLOOKUP($B233,'⑨2.目標と成果（PR）'!$B$6:$K$85,10,FALSE),"")</f>
        <v/>
      </c>
      <c r="M233" s="338" t="str">
        <f>IFERROR(VLOOKUP($B233,'⑨2.目標と成果（PR）'!$B$6:$K$85,11,FALSE),"")</f>
        <v/>
      </c>
      <c r="N233" s="933" t="str">
        <f t="shared" si="14"/>
        <v/>
      </c>
      <c r="O233" s="921"/>
      <c r="P233" s="922"/>
      <c r="W233" s="545"/>
    </row>
    <row r="234" spans="2:23" ht="45" hidden="1" customHeight="1">
      <c r="B234" s="1019" t="s">
        <v>698</v>
      </c>
      <c r="C234" s="1020" t="str">
        <f>IFERROR(VLOOKUP($B234,'⑨2.目標と成果（PR）'!$B$6:$K$85,2,FALSE),"")</f>
        <v/>
      </c>
      <c r="D234" s="928" t="str">
        <f>IFERROR(VLOOKUP($B234,'⑨2.目標と成果（PR）'!$B$6:$K$85,3,FALSE),"")</f>
        <v/>
      </c>
      <c r="E234" s="928" t="s">
        <v>698</v>
      </c>
      <c r="F234" s="932" t="str">
        <f>IFERROR(VLOOKUP($B234,'⑨2.目標と成果（PR）'!$B$6:$K$85,6,FALSE),"")</f>
        <v/>
      </c>
      <c r="G234" s="932" t="str">
        <f>IFERROR(VLOOKUP($B234,'⑨2.目標と成果（PR）'!$B$6:$K$85,7,FALSE),"")</f>
        <v/>
      </c>
      <c r="H234" s="933" t="str">
        <f t="shared" si="12"/>
        <v/>
      </c>
      <c r="I234" s="338" t="str">
        <f>IFERROR(VLOOKUP($B234,'⑨2.目標と成果（PR）'!$B$6:$K$85,8,FALSE),"")</f>
        <v/>
      </c>
      <c r="J234" s="338" t="str">
        <f>IFERROR(VLOOKUP($B234,'⑨2.目標と成果（PR）'!$B$6:$K$85,9,FALSE),"")</f>
        <v/>
      </c>
      <c r="K234" s="933" t="str">
        <f t="shared" si="13"/>
        <v/>
      </c>
      <c r="L234" s="338" t="str">
        <f>IFERROR(VLOOKUP($B234,'⑨2.目標と成果（PR）'!$B$6:$K$85,10,FALSE),"")</f>
        <v/>
      </c>
      <c r="M234" s="338" t="str">
        <f>IFERROR(VLOOKUP($B234,'⑨2.目標と成果（PR）'!$B$6:$K$85,11,FALSE),"")</f>
        <v/>
      </c>
      <c r="N234" s="933" t="str">
        <f t="shared" si="14"/>
        <v/>
      </c>
      <c r="O234" s="921"/>
      <c r="P234" s="922"/>
      <c r="W234" s="545"/>
    </row>
    <row r="235" spans="2:23" ht="45" hidden="1" customHeight="1" thickBot="1">
      <c r="B235" s="1022" t="s">
        <v>698</v>
      </c>
      <c r="C235" s="1021" t="str">
        <f>IFERROR(VLOOKUP($B235,'⑨2.目標と成果（PR）'!$B$6:$K$85,2,FALSE),"")</f>
        <v/>
      </c>
      <c r="D235" s="934" t="str">
        <f>IFERROR(VLOOKUP($B235,'⑨2.目標と成果（PR）'!$B$6:$K$85,3,FALSE),"")</f>
        <v/>
      </c>
      <c r="E235" s="934" t="s">
        <v>698</v>
      </c>
      <c r="F235" s="935" t="str">
        <f>IFERROR(VLOOKUP($B235,'⑨2.目標と成果（PR）'!$B$6:$K$85,6,FALSE),"")</f>
        <v/>
      </c>
      <c r="G235" s="935" t="str">
        <f>IFERROR(VLOOKUP($B235,'⑨2.目標と成果（PR）'!$B$6:$K$85,7,FALSE),"")</f>
        <v/>
      </c>
      <c r="H235" s="936" t="str">
        <f t="shared" si="12"/>
        <v/>
      </c>
      <c r="I235" s="937" t="str">
        <f>IFERROR(VLOOKUP($B235,'⑨2.目標と成果（PR）'!$B$6:$K$85,8,FALSE),"")</f>
        <v/>
      </c>
      <c r="J235" s="937" t="str">
        <f>IFERROR(VLOOKUP($B235,'⑨2.目標と成果（PR）'!$B$6:$K$85,9,FALSE),"")</f>
        <v/>
      </c>
      <c r="K235" s="936" t="str">
        <f t="shared" si="13"/>
        <v/>
      </c>
      <c r="L235" s="937" t="str">
        <f>IFERROR(VLOOKUP($B235,'⑨2.目標と成果（PR）'!$B$6:$K$85,10,FALSE),"")</f>
        <v/>
      </c>
      <c r="M235" s="937" t="str">
        <f>IFERROR(VLOOKUP($B235,'⑨2.目標と成果（PR）'!$B$6:$K$85,11,FALSE),"")</f>
        <v/>
      </c>
      <c r="N235" s="936" t="str">
        <f t="shared" si="14"/>
        <v/>
      </c>
      <c r="O235" s="923"/>
      <c r="P235" s="924"/>
      <c r="W235" s="545"/>
    </row>
    <row r="236" spans="2:23" ht="45" hidden="1" customHeight="1">
      <c r="B236" s="1019" t="s">
        <v>698</v>
      </c>
      <c r="C236" s="1023" t="str">
        <f>IFERROR(VLOOKUP($B236,'⑨2.目標と成果（PR）'!$B$6:$K$85,2,FALSE),"")</f>
        <v/>
      </c>
      <c r="D236" s="938" t="str">
        <f>IFERROR(VLOOKUP($B236,'⑨2.目標と成果（PR）'!$B$6:$K$85,3,FALSE),"")</f>
        <v/>
      </c>
      <c r="E236" s="938" t="s">
        <v>698</v>
      </c>
      <c r="F236" s="929" t="str">
        <f>IFERROR(VLOOKUP($B236,'⑨2.目標と成果（PR）'!$B$6:$K$85,6,FALSE),"")</f>
        <v/>
      </c>
      <c r="G236" s="929" t="str">
        <f>IFERROR(VLOOKUP($B236,'⑨2.目標と成果（PR）'!$B$6:$K$85,7,FALSE),"")</f>
        <v/>
      </c>
      <c r="H236" s="930" t="str">
        <f t="shared" si="12"/>
        <v/>
      </c>
      <c r="I236" s="931" t="str">
        <f>IFERROR(VLOOKUP($B236,'⑨2.目標と成果（PR）'!$B$6:$K$85,8,FALSE),"")</f>
        <v/>
      </c>
      <c r="J236" s="931" t="str">
        <f>IFERROR(VLOOKUP($B236,'⑨2.目標と成果（PR）'!$B$6:$K$85,9,FALSE),"")</f>
        <v/>
      </c>
      <c r="K236" s="930" t="str">
        <f t="shared" si="13"/>
        <v/>
      </c>
      <c r="L236" s="931" t="str">
        <f>IFERROR(VLOOKUP($B236,'⑨2.目標と成果（PR）'!$B$6:$K$85,10,FALSE),"")</f>
        <v/>
      </c>
      <c r="M236" s="931" t="str">
        <f>IFERROR(VLOOKUP($B236,'⑨2.目標と成果（PR）'!$B$6:$K$85,11,FALSE),"")</f>
        <v/>
      </c>
      <c r="N236" s="930" t="str">
        <f t="shared" si="14"/>
        <v/>
      </c>
      <c r="O236" s="921"/>
      <c r="P236" s="922"/>
      <c r="W236" s="545"/>
    </row>
    <row r="237" spans="2:23" ht="45" hidden="1" customHeight="1">
      <c r="B237" s="1019" t="s">
        <v>698</v>
      </c>
      <c r="C237" s="1020" t="str">
        <f>IFERROR(VLOOKUP($B237,'⑨2.目標と成果（PR）'!$B$6:$K$85,2,FALSE),"")</f>
        <v/>
      </c>
      <c r="D237" s="928" t="str">
        <f>IFERROR(VLOOKUP($B237,'⑨2.目標と成果（PR）'!$B$6:$K$85,3,FALSE),"")</f>
        <v/>
      </c>
      <c r="E237" s="928" t="s">
        <v>698</v>
      </c>
      <c r="F237" s="932" t="str">
        <f>IFERROR(VLOOKUP($B237,'⑨2.目標と成果（PR）'!$B$6:$K$85,6,FALSE),"")</f>
        <v/>
      </c>
      <c r="G237" s="932" t="str">
        <f>IFERROR(VLOOKUP($B237,'⑨2.目標と成果（PR）'!$B$6:$K$85,7,FALSE),"")</f>
        <v/>
      </c>
      <c r="H237" s="933" t="str">
        <f t="shared" si="12"/>
        <v/>
      </c>
      <c r="I237" s="338" t="str">
        <f>IFERROR(VLOOKUP($B237,'⑨2.目標と成果（PR）'!$B$6:$K$85,8,FALSE),"")</f>
        <v/>
      </c>
      <c r="J237" s="338" t="str">
        <f>IFERROR(VLOOKUP($B237,'⑨2.目標と成果（PR）'!$B$6:$K$85,9,FALSE),"")</f>
        <v/>
      </c>
      <c r="K237" s="933" t="str">
        <f t="shared" si="13"/>
        <v/>
      </c>
      <c r="L237" s="338" t="str">
        <f>IFERROR(VLOOKUP($B237,'⑨2.目標と成果（PR）'!$B$6:$K$85,10,FALSE),"")</f>
        <v/>
      </c>
      <c r="M237" s="338" t="str">
        <f>IFERROR(VLOOKUP($B237,'⑨2.目標と成果（PR）'!$B$6:$K$85,11,FALSE),"")</f>
        <v/>
      </c>
      <c r="N237" s="933" t="str">
        <f t="shared" si="14"/>
        <v/>
      </c>
      <c r="O237" s="921"/>
      <c r="P237" s="922"/>
      <c r="W237" s="545"/>
    </row>
    <row r="238" spans="2:23" ht="45" hidden="1" customHeight="1">
      <c r="B238" s="1019" t="s">
        <v>698</v>
      </c>
      <c r="C238" s="1020" t="str">
        <f>IFERROR(VLOOKUP($B238,'⑨2.目標と成果（PR）'!$B$6:$K$85,2,FALSE),"")</f>
        <v/>
      </c>
      <c r="D238" s="928" t="str">
        <f>IFERROR(VLOOKUP($B238,'⑨2.目標と成果（PR）'!$B$6:$K$85,3,FALSE),"")</f>
        <v/>
      </c>
      <c r="E238" s="928" t="s">
        <v>698</v>
      </c>
      <c r="F238" s="932" t="str">
        <f>IFERROR(VLOOKUP($B238,'⑨2.目標と成果（PR）'!$B$6:$K$85,6,FALSE),"")</f>
        <v/>
      </c>
      <c r="G238" s="932" t="str">
        <f>IFERROR(VLOOKUP($B238,'⑨2.目標と成果（PR）'!$B$6:$K$85,7,FALSE),"")</f>
        <v/>
      </c>
      <c r="H238" s="933" t="str">
        <f t="shared" si="12"/>
        <v/>
      </c>
      <c r="I238" s="338" t="str">
        <f>IFERROR(VLOOKUP($B238,'⑨2.目標と成果（PR）'!$B$6:$K$85,8,FALSE),"")</f>
        <v/>
      </c>
      <c r="J238" s="338" t="str">
        <f>IFERROR(VLOOKUP($B238,'⑨2.目標と成果（PR）'!$B$6:$K$85,9,FALSE),"")</f>
        <v/>
      </c>
      <c r="K238" s="933" t="str">
        <f t="shared" si="13"/>
        <v/>
      </c>
      <c r="L238" s="338" t="str">
        <f>IFERROR(VLOOKUP($B238,'⑨2.目標と成果（PR）'!$B$6:$K$85,10,FALSE),"")</f>
        <v/>
      </c>
      <c r="M238" s="338" t="str">
        <f>IFERROR(VLOOKUP($B238,'⑨2.目標と成果（PR）'!$B$6:$K$85,11,FALSE),"")</f>
        <v/>
      </c>
      <c r="N238" s="933" t="str">
        <f t="shared" si="14"/>
        <v/>
      </c>
      <c r="O238" s="921"/>
      <c r="P238" s="922"/>
      <c r="W238" s="545"/>
    </row>
    <row r="239" spans="2:23" ht="45" hidden="1" customHeight="1">
      <c r="B239" s="1019" t="s">
        <v>698</v>
      </c>
      <c r="C239" s="1020" t="str">
        <f>IFERROR(VLOOKUP($B239,'⑨2.目標と成果（PR）'!$B$6:$K$85,2,FALSE),"")</f>
        <v/>
      </c>
      <c r="D239" s="928" t="str">
        <f>IFERROR(VLOOKUP($B239,'⑨2.目標と成果（PR）'!$B$6:$K$85,3,FALSE),"")</f>
        <v/>
      </c>
      <c r="E239" s="928" t="s">
        <v>698</v>
      </c>
      <c r="F239" s="932" t="str">
        <f>IFERROR(VLOOKUP($B239,'⑨2.目標と成果（PR）'!$B$6:$K$85,6,FALSE),"")</f>
        <v/>
      </c>
      <c r="G239" s="932" t="str">
        <f>IFERROR(VLOOKUP($B239,'⑨2.目標と成果（PR）'!$B$6:$K$85,7,FALSE),"")</f>
        <v/>
      </c>
      <c r="H239" s="933" t="str">
        <f t="shared" si="12"/>
        <v/>
      </c>
      <c r="I239" s="338" t="str">
        <f>IFERROR(VLOOKUP($B239,'⑨2.目標と成果（PR）'!$B$6:$K$85,8,FALSE),"")</f>
        <v/>
      </c>
      <c r="J239" s="338" t="str">
        <f>IFERROR(VLOOKUP($B239,'⑨2.目標と成果（PR）'!$B$6:$K$85,9,FALSE),"")</f>
        <v/>
      </c>
      <c r="K239" s="933" t="str">
        <f t="shared" si="13"/>
        <v/>
      </c>
      <c r="L239" s="338" t="str">
        <f>IFERROR(VLOOKUP($B239,'⑨2.目標と成果（PR）'!$B$6:$K$85,10,FALSE),"")</f>
        <v/>
      </c>
      <c r="M239" s="338" t="str">
        <f>IFERROR(VLOOKUP($B239,'⑨2.目標と成果（PR）'!$B$6:$K$85,11,FALSE),"")</f>
        <v/>
      </c>
      <c r="N239" s="933" t="str">
        <f t="shared" si="14"/>
        <v/>
      </c>
      <c r="O239" s="921"/>
      <c r="P239" s="922"/>
      <c r="W239" s="545"/>
    </row>
    <row r="240" spans="2:23" ht="45" hidden="1" customHeight="1">
      <c r="B240" s="1019" t="s">
        <v>698</v>
      </c>
      <c r="C240" s="1020" t="str">
        <f>IFERROR(VLOOKUP($B240,'⑨2.目標と成果（PR）'!$B$6:$K$85,2,FALSE),"")</f>
        <v/>
      </c>
      <c r="D240" s="928" t="str">
        <f>IFERROR(VLOOKUP($B240,'⑨2.目標と成果（PR）'!$B$6:$K$85,3,FALSE),"")</f>
        <v/>
      </c>
      <c r="E240" s="928" t="s">
        <v>698</v>
      </c>
      <c r="F240" s="932" t="str">
        <f>IFERROR(VLOOKUP($B240,'⑨2.目標と成果（PR）'!$B$6:$K$85,6,FALSE),"")</f>
        <v/>
      </c>
      <c r="G240" s="932" t="str">
        <f>IFERROR(VLOOKUP($B240,'⑨2.目標と成果（PR）'!$B$6:$K$85,7,FALSE),"")</f>
        <v/>
      </c>
      <c r="H240" s="933" t="str">
        <f t="shared" si="12"/>
        <v/>
      </c>
      <c r="I240" s="338" t="str">
        <f>IFERROR(VLOOKUP($B240,'⑨2.目標と成果（PR）'!$B$6:$K$85,8,FALSE),"")</f>
        <v/>
      </c>
      <c r="J240" s="338" t="str">
        <f>IFERROR(VLOOKUP($B240,'⑨2.目標と成果（PR）'!$B$6:$K$85,9,FALSE),"")</f>
        <v/>
      </c>
      <c r="K240" s="933" t="str">
        <f t="shared" si="13"/>
        <v/>
      </c>
      <c r="L240" s="338" t="str">
        <f>IFERROR(VLOOKUP($B240,'⑨2.目標と成果（PR）'!$B$6:$K$85,10,FALSE),"")</f>
        <v/>
      </c>
      <c r="M240" s="338" t="str">
        <f>IFERROR(VLOOKUP($B240,'⑨2.目標と成果（PR）'!$B$6:$K$85,11,FALSE),"")</f>
        <v/>
      </c>
      <c r="N240" s="933" t="str">
        <f t="shared" si="14"/>
        <v/>
      </c>
      <c r="O240" s="921"/>
      <c r="P240" s="922"/>
      <c r="W240" s="545"/>
    </row>
    <row r="241" spans="2:25" ht="45" hidden="1" customHeight="1">
      <c r="B241" s="1019" t="s">
        <v>698</v>
      </c>
      <c r="C241" s="1020" t="str">
        <f>IFERROR(VLOOKUP($B241,'⑨2.目標と成果（PR）'!$B$6:$K$85,2,FALSE),"")</f>
        <v/>
      </c>
      <c r="D241" s="928" t="str">
        <f>IFERROR(VLOOKUP($B241,'⑨2.目標と成果（PR）'!$B$6:$K$85,3,FALSE),"")</f>
        <v/>
      </c>
      <c r="E241" s="928" t="s">
        <v>698</v>
      </c>
      <c r="F241" s="932" t="str">
        <f>IFERROR(VLOOKUP($B241,'⑨2.目標と成果（PR）'!$B$6:$K$85,6,FALSE),"")</f>
        <v/>
      </c>
      <c r="G241" s="932" t="str">
        <f>IFERROR(VLOOKUP($B241,'⑨2.目標と成果（PR）'!$B$6:$K$85,7,FALSE),"")</f>
        <v/>
      </c>
      <c r="H241" s="933" t="str">
        <f t="shared" si="12"/>
        <v/>
      </c>
      <c r="I241" s="338" t="str">
        <f>IFERROR(VLOOKUP($B241,'⑨2.目標と成果（PR）'!$B$6:$K$85,8,FALSE),"")</f>
        <v/>
      </c>
      <c r="J241" s="338" t="str">
        <f>IFERROR(VLOOKUP($B241,'⑨2.目標と成果（PR）'!$B$6:$K$85,9,FALSE),"")</f>
        <v/>
      </c>
      <c r="K241" s="933" t="str">
        <f t="shared" si="13"/>
        <v/>
      </c>
      <c r="L241" s="338" t="str">
        <f>IFERROR(VLOOKUP($B241,'⑨2.目標と成果（PR）'!$B$6:$K$85,10,FALSE),"")</f>
        <v/>
      </c>
      <c r="M241" s="338" t="str">
        <f>IFERROR(VLOOKUP($B241,'⑨2.目標と成果（PR）'!$B$6:$K$85,11,FALSE),"")</f>
        <v/>
      </c>
      <c r="N241" s="933" t="str">
        <f t="shared" si="14"/>
        <v/>
      </c>
      <c r="O241" s="921"/>
      <c r="P241" s="922"/>
      <c r="W241" s="545"/>
    </row>
    <row r="242" spans="2:25" ht="45" hidden="1" customHeight="1">
      <c r="B242" s="1019" t="s">
        <v>698</v>
      </c>
      <c r="C242" s="1020" t="str">
        <f>IFERROR(VLOOKUP($B242,'⑨2.目標と成果（PR）'!$B$6:$K$85,2,FALSE),"")</f>
        <v/>
      </c>
      <c r="D242" s="928" t="str">
        <f>IFERROR(VLOOKUP($B242,'⑨2.目標と成果（PR）'!$B$6:$K$85,3,FALSE),"")</f>
        <v/>
      </c>
      <c r="E242" s="928" t="s">
        <v>698</v>
      </c>
      <c r="F242" s="932" t="str">
        <f>IFERROR(VLOOKUP($B242,'⑨2.目標と成果（PR）'!$B$6:$K$85,6,FALSE),"")</f>
        <v/>
      </c>
      <c r="G242" s="932" t="str">
        <f>IFERROR(VLOOKUP($B242,'⑨2.目標と成果（PR）'!$B$6:$K$85,7,FALSE),"")</f>
        <v/>
      </c>
      <c r="H242" s="933" t="str">
        <f t="shared" si="12"/>
        <v/>
      </c>
      <c r="I242" s="338" t="str">
        <f>IFERROR(VLOOKUP($B242,'⑨2.目標と成果（PR）'!$B$6:$K$85,8,FALSE),"")</f>
        <v/>
      </c>
      <c r="J242" s="338" t="str">
        <f>IFERROR(VLOOKUP($B242,'⑨2.目標と成果（PR）'!$B$6:$K$85,9,FALSE),"")</f>
        <v/>
      </c>
      <c r="K242" s="933" t="str">
        <f t="shared" si="13"/>
        <v/>
      </c>
      <c r="L242" s="338" t="str">
        <f>IFERROR(VLOOKUP($B242,'⑨2.目標と成果（PR）'!$B$6:$K$85,10,FALSE),"")</f>
        <v/>
      </c>
      <c r="M242" s="338" t="str">
        <f>IFERROR(VLOOKUP($B242,'⑨2.目標と成果（PR）'!$B$6:$K$85,11,FALSE),"")</f>
        <v/>
      </c>
      <c r="N242" s="933" t="str">
        <f t="shared" si="14"/>
        <v/>
      </c>
      <c r="O242" s="921"/>
      <c r="P242" s="922"/>
      <c r="W242" s="545"/>
    </row>
    <row r="243" spans="2:25" ht="45" hidden="1" customHeight="1">
      <c r="B243" s="1019" t="s">
        <v>698</v>
      </c>
      <c r="C243" s="1020" t="str">
        <f>IFERROR(VLOOKUP($B243,'⑨2.目標と成果（PR）'!$B$6:$K$85,2,FALSE),"")</f>
        <v/>
      </c>
      <c r="D243" s="928" t="str">
        <f>IFERROR(VLOOKUP($B243,'⑨2.目標と成果（PR）'!$B$6:$K$85,3,FALSE),"")</f>
        <v/>
      </c>
      <c r="E243" s="928" t="s">
        <v>698</v>
      </c>
      <c r="F243" s="932" t="str">
        <f>IFERROR(VLOOKUP($B243,'⑨2.目標と成果（PR）'!$B$6:$K$85,6,FALSE),"")</f>
        <v/>
      </c>
      <c r="G243" s="932" t="str">
        <f>IFERROR(VLOOKUP($B243,'⑨2.目標と成果（PR）'!$B$6:$K$85,7,FALSE),"")</f>
        <v/>
      </c>
      <c r="H243" s="933" t="str">
        <f t="shared" si="12"/>
        <v/>
      </c>
      <c r="I243" s="338" t="str">
        <f>IFERROR(VLOOKUP($B243,'⑨2.目標と成果（PR）'!$B$6:$K$85,8,FALSE),"")</f>
        <v/>
      </c>
      <c r="J243" s="338" t="str">
        <f>IFERROR(VLOOKUP($B243,'⑨2.目標と成果（PR）'!$B$6:$K$85,9,FALSE),"")</f>
        <v/>
      </c>
      <c r="K243" s="933" t="str">
        <f t="shared" si="13"/>
        <v/>
      </c>
      <c r="L243" s="338" t="str">
        <f>IFERROR(VLOOKUP($B243,'⑨2.目標と成果（PR）'!$B$6:$K$85,10,FALSE),"")</f>
        <v/>
      </c>
      <c r="M243" s="338" t="str">
        <f>IFERROR(VLOOKUP($B243,'⑨2.目標と成果（PR）'!$B$6:$K$85,11,FALSE),"")</f>
        <v/>
      </c>
      <c r="N243" s="933" t="str">
        <f t="shared" si="14"/>
        <v/>
      </c>
      <c r="O243" s="921"/>
      <c r="P243" s="922"/>
      <c r="W243" s="545"/>
    </row>
    <row r="244" spans="2:25" ht="45" hidden="1" customHeight="1">
      <c r="B244" s="1019" t="s">
        <v>698</v>
      </c>
      <c r="C244" s="1020" t="str">
        <f>IFERROR(VLOOKUP($B244,'⑨2.目標と成果（PR）'!$B$6:$K$85,2,FALSE),"")</f>
        <v/>
      </c>
      <c r="D244" s="928" t="str">
        <f>IFERROR(VLOOKUP($B244,'⑨2.目標と成果（PR）'!$B$6:$K$85,3,FALSE),"")</f>
        <v/>
      </c>
      <c r="E244" s="928" t="s">
        <v>698</v>
      </c>
      <c r="F244" s="932" t="str">
        <f>IFERROR(VLOOKUP($B244,'⑨2.目標と成果（PR）'!$B$6:$K$85,6,FALSE),"")</f>
        <v/>
      </c>
      <c r="G244" s="932" t="str">
        <f>IFERROR(VLOOKUP($B244,'⑨2.目標と成果（PR）'!$B$6:$K$85,7,FALSE),"")</f>
        <v/>
      </c>
      <c r="H244" s="933" t="str">
        <f t="shared" si="12"/>
        <v/>
      </c>
      <c r="I244" s="338" t="str">
        <f>IFERROR(VLOOKUP($B244,'⑨2.目標と成果（PR）'!$B$6:$K$85,8,FALSE),"")</f>
        <v/>
      </c>
      <c r="J244" s="338" t="str">
        <f>IFERROR(VLOOKUP($B244,'⑨2.目標と成果（PR）'!$B$6:$K$85,9,FALSE),"")</f>
        <v/>
      </c>
      <c r="K244" s="933" t="str">
        <f t="shared" si="13"/>
        <v/>
      </c>
      <c r="L244" s="338" t="str">
        <f>IFERROR(VLOOKUP($B244,'⑨2.目標と成果（PR）'!$B$6:$K$85,10,FALSE),"")</f>
        <v/>
      </c>
      <c r="M244" s="338" t="str">
        <f>IFERROR(VLOOKUP($B244,'⑨2.目標と成果（PR）'!$B$6:$K$85,11,FALSE),"")</f>
        <v/>
      </c>
      <c r="N244" s="933" t="str">
        <f t="shared" si="14"/>
        <v/>
      </c>
      <c r="O244" s="921"/>
      <c r="P244" s="922"/>
      <c r="W244" s="545"/>
    </row>
    <row r="245" spans="2:25" ht="45" hidden="1" customHeight="1" thickBot="1">
      <c r="B245" s="1022" t="s">
        <v>698</v>
      </c>
      <c r="C245" s="1021" t="str">
        <f>IFERROR(VLOOKUP($B245,'⑨2.目標と成果（PR）'!$B$6:$K$85,2,FALSE),"")</f>
        <v/>
      </c>
      <c r="D245" s="934" t="str">
        <f>IFERROR(VLOOKUP($B245,'⑨2.目標と成果（PR）'!$B$6:$K$85,3,FALSE),"")</f>
        <v/>
      </c>
      <c r="E245" s="934" t="s">
        <v>698</v>
      </c>
      <c r="F245" s="935" t="str">
        <f>IFERROR(VLOOKUP($B245,'⑨2.目標と成果（PR）'!$B$6:$K$85,6,FALSE),"")</f>
        <v/>
      </c>
      <c r="G245" s="935" t="str">
        <f>IFERROR(VLOOKUP($B245,'⑨2.目標と成果（PR）'!$B$6:$K$85,7,FALSE),"")</f>
        <v/>
      </c>
      <c r="H245" s="936" t="str">
        <f t="shared" si="12"/>
        <v/>
      </c>
      <c r="I245" s="937" t="str">
        <f>IFERROR(VLOOKUP($B245,'⑨2.目標と成果（PR）'!$B$6:$K$85,8,FALSE),"")</f>
        <v/>
      </c>
      <c r="J245" s="937" t="str">
        <f>IFERROR(VLOOKUP($B245,'⑨2.目標と成果（PR）'!$B$6:$K$85,9,FALSE),"")</f>
        <v/>
      </c>
      <c r="K245" s="936" t="str">
        <f t="shared" si="13"/>
        <v/>
      </c>
      <c r="L245" s="937" t="str">
        <f>IFERROR(VLOOKUP($B245,'⑨2.目標と成果（PR）'!$B$6:$K$85,10,FALSE),"")</f>
        <v/>
      </c>
      <c r="M245" s="937" t="str">
        <f>IFERROR(VLOOKUP($B245,'⑨2.目標と成果（PR）'!$B$6:$K$85,11,FALSE),"")</f>
        <v/>
      </c>
      <c r="N245" s="936" t="str">
        <f t="shared" si="14"/>
        <v/>
      </c>
      <c r="O245" s="923"/>
      <c r="P245" s="924"/>
      <c r="W245" s="545"/>
    </row>
    <row r="246" spans="2:25" ht="45" hidden="1" customHeight="1">
      <c r="B246" s="1019" t="s">
        <v>698</v>
      </c>
      <c r="C246" s="1020" t="str">
        <f>IFERROR(VLOOKUP($B246,'⑨2.目標と成果（PR）'!$B$6:$K$85,2,FALSE),"")</f>
        <v/>
      </c>
      <c r="D246" s="928" t="str">
        <f>IFERROR(VLOOKUP($B246,'⑨2.目標と成果（PR）'!$B$6:$K$85,3,FALSE),"")</f>
        <v/>
      </c>
      <c r="E246" s="928" t="s">
        <v>698</v>
      </c>
      <c r="F246" s="929" t="str">
        <f>IFERROR(VLOOKUP($B246,'⑨2.目標と成果（PR）'!$B$6:$K$85,6,FALSE),"")</f>
        <v/>
      </c>
      <c r="G246" s="929" t="str">
        <f>IFERROR(VLOOKUP($B246,'⑨2.目標と成果（PR）'!$B$6:$K$85,7,FALSE),"")</f>
        <v/>
      </c>
      <c r="H246" s="930" t="str">
        <f t="shared" si="12"/>
        <v/>
      </c>
      <c r="I246" s="931" t="str">
        <f>IFERROR(VLOOKUP($B246,'⑨2.目標と成果（PR）'!$B$6:$K$85,8,FALSE),"")</f>
        <v/>
      </c>
      <c r="J246" s="931" t="str">
        <f>IFERROR(VLOOKUP($B246,'⑨2.目標と成果（PR）'!$B$6:$K$85,9,FALSE),"")</f>
        <v/>
      </c>
      <c r="K246" s="930" t="str">
        <f t="shared" si="13"/>
        <v/>
      </c>
      <c r="L246" s="931" t="str">
        <f>IFERROR(VLOOKUP($B246,'⑨2.目標と成果（PR）'!$B$6:$K$85,10,FALSE),"")</f>
        <v/>
      </c>
      <c r="M246" s="931" t="str">
        <f>IFERROR(VLOOKUP($B246,'⑨2.目標と成果（PR）'!$B$6:$K$85,11,FALSE),"")</f>
        <v/>
      </c>
      <c r="N246" s="930" t="str">
        <f t="shared" si="14"/>
        <v/>
      </c>
      <c r="O246" s="921"/>
      <c r="P246" s="922"/>
      <c r="W246" s="545"/>
    </row>
    <row r="247" spans="2:25" ht="45" hidden="1" customHeight="1">
      <c r="B247" s="1019" t="s">
        <v>698</v>
      </c>
      <c r="C247" s="1020" t="str">
        <f>IFERROR(VLOOKUP($B247,'⑨2.目標と成果（PR）'!$B$6:$K$85,2,FALSE),"")</f>
        <v/>
      </c>
      <c r="D247" s="928" t="str">
        <f>IFERROR(VLOOKUP($B247,'⑨2.目標と成果（PR）'!$B$6:$K$85,3,FALSE),"")</f>
        <v/>
      </c>
      <c r="E247" s="928" t="s">
        <v>698</v>
      </c>
      <c r="F247" s="932" t="str">
        <f>IFERROR(VLOOKUP($B247,'⑨2.目標と成果（PR）'!$B$6:$K$85,6,FALSE),"")</f>
        <v/>
      </c>
      <c r="G247" s="932" t="str">
        <f>IFERROR(VLOOKUP($B247,'⑨2.目標と成果（PR）'!$B$6:$K$85,7,FALSE),"")</f>
        <v/>
      </c>
      <c r="H247" s="933" t="str">
        <f t="shared" si="12"/>
        <v/>
      </c>
      <c r="I247" s="338" t="str">
        <f>IFERROR(VLOOKUP($B247,'⑨2.目標と成果（PR）'!$B$6:$K$85,8,FALSE),"")</f>
        <v/>
      </c>
      <c r="J247" s="338" t="str">
        <f>IFERROR(VLOOKUP($B247,'⑨2.目標と成果（PR）'!$B$6:$K$85,9,FALSE),"")</f>
        <v/>
      </c>
      <c r="K247" s="933" t="str">
        <f t="shared" si="13"/>
        <v/>
      </c>
      <c r="L247" s="338" t="str">
        <f>IFERROR(VLOOKUP($B247,'⑨2.目標と成果（PR）'!$B$6:$K$85,10,FALSE),"")</f>
        <v/>
      </c>
      <c r="M247" s="338" t="str">
        <f>IFERROR(VLOOKUP($B247,'⑨2.目標と成果（PR）'!$B$6:$K$85,11,FALSE),"")</f>
        <v/>
      </c>
      <c r="N247" s="933" t="str">
        <f t="shared" si="14"/>
        <v/>
      </c>
      <c r="O247" s="921"/>
      <c r="P247" s="922"/>
      <c r="W247" s="545"/>
    </row>
    <row r="248" spans="2:25" ht="45" hidden="1" customHeight="1">
      <c r="B248" s="1019" t="s">
        <v>698</v>
      </c>
      <c r="C248" s="1020" t="str">
        <f>IFERROR(VLOOKUP($B248,'⑨2.目標と成果（PR）'!$B$6:$K$85,2,FALSE),"")</f>
        <v/>
      </c>
      <c r="D248" s="928" t="str">
        <f>IFERROR(VLOOKUP($B248,'⑨2.目標と成果（PR）'!$B$6:$K$85,3,FALSE),"")</f>
        <v/>
      </c>
      <c r="E248" s="928" t="s">
        <v>698</v>
      </c>
      <c r="F248" s="932" t="str">
        <f>IFERROR(VLOOKUP($B248,'⑨2.目標と成果（PR）'!$B$6:$K$85,6,FALSE),"")</f>
        <v/>
      </c>
      <c r="G248" s="932" t="str">
        <f>IFERROR(VLOOKUP($B248,'⑨2.目標と成果（PR）'!$B$6:$K$85,7,FALSE),"")</f>
        <v/>
      </c>
      <c r="H248" s="933" t="str">
        <f t="shared" si="12"/>
        <v/>
      </c>
      <c r="I248" s="338" t="str">
        <f>IFERROR(VLOOKUP($B248,'⑨2.目標と成果（PR）'!$B$6:$K$85,8,FALSE),"")</f>
        <v/>
      </c>
      <c r="J248" s="338" t="str">
        <f>IFERROR(VLOOKUP($B248,'⑨2.目標と成果（PR）'!$B$6:$K$85,9,FALSE),"")</f>
        <v/>
      </c>
      <c r="K248" s="933" t="str">
        <f t="shared" si="13"/>
        <v/>
      </c>
      <c r="L248" s="338" t="str">
        <f>IFERROR(VLOOKUP($B248,'⑨2.目標と成果（PR）'!$B$6:$K$85,10,FALSE),"")</f>
        <v/>
      </c>
      <c r="M248" s="338" t="str">
        <f>IFERROR(VLOOKUP($B248,'⑨2.目標と成果（PR）'!$B$6:$K$85,11,FALSE),"")</f>
        <v/>
      </c>
      <c r="N248" s="933" t="str">
        <f t="shared" si="14"/>
        <v/>
      </c>
      <c r="O248" s="921"/>
      <c r="P248" s="922"/>
      <c r="W248" s="545"/>
    </row>
    <row r="249" spans="2:25" ht="45" hidden="1" customHeight="1">
      <c r="B249" s="1019" t="s">
        <v>698</v>
      </c>
      <c r="C249" s="1020" t="str">
        <f>IFERROR(VLOOKUP($B249,'⑨2.目標と成果（PR）'!$B$6:$K$85,2,FALSE),"")</f>
        <v/>
      </c>
      <c r="D249" s="928" t="str">
        <f>IFERROR(VLOOKUP($B249,'⑨2.目標と成果（PR）'!$B$6:$K$85,3,FALSE),"")</f>
        <v/>
      </c>
      <c r="E249" s="928" t="s">
        <v>698</v>
      </c>
      <c r="F249" s="932" t="str">
        <f>IFERROR(VLOOKUP($B249,'⑨2.目標と成果（PR）'!$B$6:$K$85,6,FALSE),"")</f>
        <v/>
      </c>
      <c r="G249" s="932" t="str">
        <f>IFERROR(VLOOKUP($B249,'⑨2.目標と成果（PR）'!$B$6:$K$85,7,FALSE),"")</f>
        <v/>
      </c>
      <c r="H249" s="933" t="str">
        <f t="shared" si="12"/>
        <v/>
      </c>
      <c r="I249" s="338" t="str">
        <f>IFERROR(VLOOKUP($B249,'⑨2.目標と成果（PR）'!$B$6:$K$85,8,FALSE),"")</f>
        <v/>
      </c>
      <c r="J249" s="338" t="str">
        <f>IFERROR(VLOOKUP($B249,'⑨2.目標と成果（PR）'!$B$6:$K$85,9,FALSE),"")</f>
        <v/>
      </c>
      <c r="K249" s="933" t="str">
        <f t="shared" si="13"/>
        <v/>
      </c>
      <c r="L249" s="338" t="str">
        <f>IFERROR(VLOOKUP($B249,'⑨2.目標と成果（PR）'!$B$6:$K$85,10,FALSE),"")</f>
        <v/>
      </c>
      <c r="M249" s="338" t="str">
        <f>IFERROR(VLOOKUP($B249,'⑨2.目標と成果（PR）'!$B$6:$K$85,11,FALSE),"")</f>
        <v/>
      </c>
      <c r="N249" s="933" t="str">
        <f t="shared" si="14"/>
        <v/>
      </c>
      <c r="O249" s="921"/>
      <c r="P249" s="922"/>
      <c r="W249" s="545"/>
      <c r="Y249" s="322"/>
    </row>
    <row r="250" spans="2:25" ht="45" hidden="1" customHeight="1">
      <c r="B250" s="1019" t="s">
        <v>698</v>
      </c>
      <c r="C250" s="1020" t="str">
        <f>IFERROR(VLOOKUP($B250,'⑨2.目標と成果（PR）'!$B$6:$K$85,2,FALSE),"")</f>
        <v/>
      </c>
      <c r="D250" s="928" t="str">
        <f>IFERROR(VLOOKUP($B250,'⑨2.目標と成果（PR）'!$B$6:$K$85,3,FALSE),"")</f>
        <v/>
      </c>
      <c r="E250" s="928" t="s">
        <v>698</v>
      </c>
      <c r="F250" s="932" t="str">
        <f>IFERROR(VLOOKUP($B250,'⑨2.目標と成果（PR）'!$B$6:$K$85,6,FALSE),"")</f>
        <v/>
      </c>
      <c r="G250" s="932" t="str">
        <f>IFERROR(VLOOKUP($B250,'⑨2.目標と成果（PR）'!$B$6:$K$85,7,FALSE),"")</f>
        <v/>
      </c>
      <c r="H250" s="933" t="str">
        <f t="shared" si="12"/>
        <v/>
      </c>
      <c r="I250" s="338" t="str">
        <f>IFERROR(VLOOKUP($B250,'⑨2.目標と成果（PR）'!$B$6:$K$85,8,FALSE),"")</f>
        <v/>
      </c>
      <c r="J250" s="338" t="str">
        <f>IFERROR(VLOOKUP($B250,'⑨2.目標と成果（PR）'!$B$6:$K$85,9,FALSE),"")</f>
        <v/>
      </c>
      <c r="K250" s="933" t="str">
        <f t="shared" si="13"/>
        <v/>
      </c>
      <c r="L250" s="338" t="str">
        <f>IFERROR(VLOOKUP($B250,'⑨2.目標と成果（PR）'!$B$6:$K$85,10,FALSE),"")</f>
        <v/>
      </c>
      <c r="M250" s="338" t="str">
        <f>IFERROR(VLOOKUP($B250,'⑨2.目標と成果（PR）'!$B$6:$K$85,11,FALSE),"")</f>
        <v/>
      </c>
      <c r="N250" s="933" t="str">
        <f t="shared" si="14"/>
        <v/>
      </c>
      <c r="O250" s="921"/>
      <c r="P250" s="922"/>
      <c r="W250" s="545"/>
    </row>
    <row r="251" spans="2:25" ht="45" hidden="1" customHeight="1">
      <c r="B251" s="1019" t="s">
        <v>698</v>
      </c>
      <c r="C251" s="1020" t="str">
        <f>IFERROR(VLOOKUP($B251,'⑨2.目標と成果（PR）'!$B$6:$K$85,2,FALSE),"")</f>
        <v/>
      </c>
      <c r="D251" s="928" t="str">
        <f>IFERROR(VLOOKUP($B251,'⑨2.目標と成果（PR）'!$B$6:$K$85,3,FALSE),"")</f>
        <v/>
      </c>
      <c r="E251" s="928" t="s">
        <v>698</v>
      </c>
      <c r="F251" s="932" t="str">
        <f>IFERROR(VLOOKUP($B251,'⑨2.目標と成果（PR）'!$B$6:$K$85,6,FALSE),"")</f>
        <v/>
      </c>
      <c r="G251" s="932" t="str">
        <f>IFERROR(VLOOKUP($B251,'⑨2.目標と成果（PR）'!$B$6:$K$85,7,FALSE),"")</f>
        <v/>
      </c>
      <c r="H251" s="933" t="str">
        <f t="shared" si="12"/>
        <v/>
      </c>
      <c r="I251" s="338" t="str">
        <f>IFERROR(VLOOKUP($B251,'⑨2.目標と成果（PR）'!$B$6:$K$85,8,FALSE),"")</f>
        <v/>
      </c>
      <c r="J251" s="338" t="str">
        <f>IFERROR(VLOOKUP($B251,'⑨2.目標と成果（PR）'!$B$6:$K$85,9,FALSE),"")</f>
        <v/>
      </c>
      <c r="K251" s="933" t="str">
        <f t="shared" si="13"/>
        <v/>
      </c>
      <c r="L251" s="338" t="str">
        <f>IFERROR(VLOOKUP($B251,'⑨2.目標と成果（PR）'!$B$6:$K$85,10,FALSE),"")</f>
        <v/>
      </c>
      <c r="M251" s="338" t="str">
        <f>IFERROR(VLOOKUP($B251,'⑨2.目標と成果（PR）'!$B$6:$K$85,11,FALSE),"")</f>
        <v/>
      </c>
      <c r="N251" s="933" t="str">
        <f t="shared" si="14"/>
        <v/>
      </c>
      <c r="O251" s="921"/>
      <c r="P251" s="922"/>
      <c r="W251" s="545"/>
    </row>
    <row r="252" spans="2:25" ht="45" hidden="1" customHeight="1">
      <c r="B252" s="1019" t="s">
        <v>698</v>
      </c>
      <c r="C252" s="1020" t="str">
        <f>IFERROR(VLOOKUP($B252,'⑨2.目標と成果（PR）'!$B$6:$K$85,2,FALSE),"")</f>
        <v/>
      </c>
      <c r="D252" s="928" t="str">
        <f>IFERROR(VLOOKUP($B252,'⑨2.目標と成果（PR）'!$B$6:$K$85,3,FALSE),"")</f>
        <v/>
      </c>
      <c r="E252" s="928" t="s">
        <v>698</v>
      </c>
      <c r="F252" s="932" t="str">
        <f>IFERROR(VLOOKUP($B252,'⑨2.目標と成果（PR）'!$B$6:$K$85,6,FALSE),"")</f>
        <v/>
      </c>
      <c r="G252" s="932" t="str">
        <f>IFERROR(VLOOKUP($B252,'⑨2.目標と成果（PR）'!$B$6:$K$85,7,FALSE),"")</f>
        <v/>
      </c>
      <c r="H252" s="933" t="str">
        <f t="shared" si="12"/>
        <v/>
      </c>
      <c r="I252" s="338" t="str">
        <f>IFERROR(VLOOKUP($B252,'⑨2.目標と成果（PR）'!$B$6:$K$85,8,FALSE),"")</f>
        <v/>
      </c>
      <c r="J252" s="338" t="str">
        <f>IFERROR(VLOOKUP($B252,'⑨2.目標と成果（PR）'!$B$6:$K$85,9,FALSE),"")</f>
        <v/>
      </c>
      <c r="K252" s="933" t="str">
        <f t="shared" si="13"/>
        <v/>
      </c>
      <c r="L252" s="338" t="str">
        <f>IFERROR(VLOOKUP($B252,'⑨2.目標と成果（PR）'!$B$6:$K$85,10,FALSE),"")</f>
        <v/>
      </c>
      <c r="M252" s="338" t="str">
        <f>IFERROR(VLOOKUP($B252,'⑨2.目標と成果（PR）'!$B$6:$K$85,11,FALSE),"")</f>
        <v/>
      </c>
      <c r="N252" s="933" t="str">
        <f t="shared" si="14"/>
        <v/>
      </c>
      <c r="O252" s="921"/>
      <c r="P252" s="922"/>
      <c r="W252" s="545"/>
    </row>
    <row r="253" spans="2:25" ht="45" hidden="1" customHeight="1">
      <c r="B253" s="1019" t="s">
        <v>698</v>
      </c>
      <c r="C253" s="1020" t="str">
        <f>IFERROR(VLOOKUP($B253,'⑨2.目標と成果（PR）'!$B$6:$K$85,2,FALSE),"")</f>
        <v/>
      </c>
      <c r="D253" s="928" t="str">
        <f>IFERROR(VLOOKUP($B253,'⑨2.目標と成果（PR）'!$B$6:$K$85,3,FALSE),"")</f>
        <v/>
      </c>
      <c r="E253" s="928" t="s">
        <v>698</v>
      </c>
      <c r="F253" s="932" t="str">
        <f>IFERROR(VLOOKUP($B253,'⑨2.目標と成果（PR）'!$B$6:$K$85,6,FALSE),"")</f>
        <v/>
      </c>
      <c r="G253" s="932" t="str">
        <f>IFERROR(VLOOKUP($B253,'⑨2.目標と成果（PR）'!$B$6:$K$85,7,FALSE),"")</f>
        <v/>
      </c>
      <c r="H253" s="933" t="str">
        <f t="shared" si="12"/>
        <v/>
      </c>
      <c r="I253" s="338" t="str">
        <f>IFERROR(VLOOKUP($B253,'⑨2.目標と成果（PR）'!$B$6:$K$85,8,FALSE),"")</f>
        <v/>
      </c>
      <c r="J253" s="338" t="str">
        <f>IFERROR(VLOOKUP($B253,'⑨2.目標と成果（PR）'!$B$6:$K$85,9,FALSE),"")</f>
        <v/>
      </c>
      <c r="K253" s="933" t="str">
        <f t="shared" si="13"/>
        <v/>
      </c>
      <c r="L253" s="338" t="str">
        <f>IFERROR(VLOOKUP($B253,'⑨2.目標と成果（PR）'!$B$6:$K$85,10,FALSE),"")</f>
        <v/>
      </c>
      <c r="M253" s="338" t="str">
        <f>IFERROR(VLOOKUP($B253,'⑨2.目標と成果（PR）'!$B$6:$K$85,11,FALSE),"")</f>
        <v/>
      </c>
      <c r="N253" s="933" t="str">
        <f t="shared" si="14"/>
        <v/>
      </c>
      <c r="O253" s="921"/>
      <c r="P253" s="922"/>
      <c r="W253" s="545"/>
    </row>
    <row r="254" spans="2:25" ht="45" hidden="1" customHeight="1">
      <c r="B254" s="1019" t="s">
        <v>698</v>
      </c>
      <c r="C254" s="1020" t="str">
        <f>IFERROR(VLOOKUP($B254,'⑨2.目標と成果（PR）'!$B$6:$K$85,2,FALSE),"")</f>
        <v/>
      </c>
      <c r="D254" s="928" t="str">
        <f>IFERROR(VLOOKUP($B254,'⑨2.目標と成果（PR）'!$B$6:$K$85,3,FALSE),"")</f>
        <v/>
      </c>
      <c r="E254" s="928" t="s">
        <v>698</v>
      </c>
      <c r="F254" s="932" t="str">
        <f>IFERROR(VLOOKUP($B254,'⑨2.目標と成果（PR）'!$B$6:$K$85,6,FALSE),"")</f>
        <v/>
      </c>
      <c r="G254" s="932" t="str">
        <f>IFERROR(VLOOKUP($B254,'⑨2.目標と成果（PR）'!$B$6:$K$85,7,FALSE),"")</f>
        <v/>
      </c>
      <c r="H254" s="933" t="str">
        <f t="shared" si="12"/>
        <v/>
      </c>
      <c r="I254" s="338" t="str">
        <f>IFERROR(VLOOKUP($B254,'⑨2.目標と成果（PR）'!$B$6:$K$85,8,FALSE),"")</f>
        <v/>
      </c>
      <c r="J254" s="338" t="str">
        <f>IFERROR(VLOOKUP($B254,'⑨2.目標と成果（PR）'!$B$6:$K$85,9,FALSE),"")</f>
        <v/>
      </c>
      <c r="K254" s="933" t="str">
        <f t="shared" si="13"/>
        <v/>
      </c>
      <c r="L254" s="338" t="str">
        <f>IFERROR(VLOOKUP($B254,'⑨2.目標と成果（PR）'!$B$6:$K$85,10,FALSE),"")</f>
        <v/>
      </c>
      <c r="M254" s="338" t="str">
        <f>IFERROR(VLOOKUP($B254,'⑨2.目標と成果（PR）'!$B$6:$K$85,11,FALSE),"")</f>
        <v/>
      </c>
      <c r="N254" s="933" t="str">
        <f t="shared" si="14"/>
        <v/>
      </c>
      <c r="O254" s="921"/>
      <c r="P254" s="922"/>
      <c r="W254" s="545"/>
    </row>
    <row r="255" spans="2:25" ht="45" hidden="1" customHeight="1" thickBot="1">
      <c r="B255" s="1022" t="s">
        <v>698</v>
      </c>
      <c r="C255" s="1021" t="str">
        <f>IFERROR(VLOOKUP($B255,'⑨2.目標と成果（PR）'!$B$6:$K$85,2,FALSE),"")</f>
        <v/>
      </c>
      <c r="D255" s="934" t="str">
        <f>IFERROR(VLOOKUP($B255,'⑨2.目標と成果（PR）'!$B$6:$K$85,3,FALSE),"")</f>
        <v/>
      </c>
      <c r="E255" s="934" t="s">
        <v>698</v>
      </c>
      <c r="F255" s="935" t="str">
        <f>IFERROR(VLOOKUP($B255,'⑨2.目標と成果（PR）'!$B$6:$K$85,6,FALSE),"")</f>
        <v/>
      </c>
      <c r="G255" s="935" t="str">
        <f>IFERROR(VLOOKUP($B255,'⑨2.目標と成果（PR）'!$B$6:$K$85,7,FALSE),"")</f>
        <v/>
      </c>
      <c r="H255" s="936" t="str">
        <f t="shared" si="12"/>
        <v/>
      </c>
      <c r="I255" s="937" t="str">
        <f>IFERROR(VLOOKUP($B255,'⑨2.目標と成果（PR）'!$B$6:$K$85,8,FALSE),"")</f>
        <v/>
      </c>
      <c r="J255" s="937" t="str">
        <f>IFERROR(VLOOKUP($B255,'⑨2.目標と成果（PR）'!$B$6:$K$85,9,FALSE),"")</f>
        <v/>
      </c>
      <c r="K255" s="936" t="str">
        <f t="shared" si="13"/>
        <v/>
      </c>
      <c r="L255" s="937" t="str">
        <f>IFERROR(VLOOKUP($B255,'⑨2.目標と成果（PR）'!$B$6:$K$85,10,FALSE),"")</f>
        <v/>
      </c>
      <c r="M255" s="937" t="str">
        <f>IFERROR(VLOOKUP($B255,'⑨2.目標と成果（PR）'!$B$6:$K$85,11,FALSE),"")</f>
        <v/>
      </c>
      <c r="N255" s="936" t="str">
        <f t="shared" si="14"/>
        <v/>
      </c>
      <c r="O255" s="923"/>
      <c r="P255" s="924"/>
      <c r="W255" s="545"/>
      <c r="Y255" s="322"/>
    </row>
    <row r="256" spans="2:25" ht="45" hidden="1" customHeight="1">
      <c r="B256" s="1019" t="s">
        <v>698</v>
      </c>
      <c r="C256" s="1023" t="str">
        <f>IFERROR(VLOOKUP($B256,'⑨2.目標と成果（PR）'!$B$6:$K$85,2,FALSE),"")</f>
        <v/>
      </c>
      <c r="D256" s="938" t="str">
        <f>IFERROR(VLOOKUP($B256,'⑨2.目標と成果（PR）'!$B$6:$K$85,3,FALSE),"")</f>
        <v/>
      </c>
      <c r="E256" s="938" t="s">
        <v>698</v>
      </c>
      <c r="F256" s="929" t="str">
        <f>IFERROR(VLOOKUP($B256,'⑨2.目標と成果（PR）'!$B$6:$K$85,6,FALSE),"")</f>
        <v/>
      </c>
      <c r="G256" s="929" t="str">
        <f>IFERROR(VLOOKUP($B256,'⑨2.目標と成果（PR）'!$B$6:$K$85,7,FALSE),"")</f>
        <v/>
      </c>
      <c r="H256" s="930" t="str">
        <f t="shared" si="12"/>
        <v/>
      </c>
      <c r="I256" s="931" t="str">
        <f>IFERROR(VLOOKUP($B256,'⑨2.目標と成果（PR）'!$B$6:$K$85,8,FALSE),"")</f>
        <v/>
      </c>
      <c r="J256" s="931" t="str">
        <f>IFERROR(VLOOKUP($B256,'⑨2.目標と成果（PR）'!$B$6:$K$85,9,FALSE),"")</f>
        <v/>
      </c>
      <c r="K256" s="930" t="str">
        <f t="shared" si="13"/>
        <v/>
      </c>
      <c r="L256" s="931" t="str">
        <f>IFERROR(VLOOKUP($B256,'⑨2.目標と成果（PR）'!$B$6:$K$85,10,FALSE),"")</f>
        <v/>
      </c>
      <c r="M256" s="931" t="str">
        <f>IFERROR(VLOOKUP($B256,'⑨2.目標と成果（PR）'!$B$6:$K$85,11,FALSE),"")</f>
        <v/>
      </c>
      <c r="N256" s="930" t="str">
        <f t="shared" si="14"/>
        <v/>
      </c>
      <c r="O256" s="921"/>
      <c r="P256" s="922"/>
      <c r="W256" s="545"/>
    </row>
    <row r="257" spans="1:25" ht="45" hidden="1" customHeight="1">
      <c r="B257" s="1019" t="s">
        <v>698</v>
      </c>
      <c r="C257" s="1020" t="str">
        <f>IFERROR(VLOOKUP($B257,'⑨2.目標と成果（PR）'!$B$6:$K$85,2,FALSE),"")</f>
        <v/>
      </c>
      <c r="D257" s="928" t="str">
        <f>IFERROR(VLOOKUP($B257,'⑨2.目標と成果（PR）'!$B$6:$K$85,3,FALSE),"")</f>
        <v/>
      </c>
      <c r="E257" s="928" t="s">
        <v>698</v>
      </c>
      <c r="F257" s="932" t="str">
        <f>IFERROR(VLOOKUP($B257,'⑨2.目標と成果（PR）'!$B$6:$K$85,6,FALSE),"")</f>
        <v/>
      </c>
      <c r="G257" s="932" t="str">
        <f>IFERROR(VLOOKUP($B257,'⑨2.目標と成果（PR）'!$B$6:$K$85,7,FALSE),"")</f>
        <v/>
      </c>
      <c r="H257" s="933" t="str">
        <f t="shared" si="12"/>
        <v/>
      </c>
      <c r="I257" s="338" t="str">
        <f>IFERROR(VLOOKUP($B257,'⑨2.目標と成果（PR）'!$B$6:$K$85,8,FALSE),"")</f>
        <v/>
      </c>
      <c r="J257" s="338" t="str">
        <f>IFERROR(VLOOKUP($B257,'⑨2.目標と成果（PR）'!$B$6:$K$85,9,FALSE),"")</f>
        <v/>
      </c>
      <c r="K257" s="933" t="str">
        <f t="shared" si="13"/>
        <v/>
      </c>
      <c r="L257" s="338" t="str">
        <f>IFERROR(VLOOKUP($B257,'⑨2.目標と成果（PR）'!$B$6:$K$85,10,FALSE),"")</f>
        <v/>
      </c>
      <c r="M257" s="338" t="str">
        <f>IFERROR(VLOOKUP($B257,'⑨2.目標と成果（PR）'!$B$6:$K$85,11,FALSE),"")</f>
        <v/>
      </c>
      <c r="N257" s="933" t="str">
        <f t="shared" si="14"/>
        <v/>
      </c>
      <c r="O257" s="921"/>
      <c r="P257" s="922"/>
      <c r="W257" s="545"/>
      <c r="Y257" s="322"/>
    </row>
    <row r="258" spans="1:25" ht="45" hidden="1" customHeight="1">
      <c r="B258" s="1019" t="s">
        <v>698</v>
      </c>
      <c r="C258" s="1020" t="str">
        <f>IFERROR(VLOOKUP($B258,'⑨2.目標と成果（PR）'!$B$6:$K$85,2,FALSE),"")</f>
        <v/>
      </c>
      <c r="D258" s="928" t="str">
        <f>IFERROR(VLOOKUP($B258,'⑨2.目標と成果（PR）'!$B$6:$K$85,3,FALSE),"")</f>
        <v/>
      </c>
      <c r="E258" s="928" t="s">
        <v>698</v>
      </c>
      <c r="F258" s="932" t="str">
        <f>IFERROR(VLOOKUP($B258,'⑨2.目標と成果（PR）'!$B$6:$K$85,6,FALSE),"")</f>
        <v/>
      </c>
      <c r="G258" s="932" t="str">
        <f>IFERROR(VLOOKUP($B258,'⑨2.目標と成果（PR）'!$B$6:$K$85,7,FALSE),"")</f>
        <v/>
      </c>
      <c r="H258" s="933" t="str">
        <f t="shared" si="12"/>
        <v/>
      </c>
      <c r="I258" s="338" t="str">
        <f>IFERROR(VLOOKUP($B258,'⑨2.目標と成果（PR）'!$B$6:$K$85,8,FALSE),"")</f>
        <v/>
      </c>
      <c r="J258" s="338" t="str">
        <f>IFERROR(VLOOKUP($B258,'⑨2.目標と成果（PR）'!$B$6:$K$85,9,FALSE),"")</f>
        <v/>
      </c>
      <c r="K258" s="933" t="str">
        <f t="shared" si="13"/>
        <v/>
      </c>
      <c r="L258" s="338" t="str">
        <f>IFERROR(VLOOKUP($B258,'⑨2.目標と成果（PR）'!$B$6:$K$85,10,FALSE),"")</f>
        <v/>
      </c>
      <c r="M258" s="338" t="str">
        <f>IFERROR(VLOOKUP($B258,'⑨2.目標と成果（PR）'!$B$6:$K$85,11,FALSE),"")</f>
        <v/>
      </c>
      <c r="N258" s="933" t="str">
        <f t="shared" si="14"/>
        <v/>
      </c>
      <c r="O258" s="921"/>
      <c r="P258" s="922"/>
      <c r="W258" s="545"/>
      <c r="Y258" s="322"/>
    </row>
    <row r="259" spans="1:25" ht="45" hidden="1" customHeight="1">
      <c r="B259" s="1019" t="s">
        <v>698</v>
      </c>
      <c r="C259" s="1020" t="str">
        <f>IFERROR(VLOOKUP($B259,'⑨2.目標と成果（PR）'!$B$6:$K$85,2,FALSE),"")</f>
        <v/>
      </c>
      <c r="D259" s="928" t="str">
        <f>IFERROR(VLOOKUP($B259,'⑨2.目標と成果（PR）'!$B$6:$K$85,3,FALSE),"")</f>
        <v/>
      </c>
      <c r="E259" s="928" t="s">
        <v>698</v>
      </c>
      <c r="F259" s="932" t="str">
        <f>IFERROR(VLOOKUP($B259,'⑨2.目標と成果（PR）'!$B$6:$K$85,6,FALSE),"")</f>
        <v/>
      </c>
      <c r="G259" s="932" t="str">
        <f>IFERROR(VLOOKUP($B259,'⑨2.目標と成果（PR）'!$B$6:$K$85,7,FALSE),"")</f>
        <v/>
      </c>
      <c r="H259" s="933" t="str">
        <f t="shared" si="12"/>
        <v/>
      </c>
      <c r="I259" s="338" t="str">
        <f>IFERROR(VLOOKUP($B259,'⑨2.目標と成果（PR）'!$B$6:$K$85,8,FALSE),"")</f>
        <v/>
      </c>
      <c r="J259" s="338" t="str">
        <f>IFERROR(VLOOKUP($B259,'⑨2.目標と成果（PR）'!$B$6:$K$85,9,FALSE),"")</f>
        <v/>
      </c>
      <c r="K259" s="933" t="str">
        <f t="shared" si="13"/>
        <v/>
      </c>
      <c r="L259" s="338" t="str">
        <f>IFERROR(VLOOKUP($B259,'⑨2.目標と成果（PR）'!$B$6:$K$85,10,FALSE),"")</f>
        <v/>
      </c>
      <c r="M259" s="338" t="str">
        <f>IFERROR(VLOOKUP($B259,'⑨2.目標と成果（PR）'!$B$6:$K$85,11,FALSE),"")</f>
        <v/>
      </c>
      <c r="N259" s="933" t="str">
        <f t="shared" si="14"/>
        <v/>
      </c>
      <c r="O259" s="921"/>
      <c r="P259" s="922"/>
      <c r="W259" s="545"/>
    </row>
    <row r="260" spans="1:25" ht="45" hidden="1" customHeight="1">
      <c r="B260" s="1019" t="s">
        <v>698</v>
      </c>
      <c r="C260" s="1020" t="str">
        <f>IFERROR(VLOOKUP($B260,'⑨2.目標と成果（PR）'!$B$6:$K$85,2,FALSE),"")</f>
        <v/>
      </c>
      <c r="D260" s="928" t="str">
        <f>IFERROR(VLOOKUP($B260,'⑨2.目標と成果（PR）'!$B$6:$K$85,3,FALSE),"")</f>
        <v/>
      </c>
      <c r="E260" s="928" t="s">
        <v>698</v>
      </c>
      <c r="F260" s="932" t="str">
        <f>IFERROR(VLOOKUP($B260,'⑨2.目標と成果（PR）'!$B$6:$K$85,6,FALSE),"")</f>
        <v/>
      </c>
      <c r="G260" s="932" t="str">
        <f>IFERROR(VLOOKUP($B260,'⑨2.目標と成果（PR）'!$B$6:$K$85,7,FALSE),"")</f>
        <v/>
      </c>
      <c r="H260" s="933" t="str">
        <f t="shared" si="12"/>
        <v/>
      </c>
      <c r="I260" s="338" t="str">
        <f>IFERROR(VLOOKUP($B260,'⑨2.目標と成果（PR）'!$B$6:$K$85,8,FALSE),"")</f>
        <v/>
      </c>
      <c r="J260" s="338" t="str">
        <f>IFERROR(VLOOKUP($B260,'⑨2.目標と成果（PR）'!$B$6:$K$85,9,FALSE),"")</f>
        <v/>
      </c>
      <c r="K260" s="933" t="str">
        <f t="shared" si="13"/>
        <v/>
      </c>
      <c r="L260" s="338" t="str">
        <f>IFERROR(VLOOKUP($B260,'⑨2.目標と成果（PR）'!$B$6:$K$85,10,FALSE),"")</f>
        <v/>
      </c>
      <c r="M260" s="338" t="str">
        <f>IFERROR(VLOOKUP($B260,'⑨2.目標と成果（PR）'!$B$6:$K$85,11,FALSE),"")</f>
        <v/>
      </c>
      <c r="N260" s="933" t="str">
        <f t="shared" si="14"/>
        <v/>
      </c>
      <c r="O260" s="921"/>
      <c r="P260" s="922"/>
      <c r="W260" s="545"/>
    </row>
    <row r="261" spans="1:25" ht="45" hidden="1" customHeight="1">
      <c r="B261" s="1019" t="s">
        <v>698</v>
      </c>
      <c r="C261" s="1020" t="str">
        <f>IFERROR(VLOOKUP($B261,'⑨2.目標と成果（PR）'!$B$6:$K$85,2,FALSE),"")</f>
        <v/>
      </c>
      <c r="D261" s="928" t="str">
        <f>IFERROR(VLOOKUP($B261,'⑨2.目標と成果（PR）'!$B$6:$K$85,3,FALSE),"")</f>
        <v/>
      </c>
      <c r="E261" s="928" t="s">
        <v>698</v>
      </c>
      <c r="F261" s="932" t="str">
        <f>IFERROR(VLOOKUP($B261,'⑨2.目標と成果（PR）'!$B$6:$K$85,6,FALSE),"")</f>
        <v/>
      </c>
      <c r="G261" s="932" t="str">
        <f>IFERROR(VLOOKUP($B261,'⑨2.目標と成果（PR）'!$B$6:$K$85,7,FALSE),"")</f>
        <v/>
      </c>
      <c r="H261" s="933" t="str">
        <f t="shared" si="12"/>
        <v/>
      </c>
      <c r="I261" s="338" t="str">
        <f>IFERROR(VLOOKUP($B261,'⑨2.目標と成果（PR）'!$B$6:$K$85,8,FALSE),"")</f>
        <v/>
      </c>
      <c r="J261" s="338" t="str">
        <f>IFERROR(VLOOKUP($B261,'⑨2.目標と成果（PR）'!$B$6:$K$85,9,FALSE),"")</f>
        <v/>
      </c>
      <c r="K261" s="933" t="str">
        <f t="shared" si="13"/>
        <v/>
      </c>
      <c r="L261" s="338" t="str">
        <f>IFERROR(VLOOKUP($B261,'⑨2.目標と成果（PR）'!$B$6:$K$85,10,FALSE),"")</f>
        <v/>
      </c>
      <c r="M261" s="338" t="str">
        <f>IFERROR(VLOOKUP($B261,'⑨2.目標と成果（PR）'!$B$6:$K$85,11,FALSE),"")</f>
        <v/>
      </c>
      <c r="N261" s="933" t="str">
        <f t="shared" si="14"/>
        <v/>
      </c>
      <c r="O261" s="921"/>
      <c r="P261" s="922"/>
      <c r="W261" s="545"/>
    </row>
    <row r="262" spans="1:25" ht="45" hidden="1" customHeight="1">
      <c r="B262" s="1019" t="s">
        <v>698</v>
      </c>
      <c r="C262" s="1020" t="str">
        <f>IFERROR(VLOOKUP($B262,'⑨2.目標と成果（PR）'!$B$6:$K$85,2,FALSE),"")</f>
        <v/>
      </c>
      <c r="D262" s="928" t="str">
        <f>IFERROR(VLOOKUP($B262,'⑨2.目標と成果（PR）'!$B$6:$K$85,3,FALSE),"")</f>
        <v/>
      </c>
      <c r="E262" s="928" t="s">
        <v>698</v>
      </c>
      <c r="F262" s="932" t="str">
        <f>IFERROR(VLOOKUP($B262,'⑨2.目標と成果（PR）'!$B$6:$K$85,6,FALSE),"")</f>
        <v/>
      </c>
      <c r="G262" s="932" t="str">
        <f>IFERROR(VLOOKUP($B262,'⑨2.目標と成果（PR）'!$B$6:$K$85,7,FALSE),"")</f>
        <v/>
      </c>
      <c r="H262" s="933" t="str">
        <f t="shared" si="12"/>
        <v/>
      </c>
      <c r="I262" s="338" t="str">
        <f>IFERROR(VLOOKUP($B262,'⑨2.目標と成果（PR）'!$B$6:$K$85,8,FALSE),"")</f>
        <v/>
      </c>
      <c r="J262" s="338" t="str">
        <f>IFERROR(VLOOKUP($B262,'⑨2.目標と成果（PR）'!$B$6:$K$85,9,FALSE),"")</f>
        <v/>
      </c>
      <c r="K262" s="933" t="str">
        <f t="shared" si="13"/>
        <v/>
      </c>
      <c r="L262" s="338" t="str">
        <f>IFERROR(VLOOKUP($B262,'⑨2.目標と成果（PR）'!$B$6:$K$85,10,FALSE),"")</f>
        <v/>
      </c>
      <c r="M262" s="338" t="str">
        <f>IFERROR(VLOOKUP($B262,'⑨2.目標と成果（PR）'!$B$6:$K$85,11,FALSE),"")</f>
        <v/>
      </c>
      <c r="N262" s="933" t="str">
        <f t="shared" si="14"/>
        <v/>
      </c>
      <c r="O262" s="921"/>
      <c r="P262" s="922"/>
      <c r="W262" s="545"/>
    </row>
    <row r="263" spans="1:25" ht="45" hidden="1" customHeight="1">
      <c r="B263" s="1019" t="s">
        <v>698</v>
      </c>
      <c r="C263" s="1020" t="str">
        <f>IFERROR(VLOOKUP($B263,'⑨2.目標と成果（PR）'!$B$6:$K$85,2,FALSE),"")</f>
        <v/>
      </c>
      <c r="D263" s="928" t="str">
        <f>IFERROR(VLOOKUP($B263,'⑨2.目標と成果（PR）'!$B$6:$K$85,3,FALSE),"")</f>
        <v/>
      </c>
      <c r="E263" s="928" t="s">
        <v>698</v>
      </c>
      <c r="F263" s="932" t="str">
        <f>IFERROR(VLOOKUP($B263,'⑨2.目標と成果（PR）'!$B$6:$K$85,6,FALSE),"")</f>
        <v/>
      </c>
      <c r="G263" s="932" t="str">
        <f>IFERROR(VLOOKUP($B263,'⑨2.目標と成果（PR）'!$B$6:$K$85,7,FALSE),"")</f>
        <v/>
      </c>
      <c r="H263" s="933" t="str">
        <f t="shared" ref="H263:H326" si="15">IF(G263="","",G263/F263)</f>
        <v/>
      </c>
      <c r="I263" s="338" t="str">
        <f>IFERROR(VLOOKUP($B263,'⑨2.目標と成果（PR）'!$B$6:$K$85,8,FALSE),"")</f>
        <v/>
      </c>
      <c r="J263" s="338" t="str">
        <f>IFERROR(VLOOKUP($B263,'⑨2.目標と成果（PR）'!$B$6:$K$85,9,FALSE),"")</f>
        <v/>
      </c>
      <c r="K263" s="933" t="str">
        <f t="shared" ref="K263:K326" si="16">IF(J263="","",J263/I263)</f>
        <v/>
      </c>
      <c r="L263" s="338" t="str">
        <f>IFERROR(VLOOKUP($B263,'⑨2.目標と成果（PR）'!$B$6:$K$85,10,FALSE),"")</f>
        <v/>
      </c>
      <c r="M263" s="338" t="str">
        <f>IFERROR(VLOOKUP($B263,'⑨2.目標と成果（PR）'!$B$6:$K$85,11,FALSE),"")</f>
        <v/>
      </c>
      <c r="N263" s="933" t="str">
        <f t="shared" ref="N263:N326" si="17">IF(M263="","",M263/L263)</f>
        <v/>
      </c>
      <c r="O263" s="921"/>
      <c r="P263" s="922"/>
      <c r="W263" s="545"/>
    </row>
    <row r="264" spans="1:25" ht="45" hidden="1" customHeight="1">
      <c r="B264" s="1019" t="s">
        <v>698</v>
      </c>
      <c r="C264" s="1020" t="str">
        <f>IFERROR(VLOOKUP($B264,'⑨2.目標と成果（PR）'!$B$6:$K$85,2,FALSE),"")</f>
        <v/>
      </c>
      <c r="D264" s="928" t="str">
        <f>IFERROR(VLOOKUP($B264,'⑨2.目標と成果（PR）'!$B$6:$K$85,3,FALSE),"")</f>
        <v/>
      </c>
      <c r="E264" s="928" t="s">
        <v>698</v>
      </c>
      <c r="F264" s="932" t="str">
        <f>IFERROR(VLOOKUP($B264,'⑨2.目標と成果（PR）'!$B$6:$K$85,6,FALSE),"")</f>
        <v/>
      </c>
      <c r="G264" s="932" t="str">
        <f>IFERROR(VLOOKUP($B264,'⑨2.目標と成果（PR）'!$B$6:$K$85,7,FALSE),"")</f>
        <v/>
      </c>
      <c r="H264" s="933" t="str">
        <f t="shared" si="15"/>
        <v/>
      </c>
      <c r="I264" s="338" t="str">
        <f>IFERROR(VLOOKUP($B264,'⑨2.目標と成果（PR）'!$B$6:$K$85,8,FALSE),"")</f>
        <v/>
      </c>
      <c r="J264" s="338" t="str">
        <f>IFERROR(VLOOKUP($B264,'⑨2.目標と成果（PR）'!$B$6:$K$85,9,FALSE),"")</f>
        <v/>
      </c>
      <c r="K264" s="933" t="str">
        <f t="shared" si="16"/>
        <v/>
      </c>
      <c r="L264" s="338" t="str">
        <f>IFERROR(VLOOKUP($B264,'⑨2.目標と成果（PR）'!$B$6:$K$85,10,FALSE),"")</f>
        <v/>
      </c>
      <c r="M264" s="338" t="str">
        <f>IFERROR(VLOOKUP($B264,'⑨2.目標と成果（PR）'!$B$6:$K$85,11,FALSE),"")</f>
        <v/>
      </c>
      <c r="N264" s="933" t="str">
        <f t="shared" si="17"/>
        <v/>
      </c>
      <c r="O264" s="921"/>
      <c r="P264" s="922"/>
      <c r="W264" s="545"/>
    </row>
    <row r="265" spans="1:25" ht="45" hidden="1" customHeight="1" thickBot="1">
      <c r="A265" s="138"/>
      <c r="B265" s="1022" t="s">
        <v>698</v>
      </c>
      <c r="C265" s="1021" t="str">
        <f>IFERROR(VLOOKUP($B265,'⑨2.目標と成果（PR）'!$B$6:$K$85,2,FALSE),"")</f>
        <v/>
      </c>
      <c r="D265" s="934" t="str">
        <f>IFERROR(VLOOKUP($B265,'⑨2.目標と成果（PR）'!$B$6:$K$85,3,FALSE),"")</f>
        <v/>
      </c>
      <c r="E265" s="934" t="s">
        <v>698</v>
      </c>
      <c r="F265" s="935" t="str">
        <f>IFERROR(VLOOKUP($B265,'⑨2.目標と成果（PR）'!$B$6:$K$85,6,FALSE),"")</f>
        <v/>
      </c>
      <c r="G265" s="935" t="str">
        <f>IFERROR(VLOOKUP($B265,'⑨2.目標と成果（PR）'!$B$6:$K$85,7,FALSE),"")</f>
        <v/>
      </c>
      <c r="H265" s="936" t="str">
        <f t="shared" si="15"/>
        <v/>
      </c>
      <c r="I265" s="937" t="str">
        <f>IFERROR(VLOOKUP($B265,'⑨2.目標と成果（PR）'!$B$6:$K$85,8,FALSE),"")</f>
        <v/>
      </c>
      <c r="J265" s="937" t="str">
        <f>IFERROR(VLOOKUP($B265,'⑨2.目標と成果（PR）'!$B$6:$K$85,9,FALSE),"")</f>
        <v/>
      </c>
      <c r="K265" s="936" t="str">
        <f t="shared" si="16"/>
        <v/>
      </c>
      <c r="L265" s="937" t="str">
        <f>IFERROR(VLOOKUP($B265,'⑨2.目標と成果（PR）'!$B$6:$K$85,10,FALSE),"")</f>
        <v/>
      </c>
      <c r="M265" s="937" t="str">
        <f>IFERROR(VLOOKUP($B265,'⑨2.目標と成果（PR）'!$B$6:$K$85,11,FALSE),"")</f>
        <v/>
      </c>
      <c r="N265" s="936" t="str">
        <f t="shared" si="17"/>
        <v/>
      </c>
      <c r="O265" s="923"/>
      <c r="P265" s="924"/>
      <c r="W265" s="545"/>
    </row>
    <row r="266" spans="1:25" ht="45" hidden="1" customHeight="1">
      <c r="B266" s="1019" t="s">
        <v>698</v>
      </c>
      <c r="C266" s="1020" t="str">
        <f>IFERROR(VLOOKUP($B266,'⑨2.目標と成果（PR）'!$B$6:$K$85,2,FALSE),"")</f>
        <v/>
      </c>
      <c r="D266" s="928" t="str">
        <f>IFERROR(VLOOKUP($B266,'⑨2.目標と成果（PR）'!$B$6:$K$85,3,FALSE),"")</f>
        <v/>
      </c>
      <c r="E266" s="928" t="s">
        <v>698</v>
      </c>
      <c r="F266" s="929" t="str">
        <f>IFERROR(VLOOKUP($B266,'⑨2.目標と成果（PR）'!$B$6:$K$85,6,FALSE),"")</f>
        <v/>
      </c>
      <c r="G266" s="929" t="str">
        <f>IFERROR(VLOOKUP($B266,'⑨2.目標と成果（PR）'!$B$6:$K$85,7,FALSE),"")</f>
        <v/>
      </c>
      <c r="H266" s="930" t="str">
        <f t="shared" si="15"/>
        <v/>
      </c>
      <c r="I266" s="931" t="str">
        <f>IFERROR(VLOOKUP($B266,'⑨2.目標と成果（PR）'!$B$6:$K$85,8,FALSE),"")</f>
        <v/>
      </c>
      <c r="J266" s="931" t="str">
        <f>IFERROR(VLOOKUP($B266,'⑨2.目標と成果（PR）'!$B$6:$K$85,9,FALSE),"")</f>
        <v/>
      </c>
      <c r="K266" s="930" t="str">
        <f t="shared" si="16"/>
        <v/>
      </c>
      <c r="L266" s="931" t="str">
        <f>IFERROR(VLOOKUP($B266,'⑨2.目標と成果（PR）'!$B$6:$K$85,10,FALSE),"")</f>
        <v/>
      </c>
      <c r="M266" s="931" t="str">
        <f>IFERROR(VLOOKUP($B266,'⑨2.目標と成果（PR）'!$B$6:$K$85,11,FALSE),"")</f>
        <v/>
      </c>
      <c r="N266" s="930" t="str">
        <f t="shared" si="17"/>
        <v/>
      </c>
      <c r="O266" s="921"/>
      <c r="P266" s="922"/>
      <c r="W266" s="545"/>
    </row>
    <row r="267" spans="1:25" ht="45" hidden="1" customHeight="1">
      <c r="B267" s="1019" t="s">
        <v>698</v>
      </c>
      <c r="C267" s="1020" t="str">
        <f>IFERROR(VLOOKUP($B267,'⑨2.目標と成果（PR）'!$B$6:$K$85,2,FALSE),"")</f>
        <v/>
      </c>
      <c r="D267" s="928" t="str">
        <f>IFERROR(VLOOKUP($B267,'⑨2.目標と成果（PR）'!$B$6:$K$85,3,FALSE),"")</f>
        <v/>
      </c>
      <c r="E267" s="928" t="s">
        <v>698</v>
      </c>
      <c r="F267" s="932" t="str">
        <f>IFERROR(VLOOKUP($B267,'⑨2.目標と成果（PR）'!$B$6:$K$85,6,FALSE),"")</f>
        <v/>
      </c>
      <c r="G267" s="932" t="str">
        <f>IFERROR(VLOOKUP($B267,'⑨2.目標と成果（PR）'!$B$6:$K$85,7,FALSE),"")</f>
        <v/>
      </c>
      <c r="H267" s="933" t="str">
        <f t="shared" si="15"/>
        <v/>
      </c>
      <c r="I267" s="338" t="str">
        <f>IFERROR(VLOOKUP($B267,'⑨2.目標と成果（PR）'!$B$6:$K$85,8,FALSE),"")</f>
        <v/>
      </c>
      <c r="J267" s="338" t="str">
        <f>IFERROR(VLOOKUP($B267,'⑨2.目標と成果（PR）'!$B$6:$K$85,9,FALSE),"")</f>
        <v/>
      </c>
      <c r="K267" s="933" t="str">
        <f t="shared" si="16"/>
        <v/>
      </c>
      <c r="L267" s="338" t="str">
        <f>IFERROR(VLOOKUP($B267,'⑨2.目標と成果（PR）'!$B$6:$K$85,10,FALSE),"")</f>
        <v/>
      </c>
      <c r="M267" s="338" t="str">
        <f>IFERROR(VLOOKUP($B267,'⑨2.目標と成果（PR）'!$B$6:$K$85,11,FALSE),"")</f>
        <v/>
      </c>
      <c r="N267" s="933" t="str">
        <f t="shared" si="17"/>
        <v/>
      </c>
      <c r="O267" s="921"/>
      <c r="P267" s="922"/>
      <c r="W267" s="545"/>
    </row>
    <row r="268" spans="1:25" ht="45" hidden="1" customHeight="1">
      <c r="B268" s="1019" t="s">
        <v>698</v>
      </c>
      <c r="C268" s="1020" t="str">
        <f>IFERROR(VLOOKUP($B268,'⑨2.目標と成果（PR）'!$B$6:$K$85,2,FALSE),"")</f>
        <v/>
      </c>
      <c r="D268" s="928" t="str">
        <f>IFERROR(VLOOKUP($B268,'⑨2.目標と成果（PR）'!$B$6:$K$85,3,FALSE),"")</f>
        <v/>
      </c>
      <c r="E268" s="928" t="s">
        <v>698</v>
      </c>
      <c r="F268" s="932" t="str">
        <f>IFERROR(VLOOKUP($B268,'⑨2.目標と成果（PR）'!$B$6:$K$85,6,FALSE),"")</f>
        <v/>
      </c>
      <c r="G268" s="932" t="str">
        <f>IFERROR(VLOOKUP($B268,'⑨2.目標と成果（PR）'!$B$6:$K$85,7,FALSE),"")</f>
        <v/>
      </c>
      <c r="H268" s="933" t="str">
        <f t="shared" si="15"/>
        <v/>
      </c>
      <c r="I268" s="338" t="str">
        <f>IFERROR(VLOOKUP($B268,'⑨2.目標と成果（PR）'!$B$6:$K$85,8,FALSE),"")</f>
        <v/>
      </c>
      <c r="J268" s="338" t="str">
        <f>IFERROR(VLOOKUP($B268,'⑨2.目標と成果（PR）'!$B$6:$K$85,9,FALSE),"")</f>
        <v/>
      </c>
      <c r="K268" s="933" t="str">
        <f t="shared" si="16"/>
        <v/>
      </c>
      <c r="L268" s="338" t="str">
        <f>IFERROR(VLOOKUP($B268,'⑨2.目標と成果（PR）'!$B$6:$K$85,10,FALSE),"")</f>
        <v/>
      </c>
      <c r="M268" s="338" t="str">
        <f>IFERROR(VLOOKUP($B268,'⑨2.目標と成果（PR）'!$B$6:$K$85,11,FALSE),"")</f>
        <v/>
      </c>
      <c r="N268" s="933" t="str">
        <f t="shared" si="17"/>
        <v/>
      </c>
      <c r="O268" s="921"/>
      <c r="P268" s="922"/>
      <c r="W268" s="545"/>
      <c r="Y268" s="322"/>
    </row>
    <row r="269" spans="1:25" ht="45" hidden="1" customHeight="1">
      <c r="B269" s="1019" t="s">
        <v>698</v>
      </c>
      <c r="C269" s="1020" t="str">
        <f>IFERROR(VLOOKUP($B269,'⑨2.目標と成果（PR）'!$B$6:$K$85,2,FALSE),"")</f>
        <v/>
      </c>
      <c r="D269" s="928" t="str">
        <f>IFERROR(VLOOKUP($B269,'⑨2.目標と成果（PR）'!$B$6:$K$85,3,FALSE),"")</f>
        <v/>
      </c>
      <c r="E269" s="928" t="s">
        <v>698</v>
      </c>
      <c r="F269" s="932" t="str">
        <f>IFERROR(VLOOKUP($B269,'⑨2.目標と成果（PR）'!$B$6:$K$85,6,FALSE),"")</f>
        <v/>
      </c>
      <c r="G269" s="932" t="str">
        <f>IFERROR(VLOOKUP($B269,'⑨2.目標と成果（PR）'!$B$6:$K$85,7,FALSE),"")</f>
        <v/>
      </c>
      <c r="H269" s="933" t="str">
        <f t="shared" si="15"/>
        <v/>
      </c>
      <c r="I269" s="338" t="str">
        <f>IFERROR(VLOOKUP($B269,'⑨2.目標と成果（PR）'!$B$6:$K$85,8,FALSE),"")</f>
        <v/>
      </c>
      <c r="J269" s="338" t="str">
        <f>IFERROR(VLOOKUP($B269,'⑨2.目標と成果（PR）'!$B$6:$K$85,9,FALSE),"")</f>
        <v/>
      </c>
      <c r="K269" s="933" t="str">
        <f t="shared" si="16"/>
        <v/>
      </c>
      <c r="L269" s="338" t="str">
        <f>IFERROR(VLOOKUP($B269,'⑨2.目標と成果（PR）'!$B$6:$K$85,10,FALSE),"")</f>
        <v/>
      </c>
      <c r="M269" s="338" t="str">
        <f>IFERROR(VLOOKUP($B269,'⑨2.目標と成果（PR）'!$B$6:$K$85,11,FALSE),"")</f>
        <v/>
      </c>
      <c r="N269" s="933" t="str">
        <f t="shared" si="17"/>
        <v/>
      </c>
      <c r="O269" s="921"/>
      <c r="P269" s="922"/>
      <c r="W269" s="545"/>
    </row>
    <row r="270" spans="1:25" ht="45" hidden="1" customHeight="1">
      <c r="B270" s="1019" t="s">
        <v>698</v>
      </c>
      <c r="C270" s="1020" t="str">
        <f>IFERROR(VLOOKUP($B270,'⑨2.目標と成果（PR）'!$B$6:$K$85,2,FALSE),"")</f>
        <v/>
      </c>
      <c r="D270" s="928" t="str">
        <f>IFERROR(VLOOKUP($B270,'⑨2.目標と成果（PR）'!$B$6:$K$85,3,FALSE),"")</f>
        <v/>
      </c>
      <c r="E270" s="928" t="s">
        <v>698</v>
      </c>
      <c r="F270" s="932" t="str">
        <f>IFERROR(VLOOKUP($B270,'⑨2.目標と成果（PR）'!$B$6:$K$85,6,FALSE),"")</f>
        <v/>
      </c>
      <c r="G270" s="932" t="str">
        <f>IFERROR(VLOOKUP($B270,'⑨2.目標と成果（PR）'!$B$6:$K$85,7,FALSE),"")</f>
        <v/>
      </c>
      <c r="H270" s="933" t="str">
        <f t="shared" si="15"/>
        <v/>
      </c>
      <c r="I270" s="338" t="str">
        <f>IFERROR(VLOOKUP($B270,'⑨2.目標と成果（PR）'!$B$6:$K$85,8,FALSE),"")</f>
        <v/>
      </c>
      <c r="J270" s="338" t="str">
        <f>IFERROR(VLOOKUP($B270,'⑨2.目標と成果（PR）'!$B$6:$K$85,9,FALSE),"")</f>
        <v/>
      </c>
      <c r="K270" s="933" t="str">
        <f t="shared" si="16"/>
        <v/>
      </c>
      <c r="L270" s="338" t="str">
        <f>IFERROR(VLOOKUP($B270,'⑨2.目標と成果（PR）'!$B$6:$K$85,10,FALSE),"")</f>
        <v/>
      </c>
      <c r="M270" s="338" t="str">
        <f>IFERROR(VLOOKUP($B270,'⑨2.目標と成果（PR）'!$B$6:$K$85,11,FALSE),"")</f>
        <v/>
      </c>
      <c r="N270" s="933" t="str">
        <f t="shared" si="17"/>
        <v/>
      </c>
      <c r="O270" s="921"/>
      <c r="P270" s="922"/>
      <c r="W270" s="545"/>
    </row>
    <row r="271" spans="1:25" ht="45" hidden="1" customHeight="1">
      <c r="B271" s="1019" t="s">
        <v>698</v>
      </c>
      <c r="C271" s="1020" t="str">
        <f>IFERROR(VLOOKUP($B271,'⑨2.目標と成果（PR）'!$B$6:$K$85,2,FALSE),"")</f>
        <v/>
      </c>
      <c r="D271" s="928" t="str">
        <f>IFERROR(VLOOKUP($B271,'⑨2.目標と成果（PR）'!$B$6:$K$85,3,FALSE),"")</f>
        <v/>
      </c>
      <c r="E271" s="928" t="s">
        <v>698</v>
      </c>
      <c r="F271" s="932" t="str">
        <f>IFERROR(VLOOKUP($B271,'⑨2.目標と成果（PR）'!$B$6:$K$85,6,FALSE),"")</f>
        <v/>
      </c>
      <c r="G271" s="932" t="str">
        <f>IFERROR(VLOOKUP($B271,'⑨2.目標と成果（PR）'!$B$6:$K$85,7,FALSE),"")</f>
        <v/>
      </c>
      <c r="H271" s="933" t="str">
        <f t="shared" si="15"/>
        <v/>
      </c>
      <c r="I271" s="338" t="str">
        <f>IFERROR(VLOOKUP($B271,'⑨2.目標と成果（PR）'!$B$6:$K$85,8,FALSE),"")</f>
        <v/>
      </c>
      <c r="J271" s="338" t="str">
        <f>IFERROR(VLOOKUP($B271,'⑨2.目標と成果（PR）'!$B$6:$K$85,9,FALSE),"")</f>
        <v/>
      </c>
      <c r="K271" s="933" t="str">
        <f t="shared" si="16"/>
        <v/>
      </c>
      <c r="L271" s="338" t="str">
        <f>IFERROR(VLOOKUP($B271,'⑨2.目標と成果（PR）'!$B$6:$K$85,10,FALSE),"")</f>
        <v/>
      </c>
      <c r="M271" s="338" t="str">
        <f>IFERROR(VLOOKUP($B271,'⑨2.目標と成果（PR）'!$B$6:$K$85,11,FALSE),"")</f>
        <v/>
      </c>
      <c r="N271" s="933" t="str">
        <f t="shared" si="17"/>
        <v/>
      </c>
      <c r="O271" s="921"/>
      <c r="P271" s="922"/>
      <c r="W271" s="545"/>
    </row>
    <row r="272" spans="1:25" ht="45" hidden="1" customHeight="1">
      <c r="B272" s="1019" t="s">
        <v>698</v>
      </c>
      <c r="C272" s="1020" t="str">
        <f>IFERROR(VLOOKUP($B272,'⑨2.目標と成果（PR）'!$B$6:$K$85,2,FALSE),"")</f>
        <v/>
      </c>
      <c r="D272" s="928" t="str">
        <f>IFERROR(VLOOKUP($B272,'⑨2.目標と成果（PR）'!$B$6:$K$85,3,FALSE),"")</f>
        <v/>
      </c>
      <c r="E272" s="928" t="s">
        <v>698</v>
      </c>
      <c r="F272" s="932" t="str">
        <f>IFERROR(VLOOKUP($B272,'⑨2.目標と成果（PR）'!$B$6:$K$85,6,FALSE),"")</f>
        <v/>
      </c>
      <c r="G272" s="932" t="str">
        <f>IFERROR(VLOOKUP($B272,'⑨2.目標と成果（PR）'!$B$6:$K$85,7,FALSE),"")</f>
        <v/>
      </c>
      <c r="H272" s="933" t="str">
        <f t="shared" si="15"/>
        <v/>
      </c>
      <c r="I272" s="338" t="str">
        <f>IFERROR(VLOOKUP($B272,'⑨2.目標と成果（PR）'!$B$6:$K$85,8,FALSE),"")</f>
        <v/>
      </c>
      <c r="J272" s="338" t="str">
        <f>IFERROR(VLOOKUP($B272,'⑨2.目標と成果（PR）'!$B$6:$K$85,9,FALSE),"")</f>
        <v/>
      </c>
      <c r="K272" s="933" t="str">
        <f t="shared" si="16"/>
        <v/>
      </c>
      <c r="L272" s="338" t="str">
        <f>IFERROR(VLOOKUP($B272,'⑨2.目標と成果（PR）'!$B$6:$K$85,10,FALSE),"")</f>
        <v/>
      </c>
      <c r="M272" s="338" t="str">
        <f>IFERROR(VLOOKUP($B272,'⑨2.目標と成果（PR）'!$B$6:$K$85,11,FALSE),"")</f>
        <v/>
      </c>
      <c r="N272" s="933" t="str">
        <f t="shared" si="17"/>
        <v/>
      </c>
      <c r="O272" s="921"/>
      <c r="P272" s="922"/>
      <c r="W272" s="545"/>
      <c r="Y272" s="322"/>
    </row>
    <row r="273" spans="2:23" ht="45" hidden="1" customHeight="1">
      <c r="B273" s="1019" t="s">
        <v>698</v>
      </c>
      <c r="C273" s="1020" t="str">
        <f>IFERROR(VLOOKUP($B273,'⑨2.目標と成果（PR）'!$B$6:$K$85,2,FALSE),"")</f>
        <v/>
      </c>
      <c r="D273" s="928" t="str">
        <f>IFERROR(VLOOKUP($B273,'⑨2.目標と成果（PR）'!$B$6:$K$85,3,FALSE),"")</f>
        <v/>
      </c>
      <c r="E273" s="928" t="s">
        <v>698</v>
      </c>
      <c r="F273" s="932" t="str">
        <f>IFERROR(VLOOKUP($B273,'⑨2.目標と成果（PR）'!$B$6:$K$85,6,FALSE),"")</f>
        <v/>
      </c>
      <c r="G273" s="932" t="str">
        <f>IFERROR(VLOOKUP($B273,'⑨2.目標と成果（PR）'!$B$6:$K$85,7,FALSE),"")</f>
        <v/>
      </c>
      <c r="H273" s="933" t="str">
        <f t="shared" si="15"/>
        <v/>
      </c>
      <c r="I273" s="338" t="str">
        <f>IFERROR(VLOOKUP($B273,'⑨2.目標と成果（PR）'!$B$6:$K$85,8,FALSE),"")</f>
        <v/>
      </c>
      <c r="J273" s="338" t="str">
        <f>IFERROR(VLOOKUP($B273,'⑨2.目標と成果（PR）'!$B$6:$K$85,9,FALSE),"")</f>
        <v/>
      </c>
      <c r="K273" s="933" t="str">
        <f t="shared" si="16"/>
        <v/>
      </c>
      <c r="L273" s="338" t="str">
        <f>IFERROR(VLOOKUP($B273,'⑨2.目標と成果（PR）'!$B$6:$K$85,10,FALSE),"")</f>
        <v/>
      </c>
      <c r="M273" s="338" t="str">
        <f>IFERROR(VLOOKUP($B273,'⑨2.目標と成果（PR）'!$B$6:$K$85,11,FALSE),"")</f>
        <v/>
      </c>
      <c r="N273" s="933" t="str">
        <f t="shared" si="17"/>
        <v/>
      </c>
      <c r="O273" s="921"/>
      <c r="P273" s="922"/>
      <c r="W273" s="545"/>
    </row>
    <row r="274" spans="2:23" ht="45" hidden="1" customHeight="1">
      <c r="B274" s="1019" t="s">
        <v>698</v>
      </c>
      <c r="C274" s="1020" t="str">
        <f>IFERROR(VLOOKUP($B274,'⑨2.目標と成果（PR）'!$B$6:$K$85,2,FALSE),"")</f>
        <v/>
      </c>
      <c r="D274" s="928" t="str">
        <f>IFERROR(VLOOKUP($B274,'⑨2.目標と成果（PR）'!$B$6:$K$85,3,FALSE),"")</f>
        <v/>
      </c>
      <c r="E274" s="928" t="s">
        <v>698</v>
      </c>
      <c r="F274" s="932" t="str">
        <f>IFERROR(VLOOKUP($B274,'⑨2.目標と成果（PR）'!$B$6:$K$85,6,FALSE),"")</f>
        <v/>
      </c>
      <c r="G274" s="932" t="str">
        <f>IFERROR(VLOOKUP($B274,'⑨2.目標と成果（PR）'!$B$6:$K$85,7,FALSE),"")</f>
        <v/>
      </c>
      <c r="H274" s="933" t="str">
        <f t="shared" si="15"/>
        <v/>
      </c>
      <c r="I274" s="338" t="str">
        <f>IFERROR(VLOOKUP($B274,'⑨2.目標と成果（PR）'!$B$6:$K$85,8,FALSE),"")</f>
        <v/>
      </c>
      <c r="J274" s="338" t="str">
        <f>IFERROR(VLOOKUP($B274,'⑨2.目標と成果（PR）'!$B$6:$K$85,9,FALSE),"")</f>
        <v/>
      </c>
      <c r="K274" s="933" t="str">
        <f t="shared" si="16"/>
        <v/>
      </c>
      <c r="L274" s="338" t="str">
        <f>IFERROR(VLOOKUP($B274,'⑨2.目標と成果（PR）'!$B$6:$K$85,10,FALSE),"")</f>
        <v/>
      </c>
      <c r="M274" s="338" t="str">
        <f>IFERROR(VLOOKUP($B274,'⑨2.目標と成果（PR）'!$B$6:$K$85,11,FALSE),"")</f>
        <v/>
      </c>
      <c r="N274" s="933" t="str">
        <f t="shared" si="17"/>
        <v/>
      </c>
      <c r="O274" s="921"/>
      <c r="P274" s="922"/>
      <c r="W274" s="545"/>
    </row>
    <row r="275" spans="2:23" ht="45" hidden="1" customHeight="1" thickBot="1">
      <c r="B275" s="1022" t="s">
        <v>698</v>
      </c>
      <c r="C275" s="1021" t="str">
        <f>IFERROR(VLOOKUP($B275,'⑨2.目標と成果（PR）'!$B$6:$K$85,2,FALSE),"")</f>
        <v/>
      </c>
      <c r="D275" s="934" t="str">
        <f>IFERROR(VLOOKUP($B275,'⑨2.目標と成果（PR）'!$B$6:$K$85,3,FALSE),"")</f>
        <v/>
      </c>
      <c r="E275" s="934" t="s">
        <v>698</v>
      </c>
      <c r="F275" s="935" t="str">
        <f>IFERROR(VLOOKUP($B275,'⑨2.目標と成果（PR）'!$B$6:$K$85,6,FALSE),"")</f>
        <v/>
      </c>
      <c r="G275" s="935" t="str">
        <f>IFERROR(VLOOKUP($B275,'⑨2.目標と成果（PR）'!$B$6:$K$85,7,FALSE),"")</f>
        <v/>
      </c>
      <c r="H275" s="936" t="str">
        <f t="shared" si="15"/>
        <v/>
      </c>
      <c r="I275" s="937" t="str">
        <f>IFERROR(VLOOKUP($B275,'⑨2.目標と成果（PR）'!$B$6:$K$85,8,FALSE),"")</f>
        <v/>
      </c>
      <c r="J275" s="937" t="str">
        <f>IFERROR(VLOOKUP($B275,'⑨2.目標と成果（PR）'!$B$6:$K$85,9,FALSE),"")</f>
        <v/>
      </c>
      <c r="K275" s="936" t="str">
        <f t="shared" si="16"/>
        <v/>
      </c>
      <c r="L275" s="937" t="str">
        <f>IFERROR(VLOOKUP($B275,'⑨2.目標と成果（PR）'!$B$6:$K$85,10,FALSE),"")</f>
        <v/>
      </c>
      <c r="M275" s="937" t="str">
        <f>IFERROR(VLOOKUP($B275,'⑨2.目標と成果（PR）'!$B$6:$K$85,11,FALSE),"")</f>
        <v/>
      </c>
      <c r="N275" s="936" t="str">
        <f t="shared" si="17"/>
        <v/>
      </c>
      <c r="O275" s="923"/>
      <c r="P275" s="924"/>
      <c r="W275" s="545"/>
    </row>
    <row r="276" spans="2:23" ht="45" hidden="1" customHeight="1">
      <c r="B276" s="1019" t="s">
        <v>698</v>
      </c>
      <c r="C276" s="1023" t="str">
        <f>IFERROR(VLOOKUP($B276,'⑨2.目標と成果（PR）'!$B$6:$K$85,2,FALSE),"")</f>
        <v/>
      </c>
      <c r="D276" s="938" t="str">
        <f>IFERROR(VLOOKUP($B276,'⑨2.目標と成果（PR）'!$B$6:$K$85,3,FALSE),"")</f>
        <v/>
      </c>
      <c r="E276" s="938" t="s">
        <v>698</v>
      </c>
      <c r="F276" s="929" t="str">
        <f>IFERROR(VLOOKUP($B276,'⑨2.目標と成果（PR）'!$B$6:$K$85,6,FALSE),"")</f>
        <v/>
      </c>
      <c r="G276" s="929" t="str">
        <f>IFERROR(VLOOKUP($B276,'⑨2.目標と成果（PR）'!$B$6:$K$85,7,FALSE),"")</f>
        <v/>
      </c>
      <c r="H276" s="930" t="str">
        <f t="shared" si="15"/>
        <v/>
      </c>
      <c r="I276" s="931" t="str">
        <f>IFERROR(VLOOKUP($B276,'⑨2.目標と成果（PR）'!$B$6:$K$85,8,FALSE),"")</f>
        <v/>
      </c>
      <c r="J276" s="931" t="str">
        <f>IFERROR(VLOOKUP($B276,'⑨2.目標と成果（PR）'!$B$6:$K$85,9,FALSE),"")</f>
        <v/>
      </c>
      <c r="K276" s="930" t="str">
        <f t="shared" si="16"/>
        <v/>
      </c>
      <c r="L276" s="931" t="str">
        <f>IFERROR(VLOOKUP($B276,'⑨2.目標と成果（PR）'!$B$6:$K$85,10,FALSE),"")</f>
        <v/>
      </c>
      <c r="M276" s="931" t="str">
        <f>IFERROR(VLOOKUP($B276,'⑨2.目標と成果（PR）'!$B$6:$K$85,11,FALSE),"")</f>
        <v/>
      </c>
      <c r="N276" s="930" t="str">
        <f t="shared" si="17"/>
        <v/>
      </c>
      <c r="O276" s="921"/>
      <c r="P276" s="922"/>
      <c r="W276" s="545"/>
    </row>
    <row r="277" spans="2:23" ht="45" hidden="1" customHeight="1">
      <c r="B277" s="1019" t="s">
        <v>698</v>
      </c>
      <c r="C277" s="1020" t="str">
        <f>IFERROR(VLOOKUP($B277,'⑨2.目標と成果（PR）'!$B$6:$K$85,2,FALSE),"")</f>
        <v/>
      </c>
      <c r="D277" s="928" t="str">
        <f>IFERROR(VLOOKUP($B277,'⑨2.目標と成果（PR）'!$B$6:$K$85,3,FALSE),"")</f>
        <v/>
      </c>
      <c r="E277" s="928" t="s">
        <v>698</v>
      </c>
      <c r="F277" s="932" t="str">
        <f>IFERROR(VLOOKUP($B277,'⑨2.目標と成果（PR）'!$B$6:$K$85,6,FALSE),"")</f>
        <v/>
      </c>
      <c r="G277" s="932" t="str">
        <f>IFERROR(VLOOKUP($B277,'⑨2.目標と成果（PR）'!$B$6:$K$85,7,FALSE),"")</f>
        <v/>
      </c>
      <c r="H277" s="933" t="str">
        <f t="shared" si="15"/>
        <v/>
      </c>
      <c r="I277" s="338" t="str">
        <f>IFERROR(VLOOKUP($B277,'⑨2.目標と成果（PR）'!$B$6:$K$85,8,FALSE),"")</f>
        <v/>
      </c>
      <c r="J277" s="338" t="str">
        <f>IFERROR(VLOOKUP($B277,'⑨2.目標と成果（PR）'!$B$6:$K$85,9,FALSE),"")</f>
        <v/>
      </c>
      <c r="K277" s="933" t="str">
        <f t="shared" si="16"/>
        <v/>
      </c>
      <c r="L277" s="338" t="str">
        <f>IFERROR(VLOOKUP($B277,'⑨2.目標と成果（PR）'!$B$6:$K$85,10,FALSE),"")</f>
        <v/>
      </c>
      <c r="M277" s="338" t="str">
        <f>IFERROR(VLOOKUP($B277,'⑨2.目標と成果（PR）'!$B$6:$K$85,11,FALSE),"")</f>
        <v/>
      </c>
      <c r="N277" s="933" t="str">
        <f t="shared" si="17"/>
        <v/>
      </c>
      <c r="O277" s="921"/>
      <c r="P277" s="922"/>
      <c r="W277" s="545"/>
    </row>
    <row r="278" spans="2:23" ht="45" hidden="1" customHeight="1">
      <c r="B278" s="1019" t="s">
        <v>698</v>
      </c>
      <c r="C278" s="1020" t="str">
        <f>IFERROR(VLOOKUP($B278,'⑨2.目標と成果（PR）'!$B$6:$K$85,2,FALSE),"")</f>
        <v/>
      </c>
      <c r="D278" s="928" t="str">
        <f>IFERROR(VLOOKUP($B278,'⑨2.目標と成果（PR）'!$B$6:$K$85,3,FALSE),"")</f>
        <v/>
      </c>
      <c r="E278" s="928" t="s">
        <v>698</v>
      </c>
      <c r="F278" s="932" t="str">
        <f>IFERROR(VLOOKUP($B278,'⑨2.目標と成果（PR）'!$B$6:$K$85,6,FALSE),"")</f>
        <v/>
      </c>
      <c r="G278" s="932" t="str">
        <f>IFERROR(VLOOKUP($B278,'⑨2.目標と成果（PR）'!$B$6:$K$85,7,FALSE),"")</f>
        <v/>
      </c>
      <c r="H278" s="933" t="str">
        <f t="shared" si="15"/>
        <v/>
      </c>
      <c r="I278" s="338" t="str">
        <f>IFERROR(VLOOKUP($B278,'⑨2.目標と成果（PR）'!$B$6:$K$85,8,FALSE),"")</f>
        <v/>
      </c>
      <c r="J278" s="338" t="str">
        <f>IFERROR(VLOOKUP($B278,'⑨2.目標と成果（PR）'!$B$6:$K$85,9,FALSE),"")</f>
        <v/>
      </c>
      <c r="K278" s="933" t="str">
        <f t="shared" si="16"/>
        <v/>
      </c>
      <c r="L278" s="338" t="str">
        <f>IFERROR(VLOOKUP($B278,'⑨2.目標と成果（PR）'!$B$6:$K$85,10,FALSE),"")</f>
        <v/>
      </c>
      <c r="M278" s="338" t="str">
        <f>IFERROR(VLOOKUP($B278,'⑨2.目標と成果（PR）'!$B$6:$K$85,11,FALSE),"")</f>
        <v/>
      </c>
      <c r="N278" s="933" t="str">
        <f t="shared" si="17"/>
        <v/>
      </c>
      <c r="O278" s="921"/>
      <c r="P278" s="922"/>
      <c r="W278" s="545"/>
    </row>
    <row r="279" spans="2:23" ht="45" hidden="1" customHeight="1">
      <c r="B279" s="1019" t="s">
        <v>698</v>
      </c>
      <c r="C279" s="1020" t="str">
        <f>IFERROR(VLOOKUP($B279,'⑨2.目標と成果（PR）'!$B$6:$K$85,2,FALSE),"")</f>
        <v/>
      </c>
      <c r="D279" s="928" t="str">
        <f>IFERROR(VLOOKUP($B279,'⑨2.目標と成果（PR）'!$B$6:$K$85,3,FALSE),"")</f>
        <v/>
      </c>
      <c r="E279" s="928" t="s">
        <v>698</v>
      </c>
      <c r="F279" s="932" t="str">
        <f>IFERROR(VLOOKUP($B279,'⑨2.目標と成果（PR）'!$B$6:$K$85,6,FALSE),"")</f>
        <v/>
      </c>
      <c r="G279" s="932" t="str">
        <f>IFERROR(VLOOKUP($B279,'⑨2.目標と成果（PR）'!$B$6:$K$85,7,FALSE),"")</f>
        <v/>
      </c>
      <c r="H279" s="933" t="str">
        <f t="shared" si="15"/>
        <v/>
      </c>
      <c r="I279" s="338" t="str">
        <f>IFERROR(VLOOKUP($B279,'⑨2.目標と成果（PR）'!$B$6:$K$85,8,FALSE),"")</f>
        <v/>
      </c>
      <c r="J279" s="338" t="str">
        <f>IFERROR(VLOOKUP($B279,'⑨2.目標と成果（PR）'!$B$6:$K$85,9,FALSE),"")</f>
        <v/>
      </c>
      <c r="K279" s="933" t="str">
        <f t="shared" si="16"/>
        <v/>
      </c>
      <c r="L279" s="338" t="str">
        <f>IFERROR(VLOOKUP($B279,'⑨2.目標と成果（PR）'!$B$6:$K$85,10,FALSE),"")</f>
        <v/>
      </c>
      <c r="M279" s="338" t="str">
        <f>IFERROR(VLOOKUP($B279,'⑨2.目標と成果（PR）'!$B$6:$K$85,11,FALSE),"")</f>
        <v/>
      </c>
      <c r="N279" s="933" t="str">
        <f t="shared" si="17"/>
        <v/>
      </c>
      <c r="O279" s="921"/>
      <c r="P279" s="922"/>
      <c r="W279" s="545"/>
    </row>
    <row r="280" spans="2:23" ht="45" hidden="1" customHeight="1">
      <c r="B280" s="1019" t="s">
        <v>698</v>
      </c>
      <c r="C280" s="1020" t="str">
        <f>IFERROR(VLOOKUP($B280,'⑨2.目標と成果（PR）'!$B$6:$K$85,2,FALSE),"")</f>
        <v/>
      </c>
      <c r="D280" s="928" t="str">
        <f>IFERROR(VLOOKUP($B280,'⑨2.目標と成果（PR）'!$B$6:$K$85,3,FALSE),"")</f>
        <v/>
      </c>
      <c r="E280" s="928" t="s">
        <v>698</v>
      </c>
      <c r="F280" s="932" t="str">
        <f>IFERROR(VLOOKUP($B280,'⑨2.目標と成果（PR）'!$B$6:$K$85,6,FALSE),"")</f>
        <v/>
      </c>
      <c r="G280" s="932" t="str">
        <f>IFERROR(VLOOKUP($B280,'⑨2.目標と成果（PR）'!$B$6:$K$85,7,FALSE),"")</f>
        <v/>
      </c>
      <c r="H280" s="933" t="str">
        <f t="shared" si="15"/>
        <v/>
      </c>
      <c r="I280" s="338" t="str">
        <f>IFERROR(VLOOKUP($B280,'⑨2.目標と成果（PR）'!$B$6:$K$85,8,FALSE),"")</f>
        <v/>
      </c>
      <c r="J280" s="338" t="str">
        <f>IFERROR(VLOOKUP($B280,'⑨2.目標と成果（PR）'!$B$6:$K$85,9,FALSE),"")</f>
        <v/>
      </c>
      <c r="K280" s="933" t="str">
        <f t="shared" si="16"/>
        <v/>
      </c>
      <c r="L280" s="338" t="str">
        <f>IFERROR(VLOOKUP($B280,'⑨2.目標と成果（PR）'!$B$6:$K$85,10,FALSE),"")</f>
        <v/>
      </c>
      <c r="M280" s="338" t="str">
        <f>IFERROR(VLOOKUP($B280,'⑨2.目標と成果（PR）'!$B$6:$K$85,11,FALSE),"")</f>
        <v/>
      </c>
      <c r="N280" s="933" t="str">
        <f t="shared" si="17"/>
        <v/>
      </c>
      <c r="O280" s="921"/>
      <c r="P280" s="922"/>
      <c r="W280" s="545"/>
    </row>
    <row r="281" spans="2:23" ht="45" hidden="1" customHeight="1">
      <c r="B281" s="1019" t="s">
        <v>698</v>
      </c>
      <c r="C281" s="1020" t="str">
        <f>IFERROR(VLOOKUP($B281,'⑨2.目標と成果（PR）'!$B$6:$K$85,2,FALSE),"")</f>
        <v/>
      </c>
      <c r="D281" s="928" t="str">
        <f>IFERROR(VLOOKUP($B281,'⑨2.目標と成果（PR）'!$B$6:$K$85,3,FALSE),"")</f>
        <v/>
      </c>
      <c r="E281" s="928" t="s">
        <v>698</v>
      </c>
      <c r="F281" s="932" t="str">
        <f>IFERROR(VLOOKUP($B281,'⑨2.目標と成果（PR）'!$B$6:$K$85,6,FALSE),"")</f>
        <v/>
      </c>
      <c r="G281" s="932" t="str">
        <f>IFERROR(VLOOKUP($B281,'⑨2.目標と成果（PR）'!$B$6:$K$85,7,FALSE),"")</f>
        <v/>
      </c>
      <c r="H281" s="933" t="str">
        <f t="shared" si="15"/>
        <v/>
      </c>
      <c r="I281" s="338" t="str">
        <f>IFERROR(VLOOKUP($B281,'⑨2.目標と成果（PR）'!$B$6:$K$85,8,FALSE),"")</f>
        <v/>
      </c>
      <c r="J281" s="338" t="str">
        <f>IFERROR(VLOOKUP($B281,'⑨2.目標と成果（PR）'!$B$6:$K$85,9,FALSE),"")</f>
        <v/>
      </c>
      <c r="K281" s="933" t="str">
        <f t="shared" si="16"/>
        <v/>
      </c>
      <c r="L281" s="338" t="str">
        <f>IFERROR(VLOOKUP($B281,'⑨2.目標と成果（PR）'!$B$6:$K$85,10,FALSE),"")</f>
        <v/>
      </c>
      <c r="M281" s="338" t="str">
        <f>IFERROR(VLOOKUP($B281,'⑨2.目標と成果（PR）'!$B$6:$K$85,11,FALSE),"")</f>
        <v/>
      </c>
      <c r="N281" s="933" t="str">
        <f t="shared" si="17"/>
        <v/>
      </c>
      <c r="O281" s="921"/>
      <c r="P281" s="922"/>
      <c r="W281" s="545"/>
    </row>
    <row r="282" spans="2:23" ht="45" hidden="1" customHeight="1">
      <c r="B282" s="1019" t="s">
        <v>698</v>
      </c>
      <c r="C282" s="1020" t="str">
        <f>IFERROR(VLOOKUP($B282,'⑨2.目標と成果（PR）'!$B$6:$K$85,2,FALSE),"")</f>
        <v/>
      </c>
      <c r="D282" s="928" t="str">
        <f>IFERROR(VLOOKUP($B282,'⑨2.目標と成果（PR）'!$B$6:$K$85,3,FALSE),"")</f>
        <v/>
      </c>
      <c r="E282" s="928" t="s">
        <v>698</v>
      </c>
      <c r="F282" s="932" t="str">
        <f>IFERROR(VLOOKUP($B282,'⑨2.目標と成果（PR）'!$B$6:$K$85,6,FALSE),"")</f>
        <v/>
      </c>
      <c r="G282" s="932" t="str">
        <f>IFERROR(VLOOKUP($B282,'⑨2.目標と成果（PR）'!$B$6:$K$85,7,FALSE),"")</f>
        <v/>
      </c>
      <c r="H282" s="933" t="str">
        <f t="shared" si="15"/>
        <v/>
      </c>
      <c r="I282" s="338" t="str">
        <f>IFERROR(VLOOKUP($B282,'⑨2.目標と成果（PR）'!$B$6:$K$85,8,FALSE),"")</f>
        <v/>
      </c>
      <c r="J282" s="338" t="str">
        <f>IFERROR(VLOOKUP($B282,'⑨2.目標と成果（PR）'!$B$6:$K$85,9,FALSE),"")</f>
        <v/>
      </c>
      <c r="K282" s="933" t="str">
        <f t="shared" si="16"/>
        <v/>
      </c>
      <c r="L282" s="338" t="str">
        <f>IFERROR(VLOOKUP($B282,'⑨2.目標と成果（PR）'!$B$6:$K$85,10,FALSE),"")</f>
        <v/>
      </c>
      <c r="M282" s="338" t="str">
        <f>IFERROR(VLOOKUP($B282,'⑨2.目標と成果（PR）'!$B$6:$K$85,11,FALSE),"")</f>
        <v/>
      </c>
      <c r="N282" s="933" t="str">
        <f t="shared" si="17"/>
        <v/>
      </c>
      <c r="O282" s="921"/>
      <c r="P282" s="922"/>
      <c r="W282" s="545"/>
    </row>
    <row r="283" spans="2:23" ht="45" hidden="1" customHeight="1">
      <c r="B283" s="1019" t="s">
        <v>698</v>
      </c>
      <c r="C283" s="1020" t="str">
        <f>IFERROR(VLOOKUP($B283,'⑨2.目標と成果（PR）'!$B$6:$K$85,2,FALSE),"")</f>
        <v/>
      </c>
      <c r="D283" s="928" t="str">
        <f>IFERROR(VLOOKUP($B283,'⑨2.目標と成果（PR）'!$B$6:$K$85,3,FALSE),"")</f>
        <v/>
      </c>
      <c r="E283" s="928" t="s">
        <v>698</v>
      </c>
      <c r="F283" s="932" t="str">
        <f>IFERROR(VLOOKUP($B283,'⑨2.目標と成果（PR）'!$B$6:$K$85,6,FALSE),"")</f>
        <v/>
      </c>
      <c r="G283" s="932" t="str">
        <f>IFERROR(VLOOKUP($B283,'⑨2.目標と成果（PR）'!$B$6:$K$85,7,FALSE),"")</f>
        <v/>
      </c>
      <c r="H283" s="933" t="str">
        <f t="shared" si="15"/>
        <v/>
      </c>
      <c r="I283" s="338" t="str">
        <f>IFERROR(VLOOKUP($B283,'⑨2.目標と成果（PR）'!$B$6:$K$85,8,FALSE),"")</f>
        <v/>
      </c>
      <c r="J283" s="338" t="str">
        <f>IFERROR(VLOOKUP($B283,'⑨2.目標と成果（PR）'!$B$6:$K$85,9,FALSE),"")</f>
        <v/>
      </c>
      <c r="K283" s="933" t="str">
        <f t="shared" si="16"/>
        <v/>
      </c>
      <c r="L283" s="338" t="str">
        <f>IFERROR(VLOOKUP($B283,'⑨2.目標と成果（PR）'!$B$6:$K$85,10,FALSE),"")</f>
        <v/>
      </c>
      <c r="M283" s="338" t="str">
        <f>IFERROR(VLOOKUP($B283,'⑨2.目標と成果（PR）'!$B$6:$K$85,11,FALSE),"")</f>
        <v/>
      </c>
      <c r="N283" s="933" t="str">
        <f t="shared" si="17"/>
        <v/>
      </c>
      <c r="O283" s="921"/>
      <c r="P283" s="922"/>
      <c r="W283" s="545"/>
    </row>
    <row r="284" spans="2:23" ht="45" hidden="1" customHeight="1">
      <c r="B284" s="1019" t="s">
        <v>698</v>
      </c>
      <c r="C284" s="1020" t="str">
        <f>IFERROR(VLOOKUP($B284,'⑨2.目標と成果（PR）'!$B$6:$K$85,2,FALSE),"")</f>
        <v/>
      </c>
      <c r="D284" s="928" t="str">
        <f>IFERROR(VLOOKUP($B284,'⑨2.目標と成果（PR）'!$B$6:$K$85,3,FALSE),"")</f>
        <v/>
      </c>
      <c r="E284" s="928" t="s">
        <v>698</v>
      </c>
      <c r="F284" s="932" t="str">
        <f>IFERROR(VLOOKUP($B284,'⑨2.目標と成果（PR）'!$B$6:$K$85,6,FALSE),"")</f>
        <v/>
      </c>
      <c r="G284" s="932" t="str">
        <f>IFERROR(VLOOKUP($B284,'⑨2.目標と成果（PR）'!$B$6:$K$85,7,FALSE),"")</f>
        <v/>
      </c>
      <c r="H284" s="933" t="str">
        <f t="shared" si="15"/>
        <v/>
      </c>
      <c r="I284" s="338" t="str">
        <f>IFERROR(VLOOKUP($B284,'⑨2.目標と成果（PR）'!$B$6:$K$85,8,FALSE),"")</f>
        <v/>
      </c>
      <c r="J284" s="338" t="str">
        <f>IFERROR(VLOOKUP($B284,'⑨2.目標と成果（PR）'!$B$6:$K$85,9,FALSE),"")</f>
        <v/>
      </c>
      <c r="K284" s="933" t="str">
        <f t="shared" si="16"/>
        <v/>
      </c>
      <c r="L284" s="338" t="str">
        <f>IFERROR(VLOOKUP($B284,'⑨2.目標と成果（PR）'!$B$6:$K$85,10,FALSE),"")</f>
        <v/>
      </c>
      <c r="M284" s="338" t="str">
        <f>IFERROR(VLOOKUP($B284,'⑨2.目標と成果（PR）'!$B$6:$K$85,11,FALSE),"")</f>
        <v/>
      </c>
      <c r="N284" s="933" t="str">
        <f t="shared" si="17"/>
        <v/>
      </c>
      <c r="O284" s="921"/>
      <c r="P284" s="922"/>
      <c r="W284" s="545"/>
    </row>
    <row r="285" spans="2:23" ht="45" hidden="1" customHeight="1" thickBot="1">
      <c r="B285" s="1022" t="s">
        <v>698</v>
      </c>
      <c r="C285" s="1021" t="str">
        <f>IFERROR(VLOOKUP($B285,'⑨2.目標と成果（PR）'!$B$6:$K$85,2,FALSE),"")</f>
        <v/>
      </c>
      <c r="D285" s="934" t="str">
        <f>IFERROR(VLOOKUP($B285,'⑨2.目標と成果（PR）'!$B$6:$K$85,3,FALSE),"")</f>
        <v/>
      </c>
      <c r="E285" s="934" t="s">
        <v>698</v>
      </c>
      <c r="F285" s="935" t="str">
        <f>IFERROR(VLOOKUP($B285,'⑨2.目標と成果（PR）'!$B$6:$K$85,6,FALSE),"")</f>
        <v/>
      </c>
      <c r="G285" s="935" t="str">
        <f>IFERROR(VLOOKUP($B285,'⑨2.目標と成果（PR）'!$B$6:$K$85,7,FALSE),"")</f>
        <v/>
      </c>
      <c r="H285" s="936" t="str">
        <f t="shared" si="15"/>
        <v/>
      </c>
      <c r="I285" s="937" t="str">
        <f>IFERROR(VLOOKUP($B285,'⑨2.目標と成果（PR）'!$B$6:$K$85,8,FALSE),"")</f>
        <v/>
      </c>
      <c r="J285" s="937" t="str">
        <f>IFERROR(VLOOKUP($B285,'⑨2.目標と成果（PR）'!$B$6:$K$85,9,FALSE),"")</f>
        <v/>
      </c>
      <c r="K285" s="936" t="str">
        <f t="shared" si="16"/>
        <v/>
      </c>
      <c r="L285" s="937" t="str">
        <f>IFERROR(VLOOKUP($B285,'⑨2.目標と成果（PR）'!$B$6:$K$85,10,FALSE),"")</f>
        <v/>
      </c>
      <c r="M285" s="937" t="str">
        <f>IFERROR(VLOOKUP($B285,'⑨2.目標と成果（PR）'!$B$6:$K$85,11,FALSE),"")</f>
        <v/>
      </c>
      <c r="N285" s="936" t="str">
        <f t="shared" si="17"/>
        <v/>
      </c>
      <c r="O285" s="923"/>
      <c r="P285" s="924"/>
      <c r="W285" s="545"/>
    </row>
    <row r="286" spans="2:23" ht="45" hidden="1" customHeight="1">
      <c r="B286" s="1019" t="s">
        <v>698</v>
      </c>
      <c r="C286" s="1020" t="str">
        <f>IFERROR(VLOOKUP($B286,'⑨2.目標と成果（PR）'!$B$6:$K$85,2,FALSE),"")</f>
        <v/>
      </c>
      <c r="D286" s="928" t="str">
        <f>IFERROR(VLOOKUP($B286,'⑨2.目標と成果（PR）'!$B$6:$K$85,3,FALSE),"")</f>
        <v/>
      </c>
      <c r="E286" s="928" t="s">
        <v>698</v>
      </c>
      <c r="F286" s="929" t="str">
        <f>IFERROR(VLOOKUP($B286,'⑨2.目標と成果（PR）'!$B$6:$K$85,6,FALSE),"")</f>
        <v/>
      </c>
      <c r="G286" s="929" t="str">
        <f>IFERROR(VLOOKUP($B286,'⑨2.目標と成果（PR）'!$B$6:$K$85,7,FALSE),"")</f>
        <v/>
      </c>
      <c r="H286" s="930" t="str">
        <f t="shared" si="15"/>
        <v/>
      </c>
      <c r="I286" s="931" t="str">
        <f>IFERROR(VLOOKUP($B286,'⑨2.目標と成果（PR）'!$B$6:$K$85,8,FALSE),"")</f>
        <v/>
      </c>
      <c r="J286" s="931" t="str">
        <f>IFERROR(VLOOKUP($B286,'⑨2.目標と成果（PR）'!$B$6:$K$85,9,FALSE),"")</f>
        <v/>
      </c>
      <c r="K286" s="930" t="str">
        <f t="shared" si="16"/>
        <v/>
      </c>
      <c r="L286" s="931" t="str">
        <f>IFERROR(VLOOKUP($B286,'⑨2.目標と成果（PR）'!$B$6:$K$85,10,FALSE),"")</f>
        <v/>
      </c>
      <c r="M286" s="931" t="str">
        <f>IFERROR(VLOOKUP($B286,'⑨2.目標と成果（PR）'!$B$6:$K$85,11,FALSE),"")</f>
        <v/>
      </c>
      <c r="N286" s="930" t="str">
        <f t="shared" si="17"/>
        <v/>
      </c>
      <c r="O286" s="921"/>
      <c r="P286" s="922"/>
      <c r="W286" s="545"/>
    </row>
    <row r="287" spans="2:23" ht="45" hidden="1" customHeight="1">
      <c r="B287" s="1019" t="s">
        <v>698</v>
      </c>
      <c r="C287" s="1020" t="str">
        <f>IFERROR(VLOOKUP($B287,'⑨2.目標と成果（PR）'!$B$6:$K$85,2,FALSE),"")</f>
        <v/>
      </c>
      <c r="D287" s="928" t="str">
        <f>IFERROR(VLOOKUP($B287,'⑨2.目標と成果（PR）'!$B$6:$K$85,3,FALSE),"")</f>
        <v/>
      </c>
      <c r="E287" s="928" t="s">
        <v>698</v>
      </c>
      <c r="F287" s="932" t="str">
        <f>IFERROR(VLOOKUP($B287,'⑨2.目標と成果（PR）'!$B$6:$K$85,6,FALSE),"")</f>
        <v/>
      </c>
      <c r="G287" s="932" t="str">
        <f>IFERROR(VLOOKUP($B287,'⑨2.目標と成果（PR）'!$B$6:$K$85,7,FALSE),"")</f>
        <v/>
      </c>
      <c r="H287" s="933" t="str">
        <f t="shared" si="15"/>
        <v/>
      </c>
      <c r="I287" s="338" t="str">
        <f>IFERROR(VLOOKUP($B287,'⑨2.目標と成果（PR）'!$B$6:$K$85,8,FALSE),"")</f>
        <v/>
      </c>
      <c r="J287" s="338" t="str">
        <f>IFERROR(VLOOKUP($B287,'⑨2.目標と成果（PR）'!$B$6:$K$85,9,FALSE),"")</f>
        <v/>
      </c>
      <c r="K287" s="933" t="str">
        <f t="shared" si="16"/>
        <v/>
      </c>
      <c r="L287" s="338" t="str">
        <f>IFERROR(VLOOKUP($B287,'⑨2.目標と成果（PR）'!$B$6:$K$85,10,FALSE),"")</f>
        <v/>
      </c>
      <c r="M287" s="338" t="str">
        <f>IFERROR(VLOOKUP($B287,'⑨2.目標と成果（PR）'!$B$6:$K$85,11,FALSE),"")</f>
        <v/>
      </c>
      <c r="N287" s="933" t="str">
        <f t="shared" si="17"/>
        <v/>
      </c>
      <c r="O287" s="921"/>
      <c r="P287" s="922"/>
      <c r="W287" s="545"/>
    </row>
    <row r="288" spans="2:23" ht="45" hidden="1" customHeight="1">
      <c r="B288" s="1019" t="s">
        <v>698</v>
      </c>
      <c r="C288" s="1020" t="str">
        <f>IFERROR(VLOOKUP($B288,'⑨2.目標と成果（PR）'!$B$6:$K$85,2,FALSE),"")</f>
        <v/>
      </c>
      <c r="D288" s="928" t="str">
        <f>IFERROR(VLOOKUP($B288,'⑨2.目標と成果（PR）'!$B$6:$K$85,3,FALSE),"")</f>
        <v/>
      </c>
      <c r="E288" s="928" t="s">
        <v>698</v>
      </c>
      <c r="F288" s="932" t="str">
        <f>IFERROR(VLOOKUP($B288,'⑨2.目標と成果（PR）'!$B$6:$K$85,6,FALSE),"")</f>
        <v/>
      </c>
      <c r="G288" s="932" t="str">
        <f>IFERROR(VLOOKUP($B288,'⑨2.目標と成果（PR）'!$B$6:$K$85,7,FALSE),"")</f>
        <v/>
      </c>
      <c r="H288" s="933" t="str">
        <f t="shared" si="15"/>
        <v/>
      </c>
      <c r="I288" s="338" t="str">
        <f>IFERROR(VLOOKUP($B288,'⑨2.目標と成果（PR）'!$B$6:$K$85,8,FALSE),"")</f>
        <v/>
      </c>
      <c r="J288" s="338" t="str">
        <f>IFERROR(VLOOKUP($B288,'⑨2.目標と成果（PR）'!$B$6:$K$85,9,FALSE),"")</f>
        <v/>
      </c>
      <c r="K288" s="933" t="str">
        <f t="shared" si="16"/>
        <v/>
      </c>
      <c r="L288" s="338" t="str">
        <f>IFERROR(VLOOKUP($B288,'⑨2.目標と成果（PR）'!$B$6:$K$85,10,FALSE),"")</f>
        <v/>
      </c>
      <c r="M288" s="338" t="str">
        <f>IFERROR(VLOOKUP($B288,'⑨2.目標と成果（PR）'!$B$6:$K$85,11,FALSE),"")</f>
        <v/>
      </c>
      <c r="N288" s="933" t="str">
        <f t="shared" si="17"/>
        <v/>
      </c>
      <c r="O288" s="921"/>
      <c r="P288" s="922"/>
      <c r="W288" s="545"/>
    </row>
    <row r="289" spans="2:23" ht="45" hidden="1" customHeight="1">
      <c r="B289" s="1019" t="s">
        <v>698</v>
      </c>
      <c r="C289" s="1020" t="str">
        <f>IFERROR(VLOOKUP($B289,'⑨2.目標と成果（PR）'!$B$6:$K$85,2,FALSE),"")</f>
        <v/>
      </c>
      <c r="D289" s="928" t="str">
        <f>IFERROR(VLOOKUP($B289,'⑨2.目標と成果（PR）'!$B$6:$K$85,3,FALSE),"")</f>
        <v/>
      </c>
      <c r="E289" s="928" t="s">
        <v>698</v>
      </c>
      <c r="F289" s="932" t="str">
        <f>IFERROR(VLOOKUP($B289,'⑨2.目標と成果（PR）'!$B$6:$K$85,6,FALSE),"")</f>
        <v/>
      </c>
      <c r="G289" s="932" t="str">
        <f>IFERROR(VLOOKUP($B289,'⑨2.目標と成果（PR）'!$B$6:$K$85,7,FALSE),"")</f>
        <v/>
      </c>
      <c r="H289" s="933" t="str">
        <f t="shared" si="15"/>
        <v/>
      </c>
      <c r="I289" s="338" t="str">
        <f>IFERROR(VLOOKUP($B289,'⑨2.目標と成果（PR）'!$B$6:$K$85,8,FALSE),"")</f>
        <v/>
      </c>
      <c r="J289" s="338" t="str">
        <f>IFERROR(VLOOKUP($B289,'⑨2.目標と成果（PR）'!$B$6:$K$85,9,FALSE),"")</f>
        <v/>
      </c>
      <c r="K289" s="933" t="str">
        <f t="shared" si="16"/>
        <v/>
      </c>
      <c r="L289" s="338" t="str">
        <f>IFERROR(VLOOKUP($B289,'⑨2.目標と成果（PR）'!$B$6:$K$85,10,FALSE),"")</f>
        <v/>
      </c>
      <c r="M289" s="338" t="str">
        <f>IFERROR(VLOOKUP($B289,'⑨2.目標と成果（PR）'!$B$6:$K$85,11,FALSE),"")</f>
        <v/>
      </c>
      <c r="N289" s="933" t="str">
        <f t="shared" si="17"/>
        <v/>
      </c>
      <c r="O289" s="921"/>
      <c r="P289" s="922"/>
      <c r="W289" s="545"/>
    </row>
    <row r="290" spans="2:23" ht="45" hidden="1" customHeight="1">
      <c r="B290" s="1019" t="s">
        <v>698</v>
      </c>
      <c r="C290" s="1020" t="str">
        <f>IFERROR(VLOOKUP($B290,'⑨2.目標と成果（PR）'!$B$6:$K$85,2,FALSE),"")</f>
        <v/>
      </c>
      <c r="D290" s="928" t="str">
        <f>IFERROR(VLOOKUP($B290,'⑨2.目標と成果（PR）'!$B$6:$K$85,3,FALSE),"")</f>
        <v/>
      </c>
      <c r="E290" s="928" t="s">
        <v>698</v>
      </c>
      <c r="F290" s="932" t="str">
        <f>IFERROR(VLOOKUP($B290,'⑨2.目標と成果（PR）'!$B$6:$K$85,6,FALSE),"")</f>
        <v/>
      </c>
      <c r="G290" s="932" t="str">
        <f>IFERROR(VLOOKUP($B290,'⑨2.目標と成果（PR）'!$B$6:$K$85,7,FALSE),"")</f>
        <v/>
      </c>
      <c r="H290" s="933" t="str">
        <f t="shared" si="15"/>
        <v/>
      </c>
      <c r="I290" s="338" t="str">
        <f>IFERROR(VLOOKUP($B290,'⑨2.目標と成果（PR）'!$B$6:$K$85,8,FALSE),"")</f>
        <v/>
      </c>
      <c r="J290" s="338" t="str">
        <f>IFERROR(VLOOKUP($B290,'⑨2.目標と成果（PR）'!$B$6:$K$85,9,FALSE),"")</f>
        <v/>
      </c>
      <c r="K290" s="933" t="str">
        <f t="shared" si="16"/>
        <v/>
      </c>
      <c r="L290" s="338" t="str">
        <f>IFERROR(VLOOKUP($B290,'⑨2.目標と成果（PR）'!$B$6:$K$85,10,FALSE),"")</f>
        <v/>
      </c>
      <c r="M290" s="338" t="str">
        <f>IFERROR(VLOOKUP($B290,'⑨2.目標と成果（PR）'!$B$6:$K$85,11,FALSE),"")</f>
        <v/>
      </c>
      <c r="N290" s="933" t="str">
        <f t="shared" si="17"/>
        <v/>
      </c>
      <c r="O290" s="921"/>
      <c r="P290" s="922"/>
      <c r="W290" s="545"/>
    </row>
    <row r="291" spans="2:23" ht="45" hidden="1" customHeight="1">
      <c r="B291" s="1019" t="s">
        <v>698</v>
      </c>
      <c r="C291" s="1020" t="str">
        <f>IFERROR(VLOOKUP($B291,'⑨2.目標と成果（PR）'!$B$6:$K$85,2,FALSE),"")</f>
        <v/>
      </c>
      <c r="D291" s="928" t="str">
        <f>IFERROR(VLOOKUP($B291,'⑨2.目標と成果（PR）'!$B$6:$K$85,3,FALSE),"")</f>
        <v/>
      </c>
      <c r="E291" s="928" t="s">
        <v>698</v>
      </c>
      <c r="F291" s="932" t="str">
        <f>IFERROR(VLOOKUP($B291,'⑨2.目標と成果（PR）'!$B$6:$K$85,6,FALSE),"")</f>
        <v/>
      </c>
      <c r="G291" s="932" t="str">
        <f>IFERROR(VLOOKUP($B291,'⑨2.目標と成果（PR）'!$B$6:$K$85,7,FALSE),"")</f>
        <v/>
      </c>
      <c r="H291" s="933" t="str">
        <f t="shared" si="15"/>
        <v/>
      </c>
      <c r="I291" s="338" t="str">
        <f>IFERROR(VLOOKUP($B291,'⑨2.目標と成果（PR）'!$B$6:$K$85,8,FALSE),"")</f>
        <v/>
      </c>
      <c r="J291" s="338" t="str">
        <f>IFERROR(VLOOKUP($B291,'⑨2.目標と成果（PR）'!$B$6:$K$85,9,FALSE),"")</f>
        <v/>
      </c>
      <c r="K291" s="933" t="str">
        <f t="shared" si="16"/>
        <v/>
      </c>
      <c r="L291" s="338" t="str">
        <f>IFERROR(VLOOKUP($B291,'⑨2.目標と成果（PR）'!$B$6:$K$85,10,FALSE),"")</f>
        <v/>
      </c>
      <c r="M291" s="338" t="str">
        <f>IFERROR(VLOOKUP($B291,'⑨2.目標と成果（PR）'!$B$6:$K$85,11,FALSE),"")</f>
        <v/>
      </c>
      <c r="N291" s="933" t="str">
        <f t="shared" si="17"/>
        <v/>
      </c>
      <c r="O291" s="921"/>
      <c r="P291" s="922"/>
      <c r="W291" s="545"/>
    </row>
    <row r="292" spans="2:23" ht="45" hidden="1" customHeight="1">
      <c r="B292" s="1019" t="s">
        <v>698</v>
      </c>
      <c r="C292" s="1020" t="str">
        <f>IFERROR(VLOOKUP($B292,'⑨2.目標と成果（PR）'!$B$6:$K$85,2,FALSE),"")</f>
        <v/>
      </c>
      <c r="D292" s="928" t="str">
        <f>IFERROR(VLOOKUP($B292,'⑨2.目標と成果（PR）'!$B$6:$K$85,3,FALSE),"")</f>
        <v/>
      </c>
      <c r="E292" s="928" t="s">
        <v>698</v>
      </c>
      <c r="F292" s="932" t="str">
        <f>IFERROR(VLOOKUP($B292,'⑨2.目標と成果（PR）'!$B$6:$K$85,6,FALSE),"")</f>
        <v/>
      </c>
      <c r="G292" s="932" t="str">
        <f>IFERROR(VLOOKUP($B292,'⑨2.目標と成果（PR）'!$B$6:$K$85,7,FALSE),"")</f>
        <v/>
      </c>
      <c r="H292" s="933" t="str">
        <f t="shared" si="15"/>
        <v/>
      </c>
      <c r="I292" s="338" t="str">
        <f>IFERROR(VLOOKUP($B292,'⑨2.目標と成果（PR）'!$B$6:$K$85,8,FALSE),"")</f>
        <v/>
      </c>
      <c r="J292" s="338" t="str">
        <f>IFERROR(VLOOKUP($B292,'⑨2.目標と成果（PR）'!$B$6:$K$85,9,FALSE),"")</f>
        <v/>
      </c>
      <c r="K292" s="933" t="str">
        <f t="shared" si="16"/>
        <v/>
      </c>
      <c r="L292" s="338" t="str">
        <f>IFERROR(VLOOKUP($B292,'⑨2.目標と成果（PR）'!$B$6:$K$85,10,FALSE),"")</f>
        <v/>
      </c>
      <c r="M292" s="338" t="str">
        <f>IFERROR(VLOOKUP($B292,'⑨2.目標と成果（PR）'!$B$6:$K$85,11,FALSE),"")</f>
        <v/>
      </c>
      <c r="N292" s="933" t="str">
        <f t="shared" si="17"/>
        <v/>
      </c>
      <c r="O292" s="921"/>
      <c r="P292" s="922"/>
      <c r="W292" s="545"/>
    </row>
    <row r="293" spans="2:23" ht="45" hidden="1" customHeight="1">
      <c r="B293" s="1019" t="s">
        <v>698</v>
      </c>
      <c r="C293" s="1020" t="str">
        <f>IFERROR(VLOOKUP($B293,'⑨2.目標と成果（PR）'!$B$6:$K$85,2,FALSE),"")</f>
        <v/>
      </c>
      <c r="D293" s="928" t="str">
        <f>IFERROR(VLOOKUP($B293,'⑨2.目標と成果（PR）'!$B$6:$K$85,3,FALSE),"")</f>
        <v/>
      </c>
      <c r="E293" s="928" t="s">
        <v>698</v>
      </c>
      <c r="F293" s="932" t="str">
        <f>IFERROR(VLOOKUP($B293,'⑨2.目標と成果（PR）'!$B$6:$K$85,6,FALSE),"")</f>
        <v/>
      </c>
      <c r="G293" s="932" t="str">
        <f>IFERROR(VLOOKUP($B293,'⑨2.目標と成果（PR）'!$B$6:$K$85,7,FALSE),"")</f>
        <v/>
      </c>
      <c r="H293" s="933" t="str">
        <f t="shared" si="15"/>
        <v/>
      </c>
      <c r="I293" s="338" t="str">
        <f>IFERROR(VLOOKUP($B293,'⑨2.目標と成果（PR）'!$B$6:$K$85,8,FALSE),"")</f>
        <v/>
      </c>
      <c r="J293" s="338" t="str">
        <f>IFERROR(VLOOKUP($B293,'⑨2.目標と成果（PR）'!$B$6:$K$85,9,FALSE),"")</f>
        <v/>
      </c>
      <c r="K293" s="933" t="str">
        <f t="shared" si="16"/>
        <v/>
      </c>
      <c r="L293" s="338" t="str">
        <f>IFERROR(VLOOKUP($B293,'⑨2.目標と成果（PR）'!$B$6:$K$85,10,FALSE),"")</f>
        <v/>
      </c>
      <c r="M293" s="338" t="str">
        <f>IFERROR(VLOOKUP($B293,'⑨2.目標と成果（PR）'!$B$6:$K$85,11,FALSE),"")</f>
        <v/>
      </c>
      <c r="N293" s="933" t="str">
        <f t="shared" si="17"/>
        <v/>
      </c>
      <c r="O293" s="921"/>
      <c r="P293" s="922"/>
      <c r="W293" s="545"/>
    </row>
    <row r="294" spans="2:23" ht="45" hidden="1" customHeight="1">
      <c r="B294" s="1019" t="s">
        <v>698</v>
      </c>
      <c r="C294" s="1020" t="str">
        <f>IFERROR(VLOOKUP($B294,'⑨2.目標と成果（PR）'!$B$6:$K$85,2,FALSE),"")</f>
        <v/>
      </c>
      <c r="D294" s="928" t="str">
        <f>IFERROR(VLOOKUP($B294,'⑨2.目標と成果（PR）'!$B$6:$K$85,3,FALSE),"")</f>
        <v/>
      </c>
      <c r="E294" s="928" t="s">
        <v>698</v>
      </c>
      <c r="F294" s="932" t="str">
        <f>IFERROR(VLOOKUP($B294,'⑨2.目標と成果（PR）'!$B$6:$K$85,6,FALSE),"")</f>
        <v/>
      </c>
      <c r="G294" s="932" t="str">
        <f>IFERROR(VLOOKUP($B294,'⑨2.目標と成果（PR）'!$B$6:$K$85,7,FALSE),"")</f>
        <v/>
      </c>
      <c r="H294" s="933" t="str">
        <f t="shared" si="15"/>
        <v/>
      </c>
      <c r="I294" s="338" t="str">
        <f>IFERROR(VLOOKUP($B294,'⑨2.目標と成果（PR）'!$B$6:$K$85,8,FALSE),"")</f>
        <v/>
      </c>
      <c r="J294" s="338" t="str">
        <f>IFERROR(VLOOKUP($B294,'⑨2.目標と成果（PR）'!$B$6:$K$85,9,FALSE),"")</f>
        <v/>
      </c>
      <c r="K294" s="933" t="str">
        <f t="shared" si="16"/>
        <v/>
      </c>
      <c r="L294" s="338" t="str">
        <f>IFERROR(VLOOKUP($B294,'⑨2.目標と成果（PR）'!$B$6:$K$85,10,FALSE),"")</f>
        <v/>
      </c>
      <c r="M294" s="338" t="str">
        <f>IFERROR(VLOOKUP($B294,'⑨2.目標と成果（PR）'!$B$6:$K$85,11,FALSE),"")</f>
        <v/>
      </c>
      <c r="N294" s="933" t="str">
        <f t="shared" si="17"/>
        <v/>
      </c>
      <c r="O294" s="921"/>
      <c r="P294" s="922"/>
      <c r="W294" s="545"/>
    </row>
    <row r="295" spans="2:23" ht="45" hidden="1" customHeight="1" thickBot="1">
      <c r="B295" s="1022" t="s">
        <v>698</v>
      </c>
      <c r="C295" s="1021" t="str">
        <f>IFERROR(VLOOKUP($B295,'⑨2.目標と成果（PR）'!$B$6:$K$85,2,FALSE),"")</f>
        <v/>
      </c>
      <c r="D295" s="934" t="str">
        <f>IFERROR(VLOOKUP($B295,'⑨2.目標と成果（PR）'!$B$6:$K$85,3,FALSE),"")</f>
        <v/>
      </c>
      <c r="E295" s="934" t="s">
        <v>698</v>
      </c>
      <c r="F295" s="935" t="str">
        <f>IFERROR(VLOOKUP($B295,'⑨2.目標と成果（PR）'!$B$6:$K$85,6,FALSE),"")</f>
        <v/>
      </c>
      <c r="G295" s="935" t="str">
        <f>IFERROR(VLOOKUP($B295,'⑨2.目標と成果（PR）'!$B$6:$K$85,7,FALSE),"")</f>
        <v/>
      </c>
      <c r="H295" s="936" t="str">
        <f t="shared" si="15"/>
        <v/>
      </c>
      <c r="I295" s="937" t="str">
        <f>IFERROR(VLOOKUP($B295,'⑨2.目標と成果（PR）'!$B$6:$K$85,8,FALSE),"")</f>
        <v/>
      </c>
      <c r="J295" s="937" t="str">
        <f>IFERROR(VLOOKUP($B295,'⑨2.目標と成果（PR）'!$B$6:$K$85,9,FALSE),"")</f>
        <v/>
      </c>
      <c r="K295" s="936" t="str">
        <f t="shared" si="16"/>
        <v/>
      </c>
      <c r="L295" s="937" t="str">
        <f>IFERROR(VLOOKUP($B295,'⑨2.目標と成果（PR）'!$B$6:$K$85,10,FALSE),"")</f>
        <v/>
      </c>
      <c r="M295" s="937" t="str">
        <f>IFERROR(VLOOKUP($B295,'⑨2.目標と成果（PR）'!$B$6:$K$85,11,FALSE),"")</f>
        <v/>
      </c>
      <c r="N295" s="936" t="str">
        <f t="shared" si="17"/>
        <v/>
      </c>
      <c r="O295" s="923"/>
      <c r="P295" s="924"/>
      <c r="W295" s="545"/>
    </row>
    <row r="296" spans="2:23" ht="45" hidden="1" customHeight="1">
      <c r="B296" s="1019" t="s">
        <v>698</v>
      </c>
      <c r="C296" s="1023" t="str">
        <f>IFERROR(VLOOKUP($B296,'⑨2.目標と成果（PR）'!$B$6:$K$85,2,FALSE),"")</f>
        <v/>
      </c>
      <c r="D296" s="938" t="str">
        <f>IFERROR(VLOOKUP($B296,'⑨2.目標と成果（PR）'!$B$6:$K$85,3,FALSE),"")</f>
        <v/>
      </c>
      <c r="E296" s="938" t="s">
        <v>698</v>
      </c>
      <c r="F296" s="929" t="str">
        <f>IFERROR(VLOOKUP($B296,'⑨2.目標と成果（PR）'!$B$6:$K$85,6,FALSE),"")</f>
        <v/>
      </c>
      <c r="G296" s="929" t="str">
        <f>IFERROR(VLOOKUP($B296,'⑨2.目標と成果（PR）'!$B$6:$K$85,7,FALSE),"")</f>
        <v/>
      </c>
      <c r="H296" s="930" t="str">
        <f t="shared" si="15"/>
        <v/>
      </c>
      <c r="I296" s="931" t="str">
        <f>IFERROR(VLOOKUP($B296,'⑨2.目標と成果（PR）'!$B$6:$K$85,8,FALSE),"")</f>
        <v/>
      </c>
      <c r="J296" s="931" t="str">
        <f>IFERROR(VLOOKUP($B296,'⑨2.目標と成果（PR）'!$B$6:$K$85,9,FALSE),"")</f>
        <v/>
      </c>
      <c r="K296" s="930" t="str">
        <f t="shared" si="16"/>
        <v/>
      </c>
      <c r="L296" s="931" t="str">
        <f>IFERROR(VLOOKUP($B296,'⑨2.目標と成果（PR）'!$B$6:$K$85,10,FALSE),"")</f>
        <v/>
      </c>
      <c r="M296" s="931" t="str">
        <f>IFERROR(VLOOKUP($B296,'⑨2.目標と成果（PR）'!$B$6:$K$85,11,FALSE),"")</f>
        <v/>
      </c>
      <c r="N296" s="930" t="str">
        <f t="shared" si="17"/>
        <v/>
      </c>
      <c r="O296" s="921"/>
      <c r="P296" s="922"/>
      <c r="W296" s="545"/>
    </row>
    <row r="297" spans="2:23" ht="45" hidden="1" customHeight="1">
      <c r="B297" s="1019" t="s">
        <v>698</v>
      </c>
      <c r="C297" s="1020" t="str">
        <f>IFERROR(VLOOKUP($B297,'⑨2.目標と成果（PR）'!$B$6:$K$85,2,FALSE),"")</f>
        <v/>
      </c>
      <c r="D297" s="928" t="str">
        <f>IFERROR(VLOOKUP($B297,'⑨2.目標と成果（PR）'!$B$6:$K$85,3,FALSE),"")</f>
        <v/>
      </c>
      <c r="E297" s="928" t="s">
        <v>698</v>
      </c>
      <c r="F297" s="932" t="str">
        <f>IFERROR(VLOOKUP($B297,'⑨2.目標と成果（PR）'!$B$6:$K$85,6,FALSE),"")</f>
        <v/>
      </c>
      <c r="G297" s="932" t="str">
        <f>IFERROR(VLOOKUP($B297,'⑨2.目標と成果（PR）'!$B$6:$K$85,7,FALSE),"")</f>
        <v/>
      </c>
      <c r="H297" s="933" t="str">
        <f t="shared" si="15"/>
        <v/>
      </c>
      <c r="I297" s="338" t="str">
        <f>IFERROR(VLOOKUP($B297,'⑨2.目標と成果（PR）'!$B$6:$K$85,8,FALSE),"")</f>
        <v/>
      </c>
      <c r="J297" s="338" t="str">
        <f>IFERROR(VLOOKUP($B297,'⑨2.目標と成果（PR）'!$B$6:$K$85,9,FALSE),"")</f>
        <v/>
      </c>
      <c r="K297" s="933" t="str">
        <f t="shared" si="16"/>
        <v/>
      </c>
      <c r="L297" s="338" t="str">
        <f>IFERROR(VLOOKUP($B297,'⑨2.目標と成果（PR）'!$B$6:$K$85,10,FALSE),"")</f>
        <v/>
      </c>
      <c r="M297" s="338" t="str">
        <f>IFERROR(VLOOKUP($B297,'⑨2.目標と成果（PR）'!$B$6:$K$85,11,FALSE),"")</f>
        <v/>
      </c>
      <c r="N297" s="933" t="str">
        <f t="shared" si="17"/>
        <v/>
      </c>
      <c r="O297" s="921"/>
      <c r="P297" s="922"/>
      <c r="W297" s="545"/>
    </row>
    <row r="298" spans="2:23" ht="45" hidden="1" customHeight="1">
      <c r="B298" s="1019" t="s">
        <v>698</v>
      </c>
      <c r="C298" s="1020" t="str">
        <f>IFERROR(VLOOKUP($B298,'⑨2.目標と成果（PR）'!$B$6:$K$85,2,FALSE),"")</f>
        <v/>
      </c>
      <c r="D298" s="928" t="str">
        <f>IFERROR(VLOOKUP($B298,'⑨2.目標と成果（PR）'!$B$6:$K$85,3,FALSE),"")</f>
        <v/>
      </c>
      <c r="E298" s="928" t="s">
        <v>698</v>
      </c>
      <c r="F298" s="932" t="str">
        <f>IFERROR(VLOOKUP($B298,'⑨2.目標と成果（PR）'!$B$6:$K$85,6,FALSE),"")</f>
        <v/>
      </c>
      <c r="G298" s="932" t="str">
        <f>IFERROR(VLOOKUP($B298,'⑨2.目標と成果（PR）'!$B$6:$K$85,7,FALSE),"")</f>
        <v/>
      </c>
      <c r="H298" s="933" t="str">
        <f t="shared" si="15"/>
        <v/>
      </c>
      <c r="I298" s="338" t="str">
        <f>IFERROR(VLOOKUP($B298,'⑨2.目標と成果（PR）'!$B$6:$K$85,8,FALSE),"")</f>
        <v/>
      </c>
      <c r="J298" s="338" t="str">
        <f>IFERROR(VLOOKUP($B298,'⑨2.目標と成果（PR）'!$B$6:$K$85,9,FALSE),"")</f>
        <v/>
      </c>
      <c r="K298" s="933" t="str">
        <f t="shared" si="16"/>
        <v/>
      </c>
      <c r="L298" s="338" t="str">
        <f>IFERROR(VLOOKUP($B298,'⑨2.目標と成果（PR）'!$B$6:$K$85,10,FALSE),"")</f>
        <v/>
      </c>
      <c r="M298" s="338" t="str">
        <f>IFERROR(VLOOKUP($B298,'⑨2.目標と成果（PR）'!$B$6:$K$85,11,FALSE),"")</f>
        <v/>
      </c>
      <c r="N298" s="933" t="str">
        <f t="shared" si="17"/>
        <v/>
      </c>
      <c r="O298" s="921"/>
      <c r="P298" s="922"/>
      <c r="W298" s="545"/>
    </row>
    <row r="299" spans="2:23" ht="45" hidden="1" customHeight="1">
      <c r="B299" s="1019" t="s">
        <v>698</v>
      </c>
      <c r="C299" s="1020" t="str">
        <f>IFERROR(VLOOKUP($B299,'⑨2.目標と成果（PR）'!$B$6:$K$85,2,FALSE),"")</f>
        <v/>
      </c>
      <c r="D299" s="928" t="str">
        <f>IFERROR(VLOOKUP($B299,'⑨2.目標と成果（PR）'!$B$6:$K$85,3,FALSE),"")</f>
        <v/>
      </c>
      <c r="E299" s="928" t="s">
        <v>698</v>
      </c>
      <c r="F299" s="932" t="str">
        <f>IFERROR(VLOOKUP($B299,'⑨2.目標と成果（PR）'!$B$6:$K$85,6,FALSE),"")</f>
        <v/>
      </c>
      <c r="G299" s="932" t="str">
        <f>IFERROR(VLOOKUP($B299,'⑨2.目標と成果（PR）'!$B$6:$K$85,7,FALSE),"")</f>
        <v/>
      </c>
      <c r="H299" s="933" t="str">
        <f t="shared" si="15"/>
        <v/>
      </c>
      <c r="I299" s="338" t="str">
        <f>IFERROR(VLOOKUP($B299,'⑨2.目標と成果（PR）'!$B$6:$K$85,8,FALSE),"")</f>
        <v/>
      </c>
      <c r="J299" s="338" t="str">
        <f>IFERROR(VLOOKUP($B299,'⑨2.目標と成果（PR）'!$B$6:$K$85,9,FALSE),"")</f>
        <v/>
      </c>
      <c r="K299" s="933" t="str">
        <f t="shared" si="16"/>
        <v/>
      </c>
      <c r="L299" s="338" t="str">
        <f>IFERROR(VLOOKUP($B299,'⑨2.目標と成果（PR）'!$B$6:$K$85,10,FALSE),"")</f>
        <v/>
      </c>
      <c r="M299" s="338" t="str">
        <f>IFERROR(VLOOKUP($B299,'⑨2.目標と成果（PR）'!$B$6:$K$85,11,FALSE),"")</f>
        <v/>
      </c>
      <c r="N299" s="933" t="str">
        <f t="shared" si="17"/>
        <v/>
      </c>
      <c r="O299" s="921"/>
      <c r="P299" s="922"/>
      <c r="W299" s="545"/>
    </row>
    <row r="300" spans="2:23" ht="45" hidden="1" customHeight="1">
      <c r="B300" s="1019" t="s">
        <v>698</v>
      </c>
      <c r="C300" s="1020" t="str">
        <f>IFERROR(VLOOKUP($B300,'⑨2.目標と成果（PR）'!$B$6:$K$85,2,FALSE),"")</f>
        <v/>
      </c>
      <c r="D300" s="928" t="str">
        <f>IFERROR(VLOOKUP($B300,'⑨2.目標と成果（PR）'!$B$6:$K$85,3,FALSE),"")</f>
        <v/>
      </c>
      <c r="E300" s="928" t="s">
        <v>698</v>
      </c>
      <c r="F300" s="932" t="str">
        <f>IFERROR(VLOOKUP($B300,'⑨2.目標と成果（PR）'!$B$6:$K$85,6,FALSE),"")</f>
        <v/>
      </c>
      <c r="G300" s="932" t="str">
        <f>IFERROR(VLOOKUP($B300,'⑨2.目標と成果（PR）'!$B$6:$K$85,7,FALSE),"")</f>
        <v/>
      </c>
      <c r="H300" s="933" t="str">
        <f t="shared" si="15"/>
        <v/>
      </c>
      <c r="I300" s="338" t="str">
        <f>IFERROR(VLOOKUP($B300,'⑨2.目標と成果（PR）'!$B$6:$K$85,8,FALSE),"")</f>
        <v/>
      </c>
      <c r="J300" s="338" t="str">
        <f>IFERROR(VLOOKUP($B300,'⑨2.目標と成果（PR）'!$B$6:$K$85,9,FALSE),"")</f>
        <v/>
      </c>
      <c r="K300" s="933" t="str">
        <f t="shared" si="16"/>
        <v/>
      </c>
      <c r="L300" s="338" t="str">
        <f>IFERROR(VLOOKUP($B300,'⑨2.目標と成果（PR）'!$B$6:$K$85,10,FALSE),"")</f>
        <v/>
      </c>
      <c r="M300" s="338" t="str">
        <f>IFERROR(VLOOKUP($B300,'⑨2.目標と成果（PR）'!$B$6:$K$85,11,FALSE),"")</f>
        <v/>
      </c>
      <c r="N300" s="933" t="str">
        <f t="shared" si="17"/>
        <v/>
      </c>
      <c r="O300" s="921"/>
      <c r="P300" s="922"/>
      <c r="W300" s="545"/>
    </row>
    <row r="301" spans="2:23" ht="45" hidden="1" customHeight="1">
      <c r="B301" s="1019" t="s">
        <v>698</v>
      </c>
      <c r="C301" s="1020" t="str">
        <f>IFERROR(VLOOKUP($B301,'⑨2.目標と成果（PR）'!$B$6:$K$85,2,FALSE),"")</f>
        <v/>
      </c>
      <c r="D301" s="928" t="str">
        <f>IFERROR(VLOOKUP($B301,'⑨2.目標と成果（PR）'!$B$6:$K$85,3,FALSE),"")</f>
        <v/>
      </c>
      <c r="E301" s="928" t="s">
        <v>698</v>
      </c>
      <c r="F301" s="932" t="str">
        <f>IFERROR(VLOOKUP($B301,'⑨2.目標と成果（PR）'!$B$6:$K$85,6,FALSE),"")</f>
        <v/>
      </c>
      <c r="G301" s="932" t="str">
        <f>IFERROR(VLOOKUP($B301,'⑨2.目標と成果（PR）'!$B$6:$K$85,7,FALSE),"")</f>
        <v/>
      </c>
      <c r="H301" s="933" t="str">
        <f t="shared" si="15"/>
        <v/>
      </c>
      <c r="I301" s="338" t="str">
        <f>IFERROR(VLOOKUP($B301,'⑨2.目標と成果（PR）'!$B$6:$K$85,8,FALSE),"")</f>
        <v/>
      </c>
      <c r="J301" s="338" t="str">
        <f>IFERROR(VLOOKUP($B301,'⑨2.目標と成果（PR）'!$B$6:$K$85,9,FALSE),"")</f>
        <v/>
      </c>
      <c r="K301" s="933" t="str">
        <f t="shared" si="16"/>
        <v/>
      </c>
      <c r="L301" s="338" t="str">
        <f>IFERROR(VLOOKUP($B301,'⑨2.目標と成果（PR）'!$B$6:$K$85,10,FALSE),"")</f>
        <v/>
      </c>
      <c r="M301" s="338" t="str">
        <f>IFERROR(VLOOKUP($B301,'⑨2.目標と成果（PR）'!$B$6:$K$85,11,FALSE),"")</f>
        <v/>
      </c>
      <c r="N301" s="933" t="str">
        <f t="shared" si="17"/>
        <v/>
      </c>
      <c r="O301" s="921"/>
      <c r="P301" s="922"/>
      <c r="W301" s="545"/>
    </row>
    <row r="302" spans="2:23" ht="45" hidden="1" customHeight="1">
      <c r="B302" s="1019" t="s">
        <v>698</v>
      </c>
      <c r="C302" s="1020" t="str">
        <f>IFERROR(VLOOKUP($B302,'⑨2.目標と成果（PR）'!$B$6:$K$85,2,FALSE),"")</f>
        <v/>
      </c>
      <c r="D302" s="928" t="str">
        <f>IFERROR(VLOOKUP($B302,'⑨2.目標と成果（PR）'!$B$6:$K$85,3,FALSE),"")</f>
        <v/>
      </c>
      <c r="E302" s="928" t="s">
        <v>698</v>
      </c>
      <c r="F302" s="932" t="str">
        <f>IFERROR(VLOOKUP($B302,'⑨2.目標と成果（PR）'!$B$6:$K$85,6,FALSE),"")</f>
        <v/>
      </c>
      <c r="G302" s="932" t="str">
        <f>IFERROR(VLOOKUP($B302,'⑨2.目標と成果（PR）'!$B$6:$K$85,7,FALSE),"")</f>
        <v/>
      </c>
      <c r="H302" s="933" t="str">
        <f t="shared" si="15"/>
        <v/>
      </c>
      <c r="I302" s="338" t="str">
        <f>IFERROR(VLOOKUP($B302,'⑨2.目標と成果（PR）'!$B$6:$K$85,8,FALSE),"")</f>
        <v/>
      </c>
      <c r="J302" s="338" t="str">
        <f>IFERROR(VLOOKUP($B302,'⑨2.目標と成果（PR）'!$B$6:$K$85,9,FALSE),"")</f>
        <v/>
      </c>
      <c r="K302" s="933" t="str">
        <f t="shared" si="16"/>
        <v/>
      </c>
      <c r="L302" s="338" t="str">
        <f>IFERROR(VLOOKUP($B302,'⑨2.目標と成果（PR）'!$B$6:$K$85,10,FALSE),"")</f>
        <v/>
      </c>
      <c r="M302" s="338" t="str">
        <f>IFERROR(VLOOKUP($B302,'⑨2.目標と成果（PR）'!$B$6:$K$85,11,FALSE),"")</f>
        <v/>
      </c>
      <c r="N302" s="933" t="str">
        <f t="shared" si="17"/>
        <v/>
      </c>
      <c r="O302" s="921"/>
      <c r="P302" s="922"/>
      <c r="W302" s="545"/>
    </row>
    <row r="303" spans="2:23" ht="45" hidden="1" customHeight="1">
      <c r="B303" s="1019" t="s">
        <v>698</v>
      </c>
      <c r="C303" s="1020" t="str">
        <f>IFERROR(VLOOKUP($B303,'⑨2.目標と成果（PR）'!$B$6:$K$85,2,FALSE),"")</f>
        <v/>
      </c>
      <c r="D303" s="928" t="str">
        <f>IFERROR(VLOOKUP($B303,'⑨2.目標と成果（PR）'!$B$6:$K$85,3,FALSE),"")</f>
        <v/>
      </c>
      <c r="E303" s="928" t="s">
        <v>698</v>
      </c>
      <c r="F303" s="932" t="str">
        <f>IFERROR(VLOOKUP($B303,'⑨2.目標と成果（PR）'!$B$6:$K$85,6,FALSE),"")</f>
        <v/>
      </c>
      <c r="G303" s="932" t="str">
        <f>IFERROR(VLOOKUP($B303,'⑨2.目標と成果（PR）'!$B$6:$K$85,7,FALSE),"")</f>
        <v/>
      </c>
      <c r="H303" s="933" t="str">
        <f t="shared" si="15"/>
        <v/>
      </c>
      <c r="I303" s="338" t="str">
        <f>IFERROR(VLOOKUP($B303,'⑨2.目標と成果（PR）'!$B$6:$K$85,8,FALSE),"")</f>
        <v/>
      </c>
      <c r="J303" s="338" t="str">
        <f>IFERROR(VLOOKUP($B303,'⑨2.目標と成果（PR）'!$B$6:$K$85,9,FALSE),"")</f>
        <v/>
      </c>
      <c r="K303" s="933" t="str">
        <f t="shared" si="16"/>
        <v/>
      </c>
      <c r="L303" s="338" t="str">
        <f>IFERROR(VLOOKUP($B303,'⑨2.目標と成果（PR）'!$B$6:$K$85,10,FALSE),"")</f>
        <v/>
      </c>
      <c r="M303" s="338" t="str">
        <f>IFERROR(VLOOKUP($B303,'⑨2.目標と成果（PR）'!$B$6:$K$85,11,FALSE),"")</f>
        <v/>
      </c>
      <c r="N303" s="933" t="str">
        <f t="shared" si="17"/>
        <v/>
      </c>
      <c r="O303" s="921"/>
      <c r="P303" s="922"/>
      <c r="W303" s="545"/>
    </row>
    <row r="304" spans="2:23" ht="45" hidden="1" customHeight="1">
      <c r="B304" s="1019" t="s">
        <v>698</v>
      </c>
      <c r="C304" s="1020" t="str">
        <f>IFERROR(VLOOKUP($B304,'⑨2.目標と成果（PR）'!$B$6:$K$85,2,FALSE),"")</f>
        <v/>
      </c>
      <c r="D304" s="928" t="str">
        <f>IFERROR(VLOOKUP($B304,'⑨2.目標と成果（PR）'!$B$6:$K$85,3,FALSE),"")</f>
        <v/>
      </c>
      <c r="E304" s="928" t="s">
        <v>698</v>
      </c>
      <c r="F304" s="932" t="str">
        <f>IFERROR(VLOOKUP($B304,'⑨2.目標と成果（PR）'!$B$6:$K$85,6,FALSE),"")</f>
        <v/>
      </c>
      <c r="G304" s="932" t="str">
        <f>IFERROR(VLOOKUP($B304,'⑨2.目標と成果（PR）'!$B$6:$K$85,7,FALSE),"")</f>
        <v/>
      </c>
      <c r="H304" s="933" t="str">
        <f t="shared" si="15"/>
        <v/>
      </c>
      <c r="I304" s="338" t="str">
        <f>IFERROR(VLOOKUP($B304,'⑨2.目標と成果（PR）'!$B$6:$K$85,8,FALSE),"")</f>
        <v/>
      </c>
      <c r="J304" s="338" t="str">
        <f>IFERROR(VLOOKUP($B304,'⑨2.目標と成果（PR）'!$B$6:$K$85,9,FALSE),"")</f>
        <v/>
      </c>
      <c r="K304" s="933" t="str">
        <f t="shared" si="16"/>
        <v/>
      </c>
      <c r="L304" s="338" t="str">
        <f>IFERROR(VLOOKUP($B304,'⑨2.目標と成果（PR）'!$B$6:$K$85,10,FALSE),"")</f>
        <v/>
      </c>
      <c r="M304" s="338" t="str">
        <f>IFERROR(VLOOKUP($B304,'⑨2.目標と成果（PR）'!$B$6:$K$85,11,FALSE),"")</f>
        <v/>
      </c>
      <c r="N304" s="933" t="str">
        <f t="shared" si="17"/>
        <v/>
      </c>
      <c r="O304" s="921"/>
      <c r="P304" s="922"/>
      <c r="W304" s="545"/>
    </row>
    <row r="305" spans="2:23" ht="45" hidden="1" customHeight="1" thickBot="1">
      <c r="B305" s="1022" t="s">
        <v>698</v>
      </c>
      <c r="C305" s="1021" t="str">
        <f>IFERROR(VLOOKUP($B305,'⑨2.目標と成果（PR）'!$B$6:$K$85,2,FALSE),"")</f>
        <v/>
      </c>
      <c r="D305" s="934" t="str">
        <f>IFERROR(VLOOKUP($B305,'⑨2.目標と成果（PR）'!$B$6:$K$85,3,FALSE),"")</f>
        <v/>
      </c>
      <c r="E305" s="934" t="s">
        <v>698</v>
      </c>
      <c r="F305" s="935" t="str">
        <f>IFERROR(VLOOKUP($B305,'⑨2.目標と成果（PR）'!$B$6:$K$85,6,FALSE),"")</f>
        <v/>
      </c>
      <c r="G305" s="935" t="str">
        <f>IFERROR(VLOOKUP($B305,'⑨2.目標と成果（PR）'!$B$6:$K$85,7,FALSE),"")</f>
        <v/>
      </c>
      <c r="H305" s="936" t="str">
        <f t="shared" si="15"/>
        <v/>
      </c>
      <c r="I305" s="937" t="str">
        <f>IFERROR(VLOOKUP($B305,'⑨2.目標と成果（PR）'!$B$6:$K$85,8,FALSE),"")</f>
        <v/>
      </c>
      <c r="J305" s="937" t="str">
        <f>IFERROR(VLOOKUP($B305,'⑨2.目標と成果（PR）'!$B$6:$K$85,9,FALSE),"")</f>
        <v/>
      </c>
      <c r="K305" s="936" t="str">
        <f t="shared" si="16"/>
        <v/>
      </c>
      <c r="L305" s="937" t="str">
        <f>IFERROR(VLOOKUP($B305,'⑨2.目標と成果（PR）'!$B$6:$K$85,10,FALSE),"")</f>
        <v/>
      </c>
      <c r="M305" s="937" t="str">
        <f>IFERROR(VLOOKUP($B305,'⑨2.目標と成果（PR）'!$B$6:$K$85,11,FALSE),"")</f>
        <v/>
      </c>
      <c r="N305" s="936" t="str">
        <f t="shared" si="17"/>
        <v/>
      </c>
      <c r="O305" s="923"/>
      <c r="P305" s="924"/>
      <c r="W305" s="545"/>
    </row>
    <row r="306" spans="2:23" ht="45" hidden="1" customHeight="1">
      <c r="B306" s="1019" t="s">
        <v>698</v>
      </c>
      <c r="C306" s="1020" t="str">
        <f>IFERROR(VLOOKUP($B306,'⑨2.目標と成果（PR）'!$B$6:$K$85,2,FALSE),"")</f>
        <v/>
      </c>
      <c r="D306" s="928" t="str">
        <f>IFERROR(VLOOKUP($B306,'⑨2.目標と成果（PR）'!$B$6:$K$85,3,FALSE),"")</f>
        <v/>
      </c>
      <c r="E306" s="928" t="s">
        <v>698</v>
      </c>
      <c r="F306" s="929" t="str">
        <f>IFERROR(VLOOKUP($B306,'⑨2.目標と成果（PR）'!$B$6:$K$85,6,FALSE),"")</f>
        <v/>
      </c>
      <c r="G306" s="929" t="str">
        <f>IFERROR(VLOOKUP($B306,'⑨2.目標と成果（PR）'!$B$6:$K$85,7,FALSE),"")</f>
        <v/>
      </c>
      <c r="H306" s="930" t="str">
        <f t="shared" si="15"/>
        <v/>
      </c>
      <c r="I306" s="931" t="str">
        <f>IFERROR(VLOOKUP($B306,'⑨2.目標と成果（PR）'!$B$6:$K$85,8,FALSE),"")</f>
        <v/>
      </c>
      <c r="J306" s="931" t="str">
        <f>IFERROR(VLOOKUP($B306,'⑨2.目標と成果（PR）'!$B$6:$K$85,9,FALSE),"")</f>
        <v/>
      </c>
      <c r="K306" s="930" t="str">
        <f t="shared" si="16"/>
        <v/>
      </c>
      <c r="L306" s="931" t="str">
        <f>IFERROR(VLOOKUP($B306,'⑨2.目標と成果（PR）'!$B$6:$K$85,10,FALSE),"")</f>
        <v/>
      </c>
      <c r="M306" s="931" t="str">
        <f>IFERROR(VLOOKUP($B306,'⑨2.目標と成果（PR）'!$B$6:$K$85,11,FALSE),"")</f>
        <v/>
      </c>
      <c r="N306" s="930" t="str">
        <f t="shared" si="17"/>
        <v/>
      </c>
      <c r="O306" s="921"/>
      <c r="P306" s="922"/>
      <c r="W306" s="545"/>
    </row>
    <row r="307" spans="2:23" ht="45" hidden="1" customHeight="1">
      <c r="B307" s="1019" t="s">
        <v>698</v>
      </c>
      <c r="C307" s="1020" t="str">
        <f>IFERROR(VLOOKUP($B307,'⑨2.目標と成果（PR）'!$B$6:$K$85,2,FALSE),"")</f>
        <v/>
      </c>
      <c r="D307" s="928" t="str">
        <f>IFERROR(VLOOKUP($B307,'⑨2.目標と成果（PR）'!$B$6:$K$85,3,FALSE),"")</f>
        <v/>
      </c>
      <c r="E307" s="928" t="s">
        <v>698</v>
      </c>
      <c r="F307" s="932" t="str">
        <f>IFERROR(VLOOKUP($B307,'⑨2.目標と成果（PR）'!$B$6:$K$85,6,FALSE),"")</f>
        <v/>
      </c>
      <c r="G307" s="932" t="str">
        <f>IFERROR(VLOOKUP($B307,'⑨2.目標と成果（PR）'!$B$6:$K$85,7,FALSE),"")</f>
        <v/>
      </c>
      <c r="H307" s="933" t="str">
        <f t="shared" si="15"/>
        <v/>
      </c>
      <c r="I307" s="338" t="str">
        <f>IFERROR(VLOOKUP($B307,'⑨2.目標と成果（PR）'!$B$6:$K$85,8,FALSE),"")</f>
        <v/>
      </c>
      <c r="J307" s="338" t="str">
        <f>IFERROR(VLOOKUP($B307,'⑨2.目標と成果（PR）'!$B$6:$K$85,9,FALSE),"")</f>
        <v/>
      </c>
      <c r="K307" s="933" t="str">
        <f t="shared" si="16"/>
        <v/>
      </c>
      <c r="L307" s="338" t="str">
        <f>IFERROR(VLOOKUP($B307,'⑨2.目標と成果（PR）'!$B$6:$K$85,10,FALSE),"")</f>
        <v/>
      </c>
      <c r="M307" s="338" t="str">
        <f>IFERROR(VLOOKUP($B307,'⑨2.目標と成果（PR）'!$B$6:$K$85,11,FALSE),"")</f>
        <v/>
      </c>
      <c r="N307" s="933" t="str">
        <f t="shared" si="17"/>
        <v/>
      </c>
      <c r="O307" s="921"/>
      <c r="P307" s="922"/>
      <c r="W307" s="545"/>
    </row>
    <row r="308" spans="2:23" ht="45" hidden="1" customHeight="1">
      <c r="B308" s="1019" t="s">
        <v>698</v>
      </c>
      <c r="C308" s="1020" t="str">
        <f>IFERROR(VLOOKUP($B308,'⑨2.目標と成果（PR）'!$B$6:$K$85,2,FALSE),"")</f>
        <v/>
      </c>
      <c r="D308" s="928" t="str">
        <f>IFERROR(VLOOKUP($B308,'⑨2.目標と成果（PR）'!$B$6:$K$85,3,FALSE),"")</f>
        <v/>
      </c>
      <c r="E308" s="928" t="s">
        <v>698</v>
      </c>
      <c r="F308" s="932" t="str">
        <f>IFERROR(VLOOKUP($B308,'⑨2.目標と成果（PR）'!$B$6:$K$85,6,FALSE),"")</f>
        <v/>
      </c>
      <c r="G308" s="932" t="str">
        <f>IFERROR(VLOOKUP($B308,'⑨2.目標と成果（PR）'!$B$6:$K$85,7,FALSE),"")</f>
        <v/>
      </c>
      <c r="H308" s="933" t="str">
        <f t="shared" si="15"/>
        <v/>
      </c>
      <c r="I308" s="338" t="str">
        <f>IFERROR(VLOOKUP($B308,'⑨2.目標と成果（PR）'!$B$6:$K$85,8,FALSE),"")</f>
        <v/>
      </c>
      <c r="J308" s="338" t="str">
        <f>IFERROR(VLOOKUP($B308,'⑨2.目標と成果（PR）'!$B$6:$K$85,9,FALSE),"")</f>
        <v/>
      </c>
      <c r="K308" s="933" t="str">
        <f t="shared" si="16"/>
        <v/>
      </c>
      <c r="L308" s="338" t="str">
        <f>IFERROR(VLOOKUP($B308,'⑨2.目標と成果（PR）'!$B$6:$K$85,10,FALSE),"")</f>
        <v/>
      </c>
      <c r="M308" s="338" t="str">
        <f>IFERROR(VLOOKUP($B308,'⑨2.目標と成果（PR）'!$B$6:$K$85,11,FALSE),"")</f>
        <v/>
      </c>
      <c r="N308" s="933" t="str">
        <f t="shared" si="17"/>
        <v/>
      </c>
      <c r="O308" s="921"/>
      <c r="P308" s="922"/>
      <c r="W308" s="545"/>
    </row>
    <row r="309" spans="2:23" ht="45" hidden="1" customHeight="1">
      <c r="B309" s="1019" t="s">
        <v>698</v>
      </c>
      <c r="C309" s="1020" t="str">
        <f>IFERROR(VLOOKUP($B309,'⑨2.目標と成果（PR）'!$B$6:$K$85,2,FALSE),"")</f>
        <v/>
      </c>
      <c r="D309" s="928" t="str">
        <f>IFERROR(VLOOKUP($B309,'⑨2.目標と成果（PR）'!$B$6:$K$85,3,FALSE),"")</f>
        <v/>
      </c>
      <c r="E309" s="928" t="s">
        <v>698</v>
      </c>
      <c r="F309" s="932" t="str">
        <f>IFERROR(VLOOKUP($B309,'⑨2.目標と成果（PR）'!$B$6:$K$85,6,FALSE),"")</f>
        <v/>
      </c>
      <c r="G309" s="932" t="str">
        <f>IFERROR(VLOOKUP($B309,'⑨2.目標と成果（PR）'!$B$6:$K$85,7,FALSE),"")</f>
        <v/>
      </c>
      <c r="H309" s="933" t="str">
        <f t="shared" si="15"/>
        <v/>
      </c>
      <c r="I309" s="338" t="str">
        <f>IFERROR(VLOOKUP($B309,'⑨2.目標と成果（PR）'!$B$6:$K$85,8,FALSE),"")</f>
        <v/>
      </c>
      <c r="J309" s="338" t="str">
        <f>IFERROR(VLOOKUP($B309,'⑨2.目標と成果（PR）'!$B$6:$K$85,9,FALSE),"")</f>
        <v/>
      </c>
      <c r="K309" s="933" t="str">
        <f t="shared" si="16"/>
        <v/>
      </c>
      <c r="L309" s="338" t="str">
        <f>IFERROR(VLOOKUP($B309,'⑨2.目標と成果（PR）'!$B$6:$K$85,10,FALSE),"")</f>
        <v/>
      </c>
      <c r="M309" s="338" t="str">
        <f>IFERROR(VLOOKUP($B309,'⑨2.目標と成果（PR）'!$B$6:$K$85,11,FALSE),"")</f>
        <v/>
      </c>
      <c r="N309" s="933" t="str">
        <f t="shared" si="17"/>
        <v/>
      </c>
      <c r="O309" s="921"/>
      <c r="P309" s="922"/>
      <c r="W309" s="545"/>
    </row>
    <row r="310" spans="2:23" ht="45" hidden="1" customHeight="1">
      <c r="B310" s="1019" t="s">
        <v>698</v>
      </c>
      <c r="C310" s="1020" t="str">
        <f>IFERROR(VLOOKUP($B310,'⑨2.目標と成果（PR）'!$B$6:$K$85,2,FALSE),"")</f>
        <v/>
      </c>
      <c r="D310" s="928" t="str">
        <f>IFERROR(VLOOKUP($B310,'⑨2.目標と成果（PR）'!$B$6:$K$85,3,FALSE),"")</f>
        <v/>
      </c>
      <c r="E310" s="928" t="s">
        <v>698</v>
      </c>
      <c r="F310" s="932" t="str">
        <f>IFERROR(VLOOKUP($B310,'⑨2.目標と成果（PR）'!$B$6:$K$85,6,FALSE),"")</f>
        <v/>
      </c>
      <c r="G310" s="932" t="str">
        <f>IFERROR(VLOOKUP($B310,'⑨2.目標と成果（PR）'!$B$6:$K$85,7,FALSE),"")</f>
        <v/>
      </c>
      <c r="H310" s="933" t="str">
        <f t="shared" si="15"/>
        <v/>
      </c>
      <c r="I310" s="338" t="str">
        <f>IFERROR(VLOOKUP($B310,'⑨2.目標と成果（PR）'!$B$6:$K$85,8,FALSE),"")</f>
        <v/>
      </c>
      <c r="J310" s="338" t="str">
        <f>IFERROR(VLOOKUP($B310,'⑨2.目標と成果（PR）'!$B$6:$K$85,9,FALSE),"")</f>
        <v/>
      </c>
      <c r="K310" s="933" t="str">
        <f t="shared" si="16"/>
        <v/>
      </c>
      <c r="L310" s="338" t="str">
        <f>IFERROR(VLOOKUP($B310,'⑨2.目標と成果（PR）'!$B$6:$K$85,10,FALSE),"")</f>
        <v/>
      </c>
      <c r="M310" s="338" t="str">
        <f>IFERROR(VLOOKUP($B310,'⑨2.目標と成果（PR）'!$B$6:$K$85,11,FALSE),"")</f>
        <v/>
      </c>
      <c r="N310" s="933" t="str">
        <f t="shared" si="17"/>
        <v/>
      </c>
      <c r="O310" s="921"/>
      <c r="P310" s="922"/>
      <c r="W310" s="545"/>
    </row>
    <row r="311" spans="2:23" ht="45" hidden="1" customHeight="1">
      <c r="B311" s="1019" t="s">
        <v>698</v>
      </c>
      <c r="C311" s="1020" t="str">
        <f>IFERROR(VLOOKUP($B311,'⑨2.目標と成果（PR）'!$B$6:$K$85,2,FALSE),"")</f>
        <v/>
      </c>
      <c r="D311" s="928" t="str">
        <f>IFERROR(VLOOKUP($B311,'⑨2.目標と成果（PR）'!$B$6:$K$85,3,FALSE),"")</f>
        <v/>
      </c>
      <c r="E311" s="928" t="s">
        <v>698</v>
      </c>
      <c r="F311" s="932" t="str">
        <f>IFERROR(VLOOKUP($B311,'⑨2.目標と成果（PR）'!$B$6:$K$85,6,FALSE),"")</f>
        <v/>
      </c>
      <c r="G311" s="932" t="str">
        <f>IFERROR(VLOOKUP($B311,'⑨2.目標と成果（PR）'!$B$6:$K$85,7,FALSE),"")</f>
        <v/>
      </c>
      <c r="H311" s="933" t="str">
        <f t="shared" si="15"/>
        <v/>
      </c>
      <c r="I311" s="338" t="str">
        <f>IFERROR(VLOOKUP($B311,'⑨2.目標と成果（PR）'!$B$6:$K$85,8,FALSE),"")</f>
        <v/>
      </c>
      <c r="J311" s="338" t="str">
        <f>IFERROR(VLOOKUP($B311,'⑨2.目標と成果（PR）'!$B$6:$K$85,9,FALSE),"")</f>
        <v/>
      </c>
      <c r="K311" s="933" t="str">
        <f t="shared" si="16"/>
        <v/>
      </c>
      <c r="L311" s="338" t="str">
        <f>IFERROR(VLOOKUP($B311,'⑨2.目標と成果（PR）'!$B$6:$K$85,10,FALSE),"")</f>
        <v/>
      </c>
      <c r="M311" s="338" t="str">
        <f>IFERROR(VLOOKUP($B311,'⑨2.目標と成果（PR）'!$B$6:$K$85,11,FALSE),"")</f>
        <v/>
      </c>
      <c r="N311" s="933" t="str">
        <f t="shared" si="17"/>
        <v/>
      </c>
      <c r="O311" s="921"/>
      <c r="P311" s="922"/>
      <c r="W311" s="545"/>
    </row>
    <row r="312" spans="2:23" ht="45" hidden="1" customHeight="1">
      <c r="B312" s="1019" t="s">
        <v>698</v>
      </c>
      <c r="C312" s="1020" t="str">
        <f>IFERROR(VLOOKUP($B312,'⑨2.目標と成果（PR）'!$B$6:$K$85,2,FALSE),"")</f>
        <v/>
      </c>
      <c r="D312" s="928" t="str">
        <f>IFERROR(VLOOKUP($B312,'⑨2.目標と成果（PR）'!$B$6:$K$85,3,FALSE),"")</f>
        <v/>
      </c>
      <c r="E312" s="928" t="s">
        <v>698</v>
      </c>
      <c r="F312" s="932" t="str">
        <f>IFERROR(VLOOKUP($B312,'⑨2.目標と成果（PR）'!$B$6:$K$85,6,FALSE),"")</f>
        <v/>
      </c>
      <c r="G312" s="932" t="str">
        <f>IFERROR(VLOOKUP($B312,'⑨2.目標と成果（PR）'!$B$6:$K$85,7,FALSE),"")</f>
        <v/>
      </c>
      <c r="H312" s="933" t="str">
        <f t="shared" si="15"/>
        <v/>
      </c>
      <c r="I312" s="338" t="str">
        <f>IFERROR(VLOOKUP($B312,'⑨2.目標と成果（PR）'!$B$6:$K$85,8,FALSE),"")</f>
        <v/>
      </c>
      <c r="J312" s="338" t="str">
        <f>IFERROR(VLOOKUP($B312,'⑨2.目標と成果（PR）'!$B$6:$K$85,9,FALSE),"")</f>
        <v/>
      </c>
      <c r="K312" s="933" t="str">
        <f t="shared" si="16"/>
        <v/>
      </c>
      <c r="L312" s="338" t="str">
        <f>IFERROR(VLOOKUP($B312,'⑨2.目標と成果（PR）'!$B$6:$K$85,10,FALSE),"")</f>
        <v/>
      </c>
      <c r="M312" s="338" t="str">
        <f>IFERROR(VLOOKUP($B312,'⑨2.目標と成果（PR）'!$B$6:$K$85,11,FALSE),"")</f>
        <v/>
      </c>
      <c r="N312" s="933" t="str">
        <f t="shared" si="17"/>
        <v/>
      </c>
      <c r="O312" s="921"/>
      <c r="P312" s="922"/>
      <c r="W312" s="545"/>
    </row>
    <row r="313" spans="2:23" ht="45" hidden="1" customHeight="1">
      <c r="B313" s="1019" t="s">
        <v>698</v>
      </c>
      <c r="C313" s="1020" t="str">
        <f>IFERROR(VLOOKUP($B313,'⑨2.目標と成果（PR）'!$B$6:$K$85,2,FALSE),"")</f>
        <v/>
      </c>
      <c r="D313" s="928" t="str">
        <f>IFERROR(VLOOKUP($B313,'⑨2.目標と成果（PR）'!$B$6:$K$85,3,FALSE),"")</f>
        <v/>
      </c>
      <c r="E313" s="928" t="s">
        <v>698</v>
      </c>
      <c r="F313" s="932" t="str">
        <f>IFERROR(VLOOKUP($B313,'⑨2.目標と成果（PR）'!$B$6:$K$85,6,FALSE),"")</f>
        <v/>
      </c>
      <c r="G313" s="932" t="str">
        <f>IFERROR(VLOOKUP($B313,'⑨2.目標と成果（PR）'!$B$6:$K$85,7,FALSE),"")</f>
        <v/>
      </c>
      <c r="H313" s="933" t="str">
        <f t="shared" si="15"/>
        <v/>
      </c>
      <c r="I313" s="338" t="str">
        <f>IFERROR(VLOOKUP($B313,'⑨2.目標と成果（PR）'!$B$6:$K$85,8,FALSE),"")</f>
        <v/>
      </c>
      <c r="J313" s="338" t="str">
        <f>IFERROR(VLOOKUP($B313,'⑨2.目標と成果（PR）'!$B$6:$K$85,9,FALSE),"")</f>
        <v/>
      </c>
      <c r="K313" s="933" t="str">
        <f t="shared" si="16"/>
        <v/>
      </c>
      <c r="L313" s="338" t="str">
        <f>IFERROR(VLOOKUP($B313,'⑨2.目標と成果（PR）'!$B$6:$K$85,10,FALSE),"")</f>
        <v/>
      </c>
      <c r="M313" s="338" t="str">
        <f>IFERROR(VLOOKUP($B313,'⑨2.目標と成果（PR）'!$B$6:$K$85,11,FALSE),"")</f>
        <v/>
      </c>
      <c r="N313" s="933" t="str">
        <f t="shared" si="17"/>
        <v/>
      </c>
      <c r="O313" s="921"/>
      <c r="P313" s="922"/>
      <c r="W313" s="545"/>
    </row>
    <row r="314" spans="2:23" ht="45" hidden="1" customHeight="1">
      <c r="B314" s="1019" t="s">
        <v>698</v>
      </c>
      <c r="C314" s="1020" t="str">
        <f>IFERROR(VLOOKUP($B314,'⑨2.目標と成果（PR）'!$B$6:$K$85,2,FALSE),"")</f>
        <v/>
      </c>
      <c r="D314" s="928" t="str">
        <f>IFERROR(VLOOKUP($B314,'⑨2.目標と成果（PR）'!$B$6:$K$85,3,FALSE),"")</f>
        <v/>
      </c>
      <c r="E314" s="928" t="s">
        <v>698</v>
      </c>
      <c r="F314" s="932" t="str">
        <f>IFERROR(VLOOKUP($B314,'⑨2.目標と成果（PR）'!$B$6:$K$85,6,FALSE),"")</f>
        <v/>
      </c>
      <c r="G314" s="932" t="str">
        <f>IFERROR(VLOOKUP($B314,'⑨2.目標と成果（PR）'!$B$6:$K$85,7,FALSE),"")</f>
        <v/>
      </c>
      <c r="H314" s="933" t="str">
        <f t="shared" si="15"/>
        <v/>
      </c>
      <c r="I314" s="338" t="str">
        <f>IFERROR(VLOOKUP($B314,'⑨2.目標と成果（PR）'!$B$6:$K$85,8,FALSE),"")</f>
        <v/>
      </c>
      <c r="J314" s="338" t="str">
        <f>IFERROR(VLOOKUP($B314,'⑨2.目標と成果（PR）'!$B$6:$K$85,9,FALSE),"")</f>
        <v/>
      </c>
      <c r="K314" s="933" t="str">
        <f t="shared" si="16"/>
        <v/>
      </c>
      <c r="L314" s="338" t="str">
        <f>IFERROR(VLOOKUP($B314,'⑨2.目標と成果（PR）'!$B$6:$K$85,10,FALSE),"")</f>
        <v/>
      </c>
      <c r="M314" s="338" t="str">
        <f>IFERROR(VLOOKUP($B314,'⑨2.目標と成果（PR）'!$B$6:$K$85,11,FALSE),"")</f>
        <v/>
      </c>
      <c r="N314" s="933" t="str">
        <f t="shared" si="17"/>
        <v/>
      </c>
      <c r="O314" s="921"/>
      <c r="P314" s="922"/>
      <c r="W314" s="545"/>
    </row>
    <row r="315" spans="2:23" ht="45" hidden="1" customHeight="1" thickBot="1">
      <c r="B315" s="1022" t="s">
        <v>698</v>
      </c>
      <c r="C315" s="1021" t="str">
        <f>IFERROR(VLOOKUP($B315,'⑨2.目標と成果（PR）'!$B$6:$K$85,2,FALSE),"")</f>
        <v/>
      </c>
      <c r="D315" s="934" t="str">
        <f>IFERROR(VLOOKUP($B315,'⑨2.目標と成果（PR）'!$B$6:$K$85,3,FALSE),"")</f>
        <v/>
      </c>
      <c r="E315" s="934" t="s">
        <v>698</v>
      </c>
      <c r="F315" s="935" t="str">
        <f>IFERROR(VLOOKUP($B315,'⑨2.目標と成果（PR）'!$B$6:$K$85,6,FALSE),"")</f>
        <v/>
      </c>
      <c r="G315" s="935" t="str">
        <f>IFERROR(VLOOKUP($B315,'⑨2.目標と成果（PR）'!$B$6:$K$85,7,FALSE),"")</f>
        <v/>
      </c>
      <c r="H315" s="936" t="str">
        <f t="shared" si="15"/>
        <v/>
      </c>
      <c r="I315" s="937" t="str">
        <f>IFERROR(VLOOKUP($B315,'⑨2.目標と成果（PR）'!$B$6:$K$85,8,FALSE),"")</f>
        <v/>
      </c>
      <c r="J315" s="937" t="str">
        <f>IFERROR(VLOOKUP($B315,'⑨2.目標と成果（PR）'!$B$6:$K$85,9,FALSE),"")</f>
        <v/>
      </c>
      <c r="K315" s="936" t="str">
        <f t="shared" si="16"/>
        <v/>
      </c>
      <c r="L315" s="937" t="str">
        <f>IFERROR(VLOOKUP($B315,'⑨2.目標と成果（PR）'!$B$6:$K$85,10,FALSE),"")</f>
        <v/>
      </c>
      <c r="M315" s="937" t="str">
        <f>IFERROR(VLOOKUP($B315,'⑨2.目標と成果（PR）'!$B$6:$K$85,11,FALSE),"")</f>
        <v/>
      </c>
      <c r="N315" s="936" t="str">
        <f t="shared" si="17"/>
        <v/>
      </c>
      <c r="O315" s="923"/>
      <c r="P315" s="924"/>
      <c r="W315" s="545"/>
    </row>
    <row r="316" spans="2:23" ht="45" hidden="1" customHeight="1">
      <c r="B316" s="1019" t="s">
        <v>698</v>
      </c>
      <c r="C316" s="1023" t="str">
        <f>IFERROR(VLOOKUP($B316,'⑨2.目標と成果（PR）'!$B$6:$K$85,2,FALSE),"")</f>
        <v/>
      </c>
      <c r="D316" s="938" t="str">
        <f>IFERROR(VLOOKUP($B316,'⑨2.目標と成果（PR）'!$B$6:$K$85,3,FALSE),"")</f>
        <v/>
      </c>
      <c r="E316" s="938" t="s">
        <v>698</v>
      </c>
      <c r="F316" s="929" t="str">
        <f>IFERROR(VLOOKUP($B316,'⑨2.目標と成果（PR）'!$B$6:$K$85,6,FALSE),"")</f>
        <v/>
      </c>
      <c r="G316" s="929" t="str">
        <f>IFERROR(VLOOKUP($B316,'⑨2.目標と成果（PR）'!$B$6:$K$85,7,FALSE),"")</f>
        <v/>
      </c>
      <c r="H316" s="930" t="str">
        <f t="shared" si="15"/>
        <v/>
      </c>
      <c r="I316" s="931" t="str">
        <f>IFERROR(VLOOKUP($B316,'⑨2.目標と成果（PR）'!$B$6:$K$85,8,FALSE),"")</f>
        <v/>
      </c>
      <c r="J316" s="931" t="str">
        <f>IFERROR(VLOOKUP($B316,'⑨2.目標と成果（PR）'!$B$6:$K$85,9,FALSE),"")</f>
        <v/>
      </c>
      <c r="K316" s="930" t="str">
        <f t="shared" si="16"/>
        <v/>
      </c>
      <c r="L316" s="931" t="str">
        <f>IFERROR(VLOOKUP($B316,'⑨2.目標と成果（PR）'!$B$6:$K$85,10,FALSE),"")</f>
        <v/>
      </c>
      <c r="M316" s="931" t="str">
        <f>IFERROR(VLOOKUP($B316,'⑨2.目標と成果（PR）'!$B$6:$K$85,11,FALSE),"")</f>
        <v/>
      </c>
      <c r="N316" s="930" t="str">
        <f t="shared" si="17"/>
        <v/>
      </c>
      <c r="O316" s="921"/>
      <c r="P316" s="922"/>
      <c r="W316" s="545"/>
    </row>
    <row r="317" spans="2:23" ht="45" hidden="1" customHeight="1">
      <c r="B317" s="1019" t="s">
        <v>698</v>
      </c>
      <c r="C317" s="1020" t="str">
        <f>IFERROR(VLOOKUP($B317,'⑨2.目標と成果（PR）'!$B$6:$K$85,2,FALSE),"")</f>
        <v/>
      </c>
      <c r="D317" s="928" t="str">
        <f>IFERROR(VLOOKUP($B317,'⑨2.目標と成果（PR）'!$B$6:$K$85,3,FALSE),"")</f>
        <v/>
      </c>
      <c r="E317" s="928" t="s">
        <v>698</v>
      </c>
      <c r="F317" s="932" t="str">
        <f>IFERROR(VLOOKUP($B317,'⑨2.目標と成果（PR）'!$B$6:$K$85,6,FALSE),"")</f>
        <v/>
      </c>
      <c r="G317" s="932" t="str">
        <f>IFERROR(VLOOKUP($B317,'⑨2.目標と成果（PR）'!$B$6:$K$85,7,FALSE),"")</f>
        <v/>
      </c>
      <c r="H317" s="933" t="str">
        <f t="shared" si="15"/>
        <v/>
      </c>
      <c r="I317" s="338" t="str">
        <f>IFERROR(VLOOKUP($B317,'⑨2.目標と成果（PR）'!$B$6:$K$85,8,FALSE),"")</f>
        <v/>
      </c>
      <c r="J317" s="338" t="str">
        <f>IFERROR(VLOOKUP($B317,'⑨2.目標と成果（PR）'!$B$6:$K$85,9,FALSE),"")</f>
        <v/>
      </c>
      <c r="K317" s="933" t="str">
        <f t="shared" si="16"/>
        <v/>
      </c>
      <c r="L317" s="338" t="str">
        <f>IFERROR(VLOOKUP($B317,'⑨2.目標と成果（PR）'!$B$6:$K$85,10,FALSE),"")</f>
        <v/>
      </c>
      <c r="M317" s="338" t="str">
        <f>IFERROR(VLOOKUP($B317,'⑨2.目標と成果（PR）'!$B$6:$K$85,11,FALSE),"")</f>
        <v/>
      </c>
      <c r="N317" s="933" t="str">
        <f t="shared" si="17"/>
        <v/>
      </c>
      <c r="O317" s="921"/>
      <c r="P317" s="922"/>
      <c r="W317" s="545"/>
    </row>
    <row r="318" spans="2:23" ht="45" hidden="1" customHeight="1">
      <c r="B318" s="1019" t="s">
        <v>698</v>
      </c>
      <c r="C318" s="1020" t="str">
        <f>IFERROR(VLOOKUP($B318,'⑨2.目標と成果（PR）'!$B$6:$K$85,2,FALSE),"")</f>
        <v/>
      </c>
      <c r="D318" s="928" t="str">
        <f>IFERROR(VLOOKUP($B318,'⑨2.目標と成果（PR）'!$B$6:$K$85,3,FALSE),"")</f>
        <v/>
      </c>
      <c r="E318" s="928" t="s">
        <v>698</v>
      </c>
      <c r="F318" s="932" t="str">
        <f>IFERROR(VLOOKUP($B318,'⑨2.目標と成果（PR）'!$B$6:$K$85,6,FALSE),"")</f>
        <v/>
      </c>
      <c r="G318" s="932" t="str">
        <f>IFERROR(VLOOKUP($B318,'⑨2.目標と成果（PR）'!$B$6:$K$85,7,FALSE),"")</f>
        <v/>
      </c>
      <c r="H318" s="933" t="str">
        <f t="shared" si="15"/>
        <v/>
      </c>
      <c r="I318" s="338" t="str">
        <f>IFERROR(VLOOKUP($B318,'⑨2.目標と成果（PR）'!$B$6:$K$85,8,FALSE),"")</f>
        <v/>
      </c>
      <c r="J318" s="338" t="str">
        <f>IFERROR(VLOOKUP($B318,'⑨2.目標と成果（PR）'!$B$6:$K$85,9,FALSE),"")</f>
        <v/>
      </c>
      <c r="K318" s="933" t="str">
        <f t="shared" si="16"/>
        <v/>
      </c>
      <c r="L318" s="338" t="str">
        <f>IFERROR(VLOOKUP($B318,'⑨2.目標と成果（PR）'!$B$6:$K$85,10,FALSE),"")</f>
        <v/>
      </c>
      <c r="M318" s="338" t="str">
        <f>IFERROR(VLOOKUP($B318,'⑨2.目標と成果（PR）'!$B$6:$K$85,11,FALSE),"")</f>
        <v/>
      </c>
      <c r="N318" s="933" t="str">
        <f t="shared" si="17"/>
        <v/>
      </c>
      <c r="O318" s="921"/>
      <c r="P318" s="922"/>
      <c r="W318" s="545"/>
    </row>
    <row r="319" spans="2:23" ht="45" hidden="1" customHeight="1">
      <c r="B319" s="1019" t="s">
        <v>698</v>
      </c>
      <c r="C319" s="1020" t="str">
        <f>IFERROR(VLOOKUP($B319,'⑨2.目標と成果（PR）'!$B$6:$K$85,2,FALSE),"")</f>
        <v/>
      </c>
      <c r="D319" s="928" t="str">
        <f>IFERROR(VLOOKUP($B319,'⑨2.目標と成果（PR）'!$B$6:$K$85,3,FALSE),"")</f>
        <v/>
      </c>
      <c r="E319" s="928" t="s">
        <v>698</v>
      </c>
      <c r="F319" s="932" t="str">
        <f>IFERROR(VLOOKUP($B319,'⑨2.目標と成果（PR）'!$B$6:$K$85,6,FALSE),"")</f>
        <v/>
      </c>
      <c r="G319" s="932" t="str">
        <f>IFERROR(VLOOKUP($B319,'⑨2.目標と成果（PR）'!$B$6:$K$85,7,FALSE),"")</f>
        <v/>
      </c>
      <c r="H319" s="933" t="str">
        <f t="shared" si="15"/>
        <v/>
      </c>
      <c r="I319" s="338" t="str">
        <f>IFERROR(VLOOKUP($B319,'⑨2.目標と成果（PR）'!$B$6:$K$85,8,FALSE),"")</f>
        <v/>
      </c>
      <c r="J319" s="338" t="str">
        <f>IFERROR(VLOOKUP($B319,'⑨2.目標と成果（PR）'!$B$6:$K$85,9,FALSE),"")</f>
        <v/>
      </c>
      <c r="K319" s="933" t="str">
        <f t="shared" si="16"/>
        <v/>
      </c>
      <c r="L319" s="338" t="str">
        <f>IFERROR(VLOOKUP($B319,'⑨2.目標と成果（PR）'!$B$6:$K$85,10,FALSE),"")</f>
        <v/>
      </c>
      <c r="M319" s="338" t="str">
        <f>IFERROR(VLOOKUP($B319,'⑨2.目標と成果（PR）'!$B$6:$K$85,11,FALSE),"")</f>
        <v/>
      </c>
      <c r="N319" s="933" t="str">
        <f t="shared" si="17"/>
        <v/>
      </c>
      <c r="O319" s="921"/>
      <c r="P319" s="922"/>
      <c r="W319" s="545"/>
    </row>
    <row r="320" spans="2:23" ht="45" hidden="1" customHeight="1">
      <c r="B320" s="1019" t="s">
        <v>698</v>
      </c>
      <c r="C320" s="1020" t="str">
        <f>IFERROR(VLOOKUP($B320,'⑨2.目標と成果（PR）'!$B$6:$K$85,2,FALSE),"")</f>
        <v/>
      </c>
      <c r="D320" s="928" t="str">
        <f>IFERROR(VLOOKUP($B320,'⑨2.目標と成果（PR）'!$B$6:$K$85,3,FALSE),"")</f>
        <v/>
      </c>
      <c r="E320" s="928" t="s">
        <v>698</v>
      </c>
      <c r="F320" s="932" t="str">
        <f>IFERROR(VLOOKUP($B320,'⑨2.目標と成果（PR）'!$B$6:$K$85,6,FALSE),"")</f>
        <v/>
      </c>
      <c r="G320" s="932" t="str">
        <f>IFERROR(VLOOKUP($B320,'⑨2.目標と成果（PR）'!$B$6:$K$85,7,FALSE),"")</f>
        <v/>
      </c>
      <c r="H320" s="933" t="str">
        <f t="shared" si="15"/>
        <v/>
      </c>
      <c r="I320" s="338" t="str">
        <f>IFERROR(VLOOKUP($B320,'⑨2.目標と成果（PR）'!$B$6:$K$85,8,FALSE),"")</f>
        <v/>
      </c>
      <c r="J320" s="338" t="str">
        <f>IFERROR(VLOOKUP($B320,'⑨2.目標と成果（PR）'!$B$6:$K$85,9,FALSE),"")</f>
        <v/>
      </c>
      <c r="K320" s="933" t="str">
        <f t="shared" si="16"/>
        <v/>
      </c>
      <c r="L320" s="338" t="str">
        <f>IFERROR(VLOOKUP($B320,'⑨2.目標と成果（PR）'!$B$6:$K$85,10,FALSE),"")</f>
        <v/>
      </c>
      <c r="M320" s="338" t="str">
        <f>IFERROR(VLOOKUP($B320,'⑨2.目標と成果（PR）'!$B$6:$K$85,11,FALSE),"")</f>
        <v/>
      </c>
      <c r="N320" s="933" t="str">
        <f t="shared" si="17"/>
        <v/>
      </c>
      <c r="O320" s="921"/>
      <c r="P320" s="922"/>
      <c r="W320" s="545"/>
    </row>
    <row r="321" spans="2:25" ht="45" hidden="1" customHeight="1">
      <c r="B321" s="1019" t="s">
        <v>698</v>
      </c>
      <c r="C321" s="1020" t="str">
        <f>IFERROR(VLOOKUP($B321,'⑨2.目標と成果（PR）'!$B$6:$K$85,2,FALSE),"")</f>
        <v/>
      </c>
      <c r="D321" s="928" t="str">
        <f>IFERROR(VLOOKUP($B321,'⑨2.目標と成果（PR）'!$B$6:$K$85,3,FALSE),"")</f>
        <v/>
      </c>
      <c r="E321" s="928" t="s">
        <v>698</v>
      </c>
      <c r="F321" s="932" t="str">
        <f>IFERROR(VLOOKUP($B321,'⑨2.目標と成果（PR）'!$B$6:$K$85,6,FALSE),"")</f>
        <v/>
      </c>
      <c r="G321" s="932" t="str">
        <f>IFERROR(VLOOKUP($B321,'⑨2.目標と成果（PR）'!$B$6:$K$85,7,FALSE),"")</f>
        <v/>
      </c>
      <c r="H321" s="933" t="str">
        <f t="shared" si="15"/>
        <v/>
      </c>
      <c r="I321" s="338" t="str">
        <f>IFERROR(VLOOKUP($B321,'⑨2.目標と成果（PR）'!$B$6:$K$85,8,FALSE),"")</f>
        <v/>
      </c>
      <c r="J321" s="338" t="str">
        <f>IFERROR(VLOOKUP($B321,'⑨2.目標と成果（PR）'!$B$6:$K$85,9,FALSE),"")</f>
        <v/>
      </c>
      <c r="K321" s="933" t="str">
        <f t="shared" si="16"/>
        <v/>
      </c>
      <c r="L321" s="338" t="str">
        <f>IFERROR(VLOOKUP($B321,'⑨2.目標と成果（PR）'!$B$6:$K$85,10,FALSE),"")</f>
        <v/>
      </c>
      <c r="M321" s="338" t="str">
        <f>IFERROR(VLOOKUP($B321,'⑨2.目標と成果（PR）'!$B$6:$K$85,11,FALSE),"")</f>
        <v/>
      </c>
      <c r="N321" s="933" t="str">
        <f t="shared" si="17"/>
        <v/>
      </c>
      <c r="O321" s="921"/>
      <c r="P321" s="922"/>
      <c r="W321" s="545"/>
    </row>
    <row r="322" spans="2:25" ht="45" hidden="1" customHeight="1">
      <c r="B322" s="1019" t="s">
        <v>698</v>
      </c>
      <c r="C322" s="1020" t="str">
        <f>IFERROR(VLOOKUP($B322,'⑨2.目標と成果（PR）'!$B$6:$K$85,2,FALSE),"")</f>
        <v/>
      </c>
      <c r="D322" s="928" t="str">
        <f>IFERROR(VLOOKUP($B322,'⑨2.目標と成果（PR）'!$B$6:$K$85,3,FALSE),"")</f>
        <v/>
      </c>
      <c r="E322" s="928" t="s">
        <v>698</v>
      </c>
      <c r="F322" s="932" t="str">
        <f>IFERROR(VLOOKUP($B322,'⑨2.目標と成果（PR）'!$B$6:$K$85,6,FALSE),"")</f>
        <v/>
      </c>
      <c r="G322" s="932" t="str">
        <f>IFERROR(VLOOKUP($B322,'⑨2.目標と成果（PR）'!$B$6:$K$85,7,FALSE),"")</f>
        <v/>
      </c>
      <c r="H322" s="933" t="str">
        <f t="shared" si="15"/>
        <v/>
      </c>
      <c r="I322" s="338" t="str">
        <f>IFERROR(VLOOKUP($B322,'⑨2.目標と成果（PR）'!$B$6:$K$85,8,FALSE),"")</f>
        <v/>
      </c>
      <c r="J322" s="338" t="str">
        <f>IFERROR(VLOOKUP($B322,'⑨2.目標と成果（PR）'!$B$6:$K$85,9,FALSE),"")</f>
        <v/>
      </c>
      <c r="K322" s="933" t="str">
        <f t="shared" si="16"/>
        <v/>
      </c>
      <c r="L322" s="338" t="str">
        <f>IFERROR(VLOOKUP($B322,'⑨2.目標と成果（PR）'!$B$6:$K$85,10,FALSE),"")</f>
        <v/>
      </c>
      <c r="M322" s="338" t="str">
        <f>IFERROR(VLOOKUP($B322,'⑨2.目標と成果（PR）'!$B$6:$K$85,11,FALSE),"")</f>
        <v/>
      </c>
      <c r="N322" s="933" t="str">
        <f t="shared" si="17"/>
        <v/>
      </c>
      <c r="O322" s="921"/>
      <c r="P322" s="922"/>
      <c r="W322" s="545"/>
    </row>
    <row r="323" spans="2:25" ht="45" hidden="1" customHeight="1">
      <c r="B323" s="1019" t="s">
        <v>698</v>
      </c>
      <c r="C323" s="1020" t="str">
        <f>IFERROR(VLOOKUP($B323,'⑨2.目標と成果（PR）'!$B$6:$K$85,2,FALSE),"")</f>
        <v/>
      </c>
      <c r="D323" s="928" t="str">
        <f>IFERROR(VLOOKUP($B323,'⑨2.目標と成果（PR）'!$B$6:$K$85,3,FALSE),"")</f>
        <v/>
      </c>
      <c r="E323" s="928" t="s">
        <v>698</v>
      </c>
      <c r="F323" s="932" t="str">
        <f>IFERROR(VLOOKUP($B323,'⑨2.目標と成果（PR）'!$B$6:$K$85,6,FALSE),"")</f>
        <v/>
      </c>
      <c r="G323" s="932" t="str">
        <f>IFERROR(VLOOKUP($B323,'⑨2.目標と成果（PR）'!$B$6:$K$85,7,FALSE),"")</f>
        <v/>
      </c>
      <c r="H323" s="933" t="str">
        <f t="shared" si="15"/>
        <v/>
      </c>
      <c r="I323" s="338" t="str">
        <f>IFERROR(VLOOKUP($B323,'⑨2.目標と成果（PR）'!$B$6:$K$85,8,FALSE),"")</f>
        <v/>
      </c>
      <c r="J323" s="338" t="str">
        <f>IFERROR(VLOOKUP($B323,'⑨2.目標と成果（PR）'!$B$6:$K$85,9,FALSE),"")</f>
        <v/>
      </c>
      <c r="K323" s="933" t="str">
        <f t="shared" si="16"/>
        <v/>
      </c>
      <c r="L323" s="338" t="str">
        <f>IFERROR(VLOOKUP($B323,'⑨2.目標と成果（PR）'!$B$6:$K$85,10,FALSE),"")</f>
        <v/>
      </c>
      <c r="M323" s="338" t="str">
        <f>IFERROR(VLOOKUP($B323,'⑨2.目標と成果（PR）'!$B$6:$K$85,11,FALSE),"")</f>
        <v/>
      </c>
      <c r="N323" s="933" t="str">
        <f t="shared" si="17"/>
        <v/>
      </c>
      <c r="O323" s="921"/>
      <c r="P323" s="922"/>
      <c r="W323" s="545"/>
    </row>
    <row r="324" spans="2:25" ht="45" hidden="1" customHeight="1">
      <c r="B324" s="1019" t="s">
        <v>698</v>
      </c>
      <c r="C324" s="1020" t="str">
        <f>IFERROR(VLOOKUP($B324,'⑨2.目標と成果（PR）'!$B$6:$K$85,2,FALSE),"")</f>
        <v/>
      </c>
      <c r="D324" s="928" t="str">
        <f>IFERROR(VLOOKUP($B324,'⑨2.目標と成果（PR）'!$B$6:$K$85,3,FALSE),"")</f>
        <v/>
      </c>
      <c r="E324" s="928" t="s">
        <v>698</v>
      </c>
      <c r="F324" s="932" t="str">
        <f>IFERROR(VLOOKUP($B324,'⑨2.目標と成果（PR）'!$B$6:$K$85,6,FALSE),"")</f>
        <v/>
      </c>
      <c r="G324" s="932" t="str">
        <f>IFERROR(VLOOKUP($B324,'⑨2.目標と成果（PR）'!$B$6:$K$85,7,FALSE),"")</f>
        <v/>
      </c>
      <c r="H324" s="933" t="str">
        <f t="shared" si="15"/>
        <v/>
      </c>
      <c r="I324" s="338" t="str">
        <f>IFERROR(VLOOKUP($B324,'⑨2.目標と成果（PR）'!$B$6:$K$85,8,FALSE),"")</f>
        <v/>
      </c>
      <c r="J324" s="338" t="str">
        <f>IFERROR(VLOOKUP($B324,'⑨2.目標と成果（PR）'!$B$6:$K$85,9,FALSE),"")</f>
        <v/>
      </c>
      <c r="K324" s="933" t="str">
        <f t="shared" si="16"/>
        <v/>
      </c>
      <c r="L324" s="338" t="str">
        <f>IFERROR(VLOOKUP($B324,'⑨2.目標と成果（PR）'!$B$6:$K$85,10,FALSE),"")</f>
        <v/>
      </c>
      <c r="M324" s="338" t="str">
        <f>IFERROR(VLOOKUP($B324,'⑨2.目標と成果（PR）'!$B$6:$K$85,11,FALSE),"")</f>
        <v/>
      </c>
      <c r="N324" s="933" t="str">
        <f t="shared" si="17"/>
        <v/>
      </c>
      <c r="O324" s="921"/>
      <c r="P324" s="922"/>
      <c r="W324" s="545"/>
    </row>
    <row r="325" spans="2:25" ht="45" hidden="1" customHeight="1" thickBot="1">
      <c r="B325" s="1022" t="s">
        <v>698</v>
      </c>
      <c r="C325" s="1021" t="str">
        <f>IFERROR(VLOOKUP($B325,'⑨2.目標と成果（PR）'!$B$6:$K$85,2,FALSE),"")</f>
        <v/>
      </c>
      <c r="D325" s="934" t="str">
        <f>IFERROR(VLOOKUP($B325,'⑨2.目標と成果（PR）'!$B$6:$K$85,3,FALSE),"")</f>
        <v/>
      </c>
      <c r="E325" s="934" t="s">
        <v>698</v>
      </c>
      <c r="F325" s="935" t="str">
        <f>IFERROR(VLOOKUP($B325,'⑨2.目標と成果（PR）'!$B$6:$K$85,6,FALSE),"")</f>
        <v/>
      </c>
      <c r="G325" s="935" t="str">
        <f>IFERROR(VLOOKUP($B325,'⑨2.目標と成果（PR）'!$B$6:$K$85,7,FALSE),"")</f>
        <v/>
      </c>
      <c r="H325" s="936" t="str">
        <f t="shared" si="15"/>
        <v/>
      </c>
      <c r="I325" s="937" t="str">
        <f>IFERROR(VLOOKUP($B325,'⑨2.目標と成果（PR）'!$B$6:$K$85,8,FALSE),"")</f>
        <v/>
      </c>
      <c r="J325" s="937" t="str">
        <f>IFERROR(VLOOKUP($B325,'⑨2.目標と成果（PR）'!$B$6:$K$85,9,FALSE),"")</f>
        <v/>
      </c>
      <c r="K325" s="936" t="str">
        <f t="shared" si="16"/>
        <v/>
      </c>
      <c r="L325" s="937" t="str">
        <f>IFERROR(VLOOKUP($B325,'⑨2.目標と成果（PR）'!$B$6:$K$85,10,FALSE),"")</f>
        <v/>
      </c>
      <c r="M325" s="937" t="str">
        <f>IFERROR(VLOOKUP($B325,'⑨2.目標と成果（PR）'!$B$6:$K$85,11,FALSE),"")</f>
        <v/>
      </c>
      <c r="N325" s="936" t="str">
        <f t="shared" si="17"/>
        <v/>
      </c>
      <c r="O325" s="923"/>
      <c r="P325" s="924"/>
      <c r="W325" s="545"/>
    </row>
    <row r="326" spans="2:25" ht="45" hidden="1" customHeight="1">
      <c r="B326" s="1019" t="s">
        <v>698</v>
      </c>
      <c r="C326" s="1020" t="str">
        <f>IFERROR(VLOOKUP($B326,'⑨2.目標と成果（PR）'!$B$6:$K$85,2,FALSE),"")</f>
        <v/>
      </c>
      <c r="D326" s="928" t="str">
        <f>IFERROR(VLOOKUP($B326,'⑨2.目標と成果（PR）'!$B$6:$K$85,3,FALSE),"")</f>
        <v/>
      </c>
      <c r="E326" s="928" t="s">
        <v>698</v>
      </c>
      <c r="F326" s="929" t="str">
        <f>IFERROR(VLOOKUP($B326,'⑨2.目標と成果（PR）'!$B$6:$K$85,6,FALSE),"")</f>
        <v/>
      </c>
      <c r="G326" s="929" t="str">
        <f>IFERROR(VLOOKUP($B326,'⑨2.目標と成果（PR）'!$B$6:$K$85,7,FALSE),"")</f>
        <v/>
      </c>
      <c r="H326" s="930" t="str">
        <f t="shared" si="15"/>
        <v/>
      </c>
      <c r="I326" s="931" t="str">
        <f>IFERROR(VLOOKUP($B326,'⑨2.目標と成果（PR）'!$B$6:$K$85,8,FALSE),"")</f>
        <v/>
      </c>
      <c r="J326" s="931" t="str">
        <f>IFERROR(VLOOKUP($B326,'⑨2.目標と成果（PR）'!$B$6:$K$85,9,FALSE),"")</f>
        <v/>
      </c>
      <c r="K326" s="930" t="str">
        <f t="shared" si="16"/>
        <v/>
      </c>
      <c r="L326" s="931" t="str">
        <f>IFERROR(VLOOKUP($B326,'⑨2.目標と成果（PR）'!$B$6:$K$85,10,FALSE),"")</f>
        <v/>
      </c>
      <c r="M326" s="931" t="str">
        <f>IFERROR(VLOOKUP($B326,'⑨2.目標と成果（PR）'!$B$6:$K$85,11,FALSE),"")</f>
        <v/>
      </c>
      <c r="N326" s="930" t="str">
        <f t="shared" si="17"/>
        <v/>
      </c>
      <c r="O326" s="921"/>
      <c r="P326" s="922"/>
      <c r="W326" s="545"/>
    </row>
    <row r="327" spans="2:25" ht="45" hidden="1" customHeight="1">
      <c r="B327" s="1019" t="s">
        <v>698</v>
      </c>
      <c r="C327" s="1020" t="str">
        <f>IFERROR(VLOOKUP($B327,'⑨2.目標と成果（PR）'!$B$6:$K$85,2,FALSE),"")</f>
        <v/>
      </c>
      <c r="D327" s="928" t="str">
        <f>IFERROR(VLOOKUP($B327,'⑨2.目標と成果（PR）'!$B$6:$K$85,3,FALSE),"")</f>
        <v/>
      </c>
      <c r="E327" s="928" t="s">
        <v>698</v>
      </c>
      <c r="F327" s="932" t="str">
        <f>IFERROR(VLOOKUP($B327,'⑨2.目標と成果（PR）'!$B$6:$K$85,6,FALSE),"")</f>
        <v/>
      </c>
      <c r="G327" s="932" t="str">
        <f>IFERROR(VLOOKUP($B327,'⑨2.目標と成果（PR）'!$B$6:$K$85,7,FALSE),"")</f>
        <v/>
      </c>
      <c r="H327" s="933" t="str">
        <f t="shared" ref="H327:H390" si="18">IF(G327="","",G327/F327)</f>
        <v/>
      </c>
      <c r="I327" s="338" t="str">
        <f>IFERROR(VLOOKUP($B327,'⑨2.目標と成果（PR）'!$B$6:$K$85,8,FALSE),"")</f>
        <v/>
      </c>
      <c r="J327" s="338" t="str">
        <f>IFERROR(VLOOKUP($B327,'⑨2.目標と成果（PR）'!$B$6:$K$85,9,FALSE),"")</f>
        <v/>
      </c>
      <c r="K327" s="933" t="str">
        <f t="shared" ref="K327:K390" si="19">IF(J327="","",J327/I327)</f>
        <v/>
      </c>
      <c r="L327" s="338" t="str">
        <f>IFERROR(VLOOKUP($B327,'⑨2.目標と成果（PR）'!$B$6:$K$85,10,FALSE),"")</f>
        <v/>
      </c>
      <c r="M327" s="338" t="str">
        <f>IFERROR(VLOOKUP($B327,'⑨2.目標と成果（PR）'!$B$6:$K$85,11,FALSE),"")</f>
        <v/>
      </c>
      <c r="N327" s="933" t="str">
        <f t="shared" ref="N327:N390" si="20">IF(M327="","",M327/L327)</f>
        <v/>
      </c>
      <c r="O327" s="921"/>
      <c r="P327" s="922"/>
      <c r="W327" s="545"/>
    </row>
    <row r="328" spans="2:25" ht="45" hidden="1" customHeight="1">
      <c r="B328" s="1019" t="s">
        <v>698</v>
      </c>
      <c r="C328" s="1020" t="str">
        <f>IFERROR(VLOOKUP($B328,'⑨2.目標と成果（PR）'!$B$6:$K$85,2,FALSE),"")</f>
        <v/>
      </c>
      <c r="D328" s="928" t="str">
        <f>IFERROR(VLOOKUP($B328,'⑨2.目標と成果（PR）'!$B$6:$K$85,3,FALSE),"")</f>
        <v/>
      </c>
      <c r="E328" s="928" t="s">
        <v>698</v>
      </c>
      <c r="F328" s="932" t="str">
        <f>IFERROR(VLOOKUP($B328,'⑨2.目標と成果（PR）'!$B$6:$K$85,6,FALSE),"")</f>
        <v/>
      </c>
      <c r="G328" s="932" t="str">
        <f>IFERROR(VLOOKUP($B328,'⑨2.目標と成果（PR）'!$B$6:$K$85,7,FALSE),"")</f>
        <v/>
      </c>
      <c r="H328" s="933" t="str">
        <f t="shared" si="18"/>
        <v/>
      </c>
      <c r="I328" s="338" t="str">
        <f>IFERROR(VLOOKUP($B328,'⑨2.目標と成果（PR）'!$B$6:$K$85,8,FALSE),"")</f>
        <v/>
      </c>
      <c r="J328" s="338" t="str">
        <f>IFERROR(VLOOKUP($B328,'⑨2.目標と成果（PR）'!$B$6:$K$85,9,FALSE),"")</f>
        <v/>
      </c>
      <c r="K328" s="933" t="str">
        <f t="shared" si="19"/>
        <v/>
      </c>
      <c r="L328" s="338" t="str">
        <f>IFERROR(VLOOKUP($B328,'⑨2.目標と成果（PR）'!$B$6:$K$85,10,FALSE),"")</f>
        <v/>
      </c>
      <c r="M328" s="338" t="str">
        <f>IFERROR(VLOOKUP($B328,'⑨2.目標と成果（PR）'!$B$6:$K$85,11,FALSE),"")</f>
        <v/>
      </c>
      <c r="N328" s="933" t="str">
        <f t="shared" si="20"/>
        <v/>
      </c>
      <c r="O328" s="921"/>
      <c r="P328" s="922"/>
      <c r="W328" s="545"/>
    </row>
    <row r="329" spans="2:25" ht="45" hidden="1" customHeight="1">
      <c r="B329" s="1019" t="s">
        <v>698</v>
      </c>
      <c r="C329" s="1020" t="str">
        <f>IFERROR(VLOOKUP($B329,'⑨2.目標と成果（PR）'!$B$6:$K$85,2,FALSE),"")</f>
        <v/>
      </c>
      <c r="D329" s="928" t="str">
        <f>IFERROR(VLOOKUP($B329,'⑨2.目標と成果（PR）'!$B$6:$K$85,3,FALSE),"")</f>
        <v/>
      </c>
      <c r="E329" s="928" t="s">
        <v>698</v>
      </c>
      <c r="F329" s="932" t="str">
        <f>IFERROR(VLOOKUP($B329,'⑨2.目標と成果（PR）'!$B$6:$K$85,6,FALSE),"")</f>
        <v/>
      </c>
      <c r="G329" s="932" t="str">
        <f>IFERROR(VLOOKUP($B329,'⑨2.目標と成果（PR）'!$B$6:$K$85,7,FALSE),"")</f>
        <v/>
      </c>
      <c r="H329" s="933" t="str">
        <f t="shared" si="18"/>
        <v/>
      </c>
      <c r="I329" s="338" t="str">
        <f>IFERROR(VLOOKUP($B329,'⑨2.目標と成果（PR）'!$B$6:$K$85,8,FALSE),"")</f>
        <v/>
      </c>
      <c r="J329" s="338" t="str">
        <f>IFERROR(VLOOKUP($B329,'⑨2.目標と成果（PR）'!$B$6:$K$85,9,FALSE),"")</f>
        <v/>
      </c>
      <c r="K329" s="933" t="str">
        <f t="shared" si="19"/>
        <v/>
      </c>
      <c r="L329" s="338" t="str">
        <f>IFERROR(VLOOKUP($B329,'⑨2.目標と成果（PR）'!$B$6:$K$85,10,FALSE),"")</f>
        <v/>
      </c>
      <c r="M329" s="338" t="str">
        <f>IFERROR(VLOOKUP($B329,'⑨2.目標と成果（PR）'!$B$6:$K$85,11,FALSE),"")</f>
        <v/>
      </c>
      <c r="N329" s="933" t="str">
        <f t="shared" si="20"/>
        <v/>
      </c>
      <c r="O329" s="921"/>
      <c r="P329" s="922"/>
      <c r="W329" s="545"/>
      <c r="Y329" s="322"/>
    </row>
    <row r="330" spans="2:25" ht="45" hidden="1" customHeight="1">
      <c r="B330" s="1019" t="s">
        <v>698</v>
      </c>
      <c r="C330" s="1020" t="str">
        <f>IFERROR(VLOOKUP($B330,'⑨2.目標と成果（PR）'!$B$6:$K$85,2,FALSE),"")</f>
        <v/>
      </c>
      <c r="D330" s="928" t="str">
        <f>IFERROR(VLOOKUP($B330,'⑨2.目標と成果（PR）'!$B$6:$K$85,3,FALSE),"")</f>
        <v/>
      </c>
      <c r="E330" s="928" t="s">
        <v>698</v>
      </c>
      <c r="F330" s="932" t="str">
        <f>IFERROR(VLOOKUP($B330,'⑨2.目標と成果（PR）'!$B$6:$K$85,6,FALSE),"")</f>
        <v/>
      </c>
      <c r="G330" s="932" t="str">
        <f>IFERROR(VLOOKUP($B330,'⑨2.目標と成果（PR）'!$B$6:$K$85,7,FALSE),"")</f>
        <v/>
      </c>
      <c r="H330" s="933" t="str">
        <f t="shared" si="18"/>
        <v/>
      </c>
      <c r="I330" s="338" t="str">
        <f>IFERROR(VLOOKUP($B330,'⑨2.目標と成果（PR）'!$B$6:$K$85,8,FALSE),"")</f>
        <v/>
      </c>
      <c r="J330" s="338" t="str">
        <f>IFERROR(VLOOKUP($B330,'⑨2.目標と成果（PR）'!$B$6:$K$85,9,FALSE),"")</f>
        <v/>
      </c>
      <c r="K330" s="933" t="str">
        <f t="shared" si="19"/>
        <v/>
      </c>
      <c r="L330" s="338" t="str">
        <f>IFERROR(VLOOKUP($B330,'⑨2.目標と成果（PR）'!$B$6:$K$85,10,FALSE),"")</f>
        <v/>
      </c>
      <c r="M330" s="338" t="str">
        <f>IFERROR(VLOOKUP($B330,'⑨2.目標と成果（PR）'!$B$6:$K$85,11,FALSE),"")</f>
        <v/>
      </c>
      <c r="N330" s="933" t="str">
        <f t="shared" si="20"/>
        <v/>
      </c>
      <c r="O330" s="921"/>
      <c r="P330" s="922"/>
      <c r="W330" s="545"/>
    </row>
    <row r="331" spans="2:25" ht="45" hidden="1" customHeight="1">
      <c r="B331" s="1019" t="s">
        <v>698</v>
      </c>
      <c r="C331" s="1020" t="str">
        <f>IFERROR(VLOOKUP($B331,'⑨2.目標と成果（PR）'!$B$6:$K$85,2,FALSE),"")</f>
        <v/>
      </c>
      <c r="D331" s="928" t="str">
        <f>IFERROR(VLOOKUP($B331,'⑨2.目標と成果（PR）'!$B$6:$K$85,3,FALSE),"")</f>
        <v/>
      </c>
      <c r="E331" s="928" t="s">
        <v>698</v>
      </c>
      <c r="F331" s="932" t="str">
        <f>IFERROR(VLOOKUP($B331,'⑨2.目標と成果（PR）'!$B$6:$K$85,6,FALSE),"")</f>
        <v/>
      </c>
      <c r="G331" s="932" t="str">
        <f>IFERROR(VLOOKUP($B331,'⑨2.目標と成果（PR）'!$B$6:$K$85,7,FALSE),"")</f>
        <v/>
      </c>
      <c r="H331" s="933" t="str">
        <f t="shared" si="18"/>
        <v/>
      </c>
      <c r="I331" s="338" t="str">
        <f>IFERROR(VLOOKUP($B331,'⑨2.目標と成果（PR）'!$B$6:$K$85,8,FALSE),"")</f>
        <v/>
      </c>
      <c r="J331" s="338" t="str">
        <f>IFERROR(VLOOKUP($B331,'⑨2.目標と成果（PR）'!$B$6:$K$85,9,FALSE),"")</f>
        <v/>
      </c>
      <c r="K331" s="933" t="str">
        <f t="shared" si="19"/>
        <v/>
      </c>
      <c r="L331" s="338" t="str">
        <f>IFERROR(VLOOKUP($B331,'⑨2.目標と成果（PR）'!$B$6:$K$85,10,FALSE),"")</f>
        <v/>
      </c>
      <c r="M331" s="338" t="str">
        <f>IFERROR(VLOOKUP($B331,'⑨2.目標と成果（PR）'!$B$6:$K$85,11,FALSE),"")</f>
        <v/>
      </c>
      <c r="N331" s="933" t="str">
        <f t="shared" si="20"/>
        <v/>
      </c>
      <c r="O331" s="921"/>
      <c r="P331" s="922"/>
      <c r="W331" s="545"/>
    </row>
    <row r="332" spans="2:25" ht="45" hidden="1" customHeight="1">
      <c r="B332" s="1019" t="s">
        <v>698</v>
      </c>
      <c r="C332" s="1020" t="str">
        <f>IFERROR(VLOOKUP($B332,'⑨2.目標と成果（PR）'!$B$6:$K$85,2,FALSE),"")</f>
        <v/>
      </c>
      <c r="D332" s="928" t="str">
        <f>IFERROR(VLOOKUP($B332,'⑨2.目標と成果（PR）'!$B$6:$K$85,3,FALSE),"")</f>
        <v/>
      </c>
      <c r="E332" s="928" t="s">
        <v>698</v>
      </c>
      <c r="F332" s="932" t="str">
        <f>IFERROR(VLOOKUP($B332,'⑨2.目標と成果（PR）'!$B$6:$K$85,6,FALSE),"")</f>
        <v/>
      </c>
      <c r="G332" s="932" t="str">
        <f>IFERROR(VLOOKUP($B332,'⑨2.目標と成果（PR）'!$B$6:$K$85,7,FALSE),"")</f>
        <v/>
      </c>
      <c r="H332" s="933" t="str">
        <f t="shared" si="18"/>
        <v/>
      </c>
      <c r="I332" s="338" t="str">
        <f>IFERROR(VLOOKUP($B332,'⑨2.目標と成果（PR）'!$B$6:$K$85,8,FALSE),"")</f>
        <v/>
      </c>
      <c r="J332" s="338" t="str">
        <f>IFERROR(VLOOKUP($B332,'⑨2.目標と成果（PR）'!$B$6:$K$85,9,FALSE),"")</f>
        <v/>
      </c>
      <c r="K332" s="933" t="str">
        <f t="shared" si="19"/>
        <v/>
      </c>
      <c r="L332" s="338" t="str">
        <f>IFERROR(VLOOKUP($B332,'⑨2.目標と成果（PR）'!$B$6:$K$85,10,FALSE),"")</f>
        <v/>
      </c>
      <c r="M332" s="338" t="str">
        <f>IFERROR(VLOOKUP($B332,'⑨2.目標と成果（PR）'!$B$6:$K$85,11,FALSE),"")</f>
        <v/>
      </c>
      <c r="N332" s="933" t="str">
        <f t="shared" si="20"/>
        <v/>
      </c>
      <c r="O332" s="921"/>
      <c r="P332" s="922"/>
      <c r="W332" s="545"/>
    </row>
    <row r="333" spans="2:25" ht="45" hidden="1" customHeight="1">
      <c r="B333" s="1019" t="s">
        <v>698</v>
      </c>
      <c r="C333" s="1020" t="str">
        <f>IFERROR(VLOOKUP($B333,'⑨2.目標と成果（PR）'!$B$6:$K$85,2,FALSE),"")</f>
        <v/>
      </c>
      <c r="D333" s="928" t="str">
        <f>IFERROR(VLOOKUP($B333,'⑨2.目標と成果（PR）'!$B$6:$K$85,3,FALSE),"")</f>
        <v/>
      </c>
      <c r="E333" s="928" t="s">
        <v>698</v>
      </c>
      <c r="F333" s="932" t="str">
        <f>IFERROR(VLOOKUP($B333,'⑨2.目標と成果（PR）'!$B$6:$K$85,6,FALSE),"")</f>
        <v/>
      </c>
      <c r="G333" s="932" t="str">
        <f>IFERROR(VLOOKUP($B333,'⑨2.目標と成果（PR）'!$B$6:$K$85,7,FALSE),"")</f>
        <v/>
      </c>
      <c r="H333" s="933" t="str">
        <f t="shared" si="18"/>
        <v/>
      </c>
      <c r="I333" s="338" t="str">
        <f>IFERROR(VLOOKUP($B333,'⑨2.目標と成果（PR）'!$B$6:$K$85,8,FALSE),"")</f>
        <v/>
      </c>
      <c r="J333" s="338" t="str">
        <f>IFERROR(VLOOKUP($B333,'⑨2.目標と成果（PR）'!$B$6:$K$85,9,FALSE),"")</f>
        <v/>
      </c>
      <c r="K333" s="933" t="str">
        <f t="shared" si="19"/>
        <v/>
      </c>
      <c r="L333" s="338" t="str">
        <f>IFERROR(VLOOKUP($B333,'⑨2.目標と成果（PR）'!$B$6:$K$85,10,FALSE),"")</f>
        <v/>
      </c>
      <c r="M333" s="338" t="str">
        <f>IFERROR(VLOOKUP($B333,'⑨2.目標と成果（PR）'!$B$6:$K$85,11,FALSE),"")</f>
        <v/>
      </c>
      <c r="N333" s="933" t="str">
        <f t="shared" si="20"/>
        <v/>
      </c>
      <c r="O333" s="921"/>
      <c r="P333" s="922"/>
      <c r="W333" s="545"/>
    </row>
    <row r="334" spans="2:25" ht="45" hidden="1" customHeight="1">
      <c r="B334" s="1019" t="s">
        <v>698</v>
      </c>
      <c r="C334" s="1020" t="str">
        <f>IFERROR(VLOOKUP($B334,'⑨2.目標と成果（PR）'!$B$6:$K$85,2,FALSE),"")</f>
        <v/>
      </c>
      <c r="D334" s="928" t="str">
        <f>IFERROR(VLOOKUP($B334,'⑨2.目標と成果（PR）'!$B$6:$K$85,3,FALSE),"")</f>
        <v/>
      </c>
      <c r="E334" s="928" t="s">
        <v>698</v>
      </c>
      <c r="F334" s="932" t="str">
        <f>IFERROR(VLOOKUP($B334,'⑨2.目標と成果（PR）'!$B$6:$K$85,6,FALSE),"")</f>
        <v/>
      </c>
      <c r="G334" s="932" t="str">
        <f>IFERROR(VLOOKUP($B334,'⑨2.目標と成果（PR）'!$B$6:$K$85,7,FALSE),"")</f>
        <v/>
      </c>
      <c r="H334" s="933" t="str">
        <f t="shared" si="18"/>
        <v/>
      </c>
      <c r="I334" s="338" t="str">
        <f>IFERROR(VLOOKUP($B334,'⑨2.目標と成果（PR）'!$B$6:$K$85,8,FALSE),"")</f>
        <v/>
      </c>
      <c r="J334" s="338" t="str">
        <f>IFERROR(VLOOKUP($B334,'⑨2.目標と成果（PR）'!$B$6:$K$85,9,FALSE),"")</f>
        <v/>
      </c>
      <c r="K334" s="933" t="str">
        <f t="shared" si="19"/>
        <v/>
      </c>
      <c r="L334" s="338" t="str">
        <f>IFERROR(VLOOKUP($B334,'⑨2.目標と成果（PR）'!$B$6:$K$85,10,FALSE),"")</f>
        <v/>
      </c>
      <c r="M334" s="338" t="str">
        <f>IFERROR(VLOOKUP($B334,'⑨2.目標と成果（PR）'!$B$6:$K$85,11,FALSE),"")</f>
        <v/>
      </c>
      <c r="N334" s="933" t="str">
        <f t="shared" si="20"/>
        <v/>
      </c>
      <c r="O334" s="921"/>
      <c r="P334" s="922"/>
      <c r="W334" s="545"/>
    </row>
    <row r="335" spans="2:25" ht="45" hidden="1" customHeight="1" thickBot="1">
      <c r="B335" s="1022" t="s">
        <v>698</v>
      </c>
      <c r="C335" s="1021" t="str">
        <f>IFERROR(VLOOKUP($B335,'⑨2.目標と成果（PR）'!$B$6:$K$85,2,FALSE),"")</f>
        <v/>
      </c>
      <c r="D335" s="934" t="str">
        <f>IFERROR(VLOOKUP($B335,'⑨2.目標と成果（PR）'!$B$6:$K$85,3,FALSE),"")</f>
        <v/>
      </c>
      <c r="E335" s="934" t="s">
        <v>698</v>
      </c>
      <c r="F335" s="935" t="str">
        <f>IFERROR(VLOOKUP($B335,'⑨2.目標と成果（PR）'!$B$6:$K$85,6,FALSE),"")</f>
        <v/>
      </c>
      <c r="G335" s="935" t="str">
        <f>IFERROR(VLOOKUP($B335,'⑨2.目標と成果（PR）'!$B$6:$K$85,7,FALSE),"")</f>
        <v/>
      </c>
      <c r="H335" s="936" t="str">
        <f t="shared" si="18"/>
        <v/>
      </c>
      <c r="I335" s="937" t="str">
        <f>IFERROR(VLOOKUP($B335,'⑨2.目標と成果（PR）'!$B$6:$K$85,8,FALSE),"")</f>
        <v/>
      </c>
      <c r="J335" s="937" t="str">
        <f>IFERROR(VLOOKUP($B335,'⑨2.目標と成果（PR）'!$B$6:$K$85,9,FALSE),"")</f>
        <v/>
      </c>
      <c r="K335" s="936" t="str">
        <f t="shared" si="19"/>
        <v/>
      </c>
      <c r="L335" s="937" t="str">
        <f>IFERROR(VLOOKUP($B335,'⑨2.目標と成果（PR）'!$B$6:$K$85,10,FALSE),"")</f>
        <v/>
      </c>
      <c r="M335" s="937" t="str">
        <f>IFERROR(VLOOKUP($B335,'⑨2.目標と成果（PR）'!$B$6:$K$85,11,FALSE),"")</f>
        <v/>
      </c>
      <c r="N335" s="936" t="str">
        <f t="shared" si="20"/>
        <v/>
      </c>
      <c r="O335" s="923"/>
      <c r="P335" s="924"/>
      <c r="W335" s="545"/>
      <c r="Y335" s="322"/>
    </row>
    <row r="336" spans="2:25" ht="45" hidden="1" customHeight="1">
      <c r="B336" s="1019" t="s">
        <v>698</v>
      </c>
      <c r="C336" s="1023" t="str">
        <f>IFERROR(VLOOKUP($B336,'⑨2.目標と成果（PR）'!$B$6:$K$85,2,FALSE),"")</f>
        <v/>
      </c>
      <c r="D336" s="938" t="str">
        <f>IFERROR(VLOOKUP($B336,'⑨2.目標と成果（PR）'!$B$6:$K$85,3,FALSE),"")</f>
        <v/>
      </c>
      <c r="E336" s="938" t="s">
        <v>698</v>
      </c>
      <c r="F336" s="929" t="str">
        <f>IFERROR(VLOOKUP($B336,'⑨2.目標と成果（PR）'!$B$6:$K$85,6,FALSE),"")</f>
        <v/>
      </c>
      <c r="G336" s="929" t="str">
        <f>IFERROR(VLOOKUP($B336,'⑨2.目標と成果（PR）'!$B$6:$K$85,7,FALSE),"")</f>
        <v/>
      </c>
      <c r="H336" s="930" t="str">
        <f t="shared" si="18"/>
        <v/>
      </c>
      <c r="I336" s="931" t="str">
        <f>IFERROR(VLOOKUP($B336,'⑨2.目標と成果（PR）'!$B$6:$K$85,8,FALSE),"")</f>
        <v/>
      </c>
      <c r="J336" s="931" t="str">
        <f>IFERROR(VLOOKUP($B336,'⑨2.目標と成果（PR）'!$B$6:$K$85,9,FALSE),"")</f>
        <v/>
      </c>
      <c r="K336" s="930" t="str">
        <f t="shared" si="19"/>
        <v/>
      </c>
      <c r="L336" s="931" t="str">
        <f>IFERROR(VLOOKUP($B336,'⑨2.目標と成果（PR）'!$B$6:$K$85,10,FALSE),"")</f>
        <v/>
      </c>
      <c r="M336" s="931" t="str">
        <f>IFERROR(VLOOKUP($B336,'⑨2.目標と成果（PR）'!$B$6:$K$85,11,FALSE),"")</f>
        <v/>
      </c>
      <c r="N336" s="930" t="str">
        <f t="shared" si="20"/>
        <v/>
      </c>
      <c r="O336" s="921"/>
      <c r="P336" s="922"/>
      <c r="W336" s="545"/>
    </row>
    <row r="337" spans="1:25" ht="45" hidden="1" customHeight="1">
      <c r="B337" s="1019" t="s">
        <v>698</v>
      </c>
      <c r="C337" s="1020" t="str">
        <f>IFERROR(VLOOKUP($B337,'⑨2.目標と成果（PR）'!$B$6:$K$85,2,FALSE),"")</f>
        <v/>
      </c>
      <c r="D337" s="928" t="str">
        <f>IFERROR(VLOOKUP($B337,'⑨2.目標と成果（PR）'!$B$6:$K$85,3,FALSE),"")</f>
        <v/>
      </c>
      <c r="E337" s="928" t="s">
        <v>698</v>
      </c>
      <c r="F337" s="932" t="str">
        <f>IFERROR(VLOOKUP($B337,'⑨2.目標と成果（PR）'!$B$6:$K$85,6,FALSE),"")</f>
        <v/>
      </c>
      <c r="G337" s="932" t="str">
        <f>IFERROR(VLOOKUP($B337,'⑨2.目標と成果（PR）'!$B$6:$K$85,7,FALSE),"")</f>
        <v/>
      </c>
      <c r="H337" s="933" t="str">
        <f t="shared" si="18"/>
        <v/>
      </c>
      <c r="I337" s="338" t="str">
        <f>IFERROR(VLOOKUP($B337,'⑨2.目標と成果（PR）'!$B$6:$K$85,8,FALSE),"")</f>
        <v/>
      </c>
      <c r="J337" s="338" t="str">
        <f>IFERROR(VLOOKUP($B337,'⑨2.目標と成果（PR）'!$B$6:$K$85,9,FALSE),"")</f>
        <v/>
      </c>
      <c r="K337" s="933" t="str">
        <f t="shared" si="19"/>
        <v/>
      </c>
      <c r="L337" s="338" t="str">
        <f>IFERROR(VLOOKUP($B337,'⑨2.目標と成果（PR）'!$B$6:$K$85,10,FALSE),"")</f>
        <v/>
      </c>
      <c r="M337" s="338" t="str">
        <f>IFERROR(VLOOKUP($B337,'⑨2.目標と成果（PR）'!$B$6:$K$85,11,FALSE),"")</f>
        <v/>
      </c>
      <c r="N337" s="933" t="str">
        <f t="shared" si="20"/>
        <v/>
      </c>
      <c r="O337" s="921"/>
      <c r="P337" s="922"/>
      <c r="W337" s="545"/>
      <c r="Y337" s="322"/>
    </row>
    <row r="338" spans="1:25" ht="45" hidden="1" customHeight="1">
      <c r="B338" s="1019" t="s">
        <v>698</v>
      </c>
      <c r="C338" s="1020" t="str">
        <f>IFERROR(VLOOKUP($B338,'⑨2.目標と成果（PR）'!$B$6:$K$85,2,FALSE),"")</f>
        <v/>
      </c>
      <c r="D338" s="928" t="str">
        <f>IFERROR(VLOOKUP($B338,'⑨2.目標と成果（PR）'!$B$6:$K$85,3,FALSE),"")</f>
        <v/>
      </c>
      <c r="E338" s="928" t="s">
        <v>698</v>
      </c>
      <c r="F338" s="932" t="str">
        <f>IFERROR(VLOOKUP($B338,'⑨2.目標と成果（PR）'!$B$6:$K$85,6,FALSE),"")</f>
        <v/>
      </c>
      <c r="G338" s="932" t="str">
        <f>IFERROR(VLOOKUP($B338,'⑨2.目標と成果（PR）'!$B$6:$K$85,7,FALSE),"")</f>
        <v/>
      </c>
      <c r="H338" s="933" t="str">
        <f t="shared" si="18"/>
        <v/>
      </c>
      <c r="I338" s="338" t="str">
        <f>IFERROR(VLOOKUP($B338,'⑨2.目標と成果（PR）'!$B$6:$K$85,8,FALSE),"")</f>
        <v/>
      </c>
      <c r="J338" s="338" t="str">
        <f>IFERROR(VLOOKUP($B338,'⑨2.目標と成果（PR）'!$B$6:$K$85,9,FALSE),"")</f>
        <v/>
      </c>
      <c r="K338" s="933" t="str">
        <f t="shared" si="19"/>
        <v/>
      </c>
      <c r="L338" s="338" t="str">
        <f>IFERROR(VLOOKUP($B338,'⑨2.目標と成果（PR）'!$B$6:$K$85,10,FALSE),"")</f>
        <v/>
      </c>
      <c r="M338" s="338" t="str">
        <f>IFERROR(VLOOKUP($B338,'⑨2.目標と成果（PR）'!$B$6:$K$85,11,FALSE),"")</f>
        <v/>
      </c>
      <c r="N338" s="933" t="str">
        <f t="shared" si="20"/>
        <v/>
      </c>
      <c r="O338" s="921"/>
      <c r="P338" s="922"/>
      <c r="W338" s="545"/>
      <c r="Y338" s="322"/>
    </row>
    <row r="339" spans="1:25" ht="45" hidden="1" customHeight="1">
      <c r="B339" s="1019" t="s">
        <v>698</v>
      </c>
      <c r="C339" s="1020" t="str">
        <f>IFERROR(VLOOKUP($B339,'⑨2.目標と成果（PR）'!$B$6:$K$85,2,FALSE),"")</f>
        <v/>
      </c>
      <c r="D339" s="928" t="str">
        <f>IFERROR(VLOOKUP($B339,'⑨2.目標と成果（PR）'!$B$6:$K$85,3,FALSE),"")</f>
        <v/>
      </c>
      <c r="E339" s="928" t="s">
        <v>698</v>
      </c>
      <c r="F339" s="932" t="str">
        <f>IFERROR(VLOOKUP($B339,'⑨2.目標と成果（PR）'!$B$6:$K$85,6,FALSE),"")</f>
        <v/>
      </c>
      <c r="G339" s="932" t="str">
        <f>IFERROR(VLOOKUP($B339,'⑨2.目標と成果（PR）'!$B$6:$K$85,7,FALSE),"")</f>
        <v/>
      </c>
      <c r="H339" s="933" t="str">
        <f t="shared" si="18"/>
        <v/>
      </c>
      <c r="I339" s="338" t="str">
        <f>IFERROR(VLOOKUP($B339,'⑨2.目標と成果（PR）'!$B$6:$K$85,8,FALSE),"")</f>
        <v/>
      </c>
      <c r="J339" s="338" t="str">
        <f>IFERROR(VLOOKUP($B339,'⑨2.目標と成果（PR）'!$B$6:$K$85,9,FALSE),"")</f>
        <v/>
      </c>
      <c r="K339" s="933" t="str">
        <f t="shared" si="19"/>
        <v/>
      </c>
      <c r="L339" s="338" t="str">
        <f>IFERROR(VLOOKUP($B339,'⑨2.目標と成果（PR）'!$B$6:$K$85,10,FALSE),"")</f>
        <v/>
      </c>
      <c r="M339" s="338" t="str">
        <f>IFERROR(VLOOKUP($B339,'⑨2.目標と成果（PR）'!$B$6:$K$85,11,FALSE),"")</f>
        <v/>
      </c>
      <c r="N339" s="933" t="str">
        <f t="shared" si="20"/>
        <v/>
      </c>
      <c r="O339" s="921"/>
      <c r="P339" s="922"/>
      <c r="W339" s="545"/>
    </row>
    <row r="340" spans="1:25" ht="45" hidden="1" customHeight="1">
      <c r="B340" s="1019" t="s">
        <v>698</v>
      </c>
      <c r="C340" s="1020" t="str">
        <f>IFERROR(VLOOKUP($B340,'⑨2.目標と成果（PR）'!$B$6:$K$85,2,FALSE),"")</f>
        <v/>
      </c>
      <c r="D340" s="928" t="str">
        <f>IFERROR(VLOOKUP($B340,'⑨2.目標と成果（PR）'!$B$6:$K$85,3,FALSE),"")</f>
        <v/>
      </c>
      <c r="E340" s="928" t="s">
        <v>698</v>
      </c>
      <c r="F340" s="932" t="str">
        <f>IFERROR(VLOOKUP($B340,'⑨2.目標と成果（PR）'!$B$6:$K$85,6,FALSE),"")</f>
        <v/>
      </c>
      <c r="G340" s="932" t="str">
        <f>IFERROR(VLOOKUP($B340,'⑨2.目標と成果（PR）'!$B$6:$K$85,7,FALSE),"")</f>
        <v/>
      </c>
      <c r="H340" s="933" t="str">
        <f t="shared" si="18"/>
        <v/>
      </c>
      <c r="I340" s="338" t="str">
        <f>IFERROR(VLOOKUP($B340,'⑨2.目標と成果（PR）'!$B$6:$K$85,8,FALSE),"")</f>
        <v/>
      </c>
      <c r="J340" s="338" t="str">
        <f>IFERROR(VLOOKUP($B340,'⑨2.目標と成果（PR）'!$B$6:$K$85,9,FALSE),"")</f>
        <v/>
      </c>
      <c r="K340" s="933" t="str">
        <f t="shared" si="19"/>
        <v/>
      </c>
      <c r="L340" s="338" t="str">
        <f>IFERROR(VLOOKUP($B340,'⑨2.目標と成果（PR）'!$B$6:$K$85,10,FALSE),"")</f>
        <v/>
      </c>
      <c r="M340" s="338" t="str">
        <f>IFERROR(VLOOKUP($B340,'⑨2.目標と成果（PR）'!$B$6:$K$85,11,FALSE),"")</f>
        <v/>
      </c>
      <c r="N340" s="933" t="str">
        <f t="shared" si="20"/>
        <v/>
      </c>
      <c r="O340" s="921"/>
      <c r="P340" s="922"/>
      <c r="W340" s="545"/>
    </row>
    <row r="341" spans="1:25" ht="45" hidden="1" customHeight="1">
      <c r="B341" s="1019" t="s">
        <v>698</v>
      </c>
      <c r="C341" s="1020" t="str">
        <f>IFERROR(VLOOKUP($B341,'⑨2.目標と成果（PR）'!$B$6:$K$85,2,FALSE),"")</f>
        <v/>
      </c>
      <c r="D341" s="928" t="str">
        <f>IFERROR(VLOOKUP($B341,'⑨2.目標と成果（PR）'!$B$6:$K$85,3,FALSE),"")</f>
        <v/>
      </c>
      <c r="E341" s="928" t="s">
        <v>698</v>
      </c>
      <c r="F341" s="932" t="str">
        <f>IFERROR(VLOOKUP($B341,'⑨2.目標と成果（PR）'!$B$6:$K$85,6,FALSE),"")</f>
        <v/>
      </c>
      <c r="G341" s="932" t="str">
        <f>IFERROR(VLOOKUP($B341,'⑨2.目標と成果（PR）'!$B$6:$K$85,7,FALSE),"")</f>
        <v/>
      </c>
      <c r="H341" s="933" t="str">
        <f t="shared" si="18"/>
        <v/>
      </c>
      <c r="I341" s="338" t="str">
        <f>IFERROR(VLOOKUP($B341,'⑨2.目標と成果（PR）'!$B$6:$K$85,8,FALSE),"")</f>
        <v/>
      </c>
      <c r="J341" s="338" t="str">
        <f>IFERROR(VLOOKUP($B341,'⑨2.目標と成果（PR）'!$B$6:$K$85,9,FALSE),"")</f>
        <v/>
      </c>
      <c r="K341" s="933" t="str">
        <f t="shared" si="19"/>
        <v/>
      </c>
      <c r="L341" s="338" t="str">
        <f>IFERROR(VLOOKUP($B341,'⑨2.目標と成果（PR）'!$B$6:$K$85,10,FALSE),"")</f>
        <v/>
      </c>
      <c r="M341" s="338" t="str">
        <f>IFERROR(VLOOKUP($B341,'⑨2.目標と成果（PR）'!$B$6:$K$85,11,FALSE),"")</f>
        <v/>
      </c>
      <c r="N341" s="933" t="str">
        <f t="shared" si="20"/>
        <v/>
      </c>
      <c r="O341" s="921"/>
      <c r="P341" s="922"/>
      <c r="W341" s="545"/>
    </row>
    <row r="342" spans="1:25" ht="45" hidden="1" customHeight="1">
      <c r="B342" s="1019" t="s">
        <v>698</v>
      </c>
      <c r="C342" s="1020" t="str">
        <f>IFERROR(VLOOKUP($B342,'⑨2.目標と成果（PR）'!$B$6:$K$85,2,FALSE),"")</f>
        <v/>
      </c>
      <c r="D342" s="928" t="str">
        <f>IFERROR(VLOOKUP($B342,'⑨2.目標と成果（PR）'!$B$6:$K$85,3,FALSE),"")</f>
        <v/>
      </c>
      <c r="E342" s="928" t="s">
        <v>698</v>
      </c>
      <c r="F342" s="932" t="str">
        <f>IFERROR(VLOOKUP($B342,'⑨2.目標と成果（PR）'!$B$6:$K$85,6,FALSE),"")</f>
        <v/>
      </c>
      <c r="G342" s="932" t="str">
        <f>IFERROR(VLOOKUP($B342,'⑨2.目標と成果（PR）'!$B$6:$K$85,7,FALSE),"")</f>
        <v/>
      </c>
      <c r="H342" s="933" t="str">
        <f t="shared" si="18"/>
        <v/>
      </c>
      <c r="I342" s="338" t="str">
        <f>IFERROR(VLOOKUP($B342,'⑨2.目標と成果（PR）'!$B$6:$K$85,8,FALSE),"")</f>
        <v/>
      </c>
      <c r="J342" s="338" t="str">
        <f>IFERROR(VLOOKUP($B342,'⑨2.目標と成果（PR）'!$B$6:$K$85,9,FALSE),"")</f>
        <v/>
      </c>
      <c r="K342" s="933" t="str">
        <f t="shared" si="19"/>
        <v/>
      </c>
      <c r="L342" s="338" t="str">
        <f>IFERROR(VLOOKUP($B342,'⑨2.目標と成果（PR）'!$B$6:$K$85,10,FALSE),"")</f>
        <v/>
      </c>
      <c r="M342" s="338" t="str">
        <f>IFERROR(VLOOKUP($B342,'⑨2.目標と成果（PR）'!$B$6:$K$85,11,FALSE),"")</f>
        <v/>
      </c>
      <c r="N342" s="933" t="str">
        <f t="shared" si="20"/>
        <v/>
      </c>
      <c r="O342" s="921"/>
      <c r="P342" s="922"/>
      <c r="W342" s="545"/>
    </row>
    <row r="343" spans="1:25" ht="45" hidden="1" customHeight="1">
      <c r="B343" s="1019" t="s">
        <v>698</v>
      </c>
      <c r="C343" s="1020" t="str">
        <f>IFERROR(VLOOKUP($B343,'⑨2.目標と成果（PR）'!$B$6:$K$85,2,FALSE),"")</f>
        <v/>
      </c>
      <c r="D343" s="928" t="str">
        <f>IFERROR(VLOOKUP($B343,'⑨2.目標と成果（PR）'!$B$6:$K$85,3,FALSE),"")</f>
        <v/>
      </c>
      <c r="E343" s="928" t="s">
        <v>698</v>
      </c>
      <c r="F343" s="932" t="str">
        <f>IFERROR(VLOOKUP($B343,'⑨2.目標と成果（PR）'!$B$6:$K$85,6,FALSE),"")</f>
        <v/>
      </c>
      <c r="G343" s="932" t="str">
        <f>IFERROR(VLOOKUP($B343,'⑨2.目標と成果（PR）'!$B$6:$K$85,7,FALSE),"")</f>
        <v/>
      </c>
      <c r="H343" s="933" t="str">
        <f t="shared" si="18"/>
        <v/>
      </c>
      <c r="I343" s="338" t="str">
        <f>IFERROR(VLOOKUP($B343,'⑨2.目標と成果（PR）'!$B$6:$K$85,8,FALSE),"")</f>
        <v/>
      </c>
      <c r="J343" s="338" t="str">
        <f>IFERROR(VLOOKUP($B343,'⑨2.目標と成果（PR）'!$B$6:$K$85,9,FALSE),"")</f>
        <v/>
      </c>
      <c r="K343" s="933" t="str">
        <f t="shared" si="19"/>
        <v/>
      </c>
      <c r="L343" s="338" t="str">
        <f>IFERROR(VLOOKUP($B343,'⑨2.目標と成果（PR）'!$B$6:$K$85,10,FALSE),"")</f>
        <v/>
      </c>
      <c r="M343" s="338" t="str">
        <f>IFERROR(VLOOKUP($B343,'⑨2.目標と成果（PR）'!$B$6:$K$85,11,FALSE),"")</f>
        <v/>
      </c>
      <c r="N343" s="933" t="str">
        <f t="shared" si="20"/>
        <v/>
      </c>
      <c r="O343" s="921"/>
      <c r="P343" s="922"/>
      <c r="W343" s="545"/>
    </row>
    <row r="344" spans="1:25" ht="45" hidden="1" customHeight="1">
      <c r="B344" s="1019" t="s">
        <v>698</v>
      </c>
      <c r="C344" s="1020" t="str">
        <f>IFERROR(VLOOKUP($B344,'⑨2.目標と成果（PR）'!$B$6:$K$85,2,FALSE),"")</f>
        <v/>
      </c>
      <c r="D344" s="928" t="str">
        <f>IFERROR(VLOOKUP($B344,'⑨2.目標と成果（PR）'!$B$6:$K$85,3,FALSE),"")</f>
        <v/>
      </c>
      <c r="E344" s="928" t="s">
        <v>698</v>
      </c>
      <c r="F344" s="932" t="str">
        <f>IFERROR(VLOOKUP($B344,'⑨2.目標と成果（PR）'!$B$6:$K$85,6,FALSE),"")</f>
        <v/>
      </c>
      <c r="G344" s="932" t="str">
        <f>IFERROR(VLOOKUP($B344,'⑨2.目標と成果（PR）'!$B$6:$K$85,7,FALSE),"")</f>
        <v/>
      </c>
      <c r="H344" s="933" t="str">
        <f t="shared" si="18"/>
        <v/>
      </c>
      <c r="I344" s="338" t="str">
        <f>IFERROR(VLOOKUP($B344,'⑨2.目標と成果（PR）'!$B$6:$K$85,8,FALSE),"")</f>
        <v/>
      </c>
      <c r="J344" s="338" t="str">
        <f>IFERROR(VLOOKUP($B344,'⑨2.目標と成果（PR）'!$B$6:$K$85,9,FALSE),"")</f>
        <v/>
      </c>
      <c r="K344" s="933" t="str">
        <f t="shared" si="19"/>
        <v/>
      </c>
      <c r="L344" s="338" t="str">
        <f>IFERROR(VLOOKUP($B344,'⑨2.目標と成果（PR）'!$B$6:$K$85,10,FALSE),"")</f>
        <v/>
      </c>
      <c r="M344" s="338" t="str">
        <f>IFERROR(VLOOKUP($B344,'⑨2.目標と成果（PR）'!$B$6:$K$85,11,FALSE),"")</f>
        <v/>
      </c>
      <c r="N344" s="933" t="str">
        <f t="shared" si="20"/>
        <v/>
      </c>
      <c r="O344" s="921"/>
      <c r="P344" s="922"/>
      <c r="W344" s="545"/>
    </row>
    <row r="345" spans="1:25" ht="45" hidden="1" customHeight="1" thickBot="1">
      <c r="A345" s="138"/>
      <c r="B345" s="1022" t="s">
        <v>698</v>
      </c>
      <c r="C345" s="1021" t="str">
        <f>IFERROR(VLOOKUP($B345,'⑨2.目標と成果（PR）'!$B$6:$K$85,2,FALSE),"")</f>
        <v/>
      </c>
      <c r="D345" s="934" t="str">
        <f>IFERROR(VLOOKUP($B345,'⑨2.目標と成果（PR）'!$B$6:$K$85,3,FALSE),"")</f>
        <v/>
      </c>
      <c r="E345" s="934" t="s">
        <v>698</v>
      </c>
      <c r="F345" s="935" t="str">
        <f>IFERROR(VLOOKUP($B345,'⑨2.目標と成果（PR）'!$B$6:$K$85,6,FALSE),"")</f>
        <v/>
      </c>
      <c r="G345" s="935" t="str">
        <f>IFERROR(VLOOKUP($B345,'⑨2.目標と成果（PR）'!$B$6:$K$85,7,FALSE),"")</f>
        <v/>
      </c>
      <c r="H345" s="936" t="str">
        <f t="shared" si="18"/>
        <v/>
      </c>
      <c r="I345" s="937" t="str">
        <f>IFERROR(VLOOKUP($B345,'⑨2.目標と成果（PR）'!$B$6:$K$85,8,FALSE),"")</f>
        <v/>
      </c>
      <c r="J345" s="937" t="str">
        <f>IFERROR(VLOOKUP($B345,'⑨2.目標と成果（PR）'!$B$6:$K$85,9,FALSE),"")</f>
        <v/>
      </c>
      <c r="K345" s="936" t="str">
        <f t="shared" si="19"/>
        <v/>
      </c>
      <c r="L345" s="937" t="str">
        <f>IFERROR(VLOOKUP($B345,'⑨2.目標と成果（PR）'!$B$6:$K$85,10,FALSE),"")</f>
        <v/>
      </c>
      <c r="M345" s="937" t="str">
        <f>IFERROR(VLOOKUP($B345,'⑨2.目標と成果（PR）'!$B$6:$K$85,11,FALSE),"")</f>
        <v/>
      </c>
      <c r="N345" s="936" t="str">
        <f t="shared" si="20"/>
        <v/>
      </c>
      <c r="O345" s="923"/>
      <c r="P345" s="924"/>
      <c r="W345" s="545"/>
    </row>
    <row r="346" spans="1:25" ht="45" hidden="1" customHeight="1">
      <c r="B346" s="1019" t="s">
        <v>698</v>
      </c>
      <c r="C346" s="1020" t="str">
        <f>IFERROR(VLOOKUP($B346,'⑨2.目標と成果（PR）'!$B$6:$K$85,2,FALSE),"")</f>
        <v/>
      </c>
      <c r="D346" s="928" t="str">
        <f>IFERROR(VLOOKUP($B346,'⑨2.目標と成果（PR）'!$B$6:$K$85,3,FALSE),"")</f>
        <v/>
      </c>
      <c r="E346" s="928" t="s">
        <v>698</v>
      </c>
      <c r="F346" s="929" t="str">
        <f>IFERROR(VLOOKUP($B346,'⑨2.目標と成果（PR）'!$B$6:$K$85,6,FALSE),"")</f>
        <v/>
      </c>
      <c r="G346" s="929" t="str">
        <f>IFERROR(VLOOKUP($B346,'⑨2.目標と成果（PR）'!$B$6:$K$85,7,FALSE),"")</f>
        <v/>
      </c>
      <c r="H346" s="930" t="str">
        <f t="shared" si="18"/>
        <v/>
      </c>
      <c r="I346" s="931" t="str">
        <f>IFERROR(VLOOKUP($B346,'⑨2.目標と成果（PR）'!$B$6:$K$85,8,FALSE),"")</f>
        <v/>
      </c>
      <c r="J346" s="931" t="str">
        <f>IFERROR(VLOOKUP($B346,'⑨2.目標と成果（PR）'!$B$6:$K$85,9,FALSE),"")</f>
        <v/>
      </c>
      <c r="K346" s="930" t="str">
        <f t="shared" si="19"/>
        <v/>
      </c>
      <c r="L346" s="931" t="str">
        <f>IFERROR(VLOOKUP($B346,'⑨2.目標と成果（PR）'!$B$6:$K$85,10,FALSE),"")</f>
        <v/>
      </c>
      <c r="M346" s="931" t="str">
        <f>IFERROR(VLOOKUP($B346,'⑨2.目標と成果（PR）'!$B$6:$K$85,11,FALSE),"")</f>
        <v/>
      </c>
      <c r="N346" s="930" t="str">
        <f t="shared" si="20"/>
        <v/>
      </c>
      <c r="O346" s="921"/>
      <c r="P346" s="922"/>
      <c r="W346" s="545"/>
    </row>
    <row r="347" spans="1:25" ht="45" hidden="1" customHeight="1">
      <c r="B347" s="1019" t="s">
        <v>698</v>
      </c>
      <c r="C347" s="1020" t="str">
        <f>IFERROR(VLOOKUP($B347,'⑨2.目標と成果（PR）'!$B$6:$K$85,2,FALSE),"")</f>
        <v/>
      </c>
      <c r="D347" s="928" t="str">
        <f>IFERROR(VLOOKUP($B347,'⑨2.目標と成果（PR）'!$B$6:$K$85,3,FALSE),"")</f>
        <v/>
      </c>
      <c r="E347" s="928" t="s">
        <v>698</v>
      </c>
      <c r="F347" s="932" t="str">
        <f>IFERROR(VLOOKUP($B347,'⑨2.目標と成果（PR）'!$B$6:$K$85,6,FALSE),"")</f>
        <v/>
      </c>
      <c r="G347" s="932" t="str">
        <f>IFERROR(VLOOKUP($B347,'⑨2.目標と成果（PR）'!$B$6:$K$85,7,FALSE),"")</f>
        <v/>
      </c>
      <c r="H347" s="933" t="str">
        <f t="shared" si="18"/>
        <v/>
      </c>
      <c r="I347" s="338" t="str">
        <f>IFERROR(VLOOKUP($B347,'⑨2.目標と成果（PR）'!$B$6:$K$85,8,FALSE),"")</f>
        <v/>
      </c>
      <c r="J347" s="338" t="str">
        <f>IFERROR(VLOOKUP($B347,'⑨2.目標と成果（PR）'!$B$6:$K$85,9,FALSE),"")</f>
        <v/>
      </c>
      <c r="K347" s="933" t="str">
        <f t="shared" si="19"/>
        <v/>
      </c>
      <c r="L347" s="338" t="str">
        <f>IFERROR(VLOOKUP($B347,'⑨2.目標と成果（PR）'!$B$6:$K$85,10,FALSE),"")</f>
        <v/>
      </c>
      <c r="M347" s="338" t="str">
        <f>IFERROR(VLOOKUP($B347,'⑨2.目標と成果（PR）'!$B$6:$K$85,11,FALSE),"")</f>
        <v/>
      </c>
      <c r="N347" s="933" t="str">
        <f t="shared" si="20"/>
        <v/>
      </c>
      <c r="O347" s="921"/>
      <c r="P347" s="922"/>
      <c r="W347" s="545"/>
    </row>
    <row r="348" spans="1:25" ht="45" hidden="1" customHeight="1">
      <c r="B348" s="1019" t="s">
        <v>698</v>
      </c>
      <c r="C348" s="1020" t="str">
        <f>IFERROR(VLOOKUP($B348,'⑨2.目標と成果（PR）'!$B$6:$K$85,2,FALSE),"")</f>
        <v/>
      </c>
      <c r="D348" s="928" t="str">
        <f>IFERROR(VLOOKUP($B348,'⑨2.目標と成果（PR）'!$B$6:$K$85,3,FALSE),"")</f>
        <v/>
      </c>
      <c r="E348" s="928" t="s">
        <v>698</v>
      </c>
      <c r="F348" s="932" t="str">
        <f>IFERROR(VLOOKUP($B348,'⑨2.目標と成果（PR）'!$B$6:$K$85,6,FALSE),"")</f>
        <v/>
      </c>
      <c r="G348" s="932" t="str">
        <f>IFERROR(VLOOKUP($B348,'⑨2.目標と成果（PR）'!$B$6:$K$85,7,FALSE),"")</f>
        <v/>
      </c>
      <c r="H348" s="933" t="str">
        <f t="shared" si="18"/>
        <v/>
      </c>
      <c r="I348" s="338" t="str">
        <f>IFERROR(VLOOKUP($B348,'⑨2.目標と成果（PR）'!$B$6:$K$85,8,FALSE),"")</f>
        <v/>
      </c>
      <c r="J348" s="338" t="str">
        <f>IFERROR(VLOOKUP($B348,'⑨2.目標と成果（PR）'!$B$6:$K$85,9,FALSE),"")</f>
        <v/>
      </c>
      <c r="K348" s="933" t="str">
        <f t="shared" si="19"/>
        <v/>
      </c>
      <c r="L348" s="338" t="str">
        <f>IFERROR(VLOOKUP($B348,'⑨2.目標と成果（PR）'!$B$6:$K$85,10,FALSE),"")</f>
        <v/>
      </c>
      <c r="M348" s="338" t="str">
        <f>IFERROR(VLOOKUP($B348,'⑨2.目標と成果（PR）'!$B$6:$K$85,11,FALSE),"")</f>
        <v/>
      </c>
      <c r="N348" s="933" t="str">
        <f t="shared" si="20"/>
        <v/>
      </c>
      <c r="O348" s="921"/>
      <c r="P348" s="922"/>
      <c r="W348" s="545"/>
      <c r="Y348" s="322"/>
    </row>
    <row r="349" spans="1:25" ht="45" hidden="1" customHeight="1">
      <c r="B349" s="1019" t="s">
        <v>698</v>
      </c>
      <c r="C349" s="1020" t="str">
        <f>IFERROR(VLOOKUP($B349,'⑨2.目標と成果（PR）'!$B$6:$K$85,2,FALSE),"")</f>
        <v/>
      </c>
      <c r="D349" s="928" t="str">
        <f>IFERROR(VLOOKUP($B349,'⑨2.目標と成果（PR）'!$B$6:$K$85,3,FALSE),"")</f>
        <v/>
      </c>
      <c r="E349" s="928" t="s">
        <v>698</v>
      </c>
      <c r="F349" s="932" t="str">
        <f>IFERROR(VLOOKUP($B349,'⑨2.目標と成果（PR）'!$B$6:$K$85,6,FALSE),"")</f>
        <v/>
      </c>
      <c r="G349" s="932" t="str">
        <f>IFERROR(VLOOKUP($B349,'⑨2.目標と成果（PR）'!$B$6:$K$85,7,FALSE),"")</f>
        <v/>
      </c>
      <c r="H349" s="933" t="str">
        <f t="shared" si="18"/>
        <v/>
      </c>
      <c r="I349" s="338" t="str">
        <f>IFERROR(VLOOKUP($B349,'⑨2.目標と成果（PR）'!$B$6:$K$85,8,FALSE),"")</f>
        <v/>
      </c>
      <c r="J349" s="338" t="str">
        <f>IFERROR(VLOOKUP($B349,'⑨2.目標と成果（PR）'!$B$6:$K$85,9,FALSE),"")</f>
        <v/>
      </c>
      <c r="K349" s="933" t="str">
        <f t="shared" si="19"/>
        <v/>
      </c>
      <c r="L349" s="338" t="str">
        <f>IFERROR(VLOOKUP($B349,'⑨2.目標と成果（PR）'!$B$6:$K$85,10,FALSE),"")</f>
        <v/>
      </c>
      <c r="M349" s="338" t="str">
        <f>IFERROR(VLOOKUP($B349,'⑨2.目標と成果（PR）'!$B$6:$K$85,11,FALSE),"")</f>
        <v/>
      </c>
      <c r="N349" s="933" t="str">
        <f t="shared" si="20"/>
        <v/>
      </c>
      <c r="O349" s="921"/>
      <c r="P349" s="922"/>
      <c r="W349" s="545"/>
    </row>
    <row r="350" spans="1:25" ht="45" hidden="1" customHeight="1">
      <c r="B350" s="1019" t="s">
        <v>698</v>
      </c>
      <c r="C350" s="1020" t="str">
        <f>IFERROR(VLOOKUP($B350,'⑨2.目標と成果（PR）'!$B$6:$K$85,2,FALSE),"")</f>
        <v/>
      </c>
      <c r="D350" s="928" t="str">
        <f>IFERROR(VLOOKUP($B350,'⑨2.目標と成果（PR）'!$B$6:$K$85,3,FALSE),"")</f>
        <v/>
      </c>
      <c r="E350" s="928" t="s">
        <v>698</v>
      </c>
      <c r="F350" s="932" t="str">
        <f>IFERROR(VLOOKUP($B350,'⑨2.目標と成果（PR）'!$B$6:$K$85,6,FALSE),"")</f>
        <v/>
      </c>
      <c r="G350" s="932" t="str">
        <f>IFERROR(VLOOKUP($B350,'⑨2.目標と成果（PR）'!$B$6:$K$85,7,FALSE),"")</f>
        <v/>
      </c>
      <c r="H350" s="933" t="str">
        <f t="shared" si="18"/>
        <v/>
      </c>
      <c r="I350" s="338" t="str">
        <f>IFERROR(VLOOKUP($B350,'⑨2.目標と成果（PR）'!$B$6:$K$85,8,FALSE),"")</f>
        <v/>
      </c>
      <c r="J350" s="338" t="str">
        <f>IFERROR(VLOOKUP($B350,'⑨2.目標と成果（PR）'!$B$6:$K$85,9,FALSE),"")</f>
        <v/>
      </c>
      <c r="K350" s="933" t="str">
        <f t="shared" si="19"/>
        <v/>
      </c>
      <c r="L350" s="338" t="str">
        <f>IFERROR(VLOOKUP($B350,'⑨2.目標と成果（PR）'!$B$6:$K$85,10,FALSE),"")</f>
        <v/>
      </c>
      <c r="M350" s="338" t="str">
        <f>IFERROR(VLOOKUP($B350,'⑨2.目標と成果（PR）'!$B$6:$K$85,11,FALSE),"")</f>
        <v/>
      </c>
      <c r="N350" s="933" t="str">
        <f t="shared" si="20"/>
        <v/>
      </c>
      <c r="O350" s="921"/>
      <c r="P350" s="922"/>
      <c r="W350" s="545"/>
    </row>
    <row r="351" spans="1:25" ht="45" hidden="1" customHeight="1">
      <c r="B351" s="1019" t="s">
        <v>698</v>
      </c>
      <c r="C351" s="1020" t="str">
        <f>IFERROR(VLOOKUP($B351,'⑨2.目標と成果（PR）'!$B$6:$K$85,2,FALSE),"")</f>
        <v/>
      </c>
      <c r="D351" s="928" t="str">
        <f>IFERROR(VLOOKUP($B351,'⑨2.目標と成果（PR）'!$B$6:$K$85,3,FALSE),"")</f>
        <v/>
      </c>
      <c r="E351" s="928" t="s">
        <v>698</v>
      </c>
      <c r="F351" s="932" t="str">
        <f>IFERROR(VLOOKUP($B351,'⑨2.目標と成果（PR）'!$B$6:$K$85,6,FALSE),"")</f>
        <v/>
      </c>
      <c r="G351" s="932" t="str">
        <f>IFERROR(VLOOKUP($B351,'⑨2.目標と成果（PR）'!$B$6:$K$85,7,FALSE),"")</f>
        <v/>
      </c>
      <c r="H351" s="933" t="str">
        <f t="shared" si="18"/>
        <v/>
      </c>
      <c r="I351" s="338" t="str">
        <f>IFERROR(VLOOKUP($B351,'⑨2.目標と成果（PR）'!$B$6:$K$85,8,FALSE),"")</f>
        <v/>
      </c>
      <c r="J351" s="338" t="str">
        <f>IFERROR(VLOOKUP($B351,'⑨2.目標と成果（PR）'!$B$6:$K$85,9,FALSE),"")</f>
        <v/>
      </c>
      <c r="K351" s="933" t="str">
        <f t="shared" si="19"/>
        <v/>
      </c>
      <c r="L351" s="338" t="str">
        <f>IFERROR(VLOOKUP($B351,'⑨2.目標と成果（PR）'!$B$6:$K$85,10,FALSE),"")</f>
        <v/>
      </c>
      <c r="M351" s="338" t="str">
        <f>IFERROR(VLOOKUP($B351,'⑨2.目標と成果（PR）'!$B$6:$K$85,11,FALSE),"")</f>
        <v/>
      </c>
      <c r="N351" s="933" t="str">
        <f t="shared" si="20"/>
        <v/>
      </c>
      <c r="O351" s="921"/>
      <c r="P351" s="922"/>
      <c r="W351" s="545"/>
    </row>
    <row r="352" spans="1:25" ht="45" hidden="1" customHeight="1">
      <c r="B352" s="1019" t="s">
        <v>698</v>
      </c>
      <c r="C352" s="1020" t="str">
        <f>IFERROR(VLOOKUP($B352,'⑨2.目標と成果（PR）'!$B$6:$K$85,2,FALSE),"")</f>
        <v/>
      </c>
      <c r="D352" s="928" t="str">
        <f>IFERROR(VLOOKUP($B352,'⑨2.目標と成果（PR）'!$B$6:$K$85,3,FALSE),"")</f>
        <v/>
      </c>
      <c r="E352" s="928" t="s">
        <v>698</v>
      </c>
      <c r="F352" s="932" t="str">
        <f>IFERROR(VLOOKUP($B352,'⑨2.目標と成果（PR）'!$B$6:$K$85,6,FALSE),"")</f>
        <v/>
      </c>
      <c r="G352" s="932" t="str">
        <f>IFERROR(VLOOKUP($B352,'⑨2.目標と成果（PR）'!$B$6:$K$85,7,FALSE),"")</f>
        <v/>
      </c>
      <c r="H352" s="933" t="str">
        <f t="shared" si="18"/>
        <v/>
      </c>
      <c r="I352" s="338" t="str">
        <f>IFERROR(VLOOKUP($B352,'⑨2.目標と成果（PR）'!$B$6:$K$85,8,FALSE),"")</f>
        <v/>
      </c>
      <c r="J352" s="338" t="str">
        <f>IFERROR(VLOOKUP($B352,'⑨2.目標と成果（PR）'!$B$6:$K$85,9,FALSE),"")</f>
        <v/>
      </c>
      <c r="K352" s="933" t="str">
        <f t="shared" si="19"/>
        <v/>
      </c>
      <c r="L352" s="338" t="str">
        <f>IFERROR(VLOOKUP($B352,'⑨2.目標と成果（PR）'!$B$6:$K$85,10,FALSE),"")</f>
        <v/>
      </c>
      <c r="M352" s="338" t="str">
        <f>IFERROR(VLOOKUP($B352,'⑨2.目標と成果（PR）'!$B$6:$K$85,11,FALSE),"")</f>
        <v/>
      </c>
      <c r="N352" s="933" t="str">
        <f t="shared" si="20"/>
        <v/>
      </c>
      <c r="O352" s="921"/>
      <c r="P352" s="922"/>
      <c r="W352" s="545"/>
      <c r="Y352" s="322"/>
    </row>
    <row r="353" spans="2:23" ht="45" hidden="1" customHeight="1">
      <c r="B353" s="1019" t="s">
        <v>698</v>
      </c>
      <c r="C353" s="1020" t="str">
        <f>IFERROR(VLOOKUP($B353,'⑨2.目標と成果（PR）'!$B$6:$K$85,2,FALSE),"")</f>
        <v/>
      </c>
      <c r="D353" s="928" t="str">
        <f>IFERROR(VLOOKUP($B353,'⑨2.目標と成果（PR）'!$B$6:$K$85,3,FALSE),"")</f>
        <v/>
      </c>
      <c r="E353" s="928" t="s">
        <v>698</v>
      </c>
      <c r="F353" s="932" t="str">
        <f>IFERROR(VLOOKUP($B353,'⑨2.目標と成果（PR）'!$B$6:$K$85,6,FALSE),"")</f>
        <v/>
      </c>
      <c r="G353" s="932" t="str">
        <f>IFERROR(VLOOKUP($B353,'⑨2.目標と成果（PR）'!$B$6:$K$85,7,FALSE),"")</f>
        <v/>
      </c>
      <c r="H353" s="933" t="str">
        <f t="shared" si="18"/>
        <v/>
      </c>
      <c r="I353" s="338" t="str">
        <f>IFERROR(VLOOKUP($B353,'⑨2.目標と成果（PR）'!$B$6:$K$85,8,FALSE),"")</f>
        <v/>
      </c>
      <c r="J353" s="338" t="str">
        <f>IFERROR(VLOOKUP($B353,'⑨2.目標と成果（PR）'!$B$6:$K$85,9,FALSE),"")</f>
        <v/>
      </c>
      <c r="K353" s="933" t="str">
        <f t="shared" si="19"/>
        <v/>
      </c>
      <c r="L353" s="338" t="str">
        <f>IFERROR(VLOOKUP($B353,'⑨2.目標と成果（PR）'!$B$6:$K$85,10,FALSE),"")</f>
        <v/>
      </c>
      <c r="M353" s="338" t="str">
        <f>IFERROR(VLOOKUP($B353,'⑨2.目標と成果（PR）'!$B$6:$K$85,11,FALSE),"")</f>
        <v/>
      </c>
      <c r="N353" s="933" t="str">
        <f t="shared" si="20"/>
        <v/>
      </c>
      <c r="O353" s="921"/>
      <c r="P353" s="922"/>
      <c r="W353" s="545"/>
    </row>
    <row r="354" spans="2:23" ht="45" hidden="1" customHeight="1">
      <c r="B354" s="1019" t="s">
        <v>698</v>
      </c>
      <c r="C354" s="1020" t="str">
        <f>IFERROR(VLOOKUP($B354,'⑨2.目標と成果（PR）'!$B$6:$K$85,2,FALSE),"")</f>
        <v/>
      </c>
      <c r="D354" s="928" t="str">
        <f>IFERROR(VLOOKUP($B354,'⑨2.目標と成果（PR）'!$B$6:$K$85,3,FALSE),"")</f>
        <v/>
      </c>
      <c r="E354" s="928" t="s">
        <v>698</v>
      </c>
      <c r="F354" s="932" t="str">
        <f>IFERROR(VLOOKUP($B354,'⑨2.目標と成果（PR）'!$B$6:$K$85,6,FALSE),"")</f>
        <v/>
      </c>
      <c r="G354" s="932" t="str">
        <f>IFERROR(VLOOKUP($B354,'⑨2.目標と成果（PR）'!$B$6:$K$85,7,FALSE),"")</f>
        <v/>
      </c>
      <c r="H354" s="933" t="str">
        <f t="shared" si="18"/>
        <v/>
      </c>
      <c r="I354" s="338" t="str">
        <f>IFERROR(VLOOKUP($B354,'⑨2.目標と成果（PR）'!$B$6:$K$85,8,FALSE),"")</f>
        <v/>
      </c>
      <c r="J354" s="338" t="str">
        <f>IFERROR(VLOOKUP($B354,'⑨2.目標と成果（PR）'!$B$6:$K$85,9,FALSE),"")</f>
        <v/>
      </c>
      <c r="K354" s="933" t="str">
        <f t="shared" si="19"/>
        <v/>
      </c>
      <c r="L354" s="338" t="str">
        <f>IFERROR(VLOOKUP($B354,'⑨2.目標と成果（PR）'!$B$6:$K$85,10,FALSE),"")</f>
        <v/>
      </c>
      <c r="M354" s="338" t="str">
        <f>IFERROR(VLOOKUP($B354,'⑨2.目標と成果（PR）'!$B$6:$K$85,11,FALSE),"")</f>
        <v/>
      </c>
      <c r="N354" s="933" t="str">
        <f t="shared" si="20"/>
        <v/>
      </c>
      <c r="O354" s="921"/>
      <c r="P354" s="922"/>
      <c r="W354" s="545"/>
    </row>
    <row r="355" spans="2:23" ht="45" hidden="1" customHeight="1" thickBot="1">
      <c r="B355" s="1022" t="s">
        <v>698</v>
      </c>
      <c r="C355" s="1021" t="str">
        <f>IFERROR(VLOOKUP($B355,'⑨2.目標と成果（PR）'!$B$6:$K$85,2,FALSE),"")</f>
        <v/>
      </c>
      <c r="D355" s="934" t="str">
        <f>IFERROR(VLOOKUP($B355,'⑨2.目標と成果（PR）'!$B$6:$K$85,3,FALSE),"")</f>
        <v/>
      </c>
      <c r="E355" s="934" t="s">
        <v>698</v>
      </c>
      <c r="F355" s="935" t="str">
        <f>IFERROR(VLOOKUP($B355,'⑨2.目標と成果（PR）'!$B$6:$K$85,6,FALSE),"")</f>
        <v/>
      </c>
      <c r="G355" s="935" t="str">
        <f>IFERROR(VLOOKUP($B355,'⑨2.目標と成果（PR）'!$B$6:$K$85,7,FALSE),"")</f>
        <v/>
      </c>
      <c r="H355" s="936" t="str">
        <f t="shared" si="18"/>
        <v/>
      </c>
      <c r="I355" s="937" t="str">
        <f>IFERROR(VLOOKUP($B355,'⑨2.目標と成果（PR）'!$B$6:$K$85,8,FALSE),"")</f>
        <v/>
      </c>
      <c r="J355" s="937" t="str">
        <f>IFERROR(VLOOKUP($B355,'⑨2.目標と成果（PR）'!$B$6:$K$85,9,FALSE),"")</f>
        <v/>
      </c>
      <c r="K355" s="936" t="str">
        <f t="shared" si="19"/>
        <v/>
      </c>
      <c r="L355" s="937" t="str">
        <f>IFERROR(VLOOKUP($B355,'⑨2.目標と成果（PR）'!$B$6:$K$85,10,FALSE),"")</f>
        <v/>
      </c>
      <c r="M355" s="937" t="str">
        <f>IFERROR(VLOOKUP($B355,'⑨2.目標と成果（PR）'!$B$6:$K$85,11,FALSE),"")</f>
        <v/>
      </c>
      <c r="N355" s="936" t="str">
        <f t="shared" si="20"/>
        <v/>
      </c>
      <c r="O355" s="923"/>
      <c r="P355" s="924"/>
      <c r="W355" s="545"/>
    </row>
    <row r="356" spans="2:23" ht="45" hidden="1" customHeight="1">
      <c r="B356" s="1019" t="s">
        <v>698</v>
      </c>
      <c r="C356" s="1023" t="str">
        <f>IFERROR(VLOOKUP($B356,'⑨2.目標と成果（PR）'!$B$6:$K$85,2,FALSE),"")</f>
        <v/>
      </c>
      <c r="D356" s="938" t="str">
        <f>IFERROR(VLOOKUP($B356,'⑨2.目標と成果（PR）'!$B$6:$K$85,3,FALSE),"")</f>
        <v/>
      </c>
      <c r="E356" s="938" t="s">
        <v>698</v>
      </c>
      <c r="F356" s="929" t="str">
        <f>IFERROR(VLOOKUP($B356,'⑨2.目標と成果（PR）'!$B$6:$K$85,6,FALSE),"")</f>
        <v/>
      </c>
      <c r="G356" s="929" t="str">
        <f>IFERROR(VLOOKUP($B356,'⑨2.目標と成果（PR）'!$B$6:$K$85,7,FALSE),"")</f>
        <v/>
      </c>
      <c r="H356" s="930" t="str">
        <f t="shared" si="18"/>
        <v/>
      </c>
      <c r="I356" s="931" t="str">
        <f>IFERROR(VLOOKUP($B356,'⑨2.目標と成果（PR）'!$B$6:$K$85,8,FALSE),"")</f>
        <v/>
      </c>
      <c r="J356" s="931" t="str">
        <f>IFERROR(VLOOKUP($B356,'⑨2.目標と成果（PR）'!$B$6:$K$85,9,FALSE),"")</f>
        <v/>
      </c>
      <c r="K356" s="930" t="str">
        <f t="shared" si="19"/>
        <v/>
      </c>
      <c r="L356" s="931" t="str">
        <f>IFERROR(VLOOKUP($B356,'⑨2.目標と成果（PR）'!$B$6:$K$85,10,FALSE),"")</f>
        <v/>
      </c>
      <c r="M356" s="931" t="str">
        <f>IFERROR(VLOOKUP($B356,'⑨2.目標と成果（PR）'!$B$6:$K$85,11,FALSE),"")</f>
        <v/>
      </c>
      <c r="N356" s="930" t="str">
        <f t="shared" si="20"/>
        <v/>
      </c>
      <c r="O356" s="921"/>
      <c r="P356" s="922"/>
      <c r="W356" s="545"/>
    </row>
    <row r="357" spans="2:23" ht="45" hidden="1" customHeight="1">
      <c r="B357" s="1019" t="s">
        <v>698</v>
      </c>
      <c r="C357" s="1020" t="str">
        <f>IFERROR(VLOOKUP($B357,'⑨2.目標と成果（PR）'!$B$6:$K$85,2,FALSE),"")</f>
        <v/>
      </c>
      <c r="D357" s="928" t="str">
        <f>IFERROR(VLOOKUP($B357,'⑨2.目標と成果（PR）'!$B$6:$K$85,3,FALSE),"")</f>
        <v/>
      </c>
      <c r="E357" s="928" t="s">
        <v>698</v>
      </c>
      <c r="F357" s="932" t="str">
        <f>IFERROR(VLOOKUP($B357,'⑨2.目標と成果（PR）'!$B$6:$K$85,6,FALSE),"")</f>
        <v/>
      </c>
      <c r="G357" s="932" t="str">
        <f>IFERROR(VLOOKUP($B357,'⑨2.目標と成果（PR）'!$B$6:$K$85,7,FALSE),"")</f>
        <v/>
      </c>
      <c r="H357" s="933" t="str">
        <f t="shared" si="18"/>
        <v/>
      </c>
      <c r="I357" s="338" t="str">
        <f>IFERROR(VLOOKUP($B357,'⑨2.目標と成果（PR）'!$B$6:$K$85,8,FALSE),"")</f>
        <v/>
      </c>
      <c r="J357" s="338" t="str">
        <f>IFERROR(VLOOKUP($B357,'⑨2.目標と成果（PR）'!$B$6:$K$85,9,FALSE),"")</f>
        <v/>
      </c>
      <c r="K357" s="933" t="str">
        <f t="shared" si="19"/>
        <v/>
      </c>
      <c r="L357" s="338" t="str">
        <f>IFERROR(VLOOKUP($B357,'⑨2.目標と成果（PR）'!$B$6:$K$85,10,FALSE),"")</f>
        <v/>
      </c>
      <c r="M357" s="338" t="str">
        <f>IFERROR(VLOOKUP($B357,'⑨2.目標と成果（PR）'!$B$6:$K$85,11,FALSE),"")</f>
        <v/>
      </c>
      <c r="N357" s="933" t="str">
        <f t="shared" si="20"/>
        <v/>
      </c>
      <c r="O357" s="921"/>
      <c r="P357" s="922"/>
      <c r="W357" s="545"/>
    </row>
    <row r="358" spans="2:23" ht="45" hidden="1" customHeight="1">
      <c r="B358" s="1019" t="s">
        <v>698</v>
      </c>
      <c r="C358" s="1020" t="str">
        <f>IFERROR(VLOOKUP($B358,'⑨2.目標と成果（PR）'!$B$6:$K$85,2,FALSE),"")</f>
        <v/>
      </c>
      <c r="D358" s="928" t="str">
        <f>IFERROR(VLOOKUP($B358,'⑨2.目標と成果（PR）'!$B$6:$K$85,3,FALSE),"")</f>
        <v/>
      </c>
      <c r="E358" s="928" t="s">
        <v>698</v>
      </c>
      <c r="F358" s="932" t="str">
        <f>IFERROR(VLOOKUP($B358,'⑨2.目標と成果（PR）'!$B$6:$K$85,6,FALSE),"")</f>
        <v/>
      </c>
      <c r="G358" s="932" t="str">
        <f>IFERROR(VLOOKUP($B358,'⑨2.目標と成果（PR）'!$B$6:$K$85,7,FALSE),"")</f>
        <v/>
      </c>
      <c r="H358" s="933" t="str">
        <f t="shared" si="18"/>
        <v/>
      </c>
      <c r="I358" s="338" t="str">
        <f>IFERROR(VLOOKUP($B358,'⑨2.目標と成果（PR）'!$B$6:$K$85,8,FALSE),"")</f>
        <v/>
      </c>
      <c r="J358" s="338" t="str">
        <f>IFERROR(VLOOKUP($B358,'⑨2.目標と成果（PR）'!$B$6:$K$85,9,FALSE),"")</f>
        <v/>
      </c>
      <c r="K358" s="933" t="str">
        <f t="shared" si="19"/>
        <v/>
      </c>
      <c r="L358" s="338" t="str">
        <f>IFERROR(VLOOKUP($B358,'⑨2.目標と成果（PR）'!$B$6:$K$85,10,FALSE),"")</f>
        <v/>
      </c>
      <c r="M358" s="338" t="str">
        <f>IFERROR(VLOOKUP($B358,'⑨2.目標と成果（PR）'!$B$6:$K$85,11,FALSE),"")</f>
        <v/>
      </c>
      <c r="N358" s="933" t="str">
        <f t="shared" si="20"/>
        <v/>
      </c>
      <c r="O358" s="921"/>
      <c r="P358" s="922"/>
      <c r="W358" s="545"/>
    </row>
    <row r="359" spans="2:23" ht="45" hidden="1" customHeight="1">
      <c r="B359" s="1019" t="s">
        <v>698</v>
      </c>
      <c r="C359" s="1020" t="str">
        <f>IFERROR(VLOOKUP($B359,'⑨2.目標と成果（PR）'!$B$6:$K$85,2,FALSE),"")</f>
        <v/>
      </c>
      <c r="D359" s="928" t="str">
        <f>IFERROR(VLOOKUP($B359,'⑨2.目標と成果（PR）'!$B$6:$K$85,3,FALSE),"")</f>
        <v/>
      </c>
      <c r="E359" s="928" t="s">
        <v>698</v>
      </c>
      <c r="F359" s="932" t="str">
        <f>IFERROR(VLOOKUP($B359,'⑨2.目標と成果（PR）'!$B$6:$K$85,6,FALSE),"")</f>
        <v/>
      </c>
      <c r="G359" s="932" t="str">
        <f>IFERROR(VLOOKUP($B359,'⑨2.目標と成果（PR）'!$B$6:$K$85,7,FALSE),"")</f>
        <v/>
      </c>
      <c r="H359" s="933" t="str">
        <f t="shared" si="18"/>
        <v/>
      </c>
      <c r="I359" s="338" t="str">
        <f>IFERROR(VLOOKUP($B359,'⑨2.目標と成果（PR）'!$B$6:$K$85,8,FALSE),"")</f>
        <v/>
      </c>
      <c r="J359" s="338" t="str">
        <f>IFERROR(VLOOKUP($B359,'⑨2.目標と成果（PR）'!$B$6:$K$85,9,FALSE),"")</f>
        <v/>
      </c>
      <c r="K359" s="933" t="str">
        <f t="shared" si="19"/>
        <v/>
      </c>
      <c r="L359" s="338" t="str">
        <f>IFERROR(VLOOKUP($B359,'⑨2.目標と成果（PR）'!$B$6:$K$85,10,FALSE),"")</f>
        <v/>
      </c>
      <c r="M359" s="338" t="str">
        <f>IFERROR(VLOOKUP($B359,'⑨2.目標と成果（PR）'!$B$6:$K$85,11,FALSE),"")</f>
        <v/>
      </c>
      <c r="N359" s="933" t="str">
        <f t="shared" si="20"/>
        <v/>
      </c>
      <c r="O359" s="921"/>
      <c r="P359" s="922"/>
      <c r="W359" s="545"/>
    </row>
    <row r="360" spans="2:23" ht="45" hidden="1" customHeight="1">
      <c r="B360" s="1019" t="s">
        <v>698</v>
      </c>
      <c r="C360" s="1020" t="str">
        <f>IFERROR(VLOOKUP($B360,'⑨2.目標と成果（PR）'!$B$6:$K$85,2,FALSE),"")</f>
        <v/>
      </c>
      <c r="D360" s="928" t="str">
        <f>IFERROR(VLOOKUP($B360,'⑨2.目標と成果（PR）'!$B$6:$K$85,3,FALSE),"")</f>
        <v/>
      </c>
      <c r="E360" s="928" t="s">
        <v>698</v>
      </c>
      <c r="F360" s="932" t="str">
        <f>IFERROR(VLOOKUP($B360,'⑨2.目標と成果（PR）'!$B$6:$K$85,6,FALSE),"")</f>
        <v/>
      </c>
      <c r="G360" s="932" t="str">
        <f>IFERROR(VLOOKUP($B360,'⑨2.目標と成果（PR）'!$B$6:$K$85,7,FALSE),"")</f>
        <v/>
      </c>
      <c r="H360" s="933" t="str">
        <f t="shared" si="18"/>
        <v/>
      </c>
      <c r="I360" s="338" t="str">
        <f>IFERROR(VLOOKUP($B360,'⑨2.目標と成果（PR）'!$B$6:$K$85,8,FALSE),"")</f>
        <v/>
      </c>
      <c r="J360" s="338" t="str">
        <f>IFERROR(VLOOKUP($B360,'⑨2.目標と成果（PR）'!$B$6:$K$85,9,FALSE),"")</f>
        <v/>
      </c>
      <c r="K360" s="933" t="str">
        <f t="shared" si="19"/>
        <v/>
      </c>
      <c r="L360" s="338" t="str">
        <f>IFERROR(VLOOKUP($B360,'⑨2.目標と成果（PR）'!$B$6:$K$85,10,FALSE),"")</f>
        <v/>
      </c>
      <c r="M360" s="338" t="str">
        <f>IFERROR(VLOOKUP($B360,'⑨2.目標と成果（PR）'!$B$6:$K$85,11,FALSE),"")</f>
        <v/>
      </c>
      <c r="N360" s="933" t="str">
        <f t="shared" si="20"/>
        <v/>
      </c>
      <c r="O360" s="921"/>
      <c r="P360" s="922"/>
      <c r="W360" s="545"/>
    </row>
    <row r="361" spans="2:23" ht="45" hidden="1" customHeight="1">
      <c r="B361" s="1019" t="s">
        <v>698</v>
      </c>
      <c r="C361" s="1020" t="str">
        <f>IFERROR(VLOOKUP($B361,'⑨2.目標と成果（PR）'!$B$6:$K$85,2,FALSE),"")</f>
        <v/>
      </c>
      <c r="D361" s="928" t="str">
        <f>IFERROR(VLOOKUP($B361,'⑨2.目標と成果（PR）'!$B$6:$K$85,3,FALSE),"")</f>
        <v/>
      </c>
      <c r="E361" s="928" t="s">
        <v>698</v>
      </c>
      <c r="F361" s="932" t="str">
        <f>IFERROR(VLOOKUP($B361,'⑨2.目標と成果（PR）'!$B$6:$K$85,6,FALSE),"")</f>
        <v/>
      </c>
      <c r="G361" s="932" t="str">
        <f>IFERROR(VLOOKUP($B361,'⑨2.目標と成果（PR）'!$B$6:$K$85,7,FALSE),"")</f>
        <v/>
      </c>
      <c r="H361" s="933" t="str">
        <f t="shared" si="18"/>
        <v/>
      </c>
      <c r="I361" s="338" t="str">
        <f>IFERROR(VLOOKUP($B361,'⑨2.目標と成果（PR）'!$B$6:$K$85,8,FALSE),"")</f>
        <v/>
      </c>
      <c r="J361" s="338" t="str">
        <f>IFERROR(VLOOKUP($B361,'⑨2.目標と成果（PR）'!$B$6:$K$85,9,FALSE),"")</f>
        <v/>
      </c>
      <c r="K361" s="933" t="str">
        <f t="shared" si="19"/>
        <v/>
      </c>
      <c r="L361" s="338" t="str">
        <f>IFERROR(VLOOKUP($B361,'⑨2.目標と成果（PR）'!$B$6:$K$85,10,FALSE),"")</f>
        <v/>
      </c>
      <c r="M361" s="338" t="str">
        <f>IFERROR(VLOOKUP($B361,'⑨2.目標と成果（PR）'!$B$6:$K$85,11,FALSE),"")</f>
        <v/>
      </c>
      <c r="N361" s="933" t="str">
        <f t="shared" si="20"/>
        <v/>
      </c>
      <c r="O361" s="921"/>
      <c r="P361" s="922"/>
      <c r="W361" s="545"/>
    </row>
    <row r="362" spans="2:23" ht="45" hidden="1" customHeight="1">
      <c r="B362" s="1019" t="s">
        <v>698</v>
      </c>
      <c r="C362" s="1020" t="str">
        <f>IFERROR(VLOOKUP($B362,'⑨2.目標と成果（PR）'!$B$6:$K$85,2,FALSE),"")</f>
        <v/>
      </c>
      <c r="D362" s="928" t="str">
        <f>IFERROR(VLOOKUP($B362,'⑨2.目標と成果（PR）'!$B$6:$K$85,3,FALSE),"")</f>
        <v/>
      </c>
      <c r="E362" s="928" t="s">
        <v>698</v>
      </c>
      <c r="F362" s="932" t="str">
        <f>IFERROR(VLOOKUP($B362,'⑨2.目標と成果（PR）'!$B$6:$K$85,6,FALSE),"")</f>
        <v/>
      </c>
      <c r="G362" s="932" t="str">
        <f>IFERROR(VLOOKUP($B362,'⑨2.目標と成果（PR）'!$B$6:$K$85,7,FALSE),"")</f>
        <v/>
      </c>
      <c r="H362" s="933" t="str">
        <f t="shared" si="18"/>
        <v/>
      </c>
      <c r="I362" s="338" t="str">
        <f>IFERROR(VLOOKUP($B362,'⑨2.目標と成果（PR）'!$B$6:$K$85,8,FALSE),"")</f>
        <v/>
      </c>
      <c r="J362" s="338" t="str">
        <f>IFERROR(VLOOKUP($B362,'⑨2.目標と成果（PR）'!$B$6:$K$85,9,FALSE),"")</f>
        <v/>
      </c>
      <c r="K362" s="933" t="str">
        <f t="shared" si="19"/>
        <v/>
      </c>
      <c r="L362" s="338" t="str">
        <f>IFERROR(VLOOKUP($B362,'⑨2.目標と成果（PR）'!$B$6:$K$85,10,FALSE),"")</f>
        <v/>
      </c>
      <c r="M362" s="338" t="str">
        <f>IFERROR(VLOOKUP($B362,'⑨2.目標と成果（PR）'!$B$6:$K$85,11,FALSE),"")</f>
        <v/>
      </c>
      <c r="N362" s="933" t="str">
        <f t="shared" si="20"/>
        <v/>
      </c>
      <c r="O362" s="921"/>
      <c r="P362" s="922"/>
      <c r="W362" s="545"/>
    </row>
    <row r="363" spans="2:23" ht="45" hidden="1" customHeight="1">
      <c r="B363" s="1019" t="s">
        <v>698</v>
      </c>
      <c r="C363" s="1020" t="str">
        <f>IFERROR(VLOOKUP($B363,'⑨2.目標と成果（PR）'!$B$6:$K$85,2,FALSE),"")</f>
        <v/>
      </c>
      <c r="D363" s="928" t="str">
        <f>IFERROR(VLOOKUP($B363,'⑨2.目標と成果（PR）'!$B$6:$K$85,3,FALSE),"")</f>
        <v/>
      </c>
      <c r="E363" s="928" t="s">
        <v>698</v>
      </c>
      <c r="F363" s="932" t="str">
        <f>IFERROR(VLOOKUP($B363,'⑨2.目標と成果（PR）'!$B$6:$K$85,6,FALSE),"")</f>
        <v/>
      </c>
      <c r="G363" s="932" t="str">
        <f>IFERROR(VLOOKUP($B363,'⑨2.目標と成果（PR）'!$B$6:$K$85,7,FALSE),"")</f>
        <v/>
      </c>
      <c r="H363" s="933" t="str">
        <f t="shared" si="18"/>
        <v/>
      </c>
      <c r="I363" s="338" t="str">
        <f>IFERROR(VLOOKUP($B363,'⑨2.目標と成果（PR）'!$B$6:$K$85,8,FALSE),"")</f>
        <v/>
      </c>
      <c r="J363" s="338" t="str">
        <f>IFERROR(VLOOKUP($B363,'⑨2.目標と成果（PR）'!$B$6:$K$85,9,FALSE),"")</f>
        <v/>
      </c>
      <c r="K363" s="933" t="str">
        <f t="shared" si="19"/>
        <v/>
      </c>
      <c r="L363" s="338" t="str">
        <f>IFERROR(VLOOKUP($B363,'⑨2.目標と成果（PR）'!$B$6:$K$85,10,FALSE),"")</f>
        <v/>
      </c>
      <c r="M363" s="338" t="str">
        <f>IFERROR(VLOOKUP($B363,'⑨2.目標と成果（PR）'!$B$6:$K$85,11,FALSE),"")</f>
        <v/>
      </c>
      <c r="N363" s="933" t="str">
        <f t="shared" si="20"/>
        <v/>
      </c>
      <c r="O363" s="921"/>
      <c r="P363" s="922"/>
      <c r="W363" s="545"/>
    </row>
    <row r="364" spans="2:23" ht="45" hidden="1" customHeight="1">
      <c r="B364" s="1019" t="s">
        <v>698</v>
      </c>
      <c r="C364" s="1020" t="str">
        <f>IFERROR(VLOOKUP($B364,'⑨2.目標と成果（PR）'!$B$6:$K$85,2,FALSE),"")</f>
        <v/>
      </c>
      <c r="D364" s="928" t="str">
        <f>IFERROR(VLOOKUP($B364,'⑨2.目標と成果（PR）'!$B$6:$K$85,3,FALSE),"")</f>
        <v/>
      </c>
      <c r="E364" s="928" t="s">
        <v>698</v>
      </c>
      <c r="F364" s="932" t="str">
        <f>IFERROR(VLOOKUP($B364,'⑨2.目標と成果（PR）'!$B$6:$K$85,6,FALSE),"")</f>
        <v/>
      </c>
      <c r="G364" s="932" t="str">
        <f>IFERROR(VLOOKUP($B364,'⑨2.目標と成果（PR）'!$B$6:$K$85,7,FALSE),"")</f>
        <v/>
      </c>
      <c r="H364" s="933" t="str">
        <f t="shared" si="18"/>
        <v/>
      </c>
      <c r="I364" s="338" t="str">
        <f>IFERROR(VLOOKUP($B364,'⑨2.目標と成果（PR）'!$B$6:$K$85,8,FALSE),"")</f>
        <v/>
      </c>
      <c r="J364" s="338" t="str">
        <f>IFERROR(VLOOKUP($B364,'⑨2.目標と成果（PR）'!$B$6:$K$85,9,FALSE),"")</f>
        <v/>
      </c>
      <c r="K364" s="933" t="str">
        <f t="shared" si="19"/>
        <v/>
      </c>
      <c r="L364" s="338" t="str">
        <f>IFERROR(VLOOKUP($B364,'⑨2.目標と成果（PR）'!$B$6:$K$85,10,FALSE),"")</f>
        <v/>
      </c>
      <c r="M364" s="338" t="str">
        <f>IFERROR(VLOOKUP($B364,'⑨2.目標と成果（PR）'!$B$6:$K$85,11,FALSE),"")</f>
        <v/>
      </c>
      <c r="N364" s="933" t="str">
        <f t="shared" si="20"/>
        <v/>
      </c>
      <c r="O364" s="921"/>
      <c r="P364" s="922"/>
      <c r="W364" s="545"/>
    </row>
    <row r="365" spans="2:23" ht="45" hidden="1" customHeight="1" thickBot="1">
      <c r="B365" s="1022" t="s">
        <v>698</v>
      </c>
      <c r="C365" s="1021" t="str">
        <f>IFERROR(VLOOKUP($B365,'⑨2.目標と成果（PR）'!$B$6:$K$85,2,FALSE),"")</f>
        <v/>
      </c>
      <c r="D365" s="934" t="str">
        <f>IFERROR(VLOOKUP($B365,'⑨2.目標と成果（PR）'!$B$6:$K$85,3,FALSE),"")</f>
        <v/>
      </c>
      <c r="E365" s="934" t="s">
        <v>698</v>
      </c>
      <c r="F365" s="935" t="str">
        <f>IFERROR(VLOOKUP($B365,'⑨2.目標と成果（PR）'!$B$6:$K$85,6,FALSE),"")</f>
        <v/>
      </c>
      <c r="G365" s="935" t="str">
        <f>IFERROR(VLOOKUP($B365,'⑨2.目標と成果（PR）'!$B$6:$K$85,7,FALSE),"")</f>
        <v/>
      </c>
      <c r="H365" s="936" t="str">
        <f t="shared" si="18"/>
        <v/>
      </c>
      <c r="I365" s="937" t="str">
        <f>IFERROR(VLOOKUP($B365,'⑨2.目標と成果（PR）'!$B$6:$K$85,8,FALSE),"")</f>
        <v/>
      </c>
      <c r="J365" s="937" t="str">
        <f>IFERROR(VLOOKUP($B365,'⑨2.目標と成果（PR）'!$B$6:$K$85,9,FALSE),"")</f>
        <v/>
      </c>
      <c r="K365" s="936" t="str">
        <f t="shared" si="19"/>
        <v/>
      </c>
      <c r="L365" s="937" t="str">
        <f>IFERROR(VLOOKUP($B365,'⑨2.目標と成果（PR）'!$B$6:$K$85,10,FALSE),"")</f>
        <v/>
      </c>
      <c r="M365" s="937" t="str">
        <f>IFERROR(VLOOKUP($B365,'⑨2.目標と成果（PR）'!$B$6:$K$85,11,FALSE),"")</f>
        <v/>
      </c>
      <c r="N365" s="936" t="str">
        <f t="shared" si="20"/>
        <v/>
      </c>
      <c r="O365" s="923"/>
      <c r="P365" s="924"/>
      <c r="W365" s="545"/>
    </row>
    <row r="366" spans="2:23" ht="45" hidden="1" customHeight="1">
      <c r="B366" s="1019" t="s">
        <v>698</v>
      </c>
      <c r="C366" s="1020" t="str">
        <f>IFERROR(VLOOKUP($B366,'⑨2.目標と成果（PR）'!$B$6:$K$85,2,FALSE),"")</f>
        <v/>
      </c>
      <c r="D366" s="928" t="str">
        <f>IFERROR(VLOOKUP($B366,'⑨2.目標と成果（PR）'!$B$6:$K$85,3,FALSE),"")</f>
        <v/>
      </c>
      <c r="E366" s="928" t="s">
        <v>698</v>
      </c>
      <c r="F366" s="929" t="str">
        <f>IFERROR(VLOOKUP($B366,'⑨2.目標と成果（PR）'!$B$6:$K$85,6,FALSE),"")</f>
        <v/>
      </c>
      <c r="G366" s="929" t="str">
        <f>IFERROR(VLOOKUP($B366,'⑨2.目標と成果（PR）'!$B$6:$K$85,7,FALSE),"")</f>
        <v/>
      </c>
      <c r="H366" s="930" t="str">
        <f t="shared" si="18"/>
        <v/>
      </c>
      <c r="I366" s="931" t="str">
        <f>IFERROR(VLOOKUP($B366,'⑨2.目標と成果（PR）'!$B$6:$K$85,8,FALSE),"")</f>
        <v/>
      </c>
      <c r="J366" s="931" t="str">
        <f>IFERROR(VLOOKUP($B366,'⑨2.目標と成果（PR）'!$B$6:$K$85,9,FALSE),"")</f>
        <v/>
      </c>
      <c r="K366" s="930" t="str">
        <f t="shared" si="19"/>
        <v/>
      </c>
      <c r="L366" s="931" t="str">
        <f>IFERROR(VLOOKUP($B366,'⑨2.目標と成果（PR）'!$B$6:$K$85,10,FALSE),"")</f>
        <v/>
      </c>
      <c r="M366" s="931" t="str">
        <f>IFERROR(VLOOKUP($B366,'⑨2.目標と成果（PR）'!$B$6:$K$85,11,FALSE),"")</f>
        <v/>
      </c>
      <c r="N366" s="930" t="str">
        <f t="shared" si="20"/>
        <v/>
      </c>
      <c r="O366" s="921"/>
      <c r="P366" s="922"/>
      <c r="W366" s="545"/>
    </row>
    <row r="367" spans="2:23" ht="45" hidden="1" customHeight="1">
      <c r="B367" s="1019" t="s">
        <v>698</v>
      </c>
      <c r="C367" s="1020" t="str">
        <f>IFERROR(VLOOKUP($B367,'⑨2.目標と成果（PR）'!$B$6:$K$85,2,FALSE),"")</f>
        <v/>
      </c>
      <c r="D367" s="928" t="str">
        <f>IFERROR(VLOOKUP($B367,'⑨2.目標と成果（PR）'!$B$6:$K$85,3,FALSE),"")</f>
        <v/>
      </c>
      <c r="E367" s="928" t="s">
        <v>698</v>
      </c>
      <c r="F367" s="932" t="str">
        <f>IFERROR(VLOOKUP($B367,'⑨2.目標と成果（PR）'!$B$6:$K$85,6,FALSE),"")</f>
        <v/>
      </c>
      <c r="G367" s="932" t="str">
        <f>IFERROR(VLOOKUP($B367,'⑨2.目標と成果（PR）'!$B$6:$K$85,7,FALSE),"")</f>
        <v/>
      </c>
      <c r="H367" s="933" t="str">
        <f t="shared" si="18"/>
        <v/>
      </c>
      <c r="I367" s="338" t="str">
        <f>IFERROR(VLOOKUP($B367,'⑨2.目標と成果（PR）'!$B$6:$K$85,8,FALSE),"")</f>
        <v/>
      </c>
      <c r="J367" s="338" t="str">
        <f>IFERROR(VLOOKUP($B367,'⑨2.目標と成果（PR）'!$B$6:$K$85,9,FALSE),"")</f>
        <v/>
      </c>
      <c r="K367" s="933" t="str">
        <f t="shared" si="19"/>
        <v/>
      </c>
      <c r="L367" s="338" t="str">
        <f>IFERROR(VLOOKUP($B367,'⑨2.目標と成果（PR）'!$B$6:$K$85,10,FALSE),"")</f>
        <v/>
      </c>
      <c r="M367" s="338" t="str">
        <f>IFERROR(VLOOKUP($B367,'⑨2.目標と成果（PR）'!$B$6:$K$85,11,FALSE),"")</f>
        <v/>
      </c>
      <c r="N367" s="933" t="str">
        <f t="shared" si="20"/>
        <v/>
      </c>
      <c r="O367" s="921"/>
      <c r="P367" s="922"/>
      <c r="W367" s="545"/>
    </row>
    <row r="368" spans="2:23" ht="45" hidden="1" customHeight="1">
      <c r="B368" s="1019" t="s">
        <v>698</v>
      </c>
      <c r="C368" s="1020" t="str">
        <f>IFERROR(VLOOKUP($B368,'⑨2.目標と成果（PR）'!$B$6:$K$85,2,FALSE),"")</f>
        <v/>
      </c>
      <c r="D368" s="928" t="str">
        <f>IFERROR(VLOOKUP($B368,'⑨2.目標と成果（PR）'!$B$6:$K$85,3,FALSE),"")</f>
        <v/>
      </c>
      <c r="E368" s="928" t="s">
        <v>698</v>
      </c>
      <c r="F368" s="932" t="str">
        <f>IFERROR(VLOOKUP($B368,'⑨2.目標と成果（PR）'!$B$6:$K$85,6,FALSE),"")</f>
        <v/>
      </c>
      <c r="G368" s="932" t="str">
        <f>IFERROR(VLOOKUP($B368,'⑨2.目標と成果（PR）'!$B$6:$K$85,7,FALSE),"")</f>
        <v/>
      </c>
      <c r="H368" s="933" t="str">
        <f t="shared" si="18"/>
        <v/>
      </c>
      <c r="I368" s="338" t="str">
        <f>IFERROR(VLOOKUP($B368,'⑨2.目標と成果（PR）'!$B$6:$K$85,8,FALSE),"")</f>
        <v/>
      </c>
      <c r="J368" s="338" t="str">
        <f>IFERROR(VLOOKUP($B368,'⑨2.目標と成果（PR）'!$B$6:$K$85,9,FALSE),"")</f>
        <v/>
      </c>
      <c r="K368" s="933" t="str">
        <f t="shared" si="19"/>
        <v/>
      </c>
      <c r="L368" s="338" t="str">
        <f>IFERROR(VLOOKUP($B368,'⑨2.目標と成果（PR）'!$B$6:$K$85,10,FALSE),"")</f>
        <v/>
      </c>
      <c r="M368" s="338" t="str">
        <f>IFERROR(VLOOKUP($B368,'⑨2.目標と成果（PR）'!$B$6:$K$85,11,FALSE),"")</f>
        <v/>
      </c>
      <c r="N368" s="933" t="str">
        <f t="shared" si="20"/>
        <v/>
      </c>
      <c r="O368" s="921"/>
      <c r="P368" s="922"/>
      <c r="W368" s="545"/>
    </row>
    <row r="369" spans="2:23" ht="45" hidden="1" customHeight="1">
      <c r="B369" s="1019" t="s">
        <v>698</v>
      </c>
      <c r="C369" s="1020" t="str">
        <f>IFERROR(VLOOKUP($B369,'⑨2.目標と成果（PR）'!$B$6:$K$85,2,FALSE),"")</f>
        <v/>
      </c>
      <c r="D369" s="928" t="str">
        <f>IFERROR(VLOOKUP($B369,'⑨2.目標と成果（PR）'!$B$6:$K$85,3,FALSE),"")</f>
        <v/>
      </c>
      <c r="E369" s="928" t="s">
        <v>698</v>
      </c>
      <c r="F369" s="932" t="str">
        <f>IFERROR(VLOOKUP($B369,'⑨2.目標と成果（PR）'!$B$6:$K$85,6,FALSE),"")</f>
        <v/>
      </c>
      <c r="G369" s="932" t="str">
        <f>IFERROR(VLOOKUP($B369,'⑨2.目標と成果（PR）'!$B$6:$K$85,7,FALSE),"")</f>
        <v/>
      </c>
      <c r="H369" s="933" t="str">
        <f t="shared" si="18"/>
        <v/>
      </c>
      <c r="I369" s="338" t="str">
        <f>IFERROR(VLOOKUP($B369,'⑨2.目標と成果（PR）'!$B$6:$K$85,8,FALSE),"")</f>
        <v/>
      </c>
      <c r="J369" s="338" t="str">
        <f>IFERROR(VLOOKUP($B369,'⑨2.目標と成果（PR）'!$B$6:$K$85,9,FALSE),"")</f>
        <v/>
      </c>
      <c r="K369" s="933" t="str">
        <f t="shared" si="19"/>
        <v/>
      </c>
      <c r="L369" s="338" t="str">
        <f>IFERROR(VLOOKUP($B369,'⑨2.目標と成果（PR）'!$B$6:$K$85,10,FALSE),"")</f>
        <v/>
      </c>
      <c r="M369" s="338" t="str">
        <f>IFERROR(VLOOKUP($B369,'⑨2.目標と成果（PR）'!$B$6:$K$85,11,FALSE),"")</f>
        <v/>
      </c>
      <c r="N369" s="933" t="str">
        <f t="shared" si="20"/>
        <v/>
      </c>
      <c r="O369" s="921"/>
      <c r="P369" s="922"/>
      <c r="W369" s="545"/>
    </row>
    <row r="370" spans="2:23" ht="45" hidden="1" customHeight="1">
      <c r="B370" s="1019" t="s">
        <v>698</v>
      </c>
      <c r="C370" s="1020" t="str">
        <f>IFERROR(VLOOKUP($B370,'⑨2.目標と成果（PR）'!$B$6:$K$85,2,FALSE),"")</f>
        <v/>
      </c>
      <c r="D370" s="928" t="str">
        <f>IFERROR(VLOOKUP($B370,'⑨2.目標と成果（PR）'!$B$6:$K$85,3,FALSE),"")</f>
        <v/>
      </c>
      <c r="E370" s="928" t="s">
        <v>698</v>
      </c>
      <c r="F370" s="932" t="str">
        <f>IFERROR(VLOOKUP($B370,'⑨2.目標と成果（PR）'!$B$6:$K$85,6,FALSE),"")</f>
        <v/>
      </c>
      <c r="G370" s="932" t="str">
        <f>IFERROR(VLOOKUP($B370,'⑨2.目標と成果（PR）'!$B$6:$K$85,7,FALSE),"")</f>
        <v/>
      </c>
      <c r="H370" s="933" t="str">
        <f t="shared" si="18"/>
        <v/>
      </c>
      <c r="I370" s="338" t="str">
        <f>IFERROR(VLOOKUP($B370,'⑨2.目標と成果（PR）'!$B$6:$K$85,8,FALSE),"")</f>
        <v/>
      </c>
      <c r="J370" s="338" t="str">
        <f>IFERROR(VLOOKUP($B370,'⑨2.目標と成果（PR）'!$B$6:$K$85,9,FALSE),"")</f>
        <v/>
      </c>
      <c r="K370" s="933" t="str">
        <f t="shared" si="19"/>
        <v/>
      </c>
      <c r="L370" s="338" t="str">
        <f>IFERROR(VLOOKUP($B370,'⑨2.目標と成果（PR）'!$B$6:$K$85,10,FALSE),"")</f>
        <v/>
      </c>
      <c r="M370" s="338" t="str">
        <f>IFERROR(VLOOKUP($B370,'⑨2.目標と成果（PR）'!$B$6:$K$85,11,FALSE),"")</f>
        <v/>
      </c>
      <c r="N370" s="933" t="str">
        <f t="shared" si="20"/>
        <v/>
      </c>
      <c r="O370" s="921"/>
      <c r="P370" s="922"/>
      <c r="W370" s="545"/>
    </row>
    <row r="371" spans="2:23" ht="45" hidden="1" customHeight="1">
      <c r="B371" s="1019" t="s">
        <v>698</v>
      </c>
      <c r="C371" s="1020" t="str">
        <f>IFERROR(VLOOKUP($B371,'⑨2.目標と成果（PR）'!$B$6:$K$85,2,FALSE),"")</f>
        <v/>
      </c>
      <c r="D371" s="928" t="str">
        <f>IFERROR(VLOOKUP($B371,'⑨2.目標と成果（PR）'!$B$6:$K$85,3,FALSE),"")</f>
        <v/>
      </c>
      <c r="E371" s="928" t="s">
        <v>698</v>
      </c>
      <c r="F371" s="932" t="str">
        <f>IFERROR(VLOOKUP($B371,'⑨2.目標と成果（PR）'!$B$6:$K$85,6,FALSE),"")</f>
        <v/>
      </c>
      <c r="G371" s="932" t="str">
        <f>IFERROR(VLOOKUP($B371,'⑨2.目標と成果（PR）'!$B$6:$K$85,7,FALSE),"")</f>
        <v/>
      </c>
      <c r="H371" s="933" t="str">
        <f t="shared" si="18"/>
        <v/>
      </c>
      <c r="I371" s="338" t="str">
        <f>IFERROR(VLOOKUP($B371,'⑨2.目標と成果（PR）'!$B$6:$K$85,8,FALSE),"")</f>
        <v/>
      </c>
      <c r="J371" s="338" t="str">
        <f>IFERROR(VLOOKUP($B371,'⑨2.目標と成果（PR）'!$B$6:$K$85,9,FALSE),"")</f>
        <v/>
      </c>
      <c r="K371" s="933" t="str">
        <f t="shared" si="19"/>
        <v/>
      </c>
      <c r="L371" s="338" t="str">
        <f>IFERROR(VLOOKUP($B371,'⑨2.目標と成果（PR）'!$B$6:$K$85,10,FALSE),"")</f>
        <v/>
      </c>
      <c r="M371" s="338" t="str">
        <f>IFERROR(VLOOKUP($B371,'⑨2.目標と成果（PR）'!$B$6:$K$85,11,FALSE),"")</f>
        <v/>
      </c>
      <c r="N371" s="933" t="str">
        <f t="shared" si="20"/>
        <v/>
      </c>
      <c r="O371" s="921"/>
      <c r="P371" s="922"/>
      <c r="W371" s="545"/>
    </row>
    <row r="372" spans="2:23" ht="45" hidden="1" customHeight="1">
      <c r="B372" s="1019" t="s">
        <v>698</v>
      </c>
      <c r="C372" s="1020" t="str">
        <f>IFERROR(VLOOKUP($B372,'⑨2.目標と成果（PR）'!$B$6:$K$85,2,FALSE),"")</f>
        <v/>
      </c>
      <c r="D372" s="928" t="str">
        <f>IFERROR(VLOOKUP($B372,'⑨2.目標と成果（PR）'!$B$6:$K$85,3,FALSE),"")</f>
        <v/>
      </c>
      <c r="E372" s="928" t="s">
        <v>698</v>
      </c>
      <c r="F372" s="932" t="str">
        <f>IFERROR(VLOOKUP($B372,'⑨2.目標と成果（PR）'!$B$6:$K$85,6,FALSE),"")</f>
        <v/>
      </c>
      <c r="G372" s="932" t="str">
        <f>IFERROR(VLOOKUP($B372,'⑨2.目標と成果（PR）'!$B$6:$K$85,7,FALSE),"")</f>
        <v/>
      </c>
      <c r="H372" s="933" t="str">
        <f t="shared" si="18"/>
        <v/>
      </c>
      <c r="I372" s="338" t="str">
        <f>IFERROR(VLOOKUP($B372,'⑨2.目標と成果（PR）'!$B$6:$K$85,8,FALSE),"")</f>
        <v/>
      </c>
      <c r="J372" s="338" t="str">
        <f>IFERROR(VLOOKUP($B372,'⑨2.目標と成果（PR）'!$B$6:$K$85,9,FALSE),"")</f>
        <v/>
      </c>
      <c r="K372" s="933" t="str">
        <f t="shared" si="19"/>
        <v/>
      </c>
      <c r="L372" s="338" t="str">
        <f>IFERROR(VLOOKUP($B372,'⑨2.目標と成果（PR）'!$B$6:$K$85,10,FALSE),"")</f>
        <v/>
      </c>
      <c r="M372" s="338" t="str">
        <f>IFERROR(VLOOKUP($B372,'⑨2.目標と成果（PR）'!$B$6:$K$85,11,FALSE),"")</f>
        <v/>
      </c>
      <c r="N372" s="933" t="str">
        <f t="shared" si="20"/>
        <v/>
      </c>
      <c r="O372" s="921"/>
      <c r="P372" s="922"/>
      <c r="W372" s="545"/>
    </row>
    <row r="373" spans="2:23" ht="45" hidden="1" customHeight="1">
      <c r="B373" s="1019" t="s">
        <v>698</v>
      </c>
      <c r="C373" s="1020" t="str">
        <f>IFERROR(VLOOKUP($B373,'⑨2.目標と成果（PR）'!$B$6:$K$85,2,FALSE),"")</f>
        <v/>
      </c>
      <c r="D373" s="928" t="str">
        <f>IFERROR(VLOOKUP($B373,'⑨2.目標と成果（PR）'!$B$6:$K$85,3,FALSE),"")</f>
        <v/>
      </c>
      <c r="E373" s="928" t="s">
        <v>698</v>
      </c>
      <c r="F373" s="932" t="str">
        <f>IFERROR(VLOOKUP($B373,'⑨2.目標と成果（PR）'!$B$6:$K$85,6,FALSE),"")</f>
        <v/>
      </c>
      <c r="G373" s="932" t="str">
        <f>IFERROR(VLOOKUP($B373,'⑨2.目標と成果（PR）'!$B$6:$K$85,7,FALSE),"")</f>
        <v/>
      </c>
      <c r="H373" s="933" t="str">
        <f t="shared" si="18"/>
        <v/>
      </c>
      <c r="I373" s="338" t="str">
        <f>IFERROR(VLOOKUP($B373,'⑨2.目標と成果（PR）'!$B$6:$K$85,8,FALSE),"")</f>
        <v/>
      </c>
      <c r="J373" s="338" t="str">
        <f>IFERROR(VLOOKUP($B373,'⑨2.目標と成果（PR）'!$B$6:$K$85,9,FALSE),"")</f>
        <v/>
      </c>
      <c r="K373" s="933" t="str">
        <f t="shared" si="19"/>
        <v/>
      </c>
      <c r="L373" s="338" t="str">
        <f>IFERROR(VLOOKUP($B373,'⑨2.目標と成果（PR）'!$B$6:$K$85,10,FALSE),"")</f>
        <v/>
      </c>
      <c r="M373" s="338" t="str">
        <f>IFERROR(VLOOKUP($B373,'⑨2.目標と成果（PR）'!$B$6:$K$85,11,FALSE),"")</f>
        <v/>
      </c>
      <c r="N373" s="933" t="str">
        <f t="shared" si="20"/>
        <v/>
      </c>
      <c r="O373" s="921"/>
      <c r="P373" s="922"/>
      <c r="W373" s="545"/>
    </row>
    <row r="374" spans="2:23" ht="45" hidden="1" customHeight="1">
      <c r="B374" s="1019" t="s">
        <v>698</v>
      </c>
      <c r="C374" s="1020" t="str">
        <f>IFERROR(VLOOKUP($B374,'⑨2.目標と成果（PR）'!$B$6:$K$85,2,FALSE),"")</f>
        <v/>
      </c>
      <c r="D374" s="928" t="str">
        <f>IFERROR(VLOOKUP($B374,'⑨2.目標と成果（PR）'!$B$6:$K$85,3,FALSE),"")</f>
        <v/>
      </c>
      <c r="E374" s="928" t="s">
        <v>698</v>
      </c>
      <c r="F374" s="932" t="str">
        <f>IFERROR(VLOOKUP($B374,'⑨2.目標と成果（PR）'!$B$6:$K$85,6,FALSE),"")</f>
        <v/>
      </c>
      <c r="G374" s="932" t="str">
        <f>IFERROR(VLOOKUP($B374,'⑨2.目標と成果（PR）'!$B$6:$K$85,7,FALSE),"")</f>
        <v/>
      </c>
      <c r="H374" s="933" t="str">
        <f t="shared" si="18"/>
        <v/>
      </c>
      <c r="I374" s="338" t="str">
        <f>IFERROR(VLOOKUP($B374,'⑨2.目標と成果（PR）'!$B$6:$K$85,8,FALSE),"")</f>
        <v/>
      </c>
      <c r="J374" s="338" t="str">
        <f>IFERROR(VLOOKUP($B374,'⑨2.目標と成果（PR）'!$B$6:$K$85,9,FALSE),"")</f>
        <v/>
      </c>
      <c r="K374" s="933" t="str">
        <f t="shared" si="19"/>
        <v/>
      </c>
      <c r="L374" s="338" t="str">
        <f>IFERROR(VLOOKUP($B374,'⑨2.目標と成果（PR）'!$B$6:$K$85,10,FALSE),"")</f>
        <v/>
      </c>
      <c r="M374" s="338" t="str">
        <f>IFERROR(VLOOKUP($B374,'⑨2.目標と成果（PR）'!$B$6:$K$85,11,FALSE),"")</f>
        <v/>
      </c>
      <c r="N374" s="933" t="str">
        <f t="shared" si="20"/>
        <v/>
      </c>
      <c r="O374" s="921"/>
      <c r="P374" s="922"/>
      <c r="W374" s="545"/>
    </row>
    <row r="375" spans="2:23" ht="45" hidden="1" customHeight="1" thickBot="1">
      <c r="B375" s="1022" t="s">
        <v>698</v>
      </c>
      <c r="C375" s="1021" t="str">
        <f>IFERROR(VLOOKUP($B375,'⑨2.目標と成果（PR）'!$B$6:$K$85,2,FALSE),"")</f>
        <v/>
      </c>
      <c r="D375" s="934" t="str">
        <f>IFERROR(VLOOKUP($B375,'⑨2.目標と成果（PR）'!$B$6:$K$85,3,FALSE),"")</f>
        <v/>
      </c>
      <c r="E375" s="934" t="s">
        <v>698</v>
      </c>
      <c r="F375" s="935" t="str">
        <f>IFERROR(VLOOKUP($B375,'⑨2.目標と成果（PR）'!$B$6:$K$85,6,FALSE),"")</f>
        <v/>
      </c>
      <c r="G375" s="935" t="str">
        <f>IFERROR(VLOOKUP($B375,'⑨2.目標と成果（PR）'!$B$6:$K$85,7,FALSE),"")</f>
        <v/>
      </c>
      <c r="H375" s="936" t="str">
        <f t="shared" si="18"/>
        <v/>
      </c>
      <c r="I375" s="937" t="str">
        <f>IFERROR(VLOOKUP($B375,'⑨2.目標と成果（PR）'!$B$6:$K$85,8,FALSE),"")</f>
        <v/>
      </c>
      <c r="J375" s="937" t="str">
        <f>IFERROR(VLOOKUP($B375,'⑨2.目標と成果（PR）'!$B$6:$K$85,9,FALSE),"")</f>
        <v/>
      </c>
      <c r="K375" s="936" t="str">
        <f t="shared" si="19"/>
        <v/>
      </c>
      <c r="L375" s="937" t="str">
        <f>IFERROR(VLOOKUP($B375,'⑨2.目標と成果（PR）'!$B$6:$K$85,10,FALSE),"")</f>
        <v/>
      </c>
      <c r="M375" s="937" t="str">
        <f>IFERROR(VLOOKUP($B375,'⑨2.目標と成果（PR）'!$B$6:$K$85,11,FALSE),"")</f>
        <v/>
      </c>
      <c r="N375" s="936" t="str">
        <f t="shared" si="20"/>
        <v/>
      </c>
      <c r="O375" s="923"/>
      <c r="P375" s="924"/>
      <c r="W375" s="545"/>
    </row>
    <row r="376" spans="2:23" ht="45" hidden="1" customHeight="1">
      <c r="B376" s="1019" t="s">
        <v>698</v>
      </c>
      <c r="C376" s="1023" t="str">
        <f>IFERROR(VLOOKUP($B376,'⑨2.目標と成果（PR）'!$B$6:$K$85,2,FALSE),"")</f>
        <v/>
      </c>
      <c r="D376" s="938" t="str">
        <f>IFERROR(VLOOKUP($B376,'⑨2.目標と成果（PR）'!$B$6:$K$85,3,FALSE),"")</f>
        <v/>
      </c>
      <c r="E376" s="938" t="s">
        <v>698</v>
      </c>
      <c r="F376" s="929" t="str">
        <f>IFERROR(VLOOKUP($B376,'⑨2.目標と成果（PR）'!$B$6:$K$85,6,FALSE),"")</f>
        <v/>
      </c>
      <c r="G376" s="929" t="str">
        <f>IFERROR(VLOOKUP($B376,'⑨2.目標と成果（PR）'!$B$6:$K$85,7,FALSE),"")</f>
        <v/>
      </c>
      <c r="H376" s="930" t="str">
        <f t="shared" si="18"/>
        <v/>
      </c>
      <c r="I376" s="931" t="str">
        <f>IFERROR(VLOOKUP($B376,'⑨2.目標と成果（PR）'!$B$6:$K$85,8,FALSE),"")</f>
        <v/>
      </c>
      <c r="J376" s="931" t="str">
        <f>IFERROR(VLOOKUP($B376,'⑨2.目標と成果（PR）'!$B$6:$K$85,9,FALSE),"")</f>
        <v/>
      </c>
      <c r="K376" s="930" t="str">
        <f t="shared" si="19"/>
        <v/>
      </c>
      <c r="L376" s="931" t="str">
        <f>IFERROR(VLOOKUP($B376,'⑨2.目標と成果（PR）'!$B$6:$K$85,10,FALSE),"")</f>
        <v/>
      </c>
      <c r="M376" s="931" t="str">
        <f>IFERROR(VLOOKUP($B376,'⑨2.目標と成果（PR）'!$B$6:$K$85,11,FALSE),"")</f>
        <v/>
      </c>
      <c r="N376" s="930" t="str">
        <f t="shared" si="20"/>
        <v/>
      </c>
      <c r="O376" s="921"/>
      <c r="P376" s="922"/>
      <c r="W376" s="545"/>
    </row>
    <row r="377" spans="2:23" ht="45" hidden="1" customHeight="1">
      <c r="B377" s="1019" t="s">
        <v>698</v>
      </c>
      <c r="C377" s="1020" t="str">
        <f>IFERROR(VLOOKUP($B377,'⑨2.目標と成果（PR）'!$B$6:$K$85,2,FALSE),"")</f>
        <v/>
      </c>
      <c r="D377" s="928" t="str">
        <f>IFERROR(VLOOKUP($B377,'⑨2.目標と成果（PR）'!$B$6:$K$85,3,FALSE),"")</f>
        <v/>
      </c>
      <c r="E377" s="928" t="s">
        <v>698</v>
      </c>
      <c r="F377" s="932" t="str">
        <f>IFERROR(VLOOKUP($B377,'⑨2.目標と成果（PR）'!$B$6:$K$85,6,FALSE),"")</f>
        <v/>
      </c>
      <c r="G377" s="932" t="str">
        <f>IFERROR(VLOOKUP($B377,'⑨2.目標と成果（PR）'!$B$6:$K$85,7,FALSE),"")</f>
        <v/>
      </c>
      <c r="H377" s="933" t="str">
        <f t="shared" si="18"/>
        <v/>
      </c>
      <c r="I377" s="338" t="str">
        <f>IFERROR(VLOOKUP($B377,'⑨2.目標と成果（PR）'!$B$6:$K$85,8,FALSE),"")</f>
        <v/>
      </c>
      <c r="J377" s="338" t="str">
        <f>IFERROR(VLOOKUP($B377,'⑨2.目標と成果（PR）'!$B$6:$K$85,9,FALSE),"")</f>
        <v/>
      </c>
      <c r="K377" s="933" t="str">
        <f t="shared" si="19"/>
        <v/>
      </c>
      <c r="L377" s="338" t="str">
        <f>IFERROR(VLOOKUP($B377,'⑨2.目標と成果（PR）'!$B$6:$K$85,10,FALSE),"")</f>
        <v/>
      </c>
      <c r="M377" s="338" t="str">
        <f>IFERROR(VLOOKUP($B377,'⑨2.目標と成果（PR）'!$B$6:$K$85,11,FALSE),"")</f>
        <v/>
      </c>
      <c r="N377" s="933" t="str">
        <f t="shared" si="20"/>
        <v/>
      </c>
      <c r="O377" s="921"/>
      <c r="P377" s="922"/>
      <c r="W377" s="545"/>
    </row>
    <row r="378" spans="2:23" ht="45" hidden="1" customHeight="1">
      <c r="B378" s="1019" t="s">
        <v>698</v>
      </c>
      <c r="C378" s="1020" t="str">
        <f>IFERROR(VLOOKUP($B378,'⑨2.目標と成果（PR）'!$B$6:$K$85,2,FALSE),"")</f>
        <v/>
      </c>
      <c r="D378" s="928" t="str">
        <f>IFERROR(VLOOKUP($B378,'⑨2.目標と成果（PR）'!$B$6:$K$85,3,FALSE),"")</f>
        <v/>
      </c>
      <c r="E378" s="928" t="s">
        <v>698</v>
      </c>
      <c r="F378" s="932" t="str">
        <f>IFERROR(VLOOKUP($B378,'⑨2.目標と成果（PR）'!$B$6:$K$85,6,FALSE),"")</f>
        <v/>
      </c>
      <c r="G378" s="932" t="str">
        <f>IFERROR(VLOOKUP($B378,'⑨2.目標と成果（PR）'!$B$6:$K$85,7,FALSE),"")</f>
        <v/>
      </c>
      <c r="H378" s="933" t="str">
        <f t="shared" si="18"/>
        <v/>
      </c>
      <c r="I378" s="338" t="str">
        <f>IFERROR(VLOOKUP($B378,'⑨2.目標と成果（PR）'!$B$6:$K$85,8,FALSE),"")</f>
        <v/>
      </c>
      <c r="J378" s="338" t="str">
        <f>IFERROR(VLOOKUP($B378,'⑨2.目標と成果（PR）'!$B$6:$K$85,9,FALSE),"")</f>
        <v/>
      </c>
      <c r="K378" s="933" t="str">
        <f t="shared" si="19"/>
        <v/>
      </c>
      <c r="L378" s="338" t="str">
        <f>IFERROR(VLOOKUP($B378,'⑨2.目標と成果（PR）'!$B$6:$K$85,10,FALSE),"")</f>
        <v/>
      </c>
      <c r="M378" s="338" t="str">
        <f>IFERROR(VLOOKUP($B378,'⑨2.目標と成果（PR）'!$B$6:$K$85,11,FALSE),"")</f>
        <v/>
      </c>
      <c r="N378" s="933" t="str">
        <f t="shared" si="20"/>
        <v/>
      </c>
      <c r="O378" s="921"/>
      <c r="P378" s="922"/>
      <c r="W378" s="545"/>
    </row>
    <row r="379" spans="2:23" ht="45" hidden="1" customHeight="1">
      <c r="B379" s="1019" t="s">
        <v>698</v>
      </c>
      <c r="C379" s="1020" t="str">
        <f>IFERROR(VLOOKUP($B379,'⑨2.目標と成果（PR）'!$B$6:$K$85,2,FALSE),"")</f>
        <v/>
      </c>
      <c r="D379" s="928" t="str">
        <f>IFERROR(VLOOKUP($B379,'⑨2.目標と成果（PR）'!$B$6:$K$85,3,FALSE),"")</f>
        <v/>
      </c>
      <c r="E379" s="928" t="s">
        <v>698</v>
      </c>
      <c r="F379" s="932" t="str">
        <f>IFERROR(VLOOKUP($B379,'⑨2.目標と成果（PR）'!$B$6:$K$85,6,FALSE),"")</f>
        <v/>
      </c>
      <c r="G379" s="932" t="str">
        <f>IFERROR(VLOOKUP($B379,'⑨2.目標と成果（PR）'!$B$6:$K$85,7,FALSE),"")</f>
        <v/>
      </c>
      <c r="H379" s="933" t="str">
        <f t="shared" si="18"/>
        <v/>
      </c>
      <c r="I379" s="338" t="str">
        <f>IFERROR(VLOOKUP($B379,'⑨2.目標と成果（PR）'!$B$6:$K$85,8,FALSE),"")</f>
        <v/>
      </c>
      <c r="J379" s="338" t="str">
        <f>IFERROR(VLOOKUP($B379,'⑨2.目標と成果（PR）'!$B$6:$K$85,9,FALSE),"")</f>
        <v/>
      </c>
      <c r="K379" s="933" t="str">
        <f t="shared" si="19"/>
        <v/>
      </c>
      <c r="L379" s="338" t="str">
        <f>IFERROR(VLOOKUP($B379,'⑨2.目標と成果（PR）'!$B$6:$K$85,10,FALSE),"")</f>
        <v/>
      </c>
      <c r="M379" s="338" t="str">
        <f>IFERROR(VLOOKUP($B379,'⑨2.目標と成果（PR）'!$B$6:$K$85,11,FALSE),"")</f>
        <v/>
      </c>
      <c r="N379" s="933" t="str">
        <f t="shared" si="20"/>
        <v/>
      </c>
      <c r="O379" s="921"/>
      <c r="P379" s="922"/>
      <c r="W379" s="545"/>
    </row>
    <row r="380" spans="2:23" ht="45" hidden="1" customHeight="1">
      <c r="B380" s="1019" t="s">
        <v>698</v>
      </c>
      <c r="C380" s="1020" t="str">
        <f>IFERROR(VLOOKUP($B380,'⑨2.目標と成果（PR）'!$B$6:$K$85,2,FALSE),"")</f>
        <v/>
      </c>
      <c r="D380" s="928" t="str">
        <f>IFERROR(VLOOKUP($B380,'⑨2.目標と成果（PR）'!$B$6:$K$85,3,FALSE),"")</f>
        <v/>
      </c>
      <c r="E380" s="928" t="s">
        <v>698</v>
      </c>
      <c r="F380" s="932" t="str">
        <f>IFERROR(VLOOKUP($B380,'⑨2.目標と成果（PR）'!$B$6:$K$85,6,FALSE),"")</f>
        <v/>
      </c>
      <c r="G380" s="932" t="str">
        <f>IFERROR(VLOOKUP($B380,'⑨2.目標と成果（PR）'!$B$6:$K$85,7,FALSE),"")</f>
        <v/>
      </c>
      <c r="H380" s="933" t="str">
        <f t="shared" si="18"/>
        <v/>
      </c>
      <c r="I380" s="338" t="str">
        <f>IFERROR(VLOOKUP($B380,'⑨2.目標と成果（PR）'!$B$6:$K$85,8,FALSE),"")</f>
        <v/>
      </c>
      <c r="J380" s="338" t="str">
        <f>IFERROR(VLOOKUP($B380,'⑨2.目標と成果（PR）'!$B$6:$K$85,9,FALSE),"")</f>
        <v/>
      </c>
      <c r="K380" s="933" t="str">
        <f t="shared" si="19"/>
        <v/>
      </c>
      <c r="L380" s="338" t="str">
        <f>IFERROR(VLOOKUP($B380,'⑨2.目標と成果（PR）'!$B$6:$K$85,10,FALSE),"")</f>
        <v/>
      </c>
      <c r="M380" s="338" t="str">
        <f>IFERROR(VLOOKUP($B380,'⑨2.目標と成果（PR）'!$B$6:$K$85,11,FALSE),"")</f>
        <v/>
      </c>
      <c r="N380" s="933" t="str">
        <f t="shared" si="20"/>
        <v/>
      </c>
      <c r="O380" s="921"/>
      <c r="P380" s="922"/>
      <c r="W380" s="545"/>
    </row>
    <row r="381" spans="2:23" ht="45" hidden="1" customHeight="1">
      <c r="B381" s="1019" t="s">
        <v>698</v>
      </c>
      <c r="C381" s="1020" t="str">
        <f>IFERROR(VLOOKUP($B381,'⑨2.目標と成果（PR）'!$B$6:$K$85,2,FALSE),"")</f>
        <v/>
      </c>
      <c r="D381" s="928" t="str">
        <f>IFERROR(VLOOKUP($B381,'⑨2.目標と成果（PR）'!$B$6:$K$85,3,FALSE),"")</f>
        <v/>
      </c>
      <c r="E381" s="928" t="s">
        <v>698</v>
      </c>
      <c r="F381" s="932" t="str">
        <f>IFERROR(VLOOKUP($B381,'⑨2.目標と成果（PR）'!$B$6:$K$85,6,FALSE),"")</f>
        <v/>
      </c>
      <c r="G381" s="932" t="str">
        <f>IFERROR(VLOOKUP($B381,'⑨2.目標と成果（PR）'!$B$6:$K$85,7,FALSE),"")</f>
        <v/>
      </c>
      <c r="H381" s="933" t="str">
        <f t="shared" si="18"/>
        <v/>
      </c>
      <c r="I381" s="338" t="str">
        <f>IFERROR(VLOOKUP($B381,'⑨2.目標と成果（PR）'!$B$6:$K$85,8,FALSE),"")</f>
        <v/>
      </c>
      <c r="J381" s="338" t="str">
        <f>IFERROR(VLOOKUP($B381,'⑨2.目標と成果（PR）'!$B$6:$K$85,9,FALSE),"")</f>
        <v/>
      </c>
      <c r="K381" s="933" t="str">
        <f t="shared" si="19"/>
        <v/>
      </c>
      <c r="L381" s="338" t="str">
        <f>IFERROR(VLOOKUP($B381,'⑨2.目標と成果（PR）'!$B$6:$K$85,10,FALSE),"")</f>
        <v/>
      </c>
      <c r="M381" s="338" t="str">
        <f>IFERROR(VLOOKUP($B381,'⑨2.目標と成果（PR）'!$B$6:$K$85,11,FALSE),"")</f>
        <v/>
      </c>
      <c r="N381" s="933" t="str">
        <f t="shared" si="20"/>
        <v/>
      </c>
      <c r="O381" s="921"/>
      <c r="P381" s="922"/>
      <c r="W381" s="545"/>
    </row>
    <row r="382" spans="2:23" ht="45" hidden="1" customHeight="1">
      <c r="B382" s="1019" t="s">
        <v>698</v>
      </c>
      <c r="C382" s="1020" t="str">
        <f>IFERROR(VLOOKUP($B382,'⑨2.目標と成果（PR）'!$B$6:$K$85,2,FALSE),"")</f>
        <v/>
      </c>
      <c r="D382" s="928" t="str">
        <f>IFERROR(VLOOKUP($B382,'⑨2.目標と成果（PR）'!$B$6:$K$85,3,FALSE),"")</f>
        <v/>
      </c>
      <c r="E382" s="928" t="s">
        <v>698</v>
      </c>
      <c r="F382" s="932" t="str">
        <f>IFERROR(VLOOKUP($B382,'⑨2.目標と成果（PR）'!$B$6:$K$85,6,FALSE),"")</f>
        <v/>
      </c>
      <c r="G382" s="932" t="str">
        <f>IFERROR(VLOOKUP($B382,'⑨2.目標と成果（PR）'!$B$6:$K$85,7,FALSE),"")</f>
        <v/>
      </c>
      <c r="H382" s="933" t="str">
        <f t="shared" si="18"/>
        <v/>
      </c>
      <c r="I382" s="338" t="str">
        <f>IFERROR(VLOOKUP($B382,'⑨2.目標と成果（PR）'!$B$6:$K$85,8,FALSE),"")</f>
        <v/>
      </c>
      <c r="J382" s="338" t="str">
        <f>IFERROR(VLOOKUP($B382,'⑨2.目標と成果（PR）'!$B$6:$K$85,9,FALSE),"")</f>
        <v/>
      </c>
      <c r="K382" s="933" t="str">
        <f t="shared" si="19"/>
        <v/>
      </c>
      <c r="L382" s="338" t="str">
        <f>IFERROR(VLOOKUP($B382,'⑨2.目標と成果（PR）'!$B$6:$K$85,10,FALSE),"")</f>
        <v/>
      </c>
      <c r="M382" s="338" t="str">
        <f>IFERROR(VLOOKUP($B382,'⑨2.目標と成果（PR）'!$B$6:$K$85,11,FALSE),"")</f>
        <v/>
      </c>
      <c r="N382" s="933" t="str">
        <f t="shared" si="20"/>
        <v/>
      </c>
      <c r="O382" s="921"/>
      <c r="P382" s="922"/>
      <c r="W382" s="545"/>
    </row>
    <row r="383" spans="2:23" ht="45" hidden="1" customHeight="1">
      <c r="B383" s="1019" t="s">
        <v>698</v>
      </c>
      <c r="C383" s="1020" t="str">
        <f>IFERROR(VLOOKUP($B383,'⑨2.目標と成果（PR）'!$B$6:$K$85,2,FALSE),"")</f>
        <v/>
      </c>
      <c r="D383" s="928" t="str">
        <f>IFERROR(VLOOKUP($B383,'⑨2.目標と成果（PR）'!$B$6:$K$85,3,FALSE),"")</f>
        <v/>
      </c>
      <c r="E383" s="928" t="s">
        <v>698</v>
      </c>
      <c r="F383" s="932" t="str">
        <f>IFERROR(VLOOKUP($B383,'⑨2.目標と成果（PR）'!$B$6:$K$85,6,FALSE),"")</f>
        <v/>
      </c>
      <c r="G383" s="932" t="str">
        <f>IFERROR(VLOOKUP($B383,'⑨2.目標と成果（PR）'!$B$6:$K$85,7,FALSE),"")</f>
        <v/>
      </c>
      <c r="H383" s="933" t="str">
        <f t="shared" si="18"/>
        <v/>
      </c>
      <c r="I383" s="338" t="str">
        <f>IFERROR(VLOOKUP($B383,'⑨2.目標と成果（PR）'!$B$6:$K$85,8,FALSE),"")</f>
        <v/>
      </c>
      <c r="J383" s="338" t="str">
        <f>IFERROR(VLOOKUP($B383,'⑨2.目標と成果（PR）'!$B$6:$K$85,9,FALSE),"")</f>
        <v/>
      </c>
      <c r="K383" s="933" t="str">
        <f t="shared" si="19"/>
        <v/>
      </c>
      <c r="L383" s="338" t="str">
        <f>IFERROR(VLOOKUP($B383,'⑨2.目標と成果（PR）'!$B$6:$K$85,10,FALSE),"")</f>
        <v/>
      </c>
      <c r="M383" s="338" t="str">
        <f>IFERROR(VLOOKUP($B383,'⑨2.目標と成果（PR）'!$B$6:$K$85,11,FALSE),"")</f>
        <v/>
      </c>
      <c r="N383" s="933" t="str">
        <f t="shared" si="20"/>
        <v/>
      </c>
      <c r="O383" s="921"/>
      <c r="P383" s="922"/>
      <c r="W383" s="545"/>
    </row>
    <row r="384" spans="2:23" ht="45" hidden="1" customHeight="1">
      <c r="B384" s="1019" t="s">
        <v>698</v>
      </c>
      <c r="C384" s="1020" t="str">
        <f>IFERROR(VLOOKUP($B384,'⑨2.目標と成果（PR）'!$B$6:$K$85,2,FALSE),"")</f>
        <v/>
      </c>
      <c r="D384" s="928" t="str">
        <f>IFERROR(VLOOKUP($B384,'⑨2.目標と成果（PR）'!$B$6:$K$85,3,FALSE),"")</f>
        <v/>
      </c>
      <c r="E384" s="928" t="s">
        <v>698</v>
      </c>
      <c r="F384" s="932" t="str">
        <f>IFERROR(VLOOKUP($B384,'⑨2.目標と成果（PR）'!$B$6:$K$85,6,FALSE),"")</f>
        <v/>
      </c>
      <c r="G384" s="932" t="str">
        <f>IFERROR(VLOOKUP($B384,'⑨2.目標と成果（PR）'!$B$6:$K$85,7,FALSE),"")</f>
        <v/>
      </c>
      <c r="H384" s="933" t="str">
        <f t="shared" si="18"/>
        <v/>
      </c>
      <c r="I384" s="338" t="str">
        <f>IFERROR(VLOOKUP($B384,'⑨2.目標と成果（PR）'!$B$6:$K$85,8,FALSE),"")</f>
        <v/>
      </c>
      <c r="J384" s="338" t="str">
        <f>IFERROR(VLOOKUP($B384,'⑨2.目標と成果（PR）'!$B$6:$K$85,9,FALSE),"")</f>
        <v/>
      </c>
      <c r="K384" s="933" t="str">
        <f t="shared" si="19"/>
        <v/>
      </c>
      <c r="L384" s="338" t="str">
        <f>IFERROR(VLOOKUP($B384,'⑨2.目標と成果（PR）'!$B$6:$K$85,10,FALSE),"")</f>
        <v/>
      </c>
      <c r="M384" s="338" t="str">
        <f>IFERROR(VLOOKUP($B384,'⑨2.目標と成果（PR）'!$B$6:$K$85,11,FALSE),"")</f>
        <v/>
      </c>
      <c r="N384" s="933" t="str">
        <f t="shared" si="20"/>
        <v/>
      </c>
      <c r="O384" s="921"/>
      <c r="P384" s="922"/>
      <c r="W384" s="545"/>
    </row>
    <row r="385" spans="2:23" ht="45" hidden="1" customHeight="1" thickBot="1">
      <c r="B385" s="1022" t="s">
        <v>698</v>
      </c>
      <c r="C385" s="1021" t="str">
        <f>IFERROR(VLOOKUP($B385,'⑨2.目標と成果（PR）'!$B$6:$K$85,2,FALSE),"")</f>
        <v/>
      </c>
      <c r="D385" s="934" t="str">
        <f>IFERROR(VLOOKUP($B385,'⑨2.目標と成果（PR）'!$B$6:$K$85,3,FALSE),"")</f>
        <v/>
      </c>
      <c r="E385" s="934" t="s">
        <v>698</v>
      </c>
      <c r="F385" s="935" t="str">
        <f>IFERROR(VLOOKUP($B385,'⑨2.目標と成果（PR）'!$B$6:$K$85,6,FALSE),"")</f>
        <v/>
      </c>
      <c r="G385" s="935" t="str">
        <f>IFERROR(VLOOKUP($B385,'⑨2.目標と成果（PR）'!$B$6:$K$85,7,FALSE),"")</f>
        <v/>
      </c>
      <c r="H385" s="936" t="str">
        <f t="shared" si="18"/>
        <v/>
      </c>
      <c r="I385" s="937" t="str">
        <f>IFERROR(VLOOKUP($B385,'⑨2.目標と成果（PR）'!$B$6:$K$85,8,FALSE),"")</f>
        <v/>
      </c>
      <c r="J385" s="937" t="str">
        <f>IFERROR(VLOOKUP($B385,'⑨2.目標と成果（PR）'!$B$6:$K$85,9,FALSE),"")</f>
        <v/>
      </c>
      <c r="K385" s="936" t="str">
        <f t="shared" si="19"/>
        <v/>
      </c>
      <c r="L385" s="937" t="str">
        <f>IFERROR(VLOOKUP($B385,'⑨2.目標と成果（PR）'!$B$6:$K$85,10,FALSE),"")</f>
        <v/>
      </c>
      <c r="M385" s="937" t="str">
        <f>IFERROR(VLOOKUP($B385,'⑨2.目標と成果（PR）'!$B$6:$K$85,11,FALSE),"")</f>
        <v/>
      </c>
      <c r="N385" s="936" t="str">
        <f t="shared" si="20"/>
        <v/>
      </c>
      <c r="O385" s="923"/>
      <c r="P385" s="924"/>
      <c r="W385" s="545"/>
    </row>
    <row r="386" spans="2:23" ht="45" hidden="1" customHeight="1">
      <c r="B386" s="1019" t="s">
        <v>698</v>
      </c>
      <c r="C386" s="1020" t="str">
        <f>IFERROR(VLOOKUP($B386,'⑨2.目標と成果（PR）'!$B$6:$K$85,2,FALSE),"")</f>
        <v/>
      </c>
      <c r="D386" s="928" t="str">
        <f>IFERROR(VLOOKUP($B386,'⑨2.目標と成果（PR）'!$B$6:$K$85,3,FALSE),"")</f>
        <v/>
      </c>
      <c r="E386" s="928" t="s">
        <v>698</v>
      </c>
      <c r="F386" s="929" t="str">
        <f>IFERROR(VLOOKUP($B386,'⑨2.目標と成果（PR）'!$B$6:$K$85,6,FALSE),"")</f>
        <v/>
      </c>
      <c r="G386" s="929" t="str">
        <f>IFERROR(VLOOKUP($B386,'⑨2.目標と成果（PR）'!$B$6:$K$85,7,FALSE),"")</f>
        <v/>
      </c>
      <c r="H386" s="930" t="str">
        <f t="shared" si="18"/>
        <v/>
      </c>
      <c r="I386" s="931" t="str">
        <f>IFERROR(VLOOKUP($B386,'⑨2.目標と成果（PR）'!$B$6:$K$85,8,FALSE),"")</f>
        <v/>
      </c>
      <c r="J386" s="931" t="str">
        <f>IFERROR(VLOOKUP($B386,'⑨2.目標と成果（PR）'!$B$6:$K$85,9,FALSE),"")</f>
        <v/>
      </c>
      <c r="K386" s="930" t="str">
        <f t="shared" si="19"/>
        <v/>
      </c>
      <c r="L386" s="931" t="str">
        <f>IFERROR(VLOOKUP($B386,'⑨2.目標と成果（PR）'!$B$6:$K$85,10,FALSE),"")</f>
        <v/>
      </c>
      <c r="M386" s="931" t="str">
        <f>IFERROR(VLOOKUP($B386,'⑨2.目標と成果（PR）'!$B$6:$K$85,11,FALSE),"")</f>
        <v/>
      </c>
      <c r="N386" s="930" t="str">
        <f t="shared" si="20"/>
        <v/>
      </c>
      <c r="O386" s="921"/>
      <c r="P386" s="922"/>
      <c r="W386" s="545"/>
    </row>
    <row r="387" spans="2:23" ht="45" hidden="1" customHeight="1">
      <c r="B387" s="1019" t="s">
        <v>698</v>
      </c>
      <c r="C387" s="1020" t="str">
        <f>IFERROR(VLOOKUP($B387,'⑨2.目標と成果（PR）'!$B$6:$K$85,2,FALSE),"")</f>
        <v/>
      </c>
      <c r="D387" s="928" t="str">
        <f>IFERROR(VLOOKUP($B387,'⑨2.目標と成果（PR）'!$B$6:$K$85,3,FALSE),"")</f>
        <v/>
      </c>
      <c r="E387" s="928" t="s">
        <v>698</v>
      </c>
      <c r="F387" s="932" t="str">
        <f>IFERROR(VLOOKUP($B387,'⑨2.目標と成果（PR）'!$B$6:$K$85,6,FALSE),"")</f>
        <v/>
      </c>
      <c r="G387" s="932" t="str">
        <f>IFERROR(VLOOKUP($B387,'⑨2.目標と成果（PR）'!$B$6:$K$85,7,FALSE),"")</f>
        <v/>
      </c>
      <c r="H387" s="933" t="str">
        <f t="shared" si="18"/>
        <v/>
      </c>
      <c r="I387" s="338" t="str">
        <f>IFERROR(VLOOKUP($B387,'⑨2.目標と成果（PR）'!$B$6:$K$85,8,FALSE),"")</f>
        <v/>
      </c>
      <c r="J387" s="338" t="str">
        <f>IFERROR(VLOOKUP($B387,'⑨2.目標と成果（PR）'!$B$6:$K$85,9,FALSE),"")</f>
        <v/>
      </c>
      <c r="K387" s="933" t="str">
        <f t="shared" si="19"/>
        <v/>
      </c>
      <c r="L387" s="338" t="str">
        <f>IFERROR(VLOOKUP($B387,'⑨2.目標と成果（PR）'!$B$6:$K$85,10,FALSE),"")</f>
        <v/>
      </c>
      <c r="M387" s="338" t="str">
        <f>IFERROR(VLOOKUP($B387,'⑨2.目標と成果（PR）'!$B$6:$K$85,11,FALSE),"")</f>
        <v/>
      </c>
      <c r="N387" s="933" t="str">
        <f t="shared" si="20"/>
        <v/>
      </c>
      <c r="O387" s="921"/>
      <c r="P387" s="922"/>
      <c r="W387" s="545"/>
    </row>
    <row r="388" spans="2:23" ht="45" hidden="1" customHeight="1">
      <c r="B388" s="1019" t="s">
        <v>698</v>
      </c>
      <c r="C388" s="1020" t="str">
        <f>IFERROR(VLOOKUP($B388,'⑨2.目標と成果（PR）'!$B$6:$K$85,2,FALSE),"")</f>
        <v/>
      </c>
      <c r="D388" s="928" t="str">
        <f>IFERROR(VLOOKUP($B388,'⑨2.目標と成果（PR）'!$B$6:$K$85,3,FALSE),"")</f>
        <v/>
      </c>
      <c r="E388" s="928" t="s">
        <v>698</v>
      </c>
      <c r="F388" s="932" t="str">
        <f>IFERROR(VLOOKUP($B388,'⑨2.目標と成果（PR）'!$B$6:$K$85,6,FALSE),"")</f>
        <v/>
      </c>
      <c r="G388" s="932" t="str">
        <f>IFERROR(VLOOKUP($B388,'⑨2.目標と成果（PR）'!$B$6:$K$85,7,FALSE),"")</f>
        <v/>
      </c>
      <c r="H388" s="933" t="str">
        <f t="shared" si="18"/>
        <v/>
      </c>
      <c r="I388" s="338" t="str">
        <f>IFERROR(VLOOKUP($B388,'⑨2.目標と成果（PR）'!$B$6:$K$85,8,FALSE),"")</f>
        <v/>
      </c>
      <c r="J388" s="338" t="str">
        <f>IFERROR(VLOOKUP($B388,'⑨2.目標と成果（PR）'!$B$6:$K$85,9,FALSE),"")</f>
        <v/>
      </c>
      <c r="K388" s="933" t="str">
        <f t="shared" si="19"/>
        <v/>
      </c>
      <c r="L388" s="338" t="str">
        <f>IFERROR(VLOOKUP($B388,'⑨2.目標と成果（PR）'!$B$6:$K$85,10,FALSE),"")</f>
        <v/>
      </c>
      <c r="M388" s="338" t="str">
        <f>IFERROR(VLOOKUP($B388,'⑨2.目標と成果（PR）'!$B$6:$K$85,11,FALSE),"")</f>
        <v/>
      </c>
      <c r="N388" s="933" t="str">
        <f t="shared" si="20"/>
        <v/>
      </c>
      <c r="O388" s="921"/>
      <c r="P388" s="922"/>
      <c r="W388" s="545"/>
    </row>
    <row r="389" spans="2:23" ht="45" hidden="1" customHeight="1">
      <c r="B389" s="1019" t="s">
        <v>698</v>
      </c>
      <c r="C389" s="1020" t="str">
        <f>IFERROR(VLOOKUP($B389,'⑨2.目標と成果（PR）'!$B$6:$K$85,2,FALSE),"")</f>
        <v/>
      </c>
      <c r="D389" s="928" t="str">
        <f>IFERROR(VLOOKUP($B389,'⑨2.目標と成果（PR）'!$B$6:$K$85,3,FALSE),"")</f>
        <v/>
      </c>
      <c r="E389" s="928" t="s">
        <v>698</v>
      </c>
      <c r="F389" s="932" t="str">
        <f>IFERROR(VLOOKUP($B389,'⑨2.目標と成果（PR）'!$B$6:$K$85,6,FALSE),"")</f>
        <v/>
      </c>
      <c r="G389" s="932" t="str">
        <f>IFERROR(VLOOKUP($B389,'⑨2.目標と成果（PR）'!$B$6:$K$85,7,FALSE),"")</f>
        <v/>
      </c>
      <c r="H389" s="933" t="str">
        <f t="shared" si="18"/>
        <v/>
      </c>
      <c r="I389" s="338" t="str">
        <f>IFERROR(VLOOKUP($B389,'⑨2.目標と成果（PR）'!$B$6:$K$85,8,FALSE),"")</f>
        <v/>
      </c>
      <c r="J389" s="338" t="str">
        <f>IFERROR(VLOOKUP($B389,'⑨2.目標と成果（PR）'!$B$6:$K$85,9,FALSE),"")</f>
        <v/>
      </c>
      <c r="K389" s="933" t="str">
        <f t="shared" si="19"/>
        <v/>
      </c>
      <c r="L389" s="338" t="str">
        <f>IFERROR(VLOOKUP($B389,'⑨2.目標と成果（PR）'!$B$6:$K$85,10,FALSE),"")</f>
        <v/>
      </c>
      <c r="M389" s="338" t="str">
        <f>IFERROR(VLOOKUP($B389,'⑨2.目標と成果（PR）'!$B$6:$K$85,11,FALSE),"")</f>
        <v/>
      </c>
      <c r="N389" s="933" t="str">
        <f t="shared" si="20"/>
        <v/>
      </c>
      <c r="O389" s="921"/>
      <c r="P389" s="922"/>
      <c r="W389" s="545"/>
    </row>
    <row r="390" spans="2:23" ht="45" hidden="1" customHeight="1">
      <c r="B390" s="1019" t="s">
        <v>698</v>
      </c>
      <c r="C390" s="1020" t="str">
        <f>IFERROR(VLOOKUP($B390,'⑨2.目標と成果（PR）'!$B$6:$K$85,2,FALSE),"")</f>
        <v/>
      </c>
      <c r="D390" s="928" t="str">
        <f>IFERROR(VLOOKUP($B390,'⑨2.目標と成果（PR）'!$B$6:$K$85,3,FALSE),"")</f>
        <v/>
      </c>
      <c r="E390" s="928" t="s">
        <v>698</v>
      </c>
      <c r="F390" s="932" t="str">
        <f>IFERROR(VLOOKUP($B390,'⑨2.目標と成果（PR）'!$B$6:$K$85,6,FALSE),"")</f>
        <v/>
      </c>
      <c r="G390" s="932" t="str">
        <f>IFERROR(VLOOKUP($B390,'⑨2.目標と成果（PR）'!$B$6:$K$85,7,FALSE),"")</f>
        <v/>
      </c>
      <c r="H390" s="933" t="str">
        <f t="shared" si="18"/>
        <v/>
      </c>
      <c r="I390" s="338" t="str">
        <f>IFERROR(VLOOKUP($B390,'⑨2.目標と成果（PR）'!$B$6:$K$85,8,FALSE),"")</f>
        <v/>
      </c>
      <c r="J390" s="338" t="str">
        <f>IFERROR(VLOOKUP($B390,'⑨2.目標と成果（PR）'!$B$6:$K$85,9,FALSE),"")</f>
        <v/>
      </c>
      <c r="K390" s="933" t="str">
        <f t="shared" si="19"/>
        <v/>
      </c>
      <c r="L390" s="338" t="str">
        <f>IFERROR(VLOOKUP($B390,'⑨2.目標と成果（PR）'!$B$6:$K$85,10,FALSE),"")</f>
        <v/>
      </c>
      <c r="M390" s="338" t="str">
        <f>IFERROR(VLOOKUP($B390,'⑨2.目標と成果（PR）'!$B$6:$K$85,11,FALSE),"")</f>
        <v/>
      </c>
      <c r="N390" s="933" t="str">
        <f t="shared" si="20"/>
        <v/>
      </c>
      <c r="O390" s="921"/>
      <c r="P390" s="922"/>
      <c r="W390" s="545"/>
    </row>
    <row r="391" spans="2:23" ht="45" hidden="1" customHeight="1">
      <c r="B391" s="1019" t="s">
        <v>698</v>
      </c>
      <c r="C391" s="1020" t="str">
        <f>IFERROR(VLOOKUP($B391,'⑨2.目標と成果（PR）'!$B$6:$K$85,2,FALSE),"")</f>
        <v/>
      </c>
      <c r="D391" s="928" t="str">
        <f>IFERROR(VLOOKUP($B391,'⑨2.目標と成果（PR）'!$B$6:$K$85,3,FALSE),"")</f>
        <v/>
      </c>
      <c r="E391" s="928" t="s">
        <v>698</v>
      </c>
      <c r="F391" s="932" t="str">
        <f>IFERROR(VLOOKUP($B391,'⑨2.目標と成果（PR）'!$B$6:$K$85,6,FALSE),"")</f>
        <v/>
      </c>
      <c r="G391" s="932" t="str">
        <f>IFERROR(VLOOKUP($B391,'⑨2.目標と成果（PR）'!$B$6:$K$85,7,FALSE),"")</f>
        <v/>
      </c>
      <c r="H391" s="933" t="str">
        <f t="shared" ref="H391:H405" si="21">IF(G391="","",G391/F391)</f>
        <v/>
      </c>
      <c r="I391" s="338" t="str">
        <f>IFERROR(VLOOKUP($B391,'⑨2.目標と成果（PR）'!$B$6:$K$85,8,FALSE),"")</f>
        <v/>
      </c>
      <c r="J391" s="338" t="str">
        <f>IFERROR(VLOOKUP($B391,'⑨2.目標と成果（PR）'!$B$6:$K$85,9,FALSE),"")</f>
        <v/>
      </c>
      <c r="K391" s="933" t="str">
        <f t="shared" ref="K391:K405" si="22">IF(J391="","",J391/I391)</f>
        <v/>
      </c>
      <c r="L391" s="338" t="str">
        <f>IFERROR(VLOOKUP($B391,'⑨2.目標と成果（PR）'!$B$6:$K$85,10,FALSE),"")</f>
        <v/>
      </c>
      <c r="M391" s="338" t="str">
        <f>IFERROR(VLOOKUP($B391,'⑨2.目標と成果（PR）'!$B$6:$K$85,11,FALSE),"")</f>
        <v/>
      </c>
      <c r="N391" s="933" t="str">
        <f t="shared" ref="N391:N405" si="23">IF(M391="","",M391/L391)</f>
        <v/>
      </c>
      <c r="O391" s="921"/>
      <c r="P391" s="922"/>
      <c r="W391" s="545"/>
    </row>
    <row r="392" spans="2:23" ht="45" hidden="1" customHeight="1">
      <c r="B392" s="1019" t="s">
        <v>698</v>
      </c>
      <c r="C392" s="1020" t="str">
        <f>IFERROR(VLOOKUP($B392,'⑨2.目標と成果（PR）'!$B$6:$K$85,2,FALSE),"")</f>
        <v/>
      </c>
      <c r="D392" s="928" t="str">
        <f>IFERROR(VLOOKUP($B392,'⑨2.目標と成果（PR）'!$B$6:$K$85,3,FALSE),"")</f>
        <v/>
      </c>
      <c r="E392" s="928" t="s">
        <v>698</v>
      </c>
      <c r="F392" s="932" t="str">
        <f>IFERROR(VLOOKUP($B392,'⑨2.目標と成果（PR）'!$B$6:$K$85,6,FALSE),"")</f>
        <v/>
      </c>
      <c r="G392" s="932" t="str">
        <f>IFERROR(VLOOKUP($B392,'⑨2.目標と成果（PR）'!$B$6:$K$85,7,FALSE),"")</f>
        <v/>
      </c>
      <c r="H392" s="933" t="str">
        <f t="shared" si="21"/>
        <v/>
      </c>
      <c r="I392" s="338" t="str">
        <f>IFERROR(VLOOKUP($B392,'⑨2.目標と成果（PR）'!$B$6:$K$85,8,FALSE),"")</f>
        <v/>
      </c>
      <c r="J392" s="338" t="str">
        <f>IFERROR(VLOOKUP($B392,'⑨2.目標と成果（PR）'!$B$6:$K$85,9,FALSE),"")</f>
        <v/>
      </c>
      <c r="K392" s="933" t="str">
        <f t="shared" si="22"/>
        <v/>
      </c>
      <c r="L392" s="338" t="str">
        <f>IFERROR(VLOOKUP($B392,'⑨2.目標と成果（PR）'!$B$6:$K$85,10,FALSE),"")</f>
        <v/>
      </c>
      <c r="M392" s="338" t="str">
        <f>IFERROR(VLOOKUP($B392,'⑨2.目標と成果（PR）'!$B$6:$K$85,11,FALSE),"")</f>
        <v/>
      </c>
      <c r="N392" s="933" t="str">
        <f t="shared" si="23"/>
        <v/>
      </c>
      <c r="O392" s="921"/>
      <c r="P392" s="922"/>
      <c r="W392" s="545"/>
    </row>
    <row r="393" spans="2:23" ht="45" hidden="1" customHeight="1">
      <c r="B393" s="1019" t="s">
        <v>698</v>
      </c>
      <c r="C393" s="1020" t="str">
        <f>IFERROR(VLOOKUP($B393,'⑨2.目標と成果（PR）'!$B$6:$K$85,2,FALSE),"")</f>
        <v/>
      </c>
      <c r="D393" s="928" t="str">
        <f>IFERROR(VLOOKUP($B393,'⑨2.目標と成果（PR）'!$B$6:$K$85,3,FALSE),"")</f>
        <v/>
      </c>
      <c r="E393" s="928" t="s">
        <v>698</v>
      </c>
      <c r="F393" s="932" t="str">
        <f>IFERROR(VLOOKUP($B393,'⑨2.目標と成果（PR）'!$B$6:$K$85,6,FALSE),"")</f>
        <v/>
      </c>
      <c r="G393" s="932" t="str">
        <f>IFERROR(VLOOKUP($B393,'⑨2.目標と成果（PR）'!$B$6:$K$85,7,FALSE),"")</f>
        <v/>
      </c>
      <c r="H393" s="933" t="str">
        <f t="shared" si="21"/>
        <v/>
      </c>
      <c r="I393" s="338" t="str">
        <f>IFERROR(VLOOKUP($B393,'⑨2.目標と成果（PR）'!$B$6:$K$85,8,FALSE),"")</f>
        <v/>
      </c>
      <c r="J393" s="338" t="str">
        <f>IFERROR(VLOOKUP($B393,'⑨2.目標と成果（PR）'!$B$6:$K$85,9,FALSE),"")</f>
        <v/>
      </c>
      <c r="K393" s="933" t="str">
        <f t="shared" si="22"/>
        <v/>
      </c>
      <c r="L393" s="338" t="str">
        <f>IFERROR(VLOOKUP($B393,'⑨2.目標と成果（PR）'!$B$6:$K$85,10,FALSE),"")</f>
        <v/>
      </c>
      <c r="M393" s="338" t="str">
        <f>IFERROR(VLOOKUP($B393,'⑨2.目標と成果（PR）'!$B$6:$K$85,11,FALSE),"")</f>
        <v/>
      </c>
      <c r="N393" s="933" t="str">
        <f t="shared" si="23"/>
        <v/>
      </c>
      <c r="O393" s="921"/>
      <c r="P393" s="922"/>
      <c r="W393" s="545"/>
    </row>
    <row r="394" spans="2:23" ht="45" hidden="1" customHeight="1">
      <c r="B394" s="1019" t="s">
        <v>698</v>
      </c>
      <c r="C394" s="1020" t="str">
        <f>IFERROR(VLOOKUP($B394,'⑨2.目標と成果（PR）'!$B$6:$K$85,2,FALSE),"")</f>
        <v/>
      </c>
      <c r="D394" s="928" t="str">
        <f>IFERROR(VLOOKUP($B394,'⑨2.目標と成果（PR）'!$B$6:$K$85,3,FALSE),"")</f>
        <v/>
      </c>
      <c r="E394" s="928" t="s">
        <v>698</v>
      </c>
      <c r="F394" s="932" t="str">
        <f>IFERROR(VLOOKUP($B394,'⑨2.目標と成果（PR）'!$B$6:$K$85,6,FALSE),"")</f>
        <v/>
      </c>
      <c r="G394" s="932" t="str">
        <f>IFERROR(VLOOKUP($B394,'⑨2.目標と成果（PR）'!$B$6:$K$85,7,FALSE),"")</f>
        <v/>
      </c>
      <c r="H394" s="933" t="str">
        <f t="shared" si="21"/>
        <v/>
      </c>
      <c r="I394" s="338" t="str">
        <f>IFERROR(VLOOKUP($B394,'⑨2.目標と成果（PR）'!$B$6:$K$85,8,FALSE),"")</f>
        <v/>
      </c>
      <c r="J394" s="338" t="str">
        <f>IFERROR(VLOOKUP($B394,'⑨2.目標と成果（PR）'!$B$6:$K$85,9,FALSE),"")</f>
        <v/>
      </c>
      <c r="K394" s="933" t="str">
        <f t="shared" si="22"/>
        <v/>
      </c>
      <c r="L394" s="338" t="str">
        <f>IFERROR(VLOOKUP($B394,'⑨2.目標と成果（PR）'!$B$6:$K$85,10,FALSE),"")</f>
        <v/>
      </c>
      <c r="M394" s="338" t="str">
        <f>IFERROR(VLOOKUP($B394,'⑨2.目標と成果（PR）'!$B$6:$K$85,11,FALSE),"")</f>
        <v/>
      </c>
      <c r="N394" s="933" t="str">
        <f t="shared" si="23"/>
        <v/>
      </c>
      <c r="O394" s="921"/>
      <c r="P394" s="922"/>
      <c r="W394" s="545"/>
    </row>
    <row r="395" spans="2:23" ht="45" hidden="1" customHeight="1" thickBot="1">
      <c r="B395" s="1022" t="s">
        <v>698</v>
      </c>
      <c r="C395" s="1021" t="str">
        <f>IFERROR(VLOOKUP($B395,'⑨2.目標と成果（PR）'!$B$6:$K$85,2,FALSE),"")</f>
        <v/>
      </c>
      <c r="D395" s="934" t="str">
        <f>IFERROR(VLOOKUP($B395,'⑨2.目標と成果（PR）'!$B$6:$K$85,3,FALSE),"")</f>
        <v/>
      </c>
      <c r="E395" s="934" t="s">
        <v>698</v>
      </c>
      <c r="F395" s="935" t="str">
        <f>IFERROR(VLOOKUP($B395,'⑨2.目標と成果（PR）'!$B$6:$K$85,6,FALSE),"")</f>
        <v/>
      </c>
      <c r="G395" s="935" t="str">
        <f>IFERROR(VLOOKUP($B395,'⑨2.目標と成果（PR）'!$B$6:$K$85,7,FALSE),"")</f>
        <v/>
      </c>
      <c r="H395" s="936" t="str">
        <f t="shared" si="21"/>
        <v/>
      </c>
      <c r="I395" s="937" t="str">
        <f>IFERROR(VLOOKUP($B395,'⑨2.目標と成果（PR）'!$B$6:$K$85,8,FALSE),"")</f>
        <v/>
      </c>
      <c r="J395" s="937" t="str">
        <f>IFERROR(VLOOKUP($B395,'⑨2.目標と成果（PR）'!$B$6:$K$85,9,FALSE),"")</f>
        <v/>
      </c>
      <c r="K395" s="936" t="str">
        <f t="shared" si="22"/>
        <v/>
      </c>
      <c r="L395" s="937" t="str">
        <f>IFERROR(VLOOKUP($B395,'⑨2.目標と成果（PR）'!$B$6:$K$85,10,FALSE),"")</f>
        <v/>
      </c>
      <c r="M395" s="937" t="str">
        <f>IFERROR(VLOOKUP($B395,'⑨2.目標と成果（PR）'!$B$6:$K$85,11,FALSE),"")</f>
        <v/>
      </c>
      <c r="N395" s="936" t="str">
        <f t="shared" si="23"/>
        <v/>
      </c>
      <c r="O395" s="923"/>
      <c r="P395" s="924"/>
      <c r="W395" s="545"/>
    </row>
    <row r="396" spans="2:23" ht="45" hidden="1" customHeight="1">
      <c r="B396" s="1019" t="s">
        <v>698</v>
      </c>
      <c r="C396" s="1023" t="str">
        <f>IFERROR(VLOOKUP($B396,'⑨2.目標と成果（PR）'!$B$6:$K$85,2,FALSE),"")</f>
        <v/>
      </c>
      <c r="D396" s="938" t="str">
        <f>IFERROR(VLOOKUP($B396,'⑨2.目標と成果（PR）'!$B$6:$K$85,3,FALSE),"")</f>
        <v/>
      </c>
      <c r="E396" s="938" t="s">
        <v>698</v>
      </c>
      <c r="F396" s="929" t="str">
        <f>IFERROR(VLOOKUP($B396,'⑨2.目標と成果（PR）'!$B$6:$K$85,6,FALSE),"")</f>
        <v/>
      </c>
      <c r="G396" s="929" t="str">
        <f>IFERROR(VLOOKUP($B396,'⑨2.目標と成果（PR）'!$B$6:$K$85,7,FALSE),"")</f>
        <v/>
      </c>
      <c r="H396" s="930" t="str">
        <f t="shared" si="21"/>
        <v/>
      </c>
      <c r="I396" s="931" t="str">
        <f>IFERROR(VLOOKUP($B396,'⑨2.目標と成果（PR）'!$B$6:$K$85,8,FALSE),"")</f>
        <v/>
      </c>
      <c r="J396" s="931" t="str">
        <f>IFERROR(VLOOKUP($B396,'⑨2.目標と成果（PR）'!$B$6:$K$85,9,FALSE),"")</f>
        <v/>
      </c>
      <c r="K396" s="930" t="str">
        <f t="shared" si="22"/>
        <v/>
      </c>
      <c r="L396" s="931" t="str">
        <f>IFERROR(VLOOKUP($B396,'⑨2.目標と成果（PR）'!$B$6:$K$85,10,FALSE),"")</f>
        <v/>
      </c>
      <c r="M396" s="931" t="str">
        <f>IFERROR(VLOOKUP($B396,'⑨2.目標と成果（PR）'!$B$6:$K$85,11,FALSE),"")</f>
        <v/>
      </c>
      <c r="N396" s="930" t="str">
        <f t="shared" si="23"/>
        <v/>
      </c>
      <c r="O396" s="921"/>
      <c r="P396" s="922"/>
      <c r="W396" s="545"/>
    </row>
    <row r="397" spans="2:23" ht="45" hidden="1" customHeight="1">
      <c r="B397" s="1019" t="s">
        <v>698</v>
      </c>
      <c r="C397" s="1020" t="str">
        <f>IFERROR(VLOOKUP($B397,'⑨2.目標と成果（PR）'!$B$6:$K$85,2,FALSE),"")</f>
        <v/>
      </c>
      <c r="D397" s="928" t="str">
        <f>IFERROR(VLOOKUP($B397,'⑨2.目標と成果（PR）'!$B$6:$K$85,3,FALSE),"")</f>
        <v/>
      </c>
      <c r="E397" s="928" t="s">
        <v>698</v>
      </c>
      <c r="F397" s="932" t="str">
        <f>IFERROR(VLOOKUP($B397,'⑨2.目標と成果（PR）'!$B$6:$K$85,6,FALSE),"")</f>
        <v/>
      </c>
      <c r="G397" s="932" t="str">
        <f>IFERROR(VLOOKUP($B397,'⑨2.目標と成果（PR）'!$B$6:$K$85,7,FALSE),"")</f>
        <v/>
      </c>
      <c r="H397" s="933" t="str">
        <f t="shared" si="21"/>
        <v/>
      </c>
      <c r="I397" s="338" t="str">
        <f>IFERROR(VLOOKUP($B397,'⑨2.目標と成果（PR）'!$B$6:$K$85,8,FALSE),"")</f>
        <v/>
      </c>
      <c r="J397" s="338" t="str">
        <f>IFERROR(VLOOKUP($B397,'⑨2.目標と成果（PR）'!$B$6:$K$85,9,FALSE),"")</f>
        <v/>
      </c>
      <c r="K397" s="933" t="str">
        <f t="shared" si="22"/>
        <v/>
      </c>
      <c r="L397" s="338" t="str">
        <f>IFERROR(VLOOKUP($B397,'⑨2.目標と成果（PR）'!$B$6:$K$85,10,FALSE),"")</f>
        <v/>
      </c>
      <c r="M397" s="338" t="str">
        <f>IFERROR(VLOOKUP($B397,'⑨2.目標と成果（PR）'!$B$6:$K$85,11,FALSE),"")</f>
        <v/>
      </c>
      <c r="N397" s="933" t="str">
        <f t="shared" si="23"/>
        <v/>
      </c>
      <c r="O397" s="921"/>
      <c r="P397" s="922"/>
      <c r="W397" s="545"/>
    </row>
    <row r="398" spans="2:23" ht="45" hidden="1" customHeight="1">
      <c r="B398" s="1019" t="s">
        <v>698</v>
      </c>
      <c r="C398" s="1020" t="str">
        <f>IFERROR(VLOOKUP($B398,'⑨2.目標と成果（PR）'!$B$6:$K$85,2,FALSE),"")</f>
        <v/>
      </c>
      <c r="D398" s="928" t="str">
        <f>IFERROR(VLOOKUP($B398,'⑨2.目標と成果（PR）'!$B$6:$K$85,3,FALSE),"")</f>
        <v/>
      </c>
      <c r="E398" s="928" t="s">
        <v>698</v>
      </c>
      <c r="F398" s="932" t="str">
        <f>IFERROR(VLOOKUP($B398,'⑨2.目標と成果（PR）'!$B$6:$K$85,6,FALSE),"")</f>
        <v/>
      </c>
      <c r="G398" s="932" t="str">
        <f>IFERROR(VLOOKUP($B398,'⑨2.目標と成果（PR）'!$B$6:$K$85,7,FALSE),"")</f>
        <v/>
      </c>
      <c r="H398" s="933" t="str">
        <f t="shared" si="21"/>
        <v/>
      </c>
      <c r="I398" s="338" t="str">
        <f>IFERROR(VLOOKUP($B398,'⑨2.目標と成果（PR）'!$B$6:$K$85,8,FALSE),"")</f>
        <v/>
      </c>
      <c r="J398" s="338" t="str">
        <f>IFERROR(VLOOKUP($B398,'⑨2.目標と成果（PR）'!$B$6:$K$85,9,FALSE),"")</f>
        <v/>
      </c>
      <c r="K398" s="933" t="str">
        <f t="shared" si="22"/>
        <v/>
      </c>
      <c r="L398" s="338" t="str">
        <f>IFERROR(VLOOKUP($B398,'⑨2.目標と成果（PR）'!$B$6:$K$85,10,FALSE),"")</f>
        <v/>
      </c>
      <c r="M398" s="338" t="str">
        <f>IFERROR(VLOOKUP($B398,'⑨2.目標と成果（PR）'!$B$6:$K$85,11,FALSE),"")</f>
        <v/>
      </c>
      <c r="N398" s="933" t="str">
        <f t="shared" si="23"/>
        <v/>
      </c>
      <c r="O398" s="921"/>
      <c r="P398" s="922"/>
      <c r="W398" s="545"/>
    </row>
    <row r="399" spans="2:23" ht="45" hidden="1" customHeight="1">
      <c r="B399" s="1019" t="s">
        <v>698</v>
      </c>
      <c r="C399" s="1020" t="str">
        <f>IFERROR(VLOOKUP($B399,'⑨2.目標と成果（PR）'!$B$6:$K$85,2,FALSE),"")</f>
        <v/>
      </c>
      <c r="D399" s="928" t="str">
        <f>IFERROR(VLOOKUP($B399,'⑨2.目標と成果（PR）'!$B$6:$K$85,3,FALSE),"")</f>
        <v/>
      </c>
      <c r="E399" s="928" t="s">
        <v>698</v>
      </c>
      <c r="F399" s="932" t="str">
        <f>IFERROR(VLOOKUP($B399,'⑨2.目標と成果（PR）'!$B$6:$K$85,6,FALSE),"")</f>
        <v/>
      </c>
      <c r="G399" s="932" t="str">
        <f>IFERROR(VLOOKUP($B399,'⑨2.目標と成果（PR）'!$B$6:$K$85,7,FALSE),"")</f>
        <v/>
      </c>
      <c r="H399" s="933" t="str">
        <f t="shared" si="21"/>
        <v/>
      </c>
      <c r="I399" s="338" t="str">
        <f>IFERROR(VLOOKUP($B399,'⑨2.目標と成果（PR）'!$B$6:$K$85,8,FALSE),"")</f>
        <v/>
      </c>
      <c r="J399" s="338" t="str">
        <f>IFERROR(VLOOKUP($B399,'⑨2.目標と成果（PR）'!$B$6:$K$85,9,FALSE),"")</f>
        <v/>
      </c>
      <c r="K399" s="933" t="str">
        <f t="shared" si="22"/>
        <v/>
      </c>
      <c r="L399" s="338" t="str">
        <f>IFERROR(VLOOKUP($B399,'⑨2.目標と成果（PR）'!$B$6:$K$85,10,FALSE),"")</f>
        <v/>
      </c>
      <c r="M399" s="338" t="str">
        <f>IFERROR(VLOOKUP($B399,'⑨2.目標と成果（PR）'!$B$6:$K$85,11,FALSE),"")</f>
        <v/>
      </c>
      <c r="N399" s="933" t="str">
        <f t="shared" si="23"/>
        <v/>
      </c>
      <c r="O399" s="921"/>
      <c r="P399" s="922"/>
      <c r="W399" s="545"/>
    </row>
    <row r="400" spans="2:23" ht="45" hidden="1" customHeight="1">
      <c r="B400" s="1019" t="s">
        <v>698</v>
      </c>
      <c r="C400" s="1020" t="str">
        <f>IFERROR(VLOOKUP($B400,'⑨2.目標と成果（PR）'!$B$6:$K$85,2,FALSE),"")</f>
        <v/>
      </c>
      <c r="D400" s="928" t="str">
        <f>IFERROR(VLOOKUP($B400,'⑨2.目標と成果（PR）'!$B$6:$K$85,3,FALSE),"")</f>
        <v/>
      </c>
      <c r="E400" s="928" t="s">
        <v>698</v>
      </c>
      <c r="F400" s="932" t="str">
        <f>IFERROR(VLOOKUP($B400,'⑨2.目標と成果（PR）'!$B$6:$K$85,6,FALSE),"")</f>
        <v/>
      </c>
      <c r="G400" s="932" t="str">
        <f>IFERROR(VLOOKUP($B400,'⑨2.目標と成果（PR）'!$B$6:$K$85,7,FALSE),"")</f>
        <v/>
      </c>
      <c r="H400" s="933" t="str">
        <f t="shared" si="21"/>
        <v/>
      </c>
      <c r="I400" s="338" t="str">
        <f>IFERROR(VLOOKUP($B400,'⑨2.目標と成果（PR）'!$B$6:$K$85,8,FALSE),"")</f>
        <v/>
      </c>
      <c r="J400" s="338" t="str">
        <f>IFERROR(VLOOKUP($B400,'⑨2.目標と成果（PR）'!$B$6:$K$85,9,FALSE),"")</f>
        <v/>
      </c>
      <c r="K400" s="933" t="str">
        <f t="shared" si="22"/>
        <v/>
      </c>
      <c r="L400" s="338" t="str">
        <f>IFERROR(VLOOKUP($B400,'⑨2.目標と成果（PR）'!$B$6:$K$85,10,FALSE),"")</f>
        <v/>
      </c>
      <c r="M400" s="338" t="str">
        <f>IFERROR(VLOOKUP($B400,'⑨2.目標と成果（PR）'!$B$6:$K$85,11,FALSE),"")</f>
        <v/>
      </c>
      <c r="N400" s="933" t="str">
        <f t="shared" si="23"/>
        <v/>
      </c>
      <c r="O400" s="921"/>
      <c r="P400" s="922"/>
      <c r="W400" s="545"/>
    </row>
    <row r="401" spans="2:23" ht="45" hidden="1" customHeight="1">
      <c r="B401" s="1019" t="s">
        <v>698</v>
      </c>
      <c r="C401" s="1020" t="str">
        <f>IFERROR(VLOOKUP($B401,'⑨2.目標と成果（PR）'!$B$6:$K$85,2,FALSE),"")</f>
        <v/>
      </c>
      <c r="D401" s="928" t="str">
        <f>IFERROR(VLOOKUP($B401,'⑨2.目標と成果（PR）'!$B$6:$K$85,3,FALSE),"")</f>
        <v/>
      </c>
      <c r="E401" s="928" t="s">
        <v>698</v>
      </c>
      <c r="F401" s="932" t="str">
        <f>IFERROR(VLOOKUP($B401,'⑨2.目標と成果（PR）'!$B$6:$K$85,6,FALSE),"")</f>
        <v/>
      </c>
      <c r="G401" s="932" t="str">
        <f>IFERROR(VLOOKUP($B401,'⑨2.目標と成果（PR）'!$B$6:$K$85,7,FALSE),"")</f>
        <v/>
      </c>
      <c r="H401" s="933" t="str">
        <f t="shared" si="21"/>
        <v/>
      </c>
      <c r="I401" s="338" t="str">
        <f>IFERROR(VLOOKUP($B401,'⑨2.目標と成果（PR）'!$B$6:$K$85,8,FALSE),"")</f>
        <v/>
      </c>
      <c r="J401" s="338" t="str">
        <f>IFERROR(VLOOKUP($B401,'⑨2.目標と成果（PR）'!$B$6:$K$85,9,FALSE),"")</f>
        <v/>
      </c>
      <c r="K401" s="933" t="str">
        <f t="shared" si="22"/>
        <v/>
      </c>
      <c r="L401" s="338" t="str">
        <f>IFERROR(VLOOKUP($B401,'⑨2.目標と成果（PR）'!$B$6:$K$85,10,FALSE),"")</f>
        <v/>
      </c>
      <c r="M401" s="338" t="str">
        <f>IFERROR(VLOOKUP($B401,'⑨2.目標と成果（PR）'!$B$6:$K$85,11,FALSE),"")</f>
        <v/>
      </c>
      <c r="N401" s="933" t="str">
        <f t="shared" si="23"/>
        <v/>
      </c>
      <c r="O401" s="921"/>
      <c r="P401" s="922"/>
      <c r="W401" s="545"/>
    </row>
    <row r="402" spans="2:23" ht="45" hidden="1" customHeight="1">
      <c r="B402" s="1019" t="s">
        <v>698</v>
      </c>
      <c r="C402" s="1020" t="str">
        <f>IFERROR(VLOOKUP($B402,'⑨2.目標と成果（PR）'!$B$6:$K$85,2,FALSE),"")</f>
        <v/>
      </c>
      <c r="D402" s="928" t="str">
        <f>IFERROR(VLOOKUP($B402,'⑨2.目標と成果（PR）'!$B$6:$K$85,3,FALSE),"")</f>
        <v/>
      </c>
      <c r="E402" s="928" t="s">
        <v>698</v>
      </c>
      <c r="F402" s="932" t="str">
        <f>IFERROR(VLOOKUP($B402,'⑨2.目標と成果（PR）'!$B$6:$K$85,6,FALSE),"")</f>
        <v/>
      </c>
      <c r="G402" s="932" t="str">
        <f>IFERROR(VLOOKUP($B402,'⑨2.目標と成果（PR）'!$B$6:$K$85,7,FALSE),"")</f>
        <v/>
      </c>
      <c r="H402" s="933" t="str">
        <f t="shared" si="21"/>
        <v/>
      </c>
      <c r="I402" s="338" t="str">
        <f>IFERROR(VLOOKUP($B402,'⑨2.目標と成果（PR）'!$B$6:$K$85,8,FALSE),"")</f>
        <v/>
      </c>
      <c r="J402" s="338" t="str">
        <f>IFERROR(VLOOKUP($B402,'⑨2.目標と成果（PR）'!$B$6:$K$85,9,FALSE),"")</f>
        <v/>
      </c>
      <c r="K402" s="933" t="str">
        <f t="shared" si="22"/>
        <v/>
      </c>
      <c r="L402" s="338" t="str">
        <f>IFERROR(VLOOKUP($B402,'⑨2.目標と成果（PR）'!$B$6:$K$85,10,FALSE),"")</f>
        <v/>
      </c>
      <c r="M402" s="338" t="str">
        <f>IFERROR(VLOOKUP($B402,'⑨2.目標と成果（PR）'!$B$6:$K$85,11,FALSE),"")</f>
        <v/>
      </c>
      <c r="N402" s="933" t="str">
        <f t="shared" si="23"/>
        <v/>
      </c>
      <c r="O402" s="921"/>
      <c r="P402" s="922"/>
      <c r="W402" s="545"/>
    </row>
    <row r="403" spans="2:23" ht="45" hidden="1" customHeight="1">
      <c r="B403" s="1019" t="s">
        <v>698</v>
      </c>
      <c r="C403" s="1020" t="str">
        <f>IFERROR(VLOOKUP($B403,'⑨2.目標と成果（PR）'!$B$6:$K$85,2,FALSE),"")</f>
        <v/>
      </c>
      <c r="D403" s="928" t="str">
        <f>IFERROR(VLOOKUP($B403,'⑨2.目標と成果（PR）'!$B$6:$K$85,3,FALSE),"")</f>
        <v/>
      </c>
      <c r="E403" s="928" t="s">
        <v>698</v>
      </c>
      <c r="F403" s="932" t="str">
        <f>IFERROR(VLOOKUP($B403,'⑨2.目標と成果（PR）'!$B$6:$K$85,6,FALSE),"")</f>
        <v/>
      </c>
      <c r="G403" s="932" t="str">
        <f>IFERROR(VLOOKUP($B403,'⑨2.目標と成果（PR）'!$B$6:$K$85,7,FALSE),"")</f>
        <v/>
      </c>
      <c r="H403" s="933" t="str">
        <f t="shared" si="21"/>
        <v/>
      </c>
      <c r="I403" s="338" t="str">
        <f>IFERROR(VLOOKUP($B403,'⑨2.目標と成果（PR）'!$B$6:$K$85,8,FALSE),"")</f>
        <v/>
      </c>
      <c r="J403" s="338" t="str">
        <f>IFERROR(VLOOKUP($B403,'⑨2.目標と成果（PR）'!$B$6:$K$85,9,FALSE),"")</f>
        <v/>
      </c>
      <c r="K403" s="933" t="str">
        <f t="shared" si="22"/>
        <v/>
      </c>
      <c r="L403" s="338" t="str">
        <f>IFERROR(VLOOKUP($B403,'⑨2.目標と成果（PR）'!$B$6:$K$85,10,FALSE),"")</f>
        <v/>
      </c>
      <c r="M403" s="338" t="str">
        <f>IFERROR(VLOOKUP($B403,'⑨2.目標と成果（PR）'!$B$6:$K$85,11,FALSE),"")</f>
        <v/>
      </c>
      <c r="N403" s="933" t="str">
        <f t="shared" si="23"/>
        <v/>
      </c>
      <c r="O403" s="921"/>
      <c r="P403" s="922"/>
      <c r="W403" s="545"/>
    </row>
    <row r="404" spans="2:23" ht="45" hidden="1" customHeight="1">
      <c r="B404" s="1019" t="s">
        <v>698</v>
      </c>
      <c r="C404" s="1020" t="str">
        <f>IFERROR(VLOOKUP($B404,'⑨2.目標と成果（PR）'!$B$6:$K$85,2,FALSE),"")</f>
        <v/>
      </c>
      <c r="D404" s="928" t="str">
        <f>IFERROR(VLOOKUP($B404,'⑨2.目標と成果（PR）'!$B$6:$K$85,3,FALSE),"")</f>
        <v/>
      </c>
      <c r="E404" s="928" t="s">
        <v>698</v>
      </c>
      <c r="F404" s="932" t="str">
        <f>IFERROR(VLOOKUP($B404,'⑨2.目標と成果（PR）'!$B$6:$K$85,6,FALSE),"")</f>
        <v/>
      </c>
      <c r="G404" s="932" t="str">
        <f>IFERROR(VLOOKUP($B404,'⑨2.目標と成果（PR）'!$B$6:$K$85,7,FALSE),"")</f>
        <v/>
      </c>
      <c r="H404" s="933" t="str">
        <f t="shared" si="21"/>
        <v/>
      </c>
      <c r="I404" s="338" t="str">
        <f>IFERROR(VLOOKUP($B404,'⑨2.目標と成果（PR）'!$B$6:$K$85,8,FALSE),"")</f>
        <v/>
      </c>
      <c r="J404" s="338" t="str">
        <f>IFERROR(VLOOKUP($B404,'⑨2.目標と成果（PR）'!$B$6:$K$85,9,FALSE),"")</f>
        <v/>
      </c>
      <c r="K404" s="933" t="str">
        <f t="shared" si="22"/>
        <v/>
      </c>
      <c r="L404" s="338" t="str">
        <f>IFERROR(VLOOKUP($B404,'⑨2.目標と成果（PR）'!$B$6:$K$85,10,FALSE),"")</f>
        <v/>
      </c>
      <c r="M404" s="338" t="str">
        <f>IFERROR(VLOOKUP($B404,'⑨2.目標と成果（PR）'!$B$6:$K$85,11,FALSE),"")</f>
        <v/>
      </c>
      <c r="N404" s="933" t="str">
        <f t="shared" si="23"/>
        <v/>
      </c>
      <c r="O404" s="921"/>
      <c r="P404" s="922"/>
      <c r="W404" s="545"/>
    </row>
    <row r="405" spans="2:23" ht="45" hidden="1" customHeight="1" thickBot="1">
      <c r="B405" s="1022" t="s">
        <v>698</v>
      </c>
      <c r="C405" s="1021" t="str">
        <f>IFERROR(VLOOKUP($B405,'⑨2.目標と成果（PR）'!$B$6:$K$85,2,FALSE),"")</f>
        <v/>
      </c>
      <c r="D405" s="934" t="str">
        <f>IFERROR(VLOOKUP($B405,'⑨2.目標と成果（PR）'!$B$6:$K$85,3,FALSE),"")</f>
        <v/>
      </c>
      <c r="E405" s="934" t="s">
        <v>698</v>
      </c>
      <c r="F405" s="935" t="str">
        <f>IFERROR(VLOOKUP($B405,'⑨2.目標と成果（PR）'!$B$6:$K$85,6,FALSE),"")</f>
        <v/>
      </c>
      <c r="G405" s="935" t="str">
        <f>IFERROR(VLOOKUP($B405,'⑨2.目標と成果（PR）'!$B$6:$K$85,7,FALSE),"")</f>
        <v/>
      </c>
      <c r="H405" s="936" t="str">
        <f t="shared" si="21"/>
        <v/>
      </c>
      <c r="I405" s="937" t="str">
        <f>IFERROR(VLOOKUP($B405,'⑨2.目標と成果（PR）'!$B$6:$K$85,8,FALSE),"")</f>
        <v/>
      </c>
      <c r="J405" s="937" t="str">
        <f>IFERROR(VLOOKUP($B405,'⑨2.目標と成果（PR）'!$B$6:$K$85,9,FALSE),"")</f>
        <v/>
      </c>
      <c r="K405" s="936" t="str">
        <f t="shared" si="22"/>
        <v/>
      </c>
      <c r="L405" s="937" t="str">
        <f>IFERROR(VLOOKUP($B405,'⑨2.目標と成果（PR）'!$B$6:$K$85,10,FALSE),"")</f>
        <v/>
      </c>
      <c r="M405" s="937" t="str">
        <f>IFERROR(VLOOKUP($B405,'⑨2.目標と成果（PR）'!$B$6:$K$85,11,FALSE),"")</f>
        <v/>
      </c>
      <c r="N405" s="936" t="str">
        <f t="shared" si="23"/>
        <v/>
      </c>
      <c r="O405" s="923"/>
      <c r="P405" s="924"/>
      <c r="W405" s="545"/>
    </row>
    <row r="406" spans="2:23" s="138" customFormat="1" ht="17.25" customHeight="1">
      <c r="B406" s="229" t="s">
        <v>455</v>
      </c>
      <c r="C406" s="162" t="s">
        <v>488</v>
      </c>
      <c r="D406" s="162"/>
    </row>
    <row r="407" spans="2:23" s="138" customFormat="1" ht="17.25" customHeight="1">
      <c r="B407" s="229"/>
      <c r="C407" s="162" t="s">
        <v>489</v>
      </c>
      <c r="D407" s="162"/>
    </row>
  </sheetData>
  <sheetProtection formatCells="0" formatColumns="0" formatRows="0"/>
  <mergeCells count="9">
    <mergeCell ref="B3:B4"/>
    <mergeCell ref="F3:H3"/>
    <mergeCell ref="I3:K3"/>
    <mergeCell ref="L3:N3"/>
    <mergeCell ref="P3:P4"/>
    <mergeCell ref="C3:C4"/>
    <mergeCell ref="D3:D4"/>
    <mergeCell ref="E3:E4"/>
    <mergeCell ref="O3:O4"/>
  </mergeCells>
  <phoneticPr fontId="1"/>
  <conditionalFormatting sqref="E6:E407 B6:B407">
    <cfRule type="containsText" dxfId="8" priority="3" operator="containsText" text="選択">
      <formula>NOT(ISERROR(SEARCH("選択",B6)))</formula>
    </cfRule>
  </conditionalFormatting>
  <conditionalFormatting sqref="F2:G2 I2:J2 L2:M2">
    <cfRule type="containsText" dxfId="7" priority="1" operator="containsText" text="不一致">
      <formula>NOT(ISERROR(SEARCH("不一致",F2)))</formula>
    </cfRule>
    <cfRule type="containsText" dxfId="6" priority="2" operator="containsText" text="OK">
      <formula>NOT(ISERROR(SEARCH("OK",F2)))</formula>
    </cfRule>
  </conditionalFormatting>
  <dataValidations count="5">
    <dataValidation imeMode="off" operator="lessThan" allowBlank="1" showInputMessage="1" showErrorMessage="1" errorTitle="入力不要です。" error="[キャンセル]をクリックしてください。" sqref="C5"/>
    <dataValidation type="whole" imeMode="off" operator="lessThan" allowBlank="1" showInputMessage="1" showErrorMessage="1" errorTitle="入力不要です。" error="[キャンセル]をクリックしてください。" sqref="B5 D5:E5">
      <formula1>0</formula1>
    </dataValidation>
    <dataValidation type="list" allowBlank="1" showInputMessage="1" showErrorMessage="1" sqref="B6:B405">
      <formula1>$X$4:$X$84</formula1>
    </dataValidation>
    <dataValidation type="list" allowBlank="1" showInputMessage="1" showErrorMessage="1" sqref="E6:E405">
      <formula1>$Y$4:$Y$32</formula1>
    </dataValidation>
    <dataValidation allowBlank="1" showInputMessage="1" showErrorMessage="1" promptTitle="入力の注意" prompt="１活動に複数の品目を計上している場合、品目別に実績の報告が必要になります。_x000a_（重点品目以外はその他で合算してください）_x000a_品目別に分解する場合、この計算式を消して直接入力してください。" sqref="F6:G6 I6:J6 L6:M6"/>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&amp;L様式９（関係書類3）</oddHeader>
    <oddFooter xml:space="preserve">&amp;C&amp;"ＭＳ Ｐゴシック,標準"&amp;10&amp;P / &amp;N </oddFooter>
  </headerFooter>
  <rowBreaks count="1" manualBreakCount="1">
    <brk id="15" max="16" man="1"/>
  </rowBreaks>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Y410"/>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0.125" style="139" customWidth="1"/>
    <col min="4" max="5" width="12.625" style="139" customWidth="1"/>
    <col min="6" max="7" width="13.125" style="139" customWidth="1"/>
    <col min="8" max="8" width="10" style="139" customWidth="1"/>
    <col min="9" max="10" width="13.125" style="139" hidden="1" customWidth="1"/>
    <col min="11" max="11" width="10" style="139" hidden="1" customWidth="1"/>
    <col min="12" max="13" width="13.125" style="139" hidden="1" customWidth="1"/>
    <col min="14" max="14" width="10" style="139" hidden="1" customWidth="1"/>
    <col min="15" max="16" width="25.625" style="139" customWidth="1"/>
    <col min="17" max="17" width="1.625" style="139" customWidth="1"/>
    <col min="18" max="23" width="9" style="139"/>
    <col min="24" max="25" width="9" style="139" hidden="1" customWidth="1"/>
    <col min="26" max="16384" width="9" style="139"/>
  </cols>
  <sheetData>
    <row r="1" spans="1:25" ht="8.25" customHeight="1">
      <c r="C1" s="217"/>
      <c r="D1" s="217"/>
      <c r="E1" s="217"/>
      <c r="F1" s="217"/>
      <c r="G1" s="217"/>
      <c r="H1" s="217"/>
      <c r="I1" s="217"/>
      <c r="J1" s="217"/>
      <c r="K1" s="217"/>
      <c r="L1" s="217"/>
      <c r="M1" s="217"/>
      <c r="N1" s="217"/>
      <c r="O1" s="217"/>
      <c r="P1" s="217"/>
    </row>
    <row r="2" spans="1:25" ht="16.5" customHeight="1" thickBot="1">
      <c r="B2" s="140" t="s">
        <v>651</v>
      </c>
      <c r="E2" s="218"/>
      <c r="F2" s="1099" t="str">
        <f>IF(F5='⑨2.目標と成果（販促）'!G5,"OK","⑨2と不一致です")</f>
        <v>OK</v>
      </c>
      <c r="G2" s="1099" t="str">
        <f>IF(G5='⑨2.目標と成果（販促）'!H5,"OK","⑨2と不一致です")</f>
        <v>OK</v>
      </c>
      <c r="H2" s="1099"/>
      <c r="I2" s="1099" t="str">
        <f>IF(I5='⑨2.目標と成果（販促）'!I5,"OK","⑨2と不一致です")</f>
        <v>OK</v>
      </c>
      <c r="J2" s="1099" t="str">
        <f>IF(J5='⑨2.目標と成果（販促）'!J5,"OK","⑨2と不一致です")</f>
        <v>OK</v>
      </c>
      <c r="K2" s="1099"/>
      <c r="L2" s="1099" t="str">
        <f>IF(L5='⑨2.目標と成果（販促）'!K5,"OK","⑨2と不一致です")</f>
        <v>OK</v>
      </c>
      <c r="M2" s="1099" t="str">
        <f>IF(M5='⑨2.目標と成果（販促）'!L5,"OK","⑨2と不一致です")</f>
        <v>OK</v>
      </c>
      <c r="N2" s="218"/>
      <c r="O2" s="218"/>
      <c r="P2" s="913" t="s">
        <v>481</v>
      </c>
      <c r="Q2" s="218"/>
      <c r="T2" s="218"/>
      <c r="U2" s="175"/>
      <c r="Y2" s="218"/>
    </row>
    <row r="3" spans="1:25" ht="19.5" customHeight="1">
      <c r="A3" s="139" t="s">
        <v>371</v>
      </c>
      <c r="B3" s="1261" t="s">
        <v>101</v>
      </c>
      <c r="C3" s="1854" t="s">
        <v>93</v>
      </c>
      <c r="D3" s="1854" t="s">
        <v>417</v>
      </c>
      <c r="E3" s="1854" t="s">
        <v>95</v>
      </c>
      <c r="F3" s="1574" t="s">
        <v>415</v>
      </c>
      <c r="G3" s="1575"/>
      <c r="H3" s="1476"/>
      <c r="I3" s="1574" t="s">
        <v>483</v>
      </c>
      <c r="J3" s="1575"/>
      <c r="K3" s="1476"/>
      <c r="L3" s="1574" t="s">
        <v>486</v>
      </c>
      <c r="M3" s="1575"/>
      <c r="N3" s="1476"/>
      <c r="O3" s="1257" t="s">
        <v>492</v>
      </c>
      <c r="P3" s="1299" t="s">
        <v>493</v>
      </c>
    </row>
    <row r="4" spans="1:25" ht="27.75" customHeight="1" thickBot="1">
      <c r="B4" s="1862"/>
      <c r="C4" s="1865"/>
      <c r="D4" s="1865"/>
      <c r="E4" s="1865"/>
      <c r="F4" s="914" t="s">
        <v>484</v>
      </c>
      <c r="G4" s="914" t="s">
        <v>485</v>
      </c>
      <c r="H4" s="915" t="s">
        <v>487</v>
      </c>
      <c r="I4" s="914" t="s">
        <v>484</v>
      </c>
      <c r="J4" s="914" t="s">
        <v>485</v>
      </c>
      <c r="K4" s="915" t="s">
        <v>487</v>
      </c>
      <c r="L4" s="914" t="s">
        <v>484</v>
      </c>
      <c r="M4" s="914" t="s">
        <v>485</v>
      </c>
      <c r="N4" s="915" t="s">
        <v>487</v>
      </c>
      <c r="O4" s="1258"/>
      <c r="P4" s="1864"/>
      <c r="R4" s="177" t="s">
        <v>536</v>
      </c>
      <c r="X4" s="322" t="s">
        <v>698</v>
      </c>
      <c r="Y4" s="322" t="s">
        <v>698</v>
      </c>
    </row>
    <row r="5" spans="1:25" ht="45" customHeight="1" thickBot="1">
      <c r="B5" s="916"/>
      <c r="C5" s="917" t="s">
        <v>156</v>
      </c>
      <c r="D5" s="918"/>
      <c r="E5" s="918"/>
      <c r="F5" s="925" t="str">
        <f>IF(SUM(F6:F406)=0,"",SUM(F6:F406))</f>
        <v/>
      </c>
      <c r="G5" s="925" t="str">
        <f>IF(SUM(G6:G406)=0,"",SUM(G6:G406))</f>
        <v/>
      </c>
      <c r="H5" s="926" t="str">
        <f>IF(G5="","",G5/F5)</f>
        <v/>
      </c>
      <c r="I5" s="927" t="str">
        <f>IF(SUM(I6:I406)=0,"",SUM(I6:I406))</f>
        <v/>
      </c>
      <c r="J5" s="927" t="str">
        <f>IF(SUM(J6:J406)=0,"",SUM(J6:J406))</f>
        <v/>
      </c>
      <c r="K5" s="926" t="str">
        <f>IF(J5="","",J5/I5)</f>
        <v/>
      </c>
      <c r="L5" s="927" t="str">
        <f>IF(SUM(L6:L406)=0,"",SUM(L6:L406))</f>
        <v/>
      </c>
      <c r="M5" s="927" t="str">
        <f>IF(SUM(M6:M406)=0,"",SUM(M6:M406))</f>
        <v/>
      </c>
      <c r="N5" s="926" t="str">
        <f>IF(M5="","",M5/L5)</f>
        <v/>
      </c>
      <c r="O5" s="939"/>
      <c r="P5" s="940"/>
      <c r="R5" s="177" t="s">
        <v>537</v>
      </c>
      <c r="X5" s="139" t="s">
        <v>818</v>
      </c>
      <c r="Y5" s="139" t="s">
        <v>712</v>
      </c>
    </row>
    <row r="6" spans="1:25" ht="45" customHeight="1" thickTop="1">
      <c r="B6" s="204" t="s">
        <v>698</v>
      </c>
      <c r="C6" s="897" t="str">
        <f>IFERROR(VLOOKUP($B6,'⑨2.目標と成果（販促）'!$B$6:$K$85,2,FALSE),"")</f>
        <v/>
      </c>
      <c r="D6" s="941" t="str">
        <f>IFERROR(VLOOKUP($B6,'⑨2.目標と成果（販促）'!$B$6:$K$85,3,FALSE),"")</f>
        <v/>
      </c>
      <c r="E6" s="898" t="s">
        <v>698</v>
      </c>
      <c r="F6" s="929" t="str">
        <f>IFERROR(VLOOKUP($B6,'⑨2.目標と成果（販促）'!$B$6:$K$85,6,FALSE),"")</f>
        <v/>
      </c>
      <c r="G6" s="929" t="str">
        <f>IFERROR(VLOOKUP($B6,'⑨2.目標と成果（販促）'!$B$6:$K$85,7,FALSE),"")</f>
        <v/>
      </c>
      <c r="H6" s="930" t="str">
        <f t="shared" ref="H6" si="0">IF(G6="","",G6/F6)</f>
        <v/>
      </c>
      <c r="I6" s="931" t="str">
        <f>IFERROR(VLOOKUP($B6,'⑨2.目標と成果（販促）'!$B$6:$K$85,8,FALSE),"")</f>
        <v/>
      </c>
      <c r="J6" s="931" t="str">
        <f>IFERROR(VLOOKUP($B6,'⑨2.目標と成果（販促）'!$B$6:$K$85,9,FALSE),"")</f>
        <v/>
      </c>
      <c r="K6" s="930" t="str">
        <f t="shared" ref="K6" si="1">IF(J6="","",J6/I6)</f>
        <v/>
      </c>
      <c r="L6" s="931" t="str">
        <f>IFERROR(VLOOKUP($B6,'⑨2.目標と成果（販促）'!$B$6:$K$85,10,FALSE),"")</f>
        <v/>
      </c>
      <c r="M6" s="931" t="str">
        <f>IFERROR(VLOOKUP($B6,'⑨2.目標と成果（販促）'!$B$6:$K$85,11,FALSE),"")</f>
        <v/>
      </c>
      <c r="N6" s="930" t="str">
        <f t="shared" ref="N6" si="2">IF(M6="","",M6/L6)</f>
        <v/>
      </c>
      <c r="O6" s="921"/>
      <c r="P6" s="922"/>
      <c r="X6" s="139" t="s">
        <v>819</v>
      </c>
      <c r="Y6" s="139" t="s">
        <v>714</v>
      </c>
    </row>
    <row r="7" spans="1:25" ht="45" customHeight="1">
      <c r="B7" s="204" t="s">
        <v>698</v>
      </c>
      <c r="C7" s="897" t="str">
        <f>IFERROR(VLOOKUP($B7,'⑨2.目標と成果（販促）'!$B$6:$K$85,2,FALSE),"")</f>
        <v/>
      </c>
      <c r="D7" s="941" t="str">
        <f>IFERROR(VLOOKUP($B7,'⑨2.目標と成果（販促）'!$B$6:$K$85,3,FALSE),"")</f>
        <v/>
      </c>
      <c r="E7" s="898" t="s">
        <v>698</v>
      </c>
      <c r="F7" s="932" t="str">
        <f>IFERROR(VLOOKUP($B7,'⑨2.目標と成果（販促）'!$B$6:$K$85,6,FALSE),"")</f>
        <v/>
      </c>
      <c r="G7" s="932" t="str">
        <f>IFERROR(VLOOKUP($B7,'⑨2.目標と成果（販促）'!$B$6:$K$85,7,FALSE),"")</f>
        <v/>
      </c>
      <c r="H7" s="933" t="str">
        <f t="shared" ref="H7:H70" si="3">IF(G7="","",G7/F7)</f>
        <v/>
      </c>
      <c r="I7" s="338" t="str">
        <f>IFERROR(VLOOKUP($B7,'⑨2.目標と成果（販促）'!$B$6:$K$85,8,FALSE),"")</f>
        <v/>
      </c>
      <c r="J7" s="338" t="str">
        <f>IFERROR(VLOOKUP($B7,'⑨2.目標と成果（販促）'!$B$6:$K$85,9,FALSE),"")</f>
        <v/>
      </c>
      <c r="K7" s="933" t="str">
        <f t="shared" ref="K7:K70" si="4">IF(J7="","",J7/I7)</f>
        <v/>
      </c>
      <c r="L7" s="338" t="str">
        <f>IFERROR(VLOOKUP($B7,'⑨2.目標と成果（販促）'!$B$6:$K$85,10,FALSE),"")</f>
        <v/>
      </c>
      <c r="M7" s="338" t="str">
        <f>IFERROR(VLOOKUP($B7,'⑨2.目標と成果（販促）'!$B$6:$K$85,11,FALSE),"")</f>
        <v/>
      </c>
      <c r="N7" s="933" t="str">
        <f t="shared" ref="N7:N70" si="5">IF(M7="","",M7/L7)</f>
        <v/>
      </c>
      <c r="O7" s="921"/>
      <c r="P7" s="922"/>
      <c r="X7" s="139" t="s">
        <v>820</v>
      </c>
      <c r="Y7" s="139" t="s">
        <v>716</v>
      </c>
    </row>
    <row r="8" spans="1:25" ht="45" customHeight="1">
      <c r="B8" s="204" t="s">
        <v>698</v>
      </c>
      <c r="C8" s="897" t="str">
        <f>IFERROR(VLOOKUP($B8,'⑨2.目標と成果（販促）'!$B$6:$K$85,2,FALSE),"")</f>
        <v/>
      </c>
      <c r="D8" s="941" t="str">
        <f>IFERROR(VLOOKUP($B8,'⑨2.目標と成果（販促）'!$B$6:$K$85,3,FALSE),"")</f>
        <v/>
      </c>
      <c r="E8" s="898" t="s">
        <v>698</v>
      </c>
      <c r="F8" s="932" t="str">
        <f>IFERROR(VLOOKUP($B8,'⑨2.目標と成果（販促）'!$B$6:$K$85,6,FALSE),"")</f>
        <v/>
      </c>
      <c r="G8" s="932" t="str">
        <f>IFERROR(VLOOKUP($B8,'⑨2.目標と成果（販促）'!$B$6:$K$85,7,FALSE),"")</f>
        <v/>
      </c>
      <c r="H8" s="933" t="str">
        <f t="shared" si="3"/>
        <v/>
      </c>
      <c r="I8" s="338" t="str">
        <f>IFERROR(VLOOKUP($B8,'⑨2.目標と成果（販促）'!$B$6:$K$85,8,FALSE),"")</f>
        <v/>
      </c>
      <c r="J8" s="338" t="str">
        <f>IFERROR(VLOOKUP($B8,'⑨2.目標と成果（販促）'!$B$6:$K$85,9,FALSE),"")</f>
        <v/>
      </c>
      <c r="K8" s="933" t="str">
        <f t="shared" si="4"/>
        <v/>
      </c>
      <c r="L8" s="338" t="str">
        <f>IFERROR(VLOOKUP($B8,'⑨2.目標と成果（販促）'!$B$6:$K$85,10,FALSE),"")</f>
        <v/>
      </c>
      <c r="M8" s="338" t="str">
        <f>IFERROR(VLOOKUP($B8,'⑨2.目標と成果（販促）'!$B$6:$K$85,11,FALSE),"")</f>
        <v/>
      </c>
      <c r="N8" s="933" t="str">
        <f t="shared" si="5"/>
        <v/>
      </c>
      <c r="O8" s="921"/>
      <c r="P8" s="922"/>
      <c r="X8" s="139" t="s">
        <v>821</v>
      </c>
      <c r="Y8" s="139" t="s">
        <v>718</v>
      </c>
    </row>
    <row r="9" spans="1:25" ht="45" customHeight="1">
      <c r="B9" s="204" t="s">
        <v>698</v>
      </c>
      <c r="C9" s="897" t="str">
        <f>IFERROR(VLOOKUP($B9,'⑨2.目標と成果（販促）'!$B$6:$K$85,2,FALSE),"")</f>
        <v/>
      </c>
      <c r="D9" s="941" t="str">
        <f>IFERROR(VLOOKUP($B9,'⑨2.目標と成果（販促）'!$B$6:$K$85,3,FALSE),"")</f>
        <v/>
      </c>
      <c r="E9" s="898" t="s">
        <v>698</v>
      </c>
      <c r="F9" s="932" t="str">
        <f>IFERROR(VLOOKUP($B9,'⑨2.目標と成果（販促）'!$B$6:$K$85,6,FALSE),"")</f>
        <v/>
      </c>
      <c r="G9" s="932" t="str">
        <f>IFERROR(VLOOKUP($B9,'⑨2.目標と成果（販促）'!$B$6:$K$85,7,FALSE),"")</f>
        <v/>
      </c>
      <c r="H9" s="933" t="str">
        <f t="shared" si="3"/>
        <v/>
      </c>
      <c r="I9" s="338" t="str">
        <f>IFERROR(VLOOKUP($B9,'⑨2.目標と成果（販促）'!$B$6:$K$85,8,FALSE),"")</f>
        <v/>
      </c>
      <c r="J9" s="338" t="str">
        <f>IFERROR(VLOOKUP($B9,'⑨2.目標と成果（販促）'!$B$6:$K$85,9,FALSE),"")</f>
        <v/>
      </c>
      <c r="K9" s="933" t="str">
        <f t="shared" si="4"/>
        <v/>
      </c>
      <c r="L9" s="338" t="str">
        <f>IFERROR(VLOOKUP($B9,'⑨2.目標と成果（販促）'!$B$6:$K$85,10,FALSE),"")</f>
        <v/>
      </c>
      <c r="M9" s="338" t="str">
        <f>IFERROR(VLOOKUP($B9,'⑨2.目標と成果（販促）'!$B$6:$K$85,11,FALSE),"")</f>
        <v/>
      </c>
      <c r="N9" s="933" t="str">
        <f t="shared" si="5"/>
        <v/>
      </c>
      <c r="O9" s="921"/>
      <c r="P9" s="922"/>
      <c r="X9" s="139" t="s">
        <v>822</v>
      </c>
      <c r="Y9" s="322" t="s">
        <v>720</v>
      </c>
    </row>
    <row r="10" spans="1:25" ht="45" customHeight="1">
      <c r="B10" s="204" t="s">
        <v>698</v>
      </c>
      <c r="C10" s="897" t="str">
        <f>IFERROR(VLOOKUP($B10,'⑨2.目標と成果（販促）'!$B$6:$K$85,2,FALSE),"")</f>
        <v/>
      </c>
      <c r="D10" s="941" t="str">
        <f>IFERROR(VLOOKUP($B10,'⑨2.目標と成果（販促）'!$B$6:$K$85,3,FALSE),"")</f>
        <v/>
      </c>
      <c r="E10" s="898" t="s">
        <v>698</v>
      </c>
      <c r="F10" s="932" t="str">
        <f>IFERROR(VLOOKUP($B10,'⑨2.目標と成果（販促）'!$B$6:$K$85,6,FALSE),"")</f>
        <v/>
      </c>
      <c r="G10" s="932" t="str">
        <f>IFERROR(VLOOKUP($B10,'⑨2.目標と成果（販促）'!$B$6:$K$85,7,FALSE),"")</f>
        <v/>
      </c>
      <c r="H10" s="933" t="str">
        <f t="shared" si="3"/>
        <v/>
      </c>
      <c r="I10" s="338" t="str">
        <f>IFERROR(VLOOKUP($B10,'⑨2.目標と成果（販促）'!$B$6:$K$85,8,FALSE),"")</f>
        <v/>
      </c>
      <c r="J10" s="338" t="str">
        <f>IFERROR(VLOOKUP($B10,'⑨2.目標と成果（販促）'!$B$6:$K$85,9,FALSE),"")</f>
        <v/>
      </c>
      <c r="K10" s="933" t="str">
        <f t="shared" si="4"/>
        <v/>
      </c>
      <c r="L10" s="338" t="str">
        <f>IFERROR(VLOOKUP($B10,'⑨2.目標と成果（販促）'!$B$6:$K$85,10,FALSE),"")</f>
        <v/>
      </c>
      <c r="M10" s="338" t="str">
        <f>IFERROR(VLOOKUP($B10,'⑨2.目標と成果（販促）'!$B$6:$K$85,11,FALSE),"")</f>
        <v/>
      </c>
      <c r="N10" s="933" t="str">
        <f t="shared" si="5"/>
        <v/>
      </c>
      <c r="O10" s="921"/>
      <c r="P10" s="922"/>
      <c r="X10" s="139" t="s">
        <v>823</v>
      </c>
      <c r="Y10" s="139" t="s">
        <v>722</v>
      </c>
    </row>
    <row r="11" spans="1:25" ht="45" customHeight="1">
      <c r="B11" s="204" t="s">
        <v>698</v>
      </c>
      <c r="C11" s="897" t="str">
        <f>IFERROR(VLOOKUP($B11,'⑨2.目標と成果（販促）'!$B$6:$K$85,2,FALSE),"")</f>
        <v/>
      </c>
      <c r="D11" s="941" t="str">
        <f>IFERROR(VLOOKUP($B11,'⑨2.目標と成果（販促）'!$B$6:$K$85,3,FALSE),"")</f>
        <v/>
      </c>
      <c r="E11" s="898" t="s">
        <v>698</v>
      </c>
      <c r="F11" s="932" t="str">
        <f>IFERROR(VLOOKUP($B11,'⑨2.目標と成果（販促）'!$B$6:$K$85,6,FALSE),"")</f>
        <v/>
      </c>
      <c r="G11" s="932" t="str">
        <f>IFERROR(VLOOKUP($B11,'⑨2.目標と成果（販促）'!$B$6:$K$85,7,FALSE),"")</f>
        <v/>
      </c>
      <c r="H11" s="933" t="str">
        <f t="shared" si="3"/>
        <v/>
      </c>
      <c r="I11" s="338" t="str">
        <f>IFERROR(VLOOKUP($B11,'⑨2.目標と成果（販促）'!$B$6:$K$85,8,FALSE),"")</f>
        <v/>
      </c>
      <c r="J11" s="338" t="str">
        <f>IFERROR(VLOOKUP($B11,'⑨2.目標と成果（販促）'!$B$6:$K$85,9,FALSE),"")</f>
        <v/>
      </c>
      <c r="K11" s="933" t="str">
        <f t="shared" si="4"/>
        <v/>
      </c>
      <c r="L11" s="338" t="str">
        <f>IFERROR(VLOOKUP($B11,'⑨2.目標と成果（販促）'!$B$6:$K$85,10,FALSE),"")</f>
        <v/>
      </c>
      <c r="M11" s="338" t="str">
        <f>IFERROR(VLOOKUP($B11,'⑨2.目標と成果（販促）'!$B$6:$K$85,11,FALSE),"")</f>
        <v/>
      </c>
      <c r="N11" s="933" t="str">
        <f t="shared" si="5"/>
        <v/>
      </c>
      <c r="O11" s="921"/>
      <c r="P11" s="922"/>
      <c r="X11" s="139" t="s">
        <v>824</v>
      </c>
      <c r="Y11" s="139" t="s">
        <v>724</v>
      </c>
    </row>
    <row r="12" spans="1:25" ht="45" customHeight="1">
      <c r="B12" s="204" t="s">
        <v>698</v>
      </c>
      <c r="C12" s="897" t="str">
        <f>IFERROR(VLOOKUP($B12,'⑨2.目標と成果（販促）'!$B$6:$K$85,2,FALSE),"")</f>
        <v/>
      </c>
      <c r="D12" s="941" t="str">
        <f>IFERROR(VLOOKUP($B12,'⑨2.目標と成果（販促）'!$B$6:$K$85,3,FALSE),"")</f>
        <v/>
      </c>
      <c r="E12" s="898" t="s">
        <v>698</v>
      </c>
      <c r="F12" s="932" t="str">
        <f>IFERROR(VLOOKUP($B12,'⑨2.目標と成果（販促）'!$B$6:$K$85,6,FALSE),"")</f>
        <v/>
      </c>
      <c r="G12" s="932" t="str">
        <f>IFERROR(VLOOKUP($B12,'⑨2.目標と成果（販促）'!$B$6:$K$85,7,FALSE),"")</f>
        <v/>
      </c>
      <c r="H12" s="933" t="str">
        <f t="shared" si="3"/>
        <v/>
      </c>
      <c r="I12" s="338" t="str">
        <f>IFERROR(VLOOKUP($B12,'⑨2.目標と成果（販促）'!$B$6:$K$85,8,FALSE),"")</f>
        <v/>
      </c>
      <c r="J12" s="338" t="str">
        <f>IFERROR(VLOOKUP($B12,'⑨2.目標と成果（販促）'!$B$6:$K$85,9,FALSE),"")</f>
        <v/>
      </c>
      <c r="K12" s="933" t="str">
        <f t="shared" si="4"/>
        <v/>
      </c>
      <c r="L12" s="338" t="str">
        <f>IFERROR(VLOOKUP($B12,'⑨2.目標と成果（販促）'!$B$6:$K$85,10,FALSE),"")</f>
        <v/>
      </c>
      <c r="M12" s="338" t="str">
        <f>IFERROR(VLOOKUP($B12,'⑨2.目標と成果（販促）'!$B$6:$K$85,11,FALSE),"")</f>
        <v/>
      </c>
      <c r="N12" s="933" t="str">
        <f t="shared" si="5"/>
        <v/>
      </c>
      <c r="O12" s="921"/>
      <c r="P12" s="922"/>
      <c r="X12" s="139" t="s">
        <v>825</v>
      </c>
      <c r="Y12" s="139" t="s">
        <v>726</v>
      </c>
    </row>
    <row r="13" spans="1:25" ht="45" customHeight="1">
      <c r="B13" s="204" t="s">
        <v>698</v>
      </c>
      <c r="C13" s="897" t="str">
        <f>IFERROR(VLOOKUP($B13,'⑨2.目標と成果（販促）'!$B$6:$K$85,2,FALSE),"")</f>
        <v/>
      </c>
      <c r="D13" s="941" t="str">
        <f>IFERROR(VLOOKUP($B13,'⑨2.目標と成果（販促）'!$B$6:$K$85,3,FALSE),"")</f>
        <v/>
      </c>
      <c r="E13" s="898" t="s">
        <v>698</v>
      </c>
      <c r="F13" s="932" t="str">
        <f>IFERROR(VLOOKUP($B13,'⑨2.目標と成果（販促）'!$B$6:$K$85,6,FALSE),"")</f>
        <v/>
      </c>
      <c r="G13" s="932" t="str">
        <f>IFERROR(VLOOKUP($B13,'⑨2.目標と成果（販促）'!$B$6:$K$85,7,FALSE),"")</f>
        <v/>
      </c>
      <c r="H13" s="933" t="str">
        <f t="shared" si="3"/>
        <v/>
      </c>
      <c r="I13" s="338" t="str">
        <f>IFERROR(VLOOKUP($B13,'⑨2.目標と成果（販促）'!$B$6:$K$85,8,FALSE),"")</f>
        <v/>
      </c>
      <c r="J13" s="338" t="str">
        <f>IFERROR(VLOOKUP($B13,'⑨2.目標と成果（販促）'!$B$6:$K$85,9,FALSE),"")</f>
        <v/>
      </c>
      <c r="K13" s="933" t="str">
        <f t="shared" si="4"/>
        <v/>
      </c>
      <c r="L13" s="338" t="str">
        <f>IFERROR(VLOOKUP($B13,'⑨2.目標と成果（販促）'!$B$6:$K$85,10,FALSE),"")</f>
        <v/>
      </c>
      <c r="M13" s="338" t="str">
        <f>IFERROR(VLOOKUP($B13,'⑨2.目標と成果（販促）'!$B$6:$K$85,11,FALSE),"")</f>
        <v/>
      </c>
      <c r="N13" s="933" t="str">
        <f t="shared" si="5"/>
        <v/>
      </c>
      <c r="O13" s="921"/>
      <c r="P13" s="922"/>
      <c r="X13" s="139" t="s">
        <v>826</v>
      </c>
      <c r="Y13" s="139" t="s">
        <v>728</v>
      </c>
    </row>
    <row r="14" spans="1:25" ht="45" customHeight="1">
      <c r="B14" s="204" t="s">
        <v>698</v>
      </c>
      <c r="C14" s="897" t="str">
        <f>IFERROR(VLOOKUP($B14,'⑨2.目標と成果（販促）'!$B$6:$K$85,2,FALSE),"")</f>
        <v/>
      </c>
      <c r="D14" s="941" t="str">
        <f>IFERROR(VLOOKUP($B14,'⑨2.目標と成果（販促）'!$B$6:$K$85,3,FALSE),"")</f>
        <v/>
      </c>
      <c r="E14" s="898" t="s">
        <v>698</v>
      </c>
      <c r="F14" s="932" t="str">
        <f>IFERROR(VLOOKUP($B14,'⑨2.目標と成果（販促）'!$B$6:$K$85,6,FALSE),"")</f>
        <v/>
      </c>
      <c r="G14" s="932" t="str">
        <f>IFERROR(VLOOKUP($B14,'⑨2.目標と成果（販促）'!$B$6:$K$85,7,FALSE),"")</f>
        <v/>
      </c>
      <c r="H14" s="933" t="str">
        <f t="shared" si="3"/>
        <v/>
      </c>
      <c r="I14" s="338" t="str">
        <f>IFERROR(VLOOKUP($B14,'⑨2.目標と成果（販促）'!$B$6:$K$85,8,FALSE),"")</f>
        <v/>
      </c>
      <c r="J14" s="338" t="str">
        <f>IFERROR(VLOOKUP($B14,'⑨2.目標と成果（販促）'!$B$6:$K$85,9,FALSE),"")</f>
        <v/>
      </c>
      <c r="K14" s="933" t="str">
        <f t="shared" si="4"/>
        <v/>
      </c>
      <c r="L14" s="338" t="str">
        <f>IFERROR(VLOOKUP($B14,'⑨2.目標と成果（販促）'!$B$6:$K$85,10,FALSE),"")</f>
        <v/>
      </c>
      <c r="M14" s="338" t="str">
        <f>IFERROR(VLOOKUP($B14,'⑨2.目標と成果（販促）'!$B$6:$K$85,11,FALSE),"")</f>
        <v/>
      </c>
      <c r="N14" s="933" t="str">
        <f t="shared" si="5"/>
        <v/>
      </c>
      <c r="O14" s="921"/>
      <c r="P14" s="922"/>
      <c r="X14" s="139" t="s">
        <v>827</v>
      </c>
      <c r="Y14" s="139" t="s">
        <v>730</v>
      </c>
    </row>
    <row r="15" spans="1:25" ht="45" customHeight="1" thickBot="1">
      <c r="B15" s="202" t="s">
        <v>698</v>
      </c>
      <c r="C15" s="902" t="str">
        <f>IFERROR(VLOOKUP($B15,'⑨2.目標と成果（販促）'!$B$6:$K$85,2,FALSE),"")</f>
        <v/>
      </c>
      <c r="D15" s="942" t="str">
        <f>IFERROR(VLOOKUP($B15,'⑨2.目標と成果（販促）'!$B$6:$K$85,3,FALSE),"")</f>
        <v/>
      </c>
      <c r="E15" s="903" t="s">
        <v>698</v>
      </c>
      <c r="F15" s="935" t="str">
        <f>IFERROR(VLOOKUP($B15,'⑨2.目標と成果（販促）'!$B$6:$K$85,6,FALSE),"")</f>
        <v/>
      </c>
      <c r="G15" s="935" t="str">
        <f>IFERROR(VLOOKUP($B15,'⑨2.目標と成果（販促）'!$B$6:$K$85,7,FALSE),"")</f>
        <v/>
      </c>
      <c r="H15" s="936" t="str">
        <f t="shared" si="3"/>
        <v/>
      </c>
      <c r="I15" s="937" t="str">
        <f>IFERROR(VLOOKUP($B15,'⑨2.目標と成果（販促）'!$B$6:$K$85,8,FALSE),"")</f>
        <v/>
      </c>
      <c r="J15" s="937" t="str">
        <f>IFERROR(VLOOKUP($B15,'⑨2.目標と成果（販促）'!$B$6:$K$85,9,FALSE),"")</f>
        <v/>
      </c>
      <c r="K15" s="936" t="str">
        <f t="shared" si="4"/>
        <v/>
      </c>
      <c r="L15" s="937" t="str">
        <f>IFERROR(VLOOKUP($B15,'⑨2.目標と成果（販促）'!$B$6:$K$85,10,FALSE),"")</f>
        <v/>
      </c>
      <c r="M15" s="937" t="str">
        <f>IFERROR(VLOOKUP($B15,'⑨2.目標と成果（販促）'!$B$6:$K$85,11,FALSE),"")</f>
        <v/>
      </c>
      <c r="N15" s="936" t="str">
        <f t="shared" si="5"/>
        <v/>
      </c>
      <c r="O15" s="923"/>
      <c r="P15" s="924"/>
      <c r="X15" s="139" t="s">
        <v>828</v>
      </c>
      <c r="Y15" s="322" t="s">
        <v>732</v>
      </c>
    </row>
    <row r="16" spans="1:25" ht="45" customHeight="1">
      <c r="B16" s="204" t="s">
        <v>698</v>
      </c>
      <c r="C16" s="891" t="str">
        <f>IFERROR(VLOOKUP($B16,'⑨2.目標と成果（販促）'!$B$6:$K$85,2,FALSE),"")</f>
        <v/>
      </c>
      <c r="D16" s="943" t="str">
        <f>IFERROR(VLOOKUP($B16,'⑨2.目標と成果（販促）'!$B$6:$K$85,3,FALSE),"")</f>
        <v/>
      </c>
      <c r="E16" s="892" t="s">
        <v>698</v>
      </c>
      <c r="F16" s="929" t="str">
        <f>IFERROR(VLOOKUP($B16,'⑨2.目標と成果（販促）'!$B$6:$K$85,6,FALSE),"")</f>
        <v/>
      </c>
      <c r="G16" s="929" t="str">
        <f>IFERROR(VLOOKUP($B16,'⑨2.目標と成果（販促）'!$B$6:$K$85,7,FALSE),"")</f>
        <v/>
      </c>
      <c r="H16" s="930" t="str">
        <f t="shared" si="3"/>
        <v/>
      </c>
      <c r="I16" s="931" t="str">
        <f>IFERROR(VLOOKUP($B16,'⑨2.目標と成果（販促）'!$B$6:$K$85,8,FALSE),"")</f>
        <v/>
      </c>
      <c r="J16" s="931" t="str">
        <f>IFERROR(VLOOKUP($B16,'⑨2.目標と成果（販促）'!$B$6:$K$85,9,FALSE),"")</f>
        <v/>
      </c>
      <c r="K16" s="930" t="str">
        <f t="shared" si="4"/>
        <v/>
      </c>
      <c r="L16" s="931" t="str">
        <f>IFERROR(VLOOKUP($B16,'⑨2.目標と成果（販促）'!$B$6:$K$85,10,FALSE),"")</f>
        <v/>
      </c>
      <c r="M16" s="931" t="str">
        <f>IFERROR(VLOOKUP($B16,'⑨2.目標と成果（販促）'!$B$6:$K$85,11,FALSE),"")</f>
        <v/>
      </c>
      <c r="N16" s="930" t="str">
        <f t="shared" si="5"/>
        <v/>
      </c>
      <c r="O16" s="921"/>
      <c r="P16" s="922"/>
      <c r="X16" s="139" t="s">
        <v>829</v>
      </c>
      <c r="Y16" s="139" t="s">
        <v>734</v>
      </c>
    </row>
    <row r="17" spans="1:25" ht="45" customHeight="1">
      <c r="B17" s="204" t="s">
        <v>698</v>
      </c>
      <c r="C17" s="897" t="str">
        <f>IFERROR(VLOOKUP($B17,'⑨2.目標と成果（販促）'!$B$6:$K$85,2,FALSE),"")</f>
        <v/>
      </c>
      <c r="D17" s="941" t="str">
        <f>IFERROR(VLOOKUP($B17,'⑨2.目標と成果（販促）'!$B$6:$K$85,3,FALSE),"")</f>
        <v/>
      </c>
      <c r="E17" s="898" t="s">
        <v>698</v>
      </c>
      <c r="F17" s="932" t="str">
        <f>IFERROR(VLOOKUP($B17,'⑨2.目標と成果（販促）'!$B$6:$K$85,6,FALSE),"")</f>
        <v/>
      </c>
      <c r="G17" s="932" t="str">
        <f>IFERROR(VLOOKUP($B17,'⑨2.目標と成果（販促）'!$B$6:$K$85,7,FALSE),"")</f>
        <v/>
      </c>
      <c r="H17" s="933" t="str">
        <f t="shared" si="3"/>
        <v/>
      </c>
      <c r="I17" s="338" t="str">
        <f>IFERROR(VLOOKUP($B17,'⑨2.目標と成果（販促）'!$B$6:$K$85,8,FALSE),"")</f>
        <v/>
      </c>
      <c r="J17" s="338" t="str">
        <f>IFERROR(VLOOKUP($B17,'⑨2.目標と成果（販促）'!$B$6:$K$85,9,FALSE),"")</f>
        <v/>
      </c>
      <c r="K17" s="933" t="str">
        <f t="shared" si="4"/>
        <v/>
      </c>
      <c r="L17" s="338" t="str">
        <f>IFERROR(VLOOKUP($B17,'⑨2.目標と成果（販促）'!$B$6:$K$85,10,FALSE),"")</f>
        <v/>
      </c>
      <c r="M17" s="338" t="str">
        <f>IFERROR(VLOOKUP($B17,'⑨2.目標と成果（販促）'!$B$6:$K$85,11,FALSE),"")</f>
        <v/>
      </c>
      <c r="N17" s="933" t="str">
        <f t="shared" si="5"/>
        <v/>
      </c>
      <c r="O17" s="921"/>
      <c r="P17" s="922"/>
      <c r="X17" s="139" t="s">
        <v>830</v>
      </c>
      <c r="Y17" s="322" t="s">
        <v>736</v>
      </c>
    </row>
    <row r="18" spans="1:25" ht="45" customHeight="1">
      <c r="B18" s="204" t="s">
        <v>698</v>
      </c>
      <c r="C18" s="897" t="str">
        <f>IFERROR(VLOOKUP($B18,'⑨2.目標と成果（販促）'!$B$6:$K$85,2,FALSE),"")</f>
        <v/>
      </c>
      <c r="D18" s="941" t="str">
        <f>IFERROR(VLOOKUP($B18,'⑨2.目標と成果（販促）'!$B$6:$K$85,3,FALSE),"")</f>
        <v/>
      </c>
      <c r="E18" s="898" t="s">
        <v>698</v>
      </c>
      <c r="F18" s="932" t="str">
        <f>IFERROR(VLOOKUP($B18,'⑨2.目標と成果（販促）'!$B$6:$K$85,6,FALSE),"")</f>
        <v/>
      </c>
      <c r="G18" s="932" t="str">
        <f>IFERROR(VLOOKUP($B18,'⑨2.目標と成果（販促）'!$B$6:$K$85,7,FALSE),"")</f>
        <v/>
      </c>
      <c r="H18" s="933" t="str">
        <f t="shared" si="3"/>
        <v/>
      </c>
      <c r="I18" s="338" t="str">
        <f>IFERROR(VLOOKUP($B18,'⑨2.目標と成果（販促）'!$B$6:$K$85,8,FALSE),"")</f>
        <v/>
      </c>
      <c r="J18" s="338" t="str">
        <f>IFERROR(VLOOKUP($B18,'⑨2.目標と成果（販促）'!$B$6:$K$85,9,FALSE),"")</f>
        <v/>
      </c>
      <c r="K18" s="933" t="str">
        <f t="shared" si="4"/>
        <v/>
      </c>
      <c r="L18" s="338" t="str">
        <f>IFERROR(VLOOKUP($B18,'⑨2.目標と成果（販促）'!$B$6:$K$85,10,FALSE),"")</f>
        <v/>
      </c>
      <c r="M18" s="338" t="str">
        <f>IFERROR(VLOOKUP($B18,'⑨2.目標と成果（販促）'!$B$6:$K$85,11,FALSE),"")</f>
        <v/>
      </c>
      <c r="N18" s="933" t="str">
        <f t="shared" si="5"/>
        <v/>
      </c>
      <c r="O18" s="921"/>
      <c r="P18" s="922"/>
      <c r="X18" s="139" t="s">
        <v>831</v>
      </c>
      <c r="Y18" s="322" t="s">
        <v>738</v>
      </c>
    </row>
    <row r="19" spans="1:25" ht="45" customHeight="1">
      <c r="B19" s="204" t="s">
        <v>698</v>
      </c>
      <c r="C19" s="897" t="str">
        <f>IFERROR(VLOOKUP($B19,'⑨2.目標と成果（販促）'!$B$6:$K$85,2,FALSE),"")</f>
        <v/>
      </c>
      <c r="D19" s="941" t="str">
        <f>IFERROR(VLOOKUP($B19,'⑨2.目標と成果（販促）'!$B$6:$K$85,3,FALSE),"")</f>
        <v/>
      </c>
      <c r="E19" s="898" t="s">
        <v>698</v>
      </c>
      <c r="F19" s="932" t="str">
        <f>IFERROR(VLOOKUP($B19,'⑨2.目標と成果（販促）'!$B$6:$K$85,6,FALSE),"")</f>
        <v/>
      </c>
      <c r="G19" s="932" t="str">
        <f>IFERROR(VLOOKUP($B19,'⑨2.目標と成果（販促）'!$B$6:$K$85,7,FALSE),"")</f>
        <v/>
      </c>
      <c r="H19" s="933" t="str">
        <f t="shared" si="3"/>
        <v/>
      </c>
      <c r="I19" s="338" t="str">
        <f>IFERROR(VLOOKUP($B19,'⑨2.目標と成果（販促）'!$B$6:$K$85,8,FALSE),"")</f>
        <v/>
      </c>
      <c r="J19" s="338" t="str">
        <f>IFERROR(VLOOKUP($B19,'⑨2.目標と成果（販促）'!$B$6:$K$85,9,FALSE),"")</f>
        <v/>
      </c>
      <c r="K19" s="933" t="str">
        <f t="shared" si="4"/>
        <v/>
      </c>
      <c r="L19" s="338" t="str">
        <f>IFERROR(VLOOKUP($B19,'⑨2.目標と成果（販促）'!$B$6:$K$85,10,FALSE),"")</f>
        <v/>
      </c>
      <c r="M19" s="338" t="str">
        <f>IFERROR(VLOOKUP($B19,'⑨2.目標と成果（販促）'!$B$6:$K$85,11,FALSE),"")</f>
        <v/>
      </c>
      <c r="N19" s="933" t="str">
        <f t="shared" si="5"/>
        <v/>
      </c>
      <c r="O19" s="921"/>
      <c r="P19" s="922"/>
      <c r="X19" s="139" t="s">
        <v>832</v>
      </c>
      <c r="Y19" s="139" t="s">
        <v>740</v>
      </c>
    </row>
    <row r="20" spans="1:25" ht="45" customHeight="1">
      <c r="B20" s="204" t="s">
        <v>698</v>
      </c>
      <c r="C20" s="897" t="str">
        <f>IFERROR(VLOOKUP($B20,'⑨2.目標と成果（販促）'!$B$6:$K$85,2,FALSE),"")</f>
        <v/>
      </c>
      <c r="D20" s="941" t="str">
        <f>IFERROR(VLOOKUP($B20,'⑨2.目標と成果（販促）'!$B$6:$K$85,3,FALSE),"")</f>
        <v/>
      </c>
      <c r="E20" s="898" t="s">
        <v>698</v>
      </c>
      <c r="F20" s="932" t="str">
        <f>IFERROR(VLOOKUP($B20,'⑨2.目標と成果（販促）'!$B$6:$K$85,6,FALSE),"")</f>
        <v/>
      </c>
      <c r="G20" s="932" t="str">
        <f>IFERROR(VLOOKUP($B20,'⑨2.目標と成果（販促）'!$B$6:$K$85,7,FALSE),"")</f>
        <v/>
      </c>
      <c r="H20" s="933" t="str">
        <f t="shared" si="3"/>
        <v/>
      </c>
      <c r="I20" s="338" t="str">
        <f>IFERROR(VLOOKUP($B20,'⑨2.目標と成果（販促）'!$B$6:$K$85,8,FALSE),"")</f>
        <v/>
      </c>
      <c r="J20" s="338" t="str">
        <f>IFERROR(VLOOKUP($B20,'⑨2.目標と成果（販促）'!$B$6:$K$85,9,FALSE),"")</f>
        <v/>
      </c>
      <c r="K20" s="933" t="str">
        <f t="shared" si="4"/>
        <v/>
      </c>
      <c r="L20" s="338" t="str">
        <f>IFERROR(VLOOKUP($B20,'⑨2.目標と成果（販促）'!$B$6:$K$85,10,FALSE),"")</f>
        <v/>
      </c>
      <c r="M20" s="338" t="str">
        <f>IFERROR(VLOOKUP($B20,'⑨2.目標と成果（販促）'!$B$6:$K$85,11,FALSE),"")</f>
        <v/>
      </c>
      <c r="N20" s="933" t="str">
        <f t="shared" si="5"/>
        <v/>
      </c>
      <c r="O20" s="921"/>
      <c r="P20" s="922"/>
      <c r="X20" s="139" t="s">
        <v>833</v>
      </c>
      <c r="Y20" s="139" t="s">
        <v>742</v>
      </c>
    </row>
    <row r="21" spans="1:25" ht="45" customHeight="1">
      <c r="B21" s="204" t="s">
        <v>698</v>
      </c>
      <c r="C21" s="897" t="str">
        <f>IFERROR(VLOOKUP($B21,'⑨2.目標と成果（販促）'!$B$6:$K$85,2,FALSE),"")</f>
        <v/>
      </c>
      <c r="D21" s="941" t="str">
        <f>IFERROR(VLOOKUP($B21,'⑨2.目標と成果（販促）'!$B$6:$K$85,3,FALSE),"")</f>
        <v/>
      </c>
      <c r="E21" s="898" t="s">
        <v>698</v>
      </c>
      <c r="F21" s="932" t="str">
        <f>IFERROR(VLOOKUP($B21,'⑨2.目標と成果（販促）'!$B$6:$K$85,6,FALSE),"")</f>
        <v/>
      </c>
      <c r="G21" s="932" t="str">
        <f>IFERROR(VLOOKUP($B21,'⑨2.目標と成果（販促）'!$B$6:$K$85,7,FALSE),"")</f>
        <v/>
      </c>
      <c r="H21" s="933" t="str">
        <f t="shared" si="3"/>
        <v/>
      </c>
      <c r="I21" s="338" t="str">
        <f>IFERROR(VLOOKUP($B21,'⑨2.目標と成果（販促）'!$B$6:$K$85,8,FALSE),"")</f>
        <v/>
      </c>
      <c r="J21" s="338" t="str">
        <f>IFERROR(VLOOKUP($B21,'⑨2.目標と成果（販促）'!$B$6:$K$85,9,FALSE),"")</f>
        <v/>
      </c>
      <c r="K21" s="933" t="str">
        <f t="shared" si="4"/>
        <v/>
      </c>
      <c r="L21" s="338" t="str">
        <f>IFERROR(VLOOKUP($B21,'⑨2.目標と成果（販促）'!$B$6:$K$85,10,FALSE),"")</f>
        <v/>
      </c>
      <c r="M21" s="338" t="str">
        <f>IFERROR(VLOOKUP($B21,'⑨2.目標と成果（販促）'!$B$6:$K$85,11,FALSE),"")</f>
        <v/>
      </c>
      <c r="N21" s="933" t="str">
        <f t="shared" si="5"/>
        <v/>
      </c>
      <c r="O21" s="921"/>
      <c r="P21" s="922"/>
      <c r="X21" s="139" t="s">
        <v>834</v>
      </c>
      <c r="Y21" s="139" t="s">
        <v>744</v>
      </c>
    </row>
    <row r="22" spans="1:25" ht="45" customHeight="1">
      <c r="B22" s="204" t="s">
        <v>698</v>
      </c>
      <c r="C22" s="897" t="str">
        <f>IFERROR(VLOOKUP($B22,'⑨2.目標と成果（販促）'!$B$6:$K$85,2,FALSE),"")</f>
        <v/>
      </c>
      <c r="D22" s="941" t="str">
        <f>IFERROR(VLOOKUP($B22,'⑨2.目標と成果（販促）'!$B$6:$K$85,3,FALSE),"")</f>
        <v/>
      </c>
      <c r="E22" s="898" t="s">
        <v>698</v>
      </c>
      <c r="F22" s="932" t="str">
        <f>IFERROR(VLOOKUP($B22,'⑨2.目標と成果（販促）'!$B$6:$K$85,6,FALSE),"")</f>
        <v/>
      </c>
      <c r="G22" s="932" t="str">
        <f>IFERROR(VLOOKUP($B22,'⑨2.目標と成果（販促）'!$B$6:$K$85,7,FALSE),"")</f>
        <v/>
      </c>
      <c r="H22" s="933" t="str">
        <f t="shared" si="3"/>
        <v/>
      </c>
      <c r="I22" s="338" t="str">
        <f>IFERROR(VLOOKUP($B22,'⑨2.目標と成果（販促）'!$B$6:$K$85,8,FALSE),"")</f>
        <v/>
      </c>
      <c r="J22" s="338" t="str">
        <f>IFERROR(VLOOKUP($B22,'⑨2.目標と成果（販促）'!$B$6:$K$85,9,FALSE),"")</f>
        <v/>
      </c>
      <c r="K22" s="933" t="str">
        <f t="shared" si="4"/>
        <v/>
      </c>
      <c r="L22" s="338" t="str">
        <f>IFERROR(VLOOKUP($B22,'⑨2.目標と成果（販促）'!$B$6:$K$85,10,FALSE),"")</f>
        <v/>
      </c>
      <c r="M22" s="338" t="str">
        <f>IFERROR(VLOOKUP($B22,'⑨2.目標と成果（販促）'!$B$6:$K$85,11,FALSE),"")</f>
        <v/>
      </c>
      <c r="N22" s="933" t="str">
        <f t="shared" si="5"/>
        <v/>
      </c>
      <c r="O22" s="921"/>
      <c r="P22" s="922"/>
      <c r="X22" s="139" t="s">
        <v>835</v>
      </c>
      <c r="Y22" s="139" t="s">
        <v>746</v>
      </c>
    </row>
    <row r="23" spans="1:25" ht="45" customHeight="1">
      <c r="B23" s="204" t="s">
        <v>698</v>
      </c>
      <c r="C23" s="897" t="str">
        <f>IFERROR(VLOOKUP($B23,'⑨2.目標と成果（販促）'!$B$6:$K$85,2,FALSE),"")</f>
        <v/>
      </c>
      <c r="D23" s="941" t="str">
        <f>IFERROR(VLOOKUP($B23,'⑨2.目標と成果（販促）'!$B$6:$K$85,3,FALSE),"")</f>
        <v/>
      </c>
      <c r="E23" s="898" t="s">
        <v>698</v>
      </c>
      <c r="F23" s="932" t="str">
        <f>IFERROR(VLOOKUP($B23,'⑨2.目標と成果（販促）'!$B$6:$K$85,6,FALSE),"")</f>
        <v/>
      </c>
      <c r="G23" s="932" t="str">
        <f>IFERROR(VLOOKUP($B23,'⑨2.目標と成果（販促）'!$B$6:$K$85,7,FALSE),"")</f>
        <v/>
      </c>
      <c r="H23" s="933" t="str">
        <f t="shared" si="3"/>
        <v/>
      </c>
      <c r="I23" s="338" t="str">
        <f>IFERROR(VLOOKUP($B23,'⑨2.目標と成果（販促）'!$B$6:$K$85,8,FALSE),"")</f>
        <v/>
      </c>
      <c r="J23" s="338" t="str">
        <f>IFERROR(VLOOKUP($B23,'⑨2.目標と成果（販促）'!$B$6:$K$85,9,FALSE),"")</f>
        <v/>
      </c>
      <c r="K23" s="933" t="str">
        <f t="shared" si="4"/>
        <v/>
      </c>
      <c r="L23" s="338" t="str">
        <f>IFERROR(VLOOKUP($B23,'⑨2.目標と成果（販促）'!$B$6:$K$85,10,FALSE),"")</f>
        <v/>
      </c>
      <c r="M23" s="338" t="str">
        <f>IFERROR(VLOOKUP($B23,'⑨2.目標と成果（販促）'!$B$6:$K$85,11,FALSE),"")</f>
        <v/>
      </c>
      <c r="N23" s="933" t="str">
        <f t="shared" si="5"/>
        <v/>
      </c>
      <c r="O23" s="921"/>
      <c r="P23" s="922"/>
      <c r="X23" s="139" t="s">
        <v>836</v>
      </c>
      <c r="Y23" s="139" t="s">
        <v>748</v>
      </c>
    </row>
    <row r="24" spans="1:25" ht="45" customHeight="1">
      <c r="B24" s="204" t="s">
        <v>698</v>
      </c>
      <c r="C24" s="897" t="str">
        <f>IFERROR(VLOOKUP($B24,'⑨2.目標と成果（販促）'!$B$6:$K$85,2,FALSE),"")</f>
        <v/>
      </c>
      <c r="D24" s="941" t="str">
        <f>IFERROR(VLOOKUP($B24,'⑨2.目標と成果（販促）'!$B$6:$K$85,3,FALSE),"")</f>
        <v/>
      </c>
      <c r="E24" s="898" t="s">
        <v>698</v>
      </c>
      <c r="F24" s="932" t="str">
        <f>IFERROR(VLOOKUP($B24,'⑨2.目標と成果（販促）'!$B$6:$K$85,6,FALSE),"")</f>
        <v/>
      </c>
      <c r="G24" s="932" t="str">
        <f>IFERROR(VLOOKUP($B24,'⑨2.目標と成果（販促）'!$B$6:$K$85,7,FALSE),"")</f>
        <v/>
      </c>
      <c r="H24" s="933" t="str">
        <f t="shared" si="3"/>
        <v/>
      </c>
      <c r="I24" s="338" t="str">
        <f>IFERROR(VLOOKUP($B24,'⑨2.目標と成果（販促）'!$B$6:$K$85,8,FALSE),"")</f>
        <v/>
      </c>
      <c r="J24" s="338" t="str">
        <f>IFERROR(VLOOKUP($B24,'⑨2.目標と成果（販促）'!$B$6:$K$85,9,FALSE),"")</f>
        <v/>
      </c>
      <c r="K24" s="933" t="str">
        <f t="shared" si="4"/>
        <v/>
      </c>
      <c r="L24" s="338" t="str">
        <f>IFERROR(VLOOKUP($B24,'⑨2.目標と成果（販促）'!$B$6:$K$85,10,FALSE),"")</f>
        <v/>
      </c>
      <c r="M24" s="338" t="str">
        <f>IFERROR(VLOOKUP($B24,'⑨2.目標と成果（販促）'!$B$6:$K$85,11,FALSE),"")</f>
        <v/>
      </c>
      <c r="N24" s="933" t="str">
        <f t="shared" si="5"/>
        <v/>
      </c>
      <c r="O24" s="921"/>
      <c r="P24" s="922"/>
      <c r="X24" s="139" t="s">
        <v>837</v>
      </c>
      <c r="Y24" s="139" t="s">
        <v>750</v>
      </c>
    </row>
    <row r="25" spans="1:25" ht="45" customHeight="1" thickBot="1">
      <c r="A25" s="138"/>
      <c r="B25" s="202" t="s">
        <v>698</v>
      </c>
      <c r="C25" s="902" t="str">
        <f>IFERROR(VLOOKUP($B25,'⑨2.目標と成果（販促）'!$B$6:$K$85,2,FALSE),"")</f>
        <v/>
      </c>
      <c r="D25" s="942" t="str">
        <f>IFERROR(VLOOKUP($B25,'⑨2.目標と成果（販促）'!$B$6:$K$85,3,FALSE),"")</f>
        <v/>
      </c>
      <c r="E25" s="903" t="s">
        <v>698</v>
      </c>
      <c r="F25" s="935" t="str">
        <f>IFERROR(VLOOKUP($B25,'⑨2.目標と成果（販促）'!$B$6:$K$85,6,FALSE),"")</f>
        <v/>
      </c>
      <c r="G25" s="935" t="str">
        <f>IFERROR(VLOOKUP($B25,'⑨2.目標と成果（販促）'!$B$6:$K$85,7,FALSE),"")</f>
        <v/>
      </c>
      <c r="H25" s="936" t="str">
        <f t="shared" si="3"/>
        <v/>
      </c>
      <c r="I25" s="937" t="str">
        <f>IFERROR(VLOOKUP($B25,'⑨2.目標と成果（販促）'!$B$6:$K$85,8,FALSE),"")</f>
        <v/>
      </c>
      <c r="J25" s="937" t="str">
        <f>IFERROR(VLOOKUP($B25,'⑨2.目標と成果（販促）'!$B$6:$K$85,9,FALSE),"")</f>
        <v/>
      </c>
      <c r="K25" s="936" t="str">
        <f t="shared" si="4"/>
        <v/>
      </c>
      <c r="L25" s="937" t="str">
        <f>IFERROR(VLOOKUP($B25,'⑨2.目標と成果（販促）'!$B$6:$K$85,10,FALSE),"")</f>
        <v/>
      </c>
      <c r="M25" s="937" t="str">
        <f>IFERROR(VLOOKUP($B25,'⑨2.目標と成果（販促）'!$B$6:$K$85,11,FALSE),"")</f>
        <v/>
      </c>
      <c r="N25" s="936" t="str">
        <f t="shared" si="5"/>
        <v/>
      </c>
      <c r="O25" s="923"/>
      <c r="P25" s="924"/>
      <c r="X25" s="139" t="s">
        <v>838</v>
      </c>
      <c r="Y25" s="139" t="s">
        <v>751</v>
      </c>
    </row>
    <row r="26" spans="1:25" ht="45" hidden="1" customHeight="1">
      <c r="B26" s="204" t="s">
        <v>698</v>
      </c>
      <c r="C26" s="897" t="str">
        <f>IFERROR(VLOOKUP($B26,'⑨2.目標と成果（販促）'!$B$6:$K$85,2,FALSE),"")</f>
        <v/>
      </c>
      <c r="D26" s="941" t="str">
        <f>IFERROR(VLOOKUP($B26,'⑨2.目標と成果（販促）'!$B$6:$K$85,3,FALSE),"")</f>
        <v/>
      </c>
      <c r="E26" s="898" t="s">
        <v>698</v>
      </c>
      <c r="F26" s="929" t="str">
        <f>IFERROR(VLOOKUP($B26,'⑨2.目標と成果（販促）'!$B$6:$K$85,6,FALSE),"")</f>
        <v/>
      </c>
      <c r="G26" s="929" t="str">
        <f>IFERROR(VLOOKUP($B26,'⑨2.目標と成果（販促）'!$B$6:$K$85,7,FALSE),"")</f>
        <v/>
      </c>
      <c r="H26" s="930" t="str">
        <f t="shared" si="3"/>
        <v/>
      </c>
      <c r="I26" s="931" t="str">
        <f>IFERROR(VLOOKUP($B26,'⑨2.目標と成果（販促）'!$B$6:$K$85,8,FALSE),"")</f>
        <v/>
      </c>
      <c r="J26" s="931" t="str">
        <f>IFERROR(VLOOKUP($B26,'⑨2.目標と成果（販促）'!$B$6:$K$85,9,FALSE),"")</f>
        <v/>
      </c>
      <c r="K26" s="930" t="str">
        <f t="shared" si="4"/>
        <v/>
      </c>
      <c r="L26" s="931" t="str">
        <f>IFERROR(VLOOKUP($B26,'⑨2.目標と成果（販促）'!$B$6:$K$85,10,FALSE),"")</f>
        <v/>
      </c>
      <c r="M26" s="931" t="str">
        <f>IFERROR(VLOOKUP($B26,'⑨2.目標と成果（販促）'!$B$6:$K$85,11,FALSE),"")</f>
        <v/>
      </c>
      <c r="N26" s="930" t="str">
        <f t="shared" si="5"/>
        <v/>
      </c>
      <c r="O26" s="921"/>
      <c r="P26" s="922"/>
      <c r="X26" s="139" t="s">
        <v>839</v>
      </c>
      <c r="Y26" s="139" t="s">
        <v>752</v>
      </c>
    </row>
    <row r="27" spans="1:25" ht="45" hidden="1" customHeight="1">
      <c r="B27" s="204" t="s">
        <v>698</v>
      </c>
      <c r="C27" s="897" t="str">
        <f>IFERROR(VLOOKUP($B27,'⑨2.目標と成果（販促）'!$B$6:$K$85,2,FALSE),"")</f>
        <v/>
      </c>
      <c r="D27" s="941" t="str">
        <f>IFERROR(VLOOKUP($B27,'⑨2.目標と成果（販促）'!$B$6:$K$85,3,FALSE),"")</f>
        <v/>
      </c>
      <c r="E27" s="898" t="s">
        <v>698</v>
      </c>
      <c r="F27" s="932" t="str">
        <f>IFERROR(VLOOKUP($B27,'⑨2.目標と成果（販促）'!$B$6:$K$85,6,FALSE),"")</f>
        <v/>
      </c>
      <c r="G27" s="932" t="str">
        <f>IFERROR(VLOOKUP($B27,'⑨2.目標と成果（販促）'!$B$6:$K$85,7,FALSE),"")</f>
        <v/>
      </c>
      <c r="H27" s="933" t="str">
        <f t="shared" si="3"/>
        <v/>
      </c>
      <c r="I27" s="338" t="str">
        <f>IFERROR(VLOOKUP($B27,'⑨2.目標と成果（販促）'!$B$6:$K$85,8,FALSE),"")</f>
        <v/>
      </c>
      <c r="J27" s="338" t="str">
        <f>IFERROR(VLOOKUP($B27,'⑨2.目標と成果（販促）'!$B$6:$K$85,9,FALSE),"")</f>
        <v/>
      </c>
      <c r="K27" s="933" t="str">
        <f t="shared" si="4"/>
        <v/>
      </c>
      <c r="L27" s="338" t="str">
        <f>IFERROR(VLOOKUP($B27,'⑨2.目標と成果（販促）'!$B$6:$K$85,10,FALSE),"")</f>
        <v/>
      </c>
      <c r="M27" s="338" t="str">
        <f>IFERROR(VLOOKUP($B27,'⑨2.目標と成果（販促）'!$B$6:$K$85,11,FALSE),"")</f>
        <v/>
      </c>
      <c r="N27" s="933" t="str">
        <f t="shared" si="5"/>
        <v/>
      </c>
      <c r="O27" s="921"/>
      <c r="P27" s="922"/>
      <c r="X27" s="139" t="s">
        <v>840</v>
      </c>
      <c r="Y27" s="139" t="s">
        <v>753</v>
      </c>
    </row>
    <row r="28" spans="1:25" ht="45" hidden="1" customHeight="1">
      <c r="B28" s="204" t="s">
        <v>698</v>
      </c>
      <c r="C28" s="897" t="str">
        <f>IFERROR(VLOOKUP($B28,'⑨2.目標と成果（販促）'!$B$6:$K$85,2,FALSE),"")</f>
        <v/>
      </c>
      <c r="D28" s="941" t="str">
        <f>IFERROR(VLOOKUP($B28,'⑨2.目標と成果（販促）'!$B$6:$K$85,3,FALSE),"")</f>
        <v/>
      </c>
      <c r="E28" s="898" t="s">
        <v>698</v>
      </c>
      <c r="F28" s="932" t="str">
        <f>IFERROR(VLOOKUP($B28,'⑨2.目標と成果（販促）'!$B$6:$K$85,6,FALSE),"")</f>
        <v/>
      </c>
      <c r="G28" s="932" t="str">
        <f>IFERROR(VLOOKUP($B28,'⑨2.目標と成果（販促）'!$B$6:$K$85,7,FALSE),"")</f>
        <v/>
      </c>
      <c r="H28" s="933" t="str">
        <f t="shared" si="3"/>
        <v/>
      </c>
      <c r="I28" s="338" t="str">
        <f>IFERROR(VLOOKUP($B28,'⑨2.目標と成果（販促）'!$B$6:$K$85,8,FALSE),"")</f>
        <v/>
      </c>
      <c r="J28" s="338" t="str">
        <f>IFERROR(VLOOKUP($B28,'⑨2.目標と成果（販促）'!$B$6:$K$85,9,FALSE),"")</f>
        <v/>
      </c>
      <c r="K28" s="933" t="str">
        <f t="shared" si="4"/>
        <v/>
      </c>
      <c r="L28" s="338" t="str">
        <f>IFERROR(VLOOKUP($B28,'⑨2.目標と成果（販促）'!$B$6:$K$85,10,FALSE),"")</f>
        <v/>
      </c>
      <c r="M28" s="338" t="str">
        <f>IFERROR(VLOOKUP($B28,'⑨2.目標と成果（販促）'!$B$6:$K$85,11,FALSE),"")</f>
        <v/>
      </c>
      <c r="N28" s="933" t="str">
        <f t="shared" si="5"/>
        <v/>
      </c>
      <c r="O28" s="921"/>
      <c r="P28" s="922"/>
      <c r="X28" s="139" t="s">
        <v>841</v>
      </c>
      <c r="Y28" s="322" t="s">
        <v>754</v>
      </c>
    </row>
    <row r="29" spans="1:25" ht="45" hidden="1" customHeight="1">
      <c r="B29" s="204" t="s">
        <v>698</v>
      </c>
      <c r="C29" s="897" t="str">
        <f>IFERROR(VLOOKUP($B29,'⑨2.目標と成果（販促）'!$B$6:$K$85,2,FALSE),"")</f>
        <v/>
      </c>
      <c r="D29" s="941" t="str">
        <f>IFERROR(VLOOKUP($B29,'⑨2.目標と成果（販促）'!$B$6:$K$85,3,FALSE),"")</f>
        <v/>
      </c>
      <c r="E29" s="898" t="s">
        <v>698</v>
      </c>
      <c r="F29" s="932" t="str">
        <f>IFERROR(VLOOKUP($B29,'⑨2.目標と成果（販促）'!$B$6:$K$85,6,FALSE),"")</f>
        <v/>
      </c>
      <c r="G29" s="932" t="str">
        <f>IFERROR(VLOOKUP($B29,'⑨2.目標と成果（販促）'!$B$6:$K$85,7,FALSE),"")</f>
        <v/>
      </c>
      <c r="H29" s="933" t="str">
        <f t="shared" si="3"/>
        <v/>
      </c>
      <c r="I29" s="338" t="str">
        <f>IFERROR(VLOOKUP($B29,'⑨2.目標と成果（販促）'!$B$6:$K$85,8,FALSE),"")</f>
        <v/>
      </c>
      <c r="J29" s="338" t="str">
        <f>IFERROR(VLOOKUP($B29,'⑨2.目標と成果（販促）'!$B$6:$K$85,9,FALSE),"")</f>
        <v/>
      </c>
      <c r="K29" s="933" t="str">
        <f t="shared" si="4"/>
        <v/>
      </c>
      <c r="L29" s="338" t="str">
        <f>IFERROR(VLOOKUP($B29,'⑨2.目標と成果（販促）'!$B$6:$K$85,10,FALSE),"")</f>
        <v/>
      </c>
      <c r="M29" s="338" t="str">
        <f>IFERROR(VLOOKUP($B29,'⑨2.目標と成果（販促）'!$B$6:$K$85,11,FALSE),"")</f>
        <v/>
      </c>
      <c r="N29" s="933" t="str">
        <f t="shared" si="5"/>
        <v/>
      </c>
      <c r="O29" s="921"/>
      <c r="P29" s="922"/>
      <c r="X29" s="139" t="s">
        <v>842</v>
      </c>
      <c r="Y29" s="139" t="s">
        <v>755</v>
      </c>
    </row>
    <row r="30" spans="1:25" ht="45" hidden="1" customHeight="1">
      <c r="B30" s="204" t="s">
        <v>698</v>
      </c>
      <c r="C30" s="897" t="str">
        <f>IFERROR(VLOOKUP($B30,'⑨2.目標と成果（販促）'!$B$6:$K$85,2,FALSE),"")</f>
        <v/>
      </c>
      <c r="D30" s="941" t="str">
        <f>IFERROR(VLOOKUP($B30,'⑨2.目標と成果（販促）'!$B$6:$K$85,3,FALSE),"")</f>
        <v/>
      </c>
      <c r="E30" s="898" t="s">
        <v>698</v>
      </c>
      <c r="F30" s="932" t="str">
        <f>IFERROR(VLOOKUP($B30,'⑨2.目標と成果（販促）'!$B$6:$K$85,6,FALSE),"")</f>
        <v/>
      </c>
      <c r="G30" s="932" t="str">
        <f>IFERROR(VLOOKUP($B30,'⑨2.目標と成果（販促）'!$B$6:$K$85,7,FALSE),"")</f>
        <v/>
      </c>
      <c r="H30" s="933" t="str">
        <f t="shared" si="3"/>
        <v/>
      </c>
      <c r="I30" s="338" t="str">
        <f>IFERROR(VLOOKUP($B30,'⑨2.目標と成果（販促）'!$B$6:$K$85,8,FALSE),"")</f>
        <v/>
      </c>
      <c r="J30" s="338" t="str">
        <f>IFERROR(VLOOKUP($B30,'⑨2.目標と成果（販促）'!$B$6:$K$85,9,FALSE),"")</f>
        <v/>
      </c>
      <c r="K30" s="933" t="str">
        <f t="shared" si="4"/>
        <v/>
      </c>
      <c r="L30" s="338" t="str">
        <f>IFERROR(VLOOKUP($B30,'⑨2.目標と成果（販促）'!$B$6:$K$85,10,FALSE),"")</f>
        <v/>
      </c>
      <c r="M30" s="338" t="str">
        <f>IFERROR(VLOOKUP($B30,'⑨2.目標と成果（販促）'!$B$6:$K$85,11,FALSE),"")</f>
        <v/>
      </c>
      <c r="N30" s="933" t="str">
        <f t="shared" si="5"/>
        <v/>
      </c>
      <c r="O30" s="921"/>
      <c r="P30" s="922"/>
      <c r="X30" s="139" t="s">
        <v>843</v>
      </c>
      <c r="Y30" s="139" t="s">
        <v>756</v>
      </c>
    </row>
    <row r="31" spans="1:25" ht="45" hidden="1" customHeight="1">
      <c r="B31" s="204" t="s">
        <v>698</v>
      </c>
      <c r="C31" s="897" t="str">
        <f>IFERROR(VLOOKUP($B31,'⑨2.目標と成果（販促）'!$B$6:$K$85,2,FALSE),"")</f>
        <v/>
      </c>
      <c r="D31" s="941" t="str">
        <f>IFERROR(VLOOKUP($B31,'⑨2.目標と成果（販促）'!$B$6:$K$85,3,FALSE),"")</f>
        <v/>
      </c>
      <c r="E31" s="898" t="s">
        <v>698</v>
      </c>
      <c r="F31" s="932" t="str">
        <f>IFERROR(VLOOKUP($B31,'⑨2.目標と成果（販促）'!$B$6:$K$85,6,FALSE),"")</f>
        <v/>
      </c>
      <c r="G31" s="932" t="str">
        <f>IFERROR(VLOOKUP($B31,'⑨2.目標と成果（販促）'!$B$6:$K$85,7,FALSE),"")</f>
        <v/>
      </c>
      <c r="H31" s="933" t="str">
        <f t="shared" si="3"/>
        <v/>
      </c>
      <c r="I31" s="338" t="str">
        <f>IFERROR(VLOOKUP($B31,'⑨2.目標と成果（販促）'!$B$6:$K$85,8,FALSE),"")</f>
        <v/>
      </c>
      <c r="J31" s="338" t="str">
        <f>IFERROR(VLOOKUP($B31,'⑨2.目標と成果（販促）'!$B$6:$K$85,9,FALSE),"")</f>
        <v/>
      </c>
      <c r="K31" s="933" t="str">
        <f t="shared" si="4"/>
        <v/>
      </c>
      <c r="L31" s="338" t="str">
        <f>IFERROR(VLOOKUP($B31,'⑨2.目標と成果（販促）'!$B$6:$K$85,10,FALSE),"")</f>
        <v/>
      </c>
      <c r="M31" s="338" t="str">
        <f>IFERROR(VLOOKUP($B31,'⑨2.目標と成果（販促）'!$B$6:$K$85,11,FALSE),"")</f>
        <v/>
      </c>
      <c r="N31" s="933" t="str">
        <f t="shared" si="5"/>
        <v/>
      </c>
      <c r="O31" s="921"/>
      <c r="P31" s="922"/>
      <c r="X31" s="139" t="s">
        <v>844</v>
      </c>
      <c r="Y31" s="139" t="s">
        <v>757</v>
      </c>
    </row>
    <row r="32" spans="1:25" ht="45" hidden="1" customHeight="1">
      <c r="B32" s="204" t="s">
        <v>698</v>
      </c>
      <c r="C32" s="897" t="str">
        <f>IFERROR(VLOOKUP($B32,'⑨2.目標と成果（販促）'!$B$6:$K$85,2,FALSE),"")</f>
        <v/>
      </c>
      <c r="D32" s="941" t="str">
        <f>IFERROR(VLOOKUP($B32,'⑨2.目標と成果（販促）'!$B$6:$K$85,3,FALSE),"")</f>
        <v/>
      </c>
      <c r="E32" s="898" t="s">
        <v>698</v>
      </c>
      <c r="F32" s="932" t="str">
        <f>IFERROR(VLOOKUP($B32,'⑨2.目標と成果（販促）'!$B$6:$K$85,6,FALSE),"")</f>
        <v/>
      </c>
      <c r="G32" s="932" t="str">
        <f>IFERROR(VLOOKUP($B32,'⑨2.目標と成果（販促）'!$B$6:$K$85,7,FALSE),"")</f>
        <v/>
      </c>
      <c r="H32" s="933" t="str">
        <f t="shared" si="3"/>
        <v/>
      </c>
      <c r="I32" s="338" t="str">
        <f>IFERROR(VLOOKUP($B32,'⑨2.目標と成果（販促）'!$B$6:$K$85,8,FALSE),"")</f>
        <v/>
      </c>
      <c r="J32" s="338" t="str">
        <f>IFERROR(VLOOKUP($B32,'⑨2.目標と成果（販促）'!$B$6:$K$85,9,FALSE),"")</f>
        <v/>
      </c>
      <c r="K32" s="933" t="str">
        <f t="shared" si="4"/>
        <v/>
      </c>
      <c r="L32" s="338" t="str">
        <f>IFERROR(VLOOKUP($B32,'⑨2.目標と成果（販促）'!$B$6:$K$85,10,FALSE),"")</f>
        <v/>
      </c>
      <c r="M32" s="338" t="str">
        <f>IFERROR(VLOOKUP($B32,'⑨2.目標と成果（販促）'!$B$6:$K$85,11,FALSE),"")</f>
        <v/>
      </c>
      <c r="N32" s="933" t="str">
        <f t="shared" si="5"/>
        <v/>
      </c>
      <c r="O32" s="921"/>
      <c r="P32" s="922"/>
      <c r="X32" s="139" t="s">
        <v>845</v>
      </c>
      <c r="Y32" s="322" t="s">
        <v>223</v>
      </c>
    </row>
    <row r="33" spans="2:24" ht="45" hidden="1" customHeight="1">
      <c r="B33" s="204" t="s">
        <v>698</v>
      </c>
      <c r="C33" s="897" t="str">
        <f>IFERROR(VLOOKUP($B33,'⑨2.目標と成果（販促）'!$B$6:$K$85,2,FALSE),"")</f>
        <v/>
      </c>
      <c r="D33" s="941" t="str">
        <f>IFERROR(VLOOKUP($B33,'⑨2.目標と成果（販促）'!$B$6:$K$85,3,FALSE),"")</f>
        <v/>
      </c>
      <c r="E33" s="898" t="s">
        <v>698</v>
      </c>
      <c r="F33" s="932" t="str">
        <f>IFERROR(VLOOKUP($B33,'⑨2.目標と成果（販促）'!$B$6:$K$85,6,FALSE),"")</f>
        <v/>
      </c>
      <c r="G33" s="932" t="str">
        <f>IFERROR(VLOOKUP($B33,'⑨2.目標と成果（販促）'!$B$6:$K$85,7,FALSE),"")</f>
        <v/>
      </c>
      <c r="H33" s="933" t="str">
        <f t="shared" si="3"/>
        <v/>
      </c>
      <c r="I33" s="338" t="str">
        <f>IFERROR(VLOOKUP($B33,'⑨2.目標と成果（販促）'!$B$6:$K$85,8,FALSE),"")</f>
        <v/>
      </c>
      <c r="J33" s="338" t="str">
        <f>IFERROR(VLOOKUP($B33,'⑨2.目標と成果（販促）'!$B$6:$K$85,9,FALSE),"")</f>
        <v/>
      </c>
      <c r="K33" s="933" t="str">
        <f t="shared" si="4"/>
        <v/>
      </c>
      <c r="L33" s="338" t="str">
        <f>IFERROR(VLOOKUP($B33,'⑨2.目標と成果（販促）'!$B$6:$K$85,10,FALSE),"")</f>
        <v/>
      </c>
      <c r="M33" s="338" t="str">
        <f>IFERROR(VLOOKUP($B33,'⑨2.目標と成果（販促）'!$B$6:$K$85,11,FALSE),"")</f>
        <v/>
      </c>
      <c r="N33" s="933" t="str">
        <f t="shared" si="5"/>
        <v/>
      </c>
      <c r="O33" s="921"/>
      <c r="P33" s="922"/>
      <c r="X33" s="139" t="s">
        <v>846</v>
      </c>
    </row>
    <row r="34" spans="2:24" ht="45" hidden="1" customHeight="1">
      <c r="B34" s="204" t="s">
        <v>698</v>
      </c>
      <c r="C34" s="897" t="str">
        <f>IFERROR(VLOOKUP($B34,'⑨2.目標と成果（販促）'!$B$6:$K$85,2,FALSE),"")</f>
        <v/>
      </c>
      <c r="D34" s="941" t="str">
        <f>IFERROR(VLOOKUP($B34,'⑨2.目標と成果（販促）'!$B$6:$K$85,3,FALSE),"")</f>
        <v/>
      </c>
      <c r="E34" s="898" t="s">
        <v>698</v>
      </c>
      <c r="F34" s="932" t="str">
        <f>IFERROR(VLOOKUP($B34,'⑨2.目標と成果（販促）'!$B$6:$K$85,6,FALSE),"")</f>
        <v/>
      </c>
      <c r="G34" s="932" t="str">
        <f>IFERROR(VLOOKUP($B34,'⑨2.目標と成果（販促）'!$B$6:$K$85,7,FALSE),"")</f>
        <v/>
      </c>
      <c r="H34" s="933" t="str">
        <f t="shared" si="3"/>
        <v/>
      </c>
      <c r="I34" s="338" t="str">
        <f>IFERROR(VLOOKUP($B34,'⑨2.目標と成果（販促）'!$B$6:$K$85,8,FALSE),"")</f>
        <v/>
      </c>
      <c r="J34" s="338" t="str">
        <f>IFERROR(VLOOKUP($B34,'⑨2.目標と成果（販促）'!$B$6:$K$85,9,FALSE),"")</f>
        <v/>
      </c>
      <c r="K34" s="933" t="str">
        <f t="shared" si="4"/>
        <v/>
      </c>
      <c r="L34" s="338" t="str">
        <f>IFERROR(VLOOKUP($B34,'⑨2.目標と成果（販促）'!$B$6:$K$85,10,FALSE),"")</f>
        <v/>
      </c>
      <c r="M34" s="338" t="str">
        <f>IFERROR(VLOOKUP($B34,'⑨2.目標と成果（販促）'!$B$6:$K$85,11,FALSE),"")</f>
        <v/>
      </c>
      <c r="N34" s="933" t="str">
        <f t="shared" si="5"/>
        <v/>
      </c>
      <c r="O34" s="921"/>
      <c r="P34" s="922"/>
      <c r="X34" s="139" t="s">
        <v>847</v>
      </c>
    </row>
    <row r="35" spans="2:24" ht="45" hidden="1" customHeight="1" thickBot="1">
      <c r="B35" s="202" t="s">
        <v>698</v>
      </c>
      <c r="C35" s="902" t="str">
        <f>IFERROR(VLOOKUP($B35,'⑨2.目標と成果（販促）'!$B$6:$K$85,2,FALSE),"")</f>
        <v/>
      </c>
      <c r="D35" s="942" t="str">
        <f>IFERROR(VLOOKUP($B35,'⑨2.目標と成果（販促）'!$B$6:$K$85,3,FALSE),"")</f>
        <v/>
      </c>
      <c r="E35" s="903" t="s">
        <v>698</v>
      </c>
      <c r="F35" s="935" t="str">
        <f>IFERROR(VLOOKUP($B35,'⑨2.目標と成果（販促）'!$B$6:$K$85,6,FALSE),"")</f>
        <v/>
      </c>
      <c r="G35" s="935" t="str">
        <f>IFERROR(VLOOKUP($B35,'⑨2.目標と成果（販促）'!$B$6:$K$85,7,FALSE),"")</f>
        <v/>
      </c>
      <c r="H35" s="936" t="str">
        <f t="shared" si="3"/>
        <v/>
      </c>
      <c r="I35" s="937" t="str">
        <f>IFERROR(VLOOKUP($B35,'⑨2.目標と成果（販促）'!$B$6:$K$85,8,FALSE),"")</f>
        <v/>
      </c>
      <c r="J35" s="937" t="str">
        <f>IFERROR(VLOOKUP($B35,'⑨2.目標と成果（販促）'!$B$6:$K$85,9,FALSE),"")</f>
        <v/>
      </c>
      <c r="K35" s="936" t="str">
        <f t="shared" si="4"/>
        <v/>
      </c>
      <c r="L35" s="937" t="str">
        <f>IFERROR(VLOOKUP($B35,'⑨2.目標と成果（販促）'!$B$6:$K$85,10,FALSE),"")</f>
        <v/>
      </c>
      <c r="M35" s="937" t="str">
        <f>IFERROR(VLOOKUP($B35,'⑨2.目標と成果（販促）'!$B$6:$K$85,11,FALSE),"")</f>
        <v/>
      </c>
      <c r="N35" s="936" t="str">
        <f t="shared" si="5"/>
        <v/>
      </c>
      <c r="O35" s="923"/>
      <c r="P35" s="924"/>
      <c r="X35" s="139" t="s">
        <v>848</v>
      </c>
    </row>
    <row r="36" spans="2:24" ht="45" hidden="1" customHeight="1">
      <c r="B36" s="204" t="s">
        <v>698</v>
      </c>
      <c r="C36" s="891" t="str">
        <f>IFERROR(VLOOKUP($B36,'⑨2.目標と成果（販促）'!$B$6:$K$85,2,FALSE),"")</f>
        <v/>
      </c>
      <c r="D36" s="943" t="str">
        <f>IFERROR(VLOOKUP($B36,'⑨2.目標と成果（販促）'!$B$6:$K$85,3,FALSE),"")</f>
        <v/>
      </c>
      <c r="E36" s="892" t="s">
        <v>698</v>
      </c>
      <c r="F36" s="929" t="str">
        <f>IFERROR(VLOOKUP($B36,'⑨2.目標と成果（販促）'!$B$6:$K$85,6,FALSE),"")</f>
        <v/>
      </c>
      <c r="G36" s="929" t="str">
        <f>IFERROR(VLOOKUP($B36,'⑨2.目標と成果（販促）'!$B$6:$K$85,7,FALSE),"")</f>
        <v/>
      </c>
      <c r="H36" s="930" t="str">
        <f t="shared" si="3"/>
        <v/>
      </c>
      <c r="I36" s="931" t="str">
        <f>IFERROR(VLOOKUP($B36,'⑨2.目標と成果（販促）'!$B$6:$K$85,8,FALSE),"")</f>
        <v/>
      </c>
      <c r="J36" s="931" t="str">
        <f>IFERROR(VLOOKUP($B36,'⑨2.目標と成果（販促）'!$B$6:$K$85,9,FALSE),"")</f>
        <v/>
      </c>
      <c r="K36" s="930" t="str">
        <f t="shared" si="4"/>
        <v/>
      </c>
      <c r="L36" s="931" t="str">
        <f>IFERROR(VLOOKUP($B36,'⑨2.目標と成果（販促）'!$B$6:$K$85,10,FALSE),"")</f>
        <v/>
      </c>
      <c r="M36" s="931" t="str">
        <f>IFERROR(VLOOKUP($B36,'⑨2.目標と成果（販促）'!$B$6:$K$85,11,FALSE),"")</f>
        <v/>
      </c>
      <c r="N36" s="930" t="str">
        <f t="shared" si="5"/>
        <v/>
      </c>
      <c r="O36" s="921"/>
      <c r="P36" s="922"/>
      <c r="X36" s="139" t="s">
        <v>849</v>
      </c>
    </row>
    <row r="37" spans="2:24" ht="45" hidden="1" customHeight="1">
      <c r="B37" s="204" t="s">
        <v>698</v>
      </c>
      <c r="C37" s="897" t="str">
        <f>IFERROR(VLOOKUP($B37,'⑨2.目標と成果（販促）'!$B$6:$K$85,2,FALSE),"")</f>
        <v/>
      </c>
      <c r="D37" s="941" t="str">
        <f>IFERROR(VLOOKUP($B37,'⑨2.目標と成果（販促）'!$B$6:$K$85,3,FALSE),"")</f>
        <v/>
      </c>
      <c r="E37" s="898" t="s">
        <v>698</v>
      </c>
      <c r="F37" s="932" t="str">
        <f>IFERROR(VLOOKUP($B37,'⑨2.目標と成果（販促）'!$B$6:$K$85,6,FALSE),"")</f>
        <v/>
      </c>
      <c r="G37" s="932" t="str">
        <f>IFERROR(VLOOKUP($B37,'⑨2.目標と成果（販促）'!$B$6:$K$85,7,FALSE),"")</f>
        <v/>
      </c>
      <c r="H37" s="933" t="str">
        <f t="shared" si="3"/>
        <v/>
      </c>
      <c r="I37" s="338" t="str">
        <f>IFERROR(VLOOKUP($B37,'⑨2.目標と成果（販促）'!$B$6:$K$85,8,FALSE),"")</f>
        <v/>
      </c>
      <c r="J37" s="338" t="str">
        <f>IFERROR(VLOOKUP($B37,'⑨2.目標と成果（販促）'!$B$6:$K$85,9,FALSE),"")</f>
        <v/>
      </c>
      <c r="K37" s="933" t="str">
        <f t="shared" si="4"/>
        <v/>
      </c>
      <c r="L37" s="338" t="str">
        <f>IFERROR(VLOOKUP($B37,'⑨2.目標と成果（販促）'!$B$6:$K$85,10,FALSE),"")</f>
        <v/>
      </c>
      <c r="M37" s="338" t="str">
        <f>IFERROR(VLOOKUP($B37,'⑨2.目標と成果（販促）'!$B$6:$K$85,11,FALSE),"")</f>
        <v/>
      </c>
      <c r="N37" s="933" t="str">
        <f t="shared" si="5"/>
        <v/>
      </c>
      <c r="O37" s="921"/>
      <c r="P37" s="922"/>
      <c r="X37" s="139" t="s">
        <v>850</v>
      </c>
    </row>
    <row r="38" spans="2:24" ht="45" hidden="1" customHeight="1">
      <c r="B38" s="204" t="s">
        <v>698</v>
      </c>
      <c r="C38" s="897" t="str">
        <f>IFERROR(VLOOKUP($B38,'⑨2.目標と成果（販促）'!$B$6:$K$85,2,FALSE),"")</f>
        <v/>
      </c>
      <c r="D38" s="941" t="str">
        <f>IFERROR(VLOOKUP($B38,'⑨2.目標と成果（販促）'!$B$6:$K$85,3,FALSE),"")</f>
        <v/>
      </c>
      <c r="E38" s="898" t="s">
        <v>698</v>
      </c>
      <c r="F38" s="932" t="str">
        <f>IFERROR(VLOOKUP($B38,'⑨2.目標と成果（販促）'!$B$6:$K$85,6,FALSE),"")</f>
        <v/>
      </c>
      <c r="G38" s="932" t="str">
        <f>IFERROR(VLOOKUP($B38,'⑨2.目標と成果（販促）'!$B$6:$K$85,7,FALSE),"")</f>
        <v/>
      </c>
      <c r="H38" s="933" t="str">
        <f t="shared" si="3"/>
        <v/>
      </c>
      <c r="I38" s="338" t="str">
        <f>IFERROR(VLOOKUP($B38,'⑨2.目標と成果（販促）'!$B$6:$K$85,8,FALSE),"")</f>
        <v/>
      </c>
      <c r="J38" s="338" t="str">
        <f>IFERROR(VLOOKUP($B38,'⑨2.目標と成果（販促）'!$B$6:$K$85,9,FALSE),"")</f>
        <v/>
      </c>
      <c r="K38" s="933" t="str">
        <f t="shared" si="4"/>
        <v/>
      </c>
      <c r="L38" s="338" t="str">
        <f>IFERROR(VLOOKUP($B38,'⑨2.目標と成果（販促）'!$B$6:$K$85,10,FALSE),"")</f>
        <v/>
      </c>
      <c r="M38" s="338" t="str">
        <f>IFERROR(VLOOKUP($B38,'⑨2.目標と成果（販促）'!$B$6:$K$85,11,FALSE),"")</f>
        <v/>
      </c>
      <c r="N38" s="933" t="str">
        <f t="shared" si="5"/>
        <v/>
      </c>
      <c r="O38" s="921"/>
      <c r="P38" s="922"/>
      <c r="X38" s="139" t="s">
        <v>851</v>
      </c>
    </row>
    <row r="39" spans="2:24" ht="45" hidden="1" customHeight="1">
      <c r="B39" s="204" t="s">
        <v>698</v>
      </c>
      <c r="C39" s="897" t="str">
        <f>IFERROR(VLOOKUP($B39,'⑨2.目標と成果（販促）'!$B$6:$K$85,2,FALSE),"")</f>
        <v/>
      </c>
      <c r="D39" s="941" t="str">
        <f>IFERROR(VLOOKUP($B39,'⑨2.目標と成果（販促）'!$B$6:$K$85,3,FALSE),"")</f>
        <v/>
      </c>
      <c r="E39" s="898" t="s">
        <v>698</v>
      </c>
      <c r="F39" s="932" t="str">
        <f>IFERROR(VLOOKUP($B39,'⑨2.目標と成果（販促）'!$B$6:$K$85,6,FALSE),"")</f>
        <v/>
      </c>
      <c r="G39" s="932" t="str">
        <f>IFERROR(VLOOKUP($B39,'⑨2.目標と成果（販促）'!$B$6:$K$85,7,FALSE),"")</f>
        <v/>
      </c>
      <c r="H39" s="933" t="str">
        <f t="shared" si="3"/>
        <v/>
      </c>
      <c r="I39" s="338" t="str">
        <f>IFERROR(VLOOKUP($B39,'⑨2.目標と成果（販促）'!$B$6:$K$85,8,FALSE),"")</f>
        <v/>
      </c>
      <c r="J39" s="338" t="str">
        <f>IFERROR(VLOOKUP($B39,'⑨2.目標と成果（販促）'!$B$6:$K$85,9,FALSE),"")</f>
        <v/>
      </c>
      <c r="K39" s="933" t="str">
        <f t="shared" si="4"/>
        <v/>
      </c>
      <c r="L39" s="338" t="str">
        <f>IFERROR(VLOOKUP($B39,'⑨2.目標と成果（販促）'!$B$6:$K$85,10,FALSE),"")</f>
        <v/>
      </c>
      <c r="M39" s="338" t="str">
        <f>IFERROR(VLOOKUP($B39,'⑨2.目標と成果（販促）'!$B$6:$K$85,11,FALSE),"")</f>
        <v/>
      </c>
      <c r="N39" s="933" t="str">
        <f t="shared" si="5"/>
        <v/>
      </c>
      <c r="O39" s="921"/>
      <c r="P39" s="922"/>
      <c r="X39" s="139" t="s">
        <v>852</v>
      </c>
    </row>
    <row r="40" spans="2:24" ht="45" hidden="1" customHeight="1">
      <c r="B40" s="204" t="s">
        <v>698</v>
      </c>
      <c r="C40" s="897" t="str">
        <f>IFERROR(VLOOKUP($B40,'⑨2.目標と成果（販促）'!$B$6:$K$85,2,FALSE),"")</f>
        <v/>
      </c>
      <c r="D40" s="941" t="str">
        <f>IFERROR(VLOOKUP($B40,'⑨2.目標と成果（販促）'!$B$6:$K$85,3,FALSE),"")</f>
        <v/>
      </c>
      <c r="E40" s="898" t="s">
        <v>698</v>
      </c>
      <c r="F40" s="932" t="str">
        <f>IFERROR(VLOOKUP($B40,'⑨2.目標と成果（販促）'!$B$6:$K$85,6,FALSE),"")</f>
        <v/>
      </c>
      <c r="G40" s="932" t="str">
        <f>IFERROR(VLOOKUP($B40,'⑨2.目標と成果（販促）'!$B$6:$K$85,7,FALSE),"")</f>
        <v/>
      </c>
      <c r="H40" s="933" t="str">
        <f t="shared" si="3"/>
        <v/>
      </c>
      <c r="I40" s="338" t="str">
        <f>IFERROR(VLOOKUP($B40,'⑨2.目標と成果（販促）'!$B$6:$K$85,8,FALSE),"")</f>
        <v/>
      </c>
      <c r="J40" s="338" t="str">
        <f>IFERROR(VLOOKUP($B40,'⑨2.目標と成果（販促）'!$B$6:$K$85,9,FALSE),"")</f>
        <v/>
      </c>
      <c r="K40" s="933" t="str">
        <f t="shared" si="4"/>
        <v/>
      </c>
      <c r="L40" s="338" t="str">
        <f>IFERROR(VLOOKUP($B40,'⑨2.目標と成果（販促）'!$B$6:$K$85,10,FALSE),"")</f>
        <v/>
      </c>
      <c r="M40" s="338" t="str">
        <f>IFERROR(VLOOKUP($B40,'⑨2.目標と成果（販促）'!$B$6:$K$85,11,FALSE),"")</f>
        <v/>
      </c>
      <c r="N40" s="933" t="str">
        <f t="shared" si="5"/>
        <v/>
      </c>
      <c r="O40" s="921"/>
      <c r="P40" s="922"/>
      <c r="X40" s="139" t="s">
        <v>853</v>
      </c>
    </row>
    <row r="41" spans="2:24" ht="45" hidden="1" customHeight="1">
      <c r="B41" s="204" t="s">
        <v>698</v>
      </c>
      <c r="C41" s="897" t="str">
        <f>IFERROR(VLOOKUP($B41,'⑨2.目標と成果（販促）'!$B$6:$K$85,2,FALSE),"")</f>
        <v/>
      </c>
      <c r="D41" s="941" t="str">
        <f>IFERROR(VLOOKUP($B41,'⑨2.目標と成果（販促）'!$B$6:$K$85,3,FALSE),"")</f>
        <v/>
      </c>
      <c r="E41" s="898" t="s">
        <v>698</v>
      </c>
      <c r="F41" s="932" t="str">
        <f>IFERROR(VLOOKUP($B41,'⑨2.目標と成果（販促）'!$B$6:$K$85,6,FALSE),"")</f>
        <v/>
      </c>
      <c r="G41" s="932" t="str">
        <f>IFERROR(VLOOKUP($B41,'⑨2.目標と成果（販促）'!$B$6:$K$85,7,FALSE),"")</f>
        <v/>
      </c>
      <c r="H41" s="933" t="str">
        <f t="shared" si="3"/>
        <v/>
      </c>
      <c r="I41" s="338" t="str">
        <f>IFERROR(VLOOKUP($B41,'⑨2.目標と成果（販促）'!$B$6:$K$85,8,FALSE),"")</f>
        <v/>
      </c>
      <c r="J41" s="338" t="str">
        <f>IFERROR(VLOOKUP($B41,'⑨2.目標と成果（販促）'!$B$6:$K$85,9,FALSE),"")</f>
        <v/>
      </c>
      <c r="K41" s="933" t="str">
        <f t="shared" si="4"/>
        <v/>
      </c>
      <c r="L41" s="338" t="str">
        <f>IFERROR(VLOOKUP($B41,'⑨2.目標と成果（販促）'!$B$6:$K$85,10,FALSE),"")</f>
        <v/>
      </c>
      <c r="M41" s="338" t="str">
        <f>IFERROR(VLOOKUP($B41,'⑨2.目標と成果（販促）'!$B$6:$K$85,11,FALSE),"")</f>
        <v/>
      </c>
      <c r="N41" s="933" t="str">
        <f t="shared" si="5"/>
        <v/>
      </c>
      <c r="O41" s="921"/>
      <c r="P41" s="922"/>
      <c r="X41" s="139" t="s">
        <v>854</v>
      </c>
    </row>
    <row r="42" spans="2:24" ht="45" hidden="1" customHeight="1">
      <c r="B42" s="204" t="s">
        <v>698</v>
      </c>
      <c r="C42" s="897" t="str">
        <f>IFERROR(VLOOKUP($B42,'⑨2.目標と成果（販促）'!$B$6:$K$85,2,FALSE),"")</f>
        <v/>
      </c>
      <c r="D42" s="941" t="str">
        <f>IFERROR(VLOOKUP($B42,'⑨2.目標と成果（販促）'!$B$6:$K$85,3,FALSE),"")</f>
        <v/>
      </c>
      <c r="E42" s="898" t="s">
        <v>698</v>
      </c>
      <c r="F42" s="932" t="str">
        <f>IFERROR(VLOOKUP($B42,'⑨2.目標と成果（販促）'!$B$6:$K$85,6,FALSE),"")</f>
        <v/>
      </c>
      <c r="G42" s="932" t="str">
        <f>IFERROR(VLOOKUP($B42,'⑨2.目標と成果（販促）'!$B$6:$K$85,7,FALSE),"")</f>
        <v/>
      </c>
      <c r="H42" s="933" t="str">
        <f t="shared" si="3"/>
        <v/>
      </c>
      <c r="I42" s="338" t="str">
        <f>IFERROR(VLOOKUP($B42,'⑨2.目標と成果（販促）'!$B$6:$K$85,8,FALSE),"")</f>
        <v/>
      </c>
      <c r="J42" s="338" t="str">
        <f>IFERROR(VLOOKUP($B42,'⑨2.目標と成果（販促）'!$B$6:$K$85,9,FALSE),"")</f>
        <v/>
      </c>
      <c r="K42" s="933" t="str">
        <f t="shared" si="4"/>
        <v/>
      </c>
      <c r="L42" s="338" t="str">
        <f>IFERROR(VLOOKUP($B42,'⑨2.目標と成果（販促）'!$B$6:$K$85,10,FALSE),"")</f>
        <v/>
      </c>
      <c r="M42" s="338" t="str">
        <f>IFERROR(VLOOKUP($B42,'⑨2.目標と成果（販促）'!$B$6:$K$85,11,FALSE),"")</f>
        <v/>
      </c>
      <c r="N42" s="933" t="str">
        <f t="shared" si="5"/>
        <v/>
      </c>
      <c r="O42" s="921"/>
      <c r="P42" s="922"/>
      <c r="X42" s="139" t="s">
        <v>855</v>
      </c>
    </row>
    <row r="43" spans="2:24" ht="45" hidden="1" customHeight="1">
      <c r="B43" s="204" t="s">
        <v>698</v>
      </c>
      <c r="C43" s="897" t="str">
        <f>IFERROR(VLOOKUP($B43,'⑨2.目標と成果（販促）'!$B$6:$K$85,2,FALSE),"")</f>
        <v/>
      </c>
      <c r="D43" s="941" t="str">
        <f>IFERROR(VLOOKUP($B43,'⑨2.目標と成果（販促）'!$B$6:$K$85,3,FALSE),"")</f>
        <v/>
      </c>
      <c r="E43" s="898" t="s">
        <v>698</v>
      </c>
      <c r="F43" s="932" t="str">
        <f>IFERROR(VLOOKUP($B43,'⑨2.目標と成果（販促）'!$B$6:$K$85,6,FALSE),"")</f>
        <v/>
      </c>
      <c r="G43" s="932" t="str">
        <f>IFERROR(VLOOKUP($B43,'⑨2.目標と成果（販促）'!$B$6:$K$85,7,FALSE),"")</f>
        <v/>
      </c>
      <c r="H43" s="933" t="str">
        <f t="shared" si="3"/>
        <v/>
      </c>
      <c r="I43" s="338" t="str">
        <f>IFERROR(VLOOKUP($B43,'⑨2.目標と成果（販促）'!$B$6:$K$85,8,FALSE),"")</f>
        <v/>
      </c>
      <c r="J43" s="338" t="str">
        <f>IFERROR(VLOOKUP($B43,'⑨2.目標と成果（販促）'!$B$6:$K$85,9,FALSE),"")</f>
        <v/>
      </c>
      <c r="K43" s="933" t="str">
        <f t="shared" si="4"/>
        <v/>
      </c>
      <c r="L43" s="338" t="str">
        <f>IFERROR(VLOOKUP($B43,'⑨2.目標と成果（販促）'!$B$6:$K$85,10,FALSE),"")</f>
        <v/>
      </c>
      <c r="M43" s="338" t="str">
        <f>IFERROR(VLOOKUP($B43,'⑨2.目標と成果（販促）'!$B$6:$K$85,11,FALSE),"")</f>
        <v/>
      </c>
      <c r="N43" s="933" t="str">
        <f t="shared" si="5"/>
        <v/>
      </c>
      <c r="O43" s="921"/>
      <c r="P43" s="922"/>
      <c r="X43" s="139" t="s">
        <v>856</v>
      </c>
    </row>
    <row r="44" spans="2:24" ht="45" hidden="1" customHeight="1">
      <c r="B44" s="204" t="s">
        <v>698</v>
      </c>
      <c r="C44" s="897" t="str">
        <f>IFERROR(VLOOKUP($B44,'⑨2.目標と成果（販促）'!$B$6:$K$85,2,FALSE),"")</f>
        <v/>
      </c>
      <c r="D44" s="941" t="str">
        <f>IFERROR(VLOOKUP($B44,'⑨2.目標と成果（販促）'!$B$6:$K$85,3,FALSE),"")</f>
        <v/>
      </c>
      <c r="E44" s="898" t="s">
        <v>698</v>
      </c>
      <c r="F44" s="932" t="str">
        <f>IFERROR(VLOOKUP($B44,'⑨2.目標と成果（販促）'!$B$6:$K$85,6,FALSE),"")</f>
        <v/>
      </c>
      <c r="G44" s="932" t="str">
        <f>IFERROR(VLOOKUP($B44,'⑨2.目標と成果（販促）'!$B$6:$K$85,7,FALSE),"")</f>
        <v/>
      </c>
      <c r="H44" s="933" t="str">
        <f t="shared" si="3"/>
        <v/>
      </c>
      <c r="I44" s="338" t="str">
        <f>IFERROR(VLOOKUP($B44,'⑨2.目標と成果（販促）'!$B$6:$K$85,8,FALSE),"")</f>
        <v/>
      </c>
      <c r="J44" s="338" t="str">
        <f>IFERROR(VLOOKUP($B44,'⑨2.目標と成果（販促）'!$B$6:$K$85,9,FALSE),"")</f>
        <v/>
      </c>
      <c r="K44" s="933" t="str">
        <f t="shared" si="4"/>
        <v/>
      </c>
      <c r="L44" s="338" t="str">
        <f>IFERROR(VLOOKUP($B44,'⑨2.目標と成果（販促）'!$B$6:$K$85,10,FALSE),"")</f>
        <v/>
      </c>
      <c r="M44" s="338" t="str">
        <f>IFERROR(VLOOKUP($B44,'⑨2.目標と成果（販促）'!$B$6:$K$85,11,FALSE),"")</f>
        <v/>
      </c>
      <c r="N44" s="933" t="str">
        <f t="shared" si="5"/>
        <v/>
      </c>
      <c r="O44" s="921"/>
      <c r="P44" s="922"/>
      <c r="X44" s="139" t="s">
        <v>857</v>
      </c>
    </row>
    <row r="45" spans="2:24" ht="45" hidden="1" customHeight="1" thickBot="1">
      <c r="B45" s="202" t="s">
        <v>698</v>
      </c>
      <c r="C45" s="902" t="str">
        <f>IFERROR(VLOOKUP($B45,'⑨2.目標と成果（販促）'!$B$6:$K$85,2,FALSE),"")</f>
        <v/>
      </c>
      <c r="D45" s="942" t="str">
        <f>IFERROR(VLOOKUP($B45,'⑨2.目標と成果（販促）'!$B$6:$K$85,3,FALSE),"")</f>
        <v/>
      </c>
      <c r="E45" s="903" t="s">
        <v>698</v>
      </c>
      <c r="F45" s="935" t="str">
        <f>IFERROR(VLOOKUP($B45,'⑨2.目標と成果（販促）'!$B$6:$K$85,6,FALSE),"")</f>
        <v/>
      </c>
      <c r="G45" s="935" t="str">
        <f>IFERROR(VLOOKUP($B45,'⑨2.目標と成果（販促）'!$B$6:$K$85,7,FALSE),"")</f>
        <v/>
      </c>
      <c r="H45" s="936" t="str">
        <f t="shared" si="3"/>
        <v/>
      </c>
      <c r="I45" s="937" t="str">
        <f>IFERROR(VLOOKUP($B45,'⑨2.目標と成果（販促）'!$B$6:$K$85,8,FALSE),"")</f>
        <v/>
      </c>
      <c r="J45" s="937" t="str">
        <f>IFERROR(VLOOKUP($B45,'⑨2.目標と成果（販促）'!$B$6:$K$85,9,FALSE),"")</f>
        <v/>
      </c>
      <c r="K45" s="936" t="str">
        <f t="shared" si="4"/>
        <v/>
      </c>
      <c r="L45" s="937" t="str">
        <f>IFERROR(VLOOKUP($B45,'⑨2.目標と成果（販促）'!$B$6:$K$85,10,FALSE),"")</f>
        <v/>
      </c>
      <c r="M45" s="937" t="str">
        <f>IFERROR(VLOOKUP($B45,'⑨2.目標と成果（販促）'!$B$6:$K$85,11,FALSE),"")</f>
        <v/>
      </c>
      <c r="N45" s="936" t="str">
        <f t="shared" si="5"/>
        <v/>
      </c>
      <c r="O45" s="923"/>
      <c r="P45" s="924"/>
      <c r="X45" s="139" t="s">
        <v>858</v>
      </c>
    </row>
    <row r="46" spans="2:24" ht="45" hidden="1" customHeight="1">
      <c r="B46" s="204" t="s">
        <v>698</v>
      </c>
      <c r="C46" s="897" t="str">
        <f>IFERROR(VLOOKUP($B46,'⑨2.目標と成果（販促）'!$B$6:$K$85,2,FALSE),"")</f>
        <v/>
      </c>
      <c r="D46" s="941" t="str">
        <f>IFERROR(VLOOKUP($B46,'⑨2.目標と成果（販促）'!$B$6:$K$85,3,FALSE),"")</f>
        <v/>
      </c>
      <c r="E46" s="898" t="s">
        <v>698</v>
      </c>
      <c r="F46" s="929" t="str">
        <f>IFERROR(VLOOKUP($B46,'⑨2.目標と成果（販促）'!$B$6:$K$85,6,FALSE),"")</f>
        <v/>
      </c>
      <c r="G46" s="929" t="str">
        <f>IFERROR(VLOOKUP($B46,'⑨2.目標と成果（販促）'!$B$6:$K$85,7,FALSE),"")</f>
        <v/>
      </c>
      <c r="H46" s="930" t="str">
        <f t="shared" si="3"/>
        <v/>
      </c>
      <c r="I46" s="931" t="str">
        <f>IFERROR(VLOOKUP($B46,'⑨2.目標と成果（販促）'!$B$6:$K$85,8,FALSE),"")</f>
        <v/>
      </c>
      <c r="J46" s="931" t="str">
        <f>IFERROR(VLOOKUP($B46,'⑨2.目標と成果（販促）'!$B$6:$K$85,9,FALSE),"")</f>
        <v/>
      </c>
      <c r="K46" s="930" t="str">
        <f t="shared" si="4"/>
        <v/>
      </c>
      <c r="L46" s="931" t="str">
        <f>IFERROR(VLOOKUP($B46,'⑨2.目標と成果（販促）'!$B$6:$K$85,10,FALSE),"")</f>
        <v/>
      </c>
      <c r="M46" s="931" t="str">
        <f>IFERROR(VLOOKUP($B46,'⑨2.目標と成果（販促）'!$B$6:$K$85,11,FALSE),"")</f>
        <v/>
      </c>
      <c r="N46" s="930" t="str">
        <f t="shared" si="5"/>
        <v/>
      </c>
      <c r="O46" s="921"/>
      <c r="P46" s="922"/>
      <c r="X46" s="139" t="s">
        <v>859</v>
      </c>
    </row>
    <row r="47" spans="2:24" ht="45" hidden="1" customHeight="1">
      <c r="B47" s="204" t="s">
        <v>698</v>
      </c>
      <c r="C47" s="897" t="str">
        <f>IFERROR(VLOOKUP($B47,'⑨2.目標と成果（販促）'!$B$6:$K$85,2,FALSE),"")</f>
        <v/>
      </c>
      <c r="D47" s="941" t="str">
        <f>IFERROR(VLOOKUP($B47,'⑨2.目標と成果（販促）'!$B$6:$K$85,3,FALSE),"")</f>
        <v/>
      </c>
      <c r="E47" s="898" t="s">
        <v>698</v>
      </c>
      <c r="F47" s="932" t="str">
        <f>IFERROR(VLOOKUP($B47,'⑨2.目標と成果（販促）'!$B$6:$K$85,6,FALSE),"")</f>
        <v/>
      </c>
      <c r="G47" s="932" t="str">
        <f>IFERROR(VLOOKUP($B47,'⑨2.目標と成果（販促）'!$B$6:$K$85,7,FALSE),"")</f>
        <v/>
      </c>
      <c r="H47" s="933" t="str">
        <f t="shared" si="3"/>
        <v/>
      </c>
      <c r="I47" s="338" t="str">
        <f>IFERROR(VLOOKUP($B47,'⑨2.目標と成果（販促）'!$B$6:$K$85,8,FALSE),"")</f>
        <v/>
      </c>
      <c r="J47" s="338" t="str">
        <f>IFERROR(VLOOKUP($B47,'⑨2.目標と成果（販促）'!$B$6:$K$85,9,FALSE),"")</f>
        <v/>
      </c>
      <c r="K47" s="933" t="str">
        <f t="shared" si="4"/>
        <v/>
      </c>
      <c r="L47" s="338" t="str">
        <f>IFERROR(VLOOKUP($B47,'⑨2.目標と成果（販促）'!$B$6:$K$85,10,FALSE),"")</f>
        <v/>
      </c>
      <c r="M47" s="338" t="str">
        <f>IFERROR(VLOOKUP($B47,'⑨2.目標と成果（販促）'!$B$6:$K$85,11,FALSE),"")</f>
        <v/>
      </c>
      <c r="N47" s="933" t="str">
        <f t="shared" si="5"/>
        <v/>
      </c>
      <c r="O47" s="921"/>
      <c r="P47" s="922"/>
      <c r="X47" s="139" t="s">
        <v>860</v>
      </c>
    </row>
    <row r="48" spans="2:24" ht="45" hidden="1" customHeight="1">
      <c r="B48" s="204" t="s">
        <v>698</v>
      </c>
      <c r="C48" s="897" t="str">
        <f>IFERROR(VLOOKUP($B48,'⑨2.目標と成果（販促）'!$B$6:$K$85,2,FALSE),"")</f>
        <v/>
      </c>
      <c r="D48" s="941" t="str">
        <f>IFERROR(VLOOKUP($B48,'⑨2.目標と成果（販促）'!$B$6:$K$85,3,FALSE),"")</f>
        <v/>
      </c>
      <c r="E48" s="898" t="s">
        <v>698</v>
      </c>
      <c r="F48" s="932" t="str">
        <f>IFERROR(VLOOKUP($B48,'⑨2.目標と成果（販促）'!$B$6:$K$85,6,FALSE),"")</f>
        <v/>
      </c>
      <c r="G48" s="932" t="str">
        <f>IFERROR(VLOOKUP($B48,'⑨2.目標と成果（販促）'!$B$6:$K$85,7,FALSE),"")</f>
        <v/>
      </c>
      <c r="H48" s="933" t="str">
        <f t="shared" si="3"/>
        <v/>
      </c>
      <c r="I48" s="338" t="str">
        <f>IFERROR(VLOOKUP($B48,'⑨2.目標と成果（販促）'!$B$6:$K$85,8,FALSE),"")</f>
        <v/>
      </c>
      <c r="J48" s="338" t="str">
        <f>IFERROR(VLOOKUP($B48,'⑨2.目標と成果（販促）'!$B$6:$K$85,9,FALSE),"")</f>
        <v/>
      </c>
      <c r="K48" s="933" t="str">
        <f t="shared" si="4"/>
        <v/>
      </c>
      <c r="L48" s="338" t="str">
        <f>IFERROR(VLOOKUP($B48,'⑨2.目標と成果（販促）'!$B$6:$K$85,10,FALSE),"")</f>
        <v/>
      </c>
      <c r="M48" s="338" t="str">
        <f>IFERROR(VLOOKUP($B48,'⑨2.目標と成果（販促）'!$B$6:$K$85,11,FALSE),"")</f>
        <v/>
      </c>
      <c r="N48" s="933" t="str">
        <f t="shared" si="5"/>
        <v/>
      </c>
      <c r="O48" s="921"/>
      <c r="P48" s="922"/>
      <c r="X48" s="139" t="s">
        <v>861</v>
      </c>
    </row>
    <row r="49" spans="2:24" ht="45" hidden="1" customHeight="1">
      <c r="B49" s="204" t="s">
        <v>698</v>
      </c>
      <c r="C49" s="897" t="str">
        <f>IFERROR(VLOOKUP($B49,'⑨2.目標と成果（販促）'!$B$6:$K$85,2,FALSE),"")</f>
        <v/>
      </c>
      <c r="D49" s="941" t="str">
        <f>IFERROR(VLOOKUP($B49,'⑨2.目標と成果（販促）'!$B$6:$K$85,3,FALSE),"")</f>
        <v/>
      </c>
      <c r="E49" s="898" t="s">
        <v>698</v>
      </c>
      <c r="F49" s="932" t="str">
        <f>IFERROR(VLOOKUP($B49,'⑨2.目標と成果（販促）'!$B$6:$K$85,6,FALSE),"")</f>
        <v/>
      </c>
      <c r="G49" s="932" t="str">
        <f>IFERROR(VLOOKUP($B49,'⑨2.目標と成果（販促）'!$B$6:$K$85,7,FALSE),"")</f>
        <v/>
      </c>
      <c r="H49" s="933" t="str">
        <f t="shared" si="3"/>
        <v/>
      </c>
      <c r="I49" s="338" t="str">
        <f>IFERROR(VLOOKUP($B49,'⑨2.目標と成果（販促）'!$B$6:$K$85,8,FALSE),"")</f>
        <v/>
      </c>
      <c r="J49" s="338" t="str">
        <f>IFERROR(VLOOKUP($B49,'⑨2.目標と成果（販促）'!$B$6:$K$85,9,FALSE),"")</f>
        <v/>
      </c>
      <c r="K49" s="933" t="str">
        <f t="shared" si="4"/>
        <v/>
      </c>
      <c r="L49" s="338" t="str">
        <f>IFERROR(VLOOKUP($B49,'⑨2.目標と成果（販促）'!$B$6:$K$85,10,FALSE),"")</f>
        <v/>
      </c>
      <c r="M49" s="338" t="str">
        <f>IFERROR(VLOOKUP($B49,'⑨2.目標と成果（販促）'!$B$6:$K$85,11,FALSE),"")</f>
        <v/>
      </c>
      <c r="N49" s="933" t="str">
        <f t="shared" si="5"/>
        <v/>
      </c>
      <c r="O49" s="921"/>
      <c r="P49" s="922"/>
      <c r="X49" s="139" t="s">
        <v>862</v>
      </c>
    </row>
    <row r="50" spans="2:24" ht="45" hidden="1" customHeight="1">
      <c r="B50" s="204" t="s">
        <v>698</v>
      </c>
      <c r="C50" s="897" t="str">
        <f>IFERROR(VLOOKUP($B50,'⑨2.目標と成果（販促）'!$B$6:$K$85,2,FALSE),"")</f>
        <v/>
      </c>
      <c r="D50" s="941" t="str">
        <f>IFERROR(VLOOKUP($B50,'⑨2.目標と成果（販促）'!$B$6:$K$85,3,FALSE),"")</f>
        <v/>
      </c>
      <c r="E50" s="898" t="s">
        <v>698</v>
      </c>
      <c r="F50" s="932" t="str">
        <f>IFERROR(VLOOKUP($B50,'⑨2.目標と成果（販促）'!$B$6:$K$85,6,FALSE),"")</f>
        <v/>
      </c>
      <c r="G50" s="932" t="str">
        <f>IFERROR(VLOOKUP($B50,'⑨2.目標と成果（販促）'!$B$6:$K$85,7,FALSE),"")</f>
        <v/>
      </c>
      <c r="H50" s="933" t="str">
        <f t="shared" si="3"/>
        <v/>
      </c>
      <c r="I50" s="338" t="str">
        <f>IFERROR(VLOOKUP($B50,'⑨2.目標と成果（販促）'!$B$6:$K$85,8,FALSE),"")</f>
        <v/>
      </c>
      <c r="J50" s="338" t="str">
        <f>IFERROR(VLOOKUP($B50,'⑨2.目標と成果（販促）'!$B$6:$K$85,9,FALSE),"")</f>
        <v/>
      </c>
      <c r="K50" s="933" t="str">
        <f t="shared" si="4"/>
        <v/>
      </c>
      <c r="L50" s="338" t="str">
        <f>IFERROR(VLOOKUP($B50,'⑨2.目標と成果（販促）'!$B$6:$K$85,10,FALSE),"")</f>
        <v/>
      </c>
      <c r="M50" s="338" t="str">
        <f>IFERROR(VLOOKUP($B50,'⑨2.目標と成果（販促）'!$B$6:$K$85,11,FALSE),"")</f>
        <v/>
      </c>
      <c r="N50" s="933" t="str">
        <f t="shared" si="5"/>
        <v/>
      </c>
      <c r="O50" s="921"/>
      <c r="P50" s="922"/>
      <c r="X50" s="139" t="s">
        <v>863</v>
      </c>
    </row>
    <row r="51" spans="2:24" ht="45" hidden="1" customHeight="1">
      <c r="B51" s="204" t="s">
        <v>698</v>
      </c>
      <c r="C51" s="897" t="str">
        <f>IFERROR(VLOOKUP($B51,'⑨2.目標と成果（販促）'!$B$6:$K$85,2,FALSE),"")</f>
        <v/>
      </c>
      <c r="D51" s="941" t="str">
        <f>IFERROR(VLOOKUP($B51,'⑨2.目標と成果（販促）'!$B$6:$K$85,3,FALSE),"")</f>
        <v/>
      </c>
      <c r="E51" s="898" t="s">
        <v>698</v>
      </c>
      <c r="F51" s="932" t="str">
        <f>IFERROR(VLOOKUP($B51,'⑨2.目標と成果（販促）'!$B$6:$K$85,6,FALSE),"")</f>
        <v/>
      </c>
      <c r="G51" s="932" t="str">
        <f>IFERROR(VLOOKUP($B51,'⑨2.目標と成果（販促）'!$B$6:$K$85,7,FALSE),"")</f>
        <v/>
      </c>
      <c r="H51" s="933" t="str">
        <f t="shared" si="3"/>
        <v/>
      </c>
      <c r="I51" s="338" t="str">
        <f>IFERROR(VLOOKUP($B51,'⑨2.目標と成果（販促）'!$B$6:$K$85,8,FALSE),"")</f>
        <v/>
      </c>
      <c r="J51" s="338" t="str">
        <f>IFERROR(VLOOKUP($B51,'⑨2.目標と成果（販促）'!$B$6:$K$85,9,FALSE),"")</f>
        <v/>
      </c>
      <c r="K51" s="933" t="str">
        <f t="shared" si="4"/>
        <v/>
      </c>
      <c r="L51" s="338" t="str">
        <f>IFERROR(VLOOKUP($B51,'⑨2.目標と成果（販促）'!$B$6:$K$85,10,FALSE),"")</f>
        <v/>
      </c>
      <c r="M51" s="338" t="str">
        <f>IFERROR(VLOOKUP($B51,'⑨2.目標と成果（販促）'!$B$6:$K$85,11,FALSE),"")</f>
        <v/>
      </c>
      <c r="N51" s="933" t="str">
        <f t="shared" si="5"/>
        <v/>
      </c>
      <c r="O51" s="921"/>
      <c r="P51" s="922"/>
      <c r="X51" s="139" t="s">
        <v>864</v>
      </c>
    </row>
    <row r="52" spans="2:24" ht="45" hidden="1" customHeight="1">
      <c r="B52" s="204" t="s">
        <v>698</v>
      </c>
      <c r="C52" s="897" t="str">
        <f>IFERROR(VLOOKUP($B52,'⑨2.目標と成果（販促）'!$B$6:$K$85,2,FALSE),"")</f>
        <v/>
      </c>
      <c r="D52" s="941" t="str">
        <f>IFERROR(VLOOKUP($B52,'⑨2.目標と成果（販促）'!$B$6:$K$85,3,FALSE),"")</f>
        <v/>
      </c>
      <c r="E52" s="898" t="s">
        <v>698</v>
      </c>
      <c r="F52" s="932" t="str">
        <f>IFERROR(VLOOKUP($B52,'⑨2.目標と成果（販促）'!$B$6:$K$85,6,FALSE),"")</f>
        <v/>
      </c>
      <c r="G52" s="932" t="str">
        <f>IFERROR(VLOOKUP($B52,'⑨2.目標と成果（販促）'!$B$6:$K$85,7,FALSE),"")</f>
        <v/>
      </c>
      <c r="H52" s="933" t="str">
        <f t="shared" si="3"/>
        <v/>
      </c>
      <c r="I52" s="338" t="str">
        <f>IFERROR(VLOOKUP($B52,'⑨2.目標と成果（販促）'!$B$6:$K$85,8,FALSE),"")</f>
        <v/>
      </c>
      <c r="J52" s="338" t="str">
        <f>IFERROR(VLOOKUP($B52,'⑨2.目標と成果（販促）'!$B$6:$K$85,9,FALSE),"")</f>
        <v/>
      </c>
      <c r="K52" s="933" t="str">
        <f t="shared" si="4"/>
        <v/>
      </c>
      <c r="L52" s="338" t="str">
        <f>IFERROR(VLOOKUP($B52,'⑨2.目標と成果（販促）'!$B$6:$K$85,10,FALSE),"")</f>
        <v/>
      </c>
      <c r="M52" s="338" t="str">
        <f>IFERROR(VLOOKUP($B52,'⑨2.目標と成果（販促）'!$B$6:$K$85,11,FALSE),"")</f>
        <v/>
      </c>
      <c r="N52" s="933" t="str">
        <f t="shared" si="5"/>
        <v/>
      </c>
      <c r="O52" s="921"/>
      <c r="P52" s="922"/>
      <c r="X52" s="139" t="s">
        <v>865</v>
      </c>
    </row>
    <row r="53" spans="2:24" ht="45" hidden="1" customHeight="1">
      <c r="B53" s="204" t="s">
        <v>698</v>
      </c>
      <c r="C53" s="897" t="str">
        <f>IFERROR(VLOOKUP($B53,'⑨2.目標と成果（販促）'!$B$6:$K$85,2,FALSE),"")</f>
        <v/>
      </c>
      <c r="D53" s="941" t="str">
        <f>IFERROR(VLOOKUP($B53,'⑨2.目標と成果（販促）'!$B$6:$K$85,3,FALSE),"")</f>
        <v/>
      </c>
      <c r="E53" s="898" t="s">
        <v>698</v>
      </c>
      <c r="F53" s="932" t="str">
        <f>IFERROR(VLOOKUP($B53,'⑨2.目標と成果（販促）'!$B$6:$K$85,6,FALSE),"")</f>
        <v/>
      </c>
      <c r="G53" s="932" t="str">
        <f>IFERROR(VLOOKUP($B53,'⑨2.目標と成果（販促）'!$B$6:$K$85,7,FALSE),"")</f>
        <v/>
      </c>
      <c r="H53" s="933" t="str">
        <f t="shared" si="3"/>
        <v/>
      </c>
      <c r="I53" s="338" t="str">
        <f>IFERROR(VLOOKUP($B53,'⑨2.目標と成果（販促）'!$B$6:$K$85,8,FALSE),"")</f>
        <v/>
      </c>
      <c r="J53" s="338" t="str">
        <f>IFERROR(VLOOKUP($B53,'⑨2.目標と成果（販促）'!$B$6:$K$85,9,FALSE),"")</f>
        <v/>
      </c>
      <c r="K53" s="933" t="str">
        <f t="shared" si="4"/>
        <v/>
      </c>
      <c r="L53" s="338" t="str">
        <f>IFERROR(VLOOKUP($B53,'⑨2.目標と成果（販促）'!$B$6:$K$85,10,FALSE),"")</f>
        <v/>
      </c>
      <c r="M53" s="338" t="str">
        <f>IFERROR(VLOOKUP($B53,'⑨2.目標と成果（販促）'!$B$6:$K$85,11,FALSE),"")</f>
        <v/>
      </c>
      <c r="N53" s="933" t="str">
        <f t="shared" si="5"/>
        <v/>
      </c>
      <c r="O53" s="921"/>
      <c r="P53" s="922"/>
      <c r="X53" s="139" t="s">
        <v>866</v>
      </c>
    </row>
    <row r="54" spans="2:24" ht="45" hidden="1" customHeight="1">
      <c r="B54" s="204" t="s">
        <v>698</v>
      </c>
      <c r="C54" s="897" t="str">
        <f>IFERROR(VLOOKUP($B54,'⑨2.目標と成果（販促）'!$B$6:$K$85,2,FALSE),"")</f>
        <v/>
      </c>
      <c r="D54" s="941" t="str">
        <f>IFERROR(VLOOKUP($B54,'⑨2.目標と成果（販促）'!$B$6:$K$85,3,FALSE),"")</f>
        <v/>
      </c>
      <c r="E54" s="898" t="s">
        <v>698</v>
      </c>
      <c r="F54" s="932" t="str">
        <f>IFERROR(VLOOKUP($B54,'⑨2.目標と成果（販促）'!$B$6:$K$85,6,FALSE),"")</f>
        <v/>
      </c>
      <c r="G54" s="932" t="str">
        <f>IFERROR(VLOOKUP($B54,'⑨2.目標と成果（販促）'!$B$6:$K$85,7,FALSE),"")</f>
        <v/>
      </c>
      <c r="H54" s="933" t="str">
        <f t="shared" si="3"/>
        <v/>
      </c>
      <c r="I54" s="338" t="str">
        <f>IFERROR(VLOOKUP($B54,'⑨2.目標と成果（販促）'!$B$6:$K$85,8,FALSE),"")</f>
        <v/>
      </c>
      <c r="J54" s="338" t="str">
        <f>IFERROR(VLOOKUP($B54,'⑨2.目標と成果（販促）'!$B$6:$K$85,9,FALSE),"")</f>
        <v/>
      </c>
      <c r="K54" s="933" t="str">
        <f t="shared" si="4"/>
        <v/>
      </c>
      <c r="L54" s="338" t="str">
        <f>IFERROR(VLOOKUP($B54,'⑨2.目標と成果（販促）'!$B$6:$K$85,10,FALSE),"")</f>
        <v/>
      </c>
      <c r="M54" s="338" t="str">
        <f>IFERROR(VLOOKUP($B54,'⑨2.目標と成果（販促）'!$B$6:$K$85,11,FALSE),"")</f>
        <v/>
      </c>
      <c r="N54" s="933" t="str">
        <f t="shared" si="5"/>
        <v/>
      </c>
      <c r="O54" s="921"/>
      <c r="P54" s="922"/>
      <c r="X54" s="139" t="s">
        <v>867</v>
      </c>
    </row>
    <row r="55" spans="2:24" ht="45" hidden="1" customHeight="1" thickBot="1">
      <c r="B55" s="202" t="s">
        <v>698</v>
      </c>
      <c r="C55" s="902" t="str">
        <f>IFERROR(VLOOKUP($B55,'⑨2.目標と成果（販促）'!$B$6:$K$85,2,FALSE),"")</f>
        <v/>
      </c>
      <c r="D55" s="942" t="str">
        <f>IFERROR(VLOOKUP($B55,'⑨2.目標と成果（販促）'!$B$6:$K$85,3,FALSE),"")</f>
        <v/>
      </c>
      <c r="E55" s="903" t="s">
        <v>698</v>
      </c>
      <c r="F55" s="935" t="str">
        <f>IFERROR(VLOOKUP($B55,'⑨2.目標と成果（販促）'!$B$6:$K$85,6,FALSE),"")</f>
        <v/>
      </c>
      <c r="G55" s="935" t="str">
        <f>IFERROR(VLOOKUP($B55,'⑨2.目標と成果（販促）'!$B$6:$K$85,7,FALSE),"")</f>
        <v/>
      </c>
      <c r="H55" s="936" t="str">
        <f t="shared" si="3"/>
        <v/>
      </c>
      <c r="I55" s="937" t="str">
        <f>IFERROR(VLOOKUP($B55,'⑨2.目標と成果（販促）'!$B$6:$K$85,8,FALSE),"")</f>
        <v/>
      </c>
      <c r="J55" s="937" t="str">
        <f>IFERROR(VLOOKUP($B55,'⑨2.目標と成果（販促）'!$B$6:$K$85,9,FALSE),"")</f>
        <v/>
      </c>
      <c r="K55" s="936" t="str">
        <f t="shared" si="4"/>
        <v/>
      </c>
      <c r="L55" s="937" t="str">
        <f>IFERROR(VLOOKUP($B55,'⑨2.目標と成果（販促）'!$B$6:$K$85,10,FALSE),"")</f>
        <v/>
      </c>
      <c r="M55" s="937" t="str">
        <f>IFERROR(VLOOKUP($B55,'⑨2.目標と成果（販促）'!$B$6:$K$85,11,FALSE),"")</f>
        <v/>
      </c>
      <c r="N55" s="936" t="str">
        <f t="shared" si="5"/>
        <v/>
      </c>
      <c r="O55" s="923"/>
      <c r="P55" s="924"/>
      <c r="X55" s="139" t="s">
        <v>868</v>
      </c>
    </row>
    <row r="56" spans="2:24" ht="45" hidden="1" customHeight="1">
      <c r="B56" s="204" t="s">
        <v>698</v>
      </c>
      <c r="C56" s="891" t="str">
        <f>IFERROR(VLOOKUP($B56,'⑨2.目標と成果（販促）'!$B$6:$K$85,2,FALSE),"")</f>
        <v/>
      </c>
      <c r="D56" s="943" t="str">
        <f>IFERROR(VLOOKUP($B56,'⑨2.目標と成果（販促）'!$B$6:$K$85,3,FALSE),"")</f>
        <v/>
      </c>
      <c r="E56" s="892" t="s">
        <v>698</v>
      </c>
      <c r="F56" s="929" t="str">
        <f>IFERROR(VLOOKUP($B56,'⑨2.目標と成果（販促）'!$B$6:$K$85,6,FALSE),"")</f>
        <v/>
      </c>
      <c r="G56" s="929" t="str">
        <f>IFERROR(VLOOKUP($B56,'⑨2.目標と成果（販促）'!$B$6:$K$85,7,FALSE),"")</f>
        <v/>
      </c>
      <c r="H56" s="930" t="str">
        <f t="shared" si="3"/>
        <v/>
      </c>
      <c r="I56" s="931" t="str">
        <f>IFERROR(VLOOKUP($B56,'⑨2.目標と成果（販促）'!$B$6:$K$85,8,FALSE),"")</f>
        <v/>
      </c>
      <c r="J56" s="931" t="str">
        <f>IFERROR(VLOOKUP($B56,'⑨2.目標と成果（販促）'!$B$6:$K$85,9,FALSE),"")</f>
        <v/>
      </c>
      <c r="K56" s="930" t="str">
        <f t="shared" si="4"/>
        <v/>
      </c>
      <c r="L56" s="931" t="str">
        <f>IFERROR(VLOOKUP($B56,'⑨2.目標と成果（販促）'!$B$6:$K$85,10,FALSE),"")</f>
        <v/>
      </c>
      <c r="M56" s="931" t="str">
        <f>IFERROR(VLOOKUP($B56,'⑨2.目標と成果（販促）'!$B$6:$K$85,11,FALSE),"")</f>
        <v/>
      </c>
      <c r="N56" s="930" t="str">
        <f t="shared" si="5"/>
        <v/>
      </c>
      <c r="O56" s="921"/>
      <c r="P56" s="922"/>
      <c r="X56" s="139" t="s">
        <v>869</v>
      </c>
    </row>
    <row r="57" spans="2:24" ht="45" hidden="1" customHeight="1">
      <c r="B57" s="204" t="s">
        <v>698</v>
      </c>
      <c r="C57" s="897" t="str">
        <f>IFERROR(VLOOKUP($B57,'⑨2.目標と成果（販促）'!$B$6:$K$85,2,FALSE),"")</f>
        <v/>
      </c>
      <c r="D57" s="941" t="str">
        <f>IFERROR(VLOOKUP($B57,'⑨2.目標と成果（販促）'!$B$6:$K$85,3,FALSE),"")</f>
        <v/>
      </c>
      <c r="E57" s="898" t="s">
        <v>698</v>
      </c>
      <c r="F57" s="932" t="str">
        <f>IFERROR(VLOOKUP($B57,'⑨2.目標と成果（販促）'!$B$6:$K$85,6,FALSE),"")</f>
        <v/>
      </c>
      <c r="G57" s="932" t="str">
        <f>IFERROR(VLOOKUP($B57,'⑨2.目標と成果（販促）'!$B$6:$K$85,7,FALSE),"")</f>
        <v/>
      </c>
      <c r="H57" s="933" t="str">
        <f t="shared" si="3"/>
        <v/>
      </c>
      <c r="I57" s="338" t="str">
        <f>IFERROR(VLOOKUP($B57,'⑨2.目標と成果（販促）'!$B$6:$K$85,8,FALSE),"")</f>
        <v/>
      </c>
      <c r="J57" s="338" t="str">
        <f>IFERROR(VLOOKUP($B57,'⑨2.目標と成果（販促）'!$B$6:$K$85,9,FALSE),"")</f>
        <v/>
      </c>
      <c r="K57" s="933" t="str">
        <f t="shared" si="4"/>
        <v/>
      </c>
      <c r="L57" s="338" t="str">
        <f>IFERROR(VLOOKUP($B57,'⑨2.目標と成果（販促）'!$B$6:$K$85,10,FALSE),"")</f>
        <v/>
      </c>
      <c r="M57" s="338" t="str">
        <f>IFERROR(VLOOKUP($B57,'⑨2.目標と成果（販促）'!$B$6:$K$85,11,FALSE),"")</f>
        <v/>
      </c>
      <c r="N57" s="933" t="str">
        <f t="shared" si="5"/>
        <v/>
      </c>
      <c r="O57" s="921"/>
      <c r="P57" s="922"/>
      <c r="X57" s="139" t="s">
        <v>870</v>
      </c>
    </row>
    <row r="58" spans="2:24" ht="45" hidden="1" customHeight="1">
      <c r="B58" s="204" t="s">
        <v>698</v>
      </c>
      <c r="C58" s="897" t="str">
        <f>IFERROR(VLOOKUP($B58,'⑨2.目標と成果（販促）'!$B$6:$K$85,2,FALSE),"")</f>
        <v/>
      </c>
      <c r="D58" s="941" t="str">
        <f>IFERROR(VLOOKUP($B58,'⑨2.目標と成果（販促）'!$B$6:$K$85,3,FALSE),"")</f>
        <v/>
      </c>
      <c r="E58" s="898" t="s">
        <v>698</v>
      </c>
      <c r="F58" s="932" t="str">
        <f>IFERROR(VLOOKUP($B58,'⑨2.目標と成果（販促）'!$B$6:$K$85,6,FALSE),"")</f>
        <v/>
      </c>
      <c r="G58" s="932" t="str">
        <f>IFERROR(VLOOKUP($B58,'⑨2.目標と成果（販促）'!$B$6:$K$85,7,FALSE),"")</f>
        <v/>
      </c>
      <c r="H58" s="933" t="str">
        <f t="shared" si="3"/>
        <v/>
      </c>
      <c r="I58" s="338" t="str">
        <f>IFERROR(VLOOKUP($B58,'⑨2.目標と成果（販促）'!$B$6:$K$85,8,FALSE),"")</f>
        <v/>
      </c>
      <c r="J58" s="338" t="str">
        <f>IFERROR(VLOOKUP($B58,'⑨2.目標と成果（販促）'!$B$6:$K$85,9,FALSE),"")</f>
        <v/>
      </c>
      <c r="K58" s="933" t="str">
        <f t="shared" si="4"/>
        <v/>
      </c>
      <c r="L58" s="338" t="str">
        <f>IFERROR(VLOOKUP($B58,'⑨2.目標と成果（販促）'!$B$6:$K$85,10,FALSE),"")</f>
        <v/>
      </c>
      <c r="M58" s="338" t="str">
        <f>IFERROR(VLOOKUP($B58,'⑨2.目標と成果（販促）'!$B$6:$K$85,11,FALSE),"")</f>
        <v/>
      </c>
      <c r="N58" s="933" t="str">
        <f t="shared" si="5"/>
        <v/>
      </c>
      <c r="O58" s="921"/>
      <c r="P58" s="922"/>
      <c r="X58" s="139" t="s">
        <v>871</v>
      </c>
    </row>
    <row r="59" spans="2:24" ht="45" hidden="1" customHeight="1">
      <c r="B59" s="204" t="s">
        <v>698</v>
      </c>
      <c r="C59" s="897" t="str">
        <f>IFERROR(VLOOKUP($B59,'⑨2.目標と成果（販促）'!$B$6:$K$85,2,FALSE),"")</f>
        <v/>
      </c>
      <c r="D59" s="941" t="str">
        <f>IFERROR(VLOOKUP($B59,'⑨2.目標と成果（販促）'!$B$6:$K$85,3,FALSE),"")</f>
        <v/>
      </c>
      <c r="E59" s="898" t="s">
        <v>698</v>
      </c>
      <c r="F59" s="932" t="str">
        <f>IFERROR(VLOOKUP($B59,'⑨2.目標と成果（販促）'!$B$6:$K$85,6,FALSE),"")</f>
        <v/>
      </c>
      <c r="G59" s="932" t="str">
        <f>IFERROR(VLOOKUP($B59,'⑨2.目標と成果（販促）'!$B$6:$K$85,7,FALSE),"")</f>
        <v/>
      </c>
      <c r="H59" s="933" t="str">
        <f t="shared" si="3"/>
        <v/>
      </c>
      <c r="I59" s="338" t="str">
        <f>IFERROR(VLOOKUP($B59,'⑨2.目標と成果（販促）'!$B$6:$K$85,8,FALSE),"")</f>
        <v/>
      </c>
      <c r="J59" s="338" t="str">
        <f>IFERROR(VLOOKUP($B59,'⑨2.目標と成果（販促）'!$B$6:$K$85,9,FALSE),"")</f>
        <v/>
      </c>
      <c r="K59" s="933" t="str">
        <f t="shared" si="4"/>
        <v/>
      </c>
      <c r="L59" s="338" t="str">
        <f>IFERROR(VLOOKUP($B59,'⑨2.目標と成果（販促）'!$B$6:$K$85,10,FALSE),"")</f>
        <v/>
      </c>
      <c r="M59" s="338" t="str">
        <f>IFERROR(VLOOKUP($B59,'⑨2.目標と成果（販促）'!$B$6:$K$85,11,FALSE),"")</f>
        <v/>
      </c>
      <c r="N59" s="933" t="str">
        <f t="shared" si="5"/>
        <v/>
      </c>
      <c r="O59" s="921"/>
      <c r="P59" s="922"/>
      <c r="X59" s="139" t="s">
        <v>872</v>
      </c>
    </row>
    <row r="60" spans="2:24" ht="45" hidden="1" customHeight="1">
      <c r="B60" s="204" t="s">
        <v>698</v>
      </c>
      <c r="C60" s="897" t="str">
        <f>IFERROR(VLOOKUP($B60,'⑨2.目標と成果（販促）'!$B$6:$K$85,2,FALSE),"")</f>
        <v/>
      </c>
      <c r="D60" s="941" t="str">
        <f>IFERROR(VLOOKUP($B60,'⑨2.目標と成果（販促）'!$B$6:$K$85,3,FALSE),"")</f>
        <v/>
      </c>
      <c r="E60" s="898" t="s">
        <v>698</v>
      </c>
      <c r="F60" s="932" t="str">
        <f>IFERROR(VLOOKUP($B60,'⑨2.目標と成果（販促）'!$B$6:$K$85,6,FALSE),"")</f>
        <v/>
      </c>
      <c r="G60" s="932" t="str">
        <f>IFERROR(VLOOKUP($B60,'⑨2.目標と成果（販促）'!$B$6:$K$85,7,FALSE),"")</f>
        <v/>
      </c>
      <c r="H60" s="933" t="str">
        <f t="shared" si="3"/>
        <v/>
      </c>
      <c r="I60" s="338" t="str">
        <f>IFERROR(VLOOKUP($B60,'⑨2.目標と成果（販促）'!$B$6:$K$85,8,FALSE),"")</f>
        <v/>
      </c>
      <c r="J60" s="338" t="str">
        <f>IFERROR(VLOOKUP($B60,'⑨2.目標と成果（販促）'!$B$6:$K$85,9,FALSE),"")</f>
        <v/>
      </c>
      <c r="K60" s="933" t="str">
        <f t="shared" si="4"/>
        <v/>
      </c>
      <c r="L60" s="338" t="str">
        <f>IFERROR(VLOOKUP($B60,'⑨2.目標と成果（販促）'!$B$6:$K$85,10,FALSE),"")</f>
        <v/>
      </c>
      <c r="M60" s="338" t="str">
        <f>IFERROR(VLOOKUP($B60,'⑨2.目標と成果（販促）'!$B$6:$K$85,11,FALSE),"")</f>
        <v/>
      </c>
      <c r="N60" s="933" t="str">
        <f t="shared" si="5"/>
        <v/>
      </c>
      <c r="O60" s="921"/>
      <c r="P60" s="922"/>
      <c r="X60" s="139" t="s">
        <v>873</v>
      </c>
    </row>
    <row r="61" spans="2:24" ht="45" hidden="1" customHeight="1">
      <c r="B61" s="204" t="s">
        <v>698</v>
      </c>
      <c r="C61" s="897" t="str">
        <f>IFERROR(VLOOKUP($B61,'⑨2.目標と成果（販促）'!$B$6:$K$85,2,FALSE),"")</f>
        <v/>
      </c>
      <c r="D61" s="941" t="str">
        <f>IFERROR(VLOOKUP($B61,'⑨2.目標と成果（販促）'!$B$6:$K$85,3,FALSE),"")</f>
        <v/>
      </c>
      <c r="E61" s="898" t="s">
        <v>698</v>
      </c>
      <c r="F61" s="932" t="str">
        <f>IFERROR(VLOOKUP($B61,'⑨2.目標と成果（販促）'!$B$6:$K$85,6,FALSE),"")</f>
        <v/>
      </c>
      <c r="G61" s="932" t="str">
        <f>IFERROR(VLOOKUP($B61,'⑨2.目標と成果（販促）'!$B$6:$K$85,7,FALSE),"")</f>
        <v/>
      </c>
      <c r="H61" s="933" t="str">
        <f t="shared" si="3"/>
        <v/>
      </c>
      <c r="I61" s="338" t="str">
        <f>IFERROR(VLOOKUP($B61,'⑨2.目標と成果（販促）'!$B$6:$K$85,8,FALSE),"")</f>
        <v/>
      </c>
      <c r="J61" s="338" t="str">
        <f>IFERROR(VLOOKUP($B61,'⑨2.目標と成果（販促）'!$B$6:$K$85,9,FALSE),"")</f>
        <v/>
      </c>
      <c r="K61" s="933" t="str">
        <f t="shared" si="4"/>
        <v/>
      </c>
      <c r="L61" s="338" t="str">
        <f>IFERROR(VLOOKUP($B61,'⑨2.目標と成果（販促）'!$B$6:$K$85,10,FALSE),"")</f>
        <v/>
      </c>
      <c r="M61" s="338" t="str">
        <f>IFERROR(VLOOKUP($B61,'⑨2.目標と成果（販促）'!$B$6:$K$85,11,FALSE),"")</f>
        <v/>
      </c>
      <c r="N61" s="933" t="str">
        <f t="shared" si="5"/>
        <v/>
      </c>
      <c r="O61" s="921"/>
      <c r="P61" s="922"/>
      <c r="X61" s="139" t="s">
        <v>874</v>
      </c>
    </row>
    <row r="62" spans="2:24" ht="45" hidden="1" customHeight="1">
      <c r="B62" s="204" t="s">
        <v>698</v>
      </c>
      <c r="C62" s="897" t="str">
        <f>IFERROR(VLOOKUP($B62,'⑨2.目標と成果（販促）'!$B$6:$K$85,2,FALSE),"")</f>
        <v/>
      </c>
      <c r="D62" s="941" t="str">
        <f>IFERROR(VLOOKUP($B62,'⑨2.目標と成果（販促）'!$B$6:$K$85,3,FALSE),"")</f>
        <v/>
      </c>
      <c r="E62" s="898" t="s">
        <v>698</v>
      </c>
      <c r="F62" s="932" t="str">
        <f>IFERROR(VLOOKUP($B62,'⑨2.目標と成果（販促）'!$B$6:$K$85,6,FALSE),"")</f>
        <v/>
      </c>
      <c r="G62" s="932" t="str">
        <f>IFERROR(VLOOKUP($B62,'⑨2.目標と成果（販促）'!$B$6:$K$85,7,FALSE),"")</f>
        <v/>
      </c>
      <c r="H62" s="933" t="str">
        <f t="shared" si="3"/>
        <v/>
      </c>
      <c r="I62" s="338" t="str">
        <f>IFERROR(VLOOKUP($B62,'⑨2.目標と成果（販促）'!$B$6:$K$85,8,FALSE),"")</f>
        <v/>
      </c>
      <c r="J62" s="338" t="str">
        <f>IFERROR(VLOOKUP($B62,'⑨2.目標と成果（販促）'!$B$6:$K$85,9,FALSE),"")</f>
        <v/>
      </c>
      <c r="K62" s="933" t="str">
        <f t="shared" si="4"/>
        <v/>
      </c>
      <c r="L62" s="338" t="str">
        <f>IFERROR(VLOOKUP($B62,'⑨2.目標と成果（販促）'!$B$6:$K$85,10,FALSE),"")</f>
        <v/>
      </c>
      <c r="M62" s="338" t="str">
        <f>IFERROR(VLOOKUP($B62,'⑨2.目標と成果（販促）'!$B$6:$K$85,11,FALSE),"")</f>
        <v/>
      </c>
      <c r="N62" s="933" t="str">
        <f t="shared" si="5"/>
        <v/>
      </c>
      <c r="O62" s="921"/>
      <c r="P62" s="922"/>
      <c r="X62" s="139" t="s">
        <v>875</v>
      </c>
    </row>
    <row r="63" spans="2:24" ht="45" hidden="1" customHeight="1">
      <c r="B63" s="204" t="s">
        <v>698</v>
      </c>
      <c r="C63" s="897" t="str">
        <f>IFERROR(VLOOKUP($B63,'⑨2.目標と成果（販促）'!$B$6:$K$85,2,FALSE),"")</f>
        <v/>
      </c>
      <c r="D63" s="941" t="str">
        <f>IFERROR(VLOOKUP($B63,'⑨2.目標と成果（販促）'!$B$6:$K$85,3,FALSE),"")</f>
        <v/>
      </c>
      <c r="E63" s="898" t="s">
        <v>698</v>
      </c>
      <c r="F63" s="932" t="str">
        <f>IFERROR(VLOOKUP($B63,'⑨2.目標と成果（販促）'!$B$6:$K$85,6,FALSE),"")</f>
        <v/>
      </c>
      <c r="G63" s="932" t="str">
        <f>IFERROR(VLOOKUP($B63,'⑨2.目標と成果（販促）'!$B$6:$K$85,7,FALSE),"")</f>
        <v/>
      </c>
      <c r="H63" s="933" t="str">
        <f t="shared" si="3"/>
        <v/>
      </c>
      <c r="I63" s="338" t="str">
        <f>IFERROR(VLOOKUP($B63,'⑨2.目標と成果（販促）'!$B$6:$K$85,8,FALSE),"")</f>
        <v/>
      </c>
      <c r="J63" s="338" t="str">
        <f>IFERROR(VLOOKUP($B63,'⑨2.目標と成果（販促）'!$B$6:$K$85,9,FALSE),"")</f>
        <v/>
      </c>
      <c r="K63" s="933" t="str">
        <f t="shared" si="4"/>
        <v/>
      </c>
      <c r="L63" s="338" t="str">
        <f>IFERROR(VLOOKUP($B63,'⑨2.目標と成果（販促）'!$B$6:$K$85,10,FALSE),"")</f>
        <v/>
      </c>
      <c r="M63" s="338" t="str">
        <f>IFERROR(VLOOKUP($B63,'⑨2.目標と成果（販促）'!$B$6:$K$85,11,FALSE),"")</f>
        <v/>
      </c>
      <c r="N63" s="933" t="str">
        <f t="shared" si="5"/>
        <v/>
      </c>
      <c r="O63" s="921"/>
      <c r="P63" s="922"/>
      <c r="X63" s="139" t="s">
        <v>876</v>
      </c>
    </row>
    <row r="64" spans="2:24" ht="45" hidden="1" customHeight="1">
      <c r="B64" s="204" t="s">
        <v>698</v>
      </c>
      <c r="C64" s="897" t="str">
        <f>IFERROR(VLOOKUP($B64,'⑨2.目標と成果（販促）'!$B$6:$K$85,2,FALSE),"")</f>
        <v/>
      </c>
      <c r="D64" s="941" t="str">
        <f>IFERROR(VLOOKUP($B64,'⑨2.目標と成果（販促）'!$B$6:$K$85,3,FALSE),"")</f>
        <v/>
      </c>
      <c r="E64" s="898" t="s">
        <v>698</v>
      </c>
      <c r="F64" s="932" t="str">
        <f>IFERROR(VLOOKUP($B64,'⑨2.目標と成果（販促）'!$B$6:$K$85,6,FALSE),"")</f>
        <v/>
      </c>
      <c r="G64" s="932" t="str">
        <f>IFERROR(VLOOKUP($B64,'⑨2.目標と成果（販促）'!$B$6:$K$85,7,FALSE),"")</f>
        <v/>
      </c>
      <c r="H64" s="933" t="str">
        <f t="shared" si="3"/>
        <v/>
      </c>
      <c r="I64" s="338" t="str">
        <f>IFERROR(VLOOKUP($B64,'⑨2.目標と成果（販促）'!$B$6:$K$85,8,FALSE),"")</f>
        <v/>
      </c>
      <c r="J64" s="338" t="str">
        <f>IFERROR(VLOOKUP($B64,'⑨2.目標と成果（販促）'!$B$6:$K$85,9,FALSE),"")</f>
        <v/>
      </c>
      <c r="K64" s="933" t="str">
        <f t="shared" si="4"/>
        <v/>
      </c>
      <c r="L64" s="338" t="str">
        <f>IFERROR(VLOOKUP($B64,'⑨2.目標と成果（販促）'!$B$6:$K$85,10,FALSE),"")</f>
        <v/>
      </c>
      <c r="M64" s="338" t="str">
        <f>IFERROR(VLOOKUP($B64,'⑨2.目標と成果（販促）'!$B$6:$K$85,11,FALSE),"")</f>
        <v/>
      </c>
      <c r="N64" s="933" t="str">
        <f t="shared" si="5"/>
        <v/>
      </c>
      <c r="O64" s="921"/>
      <c r="P64" s="922"/>
      <c r="X64" s="139" t="s">
        <v>877</v>
      </c>
    </row>
    <row r="65" spans="2:24" ht="45" hidden="1" customHeight="1" thickBot="1">
      <c r="B65" s="202" t="s">
        <v>698</v>
      </c>
      <c r="C65" s="902" t="str">
        <f>IFERROR(VLOOKUP($B65,'⑨2.目標と成果（販促）'!$B$6:$K$85,2,FALSE),"")</f>
        <v/>
      </c>
      <c r="D65" s="942" t="str">
        <f>IFERROR(VLOOKUP($B65,'⑨2.目標と成果（販促）'!$B$6:$K$85,3,FALSE),"")</f>
        <v/>
      </c>
      <c r="E65" s="903" t="s">
        <v>698</v>
      </c>
      <c r="F65" s="935" t="str">
        <f>IFERROR(VLOOKUP($B65,'⑨2.目標と成果（販促）'!$B$6:$K$85,6,FALSE),"")</f>
        <v/>
      </c>
      <c r="G65" s="935" t="str">
        <f>IFERROR(VLOOKUP($B65,'⑨2.目標と成果（販促）'!$B$6:$K$85,7,FALSE),"")</f>
        <v/>
      </c>
      <c r="H65" s="936" t="str">
        <f t="shared" si="3"/>
        <v/>
      </c>
      <c r="I65" s="937" t="str">
        <f>IFERROR(VLOOKUP($B65,'⑨2.目標と成果（販促）'!$B$6:$K$85,8,FALSE),"")</f>
        <v/>
      </c>
      <c r="J65" s="937" t="str">
        <f>IFERROR(VLOOKUP($B65,'⑨2.目標と成果（販促）'!$B$6:$K$85,9,FALSE),"")</f>
        <v/>
      </c>
      <c r="K65" s="936" t="str">
        <f t="shared" si="4"/>
        <v/>
      </c>
      <c r="L65" s="937" t="str">
        <f>IFERROR(VLOOKUP($B65,'⑨2.目標と成果（販促）'!$B$6:$K$85,10,FALSE),"")</f>
        <v/>
      </c>
      <c r="M65" s="937" t="str">
        <f>IFERROR(VLOOKUP($B65,'⑨2.目標と成果（販促）'!$B$6:$K$85,11,FALSE),"")</f>
        <v/>
      </c>
      <c r="N65" s="936" t="str">
        <f t="shared" si="5"/>
        <v/>
      </c>
      <c r="O65" s="923"/>
      <c r="P65" s="924"/>
      <c r="X65" s="139" t="s">
        <v>878</v>
      </c>
    </row>
    <row r="66" spans="2:24" ht="45" hidden="1" customHeight="1">
      <c r="B66" s="204" t="s">
        <v>698</v>
      </c>
      <c r="C66" s="897" t="str">
        <f>IFERROR(VLOOKUP($B66,'⑨2.目標と成果（販促）'!$B$6:$K$85,2,FALSE),"")</f>
        <v/>
      </c>
      <c r="D66" s="941" t="str">
        <f>IFERROR(VLOOKUP($B66,'⑨2.目標と成果（販促）'!$B$6:$K$85,3,FALSE),"")</f>
        <v/>
      </c>
      <c r="E66" s="898" t="s">
        <v>698</v>
      </c>
      <c r="F66" s="929" t="str">
        <f>IFERROR(VLOOKUP($B66,'⑨2.目標と成果（販促）'!$B$6:$K$85,6,FALSE),"")</f>
        <v/>
      </c>
      <c r="G66" s="929" t="str">
        <f>IFERROR(VLOOKUP($B66,'⑨2.目標と成果（販促）'!$B$6:$K$85,7,FALSE),"")</f>
        <v/>
      </c>
      <c r="H66" s="930" t="str">
        <f t="shared" si="3"/>
        <v/>
      </c>
      <c r="I66" s="931" t="str">
        <f>IFERROR(VLOOKUP($B66,'⑨2.目標と成果（販促）'!$B$6:$K$85,8,FALSE),"")</f>
        <v/>
      </c>
      <c r="J66" s="931" t="str">
        <f>IFERROR(VLOOKUP($B66,'⑨2.目標と成果（販促）'!$B$6:$K$85,9,FALSE),"")</f>
        <v/>
      </c>
      <c r="K66" s="930" t="str">
        <f t="shared" si="4"/>
        <v/>
      </c>
      <c r="L66" s="931" t="str">
        <f>IFERROR(VLOOKUP($B66,'⑨2.目標と成果（販促）'!$B$6:$K$85,10,FALSE),"")</f>
        <v/>
      </c>
      <c r="M66" s="931" t="str">
        <f>IFERROR(VLOOKUP($B66,'⑨2.目標と成果（販促）'!$B$6:$K$85,11,FALSE),"")</f>
        <v/>
      </c>
      <c r="N66" s="930" t="str">
        <f t="shared" si="5"/>
        <v/>
      </c>
      <c r="O66" s="921"/>
      <c r="P66" s="922"/>
      <c r="X66" s="139" t="s">
        <v>879</v>
      </c>
    </row>
    <row r="67" spans="2:24" ht="45" hidden="1" customHeight="1">
      <c r="B67" s="204" t="s">
        <v>698</v>
      </c>
      <c r="C67" s="897" t="str">
        <f>IFERROR(VLOOKUP($B67,'⑨2.目標と成果（販促）'!$B$6:$K$85,2,FALSE),"")</f>
        <v/>
      </c>
      <c r="D67" s="941" t="str">
        <f>IFERROR(VLOOKUP($B67,'⑨2.目標と成果（販促）'!$B$6:$K$85,3,FALSE),"")</f>
        <v/>
      </c>
      <c r="E67" s="898" t="s">
        <v>698</v>
      </c>
      <c r="F67" s="932" t="str">
        <f>IFERROR(VLOOKUP($B67,'⑨2.目標と成果（販促）'!$B$6:$K$85,6,FALSE),"")</f>
        <v/>
      </c>
      <c r="G67" s="932" t="str">
        <f>IFERROR(VLOOKUP($B67,'⑨2.目標と成果（販促）'!$B$6:$K$85,7,FALSE),"")</f>
        <v/>
      </c>
      <c r="H67" s="933" t="str">
        <f t="shared" si="3"/>
        <v/>
      </c>
      <c r="I67" s="338" t="str">
        <f>IFERROR(VLOOKUP($B67,'⑨2.目標と成果（販促）'!$B$6:$K$85,8,FALSE),"")</f>
        <v/>
      </c>
      <c r="J67" s="338" t="str">
        <f>IFERROR(VLOOKUP($B67,'⑨2.目標と成果（販促）'!$B$6:$K$85,9,FALSE),"")</f>
        <v/>
      </c>
      <c r="K67" s="933" t="str">
        <f t="shared" si="4"/>
        <v/>
      </c>
      <c r="L67" s="338" t="str">
        <f>IFERROR(VLOOKUP($B67,'⑨2.目標と成果（販促）'!$B$6:$K$85,10,FALSE),"")</f>
        <v/>
      </c>
      <c r="M67" s="338" t="str">
        <f>IFERROR(VLOOKUP($B67,'⑨2.目標と成果（販促）'!$B$6:$K$85,11,FALSE),"")</f>
        <v/>
      </c>
      <c r="N67" s="933" t="str">
        <f t="shared" si="5"/>
        <v/>
      </c>
      <c r="O67" s="921"/>
      <c r="P67" s="922"/>
      <c r="X67" s="139" t="s">
        <v>880</v>
      </c>
    </row>
    <row r="68" spans="2:24" ht="45" hidden="1" customHeight="1">
      <c r="B68" s="204" t="s">
        <v>698</v>
      </c>
      <c r="C68" s="897" t="str">
        <f>IFERROR(VLOOKUP($B68,'⑨2.目標と成果（販促）'!$B$6:$K$85,2,FALSE),"")</f>
        <v/>
      </c>
      <c r="D68" s="941" t="str">
        <f>IFERROR(VLOOKUP($B68,'⑨2.目標と成果（販促）'!$B$6:$K$85,3,FALSE),"")</f>
        <v/>
      </c>
      <c r="E68" s="898" t="s">
        <v>698</v>
      </c>
      <c r="F68" s="932" t="str">
        <f>IFERROR(VLOOKUP($B68,'⑨2.目標と成果（販促）'!$B$6:$K$85,6,FALSE),"")</f>
        <v/>
      </c>
      <c r="G68" s="932" t="str">
        <f>IFERROR(VLOOKUP($B68,'⑨2.目標と成果（販促）'!$B$6:$K$85,7,FALSE),"")</f>
        <v/>
      </c>
      <c r="H68" s="933" t="str">
        <f t="shared" si="3"/>
        <v/>
      </c>
      <c r="I68" s="338" t="str">
        <f>IFERROR(VLOOKUP($B68,'⑨2.目標と成果（販促）'!$B$6:$K$85,8,FALSE),"")</f>
        <v/>
      </c>
      <c r="J68" s="338" t="str">
        <f>IFERROR(VLOOKUP($B68,'⑨2.目標と成果（販促）'!$B$6:$K$85,9,FALSE),"")</f>
        <v/>
      </c>
      <c r="K68" s="933" t="str">
        <f t="shared" si="4"/>
        <v/>
      </c>
      <c r="L68" s="338" t="str">
        <f>IFERROR(VLOOKUP($B68,'⑨2.目標と成果（販促）'!$B$6:$K$85,10,FALSE),"")</f>
        <v/>
      </c>
      <c r="M68" s="338" t="str">
        <f>IFERROR(VLOOKUP($B68,'⑨2.目標と成果（販促）'!$B$6:$K$85,11,FALSE),"")</f>
        <v/>
      </c>
      <c r="N68" s="933" t="str">
        <f t="shared" si="5"/>
        <v/>
      </c>
      <c r="O68" s="921"/>
      <c r="P68" s="922"/>
      <c r="X68" s="139" t="s">
        <v>881</v>
      </c>
    </row>
    <row r="69" spans="2:24" ht="45" hidden="1" customHeight="1">
      <c r="B69" s="204" t="s">
        <v>698</v>
      </c>
      <c r="C69" s="897" t="str">
        <f>IFERROR(VLOOKUP($B69,'⑨2.目標と成果（販促）'!$B$6:$K$85,2,FALSE),"")</f>
        <v/>
      </c>
      <c r="D69" s="941" t="str">
        <f>IFERROR(VLOOKUP($B69,'⑨2.目標と成果（販促）'!$B$6:$K$85,3,FALSE),"")</f>
        <v/>
      </c>
      <c r="E69" s="898" t="s">
        <v>698</v>
      </c>
      <c r="F69" s="932" t="str">
        <f>IFERROR(VLOOKUP($B69,'⑨2.目標と成果（販促）'!$B$6:$K$85,6,FALSE),"")</f>
        <v/>
      </c>
      <c r="G69" s="932" t="str">
        <f>IFERROR(VLOOKUP($B69,'⑨2.目標と成果（販促）'!$B$6:$K$85,7,FALSE),"")</f>
        <v/>
      </c>
      <c r="H69" s="933" t="str">
        <f t="shared" si="3"/>
        <v/>
      </c>
      <c r="I69" s="338" t="str">
        <f>IFERROR(VLOOKUP($B69,'⑨2.目標と成果（販促）'!$B$6:$K$85,8,FALSE),"")</f>
        <v/>
      </c>
      <c r="J69" s="338" t="str">
        <f>IFERROR(VLOOKUP($B69,'⑨2.目標と成果（販促）'!$B$6:$K$85,9,FALSE),"")</f>
        <v/>
      </c>
      <c r="K69" s="933" t="str">
        <f t="shared" si="4"/>
        <v/>
      </c>
      <c r="L69" s="338" t="str">
        <f>IFERROR(VLOOKUP($B69,'⑨2.目標と成果（販促）'!$B$6:$K$85,10,FALSE),"")</f>
        <v/>
      </c>
      <c r="M69" s="338" t="str">
        <f>IFERROR(VLOOKUP($B69,'⑨2.目標と成果（販促）'!$B$6:$K$85,11,FALSE),"")</f>
        <v/>
      </c>
      <c r="N69" s="933" t="str">
        <f t="shared" si="5"/>
        <v/>
      </c>
      <c r="O69" s="921"/>
      <c r="P69" s="922"/>
      <c r="X69" s="139" t="s">
        <v>882</v>
      </c>
    </row>
    <row r="70" spans="2:24" ht="45" hidden="1" customHeight="1">
      <c r="B70" s="204" t="s">
        <v>698</v>
      </c>
      <c r="C70" s="897" t="str">
        <f>IFERROR(VLOOKUP($B70,'⑨2.目標と成果（販促）'!$B$6:$K$85,2,FALSE),"")</f>
        <v/>
      </c>
      <c r="D70" s="941" t="str">
        <f>IFERROR(VLOOKUP($B70,'⑨2.目標と成果（販促）'!$B$6:$K$85,3,FALSE),"")</f>
        <v/>
      </c>
      <c r="E70" s="898" t="s">
        <v>698</v>
      </c>
      <c r="F70" s="932" t="str">
        <f>IFERROR(VLOOKUP($B70,'⑨2.目標と成果（販促）'!$B$6:$K$85,6,FALSE),"")</f>
        <v/>
      </c>
      <c r="G70" s="932" t="str">
        <f>IFERROR(VLOOKUP($B70,'⑨2.目標と成果（販促）'!$B$6:$K$85,7,FALSE),"")</f>
        <v/>
      </c>
      <c r="H70" s="933" t="str">
        <f t="shared" si="3"/>
        <v/>
      </c>
      <c r="I70" s="338" t="str">
        <f>IFERROR(VLOOKUP($B70,'⑨2.目標と成果（販促）'!$B$6:$K$85,8,FALSE),"")</f>
        <v/>
      </c>
      <c r="J70" s="338" t="str">
        <f>IFERROR(VLOOKUP($B70,'⑨2.目標と成果（販促）'!$B$6:$K$85,9,FALSE),"")</f>
        <v/>
      </c>
      <c r="K70" s="933" t="str">
        <f t="shared" si="4"/>
        <v/>
      </c>
      <c r="L70" s="338" t="str">
        <f>IFERROR(VLOOKUP($B70,'⑨2.目標と成果（販促）'!$B$6:$K$85,10,FALSE),"")</f>
        <v/>
      </c>
      <c r="M70" s="338" t="str">
        <f>IFERROR(VLOOKUP($B70,'⑨2.目標と成果（販促）'!$B$6:$K$85,11,FALSE),"")</f>
        <v/>
      </c>
      <c r="N70" s="933" t="str">
        <f t="shared" si="5"/>
        <v/>
      </c>
      <c r="O70" s="921"/>
      <c r="P70" s="922"/>
      <c r="X70" s="139" t="s">
        <v>883</v>
      </c>
    </row>
    <row r="71" spans="2:24" ht="45" hidden="1" customHeight="1">
      <c r="B71" s="204" t="s">
        <v>698</v>
      </c>
      <c r="C71" s="897" t="str">
        <f>IFERROR(VLOOKUP($B71,'⑨2.目標と成果（販促）'!$B$6:$K$85,2,FALSE),"")</f>
        <v/>
      </c>
      <c r="D71" s="941" t="str">
        <f>IFERROR(VLOOKUP($B71,'⑨2.目標と成果（販促）'!$B$6:$K$85,3,FALSE),"")</f>
        <v/>
      </c>
      <c r="E71" s="898" t="s">
        <v>698</v>
      </c>
      <c r="F71" s="932" t="str">
        <f>IFERROR(VLOOKUP($B71,'⑨2.目標と成果（販促）'!$B$6:$K$85,6,FALSE),"")</f>
        <v/>
      </c>
      <c r="G71" s="932" t="str">
        <f>IFERROR(VLOOKUP($B71,'⑨2.目標と成果（販促）'!$B$6:$K$85,7,FALSE),"")</f>
        <v/>
      </c>
      <c r="H71" s="933" t="str">
        <f t="shared" ref="H71:H134" si="6">IF(G71="","",G71/F71)</f>
        <v/>
      </c>
      <c r="I71" s="338" t="str">
        <f>IFERROR(VLOOKUP($B71,'⑨2.目標と成果（販促）'!$B$6:$K$85,8,FALSE),"")</f>
        <v/>
      </c>
      <c r="J71" s="338" t="str">
        <f>IFERROR(VLOOKUP($B71,'⑨2.目標と成果（販促）'!$B$6:$K$85,9,FALSE),"")</f>
        <v/>
      </c>
      <c r="K71" s="933" t="str">
        <f t="shared" ref="K71:K134" si="7">IF(J71="","",J71/I71)</f>
        <v/>
      </c>
      <c r="L71" s="338" t="str">
        <f>IFERROR(VLOOKUP($B71,'⑨2.目標と成果（販促）'!$B$6:$K$85,10,FALSE),"")</f>
        <v/>
      </c>
      <c r="M71" s="338" t="str">
        <f>IFERROR(VLOOKUP($B71,'⑨2.目標と成果（販促）'!$B$6:$K$85,11,FALSE),"")</f>
        <v/>
      </c>
      <c r="N71" s="933" t="str">
        <f t="shared" ref="N71:N134" si="8">IF(M71="","",M71/L71)</f>
        <v/>
      </c>
      <c r="O71" s="921"/>
      <c r="P71" s="922"/>
      <c r="X71" s="139" t="s">
        <v>884</v>
      </c>
    </row>
    <row r="72" spans="2:24" ht="45" hidden="1" customHeight="1">
      <c r="B72" s="204" t="s">
        <v>698</v>
      </c>
      <c r="C72" s="897" t="str">
        <f>IFERROR(VLOOKUP($B72,'⑨2.目標と成果（販促）'!$B$6:$K$85,2,FALSE),"")</f>
        <v/>
      </c>
      <c r="D72" s="941" t="str">
        <f>IFERROR(VLOOKUP($B72,'⑨2.目標と成果（販促）'!$B$6:$K$85,3,FALSE),"")</f>
        <v/>
      </c>
      <c r="E72" s="898" t="s">
        <v>698</v>
      </c>
      <c r="F72" s="932" t="str">
        <f>IFERROR(VLOOKUP($B72,'⑨2.目標と成果（販促）'!$B$6:$K$85,6,FALSE),"")</f>
        <v/>
      </c>
      <c r="G72" s="932" t="str">
        <f>IFERROR(VLOOKUP($B72,'⑨2.目標と成果（販促）'!$B$6:$K$85,7,FALSE),"")</f>
        <v/>
      </c>
      <c r="H72" s="933" t="str">
        <f t="shared" si="6"/>
        <v/>
      </c>
      <c r="I72" s="338" t="str">
        <f>IFERROR(VLOOKUP($B72,'⑨2.目標と成果（販促）'!$B$6:$K$85,8,FALSE),"")</f>
        <v/>
      </c>
      <c r="J72" s="338" t="str">
        <f>IFERROR(VLOOKUP($B72,'⑨2.目標と成果（販促）'!$B$6:$K$85,9,FALSE),"")</f>
        <v/>
      </c>
      <c r="K72" s="933" t="str">
        <f t="shared" si="7"/>
        <v/>
      </c>
      <c r="L72" s="338" t="str">
        <f>IFERROR(VLOOKUP($B72,'⑨2.目標と成果（販促）'!$B$6:$K$85,10,FALSE),"")</f>
        <v/>
      </c>
      <c r="M72" s="338" t="str">
        <f>IFERROR(VLOOKUP($B72,'⑨2.目標と成果（販促）'!$B$6:$K$85,11,FALSE),"")</f>
        <v/>
      </c>
      <c r="N72" s="933" t="str">
        <f t="shared" si="8"/>
        <v/>
      </c>
      <c r="O72" s="921"/>
      <c r="P72" s="922"/>
      <c r="X72" s="139" t="s">
        <v>885</v>
      </c>
    </row>
    <row r="73" spans="2:24" ht="45" hidden="1" customHeight="1">
      <c r="B73" s="204" t="s">
        <v>698</v>
      </c>
      <c r="C73" s="897" t="str">
        <f>IFERROR(VLOOKUP($B73,'⑨2.目標と成果（販促）'!$B$6:$K$85,2,FALSE),"")</f>
        <v/>
      </c>
      <c r="D73" s="941" t="str">
        <f>IFERROR(VLOOKUP($B73,'⑨2.目標と成果（販促）'!$B$6:$K$85,3,FALSE),"")</f>
        <v/>
      </c>
      <c r="E73" s="898" t="s">
        <v>698</v>
      </c>
      <c r="F73" s="932" t="str">
        <f>IFERROR(VLOOKUP($B73,'⑨2.目標と成果（販促）'!$B$6:$K$85,6,FALSE),"")</f>
        <v/>
      </c>
      <c r="G73" s="932" t="str">
        <f>IFERROR(VLOOKUP($B73,'⑨2.目標と成果（販促）'!$B$6:$K$85,7,FALSE),"")</f>
        <v/>
      </c>
      <c r="H73" s="933" t="str">
        <f t="shared" si="6"/>
        <v/>
      </c>
      <c r="I73" s="338" t="str">
        <f>IFERROR(VLOOKUP($B73,'⑨2.目標と成果（販促）'!$B$6:$K$85,8,FALSE),"")</f>
        <v/>
      </c>
      <c r="J73" s="338" t="str">
        <f>IFERROR(VLOOKUP($B73,'⑨2.目標と成果（販促）'!$B$6:$K$85,9,FALSE),"")</f>
        <v/>
      </c>
      <c r="K73" s="933" t="str">
        <f t="shared" si="7"/>
        <v/>
      </c>
      <c r="L73" s="338" t="str">
        <f>IFERROR(VLOOKUP($B73,'⑨2.目標と成果（販促）'!$B$6:$K$85,10,FALSE),"")</f>
        <v/>
      </c>
      <c r="M73" s="338" t="str">
        <f>IFERROR(VLOOKUP($B73,'⑨2.目標と成果（販促）'!$B$6:$K$85,11,FALSE),"")</f>
        <v/>
      </c>
      <c r="N73" s="933" t="str">
        <f t="shared" si="8"/>
        <v/>
      </c>
      <c r="O73" s="921"/>
      <c r="P73" s="922"/>
      <c r="X73" s="139" t="s">
        <v>886</v>
      </c>
    </row>
    <row r="74" spans="2:24" ht="45" hidden="1" customHeight="1">
      <c r="B74" s="204" t="s">
        <v>698</v>
      </c>
      <c r="C74" s="897" t="str">
        <f>IFERROR(VLOOKUP($B74,'⑨2.目標と成果（販促）'!$B$6:$K$85,2,FALSE),"")</f>
        <v/>
      </c>
      <c r="D74" s="941" t="str">
        <f>IFERROR(VLOOKUP($B74,'⑨2.目標と成果（販促）'!$B$6:$K$85,3,FALSE),"")</f>
        <v/>
      </c>
      <c r="E74" s="898" t="s">
        <v>698</v>
      </c>
      <c r="F74" s="932" t="str">
        <f>IFERROR(VLOOKUP($B74,'⑨2.目標と成果（販促）'!$B$6:$K$85,6,FALSE),"")</f>
        <v/>
      </c>
      <c r="G74" s="932" t="str">
        <f>IFERROR(VLOOKUP($B74,'⑨2.目標と成果（販促）'!$B$6:$K$85,7,FALSE),"")</f>
        <v/>
      </c>
      <c r="H74" s="933" t="str">
        <f t="shared" si="6"/>
        <v/>
      </c>
      <c r="I74" s="338" t="str">
        <f>IFERROR(VLOOKUP($B74,'⑨2.目標と成果（販促）'!$B$6:$K$85,8,FALSE),"")</f>
        <v/>
      </c>
      <c r="J74" s="338" t="str">
        <f>IFERROR(VLOOKUP($B74,'⑨2.目標と成果（販促）'!$B$6:$K$85,9,FALSE),"")</f>
        <v/>
      </c>
      <c r="K74" s="933" t="str">
        <f t="shared" si="7"/>
        <v/>
      </c>
      <c r="L74" s="338" t="str">
        <f>IFERROR(VLOOKUP($B74,'⑨2.目標と成果（販促）'!$B$6:$K$85,10,FALSE),"")</f>
        <v/>
      </c>
      <c r="M74" s="338" t="str">
        <f>IFERROR(VLOOKUP($B74,'⑨2.目標と成果（販促）'!$B$6:$K$85,11,FALSE),"")</f>
        <v/>
      </c>
      <c r="N74" s="933" t="str">
        <f t="shared" si="8"/>
        <v/>
      </c>
      <c r="O74" s="921"/>
      <c r="P74" s="922"/>
      <c r="X74" s="139" t="s">
        <v>887</v>
      </c>
    </row>
    <row r="75" spans="2:24" ht="45" hidden="1" customHeight="1" thickBot="1">
      <c r="B75" s="202" t="s">
        <v>698</v>
      </c>
      <c r="C75" s="902" t="str">
        <f>IFERROR(VLOOKUP($B75,'⑨2.目標と成果（販促）'!$B$6:$K$85,2,FALSE),"")</f>
        <v/>
      </c>
      <c r="D75" s="942" t="str">
        <f>IFERROR(VLOOKUP($B75,'⑨2.目標と成果（販促）'!$B$6:$K$85,3,FALSE),"")</f>
        <v/>
      </c>
      <c r="E75" s="903" t="s">
        <v>698</v>
      </c>
      <c r="F75" s="935" t="str">
        <f>IFERROR(VLOOKUP($B75,'⑨2.目標と成果（販促）'!$B$6:$K$85,6,FALSE),"")</f>
        <v/>
      </c>
      <c r="G75" s="935" t="str">
        <f>IFERROR(VLOOKUP($B75,'⑨2.目標と成果（販促）'!$B$6:$K$85,7,FALSE),"")</f>
        <v/>
      </c>
      <c r="H75" s="936" t="str">
        <f t="shared" si="6"/>
        <v/>
      </c>
      <c r="I75" s="937" t="str">
        <f>IFERROR(VLOOKUP($B75,'⑨2.目標と成果（販促）'!$B$6:$K$85,8,FALSE),"")</f>
        <v/>
      </c>
      <c r="J75" s="937" t="str">
        <f>IFERROR(VLOOKUP($B75,'⑨2.目標と成果（販促）'!$B$6:$K$85,9,FALSE),"")</f>
        <v/>
      </c>
      <c r="K75" s="936" t="str">
        <f t="shared" si="7"/>
        <v/>
      </c>
      <c r="L75" s="937" t="str">
        <f>IFERROR(VLOOKUP($B75,'⑨2.目標と成果（販促）'!$B$6:$K$85,10,FALSE),"")</f>
        <v/>
      </c>
      <c r="M75" s="937" t="str">
        <f>IFERROR(VLOOKUP($B75,'⑨2.目標と成果（販促）'!$B$6:$K$85,11,FALSE),"")</f>
        <v/>
      </c>
      <c r="N75" s="936" t="str">
        <f t="shared" si="8"/>
        <v/>
      </c>
      <c r="O75" s="923"/>
      <c r="P75" s="924"/>
      <c r="X75" s="139" t="s">
        <v>888</v>
      </c>
    </row>
    <row r="76" spans="2:24" ht="45" hidden="1" customHeight="1">
      <c r="B76" s="204" t="s">
        <v>698</v>
      </c>
      <c r="C76" s="891" t="str">
        <f>IFERROR(VLOOKUP($B76,'⑨2.目標と成果（販促）'!$B$6:$K$85,2,FALSE),"")</f>
        <v/>
      </c>
      <c r="D76" s="943" t="str">
        <f>IFERROR(VLOOKUP($B76,'⑨2.目標と成果（販促）'!$B$6:$K$85,3,FALSE),"")</f>
        <v/>
      </c>
      <c r="E76" s="892" t="s">
        <v>698</v>
      </c>
      <c r="F76" s="929" t="str">
        <f>IFERROR(VLOOKUP($B76,'⑨2.目標と成果（販促）'!$B$6:$K$85,6,FALSE),"")</f>
        <v/>
      </c>
      <c r="G76" s="929" t="str">
        <f>IFERROR(VLOOKUP($B76,'⑨2.目標と成果（販促）'!$B$6:$K$85,7,FALSE),"")</f>
        <v/>
      </c>
      <c r="H76" s="930" t="str">
        <f t="shared" si="6"/>
        <v/>
      </c>
      <c r="I76" s="931" t="str">
        <f>IFERROR(VLOOKUP($B76,'⑨2.目標と成果（販促）'!$B$6:$K$85,8,FALSE),"")</f>
        <v/>
      </c>
      <c r="J76" s="931" t="str">
        <f>IFERROR(VLOOKUP($B76,'⑨2.目標と成果（販促）'!$B$6:$K$85,9,FALSE),"")</f>
        <v/>
      </c>
      <c r="K76" s="930" t="str">
        <f t="shared" si="7"/>
        <v/>
      </c>
      <c r="L76" s="931" t="str">
        <f>IFERROR(VLOOKUP($B76,'⑨2.目標と成果（販促）'!$B$6:$K$85,10,FALSE),"")</f>
        <v/>
      </c>
      <c r="M76" s="931" t="str">
        <f>IFERROR(VLOOKUP($B76,'⑨2.目標と成果（販促）'!$B$6:$K$85,11,FALSE),"")</f>
        <v/>
      </c>
      <c r="N76" s="930" t="str">
        <f t="shared" si="8"/>
        <v/>
      </c>
      <c r="O76" s="921"/>
      <c r="P76" s="922"/>
      <c r="X76" s="139" t="s">
        <v>889</v>
      </c>
    </row>
    <row r="77" spans="2:24" ht="45" hidden="1" customHeight="1">
      <c r="B77" s="204" t="s">
        <v>698</v>
      </c>
      <c r="C77" s="897" t="str">
        <f>IFERROR(VLOOKUP($B77,'⑨2.目標と成果（販促）'!$B$6:$K$85,2,FALSE),"")</f>
        <v/>
      </c>
      <c r="D77" s="941" t="str">
        <f>IFERROR(VLOOKUP($B77,'⑨2.目標と成果（販促）'!$B$6:$K$85,3,FALSE),"")</f>
        <v/>
      </c>
      <c r="E77" s="898" t="s">
        <v>698</v>
      </c>
      <c r="F77" s="932" t="str">
        <f>IFERROR(VLOOKUP($B77,'⑨2.目標と成果（販促）'!$B$6:$K$85,6,FALSE),"")</f>
        <v/>
      </c>
      <c r="G77" s="932" t="str">
        <f>IFERROR(VLOOKUP($B77,'⑨2.目標と成果（販促）'!$B$6:$K$85,7,FALSE),"")</f>
        <v/>
      </c>
      <c r="H77" s="933" t="str">
        <f t="shared" si="6"/>
        <v/>
      </c>
      <c r="I77" s="338" t="str">
        <f>IFERROR(VLOOKUP($B77,'⑨2.目標と成果（販促）'!$B$6:$K$85,8,FALSE),"")</f>
        <v/>
      </c>
      <c r="J77" s="338" t="str">
        <f>IFERROR(VLOOKUP($B77,'⑨2.目標と成果（販促）'!$B$6:$K$85,9,FALSE),"")</f>
        <v/>
      </c>
      <c r="K77" s="933" t="str">
        <f t="shared" si="7"/>
        <v/>
      </c>
      <c r="L77" s="338" t="str">
        <f>IFERROR(VLOOKUP($B77,'⑨2.目標と成果（販促）'!$B$6:$K$85,10,FALSE),"")</f>
        <v/>
      </c>
      <c r="M77" s="338" t="str">
        <f>IFERROR(VLOOKUP($B77,'⑨2.目標と成果（販促）'!$B$6:$K$85,11,FALSE),"")</f>
        <v/>
      </c>
      <c r="N77" s="933" t="str">
        <f t="shared" si="8"/>
        <v/>
      </c>
      <c r="O77" s="921"/>
      <c r="P77" s="922"/>
      <c r="X77" s="139" t="s">
        <v>890</v>
      </c>
    </row>
    <row r="78" spans="2:24" ht="45" hidden="1" customHeight="1">
      <c r="B78" s="204" t="s">
        <v>698</v>
      </c>
      <c r="C78" s="897" t="str">
        <f>IFERROR(VLOOKUP($B78,'⑨2.目標と成果（販促）'!$B$6:$K$85,2,FALSE),"")</f>
        <v/>
      </c>
      <c r="D78" s="941" t="str">
        <f>IFERROR(VLOOKUP($B78,'⑨2.目標と成果（販促）'!$B$6:$K$85,3,FALSE),"")</f>
        <v/>
      </c>
      <c r="E78" s="898" t="s">
        <v>698</v>
      </c>
      <c r="F78" s="932" t="str">
        <f>IFERROR(VLOOKUP($B78,'⑨2.目標と成果（販促）'!$B$6:$K$85,6,FALSE),"")</f>
        <v/>
      </c>
      <c r="G78" s="932" t="str">
        <f>IFERROR(VLOOKUP($B78,'⑨2.目標と成果（販促）'!$B$6:$K$85,7,FALSE),"")</f>
        <v/>
      </c>
      <c r="H78" s="933" t="str">
        <f t="shared" si="6"/>
        <v/>
      </c>
      <c r="I78" s="338" t="str">
        <f>IFERROR(VLOOKUP($B78,'⑨2.目標と成果（販促）'!$B$6:$K$85,8,FALSE),"")</f>
        <v/>
      </c>
      <c r="J78" s="338" t="str">
        <f>IFERROR(VLOOKUP($B78,'⑨2.目標と成果（販促）'!$B$6:$K$85,9,FALSE),"")</f>
        <v/>
      </c>
      <c r="K78" s="933" t="str">
        <f t="shared" si="7"/>
        <v/>
      </c>
      <c r="L78" s="338" t="str">
        <f>IFERROR(VLOOKUP($B78,'⑨2.目標と成果（販促）'!$B$6:$K$85,10,FALSE),"")</f>
        <v/>
      </c>
      <c r="M78" s="338" t="str">
        <f>IFERROR(VLOOKUP($B78,'⑨2.目標と成果（販促）'!$B$6:$K$85,11,FALSE),"")</f>
        <v/>
      </c>
      <c r="N78" s="933" t="str">
        <f t="shared" si="8"/>
        <v/>
      </c>
      <c r="O78" s="921"/>
      <c r="P78" s="922"/>
      <c r="X78" s="139" t="s">
        <v>891</v>
      </c>
    </row>
    <row r="79" spans="2:24" ht="45" hidden="1" customHeight="1">
      <c r="B79" s="204" t="s">
        <v>698</v>
      </c>
      <c r="C79" s="897" t="str">
        <f>IFERROR(VLOOKUP($B79,'⑨2.目標と成果（販促）'!$B$6:$K$85,2,FALSE),"")</f>
        <v/>
      </c>
      <c r="D79" s="941" t="str">
        <f>IFERROR(VLOOKUP($B79,'⑨2.目標と成果（販促）'!$B$6:$K$85,3,FALSE),"")</f>
        <v/>
      </c>
      <c r="E79" s="898" t="s">
        <v>698</v>
      </c>
      <c r="F79" s="932" t="str">
        <f>IFERROR(VLOOKUP($B79,'⑨2.目標と成果（販促）'!$B$6:$K$85,6,FALSE),"")</f>
        <v/>
      </c>
      <c r="G79" s="932" t="str">
        <f>IFERROR(VLOOKUP($B79,'⑨2.目標と成果（販促）'!$B$6:$K$85,7,FALSE),"")</f>
        <v/>
      </c>
      <c r="H79" s="933" t="str">
        <f t="shared" si="6"/>
        <v/>
      </c>
      <c r="I79" s="338" t="str">
        <f>IFERROR(VLOOKUP($B79,'⑨2.目標と成果（販促）'!$B$6:$K$85,8,FALSE),"")</f>
        <v/>
      </c>
      <c r="J79" s="338" t="str">
        <f>IFERROR(VLOOKUP($B79,'⑨2.目標と成果（販促）'!$B$6:$K$85,9,FALSE),"")</f>
        <v/>
      </c>
      <c r="K79" s="933" t="str">
        <f t="shared" si="7"/>
        <v/>
      </c>
      <c r="L79" s="338" t="str">
        <f>IFERROR(VLOOKUP($B79,'⑨2.目標と成果（販促）'!$B$6:$K$85,10,FALSE),"")</f>
        <v/>
      </c>
      <c r="M79" s="338" t="str">
        <f>IFERROR(VLOOKUP($B79,'⑨2.目標と成果（販促）'!$B$6:$K$85,11,FALSE),"")</f>
        <v/>
      </c>
      <c r="N79" s="933" t="str">
        <f t="shared" si="8"/>
        <v/>
      </c>
      <c r="O79" s="921"/>
      <c r="P79" s="922"/>
      <c r="X79" s="139" t="s">
        <v>892</v>
      </c>
    </row>
    <row r="80" spans="2:24" ht="45" hidden="1" customHeight="1">
      <c r="B80" s="204" t="s">
        <v>698</v>
      </c>
      <c r="C80" s="897" t="str">
        <f>IFERROR(VLOOKUP($B80,'⑨2.目標と成果（販促）'!$B$6:$K$85,2,FALSE),"")</f>
        <v/>
      </c>
      <c r="D80" s="941" t="str">
        <f>IFERROR(VLOOKUP($B80,'⑨2.目標と成果（販促）'!$B$6:$K$85,3,FALSE),"")</f>
        <v/>
      </c>
      <c r="E80" s="898" t="s">
        <v>698</v>
      </c>
      <c r="F80" s="932" t="str">
        <f>IFERROR(VLOOKUP($B80,'⑨2.目標と成果（販促）'!$B$6:$K$85,6,FALSE),"")</f>
        <v/>
      </c>
      <c r="G80" s="932" t="str">
        <f>IFERROR(VLOOKUP($B80,'⑨2.目標と成果（販促）'!$B$6:$K$85,7,FALSE),"")</f>
        <v/>
      </c>
      <c r="H80" s="933" t="str">
        <f t="shared" si="6"/>
        <v/>
      </c>
      <c r="I80" s="338" t="str">
        <f>IFERROR(VLOOKUP($B80,'⑨2.目標と成果（販促）'!$B$6:$K$85,8,FALSE),"")</f>
        <v/>
      </c>
      <c r="J80" s="338" t="str">
        <f>IFERROR(VLOOKUP($B80,'⑨2.目標と成果（販促）'!$B$6:$K$85,9,FALSE),"")</f>
        <v/>
      </c>
      <c r="K80" s="933" t="str">
        <f t="shared" si="7"/>
        <v/>
      </c>
      <c r="L80" s="338" t="str">
        <f>IFERROR(VLOOKUP($B80,'⑨2.目標と成果（販促）'!$B$6:$K$85,10,FALSE),"")</f>
        <v/>
      </c>
      <c r="M80" s="338" t="str">
        <f>IFERROR(VLOOKUP($B80,'⑨2.目標と成果（販促）'!$B$6:$K$85,11,FALSE),"")</f>
        <v/>
      </c>
      <c r="N80" s="933" t="str">
        <f t="shared" si="8"/>
        <v/>
      </c>
      <c r="O80" s="921"/>
      <c r="P80" s="922"/>
      <c r="X80" s="139" t="s">
        <v>893</v>
      </c>
    </row>
    <row r="81" spans="2:25" ht="45" hidden="1" customHeight="1">
      <c r="B81" s="204" t="s">
        <v>698</v>
      </c>
      <c r="C81" s="897" t="str">
        <f>IFERROR(VLOOKUP($B81,'⑨2.目標と成果（販促）'!$B$6:$K$85,2,FALSE),"")</f>
        <v/>
      </c>
      <c r="D81" s="941" t="str">
        <f>IFERROR(VLOOKUP($B81,'⑨2.目標と成果（販促）'!$B$6:$K$85,3,FALSE),"")</f>
        <v/>
      </c>
      <c r="E81" s="898" t="s">
        <v>698</v>
      </c>
      <c r="F81" s="932" t="str">
        <f>IFERROR(VLOOKUP($B81,'⑨2.目標と成果（販促）'!$B$6:$K$85,6,FALSE),"")</f>
        <v/>
      </c>
      <c r="G81" s="932" t="str">
        <f>IFERROR(VLOOKUP($B81,'⑨2.目標と成果（販促）'!$B$6:$K$85,7,FALSE),"")</f>
        <v/>
      </c>
      <c r="H81" s="933" t="str">
        <f t="shared" si="6"/>
        <v/>
      </c>
      <c r="I81" s="338" t="str">
        <f>IFERROR(VLOOKUP($B81,'⑨2.目標と成果（販促）'!$B$6:$K$85,8,FALSE),"")</f>
        <v/>
      </c>
      <c r="J81" s="338" t="str">
        <f>IFERROR(VLOOKUP($B81,'⑨2.目標と成果（販促）'!$B$6:$K$85,9,FALSE),"")</f>
        <v/>
      </c>
      <c r="K81" s="933" t="str">
        <f t="shared" si="7"/>
        <v/>
      </c>
      <c r="L81" s="338" t="str">
        <f>IFERROR(VLOOKUP($B81,'⑨2.目標と成果（販促）'!$B$6:$K$85,10,FALSE),"")</f>
        <v/>
      </c>
      <c r="M81" s="338" t="str">
        <f>IFERROR(VLOOKUP($B81,'⑨2.目標と成果（販促）'!$B$6:$K$85,11,FALSE),"")</f>
        <v/>
      </c>
      <c r="N81" s="933" t="str">
        <f t="shared" si="8"/>
        <v/>
      </c>
      <c r="O81" s="921"/>
      <c r="P81" s="922"/>
      <c r="X81" s="139" t="s">
        <v>894</v>
      </c>
    </row>
    <row r="82" spans="2:25" ht="45" hidden="1" customHeight="1">
      <c r="B82" s="204" t="s">
        <v>698</v>
      </c>
      <c r="C82" s="897" t="str">
        <f>IFERROR(VLOOKUP($B82,'⑨2.目標と成果（販促）'!$B$6:$K$85,2,FALSE),"")</f>
        <v/>
      </c>
      <c r="D82" s="941" t="str">
        <f>IFERROR(VLOOKUP($B82,'⑨2.目標と成果（販促）'!$B$6:$K$85,3,FALSE),"")</f>
        <v/>
      </c>
      <c r="E82" s="898" t="s">
        <v>698</v>
      </c>
      <c r="F82" s="932" t="str">
        <f>IFERROR(VLOOKUP($B82,'⑨2.目標と成果（販促）'!$B$6:$K$85,6,FALSE),"")</f>
        <v/>
      </c>
      <c r="G82" s="932" t="str">
        <f>IFERROR(VLOOKUP($B82,'⑨2.目標と成果（販促）'!$B$6:$K$85,7,FALSE),"")</f>
        <v/>
      </c>
      <c r="H82" s="933" t="str">
        <f t="shared" si="6"/>
        <v/>
      </c>
      <c r="I82" s="338" t="str">
        <f>IFERROR(VLOOKUP($B82,'⑨2.目標と成果（販促）'!$B$6:$K$85,8,FALSE),"")</f>
        <v/>
      </c>
      <c r="J82" s="338" t="str">
        <f>IFERROR(VLOOKUP($B82,'⑨2.目標と成果（販促）'!$B$6:$K$85,9,FALSE),"")</f>
        <v/>
      </c>
      <c r="K82" s="933" t="str">
        <f t="shared" si="7"/>
        <v/>
      </c>
      <c r="L82" s="338" t="str">
        <f>IFERROR(VLOOKUP($B82,'⑨2.目標と成果（販促）'!$B$6:$K$85,10,FALSE),"")</f>
        <v/>
      </c>
      <c r="M82" s="338" t="str">
        <f>IFERROR(VLOOKUP($B82,'⑨2.目標と成果（販促）'!$B$6:$K$85,11,FALSE),"")</f>
        <v/>
      </c>
      <c r="N82" s="933" t="str">
        <f t="shared" si="8"/>
        <v/>
      </c>
      <c r="O82" s="921"/>
      <c r="P82" s="922"/>
      <c r="X82" s="139" t="s">
        <v>895</v>
      </c>
    </row>
    <row r="83" spans="2:25" ht="45" hidden="1" customHeight="1">
      <c r="B83" s="204" t="s">
        <v>698</v>
      </c>
      <c r="C83" s="897" t="str">
        <f>IFERROR(VLOOKUP($B83,'⑨2.目標と成果（販促）'!$B$6:$K$85,2,FALSE),"")</f>
        <v/>
      </c>
      <c r="D83" s="941" t="str">
        <f>IFERROR(VLOOKUP($B83,'⑨2.目標と成果（販促）'!$B$6:$K$85,3,FALSE),"")</f>
        <v/>
      </c>
      <c r="E83" s="898" t="s">
        <v>698</v>
      </c>
      <c r="F83" s="932" t="str">
        <f>IFERROR(VLOOKUP($B83,'⑨2.目標と成果（販促）'!$B$6:$K$85,6,FALSE),"")</f>
        <v/>
      </c>
      <c r="G83" s="932" t="str">
        <f>IFERROR(VLOOKUP($B83,'⑨2.目標と成果（販促）'!$B$6:$K$85,7,FALSE),"")</f>
        <v/>
      </c>
      <c r="H83" s="933" t="str">
        <f t="shared" si="6"/>
        <v/>
      </c>
      <c r="I83" s="338" t="str">
        <f>IFERROR(VLOOKUP($B83,'⑨2.目標と成果（販促）'!$B$6:$K$85,8,FALSE),"")</f>
        <v/>
      </c>
      <c r="J83" s="338" t="str">
        <f>IFERROR(VLOOKUP($B83,'⑨2.目標と成果（販促）'!$B$6:$K$85,9,FALSE),"")</f>
        <v/>
      </c>
      <c r="K83" s="933" t="str">
        <f t="shared" si="7"/>
        <v/>
      </c>
      <c r="L83" s="338" t="str">
        <f>IFERROR(VLOOKUP($B83,'⑨2.目標と成果（販促）'!$B$6:$K$85,10,FALSE),"")</f>
        <v/>
      </c>
      <c r="M83" s="338" t="str">
        <f>IFERROR(VLOOKUP($B83,'⑨2.目標と成果（販促）'!$B$6:$K$85,11,FALSE),"")</f>
        <v/>
      </c>
      <c r="N83" s="933" t="str">
        <f t="shared" si="8"/>
        <v/>
      </c>
      <c r="O83" s="921"/>
      <c r="P83" s="922"/>
      <c r="X83" s="139" t="s">
        <v>896</v>
      </c>
    </row>
    <row r="84" spans="2:25" ht="45" hidden="1" customHeight="1">
      <c r="B84" s="204" t="s">
        <v>698</v>
      </c>
      <c r="C84" s="897" t="str">
        <f>IFERROR(VLOOKUP($B84,'⑨2.目標と成果（販促）'!$B$6:$K$85,2,FALSE),"")</f>
        <v/>
      </c>
      <c r="D84" s="941" t="str">
        <f>IFERROR(VLOOKUP($B84,'⑨2.目標と成果（販促）'!$B$6:$K$85,3,FALSE),"")</f>
        <v/>
      </c>
      <c r="E84" s="898" t="s">
        <v>698</v>
      </c>
      <c r="F84" s="932" t="str">
        <f>IFERROR(VLOOKUP($B84,'⑨2.目標と成果（販促）'!$B$6:$K$85,6,FALSE),"")</f>
        <v/>
      </c>
      <c r="G84" s="932" t="str">
        <f>IFERROR(VLOOKUP($B84,'⑨2.目標と成果（販促）'!$B$6:$K$85,7,FALSE),"")</f>
        <v/>
      </c>
      <c r="H84" s="933" t="str">
        <f t="shared" si="6"/>
        <v/>
      </c>
      <c r="I84" s="338" t="str">
        <f>IFERROR(VLOOKUP($B84,'⑨2.目標と成果（販促）'!$B$6:$K$85,8,FALSE),"")</f>
        <v/>
      </c>
      <c r="J84" s="338" t="str">
        <f>IFERROR(VLOOKUP($B84,'⑨2.目標と成果（販促）'!$B$6:$K$85,9,FALSE),"")</f>
        <v/>
      </c>
      <c r="K84" s="933" t="str">
        <f t="shared" si="7"/>
        <v/>
      </c>
      <c r="L84" s="338" t="str">
        <f>IFERROR(VLOOKUP($B84,'⑨2.目標と成果（販促）'!$B$6:$K$85,10,FALSE),"")</f>
        <v/>
      </c>
      <c r="M84" s="338" t="str">
        <f>IFERROR(VLOOKUP($B84,'⑨2.目標と成果（販促）'!$B$6:$K$85,11,FALSE),"")</f>
        <v/>
      </c>
      <c r="N84" s="933" t="str">
        <f t="shared" si="8"/>
        <v/>
      </c>
      <c r="O84" s="921"/>
      <c r="P84" s="922"/>
      <c r="X84" s="139" t="s">
        <v>897</v>
      </c>
    </row>
    <row r="85" spans="2:25" ht="45" hidden="1" customHeight="1" thickBot="1">
      <c r="B85" s="202" t="s">
        <v>698</v>
      </c>
      <c r="C85" s="902" t="str">
        <f>IFERROR(VLOOKUP($B85,'⑨2.目標と成果（販促）'!$B$6:$K$85,2,FALSE),"")</f>
        <v/>
      </c>
      <c r="D85" s="942" t="str">
        <f>IFERROR(VLOOKUP($B85,'⑨2.目標と成果（販促）'!$B$6:$K$85,3,FALSE),"")</f>
        <v/>
      </c>
      <c r="E85" s="903" t="s">
        <v>698</v>
      </c>
      <c r="F85" s="935" t="str">
        <f>IFERROR(VLOOKUP($B85,'⑨2.目標と成果（販促）'!$B$6:$K$85,6,FALSE),"")</f>
        <v/>
      </c>
      <c r="G85" s="935" t="str">
        <f>IFERROR(VLOOKUP($B85,'⑨2.目標と成果（販促）'!$B$6:$K$85,7,FALSE),"")</f>
        <v/>
      </c>
      <c r="H85" s="936" t="str">
        <f t="shared" si="6"/>
        <v/>
      </c>
      <c r="I85" s="937" t="str">
        <f>IFERROR(VLOOKUP($B85,'⑨2.目標と成果（販促）'!$B$6:$K$85,8,FALSE),"")</f>
        <v/>
      </c>
      <c r="J85" s="937" t="str">
        <f>IFERROR(VLOOKUP($B85,'⑨2.目標と成果（販促）'!$B$6:$K$85,9,FALSE),"")</f>
        <v/>
      </c>
      <c r="K85" s="936" t="str">
        <f t="shared" si="7"/>
        <v/>
      </c>
      <c r="L85" s="937" t="str">
        <f>IFERROR(VLOOKUP($B85,'⑨2.目標と成果（販促）'!$B$6:$K$85,10,FALSE),"")</f>
        <v/>
      </c>
      <c r="M85" s="937" t="str">
        <f>IFERROR(VLOOKUP($B85,'⑨2.目標と成果（販促）'!$B$6:$K$85,11,FALSE),"")</f>
        <v/>
      </c>
      <c r="N85" s="936" t="str">
        <f t="shared" si="8"/>
        <v/>
      </c>
      <c r="O85" s="923"/>
      <c r="P85" s="924"/>
    </row>
    <row r="86" spans="2:25" ht="45" hidden="1" customHeight="1">
      <c r="B86" s="1090" t="s">
        <v>698</v>
      </c>
      <c r="C86" s="1088" t="str">
        <f>IFERROR(VLOOKUP($B86,'⑨2.目標と成果（販促）'!$B$6:$K$85,2,FALSE),"")</f>
        <v/>
      </c>
      <c r="D86" s="928" t="str">
        <f>IFERROR(VLOOKUP($B86,'⑨2.目標と成果（販促）'!$B$6:$K$85,3,FALSE),"")</f>
        <v/>
      </c>
      <c r="E86" s="928" t="s">
        <v>698</v>
      </c>
      <c r="F86" s="929" t="str">
        <f>IFERROR(VLOOKUP($B86,'⑨2.目標と成果（販促）'!$B$6:$K$85,6,FALSE),"")</f>
        <v/>
      </c>
      <c r="G86" s="929" t="str">
        <f>IFERROR(VLOOKUP($B86,'⑨2.目標と成果（販促）'!$B$6:$K$85,7,FALSE),"")</f>
        <v/>
      </c>
      <c r="H86" s="930" t="str">
        <f t="shared" si="6"/>
        <v/>
      </c>
      <c r="I86" s="931" t="str">
        <f>IFERROR(VLOOKUP($B86,'⑨2.目標と成果（販促）'!$B$6:$K$85,8,FALSE),"")</f>
        <v/>
      </c>
      <c r="J86" s="931" t="str">
        <f>IFERROR(VLOOKUP($B86,'⑨2.目標と成果（販促）'!$B$6:$K$85,9,FALSE),"")</f>
        <v/>
      </c>
      <c r="K86" s="930" t="str">
        <f t="shared" si="7"/>
        <v/>
      </c>
      <c r="L86" s="931" t="str">
        <f>IFERROR(VLOOKUP($B86,'⑨2.目標と成果（販促）'!$B$6:$K$85,10,FALSE),"")</f>
        <v/>
      </c>
      <c r="M86" s="931" t="str">
        <f>IFERROR(VLOOKUP($B86,'⑨2.目標と成果（販促）'!$B$6:$K$85,11,FALSE),"")</f>
        <v/>
      </c>
      <c r="N86" s="930" t="str">
        <f t="shared" si="8"/>
        <v/>
      </c>
      <c r="O86" s="921"/>
      <c r="P86" s="922"/>
      <c r="W86" s="545"/>
    </row>
    <row r="87" spans="2:25" ht="45" hidden="1" customHeight="1">
      <c r="B87" s="1090" t="s">
        <v>698</v>
      </c>
      <c r="C87" s="1088" t="str">
        <f>IFERROR(VLOOKUP($B87,'⑨2.目標と成果（販促）'!$B$6:$K$85,2,FALSE),"")</f>
        <v/>
      </c>
      <c r="D87" s="928" t="str">
        <f>IFERROR(VLOOKUP($B87,'⑨2.目標と成果（販促）'!$B$6:$K$85,3,FALSE),"")</f>
        <v/>
      </c>
      <c r="E87" s="928" t="s">
        <v>698</v>
      </c>
      <c r="F87" s="932" t="str">
        <f>IFERROR(VLOOKUP($B87,'⑨2.目標と成果（販促）'!$B$6:$K$85,6,FALSE),"")</f>
        <v/>
      </c>
      <c r="G87" s="932" t="str">
        <f>IFERROR(VLOOKUP($B87,'⑨2.目標と成果（販促）'!$B$6:$K$85,7,FALSE),"")</f>
        <v/>
      </c>
      <c r="H87" s="933" t="str">
        <f t="shared" si="6"/>
        <v/>
      </c>
      <c r="I87" s="338" t="str">
        <f>IFERROR(VLOOKUP($B87,'⑨2.目標と成果（販促）'!$B$6:$K$85,8,FALSE),"")</f>
        <v/>
      </c>
      <c r="J87" s="338" t="str">
        <f>IFERROR(VLOOKUP($B87,'⑨2.目標と成果（販促）'!$B$6:$K$85,9,FALSE),"")</f>
        <v/>
      </c>
      <c r="K87" s="933" t="str">
        <f t="shared" si="7"/>
        <v/>
      </c>
      <c r="L87" s="338" t="str">
        <f>IFERROR(VLOOKUP($B87,'⑨2.目標と成果（販促）'!$B$6:$K$85,10,FALSE),"")</f>
        <v/>
      </c>
      <c r="M87" s="338" t="str">
        <f>IFERROR(VLOOKUP($B87,'⑨2.目標と成果（販促）'!$B$6:$K$85,11,FALSE),"")</f>
        <v/>
      </c>
      <c r="N87" s="933" t="str">
        <f t="shared" si="8"/>
        <v/>
      </c>
      <c r="O87" s="921"/>
      <c r="P87" s="922"/>
      <c r="W87" s="545"/>
    </row>
    <row r="88" spans="2:25" ht="45" hidden="1" customHeight="1">
      <c r="B88" s="1090" t="s">
        <v>698</v>
      </c>
      <c r="C88" s="1088" t="str">
        <f>IFERROR(VLOOKUP($B88,'⑨2.目標と成果（販促）'!$B$6:$K$85,2,FALSE),"")</f>
        <v/>
      </c>
      <c r="D88" s="928" t="str">
        <f>IFERROR(VLOOKUP($B88,'⑨2.目標と成果（販促）'!$B$6:$K$85,3,FALSE),"")</f>
        <v/>
      </c>
      <c r="E88" s="928" t="s">
        <v>698</v>
      </c>
      <c r="F88" s="932" t="str">
        <f>IFERROR(VLOOKUP($B88,'⑨2.目標と成果（販促）'!$B$6:$K$85,6,FALSE),"")</f>
        <v/>
      </c>
      <c r="G88" s="932" t="str">
        <f>IFERROR(VLOOKUP($B88,'⑨2.目標と成果（販促）'!$B$6:$K$85,7,FALSE),"")</f>
        <v/>
      </c>
      <c r="H88" s="933" t="str">
        <f t="shared" si="6"/>
        <v/>
      </c>
      <c r="I88" s="338" t="str">
        <f>IFERROR(VLOOKUP($B88,'⑨2.目標と成果（販促）'!$B$6:$K$85,8,FALSE),"")</f>
        <v/>
      </c>
      <c r="J88" s="338" t="str">
        <f>IFERROR(VLOOKUP($B88,'⑨2.目標と成果（販促）'!$B$6:$K$85,9,FALSE),"")</f>
        <v/>
      </c>
      <c r="K88" s="933" t="str">
        <f t="shared" si="7"/>
        <v/>
      </c>
      <c r="L88" s="338" t="str">
        <f>IFERROR(VLOOKUP($B88,'⑨2.目標と成果（販促）'!$B$6:$K$85,10,FALSE),"")</f>
        <v/>
      </c>
      <c r="M88" s="338" t="str">
        <f>IFERROR(VLOOKUP($B88,'⑨2.目標と成果（販促）'!$B$6:$K$85,11,FALSE),"")</f>
        <v/>
      </c>
      <c r="N88" s="933" t="str">
        <f t="shared" si="8"/>
        <v/>
      </c>
      <c r="O88" s="921"/>
      <c r="P88" s="922"/>
      <c r="W88" s="545"/>
    </row>
    <row r="89" spans="2:25" ht="45" hidden="1" customHeight="1">
      <c r="B89" s="1090" t="s">
        <v>698</v>
      </c>
      <c r="C89" s="1088" t="str">
        <f>IFERROR(VLOOKUP($B89,'⑨2.目標と成果（販促）'!$B$6:$K$85,2,FALSE),"")</f>
        <v/>
      </c>
      <c r="D89" s="928" t="str">
        <f>IFERROR(VLOOKUP($B89,'⑨2.目標と成果（販促）'!$B$6:$K$85,3,FALSE),"")</f>
        <v/>
      </c>
      <c r="E89" s="928" t="s">
        <v>698</v>
      </c>
      <c r="F89" s="932" t="str">
        <f>IFERROR(VLOOKUP($B89,'⑨2.目標と成果（販促）'!$B$6:$K$85,6,FALSE),"")</f>
        <v/>
      </c>
      <c r="G89" s="932" t="str">
        <f>IFERROR(VLOOKUP($B89,'⑨2.目標と成果（販促）'!$B$6:$K$85,7,FALSE),"")</f>
        <v/>
      </c>
      <c r="H89" s="933" t="str">
        <f t="shared" si="6"/>
        <v/>
      </c>
      <c r="I89" s="338" t="str">
        <f>IFERROR(VLOOKUP($B89,'⑨2.目標と成果（販促）'!$B$6:$K$85,8,FALSE),"")</f>
        <v/>
      </c>
      <c r="J89" s="338" t="str">
        <f>IFERROR(VLOOKUP($B89,'⑨2.目標と成果（販促）'!$B$6:$K$85,9,FALSE),"")</f>
        <v/>
      </c>
      <c r="K89" s="933" t="str">
        <f t="shared" si="7"/>
        <v/>
      </c>
      <c r="L89" s="338" t="str">
        <f>IFERROR(VLOOKUP($B89,'⑨2.目標と成果（販促）'!$B$6:$K$85,10,FALSE),"")</f>
        <v/>
      </c>
      <c r="M89" s="338" t="str">
        <f>IFERROR(VLOOKUP($B89,'⑨2.目標と成果（販促）'!$B$6:$K$85,11,FALSE),"")</f>
        <v/>
      </c>
      <c r="N89" s="933" t="str">
        <f t="shared" si="8"/>
        <v/>
      </c>
      <c r="O89" s="921"/>
      <c r="P89" s="922"/>
      <c r="W89" s="545"/>
      <c r="Y89" s="322"/>
    </row>
    <row r="90" spans="2:25" ht="45" hidden="1" customHeight="1">
      <c r="B90" s="1090" t="s">
        <v>698</v>
      </c>
      <c r="C90" s="1088" t="str">
        <f>IFERROR(VLOOKUP($B90,'⑨2.目標と成果（販促）'!$B$6:$K$85,2,FALSE),"")</f>
        <v/>
      </c>
      <c r="D90" s="928" t="str">
        <f>IFERROR(VLOOKUP($B90,'⑨2.目標と成果（販促）'!$B$6:$K$85,3,FALSE),"")</f>
        <v/>
      </c>
      <c r="E90" s="928" t="s">
        <v>698</v>
      </c>
      <c r="F90" s="932" t="str">
        <f>IFERROR(VLOOKUP($B90,'⑨2.目標と成果（販促）'!$B$6:$K$85,6,FALSE),"")</f>
        <v/>
      </c>
      <c r="G90" s="932" t="str">
        <f>IFERROR(VLOOKUP($B90,'⑨2.目標と成果（販促）'!$B$6:$K$85,7,FALSE),"")</f>
        <v/>
      </c>
      <c r="H90" s="933" t="str">
        <f t="shared" si="6"/>
        <v/>
      </c>
      <c r="I90" s="338" t="str">
        <f>IFERROR(VLOOKUP($B90,'⑨2.目標と成果（販促）'!$B$6:$K$85,8,FALSE),"")</f>
        <v/>
      </c>
      <c r="J90" s="338" t="str">
        <f>IFERROR(VLOOKUP($B90,'⑨2.目標と成果（販促）'!$B$6:$K$85,9,FALSE),"")</f>
        <v/>
      </c>
      <c r="K90" s="933" t="str">
        <f t="shared" si="7"/>
        <v/>
      </c>
      <c r="L90" s="338" t="str">
        <f>IFERROR(VLOOKUP($B90,'⑨2.目標と成果（販促）'!$B$6:$K$85,10,FALSE),"")</f>
        <v/>
      </c>
      <c r="M90" s="338" t="str">
        <f>IFERROR(VLOOKUP($B90,'⑨2.目標と成果（販促）'!$B$6:$K$85,11,FALSE),"")</f>
        <v/>
      </c>
      <c r="N90" s="933" t="str">
        <f t="shared" si="8"/>
        <v/>
      </c>
      <c r="O90" s="921"/>
      <c r="P90" s="922"/>
      <c r="W90" s="545"/>
    </row>
    <row r="91" spans="2:25" ht="45" hidden="1" customHeight="1">
      <c r="B91" s="1090" t="s">
        <v>698</v>
      </c>
      <c r="C91" s="1088" t="str">
        <f>IFERROR(VLOOKUP($B91,'⑨2.目標と成果（販促）'!$B$6:$K$85,2,FALSE),"")</f>
        <v/>
      </c>
      <c r="D91" s="928" t="str">
        <f>IFERROR(VLOOKUP($B91,'⑨2.目標と成果（販促）'!$B$6:$K$85,3,FALSE),"")</f>
        <v/>
      </c>
      <c r="E91" s="928" t="s">
        <v>698</v>
      </c>
      <c r="F91" s="932" t="str">
        <f>IFERROR(VLOOKUP($B91,'⑨2.目標と成果（販促）'!$B$6:$K$85,6,FALSE),"")</f>
        <v/>
      </c>
      <c r="G91" s="932" t="str">
        <f>IFERROR(VLOOKUP($B91,'⑨2.目標と成果（販促）'!$B$6:$K$85,7,FALSE),"")</f>
        <v/>
      </c>
      <c r="H91" s="933" t="str">
        <f t="shared" si="6"/>
        <v/>
      </c>
      <c r="I91" s="338" t="str">
        <f>IFERROR(VLOOKUP($B91,'⑨2.目標と成果（販促）'!$B$6:$K$85,8,FALSE),"")</f>
        <v/>
      </c>
      <c r="J91" s="338" t="str">
        <f>IFERROR(VLOOKUP($B91,'⑨2.目標と成果（販促）'!$B$6:$K$85,9,FALSE),"")</f>
        <v/>
      </c>
      <c r="K91" s="933" t="str">
        <f t="shared" si="7"/>
        <v/>
      </c>
      <c r="L91" s="338" t="str">
        <f>IFERROR(VLOOKUP($B91,'⑨2.目標と成果（販促）'!$B$6:$K$85,10,FALSE),"")</f>
        <v/>
      </c>
      <c r="M91" s="338" t="str">
        <f>IFERROR(VLOOKUP($B91,'⑨2.目標と成果（販促）'!$B$6:$K$85,11,FALSE),"")</f>
        <v/>
      </c>
      <c r="N91" s="933" t="str">
        <f t="shared" si="8"/>
        <v/>
      </c>
      <c r="O91" s="921"/>
      <c r="P91" s="922"/>
      <c r="W91" s="545"/>
    </row>
    <row r="92" spans="2:25" ht="45" hidden="1" customHeight="1">
      <c r="B92" s="1090" t="s">
        <v>698</v>
      </c>
      <c r="C92" s="1088" t="str">
        <f>IFERROR(VLOOKUP($B92,'⑨2.目標と成果（販促）'!$B$6:$K$85,2,FALSE),"")</f>
        <v/>
      </c>
      <c r="D92" s="928" t="str">
        <f>IFERROR(VLOOKUP($B92,'⑨2.目標と成果（販促）'!$B$6:$K$85,3,FALSE),"")</f>
        <v/>
      </c>
      <c r="E92" s="928" t="s">
        <v>698</v>
      </c>
      <c r="F92" s="932" t="str">
        <f>IFERROR(VLOOKUP($B92,'⑨2.目標と成果（販促）'!$B$6:$K$85,6,FALSE),"")</f>
        <v/>
      </c>
      <c r="G92" s="932" t="str">
        <f>IFERROR(VLOOKUP($B92,'⑨2.目標と成果（販促）'!$B$6:$K$85,7,FALSE),"")</f>
        <v/>
      </c>
      <c r="H92" s="933" t="str">
        <f t="shared" si="6"/>
        <v/>
      </c>
      <c r="I92" s="338" t="str">
        <f>IFERROR(VLOOKUP($B92,'⑨2.目標と成果（販促）'!$B$6:$K$85,8,FALSE),"")</f>
        <v/>
      </c>
      <c r="J92" s="338" t="str">
        <f>IFERROR(VLOOKUP($B92,'⑨2.目標と成果（販促）'!$B$6:$K$85,9,FALSE),"")</f>
        <v/>
      </c>
      <c r="K92" s="933" t="str">
        <f t="shared" si="7"/>
        <v/>
      </c>
      <c r="L92" s="338" t="str">
        <f>IFERROR(VLOOKUP($B92,'⑨2.目標と成果（販促）'!$B$6:$K$85,10,FALSE),"")</f>
        <v/>
      </c>
      <c r="M92" s="338" t="str">
        <f>IFERROR(VLOOKUP($B92,'⑨2.目標と成果（販促）'!$B$6:$K$85,11,FALSE),"")</f>
        <v/>
      </c>
      <c r="N92" s="933" t="str">
        <f t="shared" si="8"/>
        <v/>
      </c>
      <c r="O92" s="921"/>
      <c r="P92" s="922"/>
      <c r="W92" s="545"/>
    </row>
    <row r="93" spans="2:25" ht="45" hidden="1" customHeight="1">
      <c r="B93" s="1090" t="s">
        <v>698</v>
      </c>
      <c r="C93" s="1088" t="str">
        <f>IFERROR(VLOOKUP($B93,'⑨2.目標と成果（販促）'!$B$6:$K$85,2,FALSE),"")</f>
        <v/>
      </c>
      <c r="D93" s="928" t="str">
        <f>IFERROR(VLOOKUP($B93,'⑨2.目標と成果（販促）'!$B$6:$K$85,3,FALSE),"")</f>
        <v/>
      </c>
      <c r="E93" s="928" t="s">
        <v>698</v>
      </c>
      <c r="F93" s="932" t="str">
        <f>IFERROR(VLOOKUP($B93,'⑨2.目標と成果（販促）'!$B$6:$K$85,6,FALSE),"")</f>
        <v/>
      </c>
      <c r="G93" s="932" t="str">
        <f>IFERROR(VLOOKUP($B93,'⑨2.目標と成果（販促）'!$B$6:$K$85,7,FALSE),"")</f>
        <v/>
      </c>
      <c r="H93" s="933" t="str">
        <f t="shared" si="6"/>
        <v/>
      </c>
      <c r="I93" s="338" t="str">
        <f>IFERROR(VLOOKUP($B93,'⑨2.目標と成果（販促）'!$B$6:$K$85,8,FALSE),"")</f>
        <v/>
      </c>
      <c r="J93" s="338" t="str">
        <f>IFERROR(VLOOKUP($B93,'⑨2.目標と成果（販促）'!$B$6:$K$85,9,FALSE),"")</f>
        <v/>
      </c>
      <c r="K93" s="933" t="str">
        <f t="shared" si="7"/>
        <v/>
      </c>
      <c r="L93" s="338" t="str">
        <f>IFERROR(VLOOKUP($B93,'⑨2.目標と成果（販促）'!$B$6:$K$85,10,FALSE),"")</f>
        <v/>
      </c>
      <c r="M93" s="338" t="str">
        <f>IFERROR(VLOOKUP($B93,'⑨2.目標と成果（販促）'!$B$6:$K$85,11,FALSE),"")</f>
        <v/>
      </c>
      <c r="N93" s="933" t="str">
        <f t="shared" si="8"/>
        <v/>
      </c>
      <c r="O93" s="921"/>
      <c r="P93" s="922"/>
      <c r="W93" s="545"/>
    </row>
    <row r="94" spans="2:25" ht="45" hidden="1" customHeight="1">
      <c r="B94" s="1090" t="s">
        <v>698</v>
      </c>
      <c r="C94" s="1088" t="str">
        <f>IFERROR(VLOOKUP($B94,'⑨2.目標と成果（販促）'!$B$6:$K$85,2,FALSE),"")</f>
        <v/>
      </c>
      <c r="D94" s="928" t="str">
        <f>IFERROR(VLOOKUP($B94,'⑨2.目標と成果（販促）'!$B$6:$K$85,3,FALSE),"")</f>
        <v/>
      </c>
      <c r="E94" s="928" t="s">
        <v>698</v>
      </c>
      <c r="F94" s="932" t="str">
        <f>IFERROR(VLOOKUP($B94,'⑨2.目標と成果（販促）'!$B$6:$K$85,6,FALSE),"")</f>
        <v/>
      </c>
      <c r="G94" s="932" t="str">
        <f>IFERROR(VLOOKUP($B94,'⑨2.目標と成果（販促）'!$B$6:$K$85,7,FALSE),"")</f>
        <v/>
      </c>
      <c r="H94" s="933" t="str">
        <f t="shared" si="6"/>
        <v/>
      </c>
      <c r="I94" s="338" t="str">
        <f>IFERROR(VLOOKUP($B94,'⑨2.目標と成果（販促）'!$B$6:$K$85,8,FALSE),"")</f>
        <v/>
      </c>
      <c r="J94" s="338" t="str">
        <f>IFERROR(VLOOKUP($B94,'⑨2.目標と成果（販促）'!$B$6:$K$85,9,FALSE),"")</f>
        <v/>
      </c>
      <c r="K94" s="933" t="str">
        <f t="shared" si="7"/>
        <v/>
      </c>
      <c r="L94" s="338" t="str">
        <f>IFERROR(VLOOKUP($B94,'⑨2.目標と成果（販促）'!$B$6:$K$85,10,FALSE),"")</f>
        <v/>
      </c>
      <c r="M94" s="338" t="str">
        <f>IFERROR(VLOOKUP($B94,'⑨2.目標と成果（販促）'!$B$6:$K$85,11,FALSE),"")</f>
        <v/>
      </c>
      <c r="N94" s="933" t="str">
        <f t="shared" si="8"/>
        <v/>
      </c>
      <c r="O94" s="921"/>
      <c r="P94" s="922"/>
      <c r="W94" s="545"/>
    </row>
    <row r="95" spans="2:25" ht="45" hidden="1" customHeight="1" thickBot="1">
      <c r="B95" s="1087" t="s">
        <v>698</v>
      </c>
      <c r="C95" s="1089" t="str">
        <f>IFERROR(VLOOKUP($B95,'⑨2.目標と成果（販促）'!$B$6:$K$85,2,FALSE),"")</f>
        <v/>
      </c>
      <c r="D95" s="934" t="str">
        <f>IFERROR(VLOOKUP($B95,'⑨2.目標と成果（販促）'!$B$6:$K$85,3,FALSE),"")</f>
        <v/>
      </c>
      <c r="E95" s="934" t="s">
        <v>698</v>
      </c>
      <c r="F95" s="935" t="str">
        <f>IFERROR(VLOOKUP($B95,'⑨2.目標と成果（販促）'!$B$6:$K$85,6,FALSE),"")</f>
        <v/>
      </c>
      <c r="G95" s="935" t="str">
        <f>IFERROR(VLOOKUP($B95,'⑨2.目標と成果（販促）'!$B$6:$K$85,7,FALSE),"")</f>
        <v/>
      </c>
      <c r="H95" s="936" t="str">
        <f t="shared" si="6"/>
        <v/>
      </c>
      <c r="I95" s="937" t="str">
        <f>IFERROR(VLOOKUP($B95,'⑨2.目標と成果（販促）'!$B$6:$K$85,8,FALSE),"")</f>
        <v/>
      </c>
      <c r="J95" s="937" t="str">
        <f>IFERROR(VLOOKUP($B95,'⑨2.目標と成果（販促）'!$B$6:$K$85,9,FALSE),"")</f>
        <v/>
      </c>
      <c r="K95" s="936" t="str">
        <f t="shared" si="7"/>
        <v/>
      </c>
      <c r="L95" s="937" t="str">
        <f>IFERROR(VLOOKUP($B95,'⑨2.目標と成果（販促）'!$B$6:$K$85,10,FALSE),"")</f>
        <v/>
      </c>
      <c r="M95" s="937" t="str">
        <f>IFERROR(VLOOKUP($B95,'⑨2.目標と成果（販促）'!$B$6:$K$85,11,FALSE),"")</f>
        <v/>
      </c>
      <c r="N95" s="936" t="str">
        <f t="shared" si="8"/>
        <v/>
      </c>
      <c r="O95" s="923"/>
      <c r="P95" s="924"/>
      <c r="W95" s="545"/>
      <c r="Y95" s="322"/>
    </row>
    <row r="96" spans="2:25" ht="45" hidden="1" customHeight="1">
      <c r="B96" s="1090" t="s">
        <v>698</v>
      </c>
      <c r="C96" s="1091" t="str">
        <f>IFERROR(VLOOKUP($B96,'⑨2.目標と成果（販促）'!$B$6:$K$85,2,FALSE),"")</f>
        <v/>
      </c>
      <c r="D96" s="938" t="str">
        <f>IFERROR(VLOOKUP($B96,'⑨2.目標と成果（販促）'!$B$6:$K$85,3,FALSE),"")</f>
        <v/>
      </c>
      <c r="E96" s="938" t="s">
        <v>698</v>
      </c>
      <c r="F96" s="929" t="str">
        <f>IFERROR(VLOOKUP($B96,'⑨2.目標と成果（販促）'!$B$6:$K$85,6,FALSE),"")</f>
        <v/>
      </c>
      <c r="G96" s="929" t="str">
        <f>IFERROR(VLOOKUP($B96,'⑨2.目標と成果（販促）'!$B$6:$K$85,7,FALSE),"")</f>
        <v/>
      </c>
      <c r="H96" s="930" t="str">
        <f t="shared" si="6"/>
        <v/>
      </c>
      <c r="I96" s="931" t="str">
        <f>IFERROR(VLOOKUP($B96,'⑨2.目標と成果（販促）'!$B$6:$K$85,8,FALSE),"")</f>
        <v/>
      </c>
      <c r="J96" s="931" t="str">
        <f>IFERROR(VLOOKUP($B96,'⑨2.目標と成果（販促）'!$B$6:$K$85,9,FALSE),"")</f>
        <v/>
      </c>
      <c r="K96" s="930" t="str">
        <f t="shared" si="7"/>
        <v/>
      </c>
      <c r="L96" s="931" t="str">
        <f>IFERROR(VLOOKUP($B96,'⑨2.目標と成果（販促）'!$B$6:$K$85,10,FALSE),"")</f>
        <v/>
      </c>
      <c r="M96" s="931" t="str">
        <f>IFERROR(VLOOKUP($B96,'⑨2.目標と成果（販促）'!$B$6:$K$85,11,FALSE),"")</f>
        <v/>
      </c>
      <c r="N96" s="930" t="str">
        <f t="shared" si="8"/>
        <v/>
      </c>
      <c r="O96" s="921"/>
      <c r="P96" s="922"/>
      <c r="W96" s="545"/>
    </row>
    <row r="97" spans="1:25" ht="45" hidden="1" customHeight="1">
      <c r="B97" s="1090" t="s">
        <v>698</v>
      </c>
      <c r="C97" s="1088" t="str">
        <f>IFERROR(VLOOKUP($B97,'⑨2.目標と成果（販促）'!$B$6:$K$85,2,FALSE),"")</f>
        <v/>
      </c>
      <c r="D97" s="928" t="str">
        <f>IFERROR(VLOOKUP($B97,'⑨2.目標と成果（販促）'!$B$6:$K$85,3,FALSE),"")</f>
        <v/>
      </c>
      <c r="E97" s="928" t="s">
        <v>698</v>
      </c>
      <c r="F97" s="932" t="str">
        <f>IFERROR(VLOOKUP($B97,'⑨2.目標と成果（販促）'!$B$6:$K$85,6,FALSE),"")</f>
        <v/>
      </c>
      <c r="G97" s="932" t="str">
        <f>IFERROR(VLOOKUP($B97,'⑨2.目標と成果（販促）'!$B$6:$K$85,7,FALSE),"")</f>
        <v/>
      </c>
      <c r="H97" s="933" t="str">
        <f t="shared" si="6"/>
        <v/>
      </c>
      <c r="I97" s="338" t="str">
        <f>IFERROR(VLOOKUP($B97,'⑨2.目標と成果（販促）'!$B$6:$K$85,8,FALSE),"")</f>
        <v/>
      </c>
      <c r="J97" s="338" t="str">
        <f>IFERROR(VLOOKUP($B97,'⑨2.目標と成果（販促）'!$B$6:$K$85,9,FALSE),"")</f>
        <v/>
      </c>
      <c r="K97" s="933" t="str">
        <f t="shared" si="7"/>
        <v/>
      </c>
      <c r="L97" s="338" t="str">
        <f>IFERROR(VLOOKUP($B97,'⑨2.目標と成果（販促）'!$B$6:$K$85,10,FALSE),"")</f>
        <v/>
      </c>
      <c r="M97" s="338" t="str">
        <f>IFERROR(VLOOKUP($B97,'⑨2.目標と成果（販促）'!$B$6:$K$85,11,FALSE),"")</f>
        <v/>
      </c>
      <c r="N97" s="933" t="str">
        <f t="shared" si="8"/>
        <v/>
      </c>
      <c r="O97" s="921"/>
      <c r="P97" s="922"/>
      <c r="W97" s="545"/>
      <c r="Y97" s="322"/>
    </row>
    <row r="98" spans="1:25" ht="45" hidden="1" customHeight="1">
      <c r="B98" s="1090" t="s">
        <v>698</v>
      </c>
      <c r="C98" s="1088" t="str">
        <f>IFERROR(VLOOKUP($B98,'⑨2.目標と成果（販促）'!$B$6:$K$85,2,FALSE),"")</f>
        <v/>
      </c>
      <c r="D98" s="928" t="str">
        <f>IFERROR(VLOOKUP($B98,'⑨2.目標と成果（販促）'!$B$6:$K$85,3,FALSE),"")</f>
        <v/>
      </c>
      <c r="E98" s="928" t="s">
        <v>698</v>
      </c>
      <c r="F98" s="932" t="str">
        <f>IFERROR(VLOOKUP($B98,'⑨2.目標と成果（販促）'!$B$6:$K$85,6,FALSE),"")</f>
        <v/>
      </c>
      <c r="G98" s="932" t="str">
        <f>IFERROR(VLOOKUP($B98,'⑨2.目標と成果（販促）'!$B$6:$K$85,7,FALSE),"")</f>
        <v/>
      </c>
      <c r="H98" s="933" t="str">
        <f t="shared" si="6"/>
        <v/>
      </c>
      <c r="I98" s="338" t="str">
        <f>IFERROR(VLOOKUP($B98,'⑨2.目標と成果（販促）'!$B$6:$K$85,8,FALSE),"")</f>
        <v/>
      </c>
      <c r="J98" s="338" t="str">
        <f>IFERROR(VLOOKUP($B98,'⑨2.目標と成果（販促）'!$B$6:$K$85,9,FALSE),"")</f>
        <v/>
      </c>
      <c r="K98" s="933" t="str">
        <f t="shared" si="7"/>
        <v/>
      </c>
      <c r="L98" s="338" t="str">
        <f>IFERROR(VLOOKUP($B98,'⑨2.目標と成果（販促）'!$B$6:$K$85,10,FALSE),"")</f>
        <v/>
      </c>
      <c r="M98" s="338" t="str">
        <f>IFERROR(VLOOKUP($B98,'⑨2.目標と成果（販促）'!$B$6:$K$85,11,FALSE),"")</f>
        <v/>
      </c>
      <c r="N98" s="933" t="str">
        <f t="shared" si="8"/>
        <v/>
      </c>
      <c r="O98" s="921"/>
      <c r="P98" s="922"/>
      <c r="W98" s="545"/>
      <c r="Y98" s="322"/>
    </row>
    <row r="99" spans="1:25" ht="45" hidden="1" customHeight="1">
      <c r="B99" s="1090" t="s">
        <v>698</v>
      </c>
      <c r="C99" s="1088" t="str">
        <f>IFERROR(VLOOKUP($B99,'⑨2.目標と成果（販促）'!$B$6:$K$85,2,FALSE),"")</f>
        <v/>
      </c>
      <c r="D99" s="928" t="str">
        <f>IFERROR(VLOOKUP($B99,'⑨2.目標と成果（販促）'!$B$6:$K$85,3,FALSE),"")</f>
        <v/>
      </c>
      <c r="E99" s="928" t="s">
        <v>698</v>
      </c>
      <c r="F99" s="932" t="str">
        <f>IFERROR(VLOOKUP($B99,'⑨2.目標と成果（販促）'!$B$6:$K$85,6,FALSE),"")</f>
        <v/>
      </c>
      <c r="G99" s="932" t="str">
        <f>IFERROR(VLOOKUP($B99,'⑨2.目標と成果（販促）'!$B$6:$K$85,7,FALSE),"")</f>
        <v/>
      </c>
      <c r="H99" s="933" t="str">
        <f t="shared" si="6"/>
        <v/>
      </c>
      <c r="I99" s="338" t="str">
        <f>IFERROR(VLOOKUP($B99,'⑨2.目標と成果（販促）'!$B$6:$K$85,8,FALSE),"")</f>
        <v/>
      </c>
      <c r="J99" s="338" t="str">
        <f>IFERROR(VLOOKUP($B99,'⑨2.目標と成果（販促）'!$B$6:$K$85,9,FALSE),"")</f>
        <v/>
      </c>
      <c r="K99" s="933" t="str">
        <f t="shared" si="7"/>
        <v/>
      </c>
      <c r="L99" s="338" t="str">
        <f>IFERROR(VLOOKUP($B99,'⑨2.目標と成果（販促）'!$B$6:$K$85,10,FALSE),"")</f>
        <v/>
      </c>
      <c r="M99" s="338" t="str">
        <f>IFERROR(VLOOKUP($B99,'⑨2.目標と成果（販促）'!$B$6:$K$85,11,FALSE),"")</f>
        <v/>
      </c>
      <c r="N99" s="933" t="str">
        <f t="shared" si="8"/>
        <v/>
      </c>
      <c r="O99" s="921"/>
      <c r="P99" s="922"/>
      <c r="W99" s="545"/>
    </row>
    <row r="100" spans="1:25" ht="45" hidden="1" customHeight="1">
      <c r="B100" s="1090" t="s">
        <v>698</v>
      </c>
      <c r="C100" s="1088" t="str">
        <f>IFERROR(VLOOKUP($B100,'⑨2.目標と成果（販促）'!$B$6:$K$85,2,FALSE),"")</f>
        <v/>
      </c>
      <c r="D100" s="928" t="str">
        <f>IFERROR(VLOOKUP($B100,'⑨2.目標と成果（販促）'!$B$6:$K$85,3,FALSE),"")</f>
        <v/>
      </c>
      <c r="E100" s="928" t="s">
        <v>698</v>
      </c>
      <c r="F100" s="932" t="str">
        <f>IFERROR(VLOOKUP($B100,'⑨2.目標と成果（販促）'!$B$6:$K$85,6,FALSE),"")</f>
        <v/>
      </c>
      <c r="G100" s="932" t="str">
        <f>IFERROR(VLOOKUP($B100,'⑨2.目標と成果（販促）'!$B$6:$K$85,7,FALSE),"")</f>
        <v/>
      </c>
      <c r="H100" s="933" t="str">
        <f t="shared" si="6"/>
        <v/>
      </c>
      <c r="I100" s="338" t="str">
        <f>IFERROR(VLOOKUP($B100,'⑨2.目標と成果（販促）'!$B$6:$K$85,8,FALSE),"")</f>
        <v/>
      </c>
      <c r="J100" s="338" t="str">
        <f>IFERROR(VLOOKUP($B100,'⑨2.目標と成果（販促）'!$B$6:$K$85,9,FALSE),"")</f>
        <v/>
      </c>
      <c r="K100" s="933" t="str">
        <f t="shared" si="7"/>
        <v/>
      </c>
      <c r="L100" s="338" t="str">
        <f>IFERROR(VLOOKUP($B100,'⑨2.目標と成果（販促）'!$B$6:$K$85,10,FALSE),"")</f>
        <v/>
      </c>
      <c r="M100" s="338" t="str">
        <f>IFERROR(VLOOKUP($B100,'⑨2.目標と成果（販促）'!$B$6:$K$85,11,FALSE),"")</f>
        <v/>
      </c>
      <c r="N100" s="933" t="str">
        <f t="shared" si="8"/>
        <v/>
      </c>
      <c r="O100" s="921"/>
      <c r="P100" s="922"/>
      <c r="W100" s="545"/>
    </row>
    <row r="101" spans="1:25" ht="45" hidden="1" customHeight="1">
      <c r="B101" s="1090" t="s">
        <v>698</v>
      </c>
      <c r="C101" s="1088" t="str">
        <f>IFERROR(VLOOKUP($B101,'⑨2.目標と成果（販促）'!$B$6:$K$85,2,FALSE),"")</f>
        <v/>
      </c>
      <c r="D101" s="928" t="str">
        <f>IFERROR(VLOOKUP($B101,'⑨2.目標と成果（販促）'!$B$6:$K$85,3,FALSE),"")</f>
        <v/>
      </c>
      <c r="E101" s="928" t="s">
        <v>698</v>
      </c>
      <c r="F101" s="932" t="str">
        <f>IFERROR(VLOOKUP($B101,'⑨2.目標と成果（販促）'!$B$6:$K$85,6,FALSE),"")</f>
        <v/>
      </c>
      <c r="G101" s="932" t="str">
        <f>IFERROR(VLOOKUP($B101,'⑨2.目標と成果（販促）'!$B$6:$K$85,7,FALSE),"")</f>
        <v/>
      </c>
      <c r="H101" s="933" t="str">
        <f t="shared" si="6"/>
        <v/>
      </c>
      <c r="I101" s="338" t="str">
        <f>IFERROR(VLOOKUP($B101,'⑨2.目標と成果（販促）'!$B$6:$K$85,8,FALSE),"")</f>
        <v/>
      </c>
      <c r="J101" s="338" t="str">
        <f>IFERROR(VLOOKUP($B101,'⑨2.目標と成果（販促）'!$B$6:$K$85,9,FALSE),"")</f>
        <v/>
      </c>
      <c r="K101" s="933" t="str">
        <f t="shared" si="7"/>
        <v/>
      </c>
      <c r="L101" s="338" t="str">
        <f>IFERROR(VLOOKUP($B101,'⑨2.目標と成果（販促）'!$B$6:$K$85,10,FALSE),"")</f>
        <v/>
      </c>
      <c r="M101" s="338" t="str">
        <f>IFERROR(VLOOKUP($B101,'⑨2.目標と成果（販促）'!$B$6:$K$85,11,FALSE),"")</f>
        <v/>
      </c>
      <c r="N101" s="933" t="str">
        <f t="shared" si="8"/>
        <v/>
      </c>
      <c r="O101" s="921"/>
      <c r="P101" s="922"/>
      <c r="W101" s="545"/>
    </row>
    <row r="102" spans="1:25" ht="45" hidden="1" customHeight="1">
      <c r="B102" s="1090" t="s">
        <v>698</v>
      </c>
      <c r="C102" s="1088" t="str">
        <f>IFERROR(VLOOKUP($B102,'⑨2.目標と成果（販促）'!$B$6:$K$85,2,FALSE),"")</f>
        <v/>
      </c>
      <c r="D102" s="928" t="str">
        <f>IFERROR(VLOOKUP($B102,'⑨2.目標と成果（販促）'!$B$6:$K$85,3,FALSE),"")</f>
        <v/>
      </c>
      <c r="E102" s="928" t="s">
        <v>698</v>
      </c>
      <c r="F102" s="932" t="str">
        <f>IFERROR(VLOOKUP($B102,'⑨2.目標と成果（販促）'!$B$6:$K$85,6,FALSE),"")</f>
        <v/>
      </c>
      <c r="G102" s="932" t="str">
        <f>IFERROR(VLOOKUP($B102,'⑨2.目標と成果（販促）'!$B$6:$K$85,7,FALSE),"")</f>
        <v/>
      </c>
      <c r="H102" s="933" t="str">
        <f t="shared" si="6"/>
        <v/>
      </c>
      <c r="I102" s="338" t="str">
        <f>IFERROR(VLOOKUP($B102,'⑨2.目標と成果（販促）'!$B$6:$K$85,8,FALSE),"")</f>
        <v/>
      </c>
      <c r="J102" s="338" t="str">
        <f>IFERROR(VLOOKUP($B102,'⑨2.目標と成果（販促）'!$B$6:$K$85,9,FALSE),"")</f>
        <v/>
      </c>
      <c r="K102" s="933" t="str">
        <f t="shared" si="7"/>
        <v/>
      </c>
      <c r="L102" s="338" t="str">
        <f>IFERROR(VLOOKUP($B102,'⑨2.目標と成果（販促）'!$B$6:$K$85,10,FALSE),"")</f>
        <v/>
      </c>
      <c r="M102" s="338" t="str">
        <f>IFERROR(VLOOKUP($B102,'⑨2.目標と成果（販促）'!$B$6:$K$85,11,FALSE),"")</f>
        <v/>
      </c>
      <c r="N102" s="933" t="str">
        <f t="shared" si="8"/>
        <v/>
      </c>
      <c r="O102" s="921"/>
      <c r="P102" s="922"/>
      <c r="W102" s="545"/>
    </row>
    <row r="103" spans="1:25" ht="45" hidden="1" customHeight="1">
      <c r="B103" s="1090" t="s">
        <v>698</v>
      </c>
      <c r="C103" s="1088" t="str">
        <f>IFERROR(VLOOKUP($B103,'⑨2.目標と成果（販促）'!$B$6:$K$85,2,FALSE),"")</f>
        <v/>
      </c>
      <c r="D103" s="928" t="str">
        <f>IFERROR(VLOOKUP($B103,'⑨2.目標と成果（販促）'!$B$6:$K$85,3,FALSE),"")</f>
        <v/>
      </c>
      <c r="E103" s="928" t="s">
        <v>698</v>
      </c>
      <c r="F103" s="932" t="str">
        <f>IFERROR(VLOOKUP($B103,'⑨2.目標と成果（販促）'!$B$6:$K$85,6,FALSE),"")</f>
        <v/>
      </c>
      <c r="G103" s="932" t="str">
        <f>IFERROR(VLOOKUP($B103,'⑨2.目標と成果（販促）'!$B$6:$K$85,7,FALSE),"")</f>
        <v/>
      </c>
      <c r="H103" s="933" t="str">
        <f t="shared" si="6"/>
        <v/>
      </c>
      <c r="I103" s="338" t="str">
        <f>IFERROR(VLOOKUP($B103,'⑨2.目標と成果（販促）'!$B$6:$K$85,8,FALSE),"")</f>
        <v/>
      </c>
      <c r="J103" s="338" t="str">
        <f>IFERROR(VLOOKUP($B103,'⑨2.目標と成果（販促）'!$B$6:$K$85,9,FALSE),"")</f>
        <v/>
      </c>
      <c r="K103" s="933" t="str">
        <f t="shared" si="7"/>
        <v/>
      </c>
      <c r="L103" s="338" t="str">
        <f>IFERROR(VLOOKUP($B103,'⑨2.目標と成果（販促）'!$B$6:$K$85,10,FALSE),"")</f>
        <v/>
      </c>
      <c r="M103" s="338" t="str">
        <f>IFERROR(VLOOKUP($B103,'⑨2.目標と成果（販促）'!$B$6:$K$85,11,FALSE),"")</f>
        <v/>
      </c>
      <c r="N103" s="933" t="str">
        <f t="shared" si="8"/>
        <v/>
      </c>
      <c r="O103" s="921"/>
      <c r="P103" s="922"/>
      <c r="W103" s="545"/>
    </row>
    <row r="104" spans="1:25" ht="45" hidden="1" customHeight="1">
      <c r="B104" s="1090" t="s">
        <v>698</v>
      </c>
      <c r="C104" s="1088" t="str">
        <f>IFERROR(VLOOKUP($B104,'⑨2.目標と成果（販促）'!$B$6:$K$85,2,FALSE),"")</f>
        <v/>
      </c>
      <c r="D104" s="928" t="str">
        <f>IFERROR(VLOOKUP($B104,'⑨2.目標と成果（販促）'!$B$6:$K$85,3,FALSE),"")</f>
        <v/>
      </c>
      <c r="E104" s="928" t="s">
        <v>698</v>
      </c>
      <c r="F104" s="932" t="str">
        <f>IFERROR(VLOOKUP($B104,'⑨2.目標と成果（販促）'!$B$6:$K$85,6,FALSE),"")</f>
        <v/>
      </c>
      <c r="G104" s="932" t="str">
        <f>IFERROR(VLOOKUP($B104,'⑨2.目標と成果（販促）'!$B$6:$K$85,7,FALSE),"")</f>
        <v/>
      </c>
      <c r="H104" s="933" t="str">
        <f t="shared" si="6"/>
        <v/>
      </c>
      <c r="I104" s="338" t="str">
        <f>IFERROR(VLOOKUP($B104,'⑨2.目標と成果（販促）'!$B$6:$K$85,8,FALSE),"")</f>
        <v/>
      </c>
      <c r="J104" s="338" t="str">
        <f>IFERROR(VLOOKUP($B104,'⑨2.目標と成果（販促）'!$B$6:$K$85,9,FALSE),"")</f>
        <v/>
      </c>
      <c r="K104" s="933" t="str">
        <f t="shared" si="7"/>
        <v/>
      </c>
      <c r="L104" s="338" t="str">
        <f>IFERROR(VLOOKUP($B104,'⑨2.目標と成果（販促）'!$B$6:$K$85,10,FALSE),"")</f>
        <v/>
      </c>
      <c r="M104" s="338" t="str">
        <f>IFERROR(VLOOKUP($B104,'⑨2.目標と成果（販促）'!$B$6:$K$85,11,FALSE),"")</f>
        <v/>
      </c>
      <c r="N104" s="933" t="str">
        <f t="shared" si="8"/>
        <v/>
      </c>
      <c r="O104" s="921"/>
      <c r="P104" s="922"/>
      <c r="W104" s="545"/>
    </row>
    <row r="105" spans="1:25" ht="45" hidden="1" customHeight="1" thickBot="1">
      <c r="A105" s="138"/>
      <c r="B105" s="1087" t="s">
        <v>698</v>
      </c>
      <c r="C105" s="1089" t="str">
        <f>IFERROR(VLOOKUP($B105,'⑨2.目標と成果（販促）'!$B$6:$K$85,2,FALSE),"")</f>
        <v/>
      </c>
      <c r="D105" s="934" t="str">
        <f>IFERROR(VLOOKUP($B105,'⑨2.目標と成果（販促）'!$B$6:$K$85,3,FALSE),"")</f>
        <v/>
      </c>
      <c r="E105" s="934" t="s">
        <v>698</v>
      </c>
      <c r="F105" s="935" t="str">
        <f>IFERROR(VLOOKUP($B105,'⑨2.目標と成果（販促）'!$B$6:$K$85,6,FALSE),"")</f>
        <v/>
      </c>
      <c r="G105" s="935" t="str">
        <f>IFERROR(VLOOKUP($B105,'⑨2.目標と成果（販促）'!$B$6:$K$85,7,FALSE),"")</f>
        <v/>
      </c>
      <c r="H105" s="936" t="str">
        <f t="shared" si="6"/>
        <v/>
      </c>
      <c r="I105" s="937" t="str">
        <f>IFERROR(VLOOKUP($B105,'⑨2.目標と成果（販促）'!$B$6:$K$85,8,FALSE),"")</f>
        <v/>
      </c>
      <c r="J105" s="937" t="str">
        <f>IFERROR(VLOOKUP($B105,'⑨2.目標と成果（販促）'!$B$6:$K$85,9,FALSE),"")</f>
        <v/>
      </c>
      <c r="K105" s="936" t="str">
        <f t="shared" si="7"/>
        <v/>
      </c>
      <c r="L105" s="937" t="str">
        <f>IFERROR(VLOOKUP($B105,'⑨2.目標と成果（販促）'!$B$6:$K$85,10,FALSE),"")</f>
        <v/>
      </c>
      <c r="M105" s="937" t="str">
        <f>IFERROR(VLOOKUP($B105,'⑨2.目標と成果（販促）'!$B$6:$K$85,11,FALSE),"")</f>
        <v/>
      </c>
      <c r="N105" s="936" t="str">
        <f t="shared" si="8"/>
        <v/>
      </c>
      <c r="O105" s="923"/>
      <c r="P105" s="924"/>
      <c r="W105" s="545"/>
    </row>
    <row r="106" spans="1:25" ht="45" hidden="1" customHeight="1">
      <c r="B106" s="1090" t="s">
        <v>698</v>
      </c>
      <c r="C106" s="1088" t="str">
        <f>IFERROR(VLOOKUP($B106,'⑨2.目標と成果（販促）'!$B$6:$K$85,2,FALSE),"")</f>
        <v/>
      </c>
      <c r="D106" s="928" t="str">
        <f>IFERROR(VLOOKUP($B106,'⑨2.目標と成果（販促）'!$B$6:$K$85,3,FALSE),"")</f>
        <v/>
      </c>
      <c r="E106" s="928" t="s">
        <v>698</v>
      </c>
      <c r="F106" s="929" t="str">
        <f>IFERROR(VLOOKUP($B106,'⑨2.目標と成果（販促）'!$B$6:$K$85,6,FALSE),"")</f>
        <v/>
      </c>
      <c r="G106" s="929" t="str">
        <f>IFERROR(VLOOKUP($B106,'⑨2.目標と成果（販促）'!$B$6:$K$85,7,FALSE),"")</f>
        <v/>
      </c>
      <c r="H106" s="930" t="str">
        <f t="shared" si="6"/>
        <v/>
      </c>
      <c r="I106" s="931" t="str">
        <f>IFERROR(VLOOKUP($B106,'⑨2.目標と成果（販促）'!$B$6:$K$85,8,FALSE),"")</f>
        <v/>
      </c>
      <c r="J106" s="931" t="str">
        <f>IFERROR(VLOOKUP($B106,'⑨2.目標と成果（販促）'!$B$6:$K$85,9,FALSE),"")</f>
        <v/>
      </c>
      <c r="K106" s="930" t="str">
        <f t="shared" si="7"/>
        <v/>
      </c>
      <c r="L106" s="931" t="str">
        <f>IFERROR(VLOOKUP($B106,'⑨2.目標と成果（販促）'!$B$6:$K$85,10,FALSE),"")</f>
        <v/>
      </c>
      <c r="M106" s="931" t="str">
        <f>IFERROR(VLOOKUP($B106,'⑨2.目標と成果（販促）'!$B$6:$K$85,11,FALSE),"")</f>
        <v/>
      </c>
      <c r="N106" s="930" t="str">
        <f t="shared" si="8"/>
        <v/>
      </c>
      <c r="O106" s="921"/>
      <c r="P106" s="922"/>
      <c r="W106" s="545"/>
    </row>
    <row r="107" spans="1:25" ht="45" hidden="1" customHeight="1">
      <c r="B107" s="1090" t="s">
        <v>698</v>
      </c>
      <c r="C107" s="1088" t="str">
        <f>IFERROR(VLOOKUP($B107,'⑨2.目標と成果（販促）'!$B$6:$K$85,2,FALSE),"")</f>
        <v/>
      </c>
      <c r="D107" s="928" t="str">
        <f>IFERROR(VLOOKUP($B107,'⑨2.目標と成果（販促）'!$B$6:$K$85,3,FALSE),"")</f>
        <v/>
      </c>
      <c r="E107" s="928" t="s">
        <v>698</v>
      </c>
      <c r="F107" s="932" t="str">
        <f>IFERROR(VLOOKUP($B107,'⑨2.目標と成果（販促）'!$B$6:$K$85,6,FALSE),"")</f>
        <v/>
      </c>
      <c r="G107" s="932" t="str">
        <f>IFERROR(VLOOKUP($B107,'⑨2.目標と成果（販促）'!$B$6:$K$85,7,FALSE),"")</f>
        <v/>
      </c>
      <c r="H107" s="933" t="str">
        <f t="shared" si="6"/>
        <v/>
      </c>
      <c r="I107" s="338" t="str">
        <f>IFERROR(VLOOKUP($B107,'⑨2.目標と成果（販促）'!$B$6:$K$85,8,FALSE),"")</f>
        <v/>
      </c>
      <c r="J107" s="338" t="str">
        <f>IFERROR(VLOOKUP($B107,'⑨2.目標と成果（販促）'!$B$6:$K$85,9,FALSE),"")</f>
        <v/>
      </c>
      <c r="K107" s="933" t="str">
        <f t="shared" si="7"/>
        <v/>
      </c>
      <c r="L107" s="338" t="str">
        <f>IFERROR(VLOOKUP($B107,'⑨2.目標と成果（販促）'!$B$6:$K$85,10,FALSE),"")</f>
        <v/>
      </c>
      <c r="M107" s="338" t="str">
        <f>IFERROR(VLOOKUP($B107,'⑨2.目標と成果（販促）'!$B$6:$K$85,11,FALSE),"")</f>
        <v/>
      </c>
      <c r="N107" s="933" t="str">
        <f t="shared" si="8"/>
        <v/>
      </c>
      <c r="O107" s="921"/>
      <c r="P107" s="922"/>
      <c r="W107" s="545"/>
    </row>
    <row r="108" spans="1:25" ht="45" hidden="1" customHeight="1">
      <c r="B108" s="1090" t="s">
        <v>698</v>
      </c>
      <c r="C108" s="1088" t="str">
        <f>IFERROR(VLOOKUP($B108,'⑨2.目標と成果（販促）'!$B$6:$K$85,2,FALSE),"")</f>
        <v/>
      </c>
      <c r="D108" s="928" t="str">
        <f>IFERROR(VLOOKUP($B108,'⑨2.目標と成果（販促）'!$B$6:$K$85,3,FALSE),"")</f>
        <v/>
      </c>
      <c r="E108" s="928" t="s">
        <v>698</v>
      </c>
      <c r="F108" s="932" t="str">
        <f>IFERROR(VLOOKUP($B108,'⑨2.目標と成果（販促）'!$B$6:$K$85,6,FALSE),"")</f>
        <v/>
      </c>
      <c r="G108" s="932" t="str">
        <f>IFERROR(VLOOKUP($B108,'⑨2.目標と成果（販促）'!$B$6:$K$85,7,FALSE),"")</f>
        <v/>
      </c>
      <c r="H108" s="933" t="str">
        <f t="shared" si="6"/>
        <v/>
      </c>
      <c r="I108" s="338" t="str">
        <f>IFERROR(VLOOKUP($B108,'⑨2.目標と成果（販促）'!$B$6:$K$85,8,FALSE),"")</f>
        <v/>
      </c>
      <c r="J108" s="338" t="str">
        <f>IFERROR(VLOOKUP($B108,'⑨2.目標と成果（販促）'!$B$6:$K$85,9,FALSE),"")</f>
        <v/>
      </c>
      <c r="K108" s="933" t="str">
        <f t="shared" si="7"/>
        <v/>
      </c>
      <c r="L108" s="338" t="str">
        <f>IFERROR(VLOOKUP($B108,'⑨2.目標と成果（販促）'!$B$6:$K$85,10,FALSE),"")</f>
        <v/>
      </c>
      <c r="M108" s="338" t="str">
        <f>IFERROR(VLOOKUP($B108,'⑨2.目標と成果（販促）'!$B$6:$K$85,11,FALSE),"")</f>
        <v/>
      </c>
      <c r="N108" s="933" t="str">
        <f t="shared" si="8"/>
        <v/>
      </c>
      <c r="O108" s="921"/>
      <c r="P108" s="922"/>
      <c r="W108" s="545"/>
      <c r="Y108" s="322"/>
    </row>
    <row r="109" spans="1:25" ht="45" hidden="1" customHeight="1">
      <c r="B109" s="1090" t="s">
        <v>698</v>
      </c>
      <c r="C109" s="1088" t="str">
        <f>IFERROR(VLOOKUP($B109,'⑨2.目標と成果（販促）'!$B$6:$K$85,2,FALSE),"")</f>
        <v/>
      </c>
      <c r="D109" s="928" t="str">
        <f>IFERROR(VLOOKUP($B109,'⑨2.目標と成果（販促）'!$B$6:$K$85,3,FALSE),"")</f>
        <v/>
      </c>
      <c r="E109" s="928" t="s">
        <v>698</v>
      </c>
      <c r="F109" s="932" t="str">
        <f>IFERROR(VLOOKUP($B109,'⑨2.目標と成果（販促）'!$B$6:$K$85,6,FALSE),"")</f>
        <v/>
      </c>
      <c r="G109" s="932" t="str">
        <f>IFERROR(VLOOKUP($B109,'⑨2.目標と成果（販促）'!$B$6:$K$85,7,FALSE),"")</f>
        <v/>
      </c>
      <c r="H109" s="933" t="str">
        <f t="shared" si="6"/>
        <v/>
      </c>
      <c r="I109" s="338" t="str">
        <f>IFERROR(VLOOKUP($B109,'⑨2.目標と成果（販促）'!$B$6:$K$85,8,FALSE),"")</f>
        <v/>
      </c>
      <c r="J109" s="338" t="str">
        <f>IFERROR(VLOOKUP($B109,'⑨2.目標と成果（販促）'!$B$6:$K$85,9,FALSE),"")</f>
        <v/>
      </c>
      <c r="K109" s="933" t="str">
        <f t="shared" si="7"/>
        <v/>
      </c>
      <c r="L109" s="338" t="str">
        <f>IFERROR(VLOOKUP($B109,'⑨2.目標と成果（販促）'!$B$6:$K$85,10,FALSE),"")</f>
        <v/>
      </c>
      <c r="M109" s="338" t="str">
        <f>IFERROR(VLOOKUP($B109,'⑨2.目標と成果（販促）'!$B$6:$K$85,11,FALSE),"")</f>
        <v/>
      </c>
      <c r="N109" s="933" t="str">
        <f t="shared" si="8"/>
        <v/>
      </c>
      <c r="O109" s="921"/>
      <c r="P109" s="922"/>
      <c r="W109" s="545"/>
    </row>
    <row r="110" spans="1:25" ht="45" hidden="1" customHeight="1">
      <c r="B110" s="1090" t="s">
        <v>698</v>
      </c>
      <c r="C110" s="1088" t="str">
        <f>IFERROR(VLOOKUP($B110,'⑨2.目標と成果（販促）'!$B$6:$K$85,2,FALSE),"")</f>
        <v/>
      </c>
      <c r="D110" s="928" t="str">
        <f>IFERROR(VLOOKUP($B110,'⑨2.目標と成果（販促）'!$B$6:$K$85,3,FALSE),"")</f>
        <v/>
      </c>
      <c r="E110" s="928" t="s">
        <v>698</v>
      </c>
      <c r="F110" s="932" t="str">
        <f>IFERROR(VLOOKUP($B110,'⑨2.目標と成果（販促）'!$B$6:$K$85,6,FALSE),"")</f>
        <v/>
      </c>
      <c r="G110" s="932" t="str">
        <f>IFERROR(VLOOKUP($B110,'⑨2.目標と成果（販促）'!$B$6:$K$85,7,FALSE),"")</f>
        <v/>
      </c>
      <c r="H110" s="933" t="str">
        <f t="shared" si="6"/>
        <v/>
      </c>
      <c r="I110" s="338" t="str">
        <f>IFERROR(VLOOKUP($B110,'⑨2.目標と成果（販促）'!$B$6:$K$85,8,FALSE),"")</f>
        <v/>
      </c>
      <c r="J110" s="338" t="str">
        <f>IFERROR(VLOOKUP($B110,'⑨2.目標と成果（販促）'!$B$6:$K$85,9,FALSE),"")</f>
        <v/>
      </c>
      <c r="K110" s="933" t="str">
        <f t="shared" si="7"/>
        <v/>
      </c>
      <c r="L110" s="338" t="str">
        <f>IFERROR(VLOOKUP($B110,'⑨2.目標と成果（販促）'!$B$6:$K$85,10,FALSE),"")</f>
        <v/>
      </c>
      <c r="M110" s="338" t="str">
        <f>IFERROR(VLOOKUP($B110,'⑨2.目標と成果（販促）'!$B$6:$K$85,11,FALSE),"")</f>
        <v/>
      </c>
      <c r="N110" s="933" t="str">
        <f t="shared" si="8"/>
        <v/>
      </c>
      <c r="O110" s="921"/>
      <c r="P110" s="922"/>
      <c r="W110" s="545"/>
    </row>
    <row r="111" spans="1:25" ht="45" hidden="1" customHeight="1">
      <c r="B111" s="1090" t="s">
        <v>698</v>
      </c>
      <c r="C111" s="1088" t="str">
        <f>IFERROR(VLOOKUP($B111,'⑨2.目標と成果（販促）'!$B$6:$K$85,2,FALSE),"")</f>
        <v/>
      </c>
      <c r="D111" s="928" t="str">
        <f>IFERROR(VLOOKUP($B111,'⑨2.目標と成果（販促）'!$B$6:$K$85,3,FALSE),"")</f>
        <v/>
      </c>
      <c r="E111" s="928" t="s">
        <v>698</v>
      </c>
      <c r="F111" s="932" t="str">
        <f>IFERROR(VLOOKUP($B111,'⑨2.目標と成果（販促）'!$B$6:$K$85,6,FALSE),"")</f>
        <v/>
      </c>
      <c r="G111" s="932" t="str">
        <f>IFERROR(VLOOKUP($B111,'⑨2.目標と成果（販促）'!$B$6:$K$85,7,FALSE),"")</f>
        <v/>
      </c>
      <c r="H111" s="933" t="str">
        <f t="shared" si="6"/>
        <v/>
      </c>
      <c r="I111" s="338" t="str">
        <f>IFERROR(VLOOKUP($B111,'⑨2.目標と成果（販促）'!$B$6:$K$85,8,FALSE),"")</f>
        <v/>
      </c>
      <c r="J111" s="338" t="str">
        <f>IFERROR(VLOOKUP($B111,'⑨2.目標と成果（販促）'!$B$6:$K$85,9,FALSE),"")</f>
        <v/>
      </c>
      <c r="K111" s="933" t="str">
        <f t="shared" si="7"/>
        <v/>
      </c>
      <c r="L111" s="338" t="str">
        <f>IFERROR(VLOOKUP($B111,'⑨2.目標と成果（販促）'!$B$6:$K$85,10,FALSE),"")</f>
        <v/>
      </c>
      <c r="M111" s="338" t="str">
        <f>IFERROR(VLOOKUP($B111,'⑨2.目標と成果（販促）'!$B$6:$K$85,11,FALSE),"")</f>
        <v/>
      </c>
      <c r="N111" s="933" t="str">
        <f t="shared" si="8"/>
        <v/>
      </c>
      <c r="O111" s="921"/>
      <c r="P111" s="922"/>
      <c r="W111" s="545"/>
    </row>
    <row r="112" spans="1:25" ht="45" hidden="1" customHeight="1">
      <c r="B112" s="1090" t="s">
        <v>698</v>
      </c>
      <c r="C112" s="1088" t="str">
        <f>IFERROR(VLOOKUP($B112,'⑨2.目標と成果（販促）'!$B$6:$K$85,2,FALSE),"")</f>
        <v/>
      </c>
      <c r="D112" s="928" t="str">
        <f>IFERROR(VLOOKUP($B112,'⑨2.目標と成果（販促）'!$B$6:$K$85,3,FALSE),"")</f>
        <v/>
      </c>
      <c r="E112" s="928" t="s">
        <v>698</v>
      </c>
      <c r="F112" s="932" t="str">
        <f>IFERROR(VLOOKUP($B112,'⑨2.目標と成果（販促）'!$B$6:$K$85,6,FALSE),"")</f>
        <v/>
      </c>
      <c r="G112" s="932" t="str">
        <f>IFERROR(VLOOKUP($B112,'⑨2.目標と成果（販促）'!$B$6:$K$85,7,FALSE),"")</f>
        <v/>
      </c>
      <c r="H112" s="933" t="str">
        <f t="shared" si="6"/>
        <v/>
      </c>
      <c r="I112" s="338" t="str">
        <f>IFERROR(VLOOKUP($B112,'⑨2.目標と成果（販促）'!$B$6:$K$85,8,FALSE),"")</f>
        <v/>
      </c>
      <c r="J112" s="338" t="str">
        <f>IFERROR(VLOOKUP($B112,'⑨2.目標と成果（販促）'!$B$6:$K$85,9,FALSE),"")</f>
        <v/>
      </c>
      <c r="K112" s="933" t="str">
        <f t="shared" si="7"/>
        <v/>
      </c>
      <c r="L112" s="338" t="str">
        <f>IFERROR(VLOOKUP($B112,'⑨2.目標と成果（販促）'!$B$6:$K$85,10,FALSE),"")</f>
        <v/>
      </c>
      <c r="M112" s="338" t="str">
        <f>IFERROR(VLOOKUP($B112,'⑨2.目標と成果（販促）'!$B$6:$K$85,11,FALSE),"")</f>
        <v/>
      </c>
      <c r="N112" s="933" t="str">
        <f t="shared" si="8"/>
        <v/>
      </c>
      <c r="O112" s="921"/>
      <c r="P112" s="922"/>
      <c r="W112" s="545"/>
      <c r="Y112" s="322"/>
    </row>
    <row r="113" spans="2:23" ht="45" hidden="1" customHeight="1">
      <c r="B113" s="1090" t="s">
        <v>698</v>
      </c>
      <c r="C113" s="1088" t="str">
        <f>IFERROR(VLOOKUP($B113,'⑨2.目標と成果（販促）'!$B$6:$K$85,2,FALSE),"")</f>
        <v/>
      </c>
      <c r="D113" s="928" t="str">
        <f>IFERROR(VLOOKUP($B113,'⑨2.目標と成果（販促）'!$B$6:$K$85,3,FALSE),"")</f>
        <v/>
      </c>
      <c r="E113" s="928" t="s">
        <v>698</v>
      </c>
      <c r="F113" s="932" t="str">
        <f>IFERROR(VLOOKUP($B113,'⑨2.目標と成果（販促）'!$B$6:$K$85,6,FALSE),"")</f>
        <v/>
      </c>
      <c r="G113" s="932" t="str">
        <f>IFERROR(VLOOKUP($B113,'⑨2.目標と成果（販促）'!$B$6:$K$85,7,FALSE),"")</f>
        <v/>
      </c>
      <c r="H113" s="933" t="str">
        <f t="shared" si="6"/>
        <v/>
      </c>
      <c r="I113" s="338" t="str">
        <f>IFERROR(VLOOKUP($B113,'⑨2.目標と成果（販促）'!$B$6:$K$85,8,FALSE),"")</f>
        <v/>
      </c>
      <c r="J113" s="338" t="str">
        <f>IFERROR(VLOOKUP($B113,'⑨2.目標と成果（販促）'!$B$6:$K$85,9,FALSE),"")</f>
        <v/>
      </c>
      <c r="K113" s="933" t="str">
        <f t="shared" si="7"/>
        <v/>
      </c>
      <c r="L113" s="338" t="str">
        <f>IFERROR(VLOOKUP($B113,'⑨2.目標と成果（販促）'!$B$6:$K$85,10,FALSE),"")</f>
        <v/>
      </c>
      <c r="M113" s="338" t="str">
        <f>IFERROR(VLOOKUP($B113,'⑨2.目標と成果（販促）'!$B$6:$K$85,11,FALSE),"")</f>
        <v/>
      </c>
      <c r="N113" s="933" t="str">
        <f t="shared" si="8"/>
        <v/>
      </c>
      <c r="O113" s="921"/>
      <c r="P113" s="922"/>
      <c r="W113" s="545"/>
    </row>
    <row r="114" spans="2:23" ht="45" hidden="1" customHeight="1">
      <c r="B114" s="1090" t="s">
        <v>698</v>
      </c>
      <c r="C114" s="1088" t="str">
        <f>IFERROR(VLOOKUP($B114,'⑨2.目標と成果（販促）'!$B$6:$K$85,2,FALSE),"")</f>
        <v/>
      </c>
      <c r="D114" s="928" t="str">
        <f>IFERROR(VLOOKUP($B114,'⑨2.目標と成果（販促）'!$B$6:$K$85,3,FALSE),"")</f>
        <v/>
      </c>
      <c r="E114" s="928" t="s">
        <v>698</v>
      </c>
      <c r="F114" s="932" t="str">
        <f>IFERROR(VLOOKUP($B114,'⑨2.目標と成果（販促）'!$B$6:$K$85,6,FALSE),"")</f>
        <v/>
      </c>
      <c r="G114" s="932" t="str">
        <f>IFERROR(VLOOKUP($B114,'⑨2.目標と成果（販促）'!$B$6:$K$85,7,FALSE),"")</f>
        <v/>
      </c>
      <c r="H114" s="933" t="str">
        <f t="shared" si="6"/>
        <v/>
      </c>
      <c r="I114" s="338" t="str">
        <f>IFERROR(VLOOKUP($B114,'⑨2.目標と成果（販促）'!$B$6:$K$85,8,FALSE),"")</f>
        <v/>
      </c>
      <c r="J114" s="338" t="str">
        <f>IFERROR(VLOOKUP($B114,'⑨2.目標と成果（販促）'!$B$6:$K$85,9,FALSE),"")</f>
        <v/>
      </c>
      <c r="K114" s="933" t="str">
        <f t="shared" si="7"/>
        <v/>
      </c>
      <c r="L114" s="338" t="str">
        <f>IFERROR(VLOOKUP($B114,'⑨2.目標と成果（販促）'!$B$6:$K$85,10,FALSE),"")</f>
        <v/>
      </c>
      <c r="M114" s="338" t="str">
        <f>IFERROR(VLOOKUP($B114,'⑨2.目標と成果（販促）'!$B$6:$K$85,11,FALSE),"")</f>
        <v/>
      </c>
      <c r="N114" s="933" t="str">
        <f t="shared" si="8"/>
        <v/>
      </c>
      <c r="O114" s="921"/>
      <c r="P114" s="922"/>
      <c r="W114" s="545"/>
    </row>
    <row r="115" spans="2:23" ht="45" hidden="1" customHeight="1" thickBot="1">
      <c r="B115" s="1087" t="s">
        <v>698</v>
      </c>
      <c r="C115" s="1089" t="str">
        <f>IFERROR(VLOOKUP($B115,'⑨2.目標と成果（販促）'!$B$6:$K$85,2,FALSE),"")</f>
        <v/>
      </c>
      <c r="D115" s="934" t="str">
        <f>IFERROR(VLOOKUP($B115,'⑨2.目標と成果（販促）'!$B$6:$K$85,3,FALSE),"")</f>
        <v/>
      </c>
      <c r="E115" s="934" t="s">
        <v>698</v>
      </c>
      <c r="F115" s="935" t="str">
        <f>IFERROR(VLOOKUP($B115,'⑨2.目標と成果（販促）'!$B$6:$K$85,6,FALSE),"")</f>
        <v/>
      </c>
      <c r="G115" s="935" t="str">
        <f>IFERROR(VLOOKUP($B115,'⑨2.目標と成果（販促）'!$B$6:$K$85,7,FALSE),"")</f>
        <v/>
      </c>
      <c r="H115" s="936" t="str">
        <f t="shared" si="6"/>
        <v/>
      </c>
      <c r="I115" s="937" t="str">
        <f>IFERROR(VLOOKUP($B115,'⑨2.目標と成果（販促）'!$B$6:$K$85,8,FALSE),"")</f>
        <v/>
      </c>
      <c r="J115" s="937" t="str">
        <f>IFERROR(VLOOKUP($B115,'⑨2.目標と成果（販促）'!$B$6:$K$85,9,FALSE),"")</f>
        <v/>
      </c>
      <c r="K115" s="936" t="str">
        <f t="shared" si="7"/>
        <v/>
      </c>
      <c r="L115" s="937" t="str">
        <f>IFERROR(VLOOKUP($B115,'⑨2.目標と成果（販促）'!$B$6:$K$85,10,FALSE),"")</f>
        <v/>
      </c>
      <c r="M115" s="937" t="str">
        <f>IFERROR(VLOOKUP($B115,'⑨2.目標と成果（販促）'!$B$6:$K$85,11,FALSE),"")</f>
        <v/>
      </c>
      <c r="N115" s="936" t="str">
        <f t="shared" si="8"/>
        <v/>
      </c>
      <c r="O115" s="923"/>
      <c r="P115" s="924"/>
      <c r="W115" s="545"/>
    </row>
    <row r="116" spans="2:23" ht="45" hidden="1" customHeight="1">
      <c r="B116" s="1090" t="s">
        <v>698</v>
      </c>
      <c r="C116" s="1091" t="str">
        <f>IFERROR(VLOOKUP($B116,'⑨2.目標と成果（販促）'!$B$6:$K$85,2,FALSE),"")</f>
        <v/>
      </c>
      <c r="D116" s="938" t="str">
        <f>IFERROR(VLOOKUP($B116,'⑨2.目標と成果（販促）'!$B$6:$K$85,3,FALSE),"")</f>
        <v/>
      </c>
      <c r="E116" s="938" t="s">
        <v>698</v>
      </c>
      <c r="F116" s="929" t="str">
        <f>IFERROR(VLOOKUP($B116,'⑨2.目標と成果（販促）'!$B$6:$K$85,6,FALSE),"")</f>
        <v/>
      </c>
      <c r="G116" s="929" t="str">
        <f>IFERROR(VLOOKUP($B116,'⑨2.目標と成果（販促）'!$B$6:$K$85,7,FALSE),"")</f>
        <v/>
      </c>
      <c r="H116" s="930" t="str">
        <f t="shared" si="6"/>
        <v/>
      </c>
      <c r="I116" s="931" t="str">
        <f>IFERROR(VLOOKUP($B116,'⑨2.目標と成果（販促）'!$B$6:$K$85,8,FALSE),"")</f>
        <v/>
      </c>
      <c r="J116" s="931" t="str">
        <f>IFERROR(VLOOKUP($B116,'⑨2.目標と成果（販促）'!$B$6:$K$85,9,FALSE),"")</f>
        <v/>
      </c>
      <c r="K116" s="930" t="str">
        <f t="shared" si="7"/>
        <v/>
      </c>
      <c r="L116" s="931" t="str">
        <f>IFERROR(VLOOKUP($B116,'⑨2.目標と成果（販促）'!$B$6:$K$85,10,FALSE),"")</f>
        <v/>
      </c>
      <c r="M116" s="931" t="str">
        <f>IFERROR(VLOOKUP($B116,'⑨2.目標と成果（販促）'!$B$6:$K$85,11,FALSE),"")</f>
        <v/>
      </c>
      <c r="N116" s="930" t="str">
        <f t="shared" si="8"/>
        <v/>
      </c>
      <c r="O116" s="921"/>
      <c r="P116" s="922"/>
      <c r="W116" s="545"/>
    </row>
    <row r="117" spans="2:23" ht="45" hidden="1" customHeight="1">
      <c r="B117" s="1090" t="s">
        <v>698</v>
      </c>
      <c r="C117" s="1088" t="str">
        <f>IFERROR(VLOOKUP($B117,'⑨2.目標と成果（販促）'!$B$6:$K$85,2,FALSE),"")</f>
        <v/>
      </c>
      <c r="D117" s="928" t="str">
        <f>IFERROR(VLOOKUP($B117,'⑨2.目標と成果（販促）'!$B$6:$K$85,3,FALSE),"")</f>
        <v/>
      </c>
      <c r="E117" s="928" t="s">
        <v>698</v>
      </c>
      <c r="F117" s="932" t="str">
        <f>IFERROR(VLOOKUP($B117,'⑨2.目標と成果（販促）'!$B$6:$K$85,6,FALSE),"")</f>
        <v/>
      </c>
      <c r="G117" s="932" t="str">
        <f>IFERROR(VLOOKUP($B117,'⑨2.目標と成果（販促）'!$B$6:$K$85,7,FALSE),"")</f>
        <v/>
      </c>
      <c r="H117" s="933" t="str">
        <f t="shared" si="6"/>
        <v/>
      </c>
      <c r="I117" s="338" t="str">
        <f>IFERROR(VLOOKUP($B117,'⑨2.目標と成果（販促）'!$B$6:$K$85,8,FALSE),"")</f>
        <v/>
      </c>
      <c r="J117" s="338" t="str">
        <f>IFERROR(VLOOKUP($B117,'⑨2.目標と成果（販促）'!$B$6:$K$85,9,FALSE),"")</f>
        <v/>
      </c>
      <c r="K117" s="933" t="str">
        <f t="shared" si="7"/>
        <v/>
      </c>
      <c r="L117" s="338" t="str">
        <f>IFERROR(VLOOKUP($B117,'⑨2.目標と成果（販促）'!$B$6:$K$85,10,FALSE),"")</f>
        <v/>
      </c>
      <c r="M117" s="338" t="str">
        <f>IFERROR(VLOOKUP($B117,'⑨2.目標と成果（販促）'!$B$6:$K$85,11,FALSE),"")</f>
        <v/>
      </c>
      <c r="N117" s="933" t="str">
        <f t="shared" si="8"/>
        <v/>
      </c>
      <c r="O117" s="921"/>
      <c r="P117" s="922"/>
      <c r="W117" s="545"/>
    </row>
    <row r="118" spans="2:23" ht="45" hidden="1" customHeight="1">
      <c r="B118" s="1090" t="s">
        <v>698</v>
      </c>
      <c r="C118" s="1088" t="str">
        <f>IFERROR(VLOOKUP($B118,'⑨2.目標と成果（販促）'!$B$6:$K$85,2,FALSE),"")</f>
        <v/>
      </c>
      <c r="D118" s="928" t="str">
        <f>IFERROR(VLOOKUP($B118,'⑨2.目標と成果（販促）'!$B$6:$K$85,3,FALSE),"")</f>
        <v/>
      </c>
      <c r="E118" s="928" t="s">
        <v>698</v>
      </c>
      <c r="F118" s="932" t="str">
        <f>IFERROR(VLOOKUP($B118,'⑨2.目標と成果（販促）'!$B$6:$K$85,6,FALSE),"")</f>
        <v/>
      </c>
      <c r="G118" s="932" t="str">
        <f>IFERROR(VLOOKUP($B118,'⑨2.目標と成果（販促）'!$B$6:$K$85,7,FALSE),"")</f>
        <v/>
      </c>
      <c r="H118" s="933" t="str">
        <f t="shared" si="6"/>
        <v/>
      </c>
      <c r="I118" s="338" t="str">
        <f>IFERROR(VLOOKUP($B118,'⑨2.目標と成果（販促）'!$B$6:$K$85,8,FALSE),"")</f>
        <v/>
      </c>
      <c r="J118" s="338" t="str">
        <f>IFERROR(VLOOKUP($B118,'⑨2.目標と成果（販促）'!$B$6:$K$85,9,FALSE),"")</f>
        <v/>
      </c>
      <c r="K118" s="933" t="str">
        <f t="shared" si="7"/>
        <v/>
      </c>
      <c r="L118" s="338" t="str">
        <f>IFERROR(VLOOKUP($B118,'⑨2.目標と成果（販促）'!$B$6:$K$85,10,FALSE),"")</f>
        <v/>
      </c>
      <c r="M118" s="338" t="str">
        <f>IFERROR(VLOOKUP($B118,'⑨2.目標と成果（販促）'!$B$6:$K$85,11,FALSE),"")</f>
        <v/>
      </c>
      <c r="N118" s="933" t="str">
        <f t="shared" si="8"/>
        <v/>
      </c>
      <c r="O118" s="921"/>
      <c r="P118" s="922"/>
      <c r="W118" s="545"/>
    </row>
    <row r="119" spans="2:23" ht="45" hidden="1" customHeight="1">
      <c r="B119" s="1090" t="s">
        <v>698</v>
      </c>
      <c r="C119" s="1088" t="str">
        <f>IFERROR(VLOOKUP($B119,'⑨2.目標と成果（販促）'!$B$6:$K$85,2,FALSE),"")</f>
        <v/>
      </c>
      <c r="D119" s="928" t="str">
        <f>IFERROR(VLOOKUP($B119,'⑨2.目標と成果（販促）'!$B$6:$K$85,3,FALSE),"")</f>
        <v/>
      </c>
      <c r="E119" s="928" t="s">
        <v>698</v>
      </c>
      <c r="F119" s="932" t="str">
        <f>IFERROR(VLOOKUP($B119,'⑨2.目標と成果（販促）'!$B$6:$K$85,6,FALSE),"")</f>
        <v/>
      </c>
      <c r="G119" s="932" t="str">
        <f>IFERROR(VLOOKUP($B119,'⑨2.目標と成果（販促）'!$B$6:$K$85,7,FALSE),"")</f>
        <v/>
      </c>
      <c r="H119" s="933" t="str">
        <f t="shared" si="6"/>
        <v/>
      </c>
      <c r="I119" s="338" t="str">
        <f>IFERROR(VLOOKUP($B119,'⑨2.目標と成果（販促）'!$B$6:$K$85,8,FALSE),"")</f>
        <v/>
      </c>
      <c r="J119" s="338" t="str">
        <f>IFERROR(VLOOKUP($B119,'⑨2.目標と成果（販促）'!$B$6:$K$85,9,FALSE),"")</f>
        <v/>
      </c>
      <c r="K119" s="933" t="str">
        <f t="shared" si="7"/>
        <v/>
      </c>
      <c r="L119" s="338" t="str">
        <f>IFERROR(VLOOKUP($B119,'⑨2.目標と成果（販促）'!$B$6:$K$85,10,FALSE),"")</f>
        <v/>
      </c>
      <c r="M119" s="338" t="str">
        <f>IFERROR(VLOOKUP($B119,'⑨2.目標と成果（販促）'!$B$6:$K$85,11,FALSE),"")</f>
        <v/>
      </c>
      <c r="N119" s="933" t="str">
        <f t="shared" si="8"/>
        <v/>
      </c>
      <c r="O119" s="921"/>
      <c r="P119" s="922"/>
      <c r="W119" s="545"/>
    </row>
    <row r="120" spans="2:23" ht="45" hidden="1" customHeight="1">
      <c r="B120" s="1090" t="s">
        <v>698</v>
      </c>
      <c r="C120" s="1088" t="str">
        <f>IFERROR(VLOOKUP($B120,'⑨2.目標と成果（販促）'!$B$6:$K$85,2,FALSE),"")</f>
        <v/>
      </c>
      <c r="D120" s="928" t="str">
        <f>IFERROR(VLOOKUP($B120,'⑨2.目標と成果（販促）'!$B$6:$K$85,3,FALSE),"")</f>
        <v/>
      </c>
      <c r="E120" s="928" t="s">
        <v>698</v>
      </c>
      <c r="F120" s="932" t="str">
        <f>IFERROR(VLOOKUP($B120,'⑨2.目標と成果（販促）'!$B$6:$K$85,6,FALSE),"")</f>
        <v/>
      </c>
      <c r="G120" s="932" t="str">
        <f>IFERROR(VLOOKUP($B120,'⑨2.目標と成果（販促）'!$B$6:$K$85,7,FALSE),"")</f>
        <v/>
      </c>
      <c r="H120" s="933" t="str">
        <f t="shared" si="6"/>
        <v/>
      </c>
      <c r="I120" s="338" t="str">
        <f>IFERROR(VLOOKUP($B120,'⑨2.目標と成果（販促）'!$B$6:$K$85,8,FALSE),"")</f>
        <v/>
      </c>
      <c r="J120" s="338" t="str">
        <f>IFERROR(VLOOKUP($B120,'⑨2.目標と成果（販促）'!$B$6:$K$85,9,FALSE),"")</f>
        <v/>
      </c>
      <c r="K120" s="933" t="str">
        <f t="shared" si="7"/>
        <v/>
      </c>
      <c r="L120" s="338" t="str">
        <f>IFERROR(VLOOKUP($B120,'⑨2.目標と成果（販促）'!$B$6:$K$85,10,FALSE),"")</f>
        <v/>
      </c>
      <c r="M120" s="338" t="str">
        <f>IFERROR(VLOOKUP($B120,'⑨2.目標と成果（販促）'!$B$6:$K$85,11,FALSE),"")</f>
        <v/>
      </c>
      <c r="N120" s="933" t="str">
        <f t="shared" si="8"/>
        <v/>
      </c>
      <c r="O120" s="921"/>
      <c r="P120" s="922"/>
      <c r="W120" s="545"/>
    </row>
    <row r="121" spans="2:23" ht="45" hidden="1" customHeight="1">
      <c r="B121" s="1090" t="s">
        <v>698</v>
      </c>
      <c r="C121" s="1088" t="str">
        <f>IFERROR(VLOOKUP($B121,'⑨2.目標と成果（販促）'!$B$6:$K$85,2,FALSE),"")</f>
        <v/>
      </c>
      <c r="D121" s="928" t="str">
        <f>IFERROR(VLOOKUP($B121,'⑨2.目標と成果（販促）'!$B$6:$K$85,3,FALSE),"")</f>
        <v/>
      </c>
      <c r="E121" s="928" t="s">
        <v>698</v>
      </c>
      <c r="F121" s="932" t="str">
        <f>IFERROR(VLOOKUP($B121,'⑨2.目標と成果（販促）'!$B$6:$K$85,6,FALSE),"")</f>
        <v/>
      </c>
      <c r="G121" s="932" t="str">
        <f>IFERROR(VLOOKUP($B121,'⑨2.目標と成果（販促）'!$B$6:$K$85,7,FALSE),"")</f>
        <v/>
      </c>
      <c r="H121" s="933" t="str">
        <f t="shared" si="6"/>
        <v/>
      </c>
      <c r="I121" s="338" t="str">
        <f>IFERROR(VLOOKUP($B121,'⑨2.目標と成果（販促）'!$B$6:$K$85,8,FALSE),"")</f>
        <v/>
      </c>
      <c r="J121" s="338" t="str">
        <f>IFERROR(VLOOKUP($B121,'⑨2.目標と成果（販促）'!$B$6:$K$85,9,FALSE),"")</f>
        <v/>
      </c>
      <c r="K121" s="933" t="str">
        <f t="shared" si="7"/>
        <v/>
      </c>
      <c r="L121" s="338" t="str">
        <f>IFERROR(VLOOKUP($B121,'⑨2.目標と成果（販促）'!$B$6:$K$85,10,FALSE),"")</f>
        <v/>
      </c>
      <c r="M121" s="338" t="str">
        <f>IFERROR(VLOOKUP($B121,'⑨2.目標と成果（販促）'!$B$6:$K$85,11,FALSE),"")</f>
        <v/>
      </c>
      <c r="N121" s="933" t="str">
        <f t="shared" si="8"/>
        <v/>
      </c>
      <c r="O121" s="921"/>
      <c r="P121" s="922"/>
      <c r="W121" s="545"/>
    </row>
    <row r="122" spans="2:23" ht="45" hidden="1" customHeight="1">
      <c r="B122" s="1090" t="s">
        <v>698</v>
      </c>
      <c r="C122" s="1088" t="str">
        <f>IFERROR(VLOOKUP($B122,'⑨2.目標と成果（販促）'!$B$6:$K$85,2,FALSE),"")</f>
        <v/>
      </c>
      <c r="D122" s="928" t="str">
        <f>IFERROR(VLOOKUP($B122,'⑨2.目標と成果（販促）'!$B$6:$K$85,3,FALSE),"")</f>
        <v/>
      </c>
      <c r="E122" s="928" t="s">
        <v>698</v>
      </c>
      <c r="F122" s="932" t="str">
        <f>IFERROR(VLOOKUP($B122,'⑨2.目標と成果（販促）'!$B$6:$K$85,6,FALSE),"")</f>
        <v/>
      </c>
      <c r="G122" s="932" t="str">
        <f>IFERROR(VLOOKUP($B122,'⑨2.目標と成果（販促）'!$B$6:$K$85,7,FALSE),"")</f>
        <v/>
      </c>
      <c r="H122" s="933" t="str">
        <f t="shared" si="6"/>
        <v/>
      </c>
      <c r="I122" s="338" t="str">
        <f>IFERROR(VLOOKUP($B122,'⑨2.目標と成果（販促）'!$B$6:$K$85,8,FALSE),"")</f>
        <v/>
      </c>
      <c r="J122" s="338" t="str">
        <f>IFERROR(VLOOKUP($B122,'⑨2.目標と成果（販促）'!$B$6:$K$85,9,FALSE),"")</f>
        <v/>
      </c>
      <c r="K122" s="933" t="str">
        <f t="shared" si="7"/>
        <v/>
      </c>
      <c r="L122" s="338" t="str">
        <f>IFERROR(VLOOKUP($B122,'⑨2.目標と成果（販促）'!$B$6:$K$85,10,FALSE),"")</f>
        <v/>
      </c>
      <c r="M122" s="338" t="str">
        <f>IFERROR(VLOOKUP($B122,'⑨2.目標と成果（販促）'!$B$6:$K$85,11,FALSE),"")</f>
        <v/>
      </c>
      <c r="N122" s="933" t="str">
        <f t="shared" si="8"/>
        <v/>
      </c>
      <c r="O122" s="921"/>
      <c r="P122" s="922"/>
      <c r="W122" s="545"/>
    </row>
    <row r="123" spans="2:23" ht="45" hidden="1" customHeight="1">
      <c r="B123" s="1090" t="s">
        <v>698</v>
      </c>
      <c r="C123" s="1088" t="str">
        <f>IFERROR(VLOOKUP($B123,'⑨2.目標と成果（販促）'!$B$6:$K$85,2,FALSE),"")</f>
        <v/>
      </c>
      <c r="D123" s="928" t="str">
        <f>IFERROR(VLOOKUP($B123,'⑨2.目標と成果（販促）'!$B$6:$K$85,3,FALSE),"")</f>
        <v/>
      </c>
      <c r="E123" s="928" t="s">
        <v>698</v>
      </c>
      <c r="F123" s="932" t="str">
        <f>IFERROR(VLOOKUP($B123,'⑨2.目標と成果（販促）'!$B$6:$K$85,6,FALSE),"")</f>
        <v/>
      </c>
      <c r="G123" s="932" t="str">
        <f>IFERROR(VLOOKUP($B123,'⑨2.目標と成果（販促）'!$B$6:$K$85,7,FALSE),"")</f>
        <v/>
      </c>
      <c r="H123" s="933" t="str">
        <f t="shared" si="6"/>
        <v/>
      </c>
      <c r="I123" s="338" t="str">
        <f>IFERROR(VLOOKUP($B123,'⑨2.目標と成果（販促）'!$B$6:$K$85,8,FALSE),"")</f>
        <v/>
      </c>
      <c r="J123" s="338" t="str">
        <f>IFERROR(VLOOKUP($B123,'⑨2.目標と成果（販促）'!$B$6:$K$85,9,FALSE),"")</f>
        <v/>
      </c>
      <c r="K123" s="933" t="str">
        <f t="shared" si="7"/>
        <v/>
      </c>
      <c r="L123" s="338" t="str">
        <f>IFERROR(VLOOKUP($B123,'⑨2.目標と成果（販促）'!$B$6:$K$85,10,FALSE),"")</f>
        <v/>
      </c>
      <c r="M123" s="338" t="str">
        <f>IFERROR(VLOOKUP($B123,'⑨2.目標と成果（販促）'!$B$6:$K$85,11,FALSE),"")</f>
        <v/>
      </c>
      <c r="N123" s="933" t="str">
        <f t="shared" si="8"/>
        <v/>
      </c>
      <c r="O123" s="921"/>
      <c r="P123" s="922"/>
      <c r="W123" s="545"/>
    </row>
    <row r="124" spans="2:23" ht="45" hidden="1" customHeight="1">
      <c r="B124" s="1090" t="s">
        <v>698</v>
      </c>
      <c r="C124" s="1088" t="str">
        <f>IFERROR(VLOOKUP($B124,'⑨2.目標と成果（販促）'!$B$6:$K$85,2,FALSE),"")</f>
        <v/>
      </c>
      <c r="D124" s="928" t="str">
        <f>IFERROR(VLOOKUP($B124,'⑨2.目標と成果（販促）'!$B$6:$K$85,3,FALSE),"")</f>
        <v/>
      </c>
      <c r="E124" s="928" t="s">
        <v>698</v>
      </c>
      <c r="F124" s="932" t="str">
        <f>IFERROR(VLOOKUP($B124,'⑨2.目標と成果（販促）'!$B$6:$K$85,6,FALSE),"")</f>
        <v/>
      </c>
      <c r="G124" s="932" t="str">
        <f>IFERROR(VLOOKUP($B124,'⑨2.目標と成果（販促）'!$B$6:$K$85,7,FALSE),"")</f>
        <v/>
      </c>
      <c r="H124" s="933" t="str">
        <f t="shared" si="6"/>
        <v/>
      </c>
      <c r="I124" s="338" t="str">
        <f>IFERROR(VLOOKUP($B124,'⑨2.目標と成果（販促）'!$B$6:$K$85,8,FALSE),"")</f>
        <v/>
      </c>
      <c r="J124" s="338" t="str">
        <f>IFERROR(VLOOKUP($B124,'⑨2.目標と成果（販促）'!$B$6:$K$85,9,FALSE),"")</f>
        <v/>
      </c>
      <c r="K124" s="933" t="str">
        <f t="shared" si="7"/>
        <v/>
      </c>
      <c r="L124" s="338" t="str">
        <f>IFERROR(VLOOKUP($B124,'⑨2.目標と成果（販促）'!$B$6:$K$85,10,FALSE),"")</f>
        <v/>
      </c>
      <c r="M124" s="338" t="str">
        <f>IFERROR(VLOOKUP($B124,'⑨2.目標と成果（販促）'!$B$6:$K$85,11,FALSE),"")</f>
        <v/>
      </c>
      <c r="N124" s="933" t="str">
        <f t="shared" si="8"/>
        <v/>
      </c>
      <c r="O124" s="921"/>
      <c r="P124" s="922"/>
      <c r="W124" s="545"/>
    </row>
    <row r="125" spans="2:23" ht="45" hidden="1" customHeight="1" thickBot="1">
      <c r="B125" s="1087" t="s">
        <v>698</v>
      </c>
      <c r="C125" s="1089" t="str">
        <f>IFERROR(VLOOKUP($B125,'⑨2.目標と成果（販促）'!$B$6:$K$85,2,FALSE),"")</f>
        <v/>
      </c>
      <c r="D125" s="934" t="str">
        <f>IFERROR(VLOOKUP($B125,'⑨2.目標と成果（販促）'!$B$6:$K$85,3,FALSE),"")</f>
        <v/>
      </c>
      <c r="E125" s="934" t="s">
        <v>698</v>
      </c>
      <c r="F125" s="935" t="str">
        <f>IFERROR(VLOOKUP($B125,'⑨2.目標と成果（販促）'!$B$6:$K$85,6,FALSE),"")</f>
        <v/>
      </c>
      <c r="G125" s="935" t="str">
        <f>IFERROR(VLOOKUP($B125,'⑨2.目標と成果（販促）'!$B$6:$K$85,7,FALSE),"")</f>
        <v/>
      </c>
      <c r="H125" s="936" t="str">
        <f t="shared" si="6"/>
        <v/>
      </c>
      <c r="I125" s="937" t="str">
        <f>IFERROR(VLOOKUP($B125,'⑨2.目標と成果（販促）'!$B$6:$K$85,8,FALSE),"")</f>
        <v/>
      </c>
      <c r="J125" s="937" t="str">
        <f>IFERROR(VLOOKUP($B125,'⑨2.目標と成果（販促）'!$B$6:$K$85,9,FALSE),"")</f>
        <v/>
      </c>
      <c r="K125" s="936" t="str">
        <f t="shared" si="7"/>
        <v/>
      </c>
      <c r="L125" s="937" t="str">
        <f>IFERROR(VLOOKUP($B125,'⑨2.目標と成果（販促）'!$B$6:$K$85,10,FALSE),"")</f>
        <v/>
      </c>
      <c r="M125" s="937" t="str">
        <f>IFERROR(VLOOKUP($B125,'⑨2.目標と成果（販促）'!$B$6:$K$85,11,FALSE),"")</f>
        <v/>
      </c>
      <c r="N125" s="936" t="str">
        <f t="shared" si="8"/>
        <v/>
      </c>
      <c r="O125" s="923"/>
      <c r="P125" s="924"/>
      <c r="W125" s="545"/>
    </row>
    <row r="126" spans="2:23" ht="45" hidden="1" customHeight="1">
      <c r="B126" s="1090" t="s">
        <v>698</v>
      </c>
      <c r="C126" s="1088" t="str">
        <f>IFERROR(VLOOKUP($B126,'⑨2.目標と成果（販促）'!$B$6:$K$85,2,FALSE),"")</f>
        <v/>
      </c>
      <c r="D126" s="928" t="str">
        <f>IFERROR(VLOOKUP($B126,'⑨2.目標と成果（販促）'!$B$6:$K$85,3,FALSE),"")</f>
        <v/>
      </c>
      <c r="E126" s="928" t="s">
        <v>698</v>
      </c>
      <c r="F126" s="929" t="str">
        <f>IFERROR(VLOOKUP($B126,'⑨2.目標と成果（販促）'!$B$6:$K$85,6,FALSE),"")</f>
        <v/>
      </c>
      <c r="G126" s="929" t="str">
        <f>IFERROR(VLOOKUP($B126,'⑨2.目標と成果（販促）'!$B$6:$K$85,7,FALSE),"")</f>
        <v/>
      </c>
      <c r="H126" s="930" t="str">
        <f t="shared" si="6"/>
        <v/>
      </c>
      <c r="I126" s="931" t="str">
        <f>IFERROR(VLOOKUP($B126,'⑨2.目標と成果（販促）'!$B$6:$K$85,8,FALSE),"")</f>
        <v/>
      </c>
      <c r="J126" s="931" t="str">
        <f>IFERROR(VLOOKUP($B126,'⑨2.目標と成果（販促）'!$B$6:$K$85,9,FALSE),"")</f>
        <v/>
      </c>
      <c r="K126" s="930" t="str">
        <f t="shared" si="7"/>
        <v/>
      </c>
      <c r="L126" s="931" t="str">
        <f>IFERROR(VLOOKUP($B126,'⑨2.目標と成果（販促）'!$B$6:$K$85,10,FALSE),"")</f>
        <v/>
      </c>
      <c r="M126" s="931" t="str">
        <f>IFERROR(VLOOKUP($B126,'⑨2.目標と成果（販促）'!$B$6:$K$85,11,FALSE),"")</f>
        <v/>
      </c>
      <c r="N126" s="930" t="str">
        <f t="shared" si="8"/>
        <v/>
      </c>
      <c r="O126" s="921"/>
      <c r="P126" s="922"/>
      <c r="W126" s="545"/>
    </row>
    <row r="127" spans="2:23" ht="45" hidden="1" customHeight="1">
      <c r="B127" s="1090" t="s">
        <v>698</v>
      </c>
      <c r="C127" s="1088" t="str">
        <f>IFERROR(VLOOKUP($B127,'⑨2.目標と成果（販促）'!$B$6:$K$85,2,FALSE),"")</f>
        <v/>
      </c>
      <c r="D127" s="928" t="str">
        <f>IFERROR(VLOOKUP($B127,'⑨2.目標と成果（販促）'!$B$6:$K$85,3,FALSE),"")</f>
        <v/>
      </c>
      <c r="E127" s="928" t="s">
        <v>698</v>
      </c>
      <c r="F127" s="932" t="str">
        <f>IFERROR(VLOOKUP($B127,'⑨2.目標と成果（販促）'!$B$6:$K$85,6,FALSE),"")</f>
        <v/>
      </c>
      <c r="G127" s="932" t="str">
        <f>IFERROR(VLOOKUP($B127,'⑨2.目標と成果（販促）'!$B$6:$K$85,7,FALSE),"")</f>
        <v/>
      </c>
      <c r="H127" s="933" t="str">
        <f t="shared" si="6"/>
        <v/>
      </c>
      <c r="I127" s="338" t="str">
        <f>IFERROR(VLOOKUP($B127,'⑨2.目標と成果（販促）'!$B$6:$K$85,8,FALSE),"")</f>
        <v/>
      </c>
      <c r="J127" s="338" t="str">
        <f>IFERROR(VLOOKUP($B127,'⑨2.目標と成果（販促）'!$B$6:$K$85,9,FALSE),"")</f>
        <v/>
      </c>
      <c r="K127" s="933" t="str">
        <f t="shared" si="7"/>
        <v/>
      </c>
      <c r="L127" s="338" t="str">
        <f>IFERROR(VLOOKUP($B127,'⑨2.目標と成果（販促）'!$B$6:$K$85,10,FALSE),"")</f>
        <v/>
      </c>
      <c r="M127" s="338" t="str">
        <f>IFERROR(VLOOKUP($B127,'⑨2.目標と成果（販促）'!$B$6:$K$85,11,FALSE),"")</f>
        <v/>
      </c>
      <c r="N127" s="933" t="str">
        <f t="shared" si="8"/>
        <v/>
      </c>
      <c r="O127" s="921"/>
      <c r="P127" s="922"/>
      <c r="W127" s="545"/>
    </row>
    <row r="128" spans="2:23" ht="45" hidden="1" customHeight="1">
      <c r="B128" s="1090" t="s">
        <v>698</v>
      </c>
      <c r="C128" s="1088" t="str">
        <f>IFERROR(VLOOKUP($B128,'⑨2.目標と成果（販促）'!$B$6:$K$85,2,FALSE),"")</f>
        <v/>
      </c>
      <c r="D128" s="928" t="str">
        <f>IFERROR(VLOOKUP($B128,'⑨2.目標と成果（販促）'!$B$6:$K$85,3,FALSE),"")</f>
        <v/>
      </c>
      <c r="E128" s="928" t="s">
        <v>698</v>
      </c>
      <c r="F128" s="932" t="str">
        <f>IFERROR(VLOOKUP($B128,'⑨2.目標と成果（販促）'!$B$6:$K$85,6,FALSE),"")</f>
        <v/>
      </c>
      <c r="G128" s="932" t="str">
        <f>IFERROR(VLOOKUP($B128,'⑨2.目標と成果（販促）'!$B$6:$K$85,7,FALSE),"")</f>
        <v/>
      </c>
      <c r="H128" s="933" t="str">
        <f t="shared" si="6"/>
        <v/>
      </c>
      <c r="I128" s="338" t="str">
        <f>IFERROR(VLOOKUP($B128,'⑨2.目標と成果（販促）'!$B$6:$K$85,8,FALSE),"")</f>
        <v/>
      </c>
      <c r="J128" s="338" t="str">
        <f>IFERROR(VLOOKUP($B128,'⑨2.目標と成果（販促）'!$B$6:$K$85,9,FALSE),"")</f>
        <v/>
      </c>
      <c r="K128" s="933" t="str">
        <f t="shared" si="7"/>
        <v/>
      </c>
      <c r="L128" s="338" t="str">
        <f>IFERROR(VLOOKUP($B128,'⑨2.目標と成果（販促）'!$B$6:$K$85,10,FALSE),"")</f>
        <v/>
      </c>
      <c r="M128" s="338" t="str">
        <f>IFERROR(VLOOKUP($B128,'⑨2.目標と成果（販促）'!$B$6:$K$85,11,FALSE),"")</f>
        <v/>
      </c>
      <c r="N128" s="933" t="str">
        <f t="shared" si="8"/>
        <v/>
      </c>
      <c r="O128" s="921"/>
      <c r="P128" s="922"/>
      <c r="W128" s="545"/>
    </row>
    <row r="129" spans="2:23" ht="45" hidden="1" customHeight="1">
      <c r="B129" s="1090" t="s">
        <v>698</v>
      </c>
      <c r="C129" s="1088" t="str">
        <f>IFERROR(VLOOKUP($B129,'⑨2.目標と成果（販促）'!$B$6:$K$85,2,FALSE),"")</f>
        <v/>
      </c>
      <c r="D129" s="928" t="str">
        <f>IFERROR(VLOOKUP($B129,'⑨2.目標と成果（販促）'!$B$6:$K$85,3,FALSE),"")</f>
        <v/>
      </c>
      <c r="E129" s="928" t="s">
        <v>698</v>
      </c>
      <c r="F129" s="932" t="str">
        <f>IFERROR(VLOOKUP($B129,'⑨2.目標と成果（販促）'!$B$6:$K$85,6,FALSE),"")</f>
        <v/>
      </c>
      <c r="G129" s="932" t="str">
        <f>IFERROR(VLOOKUP($B129,'⑨2.目標と成果（販促）'!$B$6:$K$85,7,FALSE),"")</f>
        <v/>
      </c>
      <c r="H129" s="933" t="str">
        <f t="shared" si="6"/>
        <v/>
      </c>
      <c r="I129" s="338" t="str">
        <f>IFERROR(VLOOKUP($B129,'⑨2.目標と成果（販促）'!$B$6:$K$85,8,FALSE),"")</f>
        <v/>
      </c>
      <c r="J129" s="338" t="str">
        <f>IFERROR(VLOOKUP($B129,'⑨2.目標と成果（販促）'!$B$6:$K$85,9,FALSE),"")</f>
        <v/>
      </c>
      <c r="K129" s="933" t="str">
        <f t="shared" si="7"/>
        <v/>
      </c>
      <c r="L129" s="338" t="str">
        <f>IFERROR(VLOOKUP($B129,'⑨2.目標と成果（販促）'!$B$6:$K$85,10,FALSE),"")</f>
        <v/>
      </c>
      <c r="M129" s="338" t="str">
        <f>IFERROR(VLOOKUP($B129,'⑨2.目標と成果（販促）'!$B$6:$K$85,11,FALSE),"")</f>
        <v/>
      </c>
      <c r="N129" s="933" t="str">
        <f t="shared" si="8"/>
        <v/>
      </c>
      <c r="O129" s="921"/>
      <c r="P129" s="922"/>
      <c r="W129" s="545"/>
    </row>
    <row r="130" spans="2:23" ht="45" hidden="1" customHeight="1">
      <c r="B130" s="1090" t="s">
        <v>698</v>
      </c>
      <c r="C130" s="1088" t="str">
        <f>IFERROR(VLOOKUP($B130,'⑨2.目標と成果（販促）'!$B$6:$K$85,2,FALSE),"")</f>
        <v/>
      </c>
      <c r="D130" s="928" t="str">
        <f>IFERROR(VLOOKUP($B130,'⑨2.目標と成果（販促）'!$B$6:$K$85,3,FALSE),"")</f>
        <v/>
      </c>
      <c r="E130" s="928" t="s">
        <v>698</v>
      </c>
      <c r="F130" s="932" t="str">
        <f>IFERROR(VLOOKUP($B130,'⑨2.目標と成果（販促）'!$B$6:$K$85,6,FALSE),"")</f>
        <v/>
      </c>
      <c r="G130" s="932" t="str">
        <f>IFERROR(VLOOKUP($B130,'⑨2.目標と成果（販促）'!$B$6:$K$85,7,FALSE),"")</f>
        <v/>
      </c>
      <c r="H130" s="933" t="str">
        <f t="shared" si="6"/>
        <v/>
      </c>
      <c r="I130" s="338" t="str">
        <f>IFERROR(VLOOKUP($B130,'⑨2.目標と成果（販促）'!$B$6:$K$85,8,FALSE),"")</f>
        <v/>
      </c>
      <c r="J130" s="338" t="str">
        <f>IFERROR(VLOOKUP($B130,'⑨2.目標と成果（販促）'!$B$6:$K$85,9,FALSE),"")</f>
        <v/>
      </c>
      <c r="K130" s="933" t="str">
        <f t="shared" si="7"/>
        <v/>
      </c>
      <c r="L130" s="338" t="str">
        <f>IFERROR(VLOOKUP($B130,'⑨2.目標と成果（販促）'!$B$6:$K$85,10,FALSE),"")</f>
        <v/>
      </c>
      <c r="M130" s="338" t="str">
        <f>IFERROR(VLOOKUP($B130,'⑨2.目標と成果（販促）'!$B$6:$K$85,11,FALSE),"")</f>
        <v/>
      </c>
      <c r="N130" s="933" t="str">
        <f t="shared" si="8"/>
        <v/>
      </c>
      <c r="O130" s="921"/>
      <c r="P130" s="922"/>
      <c r="W130" s="545"/>
    </row>
    <row r="131" spans="2:23" ht="45" hidden="1" customHeight="1">
      <c r="B131" s="1090" t="s">
        <v>698</v>
      </c>
      <c r="C131" s="1088" t="str">
        <f>IFERROR(VLOOKUP($B131,'⑨2.目標と成果（販促）'!$B$6:$K$85,2,FALSE),"")</f>
        <v/>
      </c>
      <c r="D131" s="928" t="str">
        <f>IFERROR(VLOOKUP($B131,'⑨2.目標と成果（販促）'!$B$6:$K$85,3,FALSE),"")</f>
        <v/>
      </c>
      <c r="E131" s="928" t="s">
        <v>698</v>
      </c>
      <c r="F131" s="932" t="str">
        <f>IFERROR(VLOOKUP($B131,'⑨2.目標と成果（販促）'!$B$6:$K$85,6,FALSE),"")</f>
        <v/>
      </c>
      <c r="G131" s="932" t="str">
        <f>IFERROR(VLOOKUP($B131,'⑨2.目標と成果（販促）'!$B$6:$K$85,7,FALSE),"")</f>
        <v/>
      </c>
      <c r="H131" s="933" t="str">
        <f t="shared" si="6"/>
        <v/>
      </c>
      <c r="I131" s="338" t="str">
        <f>IFERROR(VLOOKUP($B131,'⑨2.目標と成果（販促）'!$B$6:$K$85,8,FALSE),"")</f>
        <v/>
      </c>
      <c r="J131" s="338" t="str">
        <f>IFERROR(VLOOKUP($B131,'⑨2.目標と成果（販促）'!$B$6:$K$85,9,FALSE),"")</f>
        <v/>
      </c>
      <c r="K131" s="933" t="str">
        <f t="shared" si="7"/>
        <v/>
      </c>
      <c r="L131" s="338" t="str">
        <f>IFERROR(VLOOKUP($B131,'⑨2.目標と成果（販促）'!$B$6:$K$85,10,FALSE),"")</f>
        <v/>
      </c>
      <c r="M131" s="338" t="str">
        <f>IFERROR(VLOOKUP($B131,'⑨2.目標と成果（販促）'!$B$6:$K$85,11,FALSE),"")</f>
        <v/>
      </c>
      <c r="N131" s="933" t="str">
        <f t="shared" si="8"/>
        <v/>
      </c>
      <c r="O131" s="921"/>
      <c r="P131" s="922"/>
      <c r="W131" s="545"/>
    </row>
    <row r="132" spans="2:23" ht="45" hidden="1" customHeight="1">
      <c r="B132" s="1090" t="s">
        <v>698</v>
      </c>
      <c r="C132" s="1088" t="str">
        <f>IFERROR(VLOOKUP($B132,'⑨2.目標と成果（販促）'!$B$6:$K$85,2,FALSE),"")</f>
        <v/>
      </c>
      <c r="D132" s="928" t="str">
        <f>IFERROR(VLOOKUP($B132,'⑨2.目標と成果（販促）'!$B$6:$K$85,3,FALSE),"")</f>
        <v/>
      </c>
      <c r="E132" s="928" t="s">
        <v>698</v>
      </c>
      <c r="F132" s="932" t="str">
        <f>IFERROR(VLOOKUP($B132,'⑨2.目標と成果（販促）'!$B$6:$K$85,6,FALSE),"")</f>
        <v/>
      </c>
      <c r="G132" s="932" t="str">
        <f>IFERROR(VLOOKUP($B132,'⑨2.目標と成果（販促）'!$B$6:$K$85,7,FALSE),"")</f>
        <v/>
      </c>
      <c r="H132" s="933" t="str">
        <f t="shared" si="6"/>
        <v/>
      </c>
      <c r="I132" s="338" t="str">
        <f>IFERROR(VLOOKUP($B132,'⑨2.目標と成果（販促）'!$B$6:$K$85,8,FALSE),"")</f>
        <v/>
      </c>
      <c r="J132" s="338" t="str">
        <f>IFERROR(VLOOKUP($B132,'⑨2.目標と成果（販促）'!$B$6:$K$85,9,FALSE),"")</f>
        <v/>
      </c>
      <c r="K132" s="933" t="str">
        <f t="shared" si="7"/>
        <v/>
      </c>
      <c r="L132" s="338" t="str">
        <f>IFERROR(VLOOKUP($B132,'⑨2.目標と成果（販促）'!$B$6:$K$85,10,FALSE),"")</f>
        <v/>
      </c>
      <c r="M132" s="338" t="str">
        <f>IFERROR(VLOOKUP($B132,'⑨2.目標と成果（販促）'!$B$6:$K$85,11,FALSE),"")</f>
        <v/>
      </c>
      <c r="N132" s="933" t="str">
        <f t="shared" si="8"/>
        <v/>
      </c>
      <c r="O132" s="921"/>
      <c r="P132" s="922"/>
      <c r="W132" s="545"/>
    </row>
    <row r="133" spans="2:23" ht="45" hidden="1" customHeight="1">
      <c r="B133" s="1090" t="s">
        <v>698</v>
      </c>
      <c r="C133" s="1088" t="str">
        <f>IFERROR(VLOOKUP($B133,'⑨2.目標と成果（販促）'!$B$6:$K$85,2,FALSE),"")</f>
        <v/>
      </c>
      <c r="D133" s="928" t="str">
        <f>IFERROR(VLOOKUP($B133,'⑨2.目標と成果（販促）'!$B$6:$K$85,3,FALSE),"")</f>
        <v/>
      </c>
      <c r="E133" s="928" t="s">
        <v>698</v>
      </c>
      <c r="F133" s="932" t="str">
        <f>IFERROR(VLOOKUP($B133,'⑨2.目標と成果（販促）'!$B$6:$K$85,6,FALSE),"")</f>
        <v/>
      </c>
      <c r="G133" s="932" t="str">
        <f>IFERROR(VLOOKUP($B133,'⑨2.目標と成果（販促）'!$B$6:$K$85,7,FALSE),"")</f>
        <v/>
      </c>
      <c r="H133" s="933" t="str">
        <f t="shared" si="6"/>
        <v/>
      </c>
      <c r="I133" s="338" t="str">
        <f>IFERROR(VLOOKUP($B133,'⑨2.目標と成果（販促）'!$B$6:$K$85,8,FALSE),"")</f>
        <v/>
      </c>
      <c r="J133" s="338" t="str">
        <f>IFERROR(VLOOKUP($B133,'⑨2.目標と成果（販促）'!$B$6:$K$85,9,FALSE),"")</f>
        <v/>
      </c>
      <c r="K133" s="933" t="str">
        <f t="shared" si="7"/>
        <v/>
      </c>
      <c r="L133" s="338" t="str">
        <f>IFERROR(VLOOKUP($B133,'⑨2.目標と成果（販促）'!$B$6:$K$85,10,FALSE),"")</f>
        <v/>
      </c>
      <c r="M133" s="338" t="str">
        <f>IFERROR(VLOOKUP($B133,'⑨2.目標と成果（販促）'!$B$6:$K$85,11,FALSE),"")</f>
        <v/>
      </c>
      <c r="N133" s="933" t="str">
        <f t="shared" si="8"/>
        <v/>
      </c>
      <c r="O133" s="921"/>
      <c r="P133" s="922"/>
      <c r="W133" s="545"/>
    </row>
    <row r="134" spans="2:23" ht="45" hidden="1" customHeight="1">
      <c r="B134" s="1090" t="s">
        <v>698</v>
      </c>
      <c r="C134" s="1088" t="str">
        <f>IFERROR(VLOOKUP($B134,'⑨2.目標と成果（販促）'!$B$6:$K$85,2,FALSE),"")</f>
        <v/>
      </c>
      <c r="D134" s="928" t="str">
        <f>IFERROR(VLOOKUP($B134,'⑨2.目標と成果（販促）'!$B$6:$K$85,3,FALSE),"")</f>
        <v/>
      </c>
      <c r="E134" s="928" t="s">
        <v>698</v>
      </c>
      <c r="F134" s="932" t="str">
        <f>IFERROR(VLOOKUP($B134,'⑨2.目標と成果（販促）'!$B$6:$K$85,6,FALSE),"")</f>
        <v/>
      </c>
      <c r="G134" s="932" t="str">
        <f>IFERROR(VLOOKUP($B134,'⑨2.目標と成果（販促）'!$B$6:$K$85,7,FALSE),"")</f>
        <v/>
      </c>
      <c r="H134" s="933" t="str">
        <f t="shared" si="6"/>
        <v/>
      </c>
      <c r="I134" s="338" t="str">
        <f>IFERROR(VLOOKUP($B134,'⑨2.目標と成果（販促）'!$B$6:$K$85,8,FALSE),"")</f>
        <v/>
      </c>
      <c r="J134" s="338" t="str">
        <f>IFERROR(VLOOKUP($B134,'⑨2.目標と成果（販促）'!$B$6:$K$85,9,FALSE),"")</f>
        <v/>
      </c>
      <c r="K134" s="933" t="str">
        <f t="shared" si="7"/>
        <v/>
      </c>
      <c r="L134" s="338" t="str">
        <f>IFERROR(VLOOKUP($B134,'⑨2.目標と成果（販促）'!$B$6:$K$85,10,FALSE),"")</f>
        <v/>
      </c>
      <c r="M134" s="338" t="str">
        <f>IFERROR(VLOOKUP($B134,'⑨2.目標と成果（販促）'!$B$6:$K$85,11,FALSE),"")</f>
        <v/>
      </c>
      <c r="N134" s="933" t="str">
        <f t="shared" si="8"/>
        <v/>
      </c>
      <c r="O134" s="921"/>
      <c r="P134" s="922"/>
      <c r="W134" s="545"/>
    </row>
    <row r="135" spans="2:23" ht="45" hidden="1" customHeight="1" thickBot="1">
      <c r="B135" s="1087" t="s">
        <v>698</v>
      </c>
      <c r="C135" s="1089" t="str">
        <f>IFERROR(VLOOKUP($B135,'⑨2.目標と成果（販促）'!$B$6:$K$85,2,FALSE),"")</f>
        <v/>
      </c>
      <c r="D135" s="934" t="str">
        <f>IFERROR(VLOOKUP($B135,'⑨2.目標と成果（販促）'!$B$6:$K$85,3,FALSE),"")</f>
        <v/>
      </c>
      <c r="E135" s="934" t="s">
        <v>698</v>
      </c>
      <c r="F135" s="935" t="str">
        <f>IFERROR(VLOOKUP($B135,'⑨2.目標と成果（販促）'!$B$6:$K$85,6,FALSE),"")</f>
        <v/>
      </c>
      <c r="G135" s="935" t="str">
        <f>IFERROR(VLOOKUP($B135,'⑨2.目標と成果（販促）'!$B$6:$K$85,7,FALSE),"")</f>
        <v/>
      </c>
      <c r="H135" s="936" t="str">
        <f t="shared" ref="H135:H198" si="9">IF(G135="","",G135/F135)</f>
        <v/>
      </c>
      <c r="I135" s="937" t="str">
        <f>IFERROR(VLOOKUP($B135,'⑨2.目標と成果（販促）'!$B$6:$K$85,8,FALSE),"")</f>
        <v/>
      </c>
      <c r="J135" s="937" t="str">
        <f>IFERROR(VLOOKUP($B135,'⑨2.目標と成果（販促）'!$B$6:$K$85,9,FALSE),"")</f>
        <v/>
      </c>
      <c r="K135" s="936" t="str">
        <f t="shared" ref="K135:K198" si="10">IF(J135="","",J135/I135)</f>
        <v/>
      </c>
      <c r="L135" s="937" t="str">
        <f>IFERROR(VLOOKUP($B135,'⑨2.目標と成果（販促）'!$B$6:$K$85,10,FALSE),"")</f>
        <v/>
      </c>
      <c r="M135" s="937" t="str">
        <f>IFERROR(VLOOKUP($B135,'⑨2.目標と成果（販促）'!$B$6:$K$85,11,FALSE),"")</f>
        <v/>
      </c>
      <c r="N135" s="936" t="str">
        <f t="shared" ref="N135:N198" si="11">IF(M135="","",M135/L135)</f>
        <v/>
      </c>
      <c r="O135" s="923"/>
      <c r="P135" s="924"/>
      <c r="W135" s="545"/>
    </row>
    <row r="136" spans="2:23" ht="45" hidden="1" customHeight="1">
      <c r="B136" s="1090" t="s">
        <v>698</v>
      </c>
      <c r="C136" s="1091" t="str">
        <f>IFERROR(VLOOKUP($B136,'⑨2.目標と成果（販促）'!$B$6:$K$85,2,FALSE),"")</f>
        <v/>
      </c>
      <c r="D136" s="938" t="str">
        <f>IFERROR(VLOOKUP($B136,'⑨2.目標と成果（販促）'!$B$6:$K$85,3,FALSE),"")</f>
        <v/>
      </c>
      <c r="E136" s="938" t="s">
        <v>698</v>
      </c>
      <c r="F136" s="929" t="str">
        <f>IFERROR(VLOOKUP($B136,'⑨2.目標と成果（販促）'!$B$6:$K$85,6,FALSE),"")</f>
        <v/>
      </c>
      <c r="G136" s="929" t="str">
        <f>IFERROR(VLOOKUP($B136,'⑨2.目標と成果（販促）'!$B$6:$K$85,7,FALSE),"")</f>
        <v/>
      </c>
      <c r="H136" s="930" t="str">
        <f t="shared" si="9"/>
        <v/>
      </c>
      <c r="I136" s="931" t="str">
        <f>IFERROR(VLOOKUP($B136,'⑨2.目標と成果（販促）'!$B$6:$K$85,8,FALSE),"")</f>
        <v/>
      </c>
      <c r="J136" s="931" t="str">
        <f>IFERROR(VLOOKUP($B136,'⑨2.目標と成果（販促）'!$B$6:$K$85,9,FALSE),"")</f>
        <v/>
      </c>
      <c r="K136" s="930" t="str">
        <f t="shared" si="10"/>
        <v/>
      </c>
      <c r="L136" s="931" t="str">
        <f>IFERROR(VLOOKUP($B136,'⑨2.目標と成果（販促）'!$B$6:$K$85,10,FALSE),"")</f>
        <v/>
      </c>
      <c r="M136" s="931" t="str">
        <f>IFERROR(VLOOKUP($B136,'⑨2.目標と成果（販促）'!$B$6:$K$85,11,FALSE),"")</f>
        <v/>
      </c>
      <c r="N136" s="930" t="str">
        <f t="shared" si="11"/>
        <v/>
      </c>
      <c r="O136" s="921"/>
      <c r="P136" s="922"/>
      <c r="W136" s="545"/>
    </row>
    <row r="137" spans="2:23" ht="45" hidden="1" customHeight="1">
      <c r="B137" s="1090" t="s">
        <v>698</v>
      </c>
      <c r="C137" s="1088" t="str">
        <f>IFERROR(VLOOKUP($B137,'⑨2.目標と成果（販促）'!$B$6:$K$85,2,FALSE),"")</f>
        <v/>
      </c>
      <c r="D137" s="928" t="str">
        <f>IFERROR(VLOOKUP($B137,'⑨2.目標と成果（販促）'!$B$6:$K$85,3,FALSE),"")</f>
        <v/>
      </c>
      <c r="E137" s="928" t="s">
        <v>698</v>
      </c>
      <c r="F137" s="932" t="str">
        <f>IFERROR(VLOOKUP($B137,'⑨2.目標と成果（販促）'!$B$6:$K$85,6,FALSE),"")</f>
        <v/>
      </c>
      <c r="G137" s="932" t="str">
        <f>IFERROR(VLOOKUP($B137,'⑨2.目標と成果（販促）'!$B$6:$K$85,7,FALSE),"")</f>
        <v/>
      </c>
      <c r="H137" s="933" t="str">
        <f t="shared" si="9"/>
        <v/>
      </c>
      <c r="I137" s="338" t="str">
        <f>IFERROR(VLOOKUP($B137,'⑨2.目標と成果（販促）'!$B$6:$K$85,8,FALSE),"")</f>
        <v/>
      </c>
      <c r="J137" s="338" t="str">
        <f>IFERROR(VLOOKUP($B137,'⑨2.目標と成果（販促）'!$B$6:$K$85,9,FALSE),"")</f>
        <v/>
      </c>
      <c r="K137" s="933" t="str">
        <f t="shared" si="10"/>
        <v/>
      </c>
      <c r="L137" s="338" t="str">
        <f>IFERROR(VLOOKUP($B137,'⑨2.目標と成果（販促）'!$B$6:$K$85,10,FALSE),"")</f>
        <v/>
      </c>
      <c r="M137" s="338" t="str">
        <f>IFERROR(VLOOKUP($B137,'⑨2.目標と成果（販促）'!$B$6:$K$85,11,FALSE),"")</f>
        <v/>
      </c>
      <c r="N137" s="933" t="str">
        <f t="shared" si="11"/>
        <v/>
      </c>
      <c r="O137" s="921"/>
      <c r="P137" s="922"/>
      <c r="W137" s="545"/>
    </row>
    <row r="138" spans="2:23" ht="45" hidden="1" customHeight="1">
      <c r="B138" s="1090" t="s">
        <v>698</v>
      </c>
      <c r="C138" s="1088" t="str">
        <f>IFERROR(VLOOKUP($B138,'⑨2.目標と成果（販促）'!$B$6:$K$85,2,FALSE),"")</f>
        <v/>
      </c>
      <c r="D138" s="928" t="str">
        <f>IFERROR(VLOOKUP($B138,'⑨2.目標と成果（販促）'!$B$6:$K$85,3,FALSE),"")</f>
        <v/>
      </c>
      <c r="E138" s="928" t="s">
        <v>698</v>
      </c>
      <c r="F138" s="932" t="str">
        <f>IFERROR(VLOOKUP($B138,'⑨2.目標と成果（販促）'!$B$6:$K$85,6,FALSE),"")</f>
        <v/>
      </c>
      <c r="G138" s="932" t="str">
        <f>IFERROR(VLOOKUP($B138,'⑨2.目標と成果（販促）'!$B$6:$K$85,7,FALSE),"")</f>
        <v/>
      </c>
      <c r="H138" s="933" t="str">
        <f t="shared" si="9"/>
        <v/>
      </c>
      <c r="I138" s="338" t="str">
        <f>IFERROR(VLOOKUP($B138,'⑨2.目標と成果（販促）'!$B$6:$K$85,8,FALSE),"")</f>
        <v/>
      </c>
      <c r="J138" s="338" t="str">
        <f>IFERROR(VLOOKUP($B138,'⑨2.目標と成果（販促）'!$B$6:$K$85,9,FALSE),"")</f>
        <v/>
      </c>
      <c r="K138" s="933" t="str">
        <f t="shared" si="10"/>
        <v/>
      </c>
      <c r="L138" s="338" t="str">
        <f>IFERROR(VLOOKUP($B138,'⑨2.目標と成果（販促）'!$B$6:$K$85,10,FALSE),"")</f>
        <v/>
      </c>
      <c r="M138" s="338" t="str">
        <f>IFERROR(VLOOKUP($B138,'⑨2.目標と成果（販促）'!$B$6:$K$85,11,FALSE),"")</f>
        <v/>
      </c>
      <c r="N138" s="933" t="str">
        <f t="shared" si="11"/>
        <v/>
      </c>
      <c r="O138" s="921"/>
      <c r="P138" s="922"/>
      <c r="W138" s="545"/>
    </row>
    <row r="139" spans="2:23" ht="45" hidden="1" customHeight="1">
      <c r="B139" s="1090" t="s">
        <v>698</v>
      </c>
      <c r="C139" s="1088" t="str">
        <f>IFERROR(VLOOKUP($B139,'⑨2.目標と成果（販促）'!$B$6:$K$85,2,FALSE),"")</f>
        <v/>
      </c>
      <c r="D139" s="928" t="str">
        <f>IFERROR(VLOOKUP($B139,'⑨2.目標と成果（販促）'!$B$6:$K$85,3,FALSE),"")</f>
        <v/>
      </c>
      <c r="E139" s="928" t="s">
        <v>698</v>
      </c>
      <c r="F139" s="932" t="str">
        <f>IFERROR(VLOOKUP($B139,'⑨2.目標と成果（販促）'!$B$6:$K$85,6,FALSE),"")</f>
        <v/>
      </c>
      <c r="G139" s="932" t="str">
        <f>IFERROR(VLOOKUP($B139,'⑨2.目標と成果（販促）'!$B$6:$K$85,7,FALSE),"")</f>
        <v/>
      </c>
      <c r="H139" s="933" t="str">
        <f t="shared" si="9"/>
        <v/>
      </c>
      <c r="I139" s="338" t="str">
        <f>IFERROR(VLOOKUP($B139,'⑨2.目標と成果（販促）'!$B$6:$K$85,8,FALSE),"")</f>
        <v/>
      </c>
      <c r="J139" s="338" t="str">
        <f>IFERROR(VLOOKUP($B139,'⑨2.目標と成果（販促）'!$B$6:$K$85,9,FALSE),"")</f>
        <v/>
      </c>
      <c r="K139" s="933" t="str">
        <f t="shared" si="10"/>
        <v/>
      </c>
      <c r="L139" s="338" t="str">
        <f>IFERROR(VLOOKUP($B139,'⑨2.目標と成果（販促）'!$B$6:$K$85,10,FALSE),"")</f>
        <v/>
      </c>
      <c r="M139" s="338" t="str">
        <f>IFERROR(VLOOKUP($B139,'⑨2.目標と成果（販促）'!$B$6:$K$85,11,FALSE),"")</f>
        <v/>
      </c>
      <c r="N139" s="933" t="str">
        <f t="shared" si="11"/>
        <v/>
      </c>
      <c r="O139" s="921"/>
      <c r="P139" s="922"/>
      <c r="W139" s="545"/>
    </row>
    <row r="140" spans="2:23" ht="45" hidden="1" customHeight="1">
      <c r="B140" s="1090" t="s">
        <v>698</v>
      </c>
      <c r="C140" s="1088" t="str">
        <f>IFERROR(VLOOKUP($B140,'⑨2.目標と成果（販促）'!$B$6:$K$85,2,FALSE),"")</f>
        <v/>
      </c>
      <c r="D140" s="928" t="str">
        <f>IFERROR(VLOOKUP($B140,'⑨2.目標と成果（販促）'!$B$6:$K$85,3,FALSE),"")</f>
        <v/>
      </c>
      <c r="E140" s="928" t="s">
        <v>698</v>
      </c>
      <c r="F140" s="932" t="str">
        <f>IFERROR(VLOOKUP($B140,'⑨2.目標と成果（販促）'!$B$6:$K$85,6,FALSE),"")</f>
        <v/>
      </c>
      <c r="G140" s="932" t="str">
        <f>IFERROR(VLOOKUP($B140,'⑨2.目標と成果（販促）'!$B$6:$K$85,7,FALSE),"")</f>
        <v/>
      </c>
      <c r="H140" s="933" t="str">
        <f t="shared" si="9"/>
        <v/>
      </c>
      <c r="I140" s="338" t="str">
        <f>IFERROR(VLOOKUP($B140,'⑨2.目標と成果（販促）'!$B$6:$K$85,8,FALSE),"")</f>
        <v/>
      </c>
      <c r="J140" s="338" t="str">
        <f>IFERROR(VLOOKUP($B140,'⑨2.目標と成果（販促）'!$B$6:$K$85,9,FALSE),"")</f>
        <v/>
      </c>
      <c r="K140" s="933" t="str">
        <f t="shared" si="10"/>
        <v/>
      </c>
      <c r="L140" s="338" t="str">
        <f>IFERROR(VLOOKUP($B140,'⑨2.目標と成果（販促）'!$B$6:$K$85,10,FALSE),"")</f>
        <v/>
      </c>
      <c r="M140" s="338" t="str">
        <f>IFERROR(VLOOKUP($B140,'⑨2.目標と成果（販促）'!$B$6:$K$85,11,FALSE),"")</f>
        <v/>
      </c>
      <c r="N140" s="933" t="str">
        <f t="shared" si="11"/>
        <v/>
      </c>
      <c r="O140" s="921"/>
      <c r="P140" s="922"/>
      <c r="W140" s="545"/>
    </row>
    <row r="141" spans="2:23" ht="45" hidden="1" customHeight="1">
      <c r="B141" s="1090" t="s">
        <v>698</v>
      </c>
      <c r="C141" s="1088" t="str">
        <f>IFERROR(VLOOKUP($B141,'⑨2.目標と成果（販促）'!$B$6:$K$85,2,FALSE),"")</f>
        <v/>
      </c>
      <c r="D141" s="928" t="str">
        <f>IFERROR(VLOOKUP($B141,'⑨2.目標と成果（販促）'!$B$6:$K$85,3,FALSE),"")</f>
        <v/>
      </c>
      <c r="E141" s="928" t="s">
        <v>698</v>
      </c>
      <c r="F141" s="932" t="str">
        <f>IFERROR(VLOOKUP($B141,'⑨2.目標と成果（販促）'!$B$6:$K$85,6,FALSE),"")</f>
        <v/>
      </c>
      <c r="G141" s="932" t="str">
        <f>IFERROR(VLOOKUP($B141,'⑨2.目標と成果（販促）'!$B$6:$K$85,7,FALSE),"")</f>
        <v/>
      </c>
      <c r="H141" s="933" t="str">
        <f t="shared" si="9"/>
        <v/>
      </c>
      <c r="I141" s="338" t="str">
        <f>IFERROR(VLOOKUP($B141,'⑨2.目標と成果（販促）'!$B$6:$K$85,8,FALSE),"")</f>
        <v/>
      </c>
      <c r="J141" s="338" t="str">
        <f>IFERROR(VLOOKUP($B141,'⑨2.目標と成果（販促）'!$B$6:$K$85,9,FALSE),"")</f>
        <v/>
      </c>
      <c r="K141" s="933" t="str">
        <f t="shared" si="10"/>
        <v/>
      </c>
      <c r="L141" s="338" t="str">
        <f>IFERROR(VLOOKUP($B141,'⑨2.目標と成果（販促）'!$B$6:$K$85,10,FALSE),"")</f>
        <v/>
      </c>
      <c r="M141" s="338" t="str">
        <f>IFERROR(VLOOKUP($B141,'⑨2.目標と成果（販促）'!$B$6:$K$85,11,FALSE),"")</f>
        <v/>
      </c>
      <c r="N141" s="933" t="str">
        <f t="shared" si="11"/>
        <v/>
      </c>
      <c r="O141" s="921"/>
      <c r="P141" s="922"/>
      <c r="W141" s="545"/>
    </row>
    <row r="142" spans="2:23" ht="45" hidden="1" customHeight="1">
      <c r="B142" s="1090" t="s">
        <v>698</v>
      </c>
      <c r="C142" s="1088" t="str">
        <f>IFERROR(VLOOKUP($B142,'⑨2.目標と成果（販促）'!$B$6:$K$85,2,FALSE),"")</f>
        <v/>
      </c>
      <c r="D142" s="928" t="str">
        <f>IFERROR(VLOOKUP($B142,'⑨2.目標と成果（販促）'!$B$6:$K$85,3,FALSE),"")</f>
        <v/>
      </c>
      <c r="E142" s="928" t="s">
        <v>698</v>
      </c>
      <c r="F142" s="932" t="str">
        <f>IFERROR(VLOOKUP($B142,'⑨2.目標と成果（販促）'!$B$6:$K$85,6,FALSE),"")</f>
        <v/>
      </c>
      <c r="G142" s="932" t="str">
        <f>IFERROR(VLOOKUP($B142,'⑨2.目標と成果（販促）'!$B$6:$K$85,7,FALSE),"")</f>
        <v/>
      </c>
      <c r="H142" s="933" t="str">
        <f t="shared" si="9"/>
        <v/>
      </c>
      <c r="I142" s="338" t="str">
        <f>IFERROR(VLOOKUP($B142,'⑨2.目標と成果（販促）'!$B$6:$K$85,8,FALSE),"")</f>
        <v/>
      </c>
      <c r="J142" s="338" t="str">
        <f>IFERROR(VLOOKUP($B142,'⑨2.目標と成果（販促）'!$B$6:$K$85,9,FALSE),"")</f>
        <v/>
      </c>
      <c r="K142" s="933" t="str">
        <f t="shared" si="10"/>
        <v/>
      </c>
      <c r="L142" s="338" t="str">
        <f>IFERROR(VLOOKUP($B142,'⑨2.目標と成果（販促）'!$B$6:$K$85,10,FALSE),"")</f>
        <v/>
      </c>
      <c r="M142" s="338" t="str">
        <f>IFERROR(VLOOKUP($B142,'⑨2.目標と成果（販促）'!$B$6:$K$85,11,FALSE),"")</f>
        <v/>
      </c>
      <c r="N142" s="933" t="str">
        <f t="shared" si="11"/>
        <v/>
      </c>
      <c r="O142" s="921"/>
      <c r="P142" s="922"/>
      <c r="W142" s="545"/>
    </row>
    <row r="143" spans="2:23" ht="45" hidden="1" customHeight="1">
      <c r="B143" s="1090" t="s">
        <v>698</v>
      </c>
      <c r="C143" s="1088" t="str">
        <f>IFERROR(VLOOKUP($B143,'⑨2.目標と成果（販促）'!$B$6:$K$85,2,FALSE),"")</f>
        <v/>
      </c>
      <c r="D143" s="928" t="str">
        <f>IFERROR(VLOOKUP($B143,'⑨2.目標と成果（販促）'!$B$6:$K$85,3,FALSE),"")</f>
        <v/>
      </c>
      <c r="E143" s="928" t="s">
        <v>698</v>
      </c>
      <c r="F143" s="932" t="str">
        <f>IFERROR(VLOOKUP($B143,'⑨2.目標と成果（販促）'!$B$6:$K$85,6,FALSE),"")</f>
        <v/>
      </c>
      <c r="G143" s="932" t="str">
        <f>IFERROR(VLOOKUP($B143,'⑨2.目標と成果（販促）'!$B$6:$K$85,7,FALSE),"")</f>
        <v/>
      </c>
      <c r="H143" s="933" t="str">
        <f t="shared" si="9"/>
        <v/>
      </c>
      <c r="I143" s="338" t="str">
        <f>IFERROR(VLOOKUP($B143,'⑨2.目標と成果（販促）'!$B$6:$K$85,8,FALSE),"")</f>
        <v/>
      </c>
      <c r="J143" s="338" t="str">
        <f>IFERROR(VLOOKUP($B143,'⑨2.目標と成果（販促）'!$B$6:$K$85,9,FALSE),"")</f>
        <v/>
      </c>
      <c r="K143" s="933" t="str">
        <f t="shared" si="10"/>
        <v/>
      </c>
      <c r="L143" s="338" t="str">
        <f>IFERROR(VLOOKUP($B143,'⑨2.目標と成果（販促）'!$B$6:$K$85,10,FALSE),"")</f>
        <v/>
      </c>
      <c r="M143" s="338" t="str">
        <f>IFERROR(VLOOKUP($B143,'⑨2.目標と成果（販促）'!$B$6:$K$85,11,FALSE),"")</f>
        <v/>
      </c>
      <c r="N143" s="933" t="str">
        <f t="shared" si="11"/>
        <v/>
      </c>
      <c r="O143" s="921"/>
      <c r="P143" s="922"/>
      <c r="W143" s="545"/>
    </row>
    <row r="144" spans="2:23" ht="45" hidden="1" customHeight="1">
      <c r="B144" s="1090" t="s">
        <v>698</v>
      </c>
      <c r="C144" s="1088" t="str">
        <f>IFERROR(VLOOKUP($B144,'⑨2.目標と成果（販促）'!$B$6:$K$85,2,FALSE),"")</f>
        <v/>
      </c>
      <c r="D144" s="928" t="str">
        <f>IFERROR(VLOOKUP($B144,'⑨2.目標と成果（販促）'!$B$6:$K$85,3,FALSE),"")</f>
        <v/>
      </c>
      <c r="E144" s="928" t="s">
        <v>698</v>
      </c>
      <c r="F144" s="932" t="str">
        <f>IFERROR(VLOOKUP($B144,'⑨2.目標と成果（販促）'!$B$6:$K$85,6,FALSE),"")</f>
        <v/>
      </c>
      <c r="G144" s="932" t="str">
        <f>IFERROR(VLOOKUP($B144,'⑨2.目標と成果（販促）'!$B$6:$K$85,7,FALSE),"")</f>
        <v/>
      </c>
      <c r="H144" s="933" t="str">
        <f t="shared" si="9"/>
        <v/>
      </c>
      <c r="I144" s="338" t="str">
        <f>IFERROR(VLOOKUP($B144,'⑨2.目標と成果（販促）'!$B$6:$K$85,8,FALSE),"")</f>
        <v/>
      </c>
      <c r="J144" s="338" t="str">
        <f>IFERROR(VLOOKUP($B144,'⑨2.目標と成果（販促）'!$B$6:$K$85,9,FALSE),"")</f>
        <v/>
      </c>
      <c r="K144" s="933" t="str">
        <f t="shared" si="10"/>
        <v/>
      </c>
      <c r="L144" s="338" t="str">
        <f>IFERROR(VLOOKUP($B144,'⑨2.目標と成果（販促）'!$B$6:$K$85,10,FALSE),"")</f>
        <v/>
      </c>
      <c r="M144" s="338" t="str">
        <f>IFERROR(VLOOKUP($B144,'⑨2.目標と成果（販促）'!$B$6:$K$85,11,FALSE),"")</f>
        <v/>
      </c>
      <c r="N144" s="933" t="str">
        <f t="shared" si="11"/>
        <v/>
      </c>
      <c r="O144" s="921"/>
      <c r="P144" s="922"/>
      <c r="W144" s="545"/>
    </row>
    <row r="145" spans="2:23" ht="45" hidden="1" customHeight="1" thickBot="1">
      <c r="B145" s="1087" t="s">
        <v>698</v>
      </c>
      <c r="C145" s="1089" t="str">
        <f>IFERROR(VLOOKUP($B145,'⑨2.目標と成果（販促）'!$B$6:$K$85,2,FALSE),"")</f>
        <v/>
      </c>
      <c r="D145" s="934" t="str">
        <f>IFERROR(VLOOKUP($B145,'⑨2.目標と成果（販促）'!$B$6:$K$85,3,FALSE),"")</f>
        <v/>
      </c>
      <c r="E145" s="934" t="s">
        <v>698</v>
      </c>
      <c r="F145" s="935" t="str">
        <f>IFERROR(VLOOKUP($B145,'⑨2.目標と成果（販促）'!$B$6:$K$85,6,FALSE),"")</f>
        <v/>
      </c>
      <c r="G145" s="935" t="str">
        <f>IFERROR(VLOOKUP($B145,'⑨2.目標と成果（販促）'!$B$6:$K$85,7,FALSE),"")</f>
        <v/>
      </c>
      <c r="H145" s="936" t="str">
        <f t="shared" si="9"/>
        <v/>
      </c>
      <c r="I145" s="937" t="str">
        <f>IFERROR(VLOOKUP($B145,'⑨2.目標と成果（販促）'!$B$6:$K$85,8,FALSE),"")</f>
        <v/>
      </c>
      <c r="J145" s="937" t="str">
        <f>IFERROR(VLOOKUP($B145,'⑨2.目標と成果（販促）'!$B$6:$K$85,9,FALSE),"")</f>
        <v/>
      </c>
      <c r="K145" s="936" t="str">
        <f t="shared" si="10"/>
        <v/>
      </c>
      <c r="L145" s="937" t="str">
        <f>IFERROR(VLOOKUP($B145,'⑨2.目標と成果（販促）'!$B$6:$K$85,10,FALSE),"")</f>
        <v/>
      </c>
      <c r="M145" s="937" t="str">
        <f>IFERROR(VLOOKUP($B145,'⑨2.目標と成果（販促）'!$B$6:$K$85,11,FALSE),"")</f>
        <v/>
      </c>
      <c r="N145" s="936" t="str">
        <f t="shared" si="11"/>
        <v/>
      </c>
      <c r="O145" s="923"/>
      <c r="P145" s="924"/>
      <c r="W145" s="545"/>
    </row>
    <row r="146" spans="2:23" ht="45" hidden="1" customHeight="1">
      <c r="B146" s="1090" t="s">
        <v>698</v>
      </c>
      <c r="C146" s="1088" t="str">
        <f>IFERROR(VLOOKUP($B146,'⑨2.目標と成果（販促）'!$B$6:$K$85,2,FALSE),"")</f>
        <v/>
      </c>
      <c r="D146" s="928" t="str">
        <f>IFERROR(VLOOKUP($B146,'⑨2.目標と成果（販促）'!$B$6:$K$85,3,FALSE),"")</f>
        <v/>
      </c>
      <c r="E146" s="928" t="s">
        <v>698</v>
      </c>
      <c r="F146" s="929" t="str">
        <f>IFERROR(VLOOKUP($B146,'⑨2.目標と成果（販促）'!$B$6:$K$85,6,FALSE),"")</f>
        <v/>
      </c>
      <c r="G146" s="929" t="str">
        <f>IFERROR(VLOOKUP($B146,'⑨2.目標と成果（販促）'!$B$6:$K$85,7,FALSE),"")</f>
        <v/>
      </c>
      <c r="H146" s="930" t="str">
        <f t="shared" si="9"/>
        <v/>
      </c>
      <c r="I146" s="931" t="str">
        <f>IFERROR(VLOOKUP($B146,'⑨2.目標と成果（販促）'!$B$6:$K$85,8,FALSE),"")</f>
        <v/>
      </c>
      <c r="J146" s="931" t="str">
        <f>IFERROR(VLOOKUP($B146,'⑨2.目標と成果（販促）'!$B$6:$K$85,9,FALSE),"")</f>
        <v/>
      </c>
      <c r="K146" s="930" t="str">
        <f t="shared" si="10"/>
        <v/>
      </c>
      <c r="L146" s="931" t="str">
        <f>IFERROR(VLOOKUP($B146,'⑨2.目標と成果（販促）'!$B$6:$K$85,10,FALSE),"")</f>
        <v/>
      </c>
      <c r="M146" s="931" t="str">
        <f>IFERROR(VLOOKUP($B146,'⑨2.目標と成果（販促）'!$B$6:$K$85,11,FALSE),"")</f>
        <v/>
      </c>
      <c r="N146" s="930" t="str">
        <f t="shared" si="11"/>
        <v/>
      </c>
      <c r="O146" s="921"/>
      <c r="P146" s="922"/>
      <c r="W146" s="545"/>
    </row>
    <row r="147" spans="2:23" ht="45" hidden="1" customHeight="1">
      <c r="B147" s="1090" t="s">
        <v>698</v>
      </c>
      <c r="C147" s="1088" t="str">
        <f>IFERROR(VLOOKUP($B147,'⑨2.目標と成果（販促）'!$B$6:$K$85,2,FALSE),"")</f>
        <v/>
      </c>
      <c r="D147" s="928" t="str">
        <f>IFERROR(VLOOKUP($B147,'⑨2.目標と成果（販促）'!$B$6:$K$85,3,FALSE),"")</f>
        <v/>
      </c>
      <c r="E147" s="928" t="s">
        <v>698</v>
      </c>
      <c r="F147" s="932" t="str">
        <f>IFERROR(VLOOKUP($B147,'⑨2.目標と成果（販促）'!$B$6:$K$85,6,FALSE),"")</f>
        <v/>
      </c>
      <c r="G147" s="932" t="str">
        <f>IFERROR(VLOOKUP($B147,'⑨2.目標と成果（販促）'!$B$6:$K$85,7,FALSE),"")</f>
        <v/>
      </c>
      <c r="H147" s="933" t="str">
        <f t="shared" si="9"/>
        <v/>
      </c>
      <c r="I147" s="338" t="str">
        <f>IFERROR(VLOOKUP($B147,'⑨2.目標と成果（販促）'!$B$6:$K$85,8,FALSE),"")</f>
        <v/>
      </c>
      <c r="J147" s="338" t="str">
        <f>IFERROR(VLOOKUP($B147,'⑨2.目標と成果（販促）'!$B$6:$K$85,9,FALSE),"")</f>
        <v/>
      </c>
      <c r="K147" s="933" t="str">
        <f t="shared" si="10"/>
        <v/>
      </c>
      <c r="L147" s="338" t="str">
        <f>IFERROR(VLOOKUP($B147,'⑨2.目標と成果（販促）'!$B$6:$K$85,10,FALSE),"")</f>
        <v/>
      </c>
      <c r="M147" s="338" t="str">
        <f>IFERROR(VLOOKUP($B147,'⑨2.目標と成果（販促）'!$B$6:$K$85,11,FALSE),"")</f>
        <v/>
      </c>
      <c r="N147" s="933" t="str">
        <f t="shared" si="11"/>
        <v/>
      </c>
      <c r="O147" s="921"/>
      <c r="P147" s="922"/>
      <c r="W147" s="545"/>
    </row>
    <row r="148" spans="2:23" ht="45" hidden="1" customHeight="1">
      <c r="B148" s="1090" t="s">
        <v>698</v>
      </c>
      <c r="C148" s="1088" t="str">
        <f>IFERROR(VLOOKUP($B148,'⑨2.目標と成果（販促）'!$B$6:$K$85,2,FALSE),"")</f>
        <v/>
      </c>
      <c r="D148" s="928" t="str">
        <f>IFERROR(VLOOKUP($B148,'⑨2.目標と成果（販促）'!$B$6:$K$85,3,FALSE),"")</f>
        <v/>
      </c>
      <c r="E148" s="928" t="s">
        <v>698</v>
      </c>
      <c r="F148" s="932" t="str">
        <f>IFERROR(VLOOKUP($B148,'⑨2.目標と成果（販促）'!$B$6:$K$85,6,FALSE),"")</f>
        <v/>
      </c>
      <c r="G148" s="932" t="str">
        <f>IFERROR(VLOOKUP($B148,'⑨2.目標と成果（販促）'!$B$6:$K$85,7,FALSE),"")</f>
        <v/>
      </c>
      <c r="H148" s="933" t="str">
        <f t="shared" si="9"/>
        <v/>
      </c>
      <c r="I148" s="338" t="str">
        <f>IFERROR(VLOOKUP($B148,'⑨2.目標と成果（販促）'!$B$6:$K$85,8,FALSE),"")</f>
        <v/>
      </c>
      <c r="J148" s="338" t="str">
        <f>IFERROR(VLOOKUP($B148,'⑨2.目標と成果（販促）'!$B$6:$K$85,9,FALSE),"")</f>
        <v/>
      </c>
      <c r="K148" s="933" t="str">
        <f t="shared" si="10"/>
        <v/>
      </c>
      <c r="L148" s="338" t="str">
        <f>IFERROR(VLOOKUP($B148,'⑨2.目標と成果（販促）'!$B$6:$K$85,10,FALSE),"")</f>
        <v/>
      </c>
      <c r="M148" s="338" t="str">
        <f>IFERROR(VLOOKUP($B148,'⑨2.目標と成果（販促）'!$B$6:$K$85,11,FALSE),"")</f>
        <v/>
      </c>
      <c r="N148" s="933" t="str">
        <f t="shared" si="11"/>
        <v/>
      </c>
      <c r="O148" s="921"/>
      <c r="P148" s="922"/>
      <c r="W148" s="545"/>
    </row>
    <row r="149" spans="2:23" ht="45" hidden="1" customHeight="1">
      <c r="B149" s="1090" t="s">
        <v>698</v>
      </c>
      <c r="C149" s="1088" t="str">
        <f>IFERROR(VLOOKUP($B149,'⑨2.目標と成果（販促）'!$B$6:$K$85,2,FALSE),"")</f>
        <v/>
      </c>
      <c r="D149" s="928" t="str">
        <f>IFERROR(VLOOKUP($B149,'⑨2.目標と成果（販促）'!$B$6:$K$85,3,FALSE),"")</f>
        <v/>
      </c>
      <c r="E149" s="928" t="s">
        <v>698</v>
      </c>
      <c r="F149" s="932" t="str">
        <f>IFERROR(VLOOKUP($B149,'⑨2.目標と成果（販促）'!$B$6:$K$85,6,FALSE),"")</f>
        <v/>
      </c>
      <c r="G149" s="932" t="str">
        <f>IFERROR(VLOOKUP($B149,'⑨2.目標と成果（販促）'!$B$6:$K$85,7,FALSE),"")</f>
        <v/>
      </c>
      <c r="H149" s="933" t="str">
        <f t="shared" si="9"/>
        <v/>
      </c>
      <c r="I149" s="338" t="str">
        <f>IFERROR(VLOOKUP($B149,'⑨2.目標と成果（販促）'!$B$6:$K$85,8,FALSE),"")</f>
        <v/>
      </c>
      <c r="J149" s="338" t="str">
        <f>IFERROR(VLOOKUP($B149,'⑨2.目標と成果（販促）'!$B$6:$K$85,9,FALSE),"")</f>
        <v/>
      </c>
      <c r="K149" s="933" t="str">
        <f t="shared" si="10"/>
        <v/>
      </c>
      <c r="L149" s="338" t="str">
        <f>IFERROR(VLOOKUP($B149,'⑨2.目標と成果（販促）'!$B$6:$K$85,10,FALSE),"")</f>
        <v/>
      </c>
      <c r="M149" s="338" t="str">
        <f>IFERROR(VLOOKUP($B149,'⑨2.目標と成果（販促）'!$B$6:$K$85,11,FALSE),"")</f>
        <v/>
      </c>
      <c r="N149" s="933" t="str">
        <f t="shared" si="11"/>
        <v/>
      </c>
      <c r="O149" s="921"/>
      <c r="P149" s="922"/>
      <c r="W149" s="545"/>
    </row>
    <row r="150" spans="2:23" ht="45" hidden="1" customHeight="1">
      <c r="B150" s="1090" t="s">
        <v>698</v>
      </c>
      <c r="C150" s="1088" t="str">
        <f>IFERROR(VLOOKUP($B150,'⑨2.目標と成果（販促）'!$B$6:$K$85,2,FALSE),"")</f>
        <v/>
      </c>
      <c r="D150" s="928" t="str">
        <f>IFERROR(VLOOKUP($B150,'⑨2.目標と成果（販促）'!$B$6:$K$85,3,FALSE),"")</f>
        <v/>
      </c>
      <c r="E150" s="928" t="s">
        <v>698</v>
      </c>
      <c r="F150" s="932" t="str">
        <f>IFERROR(VLOOKUP($B150,'⑨2.目標と成果（販促）'!$B$6:$K$85,6,FALSE),"")</f>
        <v/>
      </c>
      <c r="G150" s="932" t="str">
        <f>IFERROR(VLOOKUP($B150,'⑨2.目標と成果（販促）'!$B$6:$K$85,7,FALSE),"")</f>
        <v/>
      </c>
      <c r="H150" s="933" t="str">
        <f t="shared" si="9"/>
        <v/>
      </c>
      <c r="I150" s="338" t="str">
        <f>IFERROR(VLOOKUP($B150,'⑨2.目標と成果（販促）'!$B$6:$K$85,8,FALSE),"")</f>
        <v/>
      </c>
      <c r="J150" s="338" t="str">
        <f>IFERROR(VLOOKUP($B150,'⑨2.目標と成果（販促）'!$B$6:$K$85,9,FALSE),"")</f>
        <v/>
      </c>
      <c r="K150" s="933" t="str">
        <f t="shared" si="10"/>
        <v/>
      </c>
      <c r="L150" s="338" t="str">
        <f>IFERROR(VLOOKUP($B150,'⑨2.目標と成果（販促）'!$B$6:$K$85,10,FALSE),"")</f>
        <v/>
      </c>
      <c r="M150" s="338" t="str">
        <f>IFERROR(VLOOKUP($B150,'⑨2.目標と成果（販促）'!$B$6:$K$85,11,FALSE),"")</f>
        <v/>
      </c>
      <c r="N150" s="933" t="str">
        <f t="shared" si="11"/>
        <v/>
      </c>
      <c r="O150" s="921"/>
      <c r="P150" s="922"/>
      <c r="W150" s="545"/>
    </row>
    <row r="151" spans="2:23" ht="45" hidden="1" customHeight="1">
      <c r="B151" s="1090" t="s">
        <v>698</v>
      </c>
      <c r="C151" s="1088" t="str">
        <f>IFERROR(VLOOKUP($B151,'⑨2.目標と成果（販促）'!$B$6:$K$85,2,FALSE),"")</f>
        <v/>
      </c>
      <c r="D151" s="928" t="str">
        <f>IFERROR(VLOOKUP($B151,'⑨2.目標と成果（販促）'!$B$6:$K$85,3,FALSE),"")</f>
        <v/>
      </c>
      <c r="E151" s="928" t="s">
        <v>698</v>
      </c>
      <c r="F151" s="932" t="str">
        <f>IFERROR(VLOOKUP($B151,'⑨2.目標と成果（販促）'!$B$6:$K$85,6,FALSE),"")</f>
        <v/>
      </c>
      <c r="G151" s="932" t="str">
        <f>IFERROR(VLOOKUP($B151,'⑨2.目標と成果（販促）'!$B$6:$K$85,7,FALSE),"")</f>
        <v/>
      </c>
      <c r="H151" s="933" t="str">
        <f t="shared" si="9"/>
        <v/>
      </c>
      <c r="I151" s="338" t="str">
        <f>IFERROR(VLOOKUP($B151,'⑨2.目標と成果（販促）'!$B$6:$K$85,8,FALSE),"")</f>
        <v/>
      </c>
      <c r="J151" s="338" t="str">
        <f>IFERROR(VLOOKUP($B151,'⑨2.目標と成果（販促）'!$B$6:$K$85,9,FALSE),"")</f>
        <v/>
      </c>
      <c r="K151" s="933" t="str">
        <f t="shared" si="10"/>
        <v/>
      </c>
      <c r="L151" s="338" t="str">
        <f>IFERROR(VLOOKUP($B151,'⑨2.目標と成果（販促）'!$B$6:$K$85,10,FALSE),"")</f>
        <v/>
      </c>
      <c r="M151" s="338" t="str">
        <f>IFERROR(VLOOKUP($B151,'⑨2.目標と成果（販促）'!$B$6:$K$85,11,FALSE),"")</f>
        <v/>
      </c>
      <c r="N151" s="933" t="str">
        <f t="shared" si="11"/>
        <v/>
      </c>
      <c r="O151" s="921"/>
      <c r="P151" s="922"/>
      <c r="W151" s="545"/>
    </row>
    <row r="152" spans="2:23" ht="45" hidden="1" customHeight="1">
      <c r="B152" s="1090" t="s">
        <v>698</v>
      </c>
      <c r="C152" s="1088" t="str">
        <f>IFERROR(VLOOKUP($B152,'⑨2.目標と成果（販促）'!$B$6:$K$85,2,FALSE),"")</f>
        <v/>
      </c>
      <c r="D152" s="928" t="str">
        <f>IFERROR(VLOOKUP($B152,'⑨2.目標と成果（販促）'!$B$6:$K$85,3,FALSE),"")</f>
        <v/>
      </c>
      <c r="E152" s="928" t="s">
        <v>698</v>
      </c>
      <c r="F152" s="932" t="str">
        <f>IFERROR(VLOOKUP($B152,'⑨2.目標と成果（販促）'!$B$6:$K$85,6,FALSE),"")</f>
        <v/>
      </c>
      <c r="G152" s="932" t="str">
        <f>IFERROR(VLOOKUP($B152,'⑨2.目標と成果（販促）'!$B$6:$K$85,7,FALSE),"")</f>
        <v/>
      </c>
      <c r="H152" s="933" t="str">
        <f t="shared" si="9"/>
        <v/>
      </c>
      <c r="I152" s="338" t="str">
        <f>IFERROR(VLOOKUP($B152,'⑨2.目標と成果（販促）'!$B$6:$K$85,8,FALSE),"")</f>
        <v/>
      </c>
      <c r="J152" s="338" t="str">
        <f>IFERROR(VLOOKUP($B152,'⑨2.目標と成果（販促）'!$B$6:$K$85,9,FALSE),"")</f>
        <v/>
      </c>
      <c r="K152" s="933" t="str">
        <f t="shared" si="10"/>
        <v/>
      </c>
      <c r="L152" s="338" t="str">
        <f>IFERROR(VLOOKUP($B152,'⑨2.目標と成果（販促）'!$B$6:$K$85,10,FALSE),"")</f>
        <v/>
      </c>
      <c r="M152" s="338" t="str">
        <f>IFERROR(VLOOKUP($B152,'⑨2.目標と成果（販促）'!$B$6:$K$85,11,FALSE),"")</f>
        <v/>
      </c>
      <c r="N152" s="933" t="str">
        <f t="shared" si="11"/>
        <v/>
      </c>
      <c r="O152" s="921"/>
      <c r="P152" s="922"/>
      <c r="W152" s="545"/>
    </row>
    <row r="153" spans="2:23" ht="45" hidden="1" customHeight="1">
      <c r="B153" s="1090" t="s">
        <v>698</v>
      </c>
      <c r="C153" s="1088" t="str">
        <f>IFERROR(VLOOKUP($B153,'⑨2.目標と成果（販促）'!$B$6:$K$85,2,FALSE),"")</f>
        <v/>
      </c>
      <c r="D153" s="928" t="str">
        <f>IFERROR(VLOOKUP($B153,'⑨2.目標と成果（販促）'!$B$6:$K$85,3,FALSE),"")</f>
        <v/>
      </c>
      <c r="E153" s="928" t="s">
        <v>698</v>
      </c>
      <c r="F153" s="932" t="str">
        <f>IFERROR(VLOOKUP($B153,'⑨2.目標と成果（販促）'!$B$6:$K$85,6,FALSE),"")</f>
        <v/>
      </c>
      <c r="G153" s="932" t="str">
        <f>IFERROR(VLOOKUP($B153,'⑨2.目標と成果（販促）'!$B$6:$K$85,7,FALSE),"")</f>
        <v/>
      </c>
      <c r="H153" s="933" t="str">
        <f t="shared" si="9"/>
        <v/>
      </c>
      <c r="I153" s="338" t="str">
        <f>IFERROR(VLOOKUP($B153,'⑨2.目標と成果（販促）'!$B$6:$K$85,8,FALSE),"")</f>
        <v/>
      </c>
      <c r="J153" s="338" t="str">
        <f>IFERROR(VLOOKUP($B153,'⑨2.目標と成果（販促）'!$B$6:$K$85,9,FALSE),"")</f>
        <v/>
      </c>
      <c r="K153" s="933" t="str">
        <f t="shared" si="10"/>
        <v/>
      </c>
      <c r="L153" s="338" t="str">
        <f>IFERROR(VLOOKUP($B153,'⑨2.目標と成果（販促）'!$B$6:$K$85,10,FALSE),"")</f>
        <v/>
      </c>
      <c r="M153" s="338" t="str">
        <f>IFERROR(VLOOKUP($B153,'⑨2.目標と成果（販促）'!$B$6:$K$85,11,FALSE),"")</f>
        <v/>
      </c>
      <c r="N153" s="933" t="str">
        <f t="shared" si="11"/>
        <v/>
      </c>
      <c r="O153" s="921"/>
      <c r="P153" s="922"/>
      <c r="W153" s="545"/>
    </row>
    <row r="154" spans="2:23" ht="45" hidden="1" customHeight="1">
      <c r="B154" s="1090" t="s">
        <v>698</v>
      </c>
      <c r="C154" s="1088" t="str">
        <f>IFERROR(VLOOKUP($B154,'⑨2.目標と成果（販促）'!$B$6:$K$85,2,FALSE),"")</f>
        <v/>
      </c>
      <c r="D154" s="928" t="str">
        <f>IFERROR(VLOOKUP($B154,'⑨2.目標と成果（販促）'!$B$6:$K$85,3,FALSE),"")</f>
        <v/>
      </c>
      <c r="E154" s="928" t="s">
        <v>698</v>
      </c>
      <c r="F154" s="932" t="str">
        <f>IFERROR(VLOOKUP($B154,'⑨2.目標と成果（販促）'!$B$6:$K$85,6,FALSE),"")</f>
        <v/>
      </c>
      <c r="G154" s="932" t="str">
        <f>IFERROR(VLOOKUP($B154,'⑨2.目標と成果（販促）'!$B$6:$K$85,7,FALSE),"")</f>
        <v/>
      </c>
      <c r="H154" s="933" t="str">
        <f t="shared" si="9"/>
        <v/>
      </c>
      <c r="I154" s="338" t="str">
        <f>IFERROR(VLOOKUP($B154,'⑨2.目標と成果（販促）'!$B$6:$K$85,8,FALSE),"")</f>
        <v/>
      </c>
      <c r="J154" s="338" t="str">
        <f>IFERROR(VLOOKUP($B154,'⑨2.目標と成果（販促）'!$B$6:$K$85,9,FALSE),"")</f>
        <v/>
      </c>
      <c r="K154" s="933" t="str">
        <f t="shared" si="10"/>
        <v/>
      </c>
      <c r="L154" s="338" t="str">
        <f>IFERROR(VLOOKUP($B154,'⑨2.目標と成果（販促）'!$B$6:$K$85,10,FALSE),"")</f>
        <v/>
      </c>
      <c r="M154" s="338" t="str">
        <f>IFERROR(VLOOKUP($B154,'⑨2.目標と成果（販促）'!$B$6:$K$85,11,FALSE),"")</f>
        <v/>
      </c>
      <c r="N154" s="933" t="str">
        <f t="shared" si="11"/>
        <v/>
      </c>
      <c r="O154" s="921"/>
      <c r="P154" s="922"/>
      <c r="W154" s="545"/>
    </row>
    <row r="155" spans="2:23" ht="45" hidden="1" customHeight="1" thickBot="1">
      <c r="B155" s="1087" t="s">
        <v>698</v>
      </c>
      <c r="C155" s="1089" t="str">
        <f>IFERROR(VLOOKUP($B155,'⑨2.目標と成果（販促）'!$B$6:$K$85,2,FALSE),"")</f>
        <v/>
      </c>
      <c r="D155" s="934" t="str">
        <f>IFERROR(VLOOKUP($B155,'⑨2.目標と成果（販促）'!$B$6:$K$85,3,FALSE),"")</f>
        <v/>
      </c>
      <c r="E155" s="934" t="s">
        <v>698</v>
      </c>
      <c r="F155" s="935" t="str">
        <f>IFERROR(VLOOKUP($B155,'⑨2.目標と成果（販促）'!$B$6:$K$85,6,FALSE),"")</f>
        <v/>
      </c>
      <c r="G155" s="935" t="str">
        <f>IFERROR(VLOOKUP($B155,'⑨2.目標と成果（販促）'!$B$6:$K$85,7,FALSE),"")</f>
        <v/>
      </c>
      <c r="H155" s="936" t="str">
        <f t="shared" si="9"/>
        <v/>
      </c>
      <c r="I155" s="937" t="str">
        <f>IFERROR(VLOOKUP($B155,'⑨2.目標と成果（販促）'!$B$6:$K$85,8,FALSE),"")</f>
        <v/>
      </c>
      <c r="J155" s="937" t="str">
        <f>IFERROR(VLOOKUP($B155,'⑨2.目標と成果（販促）'!$B$6:$K$85,9,FALSE),"")</f>
        <v/>
      </c>
      <c r="K155" s="936" t="str">
        <f t="shared" si="10"/>
        <v/>
      </c>
      <c r="L155" s="937" t="str">
        <f>IFERROR(VLOOKUP($B155,'⑨2.目標と成果（販促）'!$B$6:$K$85,10,FALSE),"")</f>
        <v/>
      </c>
      <c r="M155" s="937" t="str">
        <f>IFERROR(VLOOKUP($B155,'⑨2.目標と成果（販促）'!$B$6:$K$85,11,FALSE),"")</f>
        <v/>
      </c>
      <c r="N155" s="936" t="str">
        <f t="shared" si="11"/>
        <v/>
      </c>
      <c r="O155" s="923"/>
      <c r="P155" s="924"/>
      <c r="W155" s="545"/>
    </row>
    <row r="156" spans="2:23" ht="45" hidden="1" customHeight="1">
      <c r="B156" s="1090" t="s">
        <v>698</v>
      </c>
      <c r="C156" s="1091" t="str">
        <f>IFERROR(VLOOKUP($B156,'⑨2.目標と成果（販促）'!$B$6:$K$85,2,FALSE),"")</f>
        <v/>
      </c>
      <c r="D156" s="938" t="str">
        <f>IFERROR(VLOOKUP($B156,'⑨2.目標と成果（販促）'!$B$6:$K$85,3,FALSE),"")</f>
        <v/>
      </c>
      <c r="E156" s="938" t="s">
        <v>698</v>
      </c>
      <c r="F156" s="929" t="str">
        <f>IFERROR(VLOOKUP($B156,'⑨2.目標と成果（販促）'!$B$6:$K$85,6,FALSE),"")</f>
        <v/>
      </c>
      <c r="G156" s="929" t="str">
        <f>IFERROR(VLOOKUP($B156,'⑨2.目標と成果（販促）'!$B$6:$K$85,7,FALSE),"")</f>
        <v/>
      </c>
      <c r="H156" s="930" t="str">
        <f t="shared" si="9"/>
        <v/>
      </c>
      <c r="I156" s="931" t="str">
        <f>IFERROR(VLOOKUP($B156,'⑨2.目標と成果（販促）'!$B$6:$K$85,8,FALSE),"")</f>
        <v/>
      </c>
      <c r="J156" s="931" t="str">
        <f>IFERROR(VLOOKUP($B156,'⑨2.目標と成果（販促）'!$B$6:$K$85,9,FALSE),"")</f>
        <v/>
      </c>
      <c r="K156" s="930" t="str">
        <f t="shared" si="10"/>
        <v/>
      </c>
      <c r="L156" s="931" t="str">
        <f>IFERROR(VLOOKUP($B156,'⑨2.目標と成果（販促）'!$B$6:$K$85,10,FALSE),"")</f>
        <v/>
      </c>
      <c r="M156" s="931" t="str">
        <f>IFERROR(VLOOKUP($B156,'⑨2.目標と成果（販促）'!$B$6:$K$85,11,FALSE),"")</f>
        <v/>
      </c>
      <c r="N156" s="930" t="str">
        <f t="shared" si="11"/>
        <v/>
      </c>
      <c r="O156" s="921"/>
      <c r="P156" s="922"/>
      <c r="W156" s="545"/>
    </row>
    <row r="157" spans="2:23" ht="45" hidden="1" customHeight="1">
      <c r="B157" s="1090" t="s">
        <v>698</v>
      </c>
      <c r="C157" s="1088" t="str">
        <f>IFERROR(VLOOKUP($B157,'⑨2.目標と成果（販促）'!$B$6:$K$85,2,FALSE),"")</f>
        <v/>
      </c>
      <c r="D157" s="928" t="str">
        <f>IFERROR(VLOOKUP($B157,'⑨2.目標と成果（販促）'!$B$6:$K$85,3,FALSE),"")</f>
        <v/>
      </c>
      <c r="E157" s="928" t="s">
        <v>698</v>
      </c>
      <c r="F157" s="932" t="str">
        <f>IFERROR(VLOOKUP($B157,'⑨2.目標と成果（販促）'!$B$6:$K$85,6,FALSE),"")</f>
        <v/>
      </c>
      <c r="G157" s="932" t="str">
        <f>IFERROR(VLOOKUP($B157,'⑨2.目標と成果（販促）'!$B$6:$K$85,7,FALSE),"")</f>
        <v/>
      </c>
      <c r="H157" s="933" t="str">
        <f t="shared" si="9"/>
        <v/>
      </c>
      <c r="I157" s="338" t="str">
        <f>IFERROR(VLOOKUP($B157,'⑨2.目標と成果（販促）'!$B$6:$K$85,8,FALSE),"")</f>
        <v/>
      </c>
      <c r="J157" s="338" t="str">
        <f>IFERROR(VLOOKUP($B157,'⑨2.目標と成果（販促）'!$B$6:$K$85,9,FALSE),"")</f>
        <v/>
      </c>
      <c r="K157" s="933" t="str">
        <f t="shared" si="10"/>
        <v/>
      </c>
      <c r="L157" s="338" t="str">
        <f>IFERROR(VLOOKUP($B157,'⑨2.目標と成果（販促）'!$B$6:$K$85,10,FALSE),"")</f>
        <v/>
      </c>
      <c r="M157" s="338" t="str">
        <f>IFERROR(VLOOKUP($B157,'⑨2.目標と成果（販促）'!$B$6:$K$85,11,FALSE),"")</f>
        <v/>
      </c>
      <c r="N157" s="933" t="str">
        <f t="shared" si="11"/>
        <v/>
      </c>
      <c r="O157" s="921"/>
      <c r="P157" s="922"/>
      <c r="W157" s="545"/>
    </row>
    <row r="158" spans="2:23" ht="45" hidden="1" customHeight="1">
      <c r="B158" s="1090" t="s">
        <v>698</v>
      </c>
      <c r="C158" s="1088" t="str">
        <f>IFERROR(VLOOKUP($B158,'⑨2.目標と成果（販促）'!$B$6:$K$85,2,FALSE),"")</f>
        <v/>
      </c>
      <c r="D158" s="928" t="str">
        <f>IFERROR(VLOOKUP($B158,'⑨2.目標と成果（販促）'!$B$6:$K$85,3,FALSE),"")</f>
        <v/>
      </c>
      <c r="E158" s="928" t="s">
        <v>698</v>
      </c>
      <c r="F158" s="932" t="str">
        <f>IFERROR(VLOOKUP($B158,'⑨2.目標と成果（販促）'!$B$6:$K$85,6,FALSE),"")</f>
        <v/>
      </c>
      <c r="G158" s="932" t="str">
        <f>IFERROR(VLOOKUP($B158,'⑨2.目標と成果（販促）'!$B$6:$K$85,7,FALSE),"")</f>
        <v/>
      </c>
      <c r="H158" s="933" t="str">
        <f t="shared" si="9"/>
        <v/>
      </c>
      <c r="I158" s="338" t="str">
        <f>IFERROR(VLOOKUP($B158,'⑨2.目標と成果（販促）'!$B$6:$K$85,8,FALSE),"")</f>
        <v/>
      </c>
      <c r="J158" s="338" t="str">
        <f>IFERROR(VLOOKUP($B158,'⑨2.目標と成果（販促）'!$B$6:$K$85,9,FALSE),"")</f>
        <v/>
      </c>
      <c r="K158" s="933" t="str">
        <f t="shared" si="10"/>
        <v/>
      </c>
      <c r="L158" s="338" t="str">
        <f>IFERROR(VLOOKUP($B158,'⑨2.目標と成果（販促）'!$B$6:$K$85,10,FALSE),"")</f>
        <v/>
      </c>
      <c r="M158" s="338" t="str">
        <f>IFERROR(VLOOKUP($B158,'⑨2.目標と成果（販促）'!$B$6:$K$85,11,FALSE),"")</f>
        <v/>
      </c>
      <c r="N158" s="933" t="str">
        <f t="shared" si="11"/>
        <v/>
      </c>
      <c r="O158" s="921"/>
      <c r="P158" s="922"/>
      <c r="W158" s="545"/>
    </row>
    <row r="159" spans="2:23" ht="45" hidden="1" customHeight="1">
      <c r="B159" s="1090" t="s">
        <v>698</v>
      </c>
      <c r="C159" s="1088" t="str">
        <f>IFERROR(VLOOKUP($B159,'⑨2.目標と成果（販促）'!$B$6:$K$85,2,FALSE),"")</f>
        <v/>
      </c>
      <c r="D159" s="928" t="str">
        <f>IFERROR(VLOOKUP($B159,'⑨2.目標と成果（販促）'!$B$6:$K$85,3,FALSE),"")</f>
        <v/>
      </c>
      <c r="E159" s="928" t="s">
        <v>698</v>
      </c>
      <c r="F159" s="932" t="str">
        <f>IFERROR(VLOOKUP($B159,'⑨2.目標と成果（販促）'!$B$6:$K$85,6,FALSE),"")</f>
        <v/>
      </c>
      <c r="G159" s="932" t="str">
        <f>IFERROR(VLOOKUP($B159,'⑨2.目標と成果（販促）'!$B$6:$K$85,7,FALSE),"")</f>
        <v/>
      </c>
      <c r="H159" s="933" t="str">
        <f t="shared" si="9"/>
        <v/>
      </c>
      <c r="I159" s="338" t="str">
        <f>IFERROR(VLOOKUP($B159,'⑨2.目標と成果（販促）'!$B$6:$K$85,8,FALSE),"")</f>
        <v/>
      </c>
      <c r="J159" s="338" t="str">
        <f>IFERROR(VLOOKUP($B159,'⑨2.目標と成果（販促）'!$B$6:$K$85,9,FALSE),"")</f>
        <v/>
      </c>
      <c r="K159" s="933" t="str">
        <f t="shared" si="10"/>
        <v/>
      </c>
      <c r="L159" s="338" t="str">
        <f>IFERROR(VLOOKUP($B159,'⑨2.目標と成果（販促）'!$B$6:$K$85,10,FALSE),"")</f>
        <v/>
      </c>
      <c r="M159" s="338" t="str">
        <f>IFERROR(VLOOKUP($B159,'⑨2.目標と成果（販促）'!$B$6:$K$85,11,FALSE),"")</f>
        <v/>
      </c>
      <c r="N159" s="933" t="str">
        <f t="shared" si="11"/>
        <v/>
      </c>
      <c r="O159" s="921"/>
      <c r="P159" s="922"/>
      <c r="W159" s="545"/>
    </row>
    <row r="160" spans="2:23" ht="45" hidden="1" customHeight="1">
      <c r="B160" s="1090" t="s">
        <v>698</v>
      </c>
      <c r="C160" s="1088" t="str">
        <f>IFERROR(VLOOKUP($B160,'⑨2.目標と成果（販促）'!$B$6:$K$85,2,FALSE),"")</f>
        <v/>
      </c>
      <c r="D160" s="928" t="str">
        <f>IFERROR(VLOOKUP($B160,'⑨2.目標と成果（販促）'!$B$6:$K$85,3,FALSE),"")</f>
        <v/>
      </c>
      <c r="E160" s="928" t="s">
        <v>698</v>
      </c>
      <c r="F160" s="932" t="str">
        <f>IFERROR(VLOOKUP($B160,'⑨2.目標と成果（販促）'!$B$6:$K$85,6,FALSE),"")</f>
        <v/>
      </c>
      <c r="G160" s="932" t="str">
        <f>IFERROR(VLOOKUP($B160,'⑨2.目標と成果（販促）'!$B$6:$K$85,7,FALSE),"")</f>
        <v/>
      </c>
      <c r="H160" s="933" t="str">
        <f t="shared" si="9"/>
        <v/>
      </c>
      <c r="I160" s="338" t="str">
        <f>IFERROR(VLOOKUP($B160,'⑨2.目標と成果（販促）'!$B$6:$K$85,8,FALSE),"")</f>
        <v/>
      </c>
      <c r="J160" s="338" t="str">
        <f>IFERROR(VLOOKUP($B160,'⑨2.目標と成果（販促）'!$B$6:$K$85,9,FALSE),"")</f>
        <v/>
      </c>
      <c r="K160" s="933" t="str">
        <f t="shared" si="10"/>
        <v/>
      </c>
      <c r="L160" s="338" t="str">
        <f>IFERROR(VLOOKUP($B160,'⑨2.目標と成果（販促）'!$B$6:$K$85,10,FALSE),"")</f>
        <v/>
      </c>
      <c r="M160" s="338" t="str">
        <f>IFERROR(VLOOKUP($B160,'⑨2.目標と成果（販促）'!$B$6:$K$85,11,FALSE),"")</f>
        <v/>
      </c>
      <c r="N160" s="933" t="str">
        <f t="shared" si="11"/>
        <v/>
      </c>
      <c r="O160" s="921"/>
      <c r="P160" s="922"/>
      <c r="W160" s="545"/>
    </row>
    <row r="161" spans="2:25" ht="45" hidden="1" customHeight="1">
      <c r="B161" s="1090" t="s">
        <v>698</v>
      </c>
      <c r="C161" s="1088" t="str">
        <f>IFERROR(VLOOKUP($B161,'⑨2.目標と成果（販促）'!$B$6:$K$85,2,FALSE),"")</f>
        <v/>
      </c>
      <c r="D161" s="928" t="str">
        <f>IFERROR(VLOOKUP($B161,'⑨2.目標と成果（販促）'!$B$6:$K$85,3,FALSE),"")</f>
        <v/>
      </c>
      <c r="E161" s="928" t="s">
        <v>698</v>
      </c>
      <c r="F161" s="932" t="str">
        <f>IFERROR(VLOOKUP($B161,'⑨2.目標と成果（販促）'!$B$6:$K$85,6,FALSE),"")</f>
        <v/>
      </c>
      <c r="G161" s="932" t="str">
        <f>IFERROR(VLOOKUP($B161,'⑨2.目標と成果（販促）'!$B$6:$K$85,7,FALSE),"")</f>
        <v/>
      </c>
      <c r="H161" s="933" t="str">
        <f t="shared" si="9"/>
        <v/>
      </c>
      <c r="I161" s="338" t="str">
        <f>IFERROR(VLOOKUP($B161,'⑨2.目標と成果（販促）'!$B$6:$K$85,8,FALSE),"")</f>
        <v/>
      </c>
      <c r="J161" s="338" t="str">
        <f>IFERROR(VLOOKUP($B161,'⑨2.目標と成果（販促）'!$B$6:$K$85,9,FALSE),"")</f>
        <v/>
      </c>
      <c r="K161" s="933" t="str">
        <f t="shared" si="10"/>
        <v/>
      </c>
      <c r="L161" s="338" t="str">
        <f>IFERROR(VLOOKUP($B161,'⑨2.目標と成果（販促）'!$B$6:$K$85,10,FALSE),"")</f>
        <v/>
      </c>
      <c r="M161" s="338" t="str">
        <f>IFERROR(VLOOKUP($B161,'⑨2.目標と成果（販促）'!$B$6:$K$85,11,FALSE),"")</f>
        <v/>
      </c>
      <c r="N161" s="933" t="str">
        <f t="shared" si="11"/>
        <v/>
      </c>
      <c r="O161" s="921"/>
      <c r="P161" s="922"/>
      <c r="W161" s="545"/>
    </row>
    <row r="162" spans="2:25" ht="45" hidden="1" customHeight="1">
      <c r="B162" s="1090" t="s">
        <v>698</v>
      </c>
      <c r="C162" s="1088" t="str">
        <f>IFERROR(VLOOKUP($B162,'⑨2.目標と成果（販促）'!$B$6:$K$85,2,FALSE),"")</f>
        <v/>
      </c>
      <c r="D162" s="928" t="str">
        <f>IFERROR(VLOOKUP($B162,'⑨2.目標と成果（販促）'!$B$6:$K$85,3,FALSE),"")</f>
        <v/>
      </c>
      <c r="E162" s="928" t="s">
        <v>698</v>
      </c>
      <c r="F162" s="932" t="str">
        <f>IFERROR(VLOOKUP($B162,'⑨2.目標と成果（販促）'!$B$6:$K$85,6,FALSE),"")</f>
        <v/>
      </c>
      <c r="G162" s="932" t="str">
        <f>IFERROR(VLOOKUP($B162,'⑨2.目標と成果（販促）'!$B$6:$K$85,7,FALSE),"")</f>
        <v/>
      </c>
      <c r="H162" s="933" t="str">
        <f t="shared" si="9"/>
        <v/>
      </c>
      <c r="I162" s="338" t="str">
        <f>IFERROR(VLOOKUP($B162,'⑨2.目標と成果（販促）'!$B$6:$K$85,8,FALSE),"")</f>
        <v/>
      </c>
      <c r="J162" s="338" t="str">
        <f>IFERROR(VLOOKUP($B162,'⑨2.目標と成果（販促）'!$B$6:$K$85,9,FALSE),"")</f>
        <v/>
      </c>
      <c r="K162" s="933" t="str">
        <f t="shared" si="10"/>
        <v/>
      </c>
      <c r="L162" s="338" t="str">
        <f>IFERROR(VLOOKUP($B162,'⑨2.目標と成果（販促）'!$B$6:$K$85,10,FALSE),"")</f>
        <v/>
      </c>
      <c r="M162" s="338" t="str">
        <f>IFERROR(VLOOKUP($B162,'⑨2.目標と成果（販促）'!$B$6:$K$85,11,FALSE),"")</f>
        <v/>
      </c>
      <c r="N162" s="933" t="str">
        <f t="shared" si="11"/>
        <v/>
      </c>
      <c r="O162" s="921"/>
      <c r="P162" s="922"/>
      <c r="W162" s="545"/>
    </row>
    <row r="163" spans="2:25" ht="45" hidden="1" customHeight="1">
      <c r="B163" s="1090" t="s">
        <v>698</v>
      </c>
      <c r="C163" s="1088" t="str">
        <f>IFERROR(VLOOKUP($B163,'⑨2.目標と成果（販促）'!$B$6:$K$85,2,FALSE),"")</f>
        <v/>
      </c>
      <c r="D163" s="928" t="str">
        <f>IFERROR(VLOOKUP($B163,'⑨2.目標と成果（販促）'!$B$6:$K$85,3,FALSE),"")</f>
        <v/>
      </c>
      <c r="E163" s="928" t="s">
        <v>698</v>
      </c>
      <c r="F163" s="932" t="str">
        <f>IFERROR(VLOOKUP($B163,'⑨2.目標と成果（販促）'!$B$6:$K$85,6,FALSE),"")</f>
        <v/>
      </c>
      <c r="G163" s="932" t="str">
        <f>IFERROR(VLOOKUP($B163,'⑨2.目標と成果（販促）'!$B$6:$K$85,7,FALSE),"")</f>
        <v/>
      </c>
      <c r="H163" s="933" t="str">
        <f t="shared" si="9"/>
        <v/>
      </c>
      <c r="I163" s="338" t="str">
        <f>IFERROR(VLOOKUP($B163,'⑨2.目標と成果（販促）'!$B$6:$K$85,8,FALSE),"")</f>
        <v/>
      </c>
      <c r="J163" s="338" t="str">
        <f>IFERROR(VLOOKUP($B163,'⑨2.目標と成果（販促）'!$B$6:$K$85,9,FALSE),"")</f>
        <v/>
      </c>
      <c r="K163" s="933" t="str">
        <f t="shared" si="10"/>
        <v/>
      </c>
      <c r="L163" s="338" t="str">
        <f>IFERROR(VLOOKUP($B163,'⑨2.目標と成果（販促）'!$B$6:$K$85,10,FALSE),"")</f>
        <v/>
      </c>
      <c r="M163" s="338" t="str">
        <f>IFERROR(VLOOKUP($B163,'⑨2.目標と成果（販促）'!$B$6:$K$85,11,FALSE),"")</f>
        <v/>
      </c>
      <c r="N163" s="933" t="str">
        <f t="shared" si="11"/>
        <v/>
      </c>
      <c r="O163" s="921"/>
      <c r="P163" s="922"/>
      <c r="W163" s="545"/>
    </row>
    <row r="164" spans="2:25" ht="45" hidden="1" customHeight="1">
      <c r="B164" s="1090" t="s">
        <v>698</v>
      </c>
      <c r="C164" s="1088" t="str">
        <f>IFERROR(VLOOKUP($B164,'⑨2.目標と成果（販促）'!$B$6:$K$85,2,FALSE),"")</f>
        <v/>
      </c>
      <c r="D164" s="928" t="str">
        <f>IFERROR(VLOOKUP($B164,'⑨2.目標と成果（販促）'!$B$6:$K$85,3,FALSE),"")</f>
        <v/>
      </c>
      <c r="E164" s="928" t="s">
        <v>698</v>
      </c>
      <c r="F164" s="932" t="str">
        <f>IFERROR(VLOOKUP($B164,'⑨2.目標と成果（販促）'!$B$6:$K$85,6,FALSE),"")</f>
        <v/>
      </c>
      <c r="G164" s="932" t="str">
        <f>IFERROR(VLOOKUP($B164,'⑨2.目標と成果（販促）'!$B$6:$K$85,7,FALSE),"")</f>
        <v/>
      </c>
      <c r="H164" s="933" t="str">
        <f t="shared" si="9"/>
        <v/>
      </c>
      <c r="I164" s="338" t="str">
        <f>IFERROR(VLOOKUP($B164,'⑨2.目標と成果（販促）'!$B$6:$K$85,8,FALSE),"")</f>
        <v/>
      </c>
      <c r="J164" s="338" t="str">
        <f>IFERROR(VLOOKUP($B164,'⑨2.目標と成果（販促）'!$B$6:$K$85,9,FALSE),"")</f>
        <v/>
      </c>
      <c r="K164" s="933" t="str">
        <f t="shared" si="10"/>
        <v/>
      </c>
      <c r="L164" s="338" t="str">
        <f>IFERROR(VLOOKUP($B164,'⑨2.目標と成果（販促）'!$B$6:$K$85,10,FALSE),"")</f>
        <v/>
      </c>
      <c r="M164" s="338" t="str">
        <f>IFERROR(VLOOKUP($B164,'⑨2.目標と成果（販促）'!$B$6:$K$85,11,FALSE),"")</f>
        <v/>
      </c>
      <c r="N164" s="933" t="str">
        <f t="shared" si="11"/>
        <v/>
      </c>
      <c r="O164" s="921"/>
      <c r="P164" s="922"/>
      <c r="W164" s="545"/>
    </row>
    <row r="165" spans="2:25" ht="45" hidden="1" customHeight="1" thickBot="1">
      <c r="B165" s="1087" t="s">
        <v>698</v>
      </c>
      <c r="C165" s="1089" t="str">
        <f>IFERROR(VLOOKUP($B165,'⑨2.目標と成果（販促）'!$B$6:$K$85,2,FALSE),"")</f>
        <v/>
      </c>
      <c r="D165" s="934" t="str">
        <f>IFERROR(VLOOKUP($B165,'⑨2.目標と成果（販促）'!$B$6:$K$85,3,FALSE),"")</f>
        <v/>
      </c>
      <c r="E165" s="934" t="s">
        <v>698</v>
      </c>
      <c r="F165" s="935" t="str">
        <f>IFERROR(VLOOKUP($B165,'⑨2.目標と成果（販促）'!$B$6:$K$85,6,FALSE),"")</f>
        <v/>
      </c>
      <c r="G165" s="935" t="str">
        <f>IFERROR(VLOOKUP($B165,'⑨2.目標と成果（販促）'!$B$6:$K$85,7,FALSE),"")</f>
        <v/>
      </c>
      <c r="H165" s="936" t="str">
        <f t="shared" si="9"/>
        <v/>
      </c>
      <c r="I165" s="937" t="str">
        <f>IFERROR(VLOOKUP($B165,'⑨2.目標と成果（販促）'!$B$6:$K$85,8,FALSE),"")</f>
        <v/>
      </c>
      <c r="J165" s="937" t="str">
        <f>IFERROR(VLOOKUP($B165,'⑨2.目標と成果（販促）'!$B$6:$K$85,9,FALSE),"")</f>
        <v/>
      </c>
      <c r="K165" s="936" t="str">
        <f t="shared" si="10"/>
        <v/>
      </c>
      <c r="L165" s="937" t="str">
        <f>IFERROR(VLOOKUP($B165,'⑨2.目標と成果（販促）'!$B$6:$K$85,10,FALSE),"")</f>
        <v/>
      </c>
      <c r="M165" s="937" t="str">
        <f>IFERROR(VLOOKUP($B165,'⑨2.目標と成果（販促）'!$B$6:$K$85,11,FALSE),"")</f>
        <v/>
      </c>
      <c r="N165" s="936" t="str">
        <f t="shared" si="11"/>
        <v/>
      </c>
      <c r="O165" s="923"/>
      <c r="P165" s="924"/>
      <c r="W165" s="545"/>
    </row>
    <row r="166" spans="2:25" ht="45" hidden="1" customHeight="1">
      <c r="B166" s="1090" t="s">
        <v>698</v>
      </c>
      <c r="C166" s="1088" t="str">
        <f>IFERROR(VLOOKUP($B166,'⑨2.目標と成果（販促）'!$B$6:$K$85,2,FALSE),"")</f>
        <v/>
      </c>
      <c r="D166" s="928" t="str">
        <f>IFERROR(VLOOKUP($B166,'⑨2.目標と成果（販促）'!$B$6:$K$85,3,FALSE),"")</f>
        <v/>
      </c>
      <c r="E166" s="928" t="s">
        <v>698</v>
      </c>
      <c r="F166" s="929" t="str">
        <f>IFERROR(VLOOKUP($B166,'⑨2.目標と成果（販促）'!$B$6:$K$85,6,FALSE),"")</f>
        <v/>
      </c>
      <c r="G166" s="929" t="str">
        <f>IFERROR(VLOOKUP($B166,'⑨2.目標と成果（販促）'!$B$6:$K$85,7,FALSE),"")</f>
        <v/>
      </c>
      <c r="H166" s="930" t="str">
        <f t="shared" si="9"/>
        <v/>
      </c>
      <c r="I166" s="931" t="str">
        <f>IFERROR(VLOOKUP($B166,'⑨2.目標と成果（販促）'!$B$6:$K$85,8,FALSE),"")</f>
        <v/>
      </c>
      <c r="J166" s="931" t="str">
        <f>IFERROR(VLOOKUP($B166,'⑨2.目標と成果（販促）'!$B$6:$K$85,9,FALSE),"")</f>
        <v/>
      </c>
      <c r="K166" s="930" t="str">
        <f t="shared" si="10"/>
        <v/>
      </c>
      <c r="L166" s="931" t="str">
        <f>IFERROR(VLOOKUP($B166,'⑨2.目標と成果（販促）'!$B$6:$K$85,10,FALSE),"")</f>
        <v/>
      </c>
      <c r="M166" s="931" t="str">
        <f>IFERROR(VLOOKUP($B166,'⑨2.目標と成果（販促）'!$B$6:$K$85,11,FALSE),"")</f>
        <v/>
      </c>
      <c r="N166" s="930" t="str">
        <f t="shared" si="11"/>
        <v/>
      </c>
      <c r="O166" s="921"/>
      <c r="P166" s="922"/>
      <c r="W166" s="545"/>
    </row>
    <row r="167" spans="2:25" ht="45" hidden="1" customHeight="1">
      <c r="B167" s="1090" t="s">
        <v>698</v>
      </c>
      <c r="C167" s="1088" t="str">
        <f>IFERROR(VLOOKUP($B167,'⑨2.目標と成果（販促）'!$B$6:$K$85,2,FALSE),"")</f>
        <v/>
      </c>
      <c r="D167" s="928" t="str">
        <f>IFERROR(VLOOKUP($B167,'⑨2.目標と成果（販促）'!$B$6:$K$85,3,FALSE),"")</f>
        <v/>
      </c>
      <c r="E167" s="928" t="s">
        <v>698</v>
      </c>
      <c r="F167" s="932" t="str">
        <f>IFERROR(VLOOKUP($B167,'⑨2.目標と成果（販促）'!$B$6:$K$85,6,FALSE),"")</f>
        <v/>
      </c>
      <c r="G167" s="932" t="str">
        <f>IFERROR(VLOOKUP($B167,'⑨2.目標と成果（販促）'!$B$6:$K$85,7,FALSE),"")</f>
        <v/>
      </c>
      <c r="H167" s="933" t="str">
        <f t="shared" si="9"/>
        <v/>
      </c>
      <c r="I167" s="338" t="str">
        <f>IFERROR(VLOOKUP($B167,'⑨2.目標と成果（販促）'!$B$6:$K$85,8,FALSE),"")</f>
        <v/>
      </c>
      <c r="J167" s="338" t="str">
        <f>IFERROR(VLOOKUP($B167,'⑨2.目標と成果（販促）'!$B$6:$K$85,9,FALSE),"")</f>
        <v/>
      </c>
      <c r="K167" s="933" t="str">
        <f t="shared" si="10"/>
        <v/>
      </c>
      <c r="L167" s="338" t="str">
        <f>IFERROR(VLOOKUP($B167,'⑨2.目標と成果（販促）'!$B$6:$K$85,10,FALSE),"")</f>
        <v/>
      </c>
      <c r="M167" s="338" t="str">
        <f>IFERROR(VLOOKUP($B167,'⑨2.目標と成果（販促）'!$B$6:$K$85,11,FALSE),"")</f>
        <v/>
      </c>
      <c r="N167" s="933" t="str">
        <f t="shared" si="11"/>
        <v/>
      </c>
      <c r="O167" s="921"/>
      <c r="P167" s="922"/>
      <c r="W167" s="545"/>
    </row>
    <row r="168" spans="2:25" ht="45" hidden="1" customHeight="1">
      <c r="B168" s="1090" t="s">
        <v>698</v>
      </c>
      <c r="C168" s="1088" t="str">
        <f>IFERROR(VLOOKUP($B168,'⑨2.目標と成果（販促）'!$B$6:$K$85,2,FALSE),"")</f>
        <v/>
      </c>
      <c r="D168" s="928" t="str">
        <f>IFERROR(VLOOKUP($B168,'⑨2.目標と成果（販促）'!$B$6:$K$85,3,FALSE),"")</f>
        <v/>
      </c>
      <c r="E168" s="928" t="s">
        <v>698</v>
      </c>
      <c r="F168" s="932" t="str">
        <f>IFERROR(VLOOKUP($B168,'⑨2.目標と成果（販促）'!$B$6:$K$85,6,FALSE),"")</f>
        <v/>
      </c>
      <c r="G168" s="932" t="str">
        <f>IFERROR(VLOOKUP($B168,'⑨2.目標と成果（販促）'!$B$6:$K$85,7,FALSE),"")</f>
        <v/>
      </c>
      <c r="H168" s="933" t="str">
        <f t="shared" si="9"/>
        <v/>
      </c>
      <c r="I168" s="338" t="str">
        <f>IFERROR(VLOOKUP($B168,'⑨2.目標と成果（販促）'!$B$6:$K$85,8,FALSE),"")</f>
        <v/>
      </c>
      <c r="J168" s="338" t="str">
        <f>IFERROR(VLOOKUP($B168,'⑨2.目標と成果（販促）'!$B$6:$K$85,9,FALSE),"")</f>
        <v/>
      </c>
      <c r="K168" s="933" t="str">
        <f t="shared" si="10"/>
        <v/>
      </c>
      <c r="L168" s="338" t="str">
        <f>IFERROR(VLOOKUP($B168,'⑨2.目標と成果（販促）'!$B$6:$K$85,10,FALSE),"")</f>
        <v/>
      </c>
      <c r="M168" s="338" t="str">
        <f>IFERROR(VLOOKUP($B168,'⑨2.目標と成果（販促）'!$B$6:$K$85,11,FALSE),"")</f>
        <v/>
      </c>
      <c r="N168" s="933" t="str">
        <f t="shared" si="11"/>
        <v/>
      </c>
      <c r="O168" s="921"/>
      <c r="P168" s="922"/>
      <c r="W168" s="545"/>
    </row>
    <row r="169" spans="2:25" ht="45" hidden="1" customHeight="1">
      <c r="B169" s="1090" t="s">
        <v>698</v>
      </c>
      <c r="C169" s="1088" t="str">
        <f>IFERROR(VLOOKUP($B169,'⑨2.目標と成果（販促）'!$B$6:$K$85,2,FALSE),"")</f>
        <v/>
      </c>
      <c r="D169" s="928" t="str">
        <f>IFERROR(VLOOKUP($B169,'⑨2.目標と成果（販促）'!$B$6:$K$85,3,FALSE),"")</f>
        <v/>
      </c>
      <c r="E169" s="928" t="s">
        <v>698</v>
      </c>
      <c r="F169" s="932" t="str">
        <f>IFERROR(VLOOKUP($B169,'⑨2.目標と成果（販促）'!$B$6:$K$85,6,FALSE),"")</f>
        <v/>
      </c>
      <c r="G169" s="932" t="str">
        <f>IFERROR(VLOOKUP($B169,'⑨2.目標と成果（販促）'!$B$6:$K$85,7,FALSE),"")</f>
        <v/>
      </c>
      <c r="H169" s="933" t="str">
        <f t="shared" si="9"/>
        <v/>
      </c>
      <c r="I169" s="338" t="str">
        <f>IFERROR(VLOOKUP($B169,'⑨2.目標と成果（販促）'!$B$6:$K$85,8,FALSE),"")</f>
        <v/>
      </c>
      <c r="J169" s="338" t="str">
        <f>IFERROR(VLOOKUP($B169,'⑨2.目標と成果（販促）'!$B$6:$K$85,9,FALSE),"")</f>
        <v/>
      </c>
      <c r="K169" s="933" t="str">
        <f t="shared" si="10"/>
        <v/>
      </c>
      <c r="L169" s="338" t="str">
        <f>IFERROR(VLOOKUP($B169,'⑨2.目標と成果（販促）'!$B$6:$K$85,10,FALSE),"")</f>
        <v/>
      </c>
      <c r="M169" s="338" t="str">
        <f>IFERROR(VLOOKUP($B169,'⑨2.目標と成果（販促）'!$B$6:$K$85,11,FALSE),"")</f>
        <v/>
      </c>
      <c r="N169" s="933" t="str">
        <f t="shared" si="11"/>
        <v/>
      </c>
      <c r="O169" s="921"/>
      <c r="P169" s="922"/>
      <c r="W169" s="545"/>
      <c r="Y169" s="322"/>
    </row>
    <row r="170" spans="2:25" ht="45" hidden="1" customHeight="1">
      <c r="B170" s="1090" t="s">
        <v>698</v>
      </c>
      <c r="C170" s="1088" t="str">
        <f>IFERROR(VLOOKUP($B170,'⑨2.目標と成果（販促）'!$B$6:$K$85,2,FALSE),"")</f>
        <v/>
      </c>
      <c r="D170" s="928" t="str">
        <f>IFERROR(VLOOKUP($B170,'⑨2.目標と成果（販促）'!$B$6:$K$85,3,FALSE),"")</f>
        <v/>
      </c>
      <c r="E170" s="928" t="s">
        <v>698</v>
      </c>
      <c r="F170" s="932" t="str">
        <f>IFERROR(VLOOKUP($B170,'⑨2.目標と成果（販促）'!$B$6:$K$85,6,FALSE),"")</f>
        <v/>
      </c>
      <c r="G170" s="932" t="str">
        <f>IFERROR(VLOOKUP($B170,'⑨2.目標と成果（販促）'!$B$6:$K$85,7,FALSE),"")</f>
        <v/>
      </c>
      <c r="H170" s="933" t="str">
        <f t="shared" si="9"/>
        <v/>
      </c>
      <c r="I170" s="338" t="str">
        <f>IFERROR(VLOOKUP($B170,'⑨2.目標と成果（販促）'!$B$6:$K$85,8,FALSE),"")</f>
        <v/>
      </c>
      <c r="J170" s="338" t="str">
        <f>IFERROR(VLOOKUP($B170,'⑨2.目標と成果（販促）'!$B$6:$K$85,9,FALSE),"")</f>
        <v/>
      </c>
      <c r="K170" s="933" t="str">
        <f t="shared" si="10"/>
        <v/>
      </c>
      <c r="L170" s="338" t="str">
        <f>IFERROR(VLOOKUP($B170,'⑨2.目標と成果（販促）'!$B$6:$K$85,10,FALSE),"")</f>
        <v/>
      </c>
      <c r="M170" s="338" t="str">
        <f>IFERROR(VLOOKUP($B170,'⑨2.目標と成果（販促）'!$B$6:$K$85,11,FALSE),"")</f>
        <v/>
      </c>
      <c r="N170" s="933" t="str">
        <f t="shared" si="11"/>
        <v/>
      </c>
      <c r="O170" s="921"/>
      <c r="P170" s="922"/>
      <c r="W170" s="545"/>
    </row>
    <row r="171" spans="2:25" ht="45" hidden="1" customHeight="1">
      <c r="B171" s="1090" t="s">
        <v>698</v>
      </c>
      <c r="C171" s="1088" t="str">
        <f>IFERROR(VLOOKUP($B171,'⑨2.目標と成果（販促）'!$B$6:$K$85,2,FALSE),"")</f>
        <v/>
      </c>
      <c r="D171" s="928" t="str">
        <f>IFERROR(VLOOKUP($B171,'⑨2.目標と成果（販促）'!$B$6:$K$85,3,FALSE),"")</f>
        <v/>
      </c>
      <c r="E171" s="928" t="s">
        <v>698</v>
      </c>
      <c r="F171" s="932" t="str">
        <f>IFERROR(VLOOKUP($B171,'⑨2.目標と成果（販促）'!$B$6:$K$85,6,FALSE),"")</f>
        <v/>
      </c>
      <c r="G171" s="932" t="str">
        <f>IFERROR(VLOOKUP($B171,'⑨2.目標と成果（販促）'!$B$6:$K$85,7,FALSE),"")</f>
        <v/>
      </c>
      <c r="H171" s="933" t="str">
        <f t="shared" si="9"/>
        <v/>
      </c>
      <c r="I171" s="338" t="str">
        <f>IFERROR(VLOOKUP($B171,'⑨2.目標と成果（販促）'!$B$6:$K$85,8,FALSE),"")</f>
        <v/>
      </c>
      <c r="J171" s="338" t="str">
        <f>IFERROR(VLOOKUP($B171,'⑨2.目標と成果（販促）'!$B$6:$K$85,9,FALSE),"")</f>
        <v/>
      </c>
      <c r="K171" s="933" t="str">
        <f t="shared" si="10"/>
        <v/>
      </c>
      <c r="L171" s="338" t="str">
        <f>IFERROR(VLOOKUP($B171,'⑨2.目標と成果（販促）'!$B$6:$K$85,10,FALSE),"")</f>
        <v/>
      </c>
      <c r="M171" s="338" t="str">
        <f>IFERROR(VLOOKUP($B171,'⑨2.目標と成果（販促）'!$B$6:$K$85,11,FALSE),"")</f>
        <v/>
      </c>
      <c r="N171" s="933" t="str">
        <f t="shared" si="11"/>
        <v/>
      </c>
      <c r="O171" s="921"/>
      <c r="P171" s="922"/>
      <c r="W171" s="545"/>
    </row>
    <row r="172" spans="2:25" ht="45" hidden="1" customHeight="1">
      <c r="B172" s="1090" t="s">
        <v>698</v>
      </c>
      <c r="C172" s="1088" t="str">
        <f>IFERROR(VLOOKUP($B172,'⑨2.目標と成果（販促）'!$B$6:$K$85,2,FALSE),"")</f>
        <v/>
      </c>
      <c r="D172" s="928" t="str">
        <f>IFERROR(VLOOKUP($B172,'⑨2.目標と成果（販促）'!$B$6:$K$85,3,FALSE),"")</f>
        <v/>
      </c>
      <c r="E172" s="928" t="s">
        <v>698</v>
      </c>
      <c r="F172" s="932" t="str">
        <f>IFERROR(VLOOKUP($B172,'⑨2.目標と成果（販促）'!$B$6:$K$85,6,FALSE),"")</f>
        <v/>
      </c>
      <c r="G172" s="932" t="str">
        <f>IFERROR(VLOOKUP($B172,'⑨2.目標と成果（販促）'!$B$6:$K$85,7,FALSE),"")</f>
        <v/>
      </c>
      <c r="H172" s="933" t="str">
        <f t="shared" si="9"/>
        <v/>
      </c>
      <c r="I172" s="338" t="str">
        <f>IFERROR(VLOOKUP($B172,'⑨2.目標と成果（販促）'!$B$6:$K$85,8,FALSE),"")</f>
        <v/>
      </c>
      <c r="J172" s="338" t="str">
        <f>IFERROR(VLOOKUP($B172,'⑨2.目標と成果（販促）'!$B$6:$K$85,9,FALSE),"")</f>
        <v/>
      </c>
      <c r="K172" s="933" t="str">
        <f t="shared" si="10"/>
        <v/>
      </c>
      <c r="L172" s="338" t="str">
        <f>IFERROR(VLOOKUP($B172,'⑨2.目標と成果（販促）'!$B$6:$K$85,10,FALSE),"")</f>
        <v/>
      </c>
      <c r="M172" s="338" t="str">
        <f>IFERROR(VLOOKUP($B172,'⑨2.目標と成果（販促）'!$B$6:$K$85,11,FALSE),"")</f>
        <v/>
      </c>
      <c r="N172" s="933" t="str">
        <f t="shared" si="11"/>
        <v/>
      </c>
      <c r="O172" s="921"/>
      <c r="P172" s="922"/>
      <c r="W172" s="545"/>
    </row>
    <row r="173" spans="2:25" ht="45" hidden="1" customHeight="1">
      <c r="B173" s="1090" t="s">
        <v>698</v>
      </c>
      <c r="C173" s="1088" t="str">
        <f>IFERROR(VLOOKUP($B173,'⑨2.目標と成果（販促）'!$B$6:$K$85,2,FALSE),"")</f>
        <v/>
      </c>
      <c r="D173" s="928" t="str">
        <f>IFERROR(VLOOKUP($B173,'⑨2.目標と成果（販促）'!$B$6:$K$85,3,FALSE),"")</f>
        <v/>
      </c>
      <c r="E173" s="928" t="s">
        <v>698</v>
      </c>
      <c r="F173" s="932" t="str">
        <f>IFERROR(VLOOKUP($B173,'⑨2.目標と成果（販促）'!$B$6:$K$85,6,FALSE),"")</f>
        <v/>
      </c>
      <c r="G173" s="932" t="str">
        <f>IFERROR(VLOOKUP($B173,'⑨2.目標と成果（販促）'!$B$6:$K$85,7,FALSE),"")</f>
        <v/>
      </c>
      <c r="H173" s="933" t="str">
        <f t="shared" si="9"/>
        <v/>
      </c>
      <c r="I173" s="338" t="str">
        <f>IFERROR(VLOOKUP($B173,'⑨2.目標と成果（販促）'!$B$6:$K$85,8,FALSE),"")</f>
        <v/>
      </c>
      <c r="J173" s="338" t="str">
        <f>IFERROR(VLOOKUP($B173,'⑨2.目標と成果（販促）'!$B$6:$K$85,9,FALSE),"")</f>
        <v/>
      </c>
      <c r="K173" s="933" t="str">
        <f t="shared" si="10"/>
        <v/>
      </c>
      <c r="L173" s="338" t="str">
        <f>IFERROR(VLOOKUP($B173,'⑨2.目標と成果（販促）'!$B$6:$K$85,10,FALSE),"")</f>
        <v/>
      </c>
      <c r="M173" s="338" t="str">
        <f>IFERROR(VLOOKUP($B173,'⑨2.目標と成果（販促）'!$B$6:$K$85,11,FALSE),"")</f>
        <v/>
      </c>
      <c r="N173" s="933" t="str">
        <f t="shared" si="11"/>
        <v/>
      </c>
      <c r="O173" s="921"/>
      <c r="P173" s="922"/>
      <c r="W173" s="545"/>
    </row>
    <row r="174" spans="2:25" ht="45" hidden="1" customHeight="1">
      <c r="B174" s="1090" t="s">
        <v>698</v>
      </c>
      <c r="C174" s="1088" t="str">
        <f>IFERROR(VLOOKUP($B174,'⑨2.目標と成果（販促）'!$B$6:$K$85,2,FALSE),"")</f>
        <v/>
      </c>
      <c r="D174" s="928" t="str">
        <f>IFERROR(VLOOKUP($B174,'⑨2.目標と成果（販促）'!$B$6:$K$85,3,FALSE),"")</f>
        <v/>
      </c>
      <c r="E174" s="928" t="s">
        <v>698</v>
      </c>
      <c r="F174" s="932" t="str">
        <f>IFERROR(VLOOKUP($B174,'⑨2.目標と成果（販促）'!$B$6:$K$85,6,FALSE),"")</f>
        <v/>
      </c>
      <c r="G174" s="932" t="str">
        <f>IFERROR(VLOOKUP($B174,'⑨2.目標と成果（販促）'!$B$6:$K$85,7,FALSE),"")</f>
        <v/>
      </c>
      <c r="H174" s="933" t="str">
        <f t="shared" si="9"/>
        <v/>
      </c>
      <c r="I174" s="338" t="str">
        <f>IFERROR(VLOOKUP($B174,'⑨2.目標と成果（販促）'!$B$6:$K$85,8,FALSE),"")</f>
        <v/>
      </c>
      <c r="J174" s="338" t="str">
        <f>IFERROR(VLOOKUP($B174,'⑨2.目標と成果（販促）'!$B$6:$K$85,9,FALSE),"")</f>
        <v/>
      </c>
      <c r="K174" s="933" t="str">
        <f t="shared" si="10"/>
        <v/>
      </c>
      <c r="L174" s="338" t="str">
        <f>IFERROR(VLOOKUP($B174,'⑨2.目標と成果（販促）'!$B$6:$K$85,10,FALSE),"")</f>
        <v/>
      </c>
      <c r="M174" s="338" t="str">
        <f>IFERROR(VLOOKUP($B174,'⑨2.目標と成果（販促）'!$B$6:$K$85,11,FALSE),"")</f>
        <v/>
      </c>
      <c r="N174" s="933" t="str">
        <f t="shared" si="11"/>
        <v/>
      </c>
      <c r="O174" s="921"/>
      <c r="P174" s="922"/>
      <c r="W174" s="545"/>
    </row>
    <row r="175" spans="2:25" ht="45" hidden="1" customHeight="1" thickBot="1">
      <c r="B175" s="1087" t="s">
        <v>698</v>
      </c>
      <c r="C175" s="1089" t="str">
        <f>IFERROR(VLOOKUP($B175,'⑨2.目標と成果（販促）'!$B$6:$K$85,2,FALSE),"")</f>
        <v/>
      </c>
      <c r="D175" s="934" t="str">
        <f>IFERROR(VLOOKUP($B175,'⑨2.目標と成果（販促）'!$B$6:$K$85,3,FALSE),"")</f>
        <v/>
      </c>
      <c r="E175" s="934" t="s">
        <v>698</v>
      </c>
      <c r="F175" s="935" t="str">
        <f>IFERROR(VLOOKUP($B175,'⑨2.目標と成果（販促）'!$B$6:$K$85,6,FALSE),"")</f>
        <v/>
      </c>
      <c r="G175" s="935" t="str">
        <f>IFERROR(VLOOKUP($B175,'⑨2.目標と成果（販促）'!$B$6:$K$85,7,FALSE),"")</f>
        <v/>
      </c>
      <c r="H175" s="936" t="str">
        <f t="shared" si="9"/>
        <v/>
      </c>
      <c r="I175" s="937" t="str">
        <f>IFERROR(VLOOKUP($B175,'⑨2.目標と成果（販促）'!$B$6:$K$85,8,FALSE),"")</f>
        <v/>
      </c>
      <c r="J175" s="937" t="str">
        <f>IFERROR(VLOOKUP($B175,'⑨2.目標と成果（販促）'!$B$6:$K$85,9,FALSE),"")</f>
        <v/>
      </c>
      <c r="K175" s="936" t="str">
        <f t="shared" si="10"/>
        <v/>
      </c>
      <c r="L175" s="937" t="str">
        <f>IFERROR(VLOOKUP($B175,'⑨2.目標と成果（販促）'!$B$6:$K$85,10,FALSE),"")</f>
        <v/>
      </c>
      <c r="M175" s="937" t="str">
        <f>IFERROR(VLOOKUP($B175,'⑨2.目標と成果（販促）'!$B$6:$K$85,11,FALSE),"")</f>
        <v/>
      </c>
      <c r="N175" s="936" t="str">
        <f t="shared" si="11"/>
        <v/>
      </c>
      <c r="O175" s="923"/>
      <c r="P175" s="924"/>
      <c r="W175" s="545"/>
      <c r="Y175" s="322"/>
    </row>
    <row r="176" spans="2:25" ht="45" hidden="1" customHeight="1">
      <c r="B176" s="1090" t="s">
        <v>698</v>
      </c>
      <c r="C176" s="1091" t="str">
        <f>IFERROR(VLOOKUP($B176,'⑨2.目標と成果（販促）'!$B$6:$K$85,2,FALSE),"")</f>
        <v/>
      </c>
      <c r="D176" s="938" t="str">
        <f>IFERROR(VLOOKUP($B176,'⑨2.目標と成果（販促）'!$B$6:$K$85,3,FALSE),"")</f>
        <v/>
      </c>
      <c r="E176" s="938" t="s">
        <v>698</v>
      </c>
      <c r="F176" s="929" t="str">
        <f>IFERROR(VLOOKUP($B176,'⑨2.目標と成果（販促）'!$B$6:$K$85,6,FALSE),"")</f>
        <v/>
      </c>
      <c r="G176" s="929" t="str">
        <f>IFERROR(VLOOKUP($B176,'⑨2.目標と成果（販促）'!$B$6:$K$85,7,FALSE),"")</f>
        <v/>
      </c>
      <c r="H176" s="930" t="str">
        <f t="shared" si="9"/>
        <v/>
      </c>
      <c r="I176" s="931" t="str">
        <f>IFERROR(VLOOKUP($B176,'⑨2.目標と成果（販促）'!$B$6:$K$85,8,FALSE),"")</f>
        <v/>
      </c>
      <c r="J176" s="931" t="str">
        <f>IFERROR(VLOOKUP($B176,'⑨2.目標と成果（販促）'!$B$6:$K$85,9,FALSE),"")</f>
        <v/>
      </c>
      <c r="K176" s="930" t="str">
        <f t="shared" si="10"/>
        <v/>
      </c>
      <c r="L176" s="931" t="str">
        <f>IFERROR(VLOOKUP($B176,'⑨2.目標と成果（販促）'!$B$6:$K$85,10,FALSE),"")</f>
        <v/>
      </c>
      <c r="M176" s="931" t="str">
        <f>IFERROR(VLOOKUP($B176,'⑨2.目標と成果（販促）'!$B$6:$K$85,11,FALSE),"")</f>
        <v/>
      </c>
      <c r="N176" s="930" t="str">
        <f t="shared" si="11"/>
        <v/>
      </c>
      <c r="O176" s="921"/>
      <c r="P176" s="922"/>
      <c r="W176" s="545"/>
    </row>
    <row r="177" spans="1:25" ht="45" hidden="1" customHeight="1">
      <c r="B177" s="1090" t="s">
        <v>698</v>
      </c>
      <c r="C177" s="1088" t="str">
        <f>IFERROR(VLOOKUP($B177,'⑨2.目標と成果（販促）'!$B$6:$K$85,2,FALSE),"")</f>
        <v/>
      </c>
      <c r="D177" s="928" t="str">
        <f>IFERROR(VLOOKUP($B177,'⑨2.目標と成果（販促）'!$B$6:$K$85,3,FALSE),"")</f>
        <v/>
      </c>
      <c r="E177" s="928" t="s">
        <v>698</v>
      </c>
      <c r="F177" s="932" t="str">
        <f>IFERROR(VLOOKUP($B177,'⑨2.目標と成果（販促）'!$B$6:$K$85,6,FALSE),"")</f>
        <v/>
      </c>
      <c r="G177" s="932" t="str">
        <f>IFERROR(VLOOKUP($B177,'⑨2.目標と成果（販促）'!$B$6:$K$85,7,FALSE),"")</f>
        <v/>
      </c>
      <c r="H177" s="933" t="str">
        <f t="shared" si="9"/>
        <v/>
      </c>
      <c r="I177" s="338" t="str">
        <f>IFERROR(VLOOKUP($B177,'⑨2.目標と成果（販促）'!$B$6:$K$85,8,FALSE),"")</f>
        <v/>
      </c>
      <c r="J177" s="338" t="str">
        <f>IFERROR(VLOOKUP($B177,'⑨2.目標と成果（販促）'!$B$6:$K$85,9,FALSE),"")</f>
        <v/>
      </c>
      <c r="K177" s="933" t="str">
        <f t="shared" si="10"/>
        <v/>
      </c>
      <c r="L177" s="338" t="str">
        <f>IFERROR(VLOOKUP($B177,'⑨2.目標と成果（販促）'!$B$6:$K$85,10,FALSE),"")</f>
        <v/>
      </c>
      <c r="M177" s="338" t="str">
        <f>IFERROR(VLOOKUP($B177,'⑨2.目標と成果（販促）'!$B$6:$K$85,11,FALSE),"")</f>
        <v/>
      </c>
      <c r="N177" s="933" t="str">
        <f t="shared" si="11"/>
        <v/>
      </c>
      <c r="O177" s="921"/>
      <c r="P177" s="922"/>
      <c r="W177" s="545"/>
      <c r="Y177" s="322"/>
    </row>
    <row r="178" spans="1:25" ht="45" hidden="1" customHeight="1">
      <c r="B178" s="1090" t="s">
        <v>698</v>
      </c>
      <c r="C178" s="1088" t="str">
        <f>IFERROR(VLOOKUP($B178,'⑨2.目標と成果（販促）'!$B$6:$K$85,2,FALSE),"")</f>
        <v/>
      </c>
      <c r="D178" s="928" t="str">
        <f>IFERROR(VLOOKUP($B178,'⑨2.目標と成果（販促）'!$B$6:$K$85,3,FALSE),"")</f>
        <v/>
      </c>
      <c r="E178" s="928" t="s">
        <v>698</v>
      </c>
      <c r="F178" s="932" t="str">
        <f>IFERROR(VLOOKUP($B178,'⑨2.目標と成果（販促）'!$B$6:$K$85,6,FALSE),"")</f>
        <v/>
      </c>
      <c r="G178" s="932" t="str">
        <f>IFERROR(VLOOKUP($B178,'⑨2.目標と成果（販促）'!$B$6:$K$85,7,FALSE),"")</f>
        <v/>
      </c>
      <c r="H178" s="933" t="str">
        <f t="shared" si="9"/>
        <v/>
      </c>
      <c r="I178" s="338" t="str">
        <f>IFERROR(VLOOKUP($B178,'⑨2.目標と成果（販促）'!$B$6:$K$85,8,FALSE),"")</f>
        <v/>
      </c>
      <c r="J178" s="338" t="str">
        <f>IFERROR(VLOOKUP($B178,'⑨2.目標と成果（販促）'!$B$6:$K$85,9,FALSE),"")</f>
        <v/>
      </c>
      <c r="K178" s="933" t="str">
        <f t="shared" si="10"/>
        <v/>
      </c>
      <c r="L178" s="338" t="str">
        <f>IFERROR(VLOOKUP($B178,'⑨2.目標と成果（販促）'!$B$6:$K$85,10,FALSE),"")</f>
        <v/>
      </c>
      <c r="M178" s="338" t="str">
        <f>IFERROR(VLOOKUP($B178,'⑨2.目標と成果（販促）'!$B$6:$K$85,11,FALSE),"")</f>
        <v/>
      </c>
      <c r="N178" s="933" t="str">
        <f t="shared" si="11"/>
        <v/>
      </c>
      <c r="O178" s="921"/>
      <c r="P178" s="922"/>
      <c r="W178" s="545"/>
      <c r="Y178" s="322"/>
    </row>
    <row r="179" spans="1:25" ht="45" hidden="1" customHeight="1">
      <c r="B179" s="1090" t="s">
        <v>698</v>
      </c>
      <c r="C179" s="1088" t="str">
        <f>IFERROR(VLOOKUP($B179,'⑨2.目標と成果（販促）'!$B$6:$K$85,2,FALSE),"")</f>
        <v/>
      </c>
      <c r="D179" s="928" t="str">
        <f>IFERROR(VLOOKUP($B179,'⑨2.目標と成果（販促）'!$B$6:$K$85,3,FALSE),"")</f>
        <v/>
      </c>
      <c r="E179" s="928" t="s">
        <v>698</v>
      </c>
      <c r="F179" s="932" t="str">
        <f>IFERROR(VLOOKUP($B179,'⑨2.目標と成果（販促）'!$B$6:$K$85,6,FALSE),"")</f>
        <v/>
      </c>
      <c r="G179" s="932" t="str">
        <f>IFERROR(VLOOKUP($B179,'⑨2.目標と成果（販促）'!$B$6:$K$85,7,FALSE),"")</f>
        <v/>
      </c>
      <c r="H179" s="933" t="str">
        <f t="shared" si="9"/>
        <v/>
      </c>
      <c r="I179" s="338" t="str">
        <f>IFERROR(VLOOKUP($B179,'⑨2.目標と成果（販促）'!$B$6:$K$85,8,FALSE),"")</f>
        <v/>
      </c>
      <c r="J179" s="338" t="str">
        <f>IFERROR(VLOOKUP($B179,'⑨2.目標と成果（販促）'!$B$6:$K$85,9,FALSE),"")</f>
        <v/>
      </c>
      <c r="K179" s="933" t="str">
        <f t="shared" si="10"/>
        <v/>
      </c>
      <c r="L179" s="338" t="str">
        <f>IFERROR(VLOOKUP($B179,'⑨2.目標と成果（販促）'!$B$6:$K$85,10,FALSE),"")</f>
        <v/>
      </c>
      <c r="M179" s="338" t="str">
        <f>IFERROR(VLOOKUP($B179,'⑨2.目標と成果（販促）'!$B$6:$K$85,11,FALSE),"")</f>
        <v/>
      </c>
      <c r="N179" s="933" t="str">
        <f t="shared" si="11"/>
        <v/>
      </c>
      <c r="O179" s="921"/>
      <c r="P179" s="922"/>
      <c r="W179" s="545"/>
    </row>
    <row r="180" spans="1:25" ht="45" hidden="1" customHeight="1">
      <c r="B180" s="1090" t="s">
        <v>698</v>
      </c>
      <c r="C180" s="1088" t="str">
        <f>IFERROR(VLOOKUP($B180,'⑨2.目標と成果（販促）'!$B$6:$K$85,2,FALSE),"")</f>
        <v/>
      </c>
      <c r="D180" s="928" t="str">
        <f>IFERROR(VLOOKUP($B180,'⑨2.目標と成果（販促）'!$B$6:$K$85,3,FALSE),"")</f>
        <v/>
      </c>
      <c r="E180" s="928" t="s">
        <v>698</v>
      </c>
      <c r="F180" s="932" t="str">
        <f>IFERROR(VLOOKUP($B180,'⑨2.目標と成果（販促）'!$B$6:$K$85,6,FALSE),"")</f>
        <v/>
      </c>
      <c r="G180" s="932" t="str">
        <f>IFERROR(VLOOKUP($B180,'⑨2.目標と成果（販促）'!$B$6:$K$85,7,FALSE),"")</f>
        <v/>
      </c>
      <c r="H180" s="933" t="str">
        <f t="shared" si="9"/>
        <v/>
      </c>
      <c r="I180" s="338" t="str">
        <f>IFERROR(VLOOKUP($B180,'⑨2.目標と成果（販促）'!$B$6:$K$85,8,FALSE),"")</f>
        <v/>
      </c>
      <c r="J180" s="338" t="str">
        <f>IFERROR(VLOOKUP($B180,'⑨2.目標と成果（販促）'!$B$6:$K$85,9,FALSE),"")</f>
        <v/>
      </c>
      <c r="K180" s="933" t="str">
        <f t="shared" si="10"/>
        <v/>
      </c>
      <c r="L180" s="338" t="str">
        <f>IFERROR(VLOOKUP($B180,'⑨2.目標と成果（販促）'!$B$6:$K$85,10,FALSE),"")</f>
        <v/>
      </c>
      <c r="M180" s="338" t="str">
        <f>IFERROR(VLOOKUP($B180,'⑨2.目標と成果（販促）'!$B$6:$K$85,11,FALSE),"")</f>
        <v/>
      </c>
      <c r="N180" s="933" t="str">
        <f t="shared" si="11"/>
        <v/>
      </c>
      <c r="O180" s="921"/>
      <c r="P180" s="922"/>
      <c r="W180" s="545"/>
    </row>
    <row r="181" spans="1:25" ht="45" hidden="1" customHeight="1">
      <c r="B181" s="1090" t="s">
        <v>698</v>
      </c>
      <c r="C181" s="1088" t="str">
        <f>IFERROR(VLOOKUP($B181,'⑨2.目標と成果（販促）'!$B$6:$K$85,2,FALSE),"")</f>
        <v/>
      </c>
      <c r="D181" s="928" t="str">
        <f>IFERROR(VLOOKUP($B181,'⑨2.目標と成果（販促）'!$B$6:$K$85,3,FALSE),"")</f>
        <v/>
      </c>
      <c r="E181" s="928" t="s">
        <v>698</v>
      </c>
      <c r="F181" s="932" t="str">
        <f>IFERROR(VLOOKUP($B181,'⑨2.目標と成果（販促）'!$B$6:$K$85,6,FALSE),"")</f>
        <v/>
      </c>
      <c r="G181" s="932" t="str">
        <f>IFERROR(VLOOKUP($B181,'⑨2.目標と成果（販促）'!$B$6:$K$85,7,FALSE),"")</f>
        <v/>
      </c>
      <c r="H181" s="933" t="str">
        <f t="shared" si="9"/>
        <v/>
      </c>
      <c r="I181" s="338" t="str">
        <f>IFERROR(VLOOKUP($B181,'⑨2.目標と成果（販促）'!$B$6:$K$85,8,FALSE),"")</f>
        <v/>
      </c>
      <c r="J181" s="338" t="str">
        <f>IFERROR(VLOOKUP($B181,'⑨2.目標と成果（販促）'!$B$6:$K$85,9,FALSE),"")</f>
        <v/>
      </c>
      <c r="K181" s="933" t="str">
        <f t="shared" si="10"/>
        <v/>
      </c>
      <c r="L181" s="338" t="str">
        <f>IFERROR(VLOOKUP($B181,'⑨2.目標と成果（販促）'!$B$6:$K$85,10,FALSE),"")</f>
        <v/>
      </c>
      <c r="M181" s="338" t="str">
        <f>IFERROR(VLOOKUP($B181,'⑨2.目標と成果（販促）'!$B$6:$K$85,11,FALSE),"")</f>
        <v/>
      </c>
      <c r="N181" s="933" t="str">
        <f t="shared" si="11"/>
        <v/>
      </c>
      <c r="O181" s="921"/>
      <c r="P181" s="922"/>
      <c r="W181" s="545"/>
    </row>
    <row r="182" spans="1:25" ht="45" hidden="1" customHeight="1">
      <c r="B182" s="1090" t="s">
        <v>698</v>
      </c>
      <c r="C182" s="1088" t="str">
        <f>IFERROR(VLOOKUP($B182,'⑨2.目標と成果（販促）'!$B$6:$K$85,2,FALSE),"")</f>
        <v/>
      </c>
      <c r="D182" s="928" t="str">
        <f>IFERROR(VLOOKUP($B182,'⑨2.目標と成果（販促）'!$B$6:$K$85,3,FALSE),"")</f>
        <v/>
      </c>
      <c r="E182" s="928" t="s">
        <v>698</v>
      </c>
      <c r="F182" s="932" t="str">
        <f>IFERROR(VLOOKUP($B182,'⑨2.目標と成果（販促）'!$B$6:$K$85,6,FALSE),"")</f>
        <v/>
      </c>
      <c r="G182" s="932" t="str">
        <f>IFERROR(VLOOKUP($B182,'⑨2.目標と成果（販促）'!$B$6:$K$85,7,FALSE),"")</f>
        <v/>
      </c>
      <c r="H182" s="933" t="str">
        <f t="shared" si="9"/>
        <v/>
      </c>
      <c r="I182" s="338" t="str">
        <f>IFERROR(VLOOKUP($B182,'⑨2.目標と成果（販促）'!$B$6:$K$85,8,FALSE),"")</f>
        <v/>
      </c>
      <c r="J182" s="338" t="str">
        <f>IFERROR(VLOOKUP($B182,'⑨2.目標と成果（販促）'!$B$6:$K$85,9,FALSE),"")</f>
        <v/>
      </c>
      <c r="K182" s="933" t="str">
        <f t="shared" si="10"/>
        <v/>
      </c>
      <c r="L182" s="338" t="str">
        <f>IFERROR(VLOOKUP($B182,'⑨2.目標と成果（販促）'!$B$6:$K$85,10,FALSE),"")</f>
        <v/>
      </c>
      <c r="M182" s="338" t="str">
        <f>IFERROR(VLOOKUP($B182,'⑨2.目標と成果（販促）'!$B$6:$K$85,11,FALSE),"")</f>
        <v/>
      </c>
      <c r="N182" s="933" t="str">
        <f t="shared" si="11"/>
        <v/>
      </c>
      <c r="O182" s="921"/>
      <c r="P182" s="922"/>
      <c r="W182" s="545"/>
    </row>
    <row r="183" spans="1:25" ht="45" hidden="1" customHeight="1">
      <c r="B183" s="1090" t="s">
        <v>698</v>
      </c>
      <c r="C183" s="1088" t="str">
        <f>IFERROR(VLOOKUP($B183,'⑨2.目標と成果（販促）'!$B$6:$K$85,2,FALSE),"")</f>
        <v/>
      </c>
      <c r="D183" s="928" t="str">
        <f>IFERROR(VLOOKUP($B183,'⑨2.目標と成果（販促）'!$B$6:$K$85,3,FALSE),"")</f>
        <v/>
      </c>
      <c r="E183" s="928" t="s">
        <v>698</v>
      </c>
      <c r="F183" s="932" t="str">
        <f>IFERROR(VLOOKUP($B183,'⑨2.目標と成果（販促）'!$B$6:$K$85,6,FALSE),"")</f>
        <v/>
      </c>
      <c r="G183" s="932" t="str">
        <f>IFERROR(VLOOKUP($B183,'⑨2.目標と成果（販促）'!$B$6:$K$85,7,FALSE),"")</f>
        <v/>
      </c>
      <c r="H183" s="933" t="str">
        <f t="shared" si="9"/>
        <v/>
      </c>
      <c r="I183" s="338" t="str">
        <f>IFERROR(VLOOKUP($B183,'⑨2.目標と成果（販促）'!$B$6:$K$85,8,FALSE),"")</f>
        <v/>
      </c>
      <c r="J183" s="338" t="str">
        <f>IFERROR(VLOOKUP($B183,'⑨2.目標と成果（販促）'!$B$6:$K$85,9,FALSE),"")</f>
        <v/>
      </c>
      <c r="K183" s="933" t="str">
        <f t="shared" si="10"/>
        <v/>
      </c>
      <c r="L183" s="338" t="str">
        <f>IFERROR(VLOOKUP($B183,'⑨2.目標と成果（販促）'!$B$6:$K$85,10,FALSE),"")</f>
        <v/>
      </c>
      <c r="M183" s="338" t="str">
        <f>IFERROR(VLOOKUP($B183,'⑨2.目標と成果（販促）'!$B$6:$K$85,11,FALSE),"")</f>
        <v/>
      </c>
      <c r="N183" s="933" t="str">
        <f t="shared" si="11"/>
        <v/>
      </c>
      <c r="O183" s="921"/>
      <c r="P183" s="922"/>
      <c r="W183" s="545"/>
    </row>
    <row r="184" spans="1:25" ht="45" hidden="1" customHeight="1">
      <c r="B184" s="1090" t="s">
        <v>698</v>
      </c>
      <c r="C184" s="1088" t="str">
        <f>IFERROR(VLOOKUP($B184,'⑨2.目標と成果（販促）'!$B$6:$K$85,2,FALSE),"")</f>
        <v/>
      </c>
      <c r="D184" s="928" t="str">
        <f>IFERROR(VLOOKUP($B184,'⑨2.目標と成果（販促）'!$B$6:$K$85,3,FALSE),"")</f>
        <v/>
      </c>
      <c r="E184" s="928" t="s">
        <v>698</v>
      </c>
      <c r="F184" s="932" t="str">
        <f>IFERROR(VLOOKUP($B184,'⑨2.目標と成果（販促）'!$B$6:$K$85,6,FALSE),"")</f>
        <v/>
      </c>
      <c r="G184" s="932" t="str">
        <f>IFERROR(VLOOKUP($B184,'⑨2.目標と成果（販促）'!$B$6:$K$85,7,FALSE),"")</f>
        <v/>
      </c>
      <c r="H184" s="933" t="str">
        <f t="shared" si="9"/>
        <v/>
      </c>
      <c r="I184" s="338" t="str">
        <f>IFERROR(VLOOKUP($B184,'⑨2.目標と成果（販促）'!$B$6:$K$85,8,FALSE),"")</f>
        <v/>
      </c>
      <c r="J184" s="338" t="str">
        <f>IFERROR(VLOOKUP($B184,'⑨2.目標と成果（販促）'!$B$6:$K$85,9,FALSE),"")</f>
        <v/>
      </c>
      <c r="K184" s="933" t="str">
        <f t="shared" si="10"/>
        <v/>
      </c>
      <c r="L184" s="338" t="str">
        <f>IFERROR(VLOOKUP($B184,'⑨2.目標と成果（販促）'!$B$6:$K$85,10,FALSE),"")</f>
        <v/>
      </c>
      <c r="M184" s="338" t="str">
        <f>IFERROR(VLOOKUP($B184,'⑨2.目標と成果（販促）'!$B$6:$K$85,11,FALSE),"")</f>
        <v/>
      </c>
      <c r="N184" s="933" t="str">
        <f t="shared" si="11"/>
        <v/>
      </c>
      <c r="O184" s="921"/>
      <c r="P184" s="922"/>
      <c r="W184" s="545"/>
    </row>
    <row r="185" spans="1:25" ht="45" hidden="1" customHeight="1" thickBot="1">
      <c r="A185" s="138"/>
      <c r="B185" s="1087" t="s">
        <v>698</v>
      </c>
      <c r="C185" s="1089" t="str">
        <f>IFERROR(VLOOKUP($B185,'⑨2.目標と成果（販促）'!$B$6:$K$85,2,FALSE),"")</f>
        <v/>
      </c>
      <c r="D185" s="934" t="str">
        <f>IFERROR(VLOOKUP($B185,'⑨2.目標と成果（販促）'!$B$6:$K$85,3,FALSE),"")</f>
        <v/>
      </c>
      <c r="E185" s="934" t="s">
        <v>698</v>
      </c>
      <c r="F185" s="935" t="str">
        <f>IFERROR(VLOOKUP($B185,'⑨2.目標と成果（販促）'!$B$6:$K$85,6,FALSE),"")</f>
        <v/>
      </c>
      <c r="G185" s="935" t="str">
        <f>IFERROR(VLOOKUP($B185,'⑨2.目標と成果（販促）'!$B$6:$K$85,7,FALSE),"")</f>
        <v/>
      </c>
      <c r="H185" s="936" t="str">
        <f t="shared" si="9"/>
        <v/>
      </c>
      <c r="I185" s="937" t="str">
        <f>IFERROR(VLOOKUP($B185,'⑨2.目標と成果（販促）'!$B$6:$K$85,8,FALSE),"")</f>
        <v/>
      </c>
      <c r="J185" s="937" t="str">
        <f>IFERROR(VLOOKUP($B185,'⑨2.目標と成果（販促）'!$B$6:$K$85,9,FALSE),"")</f>
        <v/>
      </c>
      <c r="K185" s="936" t="str">
        <f t="shared" si="10"/>
        <v/>
      </c>
      <c r="L185" s="937" t="str">
        <f>IFERROR(VLOOKUP($B185,'⑨2.目標と成果（販促）'!$B$6:$K$85,10,FALSE),"")</f>
        <v/>
      </c>
      <c r="M185" s="937" t="str">
        <f>IFERROR(VLOOKUP($B185,'⑨2.目標と成果（販促）'!$B$6:$K$85,11,FALSE),"")</f>
        <v/>
      </c>
      <c r="N185" s="936" t="str">
        <f t="shared" si="11"/>
        <v/>
      </c>
      <c r="O185" s="923"/>
      <c r="P185" s="924"/>
      <c r="W185" s="545"/>
    </row>
    <row r="186" spans="1:25" ht="45" hidden="1" customHeight="1">
      <c r="B186" s="1090" t="s">
        <v>698</v>
      </c>
      <c r="C186" s="1088" t="str">
        <f>IFERROR(VLOOKUP($B186,'⑨2.目標と成果（販促）'!$B$6:$K$85,2,FALSE),"")</f>
        <v/>
      </c>
      <c r="D186" s="928" t="str">
        <f>IFERROR(VLOOKUP($B186,'⑨2.目標と成果（販促）'!$B$6:$K$85,3,FALSE),"")</f>
        <v/>
      </c>
      <c r="E186" s="928" t="s">
        <v>698</v>
      </c>
      <c r="F186" s="929" t="str">
        <f>IFERROR(VLOOKUP($B186,'⑨2.目標と成果（販促）'!$B$6:$K$85,6,FALSE),"")</f>
        <v/>
      </c>
      <c r="G186" s="929" t="str">
        <f>IFERROR(VLOOKUP($B186,'⑨2.目標と成果（販促）'!$B$6:$K$85,7,FALSE),"")</f>
        <v/>
      </c>
      <c r="H186" s="930" t="str">
        <f t="shared" si="9"/>
        <v/>
      </c>
      <c r="I186" s="931" t="str">
        <f>IFERROR(VLOOKUP($B186,'⑨2.目標と成果（販促）'!$B$6:$K$85,8,FALSE),"")</f>
        <v/>
      </c>
      <c r="J186" s="931" t="str">
        <f>IFERROR(VLOOKUP($B186,'⑨2.目標と成果（販促）'!$B$6:$K$85,9,FALSE),"")</f>
        <v/>
      </c>
      <c r="K186" s="930" t="str">
        <f t="shared" si="10"/>
        <v/>
      </c>
      <c r="L186" s="931" t="str">
        <f>IFERROR(VLOOKUP($B186,'⑨2.目標と成果（販促）'!$B$6:$K$85,10,FALSE),"")</f>
        <v/>
      </c>
      <c r="M186" s="931" t="str">
        <f>IFERROR(VLOOKUP($B186,'⑨2.目標と成果（販促）'!$B$6:$K$85,11,FALSE),"")</f>
        <v/>
      </c>
      <c r="N186" s="930" t="str">
        <f t="shared" si="11"/>
        <v/>
      </c>
      <c r="O186" s="921"/>
      <c r="P186" s="922"/>
      <c r="W186" s="545"/>
    </row>
    <row r="187" spans="1:25" ht="45" hidden="1" customHeight="1">
      <c r="B187" s="1090" t="s">
        <v>698</v>
      </c>
      <c r="C187" s="1088" t="str">
        <f>IFERROR(VLOOKUP($B187,'⑨2.目標と成果（販促）'!$B$6:$K$85,2,FALSE),"")</f>
        <v/>
      </c>
      <c r="D187" s="928" t="str">
        <f>IFERROR(VLOOKUP($B187,'⑨2.目標と成果（販促）'!$B$6:$K$85,3,FALSE),"")</f>
        <v/>
      </c>
      <c r="E187" s="928" t="s">
        <v>698</v>
      </c>
      <c r="F187" s="932" t="str">
        <f>IFERROR(VLOOKUP($B187,'⑨2.目標と成果（販促）'!$B$6:$K$85,6,FALSE),"")</f>
        <v/>
      </c>
      <c r="G187" s="932" t="str">
        <f>IFERROR(VLOOKUP($B187,'⑨2.目標と成果（販促）'!$B$6:$K$85,7,FALSE),"")</f>
        <v/>
      </c>
      <c r="H187" s="933" t="str">
        <f t="shared" si="9"/>
        <v/>
      </c>
      <c r="I187" s="338" t="str">
        <f>IFERROR(VLOOKUP($B187,'⑨2.目標と成果（販促）'!$B$6:$K$85,8,FALSE),"")</f>
        <v/>
      </c>
      <c r="J187" s="338" t="str">
        <f>IFERROR(VLOOKUP($B187,'⑨2.目標と成果（販促）'!$B$6:$K$85,9,FALSE),"")</f>
        <v/>
      </c>
      <c r="K187" s="933" t="str">
        <f t="shared" si="10"/>
        <v/>
      </c>
      <c r="L187" s="338" t="str">
        <f>IFERROR(VLOOKUP($B187,'⑨2.目標と成果（販促）'!$B$6:$K$85,10,FALSE),"")</f>
        <v/>
      </c>
      <c r="M187" s="338" t="str">
        <f>IFERROR(VLOOKUP($B187,'⑨2.目標と成果（販促）'!$B$6:$K$85,11,FALSE),"")</f>
        <v/>
      </c>
      <c r="N187" s="933" t="str">
        <f t="shared" si="11"/>
        <v/>
      </c>
      <c r="O187" s="921"/>
      <c r="P187" s="922"/>
      <c r="W187" s="545"/>
    </row>
    <row r="188" spans="1:25" ht="45" hidden="1" customHeight="1">
      <c r="B188" s="1090" t="s">
        <v>698</v>
      </c>
      <c r="C188" s="1088" t="str">
        <f>IFERROR(VLOOKUP($B188,'⑨2.目標と成果（販促）'!$B$6:$K$85,2,FALSE),"")</f>
        <v/>
      </c>
      <c r="D188" s="928" t="str">
        <f>IFERROR(VLOOKUP($B188,'⑨2.目標と成果（販促）'!$B$6:$K$85,3,FALSE),"")</f>
        <v/>
      </c>
      <c r="E188" s="928" t="s">
        <v>698</v>
      </c>
      <c r="F188" s="932" t="str">
        <f>IFERROR(VLOOKUP($B188,'⑨2.目標と成果（販促）'!$B$6:$K$85,6,FALSE),"")</f>
        <v/>
      </c>
      <c r="G188" s="932" t="str">
        <f>IFERROR(VLOOKUP($B188,'⑨2.目標と成果（販促）'!$B$6:$K$85,7,FALSE),"")</f>
        <v/>
      </c>
      <c r="H188" s="933" t="str">
        <f t="shared" si="9"/>
        <v/>
      </c>
      <c r="I188" s="338" t="str">
        <f>IFERROR(VLOOKUP($B188,'⑨2.目標と成果（販促）'!$B$6:$K$85,8,FALSE),"")</f>
        <v/>
      </c>
      <c r="J188" s="338" t="str">
        <f>IFERROR(VLOOKUP($B188,'⑨2.目標と成果（販促）'!$B$6:$K$85,9,FALSE),"")</f>
        <v/>
      </c>
      <c r="K188" s="933" t="str">
        <f t="shared" si="10"/>
        <v/>
      </c>
      <c r="L188" s="338" t="str">
        <f>IFERROR(VLOOKUP($B188,'⑨2.目標と成果（販促）'!$B$6:$K$85,10,FALSE),"")</f>
        <v/>
      </c>
      <c r="M188" s="338" t="str">
        <f>IFERROR(VLOOKUP($B188,'⑨2.目標と成果（販促）'!$B$6:$K$85,11,FALSE),"")</f>
        <v/>
      </c>
      <c r="N188" s="933" t="str">
        <f t="shared" si="11"/>
        <v/>
      </c>
      <c r="O188" s="921"/>
      <c r="P188" s="922"/>
      <c r="W188" s="545"/>
      <c r="Y188" s="322"/>
    </row>
    <row r="189" spans="1:25" ht="45" hidden="1" customHeight="1">
      <c r="B189" s="1090" t="s">
        <v>698</v>
      </c>
      <c r="C189" s="1088" t="str">
        <f>IFERROR(VLOOKUP($B189,'⑨2.目標と成果（販促）'!$B$6:$K$85,2,FALSE),"")</f>
        <v/>
      </c>
      <c r="D189" s="928" t="str">
        <f>IFERROR(VLOOKUP($B189,'⑨2.目標と成果（販促）'!$B$6:$K$85,3,FALSE),"")</f>
        <v/>
      </c>
      <c r="E189" s="928" t="s">
        <v>698</v>
      </c>
      <c r="F189" s="932" t="str">
        <f>IFERROR(VLOOKUP($B189,'⑨2.目標と成果（販促）'!$B$6:$K$85,6,FALSE),"")</f>
        <v/>
      </c>
      <c r="G189" s="932" t="str">
        <f>IFERROR(VLOOKUP($B189,'⑨2.目標と成果（販促）'!$B$6:$K$85,7,FALSE),"")</f>
        <v/>
      </c>
      <c r="H189" s="933" t="str">
        <f t="shared" si="9"/>
        <v/>
      </c>
      <c r="I189" s="338" t="str">
        <f>IFERROR(VLOOKUP($B189,'⑨2.目標と成果（販促）'!$B$6:$K$85,8,FALSE),"")</f>
        <v/>
      </c>
      <c r="J189" s="338" t="str">
        <f>IFERROR(VLOOKUP($B189,'⑨2.目標と成果（販促）'!$B$6:$K$85,9,FALSE),"")</f>
        <v/>
      </c>
      <c r="K189" s="933" t="str">
        <f t="shared" si="10"/>
        <v/>
      </c>
      <c r="L189" s="338" t="str">
        <f>IFERROR(VLOOKUP($B189,'⑨2.目標と成果（販促）'!$B$6:$K$85,10,FALSE),"")</f>
        <v/>
      </c>
      <c r="M189" s="338" t="str">
        <f>IFERROR(VLOOKUP($B189,'⑨2.目標と成果（販促）'!$B$6:$K$85,11,FALSE),"")</f>
        <v/>
      </c>
      <c r="N189" s="933" t="str">
        <f t="shared" si="11"/>
        <v/>
      </c>
      <c r="O189" s="921"/>
      <c r="P189" s="922"/>
      <c r="W189" s="545"/>
    </row>
    <row r="190" spans="1:25" ht="45" hidden="1" customHeight="1">
      <c r="B190" s="1090" t="s">
        <v>698</v>
      </c>
      <c r="C190" s="1088" t="str">
        <f>IFERROR(VLOOKUP($B190,'⑨2.目標と成果（販促）'!$B$6:$K$85,2,FALSE),"")</f>
        <v/>
      </c>
      <c r="D190" s="928" t="str">
        <f>IFERROR(VLOOKUP($B190,'⑨2.目標と成果（販促）'!$B$6:$K$85,3,FALSE),"")</f>
        <v/>
      </c>
      <c r="E190" s="928" t="s">
        <v>698</v>
      </c>
      <c r="F190" s="932" t="str">
        <f>IFERROR(VLOOKUP($B190,'⑨2.目標と成果（販促）'!$B$6:$K$85,6,FALSE),"")</f>
        <v/>
      </c>
      <c r="G190" s="932" t="str">
        <f>IFERROR(VLOOKUP($B190,'⑨2.目標と成果（販促）'!$B$6:$K$85,7,FALSE),"")</f>
        <v/>
      </c>
      <c r="H190" s="933" t="str">
        <f t="shared" si="9"/>
        <v/>
      </c>
      <c r="I190" s="338" t="str">
        <f>IFERROR(VLOOKUP($B190,'⑨2.目標と成果（販促）'!$B$6:$K$85,8,FALSE),"")</f>
        <v/>
      </c>
      <c r="J190" s="338" t="str">
        <f>IFERROR(VLOOKUP($B190,'⑨2.目標と成果（販促）'!$B$6:$K$85,9,FALSE),"")</f>
        <v/>
      </c>
      <c r="K190" s="933" t="str">
        <f t="shared" si="10"/>
        <v/>
      </c>
      <c r="L190" s="338" t="str">
        <f>IFERROR(VLOOKUP($B190,'⑨2.目標と成果（販促）'!$B$6:$K$85,10,FALSE),"")</f>
        <v/>
      </c>
      <c r="M190" s="338" t="str">
        <f>IFERROR(VLOOKUP($B190,'⑨2.目標と成果（販促）'!$B$6:$K$85,11,FALSE),"")</f>
        <v/>
      </c>
      <c r="N190" s="933" t="str">
        <f t="shared" si="11"/>
        <v/>
      </c>
      <c r="O190" s="921"/>
      <c r="P190" s="922"/>
      <c r="W190" s="545"/>
    </row>
    <row r="191" spans="1:25" ht="45" hidden="1" customHeight="1">
      <c r="B191" s="1090" t="s">
        <v>698</v>
      </c>
      <c r="C191" s="1088" t="str">
        <f>IFERROR(VLOOKUP($B191,'⑨2.目標と成果（販促）'!$B$6:$K$85,2,FALSE),"")</f>
        <v/>
      </c>
      <c r="D191" s="928" t="str">
        <f>IFERROR(VLOOKUP($B191,'⑨2.目標と成果（販促）'!$B$6:$K$85,3,FALSE),"")</f>
        <v/>
      </c>
      <c r="E191" s="928" t="s">
        <v>698</v>
      </c>
      <c r="F191" s="932" t="str">
        <f>IFERROR(VLOOKUP($B191,'⑨2.目標と成果（販促）'!$B$6:$K$85,6,FALSE),"")</f>
        <v/>
      </c>
      <c r="G191" s="932" t="str">
        <f>IFERROR(VLOOKUP($B191,'⑨2.目標と成果（販促）'!$B$6:$K$85,7,FALSE),"")</f>
        <v/>
      </c>
      <c r="H191" s="933" t="str">
        <f t="shared" si="9"/>
        <v/>
      </c>
      <c r="I191" s="338" t="str">
        <f>IFERROR(VLOOKUP($B191,'⑨2.目標と成果（販促）'!$B$6:$K$85,8,FALSE),"")</f>
        <v/>
      </c>
      <c r="J191" s="338" t="str">
        <f>IFERROR(VLOOKUP($B191,'⑨2.目標と成果（販促）'!$B$6:$K$85,9,FALSE),"")</f>
        <v/>
      </c>
      <c r="K191" s="933" t="str">
        <f t="shared" si="10"/>
        <v/>
      </c>
      <c r="L191" s="338" t="str">
        <f>IFERROR(VLOOKUP($B191,'⑨2.目標と成果（販促）'!$B$6:$K$85,10,FALSE),"")</f>
        <v/>
      </c>
      <c r="M191" s="338" t="str">
        <f>IFERROR(VLOOKUP($B191,'⑨2.目標と成果（販促）'!$B$6:$K$85,11,FALSE),"")</f>
        <v/>
      </c>
      <c r="N191" s="933" t="str">
        <f t="shared" si="11"/>
        <v/>
      </c>
      <c r="O191" s="921"/>
      <c r="P191" s="922"/>
      <c r="W191" s="545"/>
    </row>
    <row r="192" spans="1:25" ht="45" hidden="1" customHeight="1">
      <c r="B192" s="1090" t="s">
        <v>698</v>
      </c>
      <c r="C192" s="1088" t="str">
        <f>IFERROR(VLOOKUP($B192,'⑨2.目標と成果（販促）'!$B$6:$K$85,2,FALSE),"")</f>
        <v/>
      </c>
      <c r="D192" s="928" t="str">
        <f>IFERROR(VLOOKUP($B192,'⑨2.目標と成果（販促）'!$B$6:$K$85,3,FALSE),"")</f>
        <v/>
      </c>
      <c r="E192" s="928" t="s">
        <v>698</v>
      </c>
      <c r="F192" s="932" t="str">
        <f>IFERROR(VLOOKUP($B192,'⑨2.目標と成果（販促）'!$B$6:$K$85,6,FALSE),"")</f>
        <v/>
      </c>
      <c r="G192" s="932" t="str">
        <f>IFERROR(VLOOKUP($B192,'⑨2.目標と成果（販促）'!$B$6:$K$85,7,FALSE),"")</f>
        <v/>
      </c>
      <c r="H192" s="933" t="str">
        <f t="shared" si="9"/>
        <v/>
      </c>
      <c r="I192" s="338" t="str">
        <f>IFERROR(VLOOKUP($B192,'⑨2.目標と成果（販促）'!$B$6:$K$85,8,FALSE),"")</f>
        <v/>
      </c>
      <c r="J192" s="338" t="str">
        <f>IFERROR(VLOOKUP($B192,'⑨2.目標と成果（販促）'!$B$6:$K$85,9,FALSE),"")</f>
        <v/>
      </c>
      <c r="K192" s="933" t="str">
        <f t="shared" si="10"/>
        <v/>
      </c>
      <c r="L192" s="338" t="str">
        <f>IFERROR(VLOOKUP($B192,'⑨2.目標と成果（販促）'!$B$6:$K$85,10,FALSE),"")</f>
        <v/>
      </c>
      <c r="M192" s="338" t="str">
        <f>IFERROR(VLOOKUP($B192,'⑨2.目標と成果（販促）'!$B$6:$K$85,11,FALSE),"")</f>
        <v/>
      </c>
      <c r="N192" s="933" t="str">
        <f t="shared" si="11"/>
        <v/>
      </c>
      <c r="O192" s="921"/>
      <c r="P192" s="922"/>
      <c r="W192" s="545"/>
      <c r="Y192" s="322"/>
    </row>
    <row r="193" spans="2:23" ht="45" hidden="1" customHeight="1">
      <c r="B193" s="1090" t="s">
        <v>698</v>
      </c>
      <c r="C193" s="1088" t="str">
        <f>IFERROR(VLOOKUP($B193,'⑨2.目標と成果（販促）'!$B$6:$K$85,2,FALSE),"")</f>
        <v/>
      </c>
      <c r="D193" s="928" t="str">
        <f>IFERROR(VLOOKUP($B193,'⑨2.目標と成果（販促）'!$B$6:$K$85,3,FALSE),"")</f>
        <v/>
      </c>
      <c r="E193" s="928" t="s">
        <v>698</v>
      </c>
      <c r="F193" s="932" t="str">
        <f>IFERROR(VLOOKUP($B193,'⑨2.目標と成果（販促）'!$B$6:$K$85,6,FALSE),"")</f>
        <v/>
      </c>
      <c r="G193" s="932" t="str">
        <f>IFERROR(VLOOKUP($B193,'⑨2.目標と成果（販促）'!$B$6:$K$85,7,FALSE),"")</f>
        <v/>
      </c>
      <c r="H193" s="933" t="str">
        <f t="shared" si="9"/>
        <v/>
      </c>
      <c r="I193" s="338" t="str">
        <f>IFERROR(VLOOKUP($B193,'⑨2.目標と成果（販促）'!$B$6:$K$85,8,FALSE),"")</f>
        <v/>
      </c>
      <c r="J193" s="338" t="str">
        <f>IFERROR(VLOOKUP($B193,'⑨2.目標と成果（販促）'!$B$6:$K$85,9,FALSE),"")</f>
        <v/>
      </c>
      <c r="K193" s="933" t="str">
        <f t="shared" si="10"/>
        <v/>
      </c>
      <c r="L193" s="338" t="str">
        <f>IFERROR(VLOOKUP($B193,'⑨2.目標と成果（販促）'!$B$6:$K$85,10,FALSE),"")</f>
        <v/>
      </c>
      <c r="M193" s="338" t="str">
        <f>IFERROR(VLOOKUP($B193,'⑨2.目標と成果（販促）'!$B$6:$K$85,11,FALSE),"")</f>
        <v/>
      </c>
      <c r="N193" s="933" t="str">
        <f t="shared" si="11"/>
        <v/>
      </c>
      <c r="O193" s="921"/>
      <c r="P193" s="922"/>
      <c r="W193" s="545"/>
    </row>
    <row r="194" spans="2:23" ht="45" hidden="1" customHeight="1">
      <c r="B194" s="1090" t="s">
        <v>698</v>
      </c>
      <c r="C194" s="1088" t="str">
        <f>IFERROR(VLOOKUP($B194,'⑨2.目標と成果（販促）'!$B$6:$K$85,2,FALSE),"")</f>
        <v/>
      </c>
      <c r="D194" s="928" t="str">
        <f>IFERROR(VLOOKUP($B194,'⑨2.目標と成果（販促）'!$B$6:$K$85,3,FALSE),"")</f>
        <v/>
      </c>
      <c r="E194" s="928" t="s">
        <v>698</v>
      </c>
      <c r="F194" s="932" t="str">
        <f>IFERROR(VLOOKUP($B194,'⑨2.目標と成果（販促）'!$B$6:$K$85,6,FALSE),"")</f>
        <v/>
      </c>
      <c r="G194" s="932" t="str">
        <f>IFERROR(VLOOKUP($B194,'⑨2.目標と成果（販促）'!$B$6:$K$85,7,FALSE),"")</f>
        <v/>
      </c>
      <c r="H194" s="933" t="str">
        <f t="shared" si="9"/>
        <v/>
      </c>
      <c r="I194" s="338" t="str">
        <f>IFERROR(VLOOKUP($B194,'⑨2.目標と成果（販促）'!$B$6:$K$85,8,FALSE),"")</f>
        <v/>
      </c>
      <c r="J194" s="338" t="str">
        <f>IFERROR(VLOOKUP($B194,'⑨2.目標と成果（販促）'!$B$6:$K$85,9,FALSE),"")</f>
        <v/>
      </c>
      <c r="K194" s="933" t="str">
        <f t="shared" si="10"/>
        <v/>
      </c>
      <c r="L194" s="338" t="str">
        <f>IFERROR(VLOOKUP($B194,'⑨2.目標と成果（販促）'!$B$6:$K$85,10,FALSE),"")</f>
        <v/>
      </c>
      <c r="M194" s="338" t="str">
        <f>IFERROR(VLOOKUP($B194,'⑨2.目標と成果（販促）'!$B$6:$K$85,11,FALSE),"")</f>
        <v/>
      </c>
      <c r="N194" s="933" t="str">
        <f t="shared" si="11"/>
        <v/>
      </c>
      <c r="O194" s="921"/>
      <c r="P194" s="922"/>
      <c r="W194" s="545"/>
    </row>
    <row r="195" spans="2:23" ht="45" hidden="1" customHeight="1" thickBot="1">
      <c r="B195" s="1087" t="s">
        <v>698</v>
      </c>
      <c r="C195" s="1089" t="str">
        <f>IFERROR(VLOOKUP($B195,'⑨2.目標と成果（販促）'!$B$6:$K$85,2,FALSE),"")</f>
        <v/>
      </c>
      <c r="D195" s="934" t="str">
        <f>IFERROR(VLOOKUP($B195,'⑨2.目標と成果（販促）'!$B$6:$K$85,3,FALSE),"")</f>
        <v/>
      </c>
      <c r="E195" s="934" t="s">
        <v>698</v>
      </c>
      <c r="F195" s="935" t="str">
        <f>IFERROR(VLOOKUP($B195,'⑨2.目標と成果（販促）'!$B$6:$K$85,6,FALSE),"")</f>
        <v/>
      </c>
      <c r="G195" s="935" t="str">
        <f>IFERROR(VLOOKUP($B195,'⑨2.目標と成果（販促）'!$B$6:$K$85,7,FALSE),"")</f>
        <v/>
      </c>
      <c r="H195" s="936" t="str">
        <f t="shared" si="9"/>
        <v/>
      </c>
      <c r="I195" s="937" t="str">
        <f>IFERROR(VLOOKUP($B195,'⑨2.目標と成果（販促）'!$B$6:$K$85,8,FALSE),"")</f>
        <v/>
      </c>
      <c r="J195" s="937" t="str">
        <f>IFERROR(VLOOKUP($B195,'⑨2.目標と成果（販促）'!$B$6:$K$85,9,FALSE),"")</f>
        <v/>
      </c>
      <c r="K195" s="936" t="str">
        <f t="shared" si="10"/>
        <v/>
      </c>
      <c r="L195" s="937" t="str">
        <f>IFERROR(VLOOKUP($B195,'⑨2.目標と成果（販促）'!$B$6:$K$85,10,FALSE),"")</f>
        <v/>
      </c>
      <c r="M195" s="937" t="str">
        <f>IFERROR(VLOOKUP($B195,'⑨2.目標と成果（販促）'!$B$6:$K$85,11,FALSE),"")</f>
        <v/>
      </c>
      <c r="N195" s="936" t="str">
        <f t="shared" si="11"/>
        <v/>
      </c>
      <c r="O195" s="923"/>
      <c r="P195" s="924"/>
      <c r="W195" s="545"/>
    </row>
    <row r="196" spans="2:23" ht="45" hidden="1" customHeight="1">
      <c r="B196" s="1090" t="s">
        <v>698</v>
      </c>
      <c r="C196" s="1091" t="str">
        <f>IFERROR(VLOOKUP($B196,'⑨2.目標と成果（販促）'!$B$6:$K$85,2,FALSE),"")</f>
        <v/>
      </c>
      <c r="D196" s="938" t="str">
        <f>IFERROR(VLOOKUP($B196,'⑨2.目標と成果（販促）'!$B$6:$K$85,3,FALSE),"")</f>
        <v/>
      </c>
      <c r="E196" s="938" t="s">
        <v>698</v>
      </c>
      <c r="F196" s="929" t="str">
        <f>IFERROR(VLOOKUP($B196,'⑨2.目標と成果（販促）'!$B$6:$K$85,6,FALSE),"")</f>
        <v/>
      </c>
      <c r="G196" s="929" t="str">
        <f>IFERROR(VLOOKUP($B196,'⑨2.目標と成果（販促）'!$B$6:$K$85,7,FALSE),"")</f>
        <v/>
      </c>
      <c r="H196" s="930" t="str">
        <f t="shared" si="9"/>
        <v/>
      </c>
      <c r="I196" s="931" t="str">
        <f>IFERROR(VLOOKUP($B196,'⑨2.目標と成果（販促）'!$B$6:$K$85,8,FALSE),"")</f>
        <v/>
      </c>
      <c r="J196" s="931" t="str">
        <f>IFERROR(VLOOKUP($B196,'⑨2.目標と成果（販促）'!$B$6:$K$85,9,FALSE),"")</f>
        <v/>
      </c>
      <c r="K196" s="930" t="str">
        <f t="shared" si="10"/>
        <v/>
      </c>
      <c r="L196" s="931" t="str">
        <f>IFERROR(VLOOKUP($B196,'⑨2.目標と成果（販促）'!$B$6:$K$85,10,FALSE),"")</f>
        <v/>
      </c>
      <c r="M196" s="931" t="str">
        <f>IFERROR(VLOOKUP($B196,'⑨2.目標と成果（販促）'!$B$6:$K$85,11,FALSE),"")</f>
        <v/>
      </c>
      <c r="N196" s="930" t="str">
        <f t="shared" si="11"/>
        <v/>
      </c>
      <c r="O196" s="921"/>
      <c r="P196" s="922"/>
      <c r="W196" s="545"/>
    </row>
    <row r="197" spans="2:23" ht="45" hidden="1" customHeight="1">
      <c r="B197" s="1090" t="s">
        <v>698</v>
      </c>
      <c r="C197" s="1088" t="str">
        <f>IFERROR(VLOOKUP($B197,'⑨2.目標と成果（販促）'!$B$6:$K$85,2,FALSE),"")</f>
        <v/>
      </c>
      <c r="D197" s="928" t="str">
        <f>IFERROR(VLOOKUP($B197,'⑨2.目標と成果（販促）'!$B$6:$K$85,3,FALSE),"")</f>
        <v/>
      </c>
      <c r="E197" s="928" t="s">
        <v>698</v>
      </c>
      <c r="F197" s="932" t="str">
        <f>IFERROR(VLOOKUP($B197,'⑨2.目標と成果（販促）'!$B$6:$K$85,6,FALSE),"")</f>
        <v/>
      </c>
      <c r="G197" s="932" t="str">
        <f>IFERROR(VLOOKUP($B197,'⑨2.目標と成果（販促）'!$B$6:$K$85,7,FALSE),"")</f>
        <v/>
      </c>
      <c r="H197" s="933" t="str">
        <f t="shared" si="9"/>
        <v/>
      </c>
      <c r="I197" s="338" t="str">
        <f>IFERROR(VLOOKUP($B197,'⑨2.目標と成果（販促）'!$B$6:$K$85,8,FALSE),"")</f>
        <v/>
      </c>
      <c r="J197" s="338" t="str">
        <f>IFERROR(VLOOKUP($B197,'⑨2.目標と成果（販促）'!$B$6:$K$85,9,FALSE),"")</f>
        <v/>
      </c>
      <c r="K197" s="933" t="str">
        <f t="shared" si="10"/>
        <v/>
      </c>
      <c r="L197" s="338" t="str">
        <f>IFERROR(VLOOKUP($B197,'⑨2.目標と成果（販促）'!$B$6:$K$85,10,FALSE),"")</f>
        <v/>
      </c>
      <c r="M197" s="338" t="str">
        <f>IFERROR(VLOOKUP($B197,'⑨2.目標と成果（販促）'!$B$6:$K$85,11,FALSE),"")</f>
        <v/>
      </c>
      <c r="N197" s="933" t="str">
        <f t="shared" si="11"/>
        <v/>
      </c>
      <c r="O197" s="921"/>
      <c r="P197" s="922"/>
      <c r="W197" s="545"/>
    </row>
    <row r="198" spans="2:23" ht="45" hidden="1" customHeight="1">
      <c r="B198" s="1090" t="s">
        <v>698</v>
      </c>
      <c r="C198" s="1088" t="str">
        <f>IFERROR(VLOOKUP($B198,'⑨2.目標と成果（販促）'!$B$6:$K$85,2,FALSE),"")</f>
        <v/>
      </c>
      <c r="D198" s="928" t="str">
        <f>IFERROR(VLOOKUP($B198,'⑨2.目標と成果（販促）'!$B$6:$K$85,3,FALSE),"")</f>
        <v/>
      </c>
      <c r="E198" s="928" t="s">
        <v>698</v>
      </c>
      <c r="F198" s="932" t="str">
        <f>IFERROR(VLOOKUP($B198,'⑨2.目標と成果（販促）'!$B$6:$K$85,6,FALSE),"")</f>
        <v/>
      </c>
      <c r="G198" s="932" t="str">
        <f>IFERROR(VLOOKUP($B198,'⑨2.目標と成果（販促）'!$B$6:$K$85,7,FALSE),"")</f>
        <v/>
      </c>
      <c r="H198" s="933" t="str">
        <f t="shared" si="9"/>
        <v/>
      </c>
      <c r="I198" s="338" t="str">
        <f>IFERROR(VLOOKUP($B198,'⑨2.目標と成果（販促）'!$B$6:$K$85,8,FALSE),"")</f>
        <v/>
      </c>
      <c r="J198" s="338" t="str">
        <f>IFERROR(VLOOKUP($B198,'⑨2.目標と成果（販促）'!$B$6:$K$85,9,FALSE),"")</f>
        <v/>
      </c>
      <c r="K198" s="933" t="str">
        <f t="shared" si="10"/>
        <v/>
      </c>
      <c r="L198" s="338" t="str">
        <f>IFERROR(VLOOKUP($B198,'⑨2.目標と成果（販促）'!$B$6:$K$85,10,FALSE),"")</f>
        <v/>
      </c>
      <c r="M198" s="338" t="str">
        <f>IFERROR(VLOOKUP($B198,'⑨2.目標と成果（販促）'!$B$6:$K$85,11,FALSE),"")</f>
        <v/>
      </c>
      <c r="N198" s="933" t="str">
        <f t="shared" si="11"/>
        <v/>
      </c>
      <c r="O198" s="921"/>
      <c r="P198" s="922"/>
      <c r="W198" s="545"/>
    </row>
    <row r="199" spans="2:23" ht="45" hidden="1" customHeight="1">
      <c r="B199" s="1090" t="s">
        <v>698</v>
      </c>
      <c r="C199" s="1088" t="str">
        <f>IFERROR(VLOOKUP($B199,'⑨2.目標と成果（販促）'!$B$6:$K$85,2,FALSE),"")</f>
        <v/>
      </c>
      <c r="D199" s="928" t="str">
        <f>IFERROR(VLOOKUP($B199,'⑨2.目標と成果（販促）'!$B$6:$K$85,3,FALSE),"")</f>
        <v/>
      </c>
      <c r="E199" s="928" t="s">
        <v>698</v>
      </c>
      <c r="F199" s="932" t="str">
        <f>IFERROR(VLOOKUP($B199,'⑨2.目標と成果（販促）'!$B$6:$K$85,6,FALSE),"")</f>
        <v/>
      </c>
      <c r="G199" s="932" t="str">
        <f>IFERROR(VLOOKUP($B199,'⑨2.目標と成果（販促）'!$B$6:$K$85,7,FALSE),"")</f>
        <v/>
      </c>
      <c r="H199" s="933" t="str">
        <f t="shared" ref="H199:H262" si="12">IF(G199="","",G199/F199)</f>
        <v/>
      </c>
      <c r="I199" s="338" t="str">
        <f>IFERROR(VLOOKUP($B199,'⑨2.目標と成果（販促）'!$B$6:$K$85,8,FALSE),"")</f>
        <v/>
      </c>
      <c r="J199" s="338" t="str">
        <f>IFERROR(VLOOKUP($B199,'⑨2.目標と成果（販促）'!$B$6:$K$85,9,FALSE),"")</f>
        <v/>
      </c>
      <c r="K199" s="933" t="str">
        <f t="shared" ref="K199:K262" si="13">IF(J199="","",J199/I199)</f>
        <v/>
      </c>
      <c r="L199" s="338" t="str">
        <f>IFERROR(VLOOKUP($B199,'⑨2.目標と成果（販促）'!$B$6:$K$85,10,FALSE),"")</f>
        <v/>
      </c>
      <c r="M199" s="338" t="str">
        <f>IFERROR(VLOOKUP($B199,'⑨2.目標と成果（販促）'!$B$6:$K$85,11,FALSE),"")</f>
        <v/>
      </c>
      <c r="N199" s="933" t="str">
        <f t="shared" ref="N199:N262" si="14">IF(M199="","",M199/L199)</f>
        <v/>
      </c>
      <c r="O199" s="921"/>
      <c r="P199" s="922"/>
      <c r="W199" s="545"/>
    </row>
    <row r="200" spans="2:23" ht="45" hidden="1" customHeight="1">
      <c r="B200" s="1090" t="s">
        <v>698</v>
      </c>
      <c r="C200" s="1088" t="str">
        <f>IFERROR(VLOOKUP($B200,'⑨2.目標と成果（販促）'!$B$6:$K$85,2,FALSE),"")</f>
        <v/>
      </c>
      <c r="D200" s="928" t="str">
        <f>IFERROR(VLOOKUP($B200,'⑨2.目標と成果（販促）'!$B$6:$K$85,3,FALSE),"")</f>
        <v/>
      </c>
      <c r="E200" s="928" t="s">
        <v>698</v>
      </c>
      <c r="F200" s="932" t="str">
        <f>IFERROR(VLOOKUP($B200,'⑨2.目標と成果（販促）'!$B$6:$K$85,6,FALSE),"")</f>
        <v/>
      </c>
      <c r="G200" s="932" t="str">
        <f>IFERROR(VLOOKUP($B200,'⑨2.目標と成果（販促）'!$B$6:$K$85,7,FALSE),"")</f>
        <v/>
      </c>
      <c r="H200" s="933" t="str">
        <f t="shared" si="12"/>
        <v/>
      </c>
      <c r="I200" s="338" t="str">
        <f>IFERROR(VLOOKUP($B200,'⑨2.目標と成果（販促）'!$B$6:$K$85,8,FALSE),"")</f>
        <v/>
      </c>
      <c r="J200" s="338" t="str">
        <f>IFERROR(VLOOKUP($B200,'⑨2.目標と成果（販促）'!$B$6:$K$85,9,FALSE),"")</f>
        <v/>
      </c>
      <c r="K200" s="933" t="str">
        <f t="shared" si="13"/>
        <v/>
      </c>
      <c r="L200" s="338" t="str">
        <f>IFERROR(VLOOKUP($B200,'⑨2.目標と成果（販促）'!$B$6:$K$85,10,FALSE),"")</f>
        <v/>
      </c>
      <c r="M200" s="338" t="str">
        <f>IFERROR(VLOOKUP($B200,'⑨2.目標と成果（販促）'!$B$6:$K$85,11,FALSE),"")</f>
        <v/>
      </c>
      <c r="N200" s="933" t="str">
        <f t="shared" si="14"/>
        <v/>
      </c>
      <c r="O200" s="921"/>
      <c r="P200" s="922"/>
      <c r="W200" s="545"/>
    </row>
    <row r="201" spans="2:23" ht="45" hidden="1" customHeight="1">
      <c r="B201" s="1090" t="s">
        <v>698</v>
      </c>
      <c r="C201" s="1088" t="str">
        <f>IFERROR(VLOOKUP($B201,'⑨2.目標と成果（販促）'!$B$6:$K$85,2,FALSE),"")</f>
        <v/>
      </c>
      <c r="D201" s="928" t="str">
        <f>IFERROR(VLOOKUP($B201,'⑨2.目標と成果（販促）'!$B$6:$K$85,3,FALSE),"")</f>
        <v/>
      </c>
      <c r="E201" s="928" t="s">
        <v>698</v>
      </c>
      <c r="F201" s="932" t="str">
        <f>IFERROR(VLOOKUP($B201,'⑨2.目標と成果（販促）'!$B$6:$K$85,6,FALSE),"")</f>
        <v/>
      </c>
      <c r="G201" s="932" t="str">
        <f>IFERROR(VLOOKUP($B201,'⑨2.目標と成果（販促）'!$B$6:$K$85,7,FALSE),"")</f>
        <v/>
      </c>
      <c r="H201" s="933" t="str">
        <f t="shared" si="12"/>
        <v/>
      </c>
      <c r="I201" s="338" t="str">
        <f>IFERROR(VLOOKUP($B201,'⑨2.目標と成果（販促）'!$B$6:$K$85,8,FALSE),"")</f>
        <v/>
      </c>
      <c r="J201" s="338" t="str">
        <f>IFERROR(VLOOKUP($B201,'⑨2.目標と成果（販促）'!$B$6:$K$85,9,FALSE),"")</f>
        <v/>
      </c>
      <c r="K201" s="933" t="str">
        <f t="shared" si="13"/>
        <v/>
      </c>
      <c r="L201" s="338" t="str">
        <f>IFERROR(VLOOKUP($B201,'⑨2.目標と成果（販促）'!$B$6:$K$85,10,FALSE),"")</f>
        <v/>
      </c>
      <c r="M201" s="338" t="str">
        <f>IFERROR(VLOOKUP($B201,'⑨2.目標と成果（販促）'!$B$6:$K$85,11,FALSE),"")</f>
        <v/>
      </c>
      <c r="N201" s="933" t="str">
        <f t="shared" si="14"/>
        <v/>
      </c>
      <c r="O201" s="921"/>
      <c r="P201" s="922"/>
      <c r="W201" s="545"/>
    </row>
    <row r="202" spans="2:23" ht="45" hidden="1" customHeight="1">
      <c r="B202" s="1090" t="s">
        <v>698</v>
      </c>
      <c r="C202" s="1088" t="str">
        <f>IFERROR(VLOOKUP($B202,'⑨2.目標と成果（販促）'!$B$6:$K$85,2,FALSE),"")</f>
        <v/>
      </c>
      <c r="D202" s="928" t="str">
        <f>IFERROR(VLOOKUP($B202,'⑨2.目標と成果（販促）'!$B$6:$K$85,3,FALSE),"")</f>
        <v/>
      </c>
      <c r="E202" s="928" t="s">
        <v>698</v>
      </c>
      <c r="F202" s="932" t="str">
        <f>IFERROR(VLOOKUP($B202,'⑨2.目標と成果（販促）'!$B$6:$K$85,6,FALSE),"")</f>
        <v/>
      </c>
      <c r="G202" s="932" t="str">
        <f>IFERROR(VLOOKUP($B202,'⑨2.目標と成果（販促）'!$B$6:$K$85,7,FALSE),"")</f>
        <v/>
      </c>
      <c r="H202" s="933" t="str">
        <f t="shared" si="12"/>
        <v/>
      </c>
      <c r="I202" s="338" t="str">
        <f>IFERROR(VLOOKUP($B202,'⑨2.目標と成果（販促）'!$B$6:$K$85,8,FALSE),"")</f>
        <v/>
      </c>
      <c r="J202" s="338" t="str">
        <f>IFERROR(VLOOKUP($B202,'⑨2.目標と成果（販促）'!$B$6:$K$85,9,FALSE),"")</f>
        <v/>
      </c>
      <c r="K202" s="933" t="str">
        <f t="shared" si="13"/>
        <v/>
      </c>
      <c r="L202" s="338" t="str">
        <f>IFERROR(VLOOKUP($B202,'⑨2.目標と成果（販促）'!$B$6:$K$85,10,FALSE),"")</f>
        <v/>
      </c>
      <c r="M202" s="338" t="str">
        <f>IFERROR(VLOOKUP($B202,'⑨2.目標と成果（販促）'!$B$6:$K$85,11,FALSE),"")</f>
        <v/>
      </c>
      <c r="N202" s="933" t="str">
        <f t="shared" si="14"/>
        <v/>
      </c>
      <c r="O202" s="921"/>
      <c r="P202" s="922"/>
      <c r="W202" s="545"/>
    </row>
    <row r="203" spans="2:23" ht="45" hidden="1" customHeight="1">
      <c r="B203" s="1090" t="s">
        <v>698</v>
      </c>
      <c r="C203" s="1088" t="str">
        <f>IFERROR(VLOOKUP($B203,'⑨2.目標と成果（販促）'!$B$6:$K$85,2,FALSE),"")</f>
        <v/>
      </c>
      <c r="D203" s="928" t="str">
        <f>IFERROR(VLOOKUP($B203,'⑨2.目標と成果（販促）'!$B$6:$K$85,3,FALSE),"")</f>
        <v/>
      </c>
      <c r="E203" s="928" t="s">
        <v>698</v>
      </c>
      <c r="F203" s="932" t="str">
        <f>IFERROR(VLOOKUP($B203,'⑨2.目標と成果（販促）'!$B$6:$K$85,6,FALSE),"")</f>
        <v/>
      </c>
      <c r="G203" s="932" t="str">
        <f>IFERROR(VLOOKUP($B203,'⑨2.目標と成果（販促）'!$B$6:$K$85,7,FALSE),"")</f>
        <v/>
      </c>
      <c r="H203" s="933" t="str">
        <f t="shared" si="12"/>
        <v/>
      </c>
      <c r="I203" s="338" t="str">
        <f>IFERROR(VLOOKUP($B203,'⑨2.目標と成果（販促）'!$B$6:$K$85,8,FALSE),"")</f>
        <v/>
      </c>
      <c r="J203" s="338" t="str">
        <f>IFERROR(VLOOKUP($B203,'⑨2.目標と成果（販促）'!$B$6:$K$85,9,FALSE),"")</f>
        <v/>
      </c>
      <c r="K203" s="933" t="str">
        <f t="shared" si="13"/>
        <v/>
      </c>
      <c r="L203" s="338" t="str">
        <f>IFERROR(VLOOKUP($B203,'⑨2.目標と成果（販促）'!$B$6:$K$85,10,FALSE),"")</f>
        <v/>
      </c>
      <c r="M203" s="338" t="str">
        <f>IFERROR(VLOOKUP($B203,'⑨2.目標と成果（販促）'!$B$6:$K$85,11,FALSE),"")</f>
        <v/>
      </c>
      <c r="N203" s="933" t="str">
        <f t="shared" si="14"/>
        <v/>
      </c>
      <c r="O203" s="921"/>
      <c r="P203" s="922"/>
      <c r="W203" s="545"/>
    </row>
    <row r="204" spans="2:23" ht="45" hidden="1" customHeight="1">
      <c r="B204" s="1090" t="s">
        <v>698</v>
      </c>
      <c r="C204" s="1088" t="str">
        <f>IFERROR(VLOOKUP($B204,'⑨2.目標と成果（販促）'!$B$6:$K$85,2,FALSE),"")</f>
        <v/>
      </c>
      <c r="D204" s="928" t="str">
        <f>IFERROR(VLOOKUP($B204,'⑨2.目標と成果（販促）'!$B$6:$K$85,3,FALSE),"")</f>
        <v/>
      </c>
      <c r="E204" s="928" t="s">
        <v>698</v>
      </c>
      <c r="F204" s="932" t="str">
        <f>IFERROR(VLOOKUP($B204,'⑨2.目標と成果（販促）'!$B$6:$K$85,6,FALSE),"")</f>
        <v/>
      </c>
      <c r="G204" s="932" t="str">
        <f>IFERROR(VLOOKUP($B204,'⑨2.目標と成果（販促）'!$B$6:$K$85,7,FALSE),"")</f>
        <v/>
      </c>
      <c r="H204" s="933" t="str">
        <f t="shared" si="12"/>
        <v/>
      </c>
      <c r="I204" s="338" t="str">
        <f>IFERROR(VLOOKUP($B204,'⑨2.目標と成果（販促）'!$B$6:$K$85,8,FALSE),"")</f>
        <v/>
      </c>
      <c r="J204" s="338" t="str">
        <f>IFERROR(VLOOKUP($B204,'⑨2.目標と成果（販促）'!$B$6:$K$85,9,FALSE),"")</f>
        <v/>
      </c>
      <c r="K204" s="933" t="str">
        <f t="shared" si="13"/>
        <v/>
      </c>
      <c r="L204" s="338" t="str">
        <f>IFERROR(VLOOKUP($B204,'⑨2.目標と成果（販促）'!$B$6:$K$85,10,FALSE),"")</f>
        <v/>
      </c>
      <c r="M204" s="338" t="str">
        <f>IFERROR(VLOOKUP($B204,'⑨2.目標と成果（販促）'!$B$6:$K$85,11,FALSE),"")</f>
        <v/>
      </c>
      <c r="N204" s="933" t="str">
        <f t="shared" si="14"/>
        <v/>
      </c>
      <c r="O204" s="921"/>
      <c r="P204" s="922"/>
      <c r="W204" s="545"/>
    </row>
    <row r="205" spans="2:23" ht="45" hidden="1" customHeight="1" thickBot="1">
      <c r="B205" s="1087" t="s">
        <v>698</v>
      </c>
      <c r="C205" s="1089" t="str">
        <f>IFERROR(VLOOKUP($B205,'⑨2.目標と成果（販促）'!$B$6:$K$85,2,FALSE),"")</f>
        <v/>
      </c>
      <c r="D205" s="934" t="str">
        <f>IFERROR(VLOOKUP($B205,'⑨2.目標と成果（販促）'!$B$6:$K$85,3,FALSE),"")</f>
        <v/>
      </c>
      <c r="E205" s="934" t="s">
        <v>698</v>
      </c>
      <c r="F205" s="935" t="str">
        <f>IFERROR(VLOOKUP($B205,'⑨2.目標と成果（販促）'!$B$6:$K$85,6,FALSE),"")</f>
        <v/>
      </c>
      <c r="G205" s="935" t="str">
        <f>IFERROR(VLOOKUP($B205,'⑨2.目標と成果（販促）'!$B$6:$K$85,7,FALSE),"")</f>
        <v/>
      </c>
      <c r="H205" s="936" t="str">
        <f t="shared" si="12"/>
        <v/>
      </c>
      <c r="I205" s="937" t="str">
        <f>IFERROR(VLOOKUP($B205,'⑨2.目標と成果（販促）'!$B$6:$K$85,8,FALSE),"")</f>
        <v/>
      </c>
      <c r="J205" s="937" t="str">
        <f>IFERROR(VLOOKUP($B205,'⑨2.目標と成果（販促）'!$B$6:$K$85,9,FALSE),"")</f>
        <v/>
      </c>
      <c r="K205" s="936" t="str">
        <f t="shared" si="13"/>
        <v/>
      </c>
      <c r="L205" s="937" t="str">
        <f>IFERROR(VLOOKUP($B205,'⑨2.目標と成果（販促）'!$B$6:$K$85,10,FALSE),"")</f>
        <v/>
      </c>
      <c r="M205" s="937" t="str">
        <f>IFERROR(VLOOKUP($B205,'⑨2.目標と成果（販促）'!$B$6:$K$85,11,FALSE),"")</f>
        <v/>
      </c>
      <c r="N205" s="936" t="str">
        <f t="shared" si="14"/>
        <v/>
      </c>
      <c r="O205" s="923"/>
      <c r="P205" s="924"/>
      <c r="W205" s="545"/>
    </row>
    <row r="206" spans="2:23" ht="45" hidden="1" customHeight="1">
      <c r="B206" s="1090" t="s">
        <v>698</v>
      </c>
      <c r="C206" s="1088" t="str">
        <f>IFERROR(VLOOKUP($B206,'⑨2.目標と成果（販促）'!$B$6:$K$85,2,FALSE),"")</f>
        <v/>
      </c>
      <c r="D206" s="928" t="str">
        <f>IFERROR(VLOOKUP($B206,'⑨2.目標と成果（販促）'!$B$6:$K$85,3,FALSE),"")</f>
        <v/>
      </c>
      <c r="E206" s="928" t="s">
        <v>698</v>
      </c>
      <c r="F206" s="929" t="str">
        <f>IFERROR(VLOOKUP($B206,'⑨2.目標と成果（販促）'!$B$6:$K$85,6,FALSE),"")</f>
        <v/>
      </c>
      <c r="G206" s="929" t="str">
        <f>IFERROR(VLOOKUP($B206,'⑨2.目標と成果（販促）'!$B$6:$K$85,7,FALSE),"")</f>
        <v/>
      </c>
      <c r="H206" s="930" t="str">
        <f t="shared" si="12"/>
        <v/>
      </c>
      <c r="I206" s="931" t="str">
        <f>IFERROR(VLOOKUP($B206,'⑨2.目標と成果（販促）'!$B$6:$K$85,8,FALSE),"")</f>
        <v/>
      </c>
      <c r="J206" s="931" t="str">
        <f>IFERROR(VLOOKUP($B206,'⑨2.目標と成果（販促）'!$B$6:$K$85,9,FALSE),"")</f>
        <v/>
      </c>
      <c r="K206" s="930" t="str">
        <f t="shared" si="13"/>
        <v/>
      </c>
      <c r="L206" s="931" t="str">
        <f>IFERROR(VLOOKUP($B206,'⑨2.目標と成果（販促）'!$B$6:$K$85,10,FALSE),"")</f>
        <v/>
      </c>
      <c r="M206" s="931" t="str">
        <f>IFERROR(VLOOKUP($B206,'⑨2.目標と成果（販促）'!$B$6:$K$85,11,FALSE),"")</f>
        <v/>
      </c>
      <c r="N206" s="930" t="str">
        <f t="shared" si="14"/>
        <v/>
      </c>
      <c r="O206" s="921"/>
      <c r="P206" s="922"/>
      <c r="W206" s="545"/>
    </row>
    <row r="207" spans="2:23" ht="45" hidden="1" customHeight="1">
      <c r="B207" s="1090" t="s">
        <v>698</v>
      </c>
      <c r="C207" s="1088" t="str">
        <f>IFERROR(VLOOKUP($B207,'⑨2.目標と成果（販促）'!$B$6:$K$85,2,FALSE),"")</f>
        <v/>
      </c>
      <c r="D207" s="928" t="str">
        <f>IFERROR(VLOOKUP($B207,'⑨2.目標と成果（販促）'!$B$6:$K$85,3,FALSE),"")</f>
        <v/>
      </c>
      <c r="E207" s="928" t="s">
        <v>698</v>
      </c>
      <c r="F207" s="932" t="str">
        <f>IFERROR(VLOOKUP($B207,'⑨2.目標と成果（販促）'!$B$6:$K$85,6,FALSE),"")</f>
        <v/>
      </c>
      <c r="G207" s="932" t="str">
        <f>IFERROR(VLOOKUP($B207,'⑨2.目標と成果（販促）'!$B$6:$K$85,7,FALSE),"")</f>
        <v/>
      </c>
      <c r="H207" s="933" t="str">
        <f t="shared" si="12"/>
        <v/>
      </c>
      <c r="I207" s="338" t="str">
        <f>IFERROR(VLOOKUP($B207,'⑨2.目標と成果（販促）'!$B$6:$K$85,8,FALSE),"")</f>
        <v/>
      </c>
      <c r="J207" s="338" t="str">
        <f>IFERROR(VLOOKUP($B207,'⑨2.目標と成果（販促）'!$B$6:$K$85,9,FALSE),"")</f>
        <v/>
      </c>
      <c r="K207" s="933" t="str">
        <f t="shared" si="13"/>
        <v/>
      </c>
      <c r="L207" s="338" t="str">
        <f>IFERROR(VLOOKUP($B207,'⑨2.目標と成果（販促）'!$B$6:$K$85,10,FALSE),"")</f>
        <v/>
      </c>
      <c r="M207" s="338" t="str">
        <f>IFERROR(VLOOKUP($B207,'⑨2.目標と成果（販促）'!$B$6:$K$85,11,FALSE),"")</f>
        <v/>
      </c>
      <c r="N207" s="933" t="str">
        <f t="shared" si="14"/>
        <v/>
      </c>
      <c r="O207" s="921"/>
      <c r="P207" s="922"/>
      <c r="W207" s="545"/>
    </row>
    <row r="208" spans="2:23" ht="45" hidden="1" customHeight="1">
      <c r="B208" s="1090" t="s">
        <v>698</v>
      </c>
      <c r="C208" s="1088" t="str">
        <f>IFERROR(VLOOKUP($B208,'⑨2.目標と成果（販促）'!$B$6:$K$85,2,FALSE),"")</f>
        <v/>
      </c>
      <c r="D208" s="928" t="str">
        <f>IFERROR(VLOOKUP($B208,'⑨2.目標と成果（販促）'!$B$6:$K$85,3,FALSE),"")</f>
        <v/>
      </c>
      <c r="E208" s="928" t="s">
        <v>698</v>
      </c>
      <c r="F208" s="932" t="str">
        <f>IFERROR(VLOOKUP($B208,'⑨2.目標と成果（販促）'!$B$6:$K$85,6,FALSE),"")</f>
        <v/>
      </c>
      <c r="G208" s="932" t="str">
        <f>IFERROR(VLOOKUP($B208,'⑨2.目標と成果（販促）'!$B$6:$K$85,7,FALSE),"")</f>
        <v/>
      </c>
      <c r="H208" s="933" t="str">
        <f t="shared" si="12"/>
        <v/>
      </c>
      <c r="I208" s="338" t="str">
        <f>IFERROR(VLOOKUP($B208,'⑨2.目標と成果（販促）'!$B$6:$K$85,8,FALSE),"")</f>
        <v/>
      </c>
      <c r="J208" s="338" t="str">
        <f>IFERROR(VLOOKUP($B208,'⑨2.目標と成果（販促）'!$B$6:$K$85,9,FALSE),"")</f>
        <v/>
      </c>
      <c r="K208" s="933" t="str">
        <f t="shared" si="13"/>
        <v/>
      </c>
      <c r="L208" s="338" t="str">
        <f>IFERROR(VLOOKUP($B208,'⑨2.目標と成果（販促）'!$B$6:$K$85,10,FALSE),"")</f>
        <v/>
      </c>
      <c r="M208" s="338" t="str">
        <f>IFERROR(VLOOKUP($B208,'⑨2.目標と成果（販促）'!$B$6:$K$85,11,FALSE),"")</f>
        <v/>
      </c>
      <c r="N208" s="933" t="str">
        <f t="shared" si="14"/>
        <v/>
      </c>
      <c r="O208" s="921"/>
      <c r="P208" s="922"/>
      <c r="W208" s="545"/>
    </row>
    <row r="209" spans="2:23" ht="45" hidden="1" customHeight="1">
      <c r="B209" s="1090" t="s">
        <v>698</v>
      </c>
      <c r="C209" s="1088" t="str">
        <f>IFERROR(VLOOKUP($B209,'⑨2.目標と成果（販促）'!$B$6:$K$85,2,FALSE),"")</f>
        <v/>
      </c>
      <c r="D209" s="928" t="str">
        <f>IFERROR(VLOOKUP($B209,'⑨2.目標と成果（販促）'!$B$6:$K$85,3,FALSE),"")</f>
        <v/>
      </c>
      <c r="E209" s="928" t="s">
        <v>698</v>
      </c>
      <c r="F209" s="932" t="str">
        <f>IFERROR(VLOOKUP($B209,'⑨2.目標と成果（販促）'!$B$6:$K$85,6,FALSE),"")</f>
        <v/>
      </c>
      <c r="G209" s="932" t="str">
        <f>IFERROR(VLOOKUP($B209,'⑨2.目標と成果（販促）'!$B$6:$K$85,7,FALSE),"")</f>
        <v/>
      </c>
      <c r="H209" s="933" t="str">
        <f t="shared" si="12"/>
        <v/>
      </c>
      <c r="I209" s="338" t="str">
        <f>IFERROR(VLOOKUP($B209,'⑨2.目標と成果（販促）'!$B$6:$K$85,8,FALSE),"")</f>
        <v/>
      </c>
      <c r="J209" s="338" t="str">
        <f>IFERROR(VLOOKUP($B209,'⑨2.目標と成果（販促）'!$B$6:$K$85,9,FALSE),"")</f>
        <v/>
      </c>
      <c r="K209" s="933" t="str">
        <f t="shared" si="13"/>
        <v/>
      </c>
      <c r="L209" s="338" t="str">
        <f>IFERROR(VLOOKUP($B209,'⑨2.目標と成果（販促）'!$B$6:$K$85,10,FALSE),"")</f>
        <v/>
      </c>
      <c r="M209" s="338" t="str">
        <f>IFERROR(VLOOKUP($B209,'⑨2.目標と成果（販促）'!$B$6:$K$85,11,FALSE),"")</f>
        <v/>
      </c>
      <c r="N209" s="933" t="str">
        <f t="shared" si="14"/>
        <v/>
      </c>
      <c r="O209" s="921"/>
      <c r="P209" s="922"/>
      <c r="W209" s="545"/>
    </row>
    <row r="210" spans="2:23" ht="45" hidden="1" customHeight="1">
      <c r="B210" s="1090" t="s">
        <v>698</v>
      </c>
      <c r="C210" s="1088" t="str">
        <f>IFERROR(VLOOKUP($B210,'⑨2.目標と成果（販促）'!$B$6:$K$85,2,FALSE),"")</f>
        <v/>
      </c>
      <c r="D210" s="928" t="str">
        <f>IFERROR(VLOOKUP($B210,'⑨2.目標と成果（販促）'!$B$6:$K$85,3,FALSE),"")</f>
        <v/>
      </c>
      <c r="E210" s="928" t="s">
        <v>698</v>
      </c>
      <c r="F210" s="932" t="str">
        <f>IFERROR(VLOOKUP($B210,'⑨2.目標と成果（販促）'!$B$6:$K$85,6,FALSE),"")</f>
        <v/>
      </c>
      <c r="G210" s="932" t="str">
        <f>IFERROR(VLOOKUP($B210,'⑨2.目標と成果（販促）'!$B$6:$K$85,7,FALSE),"")</f>
        <v/>
      </c>
      <c r="H210" s="933" t="str">
        <f t="shared" si="12"/>
        <v/>
      </c>
      <c r="I210" s="338" t="str">
        <f>IFERROR(VLOOKUP($B210,'⑨2.目標と成果（販促）'!$B$6:$K$85,8,FALSE),"")</f>
        <v/>
      </c>
      <c r="J210" s="338" t="str">
        <f>IFERROR(VLOOKUP($B210,'⑨2.目標と成果（販促）'!$B$6:$K$85,9,FALSE),"")</f>
        <v/>
      </c>
      <c r="K210" s="933" t="str">
        <f t="shared" si="13"/>
        <v/>
      </c>
      <c r="L210" s="338" t="str">
        <f>IFERROR(VLOOKUP($B210,'⑨2.目標と成果（販促）'!$B$6:$K$85,10,FALSE),"")</f>
        <v/>
      </c>
      <c r="M210" s="338" t="str">
        <f>IFERROR(VLOOKUP($B210,'⑨2.目標と成果（販促）'!$B$6:$K$85,11,FALSE),"")</f>
        <v/>
      </c>
      <c r="N210" s="933" t="str">
        <f t="shared" si="14"/>
        <v/>
      </c>
      <c r="O210" s="921"/>
      <c r="P210" s="922"/>
      <c r="W210" s="545"/>
    </row>
    <row r="211" spans="2:23" ht="45" hidden="1" customHeight="1">
      <c r="B211" s="1090" t="s">
        <v>698</v>
      </c>
      <c r="C211" s="1088" t="str">
        <f>IFERROR(VLOOKUP($B211,'⑨2.目標と成果（販促）'!$B$6:$K$85,2,FALSE),"")</f>
        <v/>
      </c>
      <c r="D211" s="928" t="str">
        <f>IFERROR(VLOOKUP($B211,'⑨2.目標と成果（販促）'!$B$6:$K$85,3,FALSE),"")</f>
        <v/>
      </c>
      <c r="E211" s="928" t="s">
        <v>698</v>
      </c>
      <c r="F211" s="932" t="str">
        <f>IFERROR(VLOOKUP($B211,'⑨2.目標と成果（販促）'!$B$6:$K$85,6,FALSE),"")</f>
        <v/>
      </c>
      <c r="G211" s="932" t="str">
        <f>IFERROR(VLOOKUP($B211,'⑨2.目標と成果（販促）'!$B$6:$K$85,7,FALSE),"")</f>
        <v/>
      </c>
      <c r="H211" s="933" t="str">
        <f t="shared" si="12"/>
        <v/>
      </c>
      <c r="I211" s="338" t="str">
        <f>IFERROR(VLOOKUP($B211,'⑨2.目標と成果（販促）'!$B$6:$K$85,8,FALSE),"")</f>
        <v/>
      </c>
      <c r="J211" s="338" t="str">
        <f>IFERROR(VLOOKUP($B211,'⑨2.目標と成果（販促）'!$B$6:$K$85,9,FALSE),"")</f>
        <v/>
      </c>
      <c r="K211" s="933" t="str">
        <f t="shared" si="13"/>
        <v/>
      </c>
      <c r="L211" s="338" t="str">
        <f>IFERROR(VLOOKUP($B211,'⑨2.目標と成果（販促）'!$B$6:$K$85,10,FALSE),"")</f>
        <v/>
      </c>
      <c r="M211" s="338" t="str">
        <f>IFERROR(VLOOKUP($B211,'⑨2.目標と成果（販促）'!$B$6:$K$85,11,FALSE),"")</f>
        <v/>
      </c>
      <c r="N211" s="933" t="str">
        <f t="shared" si="14"/>
        <v/>
      </c>
      <c r="O211" s="921"/>
      <c r="P211" s="922"/>
      <c r="W211" s="545"/>
    </row>
    <row r="212" spans="2:23" ht="45" hidden="1" customHeight="1">
      <c r="B212" s="1090" t="s">
        <v>698</v>
      </c>
      <c r="C212" s="1088" t="str">
        <f>IFERROR(VLOOKUP($B212,'⑨2.目標と成果（販促）'!$B$6:$K$85,2,FALSE),"")</f>
        <v/>
      </c>
      <c r="D212" s="928" t="str">
        <f>IFERROR(VLOOKUP($B212,'⑨2.目標と成果（販促）'!$B$6:$K$85,3,FALSE),"")</f>
        <v/>
      </c>
      <c r="E212" s="928" t="s">
        <v>698</v>
      </c>
      <c r="F212" s="932" t="str">
        <f>IFERROR(VLOOKUP($B212,'⑨2.目標と成果（販促）'!$B$6:$K$85,6,FALSE),"")</f>
        <v/>
      </c>
      <c r="G212" s="932" t="str">
        <f>IFERROR(VLOOKUP($B212,'⑨2.目標と成果（販促）'!$B$6:$K$85,7,FALSE),"")</f>
        <v/>
      </c>
      <c r="H212" s="933" t="str">
        <f t="shared" si="12"/>
        <v/>
      </c>
      <c r="I212" s="338" t="str">
        <f>IFERROR(VLOOKUP($B212,'⑨2.目標と成果（販促）'!$B$6:$K$85,8,FALSE),"")</f>
        <v/>
      </c>
      <c r="J212" s="338" t="str">
        <f>IFERROR(VLOOKUP($B212,'⑨2.目標と成果（販促）'!$B$6:$K$85,9,FALSE),"")</f>
        <v/>
      </c>
      <c r="K212" s="933" t="str">
        <f t="shared" si="13"/>
        <v/>
      </c>
      <c r="L212" s="338" t="str">
        <f>IFERROR(VLOOKUP($B212,'⑨2.目標と成果（販促）'!$B$6:$K$85,10,FALSE),"")</f>
        <v/>
      </c>
      <c r="M212" s="338" t="str">
        <f>IFERROR(VLOOKUP($B212,'⑨2.目標と成果（販促）'!$B$6:$K$85,11,FALSE),"")</f>
        <v/>
      </c>
      <c r="N212" s="933" t="str">
        <f t="shared" si="14"/>
        <v/>
      </c>
      <c r="O212" s="921"/>
      <c r="P212" s="922"/>
      <c r="W212" s="545"/>
    </row>
    <row r="213" spans="2:23" ht="45" hidden="1" customHeight="1">
      <c r="B213" s="1090" t="s">
        <v>698</v>
      </c>
      <c r="C213" s="1088" t="str">
        <f>IFERROR(VLOOKUP($B213,'⑨2.目標と成果（販促）'!$B$6:$K$85,2,FALSE),"")</f>
        <v/>
      </c>
      <c r="D213" s="928" t="str">
        <f>IFERROR(VLOOKUP($B213,'⑨2.目標と成果（販促）'!$B$6:$K$85,3,FALSE),"")</f>
        <v/>
      </c>
      <c r="E213" s="928" t="s">
        <v>698</v>
      </c>
      <c r="F213" s="932" t="str">
        <f>IFERROR(VLOOKUP($B213,'⑨2.目標と成果（販促）'!$B$6:$K$85,6,FALSE),"")</f>
        <v/>
      </c>
      <c r="G213" s="932" t="str">
        <f>IFERROR(VLOOKUP($B213,'⑨2.目標と成果（販促）'!$B$6:$K$85,7,FALSE),"")</f>
        <v/>
      </c>
      <c r="H213" s="933" t="str">
        <f t="shared" si="12"/>
        <v/>
      </c>
      <c r="I213" s="338" t="str">
        <f>IFERROR(VLOOKUP($B213,'⑨2.目標と成果（販促）'!$B$6:$K$85,8,FALSE),"")</f>
        <v/>
      </c>
      <c r="J213" s="338" t="str">
        <f>IFERROR(VLOOKUP($B213,'⑨2.目標と成果（販促）'!$B$6:$K$85,9,FALSE),"")</f>
        <v/>
      </c>
      <c r="K213" s="933" t="str">
        <f t="shared" si="13"/>
        <v/>
      </c>
      <c r="L213" s="338" t="str">
        <f>IFERROR(VLOOKUP($B213,'⑨2.目標と成果（販促）'!$B$6:$K$85,10,FALSE),"")</f>
        <v/>
      </c>
      <c r="M213" s="338" t="str">
        <f>IFERROR(VLOOKUP($B213,'⑨2.目標と成果（販促）'!$B$6:$K$85,11,FALSE),"")</f>
        <v/>
      </c>
      <c r="N213" s="933" t="str">
        <f t="shared" si="14"/>
        <v/>
      </c>
      <c r="O213" s="921"/>
      <c r="P213" s="922"/>
      <c r="W213" s="545"/>
    </row>
    <row r="214" spans="2:23" ht="45" hidden="1" customHeight="1">
      <c r="B214" s="1090" t="s">
        <v>698</v>
      </c>
      <c r="C214" s="1088" t="str">
        <f>IFERROR(VLOOKUP($B214,'⑨2.目標と成果（販促）'!$B$6:$K$85,2,FALSE),"")</f>
        <v/>
      </c>
      <c r="D214" s="928" t="str">
        <f>IFERROR(VLOOKUP($B214,'⑨2.目標と成果（販促）'!$B$6:$K$85,3,FALSE),"")</f>
        <v/>
      </c>
      <c r="E214" s="928" t="s">
        <v>698</v>
      </c>
      <c r="F214" s="932" t="str">
        <f>IFERROR(VLOOKUP($B214,'⑨2.目標と成果（販促）'!$B$6:$K$85,6,FALSE),"")</f>
        <v/>
      </c>
      <c r="G214" s="932" t="str">
        <f>IFERROR(VLOOKUP($B214,'⑨2.目標と成果（販促）'!$B$6:$K$85,7,FALSE),"")</f>
        <v/>
      </c>
      <c r="H214" s="933" t="str">
        <f t="shared" si="12"/>
        <v/>
      </c>
      <c r="I214" s="338" t="str">
        <f>IFERROR(VLOOKUP($B214,'⑨2.目標と成果（販促）'!$B$6:$K$85,8,FALSE),"")</f>
        <v/>
      </c>
      <c r="J214" s="338" t="str">
        <f>IFERROR(VLOOKUP($B214,'⑨2.目標と成果（販促）'!$B$6:$K$85,9,FALSE),"")</f>
        <v/>
      </c>
      <c r="K214" s="933" t="str">
        <f t="shared" si="13"/>
        <v/>
      </c>
      <c r="L214" s="338" t="str">
        <f>IFERROR(VLOOKUP($B214,'⑨2.目標と成果（販促）'!$B$6:$K$85,10,FALSE),"")</f>
        <v/>
      </c>
      <c r="M214" s="338" t="str">
        <f>IFERROR(VLOOKUP($B214,'⑨2.目標と成果（販促）'!$B$6:$K$85,11,FALSE),"")</f>
        <v/>
      </c>
      <c r="N214" s="933" t="str">
        <f t="shared" si="14"/>
        <v/>
      </c>
      <c r="O214" s="921"/>
      <c r="P214" s="922"/>
      <c r="W214" s="545"/>
    </row>
    <row r="215" spans="2:23" ht="45" hidden="1" customHeight="1" thickBot="1">
      <c r="B215" s="1087" t="s">
        <v>698</v>
      </c>
      <c r="C215" s="1089" t="str">
        <f>IFERROR(VLOOKUP($B215,'⑨2.目標と成果（販促）'!$B$6:$K$85,2,FALSE),"")</f>
        <v/>
      </c>
      <c r="D215" s="934" t="str">
        <f>IFERROR(VLOOKUP($B215,'⑨2.目標と成果（販促）'!$B$6:$K$85,3,FALSE),"")</f>
        <v/>
      </c>
      <c r="E215" s="934" t="s">
        <v>698</v>
      </c>
      <c r="F215" s="935" t="str">
        <f>IFERROR(VLOOKUP($B215,'⑨2.目標と成果（販促）'!$B$6:$K$85,6,FALSE),"")</f>
        <v/>
      </c>
      <c r="G215" s="935" t="str">
        <f>IFERROR(VLOOKUP($B215,'⑨2.目標と成果（販促）'!$B$6:$K$85,7,FALSE),"")</f>
        <v/>
      </c>
      <c r="H215" s="936" t="str">
        <f t="shared" si="12"/>
        <v/>
      </c>
      <c r="I215" s="937" t="str">
        <f>IFERROR(VLOOKUP($B215,'⑨2.目標と成果（販促）'!$B$6:$K$85,8,FALSE),"")</f>
        <v/>
      </c>
      <c r="J215" s="937" t="str">
        <f>IFERROR(VLOOKUP($B215,'⑨2.目標と成果（販促）'!$B$6:$K$85,9,FALSE),"")</f>
        <v/>
      </c>
      <c r="K215" s="936" t="str">
        <f t="shared" si="13"/>
        <v/>
      </c>
      <c r="L215" s="937" t="str">
        <f>IFERROR(VLOOKUP($B215,'⑨2.目標と成果（販促）'!$B$6:$K$85,10,FALSE),"")</f>
        <v/>
      </c>
      <c r="M215" s="937" t="str">
        <f>IFERROR(VLOOKUP($B215,'⑨2.目標と成果（販促）'!$B$6:$K$85,11,FALSE),"")</f>
        <v/>
      </c>
      <c r="N215" s="936" t="str">
        <f t="shared" si="14"/>
        <v/>
      </c>
      <c r="O215" s="923"/>
      <c r="P215" s="924"/>
      <c r="W215" s="545"/>
    </row>
    <row r="216" spans="2:23" ht="45" hidden="1" customHeight="1">
      <c r="B216" s="1090" t="s">
        <v>698</v>
      </c>
      <c r="C216" s="1091" t="str">
        <f>IFERROR(VLOOKUP($B216,'⑨2.目標と成果（販促）'!$B$6:$K$85,2,FALSE),"")</f>
        <v/>
      </c>
      <c r="D216" s="938" t="str">
        <f>IFERROR(VLOOKUP($B216,'⑨2.目標と成果（販促）'!$B$6:$K$85,3,FALSE),"")</f>
        <v/>
      </c>
      <c r="E216" s="938" t="s">
        <v>698</v>
      </c>
      <c r="F216" s="929" t="str">
        <f>IFERROR(VLOOKUP($B216,'⑨2.目標と成果（販促）'!$B$6:$K$85,6,FALSE),"")</f>
        <v/>
      </c>
      <c r="G216" s="929" t="str">
        <f>IFERROR(VLOOKUP($B216,'⑨2.目標と成果（販促）'!$B$6:$K$85,7,FALSE),"")</f>
        <v/>
      </c>
      <c r="H216" s="930" t="str">
        <f t="shared" si="12"/>
        <v/>
      </c>
      <c r="I216" s="931" t="str">
        <f>IFERROR(VLOOKUP($B216,'⑨2.目標と成果（販促）'!$B$6:$K$85,8,FALSE),"")</f>
        <v/>
      </c>
      <c r="J216" s="931" t="str">
        <f>IFERROR(VLOOKUP($B216,'⑨2.目標と成果（販促）'!$B$6:$K$85,9,FALSE),"")</f>
        <v/>
      </c>
      <c r="K216" s="930" t="str">
        <f t="shared" si="13"/>
        <v/>
      </c>
      <c r="L216" s="931" t="str">
        <f>IFERROR(VLOOKUP($B216,'⑨2.目標と成果（販促）'!$B$6:$K$85,10,FALSE),"")</f>
        <v/>
      </c>
      <c r="M216" s="931" t="str">
        <f>IFERROR(VLOOKUP($B216,'⑨2.目標と成果（販促）'!$B$6:$K$85,11,FALSE),"")</f>
        <v/>
      </c>
      <c r="N216" s="930" t="str">
        <f t="shared" si="14"/>
        <v/>
      </c>
      <c r="O216" s="921"/>
      <c r="P216" s="922"/>
      <c r="W216" s="545"/>
    </row>
    <row r="217" spans="2:23" ht="45" hidden="1" customHeight="1">
      <c r="B217" s="1090" t="s">
        <v>698</v>
      </c>
      <c r="C217" s="1088" t="str">
        <f>IFERROR(VLOOKUP($B217,'⑨2.目標と成果（販促）'!$B$6:$K$85,2,FALSE),"")</f>
        <v/>
      </c>
      <c r="D217" s="928" t="str">
        <f>IFERROR(VLOOKUP($B217,'⑨2.目標と成果（販促）'!$B$6:$K$85,3,FALSE),"")</f>
        <v/>
      </c>
      <c r="E217" s="928" t="s">
        <v>698</v>
      </c>
      <c r="F217" s="932" t="str">
        <f>IFERROR(VLOOKUP($B217,'⑨2.目標と成果（販促）'!$B$6:$K$85,6,FALSE),"")</f>
        <v/>
      </c>
      <c r="G217" s="932" t="str">
        <f>IFERROR(VLOOKUP($B217,'⑨2.目標と成果（販促）'!$B$6:$K$85,7,FALSE),"")</f>
        <v/>
      </c>
      <c r="H217" s="933" t="str">
        <f t="shared" si="12"/>
        <v/>
      </c>
      <c r="I217" s="338" t="str">
        <f>IFERROR(VLOOKUP($B217,'⑨2.目標と成果（販促）'!$B$6:$K$85,8,FALSE),"")</f>
        <v/>
      </c>
      <c r="J217" s="338" t="str">
        <f>IFERROR(VLOOKUP($B217,'⑨2.目標と成果（販促）'!$B$6:$K$85,9,FALSE),"")</f>
        <v/>
      </c>
      <c r="K217" s="933" t="str">
        <f t="shared" si="13"/>
        <v/>
      </c>
      <c r="L217" s="338" t="str">
        <f>IFERROR(VLOOKUP($B217,'⑨2.目標と成果（販促）'!$B$6:$K$85,10,FALSE),"")</f>
        <v/>
      </c>
      <c r="M217" s="338" t="str">
        <f>IFERROR(VLOOKUP($B217,'⑨2.目標と成果（販促）'!$B$6:$K$85,11,FALSE),"")</f>
        <v/>
      </c>
      <c r="N217" s="933" t="str">
        <f t="shared" si="14"/>
        <v/>
      </c>
      <c r="O217" s="921"/>
      <c r="P217" s="922"/>
      <c r="W217" s="545"/>
    </row>
    <row r="218" spans="2:23" ht="45" hidden="1" customHeight="1">
      <c r="B218" s="1090" t="s">
        <v>698</v>
      </c>
      <c r="C218" s="1088" t="str">
        <f>IFERROR(VLOOKUP($B218,'⑨2.目標と成果（販促）'!$B$6:$K$85,2,FALSE),"")</f>
        <v/>
      </c>
      <c r="D218" s="928" t="str">
        <f>IFERROR(VLOOKUP($B218,'⑨2.目標と成果（販促）'!$B$6:$K$85,3,FALSE),"")</f>
        <v/>
      </c>
      <c r="E218" s="928" t="s">
        <v>698</v>
      </c>
      <c r="F218" s="932" t="str">
        <f>IFERROR(VLOOKUP($B218,'⑨2.目標と成果（販促）'!$B$6:$K$85,6,FALSE),"")</f>
        <v/>
      </c>
      <c r="G218" s="932" t="str">
        <f>IFERROR(VLOOKUP($B218,'⑨2.目標と成果（販促）'!$B$6:$K$85,7,FALSE),"")</f>
        <v/>
      </c>
      <c r="H218" s="933" t="str">
        <f t="shared" si="12"/>
        <v/>
      </c>
      <c r="I218" s="338" t="str">
        <f>IFERROR(VLOOKUP($B218,'⑨2.目標と成果（販促）'!$B$6:$K$85,8,FALSE),"")</f>
        <v/>
      </c>
      <c r="J218" s="338" t="str">
        <f>IFERROR(VLOOKUP($B218,'⑨2.目標と成果（販促）'!$B$6:$K$85,9,FALSE),"")</f>
        <v/>
      </c>
      <c r="K218" s="933" t="str">
        <f t="shared" si="13"/>
        <v/>
      </c>
      <c r="L218" s="338" t="str">
        <f>IFERROR(VLOOKUP($B218,'⑨2.目標と成果（販促）'!$B$6:$K$85,10,FALSE),"")</f>
        <v/>
      </c>
      <c r="M218" s="338" t="str">
        <f>IFERROR(VLOOKUP($B218,'⑨2.目標と成果（販促）'!$B$6:$K$85,11,FALSE),"")</f>
        <v/>
      </c>
      <c r="N218" s="933" t="str">
        <f t="shared" si="14"/>
        <v/>
      </c>
      <c r="O218" s="921"/>
      <c r="P218" s="922"/>
      <c r="W218" s="545"/>
    </row>
    <row r="219" spans="2:23" ht="45" hidden="1" customHeight="1">
      <c r="B219" s="1090" t="s">
        <v>698</v>
      </c>
      <c r="C219" s="1088" t="str">
        <f>IFERROR(VLOOKUP($B219,'⑨2.目標と成果（販促）'!$B$6:$K$85,2,FALSE),"")</f>
        <v/>
      </c>
      <c r="D219" s="928" t="str">
        <f>IFERROR(VLOOKUP($B219,'⑨2.目標と成果（販促）'!$B$6:$K$85,3,FALSE),"")</f>
        <v/>
      </c>
      <c r="E219" s="928" t="s">
        <v>698</v>
      </c>
      <c r="F219" s="932" t="str">
        <f>IFERROR(VLOOKUP($B219,'⑨2.目標と成果（販促）'!$B$6:$K$85,6,FALSE),"")</f>
        <v/>
      </c>
      <c r="G219" s="932" t="str">
        <f>IFERROR(VLOOKUP($B219,'⑨2.目標と成果（販促）'!$B$6:$K$85,7,FALSE),"")</f>
        <v/>
      </c>
      <c r="H219" s="933" t="str">
        <f t="shared" si="12"/>
        <v/>
      </c>
      <c r="I219" s="338" t="str">
        <f>IFERROR(VLOOKUP($B219,'⑨2.目標と成果（販促）'!$B$6:$K$85,8,FALSE),"")</f>
        <v/>
      </c>
      <c r="J219" s="338" t="str">
        <f>IFERROR(VLOOKUP($B219,'⑨2.目標と成果（販促）'!$B$6:$K$85,9,FALSE),"")</f>
        <v/>
      </c>
      <c r="K219" s="933" t="str">
        <f t="shared" si="13"/>
        <v/>
      </c>
      <c r="L219" s="338" t="str">
        <f>IFERROR(VLOOKUP($B219,'⑨2.目標と成果（販促）'!$B$6:$K$85,10,FALSE),"")</f>
        <v/>
      </c>
      <c r="M219" s="338" t="str">
        <f>IFERROR(VLOOKUP($B219,'⑨2.目標と成果（販促）'!$B$6:$K$85,11,FALSE),"")</f>
        <v/>
      </c>
      <c r="N219" s="933" t="str">
        <f t="shared" si="14"/>
        <v/>
      </c>
      <c r="O219" s="921"/>
      <c r="P219" s="922"/>
      <c r="W219" s="545"/>
    </row>
    <row r="220" spans="2:23" ht="45" hidden="1" customHeight="1">
      <c r="B220" s="1090" t="s">
        <v>698</v>
      </c>
      <c r="C220" s="1088" t="str">
        <f>IFERROR(VLOOKUP($B220,'⑨2.目標と成果（販促）'!$B$6:$K$85,2,FALSE),"")</f>
        <v/>
      </c>
      <c r="D220" s="928" t="str">
        <f>IFERROR(VLOOKUP($B220,'⑨2.目標と成果（販促）'!$B$6:$K$85,3,FALSE),"")</f>
        <v/>
      </c>
      <c r="E220" s="928" t="s">
        <v>698</v>
      </c>
      <c r="F220" s="932" t="str">
        <f>IFERROR(VLOOKUP($B220,'⑨2.目標と成果（販促）'!$B$6:$K$85,6,FALSE),"")</f>
        <v/>
      </c>
      <c r="G220" s="932" t="str">
        <f>IFERROR(VLOOKUP($B220,'⑨2.目標と成果（販促）'!$B$6:$K$85,7,FALSE),"")</f>
        <v/>
      </c>
      <c r="H220" s="933" t="str">
        <f t="shared" si="12"/>
        <v/>
      </c>
      <c r="I220" s="338" t="str">
        <f>IFERROR(VLOOKUP($B220,'⑨2.目標と成果（販促）'!$B$6:$K$85,8,FALSE),"")</f>
        <v/>
      </c>
      <c r="J220" s="338" t="str">
        <f>IFERROR(VLOOKUP($B220,'⑨2.目標と成果（販促）'!$B$6:$K$85,9,FALSE),"")</f>
        <v/>
      </c>
      <c r="K220" s="933" t="str">
        <f t="shared" si="13"/>
        <v/>
      </c>
      <c r="L220" s="338" t="str">
        <f>IFERROR(VLOOKUP($B220,'⑨2.目標と成果（販促）'!$B$6:$K$85,10,FALSE),"")</f>
        <v/>
      </c>
      <c r="M220" s="338" t="str">
        <f>IFERROR(VLOOKUP($B220,'⑨2.目標と成果（販促）'!$B$6:$K$85,11,FALSE),"")</f>
        <v/>
      </c>
      <c r="N220" s="933" t="str">
        <f t="shared" si="14"/>
        <v/>
      </c>
      <c r="O220" s="921"/>
      <c r="P220" s="922"/>
      <c r="W220" s="545"/>
    </row>
    <row r="221" spans="2:23" ht="45" hidden="1" customHeight="1">
      <c r="B221" s="1090" t="s">
        <v>698</v>
      </c>
      <c r="C221" s="1088" t="str">
        <f>IFERROR(VLOOKUP($B221,'⑨2.目標と成果（販促）'!$B$6:$K$85,2,FALSE),"")</f>
        <v/>
      </c>
      <c r="D221" s="928" t="str">
        <f>IFERROR(VLOOKUP($B221,'⑨2.目標と成果（販促）'!$B$6:$K$85,3,FALSE),"")</f>
        <v/>
      </c>
      <c r="E221" s="928" t="s">
        <v>698</v>
      </c>
      <c r="F221" s="932" t="str">
        <f>IFERROR(VLOOKUP($B221,'⑨2.目標と成果（販促）'!$B$6:$K$85,6,FALSE),"")</f>
        <v/>
      </c>
      <c r="G221" s="932" t="str">
        <f>IFERROR(VLOOKUP($B221,'⑨2.目標と成果（販促）'!$B$6:$K$85,7,FALSE),"")</f>
        <v/>
      </c>
      <c r="H221" s="933" t="str">
        <f t="shared" si="12"/>
        <v/>
      </c>
      <c r="I221" s="338" t="str">
        <f>IFERROR(VLOOKUP($B221,'⑨2.目標と成果（販促）'!$B$6:$K$85,8,FALSE),"")</f>
        <v/>
      </c>
      <c r="J221" s="338" t="str">
        <f>IFERROR(VLOOKUP($B221,'⑨2.目標と成果（販促）'!$B$6:$K$85,9,FALSE),"")</f>
        <v/>
      </c>
      <c r="K221" s="933" t="str">
        <f t="shared" si="13"/>
        <v/>
      </c>
      <c r="L221" s="338" t="str">
        <f>IFERROR(VLOOKUP($B221,'⑨2.目標と成果（販促）'!$B$6:$K$85,10,FALSE),"")</f>
        <v/>
      </c>
      <c r="M221" s="338" t="str">
        <f>IFERROR(VLOOKUP($B221,'⑨2.目標と成果（販促）'!$B$6:$K$85,11,FALSE),"")</f>
        <v/>
      </c>
      <c r="N221" s="933" t="str">
        <f t="shared" si="14"/>
        <v/>
      </c>
      <c r="O221" s="921"/>
      <c r="P221" s="922"/>
      <c r="W221" s="545"/>
    </row>
    <row r="222" spans="2:23" ht="45" hidden="1" customHeight="1">
      <c r="B222" s="1090" t="s">
        <v>698</v>
      </c>
      <c r="C222" s="1088" t="str">
        <f>IFERROR(VLOOKUP($B222,'⑨2.目標と成果（販促）'!$B$6:$K$85,2,FALSE),"")</f>
        <v/>
      </c>
      <c r="D222" s="928" t="str">
        <f>IFERROR(VLOOKUP($B222,'⑨2.目標と成果（販促）'!$B$6:$K$85,3,FALSE),"")</f>
        <v/>
      </c>
      <c r="E222" s="928" t="s">
        <v>698</v>
      </c>
      <c r="F222" s="932" t="str">
        <f>IFERROR(VLOOKUP($B222,'⑨2.目標と成果（販促）'!$B$6:$K$85,6,FALSE),"")</f>
        <v/>
      </c>
      <c r="G222" s="932" t="str">
        <f>IFERROR(VLOOKUP($B222,'⑨2.目標と成果（販促）'!$B$6:$K$85,7,FALSE),"")</f>
        <v/>
      </c>
      <c r="H222" s="933" t="str">
        <f t="shared" si="12"/>
        <v/>
      </c>
      <c r="I222" s="338" t="str">
        <f>IFERROR(VLOOKUP($B222,'⑨2.目標と成果（販促）'!$B$6:$K$85,8,FALSE),"")</f>
        <v/>
      </c>
      <c r="J222" s="338" t="str">
        <f>IFERROR(VLOOKUP($B222,'⑨2.目標と成果（販促）'!$B$6:$K$85,9,FALSE),"")</f>
        <v/>
      </c>
      <c r="K222" s="933" t="str">
        <f t="shared" si="13"/>
        <v/>
      </c>
      <c r="L222" s="338" t="str">
        <f>IFERROR(VLOOKUP($B222,'⑨2.目標と成果（販促）'!$B$6:$K$85,10,FALSE),"")</f>
        <v/>
      </c>
      <c r="M222" s="338" t="str">
        <f>IFERROR(VLOOKUP($B222,'⑨2.目標と成果（販促）'!$B$6:$K$85,11,FALSE),"")</f>
        <v/>
      </c>
      <c r="N222" s="933" t="str">
        <f t="shared" si="14"/>
        <v/>
      </c>
      <c r="O222" s="921"/>
      <c r="P222" s="922"/>
      <c r="W222" s="545"/>
    </row>
    <row r="223" spans="2:23" ht="45" hidden="1" customHeight="1">
      <c r="B223" s="1090" t="s">
        <v>698</v>
      </c>
      <c r="C223" s="1088" t="str">
        <f>IFERROR(VLOOKUP($B223,'⑨2.目標と成果（販促）'!$B$6:$K$85,2,FALSE),"")</f>
        <v/>
      </c>
      <c r="D223" s="928" t="str">
        <f>IFERROR(VLOOKUP($B223,'⑨2.目標と成果（販促）'!$B$6:$K$85,3,FALSE),"")</f>
        <v/>
      </c>
      <c r="E223" s="928" t="s">
        <v>698</v>
      </c>
      <c r="F223" s="932" t="str">
        <f>IFERROR(VLOOKUP($B223,'⑨2.目標と成果（販促）'!$B$6:$K$85,6,FALSE),"")</f>
        <v/>
      </c>
      <c r="G223" s="932" t="str">
        <f>IFERROR(VLOOKUP($B223,'⑨2.目標と成果（販促）'!$B$6:$K$85,7,FALSE),"")</f>
        <v/>
      </c>
      <c r="H223" s="933" t="str">
        <f t="shared" si="12"/>
        <v/>
      </c>
      <c r="I223" s="338" t="str">
        <f>IFERROR(VLOOKUP($B223,'⑨2.目標と成果（販促）'!$B$6:$K$85,8,FALSE),"")</f>
        <v/>
      </c>
      <c r="J223" s="338" t="str">
        <f>IFERROR(VLOOKUP($B223,'⑨2.目標と成果（販促）'!$B$6:$K$85,9,FALSE),"")</f>
        <v/>
      </c>
      <c r="K223" s="933" t="str">
        <f t="shared" si="13"/>
        <v/>
      </c>
      <c r="L223" s="338" t="str">
        <f>IFERROR(VLOOKUP($B223,'⑨2.目標と成果（販促）'!$B$6:$K$85,10,FALSE),"")</f>
        <v/>
      </c>
      <c r="M223" s="338" t="str">
        <f>IFERROR(VLOOKUP($B223,'⑨2.目標と成果（販促）'!$B$6:$K$85,11,FALSE),"")</f>
        <v/>
      </c>
      <c r="N223" s="933" t="str">
        <f t="shared" si="14"/>
        <v/>
      </c>
      <c r="O223" s="921"/>
      <c r="P223" s="922"/>
      <c r="W223" s="545"/>
    </row>
    <row r="224" spans="2:23" ht="45" hidden="1" customHeight="1">
      <c r="B224" s="1090" t="s">
        <v>698</v>
      </c>
      <c r="C224" s="1088" t="str">
        <f>IFERROR(VLOOKUP($B224,'⑨2.目標と成果（販促）'!$B$6:$K$85,2,FALSE),"")</f>
        <v/>
      </c>
      <c r="D224" s="928" t="str">
        <f>IFERROR(VLOOKUP($B224,'⑨2.目標と成果（販促）'!$B$6:$K$85,3,FALSE),"")</f>
        <v/>
      </c>
      <c r="E224" s="928" t="s">
        <v>698</v>
      </c>
      <c r="F224" s="932" t="str">
        <f>IFERROR(VLOOKUP($B224,'⑨2.目標と成果（販促）'!$B$6:$K$85,6,FALSE),"")</f>
        <v/>
      </c>
      <c r="G224" s="932" t="str">
        <f>IFERROR(VLOOKUP($B224,'⑨2.目標と成果（販促）'!$B$6:$K$85,7,FALSE),"")</f>
        <v/>
      </c>
      <c r="H224" s="933" t="str">
        <f t="shared" si="12"/>
        <v/>
      </c>
      <c r="I224" s="338" t="str">
        <f>IFERROR(VLOOKUP($B224,'⑨2.目標と成果（販促）'!$B$6:$K$85,8,FALSE),"")</f>
        <v/>
      </c>
      <c r="J224" s="338" t="str">
        <f>IFERROR(VLOOKUP($B224,'⑨2.目標と成果（販促）'!$B$6:$K$85,9,FALSE),"")</f>
        <v/>
      </c>
      <c r="K224" s="933" t="str">
        <f t="shared" si="13"/>
        <v/>
      </c>
      <c r="L224" s="338" t="str">
        <f>IFERROR(VLOOKUP($B224,'⑨2.目標と成果（販促）'!$B$6:$K$85,10,FALSE),"")</f>
        <v/>
      </c>
      <c r="M224" s="338" t="str">
        <f>IFERROR(VLOOKUP($B224,'⑨2.目標と成果（販促）'!$B$6:$K$85,11,FALSE),"")</f>
        <v/>
      </c>
      <c r="N224" s="933" t="str">
        <f t="shared" si="14"/>
        <v/>
      </c>
      <c r="O224" s="921"/>
      <c r="P224" s="922"/>
      <c r="W224" s="545"/>
    </row>
    <row r="225" spans="2:23" ht="45" hidden="1" customHeight="1" thickBot="1">
      <c r="B225" s="1087" t="s">
        <v>698</v>
      </c>
      <c r="C225" s="1089" t="str">
        <f>IFERROR(VLOOKUP($B225,'⑨2.目標と成果（販促）'!$B$6:$K$85,2,FALSE),"")</f>
        <v/>
      </c>
      <c r="D225" s="934" t="str">
        <f>IFERROR(VLOOKUP($B225,'⑨2.目標と成果（販促）'!$B$6:$K$85,3,FALSE),"")</f>
        <v/>
      </c>
      <c r="E225" s="934" t="s">
        <v>698</v>
      </c>
      <c r="F225" s="935" t="str">
        <f>IFERROR(VLOOKUP($B225,'⑨2.目標と成果（販促）'!$B$6:$K$85,6,FALSE),"")</f>
        <v/>
      </c>
      <c r="G225" s="935" t="str">
        <f>IFERROR(VLOOKUP($B225,'⑨2.目標と成果（販促）'!$B$6:$K$85,7,FALSE),"")</f>
        <v/>
      </c>
      <c r="H225" s="936" t="str">
        <f t="shared" si="12"/>
        <v/>
      </c>
      <c r="I225" s="937" t="str">
        <f>IFERROR(VLOOKUP($B225,'⑨2.目標と成果（販促）'!$B$6:$K$85,8,FALSE),"")</f>
        <v/>
      </c>
      <c r="J225" s="937" t="str">
        <f>IFERROR(VLOOKUP($B225,'⑨2.目標と成果（販促）'!$B$6:$K$85,9,FALSE),"")</f>
        <v/>
      </c>
      <c r="K225" s="936" t="str">
        <f t="shared" si="13"/>
        <v/>
      </c>
      <c r="L225" s="937" t="str">
        <f>IFERROR(VLOOKUP($B225,'⑨2.目標と成果（販促）'!$B$6:$K$85,10,FALSE),"")</f>
        <v/>
      </c>
      <c r="M225" s="937" t="str">
        <f>IFERROR(VLOOKUP($B225,'⑨2.目標と成果（販促）'!$B$6:$K$85,11,FALSE),"")</f>
        <v/>
      </c>
      <c r="N225" s="936" t="str">
        <f t="shared" si="14"/>
        <v/>
      </c>
      <c r="O225" s="923"/>
      <c r="P225" s="924"/>
      <c r="W225" s="545"/>
    </row>
    <row r="226" spans="2:23" ht="45" hidden="1" customHeight="1">
      <c r="B226" s="1090" t="s">
        <v>698</v>
      </c>
      <c r="C226" s="1088" t="str">
        <f>IFERROR(VLOOKUP($B226,'⑨2.目標と成果（販促）'!$B$6:$K$85,2,FALSE),"")</f>
        <v/>
      </c>
      <c r="D226" s="928" t="str">
        <f>IFERROR(VLOOKUP($B226,'⑨2.目標と成果（販促）'!$B$6:$K$85,3,FALSE),"")</f>
        <v/>
      </c>
      <c r="E226" s="928" t="s">
        <v>698</v>
      </c>
      <c r="F226" s="929" t="str">
        <f>IFERROR(VLOOKUP($B226,'⑨2.目標と成果（販促）'!$B$6:$K$85,6,FALSE),"")</f>
        <v/>
      </c>
      <c r="G226" s="929" t="str">
        <f>IFERROR(VLOOKUP($B226,'⑨2.目標と成果（販促）'!$B$6:$K$85,7,FALSE),"")</f>
        <v/>
      </c>
      <c r="H226" s="930" t="str">
        <f t="shared" si="12"/>
        <v/>
      </c>
      <c r="I226" s="931" t="str">
        <f>IFERROR(VLOOKUP($B226,'⑨2.目標と成果（販促）'!$B$6:$K$85,8,FALSE),"")</f>
        <v/>
      </c>
      <c r="J226" s="931" t="str">
        <f>IFERROR(VLOOKUP($B226,'⑨2.目標と成果（販促）'!$B$6:$K$85,9,FALSE),"")</f>
        <v/>
      </c>
      <c r="K226" s="930" t="str">
        <f t="shared" si="13"/>
        <v/>
      </c>
      <c r="L226" s="931" t="str">
        <f>IFERROR(VLOOKUP($B226,'⑨2.目標と成果（販促）'!$B$6:$K$85,10,FALSE),"")</f>
        <v/>
      </c>
      <c r="M226" s="931" t="str">
        <f>IFERROR(VLOOKUP($B226,'⑨2.目標と成果（販促）'!$B$6:$K$85,11,FALSE),"")</f>
        <v/>
      </c>
      <c r="N226" s="930" t="str">
        <f t="shared" si="14"/>
        <v/>
      </c>
      <c r="O226" s="921"/>
      <c r="P226" s="922"/>
      <c r="W226" s="545"/>
    </row>
    <row r="227" spans="2:23" ht="45" hidden="1" customHeight="1">
      <c r="B227" s="1090" t="s">
        <v>698</v>
      </c>
      <c r="C227" s="1088" t="str">
        <f>IFERROR(VLOOKUP($B227,'⑨2.目標と成果（販促）'!$B$6:$K$85,2,FALSE),"")</f>
        <v/>
      </c>
      <c r="D227" s="928" t="str">
        <f>IFERROR(VLOOKUP($B227,'⑨2.目標と成果（販促）'!$B$6:$K$85,3,FALSE),"")</f>
        <v/>
      </c>
      <c r="E227" s="928" t="s">
        <v>698</v>
      </c>
      <c r="F227" s="932" t="str">
        <f>IFERROR(VLOOKUP($B227,'⑨2.目標と成果（販促）'!$B$6:$K$85,6,FALSE),"")</f>
        <v/>
      </c>
      <c r="G227" s="932" t="str">
        <f>IFERROR(VLOOKUP($B227,'⑨2.目標と成果（販促）'!$B$6:$K$85,7,FALSE),"")</f>
        <v/>
      </c>
      <c r="H227" s="933" t="str">
        <f t="shared" si="12"/>
        <v/>
      </c>
      <c r="I227" s="338" t="str">
        <f>IFERROR(VLOOKUP($B227,'⑨2.目標と成果（販促）'!$B$6:$K$85,8,FALSE),"")</f>
        <v/>
      </c>
      <c r="J227" s="338" t="str">
        <f>IFERROR(VLOOKUP($B227,'⑨2.目標と成果（販促）'!$B$6:$K$85,9,FALSE),"")</f>
        <v/>
      </c>
      <c r="K227" s="933" t="str">
        <f t="shared" si="13"/>
        <v/>
      </c>
      <c r="L227" s="338" t="str">
        <f>IFERROR(VLOOKUP($B227,'⑨2.目標と成果（販促）'!$B$6:$K$85,10,FALSE),"")</f>
        <v/>
      </c>
      <c r="M227" s="338" t="str">
        <f>IFERROR(VLOOKUP($B227,'⑨2.目標と成果（販促）'!$B$6:$K$85,11,FALSE),"")</f>
        <v/>
      </c>
      <c r="N227" s="933" t="str">
        <f t="shared" si="14"/>
        <v/>
      </c>
      <c r="O227" s="921"/>
      <c r="P227" s="922"/>
      <c r="W227" s="545"/>
    </row>
    <row r="228" spans="2:23" ht="45" hidden="1" customHeight="1">
      <c r="B228" s="1090" t="s">
        <v>698</v>
      </c>
      <c r="C228" s="1088" t="str">
        <f>IFERROR(VLOOKUP($B228,'⑨2.目標と成果（販促）'!$B$6:$K$85,2,FALSE),"")</f>
        <v/>
      </c>
      <c r="D228" s="928" t="str">
        <f>IFERROR(VLOOKUP($B228,'⑨2.目標と成果（販促）'!$B$6:$K$85,3,FALSE),"")</f>
        <v/>
      </c>
      <c r="E228" s="928" t="s">
        <v>698</v>
      </c>
      <c r="F228" s="932" t="str">
        <f>IFERROR(VLOOKUP($B228,'⑨2.目標と成果（販促）'!$B$6:$K$85,6,FALSE),"")</f>
        <v/>
      </c>
      <c r="G228" s="932" t="str">
        <f>IFERROR(VLOOKUP($B228,'⑨2.目標と成果（販促）'!$B$6:$K$85,7,FALSE),"")</f>
        <v/>
      </c>
      <c r="H228" s="933" t="str">
        <f t="shared" si="12"/>
        <v/>
      </c>
      <c r="I228" s="338" t="str">
        <f>IFERROR(VLOOKUP($B228,'⑨2.目標と成果（販促）'!$B$6:$K$85,8,FALSE),"")</f>
        <v/>
      </c>
      <c r="J228" s="338" t="str">
        <f>IFERROR(VLOOKUP($B228,'⑨2.目標と成果（販促）'!$B$6:$K$85,9,FALSE),"")</f>
        <v/>
      </c>
      <c r="K228" s="933" t="str">
        <f t="shared" si="13"/>
        <v/>
      </c>
      <c r="L228" s="338" t="str">
        <f>IFERROR(VLOOKUP($B228,'⑨2.目標と成果（販促）'!$B$6:$K$85,10,FALSE),"")</f>
        <v/>
      </c>
      <c r="M228" s="338" t="str">
        <f>IFERROR(VLOOKUP($B228,'⑨2.目標と成果（販促）'!$B$6:$K$85,11,FALSE),"")</f>
        <v/>
      </c>
      <c r="N228" s="933" t="str">
        <f t="shared" si="14"/>
        <v/>
      </c>
      <c r="O228" s="921"/>
      <c r="P228" s="922"/>
      <c r="W228" s="545"/>
    </row>
    <row r="229" spans="2:23" ht="45" hidden="1" customHeight="1">
      <c r="B229" s="1090" t="s">
        <v>698</v>
      </c>
      <c r="C229" s="1088" t="str">
        <f>IFERROR(VLOOKUP($B229,'⑨2.目標と成果（販促）'!$B$6:$K$85,2,FALSE),"")</f>
        <v/>
      </c>
      <c r="D229" s="928" t="str">
        <f>IFERROR(VLOOKUP($B229,'⑨2.目標と成果（販促）'!$B$6:$K$85,3,FALSE),"")</f>
        <v/>
      </c>
      <c r="E229" s="928" t="s">
        <v>698</v>
      </c>
      <c r="F229" s="932" t="str">
        <f>IFERROR(VLOOKUP($B229,'⑨2.目標と成果（販促）'!$B$6:$K$85,6,FALSE),"")</f>
        <v/>
      </c>
      <c r="G229" s="932" t="str">
        <f>IFERROR(VLOOKUP($B229,'⑨2.目標と成果（販促）'!$B$6:$K$85,7,FALSE),"")</f>
        <v/>
      </c>
      <c r="H229" s="933" t="str">
        <f t="shared" si="12"/>
        <v/>
      </c>
      <c r="I229" s="338" t="str">
        <f>IFERROR(VLOOKUP($B229,'⑨2.目標と成果（販促）'!$B$6:$K$85,8,FALSE),"")</f>
        <v/>
      </c>
      <c r="J229" s="338" t="str">
        <f>IFERROR(VLOOKUP($B229,'⑨2.目標と成果（販促）'!$B$6:$K$85,9,FALSE),"")</f>
        <v/>
      </c>
      <c r="K229" s="933" t="str">
        <f t="shared" si="13"/>
        <v/>
      </c>
      <c r="L229" s="338" t="str">
        <f>IFERROR(VLOOKUP($B229,'⑨2.目標と成果（販促）'!$B$6:$K$85,10,FALSE),"")</f>
        <v/>
      </c>
      <c r="M229" s="338" t="str">
        <f>IFERROR(VLOOKUP($B229,'⑨2.目標と成果（販促）'!$B$6:$K$85,11,FALSE),"")</f>
        <v/>
      </c>
      <c r="N229" s="933" t="str">
        <f t="shared" si="14"/>
        <v/>
      </c>
      <c r="O229" s="921"/>
      <c r="P229" s="922"/>
      <c r="W229" s="545"/>
    </row>
    <row r="230" spans="2:23" ht="45" hidden="1" customHeight="1">
      <c r="B230" s="1090" t="s">
        <v>698</v>
      </c>
      <c r="C230" s="1088" t="str">
        <f>IFERROR(VLOOKUP($B230,'⑨2.目標と成果（販促）'!$B$6:$K$85,2,FALSE),"")</f>
        <v/>
      </c>
      <c r="D230" s="928" t="str">
        <f>IFERROR(VLOOKUP($B230,'⑨2.目標と成果（販促）'!$B$6:$K$85,3,FALSE),"")</f>
        <v/>
      </c>
      <c r="E230" s="928" t="s">
        <v>698</v>
      </c>
      <c r="F230" s="932" t="str">
        <f>IFERROR(VLOOKUP($B230,'⑨2.目標と成果（販促）'!$B$6:$K$85,6,FALSE),"")</f>
        <v/>
      </c>
      <c r="G230" s="932" t="str">
        <f>IFERROR(VLOOKUP($B230,'⑨2.目標と成果（販促）'!$B$6:$K$85,7,FALSE),"")</f>
        <v/>
      </c>
      <c r="H230" s="933" t="str">
        <f t="shared" si="12"/>
        <v/>
      </c>
      <c r="I230" s="338" t="str">
        <f>IFERROR(VLOOKUP($B230,'⑨2.目標と成果（販促）'!$B$6:$K$85,8,FALSE),"")</f>
        <v/>
      </c>
      <c r="J230" s="338" t="str">
        <f>IFERROR(VLOOKUP($B230,'⑨2.目標と成果（販促）'!$B$6:$K$85,9,FALSE),"")</f>
        <v/>
      </c>
      <c r="K230" s="933" t="str">
        <f t="shared" si="13"/>
        <v/>
      </c>
      <c r="L230" s="338" t="str">
        <f>IFERROR(VLOOKUP($B230,'⑨2.目標と成果（販促）'!$B$6:$K$85,10,FALSE),"")</f>
        <v/>
      </c>
      <c r="M230" s="338" t="str">
        <f>IFERROR(VLOOKUP($B230,'⑨2.目標と成果（販促）'!$B$6:$K$85,11,FALSE),"")</f>
        <v/>
      </c>
      <c r="N230" s="933" t="str">
        <f t="shared" si="14"/>
        <v/>
      </c>
      <c r="O230" s="921"/>
      <c r="P230" s="922"/>
      <c r="W230" s="545"/>
    </row>
    <row r="231" spans="2:23" ht="45" hidden="1" customHeight="1">
      <c r="B231" s="1090" t="s">
        <v>698</v>
      </c>
      <c r="C231" s="1088" t="str">
        <f>IFERROR(VLOOKUP($B231,'⑨2.目標と成果（販促）'!$B$6:$K$85,2,FALSE),"")</f>
        <v/>
      </c>
      <c r="D231" s="928" t="str">
        <f>IFERROR(VLOOKUP($B231,'⑨2.目標と成果（販促）'!$B$6:$K$85,3,FALSE),"")</f>
        <v/>
      </c>
      <c r="E231" s="928" t="s">
        <v>698</v>
      </c>
      <c r="F231" s="932" t="str">
        <f>IFERROR(VLOOKUP($B231,'⑨2.目標と成果（販促）'!$B$6:$K$85,6,FALSE),"")</f>
        <v/>
      </c>
      <c r="G231" s="932" t="str">
        <f>IFERROR(VLOOKUP($B231,'⑨2.目標と成果（販促）'!$B$6:$K$85,7,FALSE),"")</f>
        <v/>
      </c>
      <c r="H231" s="933" t="str">
        <f t="shared" si="12"/>
        <v/>
      </c>
      <c r="I231" s="338" t="str">
        <f>IFERROR(VLOOKUP($B231,'⑨2.目標と成果（販促）'!$B$6:$K$85,8,FALSE),"")</f>
        <v/>
      </c>
      <c r="J231" s="338" t="str">
        <f>IFERROR(VLOOKUP($B231,'⑨2.目標と成果（販促）'!$B$6:$K$85,9,FALSE),"")</f>
        <v/>
      </c>
      <c r="K231" s="933" t="str">
        <f t="shared" si="13"/>
        <v/>
      </c>
      <c r="L231" s="338" t="str">
        <f>IFERROR(VLOOKUP($B231,'⑨2.目標と成果（販促）'!$B$6:$K$85,10,FALSE),"")</f>
        <v/>
      </c>
      <c r="M231" s="338" t="str">
        <f>IFERROR(VLOOKUP($B231,'⑨2.目標と成果（販促）'!$B$6:$K$85,11,FALSE),"")</f>
        <v/>
      </c>
      <c r="N231" s="933" t="str">
        <f t="shared" si="14"/>
        <v/>
      </c>
      <c r="O231" s="921"/>
      <c r="P231" s="922"/>
      <c r="W231" s="545"/>
    </row>
    <row r="232" spans="2:23" ht="45" hidden="1" customHeight="1">
      <c r="B232" s="1090" t="s">
        <v>698</v>
      </c>
      <c r="C232" s="1088" t="str">
        <f>IFERROR(VLOOKUP($B232,'⑨2.目標と成果（販促）'!$B$6:$K$85,2,FALSE),"")</f>
        <v/>
      </c>
      <c r="D232" s="928" t="str">
        <f>IFERROR(VLOOKUP($B232,'⑨2.目標と成果（販促）'!$B$6:$K$85,3,FALSE),"")</f>
        <v/>
      </c>
      <c r="E232" s="928" t="s">
        <v>698</v>
      </c>
      <c r="F232" s="932" t="str">
        <f>IFERROR(VLOOKUP($B232,'⑨2.目標と成果（販促）'!$B$6:$K$85,6,FALSE),"")</f>
        <v/>
      </c>
      <c r="G232" s="932" t="str">
        <f>IFERROR(VLOOKUP($B232,'⑨2.目標と成果（販促）'!$B$6:$K$85,7,FALSE),"")</f>
        <v/>
      </c>
      <c r="H232" s="933" t="str">
        <f t="shared" si="12"/>
        <v/>
      </c>
      <c r="I232" s="338" t="str">
        <f>IFERROR(VLOOKUP($B232,'⑨2.目標と成果（販促）'!$B$6:$K$85,8,FALSE),"")</f>
        <v/>
      </c>
      <c r="J232" s="338" t="str">
        <f>IFERROR(VLOOKUP($B232,'⑨2.目標と成果（販促）'!$B$6:$K$85,9,FALSE),"")</f>
        <v/>
      </c>
      <c r="K232" s="933" t="str">
        <f t="shared" si="13"/>
        <v/>
      </c>
      <c r="L232" s="338" t="str">
        <f>IFERROR(VLOOKUP($B232,'⑨2.目標と成果（販促）'!$B$6:$K$85,10,FALSE),"")</f>
        <v/>
      </c>
      <c r="M232" s="338" t="str">
        <f>IFERROR(VLOOKUP($B232,'⑨2.目標と成果（販促）'!$B$6:$K$85,11,FALSE),"")</f>
        <v/>
      </c>
      <c r="N232" s="933" t="str">
        <f t="shared" si="14"/>
        <v/>
      </c>
      <c r="O232" s="921"/>
      <c r="P232" s="922"/>
      <c r="W232" s="545"/>
    </row>
    <row r="233" spans="2:23" ht="45" hidden="1" customHeight="1">
      <c r="B233" s="1090" t="s">
        <v>698</v>
      </c>
      <c r="C233" s="1088" t="str">
        <f>IFERROR(VLOOKUP($B233,'⑨2.目標と成果（販促）'!$B$6:$K$85,2,FALSE),"")</f>
        <v/>
      </c>
      <c r="D233" s="928" t="str">
        <f>IFERROR(VLOOKUP($B233,'⑨2.目標と成果（販促）'!$B$6:$K$85,3,FALSE),"")</f>
        <v/>
      </c>
      <c r="E233" s="928" t="s">
        <v>698</v>
      </c>
      <c r="F233" s="932" t="str">
        <f>IFERROR(VLOOKUP($B233,'⑨2.目標と成果（販促）'!$B$6:$K$85,6,FALSE),"")</f>
        <v/>
      </c>
      <c r="G233" s="932" t="str">
        <f>IFERROR(VLOOKUP($B233,'⑨2.目標と成果（販促）'!$B$6:$K$85,7,FALSE),"")</f>
        <v/>
      </c>
      <c r="H233" s="933" t="str">
        <f t="shared" si="12"/>
        <v/>
      </c>
      <c r="I233" s="338" t="str">
        <f>IFERROR(VLOOKUP($B233,'⑨2.目標と成果（販促）'!$B$6:$K$85,8,FALSE),"")</f>
        <v/>
      </c>
      <c r="J233" s="338" t="str">
        <f>IFERROR(VLOOKUP($B233,'⑨2.目標と成果（販促）'!$B$6:$K$85,9,FALSE),"")</f>
        <v/>
      </c>
      <c r="K233" s="933" t="str">
        <f t="shared" si="13"/>
        <v/>
      </c>
      <c r="L233" s="338" t="str">
        <f>IFERROR(VLOOKUP($B233,'⑨2.目標と成果（販促）'!$B$6:$K$85,10,FALSE),"")</f>
        <v/>
      </c>
      <c r="M233" s="338" t="str">
        <f>IFERROR(VLOOKUP($B233,'⑨2.目標と成果（販促）'!$B$6:$K$85,11,FALSE),"")</f>
        <v/>
      </c>
      <c r="N233" s="933" t="str">
        <f t="shared" si="14"/>
        <v/>
      </c>
      <c r="O233" s="921"/>
      <c r="P233" s="922"/>
      <c r="W233" s="545"/>
    </row>
    <row r="234" spans="2:23" ht="45" hidden="1" customHeight="1">
      <c r="B234" s="1090" t="s">
        <v>698</v>
      </c>
      <c r="C234" s="1088" t="str">
        <f>IFERROR(VLOOKUP($B234,'⑨2.目標と成果（販促）'!$B$6:$K$85,2,FALSE),"")</f>
        <v/>
      </c>
      <c r="D234" s="928" t="str">
        <f>IFERROR(VLOOKUP($B234,'⑨2.目標と成果（販促）'!$B$6:$K$85,3,FALSE),"")</f>
        <v/>
      </c>
      <c r="E234" s="928" t="s">
        <v>698</v>
      </c>
      <c r="F234" s="932" t="str">
        <f>IFERROR(VLOOKUP($B234,'⑨2.目標と成果（販促）'!$B$6:$K$85,6,FALSE),"")</f>
        <v/>
      </c>
      <c r="G234" s="932" t="str">
        <f>IFERROR(VLOOKUP($B234,'⑨2.目標と成果（販促）'!$B$6:$K$85,7,FALSE),"")</f>
        <v/>
      </c>
      <c r="H234" s="933" t="str">
        <f t="shared" si="12"/>
        <v/>
      </c>
      <c r="I234" s="338" t="str">
        <f>IFERROR(VLOOKUP($B234,'⑨2.目標と成果（販促）'!$B$6:$K$85,8,FALSE),"")</f>
        <v/>
      </c>
      <c r="J234" s="338" t="str">
        <f>IFERROR(VLOOKUP($B234,'⑨2.目標と成果（販促）'!$B$6:$K$85,9,FALSE),"")</f>
        <v/>
      </c>
      <c r="K234" s="933" t="str">
        <f t="shared" si="13"/>
        <v/>
      </c>
      <c r="L234" s="338" t="str">
        <f>IFERROR(VLOOKUP($B234,'⑨2.目標と成果（販促）'!$B$6:$K$85,10,FALSE),"")</f>
        <v/>
      </c>
      <c r="M234" s="338" t="str">
        <f>IFERROR(VLOOKUP($B234,'⑨2.目標と成果（販促）'!$B$6:$K$85,11,FALSE),"")</f>
        <v/>
      </c>
      <c r="N234" s="933" t="str">
        <f t="shared" si="14"/>
        <v/>
      </c>
      <c r="O234" s="921"/>
      <c r="P234" s="922"/>
      <c r="W234" s="545"/>
    </row>
    <row r="235" spans="2:23" ht="45" hidden="1" customHeight="1" thickBot="1">
      <c r="B235" s="1087" t="s">
        <v>698</v>
      </c>
      <c r="C235" s="1089" t="str">
        <f>IFERROR(VLOOKUP($B235,'⑨2.目標と成果（販促）'!$B$6:$K$85,2,FALSE),"")</f>
        <v/>
      </c>
      <c r="D235" s="934" t="str">
        <f>IFERROR(VLOOKUP($B235,'⑨2.目標と成果（販促）'!$B$6:$K$85,3,FALSE),"")</f>
        <v/>
      </c>
      <c r="E235" s="934" t="s">
        <v>698</v>
      </c>
      <c r="F235" s="935" t="str">
        <f>IFERROR(VLOOKUP($B235,'⑨2.目標と成果（販促）'!$B$6:$K$85,6,FALSE),"")</f>
        <v/>
      </c>
      <c r="G235" s="935" t="str">
        <f>IFERROR(VLOOKUP($B235,'⑨2.目標と成果（販促）'!$B$6:$K$85,7,FALSE),"")</f>
        <v/>
      </c>
      <c r="H235" s="936" t="str">
        <f t="shared" si="12"/>
        <v/>
      </c>
      <c r="I235" s="937" t="str">
        <f>IFERROR(VLOOKUP($B235,'⑨2.目標と成果（販促）'!$B$6:$K$85,8,FALSE),"")</f>
        <v/>
      </c>
      <c r="J235" s="937" t="str">
        <f>IFERROR(VLOOKUP($B235,'⑨2.目標と成果（販促）'!$B$6:$K$85,9,FALSE),"")</f>
        <v/>
      </c>
      <c r="K235" s="936" t="str">
        <f t="shared" si="13"/>
        <v/>
      </c>
      <c r="L235" s="937" t="str">
        <f>IFERROR(VLOOKUP($B235,'⑨2.目標と成果（販促）'!$B$6:$K$85,10,FALSE),"")</f>
        <v/>
      </c>
      <c r="M235" s="937" t="str">
        <f>IFERROR(VLOOKUP($B235,'⑨2.目標と成果（販促）'!$B$6:$K$85,11,FALSE),"")</f>
        <v/>
      </c>
      <c r="N235" s="936" t="str">
        <f t="shared" si="14"/>
        <v/>
      </c>
      <c r="O235" s="923"/>
      <c r="P235" s="924"/>
      <c r="W235" s="545"/>
    </row>
    <row r="236" spans="2:23" ht="45" hidden="1" customHeight="1">
      <c r="B236" s="1090" t="s">
        <v>698</v>
      </c>
      <c r="C236" s="1091" t="str">
        <f>IFERROR(VLOOKUP($B236,'⑨2.目標と成果（販促）'!$B$6:$K$85,2,FALSE),"")</f>
        <v/>
      </c>
      <c r="D236" s="938" t="str">
        <f>IFERROR(VLOOKUP($B236,'⑨2.目標と成果（販促）'!$B$6:$K$85,3,FALSE),"")</f>
        <v/>
      </c>
      <c r="E236" s="938" t="s">
        <v>698</v>
      </c>
      <c r="F236" s="929" t="str">
        <f>IFERROR(VLOOKUP($B236,'⑨2.目標と成果（販促）'!$B$6:$K$85,6,FALSE),"")</f>
        <v/>
      </c>
      <c r="G236" s="929" t="str">
        <f>IFERROR(VLOOKUP($B236,'⑨2.目標と成果（販促）'!$B$6:$K$85,7,FALSE),"")</f>
        <v/>
      </c>
      <c r="H236" s="930" t="str">
        <f t="shared" si="12"/>
        <v/>
      </c>
      <c r="I236" s="931" t="str">
        <f>IFERROR(VLOOKUP($B236,'⑨2.目標と成果（販促）'!$B$6:$K$85,8,FALSE),"")</f>
        <v/>
      </c>
      <c r="J236" s="931" t="str">
        <f>IFERROR(VLOOKUP($B236,'⑨2.目標と成果（販促）'!$B$6:$K$85,9,FALSE),"")</f>
        <v/>
      </c>
      <c r="K236" s="930" t="str">
        <f t="shared" si="13"/>
        <v/>
      </c>
      <c r="L236" s="931" t="str">
        <f>IFERROR(VLOOKUP($B236,'⑨2.目標と成果（販促）'!$B$6:$K$85,10,FALSE),"")</f>
        <v/>
      </c>
      <c r="M236" s="931" t="str">
        <f>IFERROR(VLOOKUP($B236,'⑨2.目標と成果（販促）'!$B$6:$K$85,11,FALSE),"")</f>
        <v/>
      </c>
      <c r="N236" s="930" t="str">
        <f t="shared" si="14"/>
        <v/>
      </c>
      <c r="O236" s="921"/>
      <c r="P236" s="922"/>
      <c r="W236" s="545"/>
    </row>
    <row r="237" spans="2:23" ht="45" hidden="1" customHeight="1">
      <c r="B237" s="1090" t="s">
        <v>698</v>
      </c>
      <c r="C237" s="1088" t="str">
        <f>IFERROR(VLOOKUP($B237,'⑨2.目標と成果（販促）'!$B$6:$K$85,2,FALSE),"")</f>
        <v/>
      </c>
      <c r="D237" s="928" t="str">
        <f>IFERROR(VLOOKUP($B237,'⑨2.目標と成果（販促）'!$B$6:$K$85,3,FALSE),"")</f>
        <v/>
      </c>
      <c r="E237" s="928" t="s">
        <v>698</v>
      </c>
      <c r="F237" s="932" t="str">
        <f>IFERROR(VLOOKUP($B237,'⑨2.目標と成果（販促）'!$B$6:$K$85,6,FALSE),"")</f>
        <v/>
      </c>
      <c r="G237" s="932" t="str">
        <f>IFERROR(VLOOKUP($B237,'⑨2.目標と成果（販促）'!$B$6:$K$85,7,FALSE),"")</f>
        <v/>
      </c>
      <c r="H237" s="933" t="str">
        <f t="shared" si="12"/>
        <v/>
      </c>
      <c r="I237" s="338" t="str">
        <f>IFERROR(VLOOKUP($B237,'⑨2.目標と成果（販促）'!$B$6:$K$85,8,FALSE),"")</f>
        <v/>
      </c>
      <c r="J237" s="338" t="str">
        <f>IFERROR(VLOOKUP($B237,'⑨2.目標と成果（販促）'!$B$6:$K$85,9,FALSE),"")</f>
        <v/>
      </c>
      <c r="K237" s="933" t="str">
        <f t="shared" si="13"/>
        <v/>
      </c>
      <c r="L237" s="338" t="str">
        <f>IFERROR(VLOOKUP($B237,'⑨2.目標と成果（販促）'!$B$6:$K$85,10,FALSE),"")</f>
        <v/>
      </c>
      <c r="M237" s="338" t="str">
        <f>IFERROR(VLOOKUP($B237,'⑨2.目標と成果（販促）'!$B$6:$K$85,11,FALSE),"")</f>
        <v/>
      </c>
      <c r="N237" s="933" t="str">
        <f t="shared" si="14"/>
        <v/>
      </c>
      <c r="O237" s="921"/>
      <c r="P237" s="922"/>
      <c r="W237" s="545"/>
    </row>
    <row r="238" spans="2:23" ht="45" hidden="1" customHeight="1">
      <c r="B238" s="1090" t="s">
        <v>698</v>
      </c>
      <c r="C238" s="1088" t="str">
        <f>IFERROR(VLOOKUP($B238,'⑨2.目標と成果（販促）'!$B$6:$K$85,2,FALSE),"")</f>
        <v/>
      </c>
      <c r="D238" s="928" t="str">
        <f>IFERROR(VLOOKUP($B238,'⑨2.目標と成果（販促）'!$B$6:$K$85,3,FALSE),"")</f>
        <v/>
      </c>
      <c r="E238" s="928" t="s">
        <v>698</v>
      </c>
      <c r="F238" s="932" t="str">
        <f>IFERROR(VLOOKUP($B238,'⑨2.目標と成果（販促）'!$B$6:$K$85,6,FALSE),"")</f>
        <v/>
      </c>
      <c r="G238" s="932" t="str">
        <f>IFERROR(VLOOKUP($B238,'⑨2.目標と成果（販促）'!$B$6:$K$85,7,FALSE),"")</f>
        <v/>
      </c>
      <c r="H238" s="933" t="str">
        <f t="shared" si="12"/>
        <v/>
      </c>
      <c r="I238" s="338" t="str">
        <f>IFERROR(VLOOKUP($B238,'⑨2.目標と成果（販促）'!$B$6:$K$85,8,FALSE),"")</f>
        <v/>
      </c>
      <c r="J238" s="338" t="str">
        <f>IFERROR(VLOOKUP($B238,'⑨2.目標と成果（販促）'!$B$6:$K$85,9,FALSE),"")</f>
        <v/>
      </c>
      <c r="K238" s="933" t="str">
        <f t="shared" si="13"/>
        <v/>
      </c>
      <c r="L238" s="338" t="str">
        <f>IFERROR(VLOOKUP($B238,'⑨2.目標と成果（販促）'!$B$6:$K$85,10,FALSE),"")</f>
        <v/>
      </c>
      <c r="M238" s="338" t="str">
        <f>IFERROR(VLOOKUP($B238,'⑨2.目標と成果（販促）'!$B$6:$K$85,11,FALSE),"")</f>
        <v/>
      </c>
      <c r="N238" s="933" t="str">
        <f t="shared" si="14"/>
        <v/>
      </c>
      <c r="O238" s="921"/>
      <c r="P238" s="922"/>
      <c r="W238" s="545"/>
    </row>
    <row r="239" spans="2:23" ht="45" hidden="1" customHeight="1">
      <c r="B239" s="1090" t="s">
        <v>698</v>
      </c>
      <c r="C239" s="1088" t="str">
        <f>IFERROR(VLOOKUP($B239,'⑨2.目標と成果（販促）'!$B$6:$K$85,2,FALSE),"")</f>
        <v/>
      </c>
      <c r="D239" s="928" t="str">
        <f>IFERROR(VLOOKUP($B239,'⑨2.目標と成果（販促）'!$B$6:$K$85,3,FALSE),"")</f>
        <v/>
      </c>
      <c r="E239" s="928" t="s">
        <v>698</v>
      </c>
      <c r="F239" s="932" t="str">
        <f>IFERROR(VLOOKUP($B239,'⑨2.目標と成果（販促）'!$B$6:$K$85,6,FALSE),"")</f>
        <v/>
      </c>
      <c r="G239" s="932" t="str">
        <f>IFERROR(VLOOKUP($B239,'⑨2.目標と成果（販促）'!$B$6:$K$85,7,FALSE),"")</f>
        <v/>
      </c>
      <c r="H239" s="933" t="str">
        <f t="shared" si="12"/>
        <v/>
      </c>
      <c r="I239" s="338" t="str">
        <f>IFERROR(VLOOKUP($B239,'⑨2.目標と成果（販促）'!$B$6:$K$85,8,FALSE),"")</f>
        <v/>
      </c>
      <c r="J239" s="338" t="str">
        <f>IFERROR(VLOOKUP($B239,'⑨2.目標と成果（販促）'!$B$6:$K$85,9,FALSE),"")</f>
        <v/>
      </c>
      <c r="K239" s="933" t="str">
        <f t="shared" si="13"/>
        <v/>
      </c>
      <c r="L239" s="338" t="str">
        <f>IFERROR(VLOOKUP($B239,'⑨2.目標と成果（販促）'!$B$6:$K$85,10,FALSE),"")</f>
        <v/>
      </c>
      <c r="M239" s="338" t="str">
        <f>IFERROR(VLOOKUP($B239,'⑨2.目標と成果（販促）'!$B$6:$K$85,11,FALSE),"")</f>
        <v/>
      </c>
      <c r="N239" s="933" t="str">
        <f t="shared" si="14"/>
        <v/>
      </c>
      <c r="O239" s="921"/>
      <c r="P239" s="922"/>
      <c r="W239" s="545"/>
    </row>
    <row r="240" spans="2:23" ht="45" hidden="1" customHeight="1">
      <c r="B240" s="1090" t="s">
        <v>698</v>
      </c>
      <c r="C240" s="1088" t="str">
        <f>IFERROR(VLOOKUP($B240,'⑨2.目標と成果（販促）'!$B$6:$K$85,2,FALSE),"")</f>
        <v/>
      </c>
      <c r="D240" s="928" t="str">
        <f>IFERROR(VLOOKUP($B240,'⑨2.目標と成果（販促）'!$B$6:$K$85,3,FALSE),"")</f>
        <v/>
      </c>
      <c r="E240" s="928" t="s">
        <v>698</v>
      </c>
      <c r="F240" s="932" t="str">
        <f>IFERROR(VLOOKUP($B240,'⑨2.目標と成果（販促）'!$B$6:$K$85,6,FALSE),"")</f>
        <v/>
      </c>
      <c r="G240" s="932" t="str">
        <f>IFERROR(VLOOKUP($B240,'⑨2.目標と成果（販促）'!$B$6:$K$85,7,FALSE),"")</f>
        <v/>
      </c>
      <c r="H240" s="933" t="str">
        <f t="shared" si="12"/>
        <v/>
      </c>
      <c r="I240" s="338" t="str">
        <f>IFERROR(VLOOKUP($B240,'⑨2.目標と成果（販促）'!$B$6:$K$85,8,FALSE),"")</f>
        <v/>
      </c>
      <c r="J240" s="338" t="str">
        <f>IFERROR(VLOOKUP($B240,'⑨2.目標と成果（販促）'!$B$6:$K$85,9,FALSE),"")</f>
        <v/>
      </c>
      <c r="K240" s="933" t="str">
        <f t="shared" si="13"/>
        <v/>
      </c>
      <c r="L240" s="338" t="str">
        <f>IFERROR(VLOOKUP($B240,'⑨2.目標と成果（販促）'!$B$6:$K$85,10,FALSE),"")</f>
        <v/>
      </c>
      <c r="M240" s="338" t="str">
        <f>IFERROR(VLOOKUP($B240,'⑨2.目標と成果（販促）'!$B$6:$K$85,11,FALSE),"")</f>
        <v/>
      </c>
      <c r="N240" s="933" t="str">
        <f t="shared" si="14"/>
        <v/>
      </c>
      <c r="O240" s="921"/>
      <c r="P240" s="922"/>
      <c r="W240" s="545"/>
    </row>
    <row r="241" spans="2:25" ht="45" hidden="1" customHeight="1">
      <c r="B241" s="1090" t="s">
        <v>698</v>
      </c>
      <c r="C241" s="1088" t="str">
        <f>IFERROR(VLOOKUP($B241,'⑨2.目標と成果（販促）'!$B$6:$K$85,2,FALSE),"")</f>
        <v/>
      </c>
      <c r="D241" s="928" t="str">
        <f>IFERROR(VLOOKUP($B241,'⑨2.目標と成果（販促）'!$B$6:$K$85,3,FALSE),"")</f>
        <v/>
      </c>
      <c r="E241" s="928" t="s">
        <v>698</v>
      </c>
      <c r="F241" s="932" t="str">
        <f>IFERROR(VLOOKUP($B241,'⑨2.目標と成果（販促）'!$B$6:$K$85,6,FALSE),"")</f>
        <v/>
      </c>
      <c r="G241" s="932" t="str">
        <f>IFERROR(VLOOKUP($B241,'⑨2.目標と成果（販促）'!$B$6:$K$85,7,FALSE),"")</f>
        <v/>
      </c>
      <c r="H241" s="933" t="str">
        <f t="shared" si="12"/>
        <v/>
      </c>
      <c r="I241" s="338" t="str">
        <f>IFERROR(VLOOKUP($B241,'⑨2.目標と成果（販促）'!$B$6:$K$85,8,FALSE),"")</f>
        <v/>
      </c>
      <c r="J241" s="338" t="str">
        <f>IFERROR(VLOOKUP($B241,'⑨2.目標と成果（販促）'!$B$6:$K$85,9,FALSE),"")</f>
        <v/>
      </c>
      <c r="K241" s="933" t="str">
        <f t="shared" si="13"/>
        <v/>
      </c>
      <c r="L241" s="338" t="str">
        <f>IFERROR(VLOOKUP($B241,'⑨2.目標と成果（販促）'!$B$6:$K$85,10,FALSE),"")</f>
        <v/>
      </c>
      <c r="M241" s="338" t="str">
        <f>IFERROR(VLOOKUP($B241,'⑨2.目標と成果（販促）'!$B$6:$K$85,11,FALSE),"")</f>
        <v/>
      </c>
      <c r="N241" s="933" t="str">
        <f t="shared" si="14"/>
        <v/>
      </c>
      <c r="O241" s="921"/>
      <c r="P241" s="922"/>
      <c r="W241" s="545"/>
    </row>
    <row r="242" spans="2:25" ht="45" hidden="1" customHeight="1">
      <c r="B242" s="1090" t="s">
        <v>698</v>
      </c>
      <c r="C242" s="1088" t="str">
        <f>IFERROR(VLOOKUP($B242,'⑨2.目標と成果（販促）'!$B$6:$K$85,2,FALSE),"")</f>
        <v/>
      </c>
      <c r="D242" s="928" t="str">
        <f>IFERROR(VLOOKUP($B242,'⑨2.目標と成果（販促）'!$B$6:$K$85,3,FALSE),"")</f>
        <v/>
      </c>
      <c r="E242" s="928" t="s">
        <v>698</v>
      </c>
      <c r="F242" s="932" t="str">
        <f>IFERROR(VLOOKUP($B242,'⑨2.目標と成果（販促）'!$B$6:$K$85,6,FALSE),"")</f>
        <v/>
      </c>
      <c r="G242" s="932" t="str">
        <f>IFERROR(VLOOKUP($B242,'⑨2.目標と成果（販促）'!$B$6:$K$85,7,FALSE),"")</f>
        <v/>
      </c>
      <c r="H242" s="933" t="str">
        <f t="shared" si="12"/>
        <v/>
      </c>
      <c r="I242" s="338" t="str">
        <f>IFERROR(VLOOKUP($B242,'⑨2.目標と成果（販促）'!$B$6:$K$85,8,FALSE),"")</f>
        <v/>
      </c>
      <c r="J242" s="338" t="str">
        <f>IFERROR(VLOOKUP($B242,'⑨2.目標と成果（販促）'!$B$6:$K$85,9,FALSE),"")</f>
        <v/>
      </c>
      <c r="K242" s="933" t="str">
        <f t="shared" si="13"/>
        <v/>
      </c>
      <c r="L242" s="338" t="str">
        <f>IFERROR(VLOOKUP($B242,'⑨2.目標と成果（販促）'!$B$6:$K$85,10,FALSE),"")</f>
        <v/>
      </c>
      <c r="M242" s="338" t="str">
        <f>IFERROR(VLOOKUP($B242,'⑨2.目標と成果（販促）'!$B$6:$K$85,11,FALSE),"")</f>
        <v/>
      </c>
      <c r="N242" s="933" t="str">
        <f t="shared" si="14"/>
        <v/>
      </c>
      <c r="O242" s="921"/>
      <c r="P242" s="922"/>
      <c r="W242" s="545"/>
    </row>
    <row r="243" spans="2:25" ht="45" hidden="1" customHeight="1">
      <c r="B243" s="1090" t="s">
        <v>698</v>
      </c>
      <c r="C243" s="1088" t="str">
        <f>IFERROR(VLOOKUP($B243,'⑨2.目標と成果（販促）'!$B$6:$K$85,2,FALSE),"")</f>
        <v/>
      </c>
      <c r="D243" s="928" t="str">
        <f>IFERROR(VLOOKUP($B243,'⑨2.目標と成果（販促）'!$B$6:$K$85,3,FALSE),"")</f>
        <v/>
      </c>
      <c r="E243" s="928" t="s">
        <v>698</v>
      </c>
      <c r="F243" s="932" t="str">
        <f>IFERROR(VLOOKUP($B243,'⑨2.目標と成果（販促）'!$B$6:$K$85,6,FALSE),"")</f>
        <v/>
      </c>
      <c r="G243" s="932" t="str">
        <f>IFERROR(VLOOKUP($B243,'⑨2.目標と成果（販促）'!$B$6:$K$85,7,FALSE),"")</f>
        <v/>
      </c>
      <c r="H243" s="933" t="str">
        <f t="shared" si="12"/>
        <v/>
      </c>
      <c r="I243" s="338" t="str">
        <f>IFERROR(VLOOKUP($B243,'⑨2.目標と成果（販促）'!$B$6:$K$85,8,FALSE),"")</f>
        <v/>
      </c>
      <c r="J243" s="338" t="str">
        <f>IFERROR(VLOOKUP($B243,'⑨2.目標と成果（販促）'!$B$6:$K$85,9,FALSE),"")</f>
        <v/>
      </c>
      <c r="K243" s="933" t="str">
        <f t="shared" si="13"/>
        <v/>
      </c>
      <c r="L243" s="338" t="str">
        <f>IFERROR(VLOOKUP($B243,'⑨2.目標と成果（販促）'!$B$6:$K$85,10,FALSE),"")</f>
        <v/>
      </c>
      <c r="M243" s="338" t="str">
        <f>IFERROR(VLOOKUP($B243,'⑨2.目標と成果（販促）'!$B$6:$K$85,11,FALSE),"")</f>
        <v/>
      </c>
      <c r="N243" s="933" t="str">
        <f t="shared" si="14"/>
        <v/>
      </c>
      <c r="O243" s="921"/>
      <c r="P243" s="922"/>
      <c r="W243" s="545"/>
    </row>
    <row r="244" spans="2:25" ht="45" hidden="1" customHeight="1">
      <c r="B244" s="1090" t="s">
        <v>698</v>
      </c>
      <c r="C244" s="1088" t="str">
        <f>IFERROR(VLOOKUP($B244,'⑨2.目標と成果（販促）'!$B$6:$K$85,2,FALSE),"")</f>
        <v/>
      </c>
      <c r="D244" s="928" t="str">
        <f>IFERROR(VLOOKUP($B244,'⑨2.目標と成果（販促）'!$B$6:$K$85,3,FALSE),"")</f>
        <v/>
      </c>
      <c r="E244" s="928" t="s">
        <v>698</v>
      </c>
      <c r="F244" s="932" t="str">
        <f>IFERROR(VLOOKUP($B244,'⑨2.目標と成果（販促）'!$B$6:$K$85,6,FALSE),"")</f>
        <v/>
      </c>
      <c r="G244" s="932" t="str">
        <f>IFERROR(VLOOKUP($B244,'⑨2.目標と成果（販促）'!$B$6:$K$85,7,FALSE),"")</f>
        <v/>
      </c>
      <c r="H244" s="933" t="str">
        <f t="shared" si="12"/>
        <v/>
      </c>
      <c r="I244" s="338" t="str">
        <f>IFERROR(VLOOKUP($B244,'⑨2.目標と成果（販促）'!$B$6:$K$85,8,FALSE),"")</f>
        <v/>
      </c>
      <c r="J244" s="338" t="str">
        <f>IFERROR(VLOOKUP($B244,'⑨2.目標と成果（販促）'!$B$6:$K$85,9,FALSE),"")</f>
        <v/>
      </c>
      <c r="K244" s="933" t="str">
        <f t="shared" si="13"/>
        <v/>
      </c>
      <c r="L244" s="338" t="str">
        <f>IFERROR(VLOOKUP($B244,'⑨2.目標と成果（販促）'!$B$6:$K$85,10,FALSE),"")</f>
        <v/>
      </c>
      <c r="M244" s="338" t="str">
        <f>IFERROR(VLOOKUP($B244,'⑨2.目標と成果（販促）'!$B$6:$K$85,11,FALSE),"")</f>
        <v/>
      </c>
      <c r="N244" s="933" t="str">
        <f t="shared" si="14"/>
        <v/>
      </c>
      <c r="O244" s="921"/>
      <c r="P244" s="922"/>
      <c r="W244" s="545"/>
    </row>
    <row r="245" spans="2:25" ht="45" hidden="1" customHeight="1" thickBot="1">
      <c r="B245" s="1087" t="s">
        <v>698</v>
      </c>
      <c r="C245" s="1089" t="str">
        <f>IFERROR(VLOOKUP($B245,'⑨2.目標と成果（販促）'!$B$6:$K$85,2,FALSE),"")</f>
        <v/>
      </c>
      <c r="D245" s="934" t="str">
        <f>IFERROR(VLOOKUP($B245,'⑨2.目標と成果（販促）'!$B$6:$K$85,3,FALSE),"")</f>
        <v/>
      </c>
      <c r="E245" s="934" t="s">
        <v>698</v>
      </c>
      <c r="F245" s="935" t="str">
        <f>IFERROR(VLOOKUP($B245,'⑨2.目標と成果（販促）'!$B$6:$K$85,6,FALSE),"")</f>
        <v/>
      </c>
      <c r="G245" s="935" t="str">
        <f>IFERROR(VLOOKUP($B245,'⑨2.目標と成果（販促）'!$B$6:$K$85,7,FALSE),"")</f>
        <v/>
      </c>
      <c r="H245" s="936" t="str">
        <f t="shared" si="12"/>
        <v/>
      </c>
      <c r="I245" s="937" t="str">
        <f>IFERROR(VLOOKUP($B245,'⑨2.目標と成果（販促）'!$B$6:$K$85,8,FALSE),"")</f>
        <v/>
      </c>
      <c r="J245" s="937" t="str">
        <f>IFERROR(VLOOKUP($B245,'⑨2.目標と成果（販促）'!$B$6:$K$85,9,FALSE),"")</f>
        <v/>
      </c>
      <c r="K245" s="936" t="str">
        <f t="shared" si="13"/>
        <v/>
      </c>
      <c r="L245" s="937" t="str">
        <f>IFERROR(VLOOKUP($B245,'⑨2.目標と成果（販促）'!$B$6:$K$85,10,FALSE),"")</f>
        <v/>
      </c>
      <c r="M245" s="937" t="str">
        <f>IFERROR(VLOOKUP($B245,'⑨2.目標と成果（販促）'!$B$6:$K$85,11,FALSE),"")</f>
        <v/>
      </c>
      <c r="N245" s="936" t="str">
        <f t="shared" si="14"/>
        <v/>
      </c>
      <c r="O245" s="923"/>
      <c r="P245" s="924"/>
      <c r="W245" s="545"/>
    </row>
    <row r="246" spans="2:25" ht="45" hidden="1" customHeight="1">
      <c r="B246" s="1090" t="s">
        <v>698</v>
      </c>
      <c r="C246" s="1088" t="str">
        <f>IFERROR(VLOOKUP($B246,'⑨2.目標と成果（販促）'!$B$6:$K$85,2,FALSE),"")</f>
        <v/>
      </c>
      <c r="D246" s="928" t="str">
        <f>IFERROR(VLOOKUP($B246,'⑨2.目標と成果（販促）'!$B$6:$K$85,3,FALSE),"")</f>
        <v/>
      </c>
      <c r="E246" s="928" t="s">
        <v>698</v>
      </c>
      <c r="F246" s="929" t="str">
        <f>IFERROR(VLOOKUP($B246,'⑨2.目標と成果（販促）'!$B$6:$K$85,6,FALSE),"")</f>
        <v/>
      </c>
      <c r="G246" s="929" t="str">
        <f>IFERROR(VLOOKUP($B246,'⑨2.目標と成果（販促）'!$B$6:$K$85,7,FALSE),"")</f>
        <v/>
      </c>
      <c r="H246" s="930" t="str">
        <f t="shared" si="12"/>
        <v/>
      </c>
      <c r="I246" s="931" t="str">
        <f>IFERROR(VLOOKUP($B246,'⑨2.目標と成果（販促）'!$B$6:$K$85,8,FALSE),"")</f>
        <v/>
      </c>
      <c r="J246" s="931" t="str">
        <f>IFERROR(VLOOKUP($B246,'⑨2.目標と成果（販促）'!$B$6:$K$85,9,FALSE),"")</f>
        <v/>
      </c>
      <c r="K246" s="930" t="str">
        <f t="shared" si="13"/>
        <v/>
      </c>
      <c r="L246" s="931" t="str">
        <f>IFERROR(VLOOKUP($B246,'⑨2.目標と成果（販促）'!$B$6:$K$85,10,FALSE),"")</f>
        <v/>
      </c>
      <c r="M246" s="931" t="str">
        <f>IFERROR(VLOOKUP($B246,'⑨2.目標と成果（販促）'!$B$6:$K$85,11,FALSE),"")</f>
        <v/>
      </c>
      <c r="N246" s="930" t="str">
        <f t="shared" si="14"/>
        <v/>
      </c>
      <c r="O246" s="921"/>
      <c r="P246" s="922"/>
      <c r="W246" s="545"/>
    </row>
    <row r="247" spans="2:25" ht="45" hidden="1" customHeight="1">
      <c r="B247" s="1090" t="s">
        <v>698</v>
      </c>
      <c r="C247" s="1088" t="str">
        <f>IFERROR(VLOOKUP($B247,'⑨2.目標と成果（販促）'!$B$6:$K$85,2,FALSE),"")</f>
        <v/>
      </c>
      <c r="D247" s="928" t="str">
        <f>IFERROR(VLOOKUP($B247,'⑨2.目標と成果（販促）'!$B$6:$K$85,3,FALSE),"")</f>
        <v/>
      </c>
      <c r="E247" s="928" t="s">
        <v>698</v>
      </c>
      <c r="F247" s="932" t="str">
        <f>IFERROR(VLOOKUP($B247,'⑨2.目標と成果（販促）'!$B$6:$K$85,6,FALSE),"")</f>
        <v/>
      </c>
      <c r="G247" s="932" t="str">
        <f>IFERROR(VLOOKUP($B247,'⑨2.目標と成果（販促）'!$B$6:$K$85,7,FALSE),"")</f>
        <v/>
      </c>
      <c r="H247" s="933" t="str">
        <f t="shared" si="12"/>
        <v/>
      </c>
      <c r="I247" s="338" t="str">
        <f>IFERROR(VLOOKUP($B247,'⑨2.目標と成果（販促）'!$B$6:$K$85,8,FALSE),"")</f>
        <v/>
      </c>
      <c r="J247" s="338" t="str">
        <f>IFERROR(VLOOKUP($B247,'⑨2.目標と成果（販促）'!$B$6:$K$85,9,FALSE),"")</f>
        <v/>
      </c>
      <c r="K247" s="933" t="str">
        <f t="shared" si="13"/>
        <v/>
      </c>
      <c r="L247" s="338" t="str">
        <f>IFERROR(VLOOKUP($B247,'⑨2.目標と成果（販促）'!$B$6:$K$85,10,FALSE),"")</f>
        <v/>
      </c>
      <c r="M247" s="338" t="str">
        <f>IFERROR(VLOOKUP($B247,'⑨2.目標と成果（販促）'!$B$6:$K$85,11,FALSE),"")</f>
        <v/>
      </c>
      <c r="N247" s="933" t="str">
        <f t="shared" si="14"/>
        <v/>
      </c>
      <c r="O247" s="921"/>
      <c r="P247" s="922"/>
      <c r="W247" s="545"/>
    </row>
    <row r="248" spans="2:25" ht="45" hidden="1" customHeight="1">
      <c r="B248" s="1090" t="s">
        <v>698</v>
      </c>
      <c r="C248" s="1088" t="str">
        <f>IFERROR(VLOOKUP($B248,'⑨2.目標と成果（販促）'!$B$6:$K$85,2,FALSE),"")</f>
        <v/>
      </c>
      <c r="D248" s="928" t="str">
        <f>IFERROR(VLOOKUP($B248,'⑨2.目標と成果（販促）'!$B$6:$K$85,3,FALSE),"")</f>
        <v/>
      </c>
      <c r="E248" s="928" t="s">
        <v>698</v>
      </c>
      <c r="F248" s="932" t="str">
        <f>IFERROR(VLOOKUP($B248,'⑨2.目標と成果（販促）'!$B$6:$K$85,6,FALSE),"")</f>
        <v/>
      </c>
      <c r="G248" s="932" t="str">
        <f>IFERROR(VLOOKUP($B248,'⑨2.目標と成果（販促）'!$B$6:$K$85,7,FALSE),"")</f>
        <v/>
      </c>
      <c r="H248" s="933" t="str">
        <f t="shared" si="12"/>
        <v/>
      </c>
      <c r="I248" s="338" t="str">
        <f>IFERROR(VLOOKUP($B248,'⑨2.目標と成果（販促）'!$B$6:$K$85,8,FALSE),"")</f>
        <v/>
      </c>
      <c r="J248" s="338" t="str">
        <f>IFERROR(VLOOKUP($B248,'⑨2.目標と成果（販促）'!$B$6:$K$85,9,FALSE),"")</f>
        <v/>
      </c>
      <c r="K248" s="933" t="str">
        <f t="shared" si="13"/>
        <v/>
      </c>
      <c r="L248" s="338" t="str">
        <f>IFERROR(VLOOKUP($B248,'⑨2.目標と成果（販促）'!$B$6:$K$85,10,FALSE),"")</f>
        <v/>
      </c>
      <c r="M248" s="338" t="str">
        <f>IFERROR(VLOOKUP($B248,'⑨2.目標と成果（販促）'!$B$6:$K$85,11,FALSE),"")</f>
        <v/>
      </c>
      <c r="N248" s="933" t="str">
        <f t="shared" si="14"/>
        <v/>
      </c>
      <c r="O248" s="921"/>
      <c r="P248" s="922"/>
      <c r="W248" s="545"/>
    </row>
    <row r="249" spans="2:25" ht="45" hidden="1" customHeight="1">
      <c r="B249" s="1090" t="s">
        <v>698</v>
      </c>
      <c r="C249" s="1088" t="str">
        <f>IFERROR(VLOOKUP($B249,'⑨2.目標と成果（販促）'!$B$6:$K$85,2,FALSE),"")</f>
        <v/>
      </c>
      <c r="D249" s="928" t="str">
        <f>IFERROR(VLOOKUP($B249,'⑨2.目標と成果（販促）'!$B$6:$K$85,3,FALSE),"")</f>
        <v/>
      </c>
      <c r="E249" s="928" t="s">
        <v>698</v>
      </c>
      <c r="F249" s="932" t="str">
        <f>IFERROR(VLOOKUP($B249,'⑨2.目標と成果（販促）'!$B$6:$K$85,6,FALSE),"")</f>
        <v/>
      </c>
      <c r="G249" s="932" t="str">
        <f>IFERROR(VLOOKUP($B249,'⑨2.目標と成果（販促）'!$B$6:$K$85,7,FALSE),"")</f>
        <v/>
      </c>
      <c r="H249" s="933" t="str">
        <f t="shared" si="12"/>
        <v/>
      </c>
      <c r="I249" s="338" t="str">
        <f>IFERROR(VLOOKUP($B249,'⑨2.目標と成果（販促）'!$B$6:$K$85,8,FALSE),"")</f>
        <v/>
      </c>
      <c r="J249" s="338" t="str">
        <f>IFERROR(VLOOKUP($B249,'⑨2.目標と成果（販促）'!$B$6:$K$85,9,FALSE),"")</f>
        <v/>
      </c>
      <c r="K249" s="933" t="str">
        <f t="shared" si="13"/>
        <v/>
      </c>
      <c r="L249" s="338" t="str">
        <f>IFERROR(VLOOKUP($B249,'⑨2.目標と成果（販促）'!$B$6:$K$85,10,FALSE),"")</f>
        <v/>
      </c>
      <c r="M249" s="338" t="str">
        <f>IFERROR(VLOOKUP($B249,'⑨2.目標と成果（販促）'!$B$6:$K$85,11,FALSE),"")</f>
        <v/>
      </c>
      <c r="N249" s="933" t="str">
        <f t="shared" si="14"/>
        <v/>
      </c>
      <c r="O249" s="921"/>
      <c r="P249" s="922"/>
      <c r="W249" s="545"/>
      <c r="Y249" s="322"/>
    </row>
    <row r="250" spans="2:25" ht="45" hidden="1" customHeight="1">
      <c r="B250" s="1090" t="s">
        <v>698</v>
      </c>
      <c r="C250" s="1088" t="str">
        <f>IFERROR(VLOOKUP($B250,'⑨2.目標と成果（販促）'!$B$6:$K$85,2,FALSE),"")</f>
        <v/>
      </c>
      <c r="D250" s="928" t="str">
        <f>IFERROR(VLOOKUP($B250,'⑨2.目標と成果（販促）'!$B$6:$K$85,3,FALSE),"")</f>
        <v/>
      </c>
      <c r="E250" s="928" t="s">
        <v>698</v>
      </c>
      <c r="F250" s="932" t="str">
        <f>IFERROR(VLOOKUP($B250,'⑨2.目標と成果（販促）'!$B$6:$K$85,6,FALSE),"")</f>
        <v/>
      </c>
      <c r="G250" s="932" t="str">
        <f>IFERROR(VLOOKUP($B250,'⑨2.目標と成果（販促）'!$B$6:$K$85,7,FALSE),"")</f>
        <v/>
      </c>
      <c r="H250" s="933" t="str">
        <f t="shared" si="12"/>
        <v/>
      </c>
      <c r="I250" s="338" t="str">
        <f>IFERROR(VLOOKUP($B250,'⑨2.目標と成果（販促）'!$B$6:$K$85,8,FALSE),"")</f>
        <v/>
      </c>
      <c r="J250" s="338" t="str">
        <f>IFERROR(VLOOKUP($B250,'⑨2.目標と成果（販促）'!$B$6:$K$85,9,FALSE),"")</f>
        <v/>
      </c>
      <c r="K250" s="933" t="str">
        <f t="shared" si="13"/>
        <v/>
      </c>
      <c r="L250" s="338" t="str">
        <f>IFERROR(VLOOKUP($B250,'⑨2.目標と成果（販促）'!$B$6:$K$85,10,FALSE),"")</f>
        <v/>
      </c>
      <c r="M250" s="338" t="str">
        <f>IFERROR(VLOOKUP($B250,'⑨2.目標と成果（販促）'!$B$6:$K$85,11,FALSE),"")</f>
        <v/>
      </c>
      <c r="N250" s="933" t="str">
        <f t="shared" si="14"/>
        <v/>
      </c>
      <c r="O250" s="921"/>
      <c r="P250" s="922"/>
      <c r="W250" s="545"/>
    </row>
    <row r="251" spans="2:25" ht="45" hidden="1" customHeight="1">
      <c r="B251" s="1090" t="s">
        <v>698</v>
      </c>
      <c r="C251" s="1088" t="str">
        <f>IFERROR(VLOOKUP($B251,'⑨2.目標と成果（販促）'!$B$6:$K$85,2,FALSE),"")</f>
        <v/>
      </c>
      <c r="D251" s="928" t="str">
        <f>IFERROR(VLOOKUP($B251,'⑨2.目標と成果（販促）'!$B$6:$K$85,3,FALSE),"")</f>
        <v/>
      </c>
      <c r="E251" s="928" t="s">
        <v>698</v>
      </c>
      <c r="F251" s="932" t="str">
        <f>IFERROR(VLOOKUP($B251,'⑨2.目標と成果（販促）'!$B$6:$K$85,6,FALSE),"")</f>
        <v/>
      </c>
      <c r="G251" s="932" t="str">
        <f>IFERROR(VLOOKUP($B251,'⑨2.目標と成果（販促）'!$B$6:$K$85,7,FALSE),"")</f>
        <v/>
      </c>
      <c r="H251" s="933" t="str">
        <f t="shared" si="12"/>
        <v/>
      </c>
      <c r="I251" s="338" t="str">
        <f>IFERROR(VLOOKUP($B251,'⑨2.目標と成果（販促）'!$B$6:$K$85,8,FALSE),"")</f>
        <v/>
      </c>
      <c r="J251" s="338" t="str">
        <f>IFERROR(VLOOKUP($B251,'⑨2.目標と成果（販促）'!$B$6:$K$85,9,FALSE),"")</f>
        <v/>
      </c>
      <c r="K251" s="933" t="str">
        <f t="shared" si="13"/>
        <v/>
      </c>
      <c r="L251" s="338" t="str">
        <f>IFERROR(VLOOKUP($B251,'⑨2.目標と成果（販促）'!$B$6:$K$85,10,FALSE),"")</f>
        <v/>
      </c>
      <c r="M251" s="338" t="str">
        <f>IFERROR(VLOOKUP($B251,'⑨2.目標と成果（販促）'!$B$6:$K$85,11,FALSE),"")</f>
        <v/>
      </c>
      <c r="N251" s="933" t="str">
        <f t="shared" si="14"/>
        <v/>
      </c>
      <c r="O251" s="921"/>
      <c r="P251" s="922"/>
      <c r="W251" s="545"/>
    </row>
    <row r="252" spans="2:25" ht="45" hidden="1" customHeight="1">
      <c r="B252" s="1090" t="s">
        <v>698</v>
      </c>
      <c r="C252" s="1088" t="str">
        <f>IFERROR(VLOOKUP($B252,'⑨2.目標と成果（販促）'!$B$6:$K$85,2,FALSE),"")</f>
        <v/>
      </c>
      <c r="D252" s="928" t="str">
        <f>IFERROR(VLOOKUP($B252,'⑨2.目標と成果（販促）'!$B$6:$K$85,3,FALSE),"")</f>
        <v/>
      </c>
      <c r="E252" s="928" t="s">
        <v>698</v>
      </c>
      <c r="F252" s="932" t="str">
        <f>IFERROR(VLOOKUP($B252,'⑨2.目標と成果（販促）'!$B$6:$K$85,6,FALSE),"")</f>
        <v/>
      </c>
      <c r="G252" s="932" t="str">
        <f>IFERROR(VLOOKUP($B252,'⑨2.目標と成果（販促）'!$B$6:$K$85,7,FALSE),"")</f>
        <v/>
      </c>
      <c r="H252" s="933" t="str">
        <f t="shared" si="12"/>
        <v/>
      </c>
      <c r="I252" s="338" t="str">
        <f>IFERROR(VLOOKUP($B252,'⑨2.目標と成果（販促）'!$B$6:$K$85,8,FALSE),"")</f>
        <v/>
      </c>
      <c r="J252" s="338" t="str">
        <f>IFERROR(VLOOKUP($B252,'⑨2.目標と成果（販促）'!$B$6:$K$85,9,FALSE),"")</f>
        <v/>
      </c>
      <c r="K252" s="933" t="str">
        <f t="shared" si="13"/>
        <v/>
      </c>
      <c r="L252" s="338" t="str">
        <f>IFERROR(VLOOKUP($B252,'⑨2.目標と成果（販促）'!$B$6:$K$85,10,FALSE),"")</f>
        <v/>
      </c>
      <c r="M252" s="338" t="str">
        <f>IFERROR(VLOOKUP($B252,'⑨2.目標と成果（販促）'!$B$6:$K$85,11,FALSE),"")</f>
        <v/>
      </c>
      <c r="N252" s="933" t="str">
        <f t="shared" si="14"/>
        <v/>
      </c>
      <c r="O252" s="921"/>
      <c r="P252" s="922"/>
      <c r="W252" s="545"/>
    </row>
    <row r="253" spans="2:25" ht="45" hidden="1" customHeight="1">
      <c r="B253" s="1090" t="s">
        <v>698</v>
      </c>
      <c r="C253" s="1088" t="str">
        <f>IFERROR(VLOOKUP($B253,'⑨2.目標と成果（販促）'!$B$6:$K$85,2,FALSE),"")</f>
        <v/>
      </c>
      <c r="D253" s="928" t="str">
        <f>IFERROR(VLOOKUP($B253,'⑨2.目標と成果（販促）'!$B$6:$K$85,3,FALSE),"")</f>
        <v/>
      </c>
      <c r="E253" s="928" t="s">
        <v>698</v>
      </c>
      <c r="F253" s="932" t="str">
        <f>IFERROR(VLOOKUP($B253,'⑨2.目標と成果（販促）'!$B$6:$K$85,6,FALSE),"")</f>
        <v/>
      </c>
      <c r="G253" s="932" t="str">
        <f>IFERROR(VLOOKUP($B253,'⑨2.目標と成果（販促）'!$B$6:$K$85,7,FALSE),"")</f>
        <v/>
      </c>
      <c r="H253" s="933" t="str">
        <f t="shared" si="12"/>
        <v/>
      </c>
      <c r="I253" s="338" t="str">
        <f>IFERROR(VLOOKUP($B253,'⑨2.目標と成果（販促）'!$B$6:$K$85,8,FALSE),"")</f>
        <v/>
      </c>
      <c r="J253" s="338" t="str">
        <f>IFERROR(VLOOKUP($B253,'⑨2.目標と成果（販促）'!$B$6:$K$85,9,FALSE),"")</f>
        <v/>
      </c>
      <c r="K253" s="933" t="str">
        <f t="shared" si="13"/>
        <v/>
      </c>
      <c r="L253" s="338" t="str">
        <f>IFERROR(VLOOKUP($B253,'⑨2.目標と成果（販促）'!$B$6:$K$85,10,FALSE),"")</f>
        <v/>
      </c>
      <c r="M253" s="338" t="str">
        <f>IFERROR(VLOOKUP($B253,'⑨2.目標と成果（販促）'!$B$6:$K$85,11,FALSE),"")</f>
        <v/>
      </c>
      <c r="N253" s="933" t="str">
        <f t="shared" si="14"/>
        <v/>
      </c>
      <c r="O253" s="921"/>
      <c r="P253" s="922"/>
      <c r="W253" s="545"/>
    </row>
    <row r="254" spans="2:25" ht="45" hidden="1" customHeight="1">
      <c r="B254" s="1090" t="s">
        <v>698</v>
      </c>
      <c r="C254" s="1088" t="str">
        <f>IFERROR(VLOOKUP($B254,'⑨2.目標と成果（販促）'!$B$6:$K$85,2,FALSE),"")</f>
        <v/>
      </c>
      <c r="D254" s="928" t="str">
        <f>IFERROR(VLOOKUP($B254,'⑨2.目標と成果（販促）'!$B$6:$K$85,3,FALSE),"")</f>
        <v/>
      </c>
      <c r="E254" s="928" t="s">
        <v>698</v>
      </c>
      <c r="F254" s="932" t="str">
        <f>IFERROR(VLOOKUP($B254,'⑨2.目標と成果（販促）'!$B$6:$K$85,6,FALSE),"")</f>
        <v/>
      </c>
      <c r="G254" s="932" t="str">
        <f>IFERROR(VLOOKUP($B254,'⑨2.目標と成果（販促）'!$B$6:$K$85,7,FALSE),"")</f>
        <v/>
      </c>
      <c r="H254" s="933" t="str">
        <f t="shared" si="12"/>
        <v/>
      </c>
      <c r="I254" s="338" t="str">
        <f>IFERROR(VLOOKUP($B254,'⑨2.目標と成果（販促）'!$B$6:$K$85,8,FALSE),"")</f>
        <v/>
      </c>
      <c r="J254" s="338" t="str">
        <f>IFERROR(VLOOKUP($B254,'⑨2.目標と成果（販促）'!$B$6:$K$85,9,FALSE),"")</f>
        <v/>
      </c>
      <c r="K254" s="933" t="str">
        <f t="shared" si="13"/>
        <v/>
      </c>
      <c r="L254" s="338" t="str">
        <f>IFERROR(VLOOKUP($B254,'⑨2.目標と成果（販促）'!$B$6:$K$85,10,FALSE),"")</f>
        <v/>
      </c>
      <c r="M254" s="338" t="str">
        <f>IFERROR(VLOOKUP($B254,'⑨2.目標と成果（販促）'!$B$6:$K$85,11,FALSE),"")</f>
        <v/>
      </c>
      <c r="N254" s="933" t="str">
        <f t="shared" si="14"/>
        <v/>
      </c>
      <c r="O254" s="921"/>
      <c r="P254" s="922"/>
      <c r="W254" s="545"/>
    </row>
    <row r="255" spans="2:25" ht="45" hidden="1" customHeight="1" thickBot="1">
      <c r="B255" s="1087" t="s">
        <v>698</v>
      </c>
      <c r="C255" s="1089" t="str">
        <f>IFERROR(VLOOKUP($B255,'⑨2.目標と成果（販促）'!$B$6:$K$85,2,FALSE),"")</f>
        <v/>
      </c>
      <c r="D255" s="934" t="str">
        <f>IFERROR(VLOOKUP($B255,'⑨2.目標と成果（販促）'!$B$6:$K$85,3,FALSE),"")</f>
        <v/>
      </c>
      <c r="E255" s="934" t="s">
        <v>698</v>
      </c>
      <c r="F255" s="935" t="str">
        <f>IFERROR(VLOOKUP($B255,'⑨2.目標と成果（販促）'!$B$6:$K$85,6,FALSE),"")</f>
        <v/>
      </c>
      <c r="G255" s="935" t="str">
        <f>IFERROR(VLOOKUP($B255,'⑨2.目標と成果（販促）'!$B$6:$K$85,7,FALSE),"")</f>
        <v/>
      </c>
      <c r="H255" s="936" t="str">
        <f t="shared" si="12"/>
        <v/>
      </c>
      <c r="I255" s="937" t="str">
        <f>IFERROR(VLOOKUP($B255,'⑨2.目標と成果（販促）'!$B$6:$K$85,8,FALSE),"")</f>
        <v/>
      </c>
      <c r="J255" s="937" t="str">
        <f>IFERROR(VLOOKUP($B255,'⑨2.目標と成果（販促）'!$B$6:$K$85,9,FALSE),"")</f>
        <v/>
      </c>
      <c r="K255" s="936" t="str">
        <f t="shared" si="13"/>
        <v/>
      </c>
      <c r="L255" s="937" t="str">
        <f>IFERROR(VLOOKUP($B255,'⑨2.目標と成果（販促）'!$B$6:$K$85,10,FALSE),"")</f>
        <v/>
      </c>
      <c r="M255" s="937" t="str">
        <f>IFERROR(VLOOKUP($B255,'⑨2.目標と成果（販促）'!$B$6:$K$85,11,FALSE),"")</f>
        <v/>
      </c>
      <c r="N255" s="936" t="str">
        <f t="shared" si="14"/>
        <v/>
      </c>
      <c r="O255" s="923"/>
      <c r="P255" s="924"/>
      <c r="W255" s="545"/>
      <c r="Y255" s="322"/>
    </row>
    <row r="256" spans="2:25" ht="45" hidden="1" customHeight="1">
      <c r="B256" s="1090" t="s">
        <v>698</v>
      </c>
      <c r="C256" s="1091" t="str">
        <f>IFERROR(VLOOKUP($B256,'⑨2.目標と成果（販促）'!$B$6:$K$85,2,FALSE),"")</f>
        <v/>
      </c>
      <c r="D256" s="938" t="str">
        <f>IFERROR(VLOOKUP($B256,'⑨2.目標と成果（販促）'!$B$6:$K$85,3,FALSE),"")</f>
        <v/>
      </c>
      <c r="E256" s="938" t="s">
        <v>698</v>
      </c>
      <c r="F256" s="929" t="str">
        <f>IFERROR(VLOOKUP($B256,'⑨2.目標と成果（販促）'!$B$6:$K$85,6,FALSE),"")</f>
        <v/>
      </c>
      <c r="G256" s="929" t="str">
        <f>IFERROR(VLOOKUP($B256,'⑨2.目標と成果（販促）'!$B$6:$K$85,7,FALSE),"")</f>
        <v/>
      </c>
      <c r="H256" s="930" t="str">
        <f t="shared" si="12"/>
        <v/>
      </c>
      <c r="I256" s="931" t="str">
        <f>IFERROR(VLOOKUP($B256,'⑨2.目標と成果（販促）'!$B$6:$K$85,8,FALSE),"")</f>
        <v/>
      </c>
      <c r="J256" s="931" t="str">
        <f>IFERROR(VLOOKUP($B256,'⑨2.目標と成果（販促）'!$B$6:$K$85,9,FALSE),"")</f>
        <v/>
      </c>
      <c r="K256" s="930" t="str">
        <f t="shared" si="13"/>
        <v/>
      </c>
      <c r="L256" s="931" t="str">
        <f>IFERROR(VLOOKUP($B256,'⑨2.目標と成果（販促）'!$B$6:$K$85,10,FALSE),"")</f>
        <v/>
      </c>
      <c r="M256" s="931" t="str">
        <f>IFERROR(VLOOKUP($B256,'⑨2.目標と成果（販促）'!$B$6:$K$85,11,FALSE),"")</f>
        <v/>
      </c>
      <c r="N256" s="930" t="str">
        <f t="shared" si="14"/>
        <v/>
      </c>
      <c r="O256" s="921"/>
      <c r="P256" s="922"/>
      <c r="W256" s="545"/>
    </row>
    <row r="257" spans="1:25" ht="45" hidden="1" customHeight="1">
      <c r="B257" s="1090" t="s">
        <v>698</v>
      </c>
      <c r="C257" s="1088" t="str">
        <f>IFERROR(VLOOKUP($B257,'⑨2.目標と成果（販促）'!$B$6:$K$85,2,FALSE),"")</f>
        <v/>
      </c>
      <c r="D257" s="928" t="str">
        <f>IFERROR(VLOOKUP($B257,'⑨2.目標と成果（販促）'!$B$6:$K$85,3,FALSE),"")</f>
        <v/>
      </c>
      <c r="E257" s="928" t="s">
        <v>698</v>
      </c>
      <c r="F257" s="932" t="str">
        <f>IFERROR(VLOOKUP($B257,'⑨2.目標と成果（販促）'!$B$6:$K$85,6,FALSE),"")</f>
        <v/>
      </c>
      <c r="G257" s="932" t="str">
        <f>IFERROR(VLOOKUP($B257,'⑨2.目標と成果（販促）'!$B$6:$K$85,7,FALSE),"")</f>
        <v/>
      </c>
      <c r="H257" s="933" t="str">
        <f t="shared" si="12"/>
        <v/>
      </c>
      <c r="I257" s="338" t="str">
        <f>IFERROR(VLOOKUP($B257,'⑨2.目標と成果（販促）'!$B$6:$K$85,8,FALSE),"")</f>
        <v/>
      </c>
      <c r="J257" s="338" t="str">
        <f>IFERROR(VLOOKUP($B257,'⑨2.目標と成果（販促）'!$B$6:$K$85,9,FALSE),"")</f>
        <v/>
      </c>
      <c r="K257" s="933" t="str">
        <f t="shared" si="13"/>
        <v/>
      </c>
      <c r="L257" s="338" t="str">
        <f>IFERROR(VLOOKUP($B257,'⑨2.目標と成果（販促）'!$B$6:$K$85,10,FALSE),"")</f>
        <v/>
      </c>
      <c r="M257" s="338" t="str">
        <f>IFERROR(VLOOKUP($B257,'⑨2.目標と成果（販促）'!$B$6:$K$85,11,FALSE),"")</f>
        <v/>
      </c>
      <c r="N257" s="933" t="str">
        <f t="shared" si="14"/>
        <v/>
      </c>
      <c r="O257" s="921"/>
      <c r="P257" s="922"/>
      <c r="W257" s="545"/>
      <c r="Y257" s="322"/>
    </row>
    <row r="258" spans="1:25" ht="45" hidden="1" customHeight="1">
      <c r="B258" s="1090" t="s">
        <v>698</v>
      </c>
      <c r="C258" s="1088" t="str">
        <f>IFERROR(VLOOKUP($B258,'⑨2.目標と成果（販促）'!$B$6:$K$85,2,FALSE),"")</f>
        <v/>
      </c>
      <c r="D258" s="928" t="str">
        <f>IFERROR(VLOOKUP($B258,'⑨2.目標と成果（販促）'!$B$6:$K$85,3,FALSE),"")</f>
        <v/>
      </c>
      <c r="E258" s="928" t="s">
        <v>698</v>
      </c>
      <c r="F258" s="932" t="str">
        <f>IFERROR(VLOOKUP($B258,'⑨2.目標と成果（販促）'!$B$6:$K$85,6,FALSE),"")</f>
        <v/>
      </c>
      <c r="G258" s="932" t="str">
        <f>IFERROR(VLOOKUP($B258,'⑨2.目標と成果（販促）'!$B$6:$K$85,7,FALSE),"")</f>
        <v/>
      </c>
      <c r="H258" s="933" t="str">
        <f t="shared" si="12"/>
        <v/>
      </c>
      <c r="I258" s="338" t="str">
        <f>IFERROR(VLOOKUP($B258,'⑨2.目標と成果（販促）'!$B$6:$K$85,8,FALSE),"")</f>
        <v/>
      </c>
      <c r="J258" s="338" t="str">
        <f>IFERROR(VLOOKUP($B258,'⑨2.目標と成果（販促）'!$B$6:$K$85,9,FALSE),"")</f>
        <v/>
      </c>
      <c r="K258" s="933" t="str">
        <f t="shared" si="13"/>
        <v/>
      </c>
      <c r="L258" s="338" t="str">
        <f>IFERROR(VLOOKUP($B258,'⑨2.目標と成果（販促）'!$B$6:$K$85,10,FALSE),"")</f>
        <v/>
      </c>
      <c r="M258" s="338" t="str">
        <f>IFERROR(VLOOKUP($B258,'⑨2.目標と成果（販促）'!$B$6:$K$85,11,FALSE),"")</f>
        <v/>
      </c>
      <c r="N258" s="933" t="str">
        <f t="shared" si="14"/>
        <v/>
      </c>
      <c r="O258" s="921"/>
      <c r="P258" s="922"/>
      <c r="W258" s="545"/>
      <c r="Y258" s="322"/>
    </row>
    <row r="259" spans="1:25" ht="45" hidden="1" customHeight="1">
      <c r="B259" s="1090" t="s">
        <v>698</v>
      </c>
      <c r="C259" s="1088" t="str">
        <f>IFERROR(VLOOKUP($B259,'⑨2.目標と成果（販促）'!$B$6:$K$85,2,FALSE),"")</f>
        <v/>
      </c>
      <c r="D259" s="928" t="str">
        <f>IFERROR(VLOOKUP($B259,'⑨2.目標と成果（販促）'!$B$6:$K$85,3,FALSE),"")</f>
        <v/>
      </c>
      <c r="E259" s="928" t="s">
        <v>698</v>
      </c>
      <c r="F259" s="932" t="str">
        <f>IFERROR(VLOOKUP($B259,'⑨2.目標と成果（販促）'!$B$6:$K$85,6,FALSE),"")</f>
        <v/>
      </c>
      <c r="G259" s="932" t="str">
        <f>IFERROR(VLOOKUP($B259,'⑨2.目標と成果（販促）'!$B$6:$K$85,7,FALSE),"")</f>
        <v/>
      </c>
      <c r="H259" s="933" t="str">
        <f t="shared" si="12"/>
        <v/>
      </c>
      <c r="I259" s="338" t="str">
        <f>IFERROR(VLOOKUP($B259,'⑨2.目標と成果（販促）'!$B$6:$K$85,8,FALSE),"")</f>
        <v/>
      </c>
      <c r="J259" s="338" t="str">
        <f>IFERROR(VLOOKUP($B259,'⑨2.目標と成果（販促）'!$B$6:$K$85,9,FALSE),"")</f>
        <v/>
      </c>
      <c r="K259" s="933" t="str">
        <f t="shared" si="13"/>
        <v/>
      </c>
      <c r="L259" s="338" t="str">
        <f>IFERROR(VLOOKUP($B259,'⑨2.目標と成果（販促）'!$B$6:$K$85,10,FALSE),"")</f>
        <v/>
      </c>
      <c r="M259" s="338" t="str">
        <f>IFERROR(VLOOKUP($B259,'⑨2.目標と成果（販促）'!$B$6:$K$85,11,FALSE),"")</f>
        <v/>
      </c>
      <c r="N259" s="933" t="str">
        <f t="shared" si="14"/>
        <v/>
      </c>
      <c r="O259" s="921"/>
      <c r="P259" s="922"/>
      <c r="W259" s="545"/>
    </row>
    <row r="260" spans="1:25" ht="45" hidden="1" customHeight="1">
      <c r="B260" s="1090" t="s">
        <v>698</v>
      </c>
      <c r="C260" s="1088" t="str">
        <f>IFERROR(VLOOKUP($B260,'⑨2.目標と成果（販促）'!$B$6:$K$85,2,FALSE),"")</f>
        <v/>
      </c>
      <c r="D260" s="928" t="str">
        <f>IFERROR(VLOOKUP($B260,'⑨2.目標と成果（販促）'!$B$6:$K$85,3,FALSE),"")</f>
        <v/>
      </c>
      <c r="E260" s="928" t="s">
        <v>698</v>
      </c>
      <c r="F260" s="932" t="str">
        <f>IFERROR(VLOOKUP($B260,'⑨2.目標と成果（販促）'!$B$6:$K$85,6,FALSE),"")</f>
        <v/>
      </c>
      <c r="G260" s="932" t="str">
        <f>IFERROR(VLOOKUP($B260,'⑨2.目標と成果（販促）'!$B$6:$K$85,7,FALSE),"")</f>
        <v/>
      </c>
      <c r="H260" s="933" t="str">
        <f t="shared" si="12"/>
        <v/>
      </c>
      <c r="I260" s="338" t="str">
        <f>IFERROR(VLOOKUP($B260,'⑨2.目標と成果（販促）'!$B$6:$K$85,8,FALSE),"")</f>
        <v/>
      </c>
      <c r="J260" s="338" t="str">
        <f>IFERROR(VLOOKUP($B260,'⑨2.目標と成果（販促）'!$B$6:$K$85,9,FALSE),"")</f>
        <v/>
      </c>
      <c r="K260" s="933" t="str">
        <f t="shared" si="13"/>
        <v/>
      </c>
      <c r="L260" s="338" t="str">
        <f>IFERROR(VLOOKUP($B260,'⑨2.目標と成果（販促）'!$B$6:$K$85,10,FALSE),"")</f>
        <v/>
      </c>
      <c r="M260" s="338" t="str">
        <f>IFERROR(VLOOKUP($B260,'⑨2.目標と成果（販促）'!$B$6:$K$85,11,FALSE),"")</f>
        <v/>
      </c>
      <c r="N260" s="933" t="str">
        <f t="shared" si="14"/>
        <v/>
      </c>
      <c r="O260" s="921"/>
      <c r="P260" s="922"/>
      <c r="W260" s="545"/>
    </row>
    <row r="261" spans="1:25" ht="45" hidden="1" customHeight="1">
      <c r="B261" s="1090" t="s">
        <v>698</v>
      </c>
      <c r="C261" s="1088" t="str">
        <f>IFERROR(VLOOKUP($B261,'⑨2.目標と成果（販促）'!$B$6:$K$85,2,FALSE),"")</f>
        <v/>
      </c>
      <c r="D261" s="928" t="str">
        <f>IFERROR(VLOOKUP($B261,'⑨2.目標と成果（販促）'!$B$6:$K$85,3,FALSE),"")</f>
        <v/>
      </c>
      <c r="E261" s="928" t="s">
        <v>698</v>
      </c>
      <c r="F261" s="932" t="str">
        <f>IFERROR(VLOOKUP($B261,'⑨2.目標と成果（販促）'!$B$6:$K$85,6,FALSE),"")</f>
        <v/>
      </c>
      <c r="G261" s="932" t="str">
        <f>IFERROR(VLOOKUP($B261,'⑨2.目標と成果（販促）'!$B$6:$K$85,7,FALSE),"")</f>
        <v/>
      </c>
      <c r="H261" s="933" t="str">
        <f t="shared" si="12"/>
        <v/>
      </c>
      <c r="I261" s="338" t="str">
        <f>IFERROR(VLOOKUP($B261,'⑨2.目標と成果（販促）'!$B$6:$K$85,8,FALSE),"")</f>
        <v/>
      </c>
      <c r="J261" s="338" t="str">
        <f>IFERROR(VLOOKUP($B261,'⑨2.目標と成果（販促）'!$B$6:$K$85,9,FALSE),"")</f>
        <v/>
      </c>
      <c r="K261" s="933" t="str">
        <f t="shared" si="13"/>
        <v/>
      </c>
      <c r="L261" s="338" t="str">
        <f>IFERROR(VLOOKUP($B261,'⑨2.目標と成果（販促）'!$B$6:$K$85,10,FALSE),"")</f>
        <v/>
      </c>
      <c r="M261" s="338" t="str">
        <f>IFERROR(VLOOKUP($B261,'⑨2.目標と成果（販促）'!$B$6:$K$85,11,FALSE),"")</f>
        <v/>
      </c>
      <c r="N261" s="933" t="str">
        <f t="shared" si="14"/>
        <v/>
      </c>
      <c r="O261" s="921"/>
      <c r="P261" s="922"/>
      <c r="W261" s="545"/>
    </row>
    <row r="262" spans="1:25" ht="45" hidden="1" customHeight="1">
      <c r="B262" s="1090" t="s">
        <v>698</v>
      </c>
      <c r="C262" s="1088" t="str">
        <f>IFERROR(VLOOKUP($B262,'⑨2.目標と成果（販促）'!$B$6:$K$85,2,FALSE),"")</f>
        <v/>
      </c>
      <c r="D262" s="928" t="str">
        <f>IFERROR(VLOOKUP($B262,'⑨2.目標と成果（販促）'!$B$6:$K$85,3,FALSE),"")</f>
        <v/>
      </c>
      <c r="E262" s="928" t="s">
        <v>698</v>
      </c>
      <c r="F262" s="932" t="str">
        <f>IFERROR(VLOOKUP($B262,'⑨2.目標と成果（販促）'!$B$6:$K$85,6,FALSE),"")</f>
        <v/>
      </c>
      <c r="G262" s="932" t="str">
        <f>IFERROR(VLOOKUP($B262,'⑨2.目標と成果（販促）'!$B$6:$K$85,7,FALSE),"")</f>
        <v/>
      </c>
      <c r="H262" s="933" t="str">
        <f t="shared" si="12"/>
        <v/>
      </c>
      <c r="I262" s="338" t="str">
        <f>IFERROR(VLOOKUP($B262,'⑨2.目標と成果（販促）'!$B$6:$K$85,8,FALSE),"")</f>
        <v/>
      </c>
      <c r="J262" s="338" t="str">
        <f>IFERROR(VLOOKUP($B262,'⑨2.目標と成果（販促）'!$B$6:$K$85,9,FALSE),"")</f>
        <v/>
      </c>
      <c r="K262" s="933" t="str">
        <f t="shared" si="13"/>
        <v/>
      </c>
      <c r="L262" s="338" t="str">
        <f>IFERROR(VLOOKUP($B262,'⑨2.目標と成果（販促）'!$B$6:$K$85,10,FALSE),"")</f>
        <v/>
      </c>
      <c r="M262" s="338" t="str">
        <f>IFERROR(VLOOKUP($B262,'⑨2.目標と成果（販促）'!$B$6:$K$85,11,FALSE),"")</f>
        <v/>
      </c>
      <c r="N262" s="933" t="str">
        <f t="shared" si="14"/>
        <v/>
      </c>
      <c r="O262" s="921"/>
      <c r="P262" s="922"/>
      <c r="W262" s="545"/>
    </row>
    <row r="263" spans="1:25" ht="45" hidden="1" customHeight="1">
      <c r="B263" s="1090" t="s">
        <v>698</v>
      </c>
      <c r="C263" s="1088" t="str">
        <f>IFERROR(VLOOKUP($B263,'⑨2.目標と成果（販促）'!$B$6:$K$85,2,FALSE),"")</f>
        <v/>
      </c>
      <c r="D263" s="928" t="str">
        <f>IFERROR(VLOOKUP($B263,'⑨2.目標と成果（販促）'!$B$6:$K$85,3,FALSE),"")</f>
        <v/>
      </c>
      <c r="E263" s="928" t="s">
        <v>698</v>
      </c>
      <c r="F263" s="932" t="str">
        <f>IFERROR(VLOOKUP($B263,'⑨2.目標と成果（販促）'!$B$6:$K$85,6,FALSE),"")</f>
        <v/>
      </c>
      <c r="G263" s="932" t="str">
        <f>IFERROR(VLOOKUP($B263,'⑨2.目標と成果（販促）'!$B$6:$K$85,7,FALSE),"")</f>
        <v/>
      </c>
      <c r="H263" s="933" t="str">
        <f t="shared" ref="H263:H326" si="15">IF(G263="","",G263/F263)</f>
        <v/>
      </c>
      <c r="I263" s="338" t="str">
        <f>IFERROR(VLOOKUP($B263,'⑨2.目標と成果（販促）'!$B$6:$K$85,8,FALSE),"")</f>
        <v/>
      </c>
      <c r="J263" s="338" t="str">
        <f>IFERROR(VLOOKUP($B263,'⑨2.目標と成果（販促）'!$B$6:$K$85,9,FALSE),"")</f>
        <v/>
      </c>
      <c r="K263" s="933" t="str">
        <f t="shared" ref="K263:K326" si="16">IF(J263="","",J263/I263)</f>
        <v/>
      </c>
      <c r="L263" s="338" t="str">
        <f>IFERROR(VLOOKUP($B263,'⑨2.目標と成果（販促）'!$B$6:$K$85,10,FALSE),"")</f>
        <v/>
      </c>
      <c r="M263" s="338" t="str">
        <f>IFERROR(VLOOKUP($B263,'⑨2.目標と成果（販促）'!$B$6:$K$85,11,FALSE),"")</f>
        <v/>
      </c>
      <c r="N263" s="933" t="str">
        <f t="shared" ref="N263:N326" si="17">IF(M263="","",M263/L263)</f>
        <v/>
      </c>
      <c r="O263" s="921"/>
      <c r="P263" s="922"/>
      <c r="W263" s="545"/>
    </row>
    <row r="264" spans="1:25" ht="45" hidden="1" customHeight="1">
      <c r="B264" s="1090" t="s">
        <v>698</v>
      </c>
      <c r="C264" s="1088" t="str">
        <f>IFERROR(VLOOKUP($B264,'⑨2.目標と成果（販促）'!$B$6:$K$85,2,FALSE),"")</f>
        <v/>
      </c>
      <c r="D264" s="928" t="str">
        <f>IFERROR(VLOOKUP($B264,'⑨2.目標と成果（販促）'!$B$6:$K$85,3,FALSE),"")</f>
        <v/>
      </c>
      <c r="E264" s="928" t="s">
        <v>698</v>
      </c>
      <c r="F264" s="932" t="str">
        <f>IFERROR(VLOOKUP($B264,'⑨2.目標と成果（販促）'!$B$6:$K$85,6,FALSE),"")</f>
        <v/>
      </c>
      <c r="G264" s="932" t="str">
        <f>IFERROR(VLOOKUP($B264,'⑨2.目標と成果（販促）'!$B$6:$K$85,7,FALSE),"")</f>
        <v/>
      </c>
      <c r="H264" s="933" t="str">
        <f t="shared" si="15"/>
        <v/>
      </c>
      <c r="I264" s="338" t="str">
        <f>IFERROR(VLOOKUP($B264,'⑨2.目標と成果（販促）'!$B$6:$K$85,8,FALSE),"")</f>
        <v/>
      </c>
      <c r="J264" s="338" t="str">
        <f>IFERROR(VLOOKUP($B264,'⑨2.目標と成果（販促）'!$B$6:$K$85,9,FALSE),"")</f>
        <v/>
      </c>
      <c r="K264" s="933" t="str">
        <f t="shared" si="16"/>
        <v/>
      </c>
      <c r="L264" s="338" t="str">
        <f>IFERROR(VLOOKUP($B264,'⑨2.目標と成果（販促）'!$B$6:$K$85,10,FALSE),"")</f>
        <v/>
      </c>
      <c r="M264" s="338" t="str">
        <f>IFERROR(VLOOKUP($B264,'⑨2.目標と成果（販促）'!$B$6:$K$85,11,FALSE),"")</f>
        <v/>
      </c>
      <c r="N264" s="933" t="str">
        <f t="shared" si="17"/>
        <v/>
      </c>
      <c r="O264" s="921"/>
      <c r="P264" s="922"/>
      <c r="W264" s="545"/>
    </row>
    <row r="265" spans="1:25" ht="45" hidden="1" customHeight="1" thickBot="1">
      <c r="A265" s="138"/>
      <c r="B265" s="1087" t="s">
        <v>698</v>
      </c>
      <c r="C265" s="1089" t="str">
        <f>IFERROR(VLOOKUP($B265,'⑨2.目標と成果（販促）'!$B$6:$K$85,2,FALSE),"")</f>
        <v/>
      </c>
      <c r="D265" s="934" t="str">
        <f>IFERROR(VLOOKUP($B265,'⑨2.目標と成果（販促）'!$B$6:$K$85,3,FALSE),"")</f>
        <v/>
      </c>
      <c r="E265" s="934" t="s">
        <v>698</v>
      </c>
      <c r="F265" s="935" t="str">
        <f>IFERROR(VLOOKUP($B265,'⑨2.目標と成果（販促）'!$B$6:$K$85,6,FALSE),"")</f>
        <v/>
      </c>
      <c r="G265" s="935" t="str">
        <f>IFERROR(VLOOKUP($B265,'⑨2.目標と成果（販促）'!$B$6:$K$85,7,FALSE),"")</f>
        <v/>
      </c>
      <c r="H265" s="936" t="str">
        <f t="shared" si="15"/>
        <v/>
      </c>
      <c r="I265" s="937" t="str">
        <f>IFERROR(VLOOKUP($B265,'⑨2.目標と成果（販促）'!$B$6:$K$85,8,FALSE),"")</f>
        <v/>
      </c>
      <c r="J265" s="937" t="str">
        <f>IFERROR(VLOOKUP($B265,'⑨2.目標と成果（販促）'!$B$6:$K$85,9,FALSE),"")</f>
        <v/>
      </c>
      <c r="K265" s="936" t="str">
        <f t="shared" si="16"/>
        <v/>
      </c>
      <c r="L265" s="937" t="str">
        <f>IFERROR(VLOOKUP($B265,'⑨2.目標と成果（販促）'!$B$6:$K$85,10,FALSE),"")</f>
        <v/>
      </c>
      <c r="M265" s="937" t="str">
        <f>IFERROR(VLOOKUP($B265,'⑨2.目標と成果（販促）'!$B$6:$K$85,11,FALSE),"")</f>
        <v/>
      </c>
      <c r="N265" s="936" t="str">
        <f t="shared" si="17"/>
        <v/>
      </c>
      <c r="O265" s="923"/>
      <c r="P265" s="924"/>
      <c r="W265" s="545"/>
    </row>
    <row r="266" spans="1:25" ht="45" hidden="1" customHeight="1">
      <c r="B266" s="1090" t="s">
        <v>698</v>
      </c>
      <c r="C266" s="1088" t="str">
        <f>IFERROR(VLOOKUP($B266,'⑨2.目標と成果（販促）'!$B$6:$K$85,2,FALSE),"")</f>
        <v/>
      </c>
      <c r="D266" s="928" t="str">
        <f>IFERROR(VLOOKUP($B266,'⑨2.目標と成果（販促）'!$B$6:$K$85,3,FALSE),"")</f>
        <v/>
      </c>
      <c r="E266" s="928" t="s">
        <v>698</v>
      </c>
      <c r="F266" s="929" t="str">
        <f>IFERROR(VLOOKUP($B266,'⑨2.目標と成果（販促）'!$B$6:$K$85,6,FALSE),"")</f>
        <v/>
      </c>
      <c r="G266" s="929" t="str">
        <f>IFERROR(VLOOKUP($B266,'⑨2.目標と成果（販促）'!$B$6:$K$85,7,FALSE),"")</f>
        <v/>
      </c>
      <c r="H266" s="930" t="str">
        <f t="shared" si="15"/>
        <v/>
      </c>
      <c r="I266" s="931" t="str">
        <f>IFERROR(VLOOKUP($B266,'⑨2.目標と成果（販促）'!$B$6:$K$85,8,FALSE),"")</f>
        <v/>
      </c>
      <c r="J266" s="931" t="str">
        <f>IFERROR(VLOOKUP($B266,'⑨2.目標と成果（販促）'!$B$6:$K$85,9,FALSE),"")</f>
        <v/>
      </c>
      <c r="K266" s="930" t="str">
        <f t="shared" si="16"/>
        <v/>
      </c>
      <c r="L266" s="931" t="str">
        <f>IFERROR(VLOOKUP($B266,'⑨2.目標と成果（販促）'!$B$6:$K$85,10,FALSE),"")</f>
        <v/>
      </c>
      <c r="M266" s="931" t="str">
        <f>IFERROR(VLOOKUP($B266,'⑨2.目標と成果（販促）'!$B$6:$K$85,11,FALSE),"")</f>
        <v/>
      </c>
      <c r="N266" s="930" t="str">
        <f t="shared" si="17"/>
        <v/>
      </c>
      <c r="O266" s="921"/>
      <c r="P266" s="922"/>
      <c r="W266" s="545"/>
    </row>
    <row r="267" spans="1:25" ht="45" hidden="1" customHeight="1">
      <c r="B267" s="1090" t="s">
        <v>698</v>
      </c>
      <c r="C267" s="1088" t="str">
        <f>IFERROR(VLOOKUP($B267,'⑨2.目標と成果（販促）'!$B$6:$K$85,2,FALSE),"")</f>
        <v/>
      </c>
      <c r="D267" s="928" t="str">
        <f>IFERROR(VLOOKUP($B267,'⑨2.目標と成果（販促）'!$B$6:$K$85,3,FALSE),"")</f>
        <v/>
      </c>
      <c r="E267" s="928" t="s">
        <v>698</v>
      </c>
      <c r="F267" s="932" t="str">
        <f>IFERROR(VLOOKUP($B267,'⑨2.目標と成果（販促）'!$B$6:$K$85,6,FALSE),"")</f>
        <v/>
      </c>
      <c r="G267" s="932" t="str">
        <f>IFERROR(VLOOKUP($B267,'⑨2.目標と成果（販促）'!$B$6:$K$85,7,FALSE),"")</f>
        <v/>
      </c>
      <c r="H267" s="933" t="str">
        <f t="shared" si="15"/>
        <v/>
      </c>
      <c r="I267" s="338" t="str">
        <f>IFERROR(VLOOKUP($B267,'⑨2.目標と成果（販促）'!$B$6:$K$85,8,FALSE),"")</f>
        <v/>
      </c>
      <c r="J267" s="338" t="str">
        <f>IFERROR(VLOOKUP($B267,'⑨2.目標と成果（販促）'!$B$6:$K$85,9,FALSE),"")</f>
        <v/>
      </c>
      <c r="K267" s="933" t="str">
        <f t="shared" si="16"/>
        <v/>
      </c>
      <c r="L267" s="338" t="str">
        <f>IFERROR(VLOOKUP($B267,'⑨2.目標と成果（販促）'!$B$6:$K$85,10,FALSE),"")</f>
        <v/>
      </c>
      <c r="M267" s="338" t="str">
        <f>IFERROR(VLOOKUP($B267,'⑨2.目標と成果（販促）'!$B$6:$K$85,11,FALSE),"")</f>
        <v/>
      </c>
      <c r="N267" s="933" t="str">
        <f t="shared" si="17"/>
        <v/>
      </c>
      <c r="O267" s="921"/>
      <c r="P267" s="922"/>
      <c r="W267" s="545"/>
    </row>
    <row r="268" spans="1:25" ht="45" hidden="1" customHeight="1">
      <c r="B268" s="1090" t="s">
        <v>698</v>
      </c>
      <c r="C268" s="1088" t="str">
        <f>IFERROR(VLOOKUP($B268,'⑨2.目標と成果（販促）'!$B$6:$K$85,2,FALSE),"")</f>
        <v/>
      </c>
      <c r="D268" s="928" t="str">
        <f>IFERROR(VLOOKUP($B268,'⑨2.目標と成果（販促）'!$B$6:$K$85,3,FALSE),"")</f>
        <v/>
      </c>
      <c r="E268" s="928" t="s">
        <v>698</v>
      </c>
      <c r="F268" s="932" t="str">
        <f>IFERROR(VLOOKUP($B268,'⑨2.目標と成果（販促）'!$B$6:$K$85,6,FALSE),"")</f>
        <v/>
      </c>
      <c r="G268" s="932" t="str">
        <f>IFERROR(VLOOKUP($B268,'⑨2.目標と成果（販促）'!$B$6:$K$85,7,FALSE),"")</f>
        <v/>
      </c>
      <c r="H268" s="933" t="str">
        <f t="shared" si="15"/>
        <v/>
      </c>
      <c r="I268" s="338" t="str">
        <f>IFERROR(VLOOKUP($B268,'⑨2.目標と成果（販促）'!$B$6:$K$85,8,FALSE),"")</f>
        <v/>
      </c>
      <c r="J268" s="338" t="str">
        <f>IFERROR(VLOOKUP($B268,'⑨2.目標と成果（販促）'!$B$6:$K$85,9,FALSE),"")</f>
        <v/>
      </c>
      <c r="K268" s="933" t="str">
        <f t="shared" si="16"/>
        <v/>
      </c>
      <c r="L268" s="338" t="str">
        <f>IFERROR(VLOOKUP($B268,'⑨2.目標と成果（販促）'!$B$6:$K$85,10,FALSE),"")</f>
        <v/>
      </c>
      <c r="M268" s="338" t="str">
        <f>IFERROR(VLOOKUP($B268,'⑨2.目標と成果（販促）'!$B$6:$K$85,11,FALSE),"")</f>
        <v/>
      </c>
      <c r="N268" s="933" t="str">
        <f t="shared" si="17"/>
        <v/>
      </c>
      <c r="O268" s="921"/>
      <c r="P268" s="922"/>
      <c r="W268" s="545"/>
      <c r="Y268" s="322"/>
    </row>
    <row r="269" spans="1:25" ht="45" hidden="1" customHeight="1">
      <c r="B269" s="1090" t="s">
        <v>698</v>
      </c>
      <c r="C269" s="1088" t="str">
        <f>IFERROR(VLOOKUP($B269,'⑨2.目標と成果（販促）'!$B$6:$K$85,2,FALSE),"")</f>
        <v/>
      </c>
      <c r="D269" s="928" t="str">
        <f>IFERROR(VLOOKUP($B269,'⑨2.目標と成果（販促）'!$B$6:$K$85,3,FALSE),"")</f>
        <v/>
      </c>
      <c r="E269" s="928" t="s">
        <v>698</v>
      </c>
      <c r="F269" s="932" t="str">
        <f>IFERROR(VLOOKUP($B269,'⑨2.目標と成果（販促）'!$B$6:$K$85,6,FALSE),"")</f>
        <v/>
      </c>
      <c r="G269" s="932" t="str">
        <f>IFERROR(VLOOKUP($B269,'⑨2.目標と成果（販促）'!$B$6:$K$85,7,FALSE),"")</f>
        <v/>
      </c>
      <c r="H269" s="933" t="str">
        <f t="shared" si="15"/>
        <v/>
      </c>
      <c r="I269" s="338" t="str">
        <f>IFERROR(VLOOKUP($B269,'⑨2.目標と成果（販促）'!$B$6:$K$85,8,FALSE),"")</f>
        <v/>
      </c>
      <c r="J269" s="338" t="str">
        <f>IFERROR(VLOOKUP($B269,'⑨2.目標と成果（販促）'!$B$6:$K$85,9,FALSE),"")</f>
        <v/>
      </c>
      <c r="K269" s="933" t="str">
        <f t="shared" si="16"/>
        <v/>
      </c>
      <c r="L269" s="338" t="str">
        <f>IFERROR(VLOOKUP($B269,'⑨2.目標と成果（販促）'!$B$6:$K$85,10,FALSE),"")</f>
        <v/>
      </c>
      <c r="M269" s="338" t="str">
        <f>IFERROR(VLOOKUP($B269,'⑨2.目標と成果（販促）'!$B$6:$K$85,11,FALSE),"")</f>
        <v/>
      </c>
      <c r="N269" s="933" t="str">
        <f t="shared" si="17"/>
        <v/>
      </c>
      <c r="O269" s="921"/>
      <c r="P269" s="922"/>
      <c r="W269" s="545"/>
    </row>
    <row r="270" spans="1:25" ht="45" hidden="1" customHeight="1">
      <c r="B270" s="1090" t="s">
        <v>698</v>
      </c>
      <c r="C270" s="1088" t="str">
        <f>IFERROR(VLOOKUP($B270,'⑨2.目標と成果（販促）'!$B$6:$K$85,2,FALSE),"")</f>
        <v/>
      </c>
      <c r="D270" s="928" t="str">
        <f>IFERROR(VLOOKUP($B270,'⑨2.目標と成果（販促）'!$B$6:$K$85,3,FALSE),"")</f>
        <v/>
      </c>
      <c r="E270" s="928" t="s">
        <v>698</v>
      </c>
      <c r="F270" s="932" t="str">
        <f>IFERROR(VLOOKUP($B270,'⑨2.目標と成果（販促）'!$B$6:$K$85,6,FALSE),"")</f>
        <v/>
      </c>
      <c r="G270" s="932" t="str">
        <f>IFERROR(VLOOKUP($B270,'⑨2.目標と成果（販促）'!$B$6:$K$85,7,FALSE),"")</f>
        <v/>
      </c>
      <c r="H270" s="933" t="str">
        <f t="shared" si="15"/>
        <v/>
      </c>
      <c r="I270" s="338" t="str">
        <f>IFERROR(VLOOKUP($B270,'⑨2.目標と成果（販促）'!$B$6:$K$85,8,FALSE),"")</f>
        <v/>
      </c>
      <c r="J270" s="338" t="str">
        <f>IFERROR(VLOOKUP($B270,'⑨2.目標と成果（販促）'!$B$6:$K$85,9,FALSE),"")</f>
        <v/>
      </c>
      <c r="K270" s="933" t="str">
        <f t="shared" si="16"/>
        <v/>
      </c>
      <c r="L270" s="338" t="str">
        <f>IFERROR(VLOOKUP($B270,'⑨2.目標と成果（販促）'!$B$6:$K$85,10,FALSE),"")</f>
        <v/>
      </c>
      <c r="M270" s="338" t="str">
        <f>IFERROR(VLOOKUP($B270,'⑨2.目標と成果（販促）'!$B$6:$K$85,11,FALSE),"")</f>
        <v/>
      </c>
      <c r="N270" s="933" t="str">
        <f t="shared" si="17"/>
        <v/>
      </c>
      <c r="O270" s="921"/>
      <c r="P270" s="922"/>
      <c r="W270" s="545"/>
    </row>
    <row r="271" spans="1:25" ht="45" hidden="1" customHeight="1">
      <c r="B271" s="1090" t="s">
        <v>698</v>
      </c>
      <c r="C271" s="1088" t="str">
        <f>IFERROR(VLOOKUP($B271,'⑨2.目標と成果（販促）'!$B$6:$K$85,2,FALSE),"")</f>
        <v/>
      </c>
      <c r="D271" s="928" t="str">
        <f>IFERROR(VLOOKUP($B271,'⑨2.目標と成果（販促）'!$B$6:$K$85,3,FALSE),"")</f>
        <v/>
      </c>
      <c r="E271" s="928" t="s">
        <v>698</v>
      </c>
      <c r="F271" s="932" t="str">
        <f>IFERROR(VLOOKUP($B271,'⑨2.目標と成果（販促）'!$B$6:$K$85,6,FALSE),"")</f>
        <v/>
      </c>
      <c r="G271" s="932" t="str">
        <f>IFERROR(VLOOKUP($B271,'⑨2.目標と成果（販促）'!$B$6:$K$85,7,FALSE),"")</f>
        <v/>
      </c>
      <c r="H271" s="933" t="str">
        <f t="shared" si="15"/>
        <v/>
      </c>
      <c r="I271" s="338" t="str">
        <f>IFERROR(VLOOKUP($B271,'⑨2.目標と成果（販促）'!$B$6:$K$85,8,FALSE),"")</f>
        <v/>
      </c>
      <c r="J271" s="338" t="str">
        <f>IFERROR(VLOOKUP($B271,'⑨2.目標と成果（販促）'!$B$6:$K$85,9,FALSE),"")</f>
        <v/>
      </c>
      <c r="K271" s="933" t="str">
        <f t="shared" si="16"/>
        <v/>
      </c>
      <c r="L271" s="338" t="str">
        <f>IFERROR(VLOOKUP($B271,'⑨2.目標と成果（販促）'!$B$6:$K$85,10,FALSE),"")</f>
        <v/>
      </c>
      <c r="M271" s="338" t="str">
        <f>IFERROR(VLOOKUP($B271,'⑨2.目標と成果（販促）'!$B$6:$K$85,11,FALSE),"")</f>
        <v/>
      </c>
      <c r="N271" s="933" t="str">
        <f t="shared" si="17"/>
        <v/>
      </c>
      <c r="O271" s="921"/>
      <c r="P271" s="922"/>
      <c r="W271" s="545"/>
    </row>
    <row r="272" spans="1:25" ht="45" hidden="1" customHeight="1">
      <c r="B272" s="1090" t="s">
        <v>698</v>
      </c>
      <c r="C272" s="1088" t="str">
        <f>IFERROR(VLOOKUP($B272,'⑨2.目標と成果（販促）'!$B$6:$K$85,2,FALSE),"")</f>
        <v/>
      </c>
      <c r="D272" s="928" t="str">
        <f>IFERROR(VLOOKUP($B272,'⑨2.目標と成果（販促）'!$B$6:$K$85,3,FALSE),"")</f>
        <v/>
      </c>
      <c r="E272" s="928" t="s">
        <v>698</v>
      </c>
      <c r="F272" s="932" t="str">
        <f>IFERROR(VLOOKUP($B272,'⑨2.目標と成果（販促）'!$B$6:$K$85,6,FALSE),"")</f>
        <v/>
      </c>
      <c r="G272" s="932" t="str">
        <f>IFERROR(VLOOKUP($B272,'⑨2.目標と成果（販促）'!$B$6:$K$85,7,FALSE),"")</f>
        <v/>
      </c>
      <c r="H272" s="933" t="str">
        <f t="shared" si="15"/>
        <v/>
      </c>
      <c r="I272" s="338" t="str">
        <f>IFERROR(VLOOKUP($B272,'⑨2.目標と成果（販促）'!$B$6:$K$85,8,FALSE),"")</f>
        <v/>
      </c>
      <c r="J272" s="338" t="str">
        <f>IFERROR(VLOOKUP($B272,'⑨2.目標と成果（販促）'!$B$6:$K$85,9,FALSE),"")</f>
        <v/>
      </c>
      <c r="K272" s="933" t="str">
        <f t="shared" si="16"/>
        <v/>
      </c>
      <c r="L272" s="338" t="str">
        <f>IFERROR(VLOOKUP($B272,'⑨2.目標と成果（販促）'!$B$6:$K$85,10,FALSE),"")</f>
        <v/>
      </c>
      <c r="M272" s="338" t="str">
        <f>IFERROR(VLOOKUP($B272,'⑨2.目標と成果（販促）'!$B$6:$K$85,11,FALSE),"")</f>
        <v/>
      </c>
      <c r="N272" s="933" t="str">
        <f t="shared" si="17"/>
        <v/>
      </c>
      <c r="O272" s="921"/>
      <c r="P272" s="922"/>
      <c r="W272" s="545"/>
      <c r="Y272" s="322"/>
    </row>
    <row r="273" spans="2:23" ht="45" hidden="1" customHeight="1">
      <c r="B273" s="1090" t="s">
        <v>698</v>
      </c>
      <c r="C273" s="1088" t="str">
        <f>IFERROR(VLOOKUP($B273,'⑨2.目標と成果（販促）'!$B$6:$K$85,2,FALSE),"")</f>
        <v/>
      </c>
      <c r="D273" s="928" t="str">
        <f>IFERROR(VLOOKUP($B273,'⑨2.目標と成果（販促）'!$B$6:$K$85,3,FALSE),"")</f>
        <v/>
      </c>
      <c r="E273" s="928" t="s">
        <v>698</v>
      </c>
      <c r="F273" s="932" t="str">
        <f>IFERROR(VLOOKUP($B273,'⑨2.目標と成果（販促）'!$B$6:$K$85,6,FALSE),"")</f>
        <v/>
      </c>
      <c r="G273" s="932" t="str">
        <f>IFERROR(VLOOKUP($B273,'⑨2.目標と成果（販促）'!$B$6:$K$85,7,FALSE),"")</f>
        <v/>
      </c>
      <c r="H273" s="933" t="str">
        <f t="shared" si="15"/>
        <v/>
      </c>
      <c r="I273" s="338" t="str">
        <f>IFERROR(VLOOKUP($B273,'⑨2.目標と成果（販促）'!$B$6:$K$85,8,FALSE),"")</f>
        <v/>
      </c>
      <c r="J273" s="338" t="str">
        <f>IFERROR(VLOOKUP($B273,'⑨2.目標と成果（販促）'!$B$6:$K$85,9,FALSE),"")</f>
        <v/>
      </c>
      <c r="K273" s="933" t="str">
        <f t="shared" si="16"/>
        <v/>
      </c>
      <c r="L273" s="338" t="str">
        <f>IFERROR(VLOOKUP($B273,'⑨2.目標と成果（販促）'!$B$6:$K$85,10,FALSE),"")</f>
        <v/>
      </c>
      <c r="M273" s="338" t="str">
        <f>IFERROR(VLOOKUP($B273,'⑨2.目標と成果（販促）'!$B$6:$K$85,11,FALSE),"")</f>
        <v/>
      </c>
      <c r="N273" s="933" t="str">
        <f t="shared" si="17"/>
        <v/>
      </c>
      <c r="O273" s="921"/>
      <c r="P273" s="922"/>
      <c r="W273" s="545"/>
    </row>
    <row r="274" spans="2:23" ht="45" hidden="1" customHeight="1">
      <c r="B274" s="1090" t="s">
        <v>698</v>
      </c>
      <c r="C274" s="1088" t="str">
        <f>IFERROR(VLOOKUP($B274,'⑨2.目標と成果（販促）'!$B$6:$K$85,2,FALSE),"")</f>
        <v/>
      </c>
      <c r="D274" s="928" t="str">
        <f>IFERROR(VLOOKUP($B274,'⑨2.目標と成果（販促）'!$B$6:$K$85,3,FALSE),"")</f>
        <v/>
      </c>
      <c r="E274" s="928" t="s">
        <v>698</v>
      </c>
      <c r="F274" s="932" t="str">
        <f>IFERROR(VLOOKUP($B274,'⑨2.目標と成果（販促）'!$B$6:$K$85,6,FALSE),"")</f>
        <v/>
      </c>
      <c r="G274" s="932" t="str">
        <f>IFERROR(VLOOKUP($B274,'⑨2.目標と成果（販促）'!$B$6:$K$85,7,FALSE),"")</f>
        <v/>
      </c>
      <c r="H274" s="933" t="str">
        <f t="shared" si="15"/>
        <v/>
      </c>
      <c r="I274" s="338" t="str">
        <f>IFERROR(VLOOKUP($B274,'⑨2.目標と成果（販促）'!$B$6:$K$85,8,FALSE),"")</f>
        <v/>
      </c>
      <c r="J274" s="338" t="str">
        <f>IFERROR(VLOOKUP($B274,'⑨2.目標と成果（販促）'!$B$6:$K$85,9,FALSE),"")</f>
        <v/>
      </c>
      <c r="K274" s="933" t="str">
        <f t="shared" si="16"/>
        <v/>
      </c>
      <c r="L274" s="338" t="str">
        <f>IFERROR(VLOOKUP($B274,'⑨2.目標と成果（販促）'!$B$6:$K$85,10,FALSE),"")</f>
        <v/>
      </c>
      <c r="M274" s="338" t="str">
        <f>IFERROR(VLOOKUP($B274,'⑨2.目標と成果（販促）'!$B$6:$K$85,11,FALSE),"")</f>
        <v/>
      </c>
      <c r="N274" s="933" t="str">
        <f t="shared" si="17"/>
        <v/>
      </c>
      <c r="O274" s="921"/>
      <c r="P274" s="922"/>
      <c r="W274" s="545"/>
    </row>
    <row r="275" spans="2:23" ht="45" hidden="1" customHeight="1" thickBot="1">
      <c r="B275" s="1087" t="s">
        <v>698</v>
      </c>
      <c r="C275" s="1089" t="str">
        <f>IFERROR(VLOOKUP($B275,'⑨2.目標と成果（販促）'!$B$6:$K$85,2,FALSE),"")</f>
        <v/>
      </c>
      <c r="D275" s="934" t="str">
        <f>IFERROR(VLOOKUP($B275,'⑨2.目標と成果（販促）'!$B$6:$K$85,3,FALSE),"")</f>
        <v/>
      </c>
      <c r="E275" s="934" t="s">
        <v>698</v>
      </c>
      <c r="F275" s="935" t="str">
        <f>IFERROR(VLOOKUP($B275,'⑨2.目標と成果（販促）'!$B$6:$K$85,6,FALSE),"")</f>
        <v/>
      </c>
      <c r="G275" s="935" t="str">
        <f>IFERROR(VLOOKUP($B275,'⑨2.目標と成果（販促）'!$B$6:$K$85,7,FALSE),"")</f>
        <v/>
      </c>
      <c r="H275" s="936" t="str">
        <f t="shared" si="15"/>
        <v/>
      </c>
      <c r="I275" s="937" t="str">
        <f>IFERROR(VLOOKUP($B275,'⑨2.目標と成果（販促）'!$B$6:$K$85,8,FALSE),"")</f>
        <v/>
      </c>
      <c r="J275" s="937" t="str">
        <f>IFERROR(VLOOKUP($B275,'⑨2.目標と成果（販促）'!$B$6:$K$85,9,FALSE),"")</f>
        <v/>
      </c>
      <c r="K275" s="936" t="str">
        <f t="shared" si="16"/>
        <v/>
      </c>
      <c r="L275" s="937" t="str">
        <f>IFERROR(VLOOKUP($B275,'⑨2.目標と成果（販促）'!$B$6:$K$85,10,FALSE),"")</f>
        <v/>
      </c>
      <c r="M275" s="937" t="str">
        <f>IFERROR(VLOOKUP($B275,'⑨2.目標と成果（販促）'!$B$6:$K$85,11,FALSE),"")</f>
        <v/>
      </c>
      <c r="N275" s="936" t="str">
        <f t="shared" si="17"/>
        <v/>
      </c>
      <c r="O275" s="923"/>
      <c r="P275" s="924"/>
      <c r="W275" s="545"/>
    </row>
    <row r="276" spans="2:23" ht="45" hidden="1" customHeight="1">
      <c r="B276" s="1090" t="s">
        <v>698</v>
      </c>
      <c r="C276" s="1091" t="str">
        <f>IFERROR(VLOOKUP($B276,'⑨2.目標と成果（販促）'!$B$6:$K$85,2,FALSE),"")</f>
        <v/>
      </c>
      <c r="D276" s="938" t="str">
        <f>IFERROR(VLOOKUP($B276,'⑨2.目標と成果（販促）'!$B$6:$K$85,3,FALSE),"")</f>
        <v/>
      </c>
      <c r="E276" s="938" t="s">
        <v>698</v>
      </c>
      <c r="F276" s="929" t="str">
        <f>IFERROR(VLOOKUP($B276,'⑨2.目標と成果（販促）'!$B$6:$K$85,6,FALSE),"")</f>
        <v/>
      </c>
      <c r="G276" s="929" t="str">
        <f>IFERROR(VLOOKUP($B276,'⑨2.目標と成果（販促）'!$B$6:$K$85,7,FALSE),"")</f>
        <v/>
      </c>
      <c r="H276" s="930" t="str">
        <f t="shared" si="15"/>
        <v/>
      </c>
      <c r="I276" s="931" t="str">
        <f>IFERROR(VLOOKUP($B276,'⑨2.目標と成果（販促）'!$B$6:$K$85,8,FALSE),"")</f>
        <v/>
      </c>
      <c r="J276" s="931" t="str">
        <f>IFERROR(VLOOKUP($B276,'⑨2.目標と成果（販促）'!$B$6:$K$85,9,FALSE),"")</f>
        <v/>
      </c>
      <c r="K276" s="930" t="str">
        <f t="shared" si="16"/>
        <v/>
      </c>
      <c r="L276" s="931" t="str">
        <f>IFERROR(VLOOKUP($B276,'⑨2.目標と成果（販促）'!$B$6:$K$85,10,FALSE),"")</f>
        <v/>
      </c>
      <c r="M276" s="931" t="str">
        <f>IFERROR(VLOOKUP($B276,'⑨2.目標と成果（販促）'!$B$6:$K$85,11,FALSE),"")</f>
        <v/>
      </c>
      <c r="N276" s="930" t="str">
        <f t="shared" si="17"/>
        <v/>
      </c>
      <c r="O276" s="921"/>
      <c r="P276" s="922"/>
      <c r="W276" s="545"/>
    </row>
    <row r="277" spans="2:23" ht="45" hidden="1" customHeight="1">
      <c r="B277" s="1090" t="s">
        <v>698</v>
      </c>
      <c r="C277" s="1088" t="str">
        <f>IFERROR(VLOOKUP($B277,'⑨2.目標と成果（販促）'!$B$6:$K$85,2,FALSE),"")</f>
        <v/>
      </c>
      <c r="D277" s="928" t="str">
        <f>IFERROR(VLOOKUP($B277,'⑨2.目標と成果（販促）'!$B$6:$K$85,3,FALSE),"")</f>
        <v/>
      </c>
      <c r="E277" s="928" t="s">
        <v>698</v>
      </c>
      <c r="F277" s="932" t="str">
        <f>IFERROR(VLOOKUP($B277,'⑨2.目標と成果（販促）'!$B$6:$K$85,6,FALSE),"")</f>
        <v/>
      </c>
      <c r="G277" s="932" t="str">
        <f>IFERROR(VLOOKUP($B277,'⑨2.目標と成果（販促）'!$B$6:$K$85,7,FALSE),"")</f>
        <v/>
      </c>
      <c r="H277" s="933" t="str">
        <f t="shared" si="15"/>
        <v/>
      </c>
      <c r="I277" s="338" t="str">
        <f>IFERROR(VLOOKUP($B277,'⑨2.目標と成果（販促）'!$B$6:$K$85,8,FALSE),"")</f>
        <v/>
      </c>
      <c r="J277" s="338" t="str">
        <f>IFERROR(VLOOKUP($B277,'⑨2.目標と成果（販促）'!$B$6:$K$85,9,FALSE),"")</f>
        <v/>
      </c>
      <c r="K277" s="933" t="str">
        <f t="shared" si="16"/>
        <v/>
      </c>
      <c r="L277" s="338" t="str">
        <f>IFERROR(VLOOKUP($B277,'⑨2.目標と成果（販促）'!$B$6:$K$85,10,FALSE),"")</f>
        <v/>
      </c>
      <c r="M277" s="338" t="str">
        <f>IFERROR(VLOOKUP($B277,'⑨2.目標と成果（販促）'!$B$6:$K$85,11,FALSE),"")</f>
        <v/>
      </c>
      <c r="N277" s="933" t="str">
        <f t="shared" si="17"/>
        <v/>
      </c>
      <c r="O277" s="921"/>
      <c r="P277" s="922"/>
      <c r="W277" s="545"/>
    </row>
    <row r="278" spans="2:23" ht="45" hidden="1" customHeight="1">
      <c r="B278" s="1090" t="s">
        <v>698</v>
      </c>
      <c r="C278" s="1088" t="str">
        <f>IFERROR(VLOOKUP($B278,'⑨2.目標と成果（販促）'!$B$6:$K$85,2,FALSE),"")</f>
        <v/>
      </c>
      <c r="D278" s="928" t="str">
        <f>IFERROR(VLOOKUP($B278,'⑨2.目標と成果（販促）'!$B$6:$K$85,3,FALSE),"")</f>
        <v/>
      </c>
      <c r="E278" s="928" t="s">
        <v>698</v>
      </c>
      <c r="F278" s="932" t="str">
        <f>IFERROR(VLOOKUP($B278,'⑨2.目標と成果（販促）'!$B$6:$K$85,6,FALSE),"")</f>
        <v/>
      </c>
      <c r="G278" s="932" t="str">
        <f>IFERROR(VLOOKUP($B278,'⑨2.目標と成果（販促）'!$B$6:$K$85,7,FALSE),"")</f>
        <v/>
      </c>
      <c r="H278" s="933" t="str">
        <f t="shared" si="15"/>
        <v/>
      </c>
      <c r="I278" s="338" t="str">
        <f>IFERROR(VLOOKUP($B278,'⑨2.目標と成果（販促）'!$B$6:$K$85,8,FALSE),"")</f>
        <v/>
      </c>
      <c r="J278" s="338" t="str">
        <f>IFERROR(VLOOKUP($B278,'⑨2.目標と成果（販促）'!$B$6:$K$85,9,FALSE),"")</f>
        <v/>
      </c>
      <c r="K278" s="933" t="str">
        <f t="shared" si="16"/>
        <v/>
      </c>
      <c r="L278" s="338" t="str">
        <f>IFERROR(VLOOKUP($B278,'⑨2.目標と成果（販促）'!$B$6:$K$85,10,FALSE),"")</f>
        <v/>
      </c>
      <c r="M278" s="338" t="str">
        <f>IFERROR(VLOOKUP($B278,'⑨2.目標と成果（販促）'!$B$6:$K$85,11,FALSE),"")</f>
        <v/>
      </c>
      <c r="N278" s="933" t="str">
        <f t="shared" si="17"/>
        <v/>
      </c>
      <c r="O278" s="921"/>
      <c r="P278" s="922"/>
      <c r="W278" s="545"/>
    </row>
    <row r="279" spans="2:23" ht="45" hidden="1" customHeight="1">
      <c r="B279" s="1090" t="s">
        <v>698</v>
      </c>
      <c r="C279" s="1088" t="str">
        <f>IFERROR(VLOOKUP($B279,'⑨2.目標と成果（販促）'!$B$6:$K$85,2,FALSE),"")</f>
        <v/>
      </c>
      <c r="D279" s="928" t="str">
        <f>IFERROR(VLOOKUP($B279,'⑨2.目標と成果（販促）'!$B$6:$K$85,3,FALSE),"")</f>
        <v/>
      </c>
      <c r="E279" s="928" t="s">
        <v>698</v>
      </c>
      <c r="F279" s="932" t="str">
        <f>IFERROR(VLOOKUP($B279,'⑨2.目標と成果（販促）'!$B$6:$K$85,6,FALSE),"")</f>
        <v/>
      </c>
      <c r="G279" s="932" t="str">
        <f>IFERROR(VLOOKUP($B279,'⑨2.目標と成果（販促）'!$B$6:$K$85,7,FALSE),"")</f>
        <v/>
      </c>
      <c r="H279" s="933" t="str">
        <f t="shared" si="15"/>
        <v/>
      </c>
      <c r="I279" s="338" t="str">
        <f>IFERROR(VLOOKUP($B279,'⑨2.目標と成果（販促）'!$B$6:$K$85,8,FALSE),"")</f>
        <v/>
      </c>
      <c r="J279" s="338" t="str">
        <f>IFERROR(VLOOKUP($B279,'⑨2.目標と成果（販促）'!$B$6:$K$85,9,FALSE),"")</f>
        <v/>
      </c>
      <c r="K279" s="933" t="str">
        <f t="shared" si="16"/>
        <v/>
      </c>
      <c r="L279" s="338" t="str">
        <f>IFERROR(VLOOKUP($B279,'⑨2.目標と成果（販促）'!$B$6:$K$85,10,FALSE),"")</f>
        <v/>
      </c>
      <c r="M279" s="338" t="str">
        <f>IFERROR(VLOOKUP($B279,'⑨2.目標と成果（販促）'!$B$6:$K$85,11,FALSE),"")</f>
        <v/>
      </c>
      <c r="N279" s="933" t="str">
        <f t="shared" si="17"/>
        <v/>
      </c>
      <c r="O279" s="921"/>
      <c r="P279" s="922"/>
      <c r="W279" s="545"/>
    </row>
    <row r="280" spans="2:23" ht="45" hidden="1" customHeight="1">
      <c r="B280" s="1090" t="s">
        <v>698</v>
      </c>
      <c r="C280" s="1088" t="str">
        <f>IFERROR(VLOOKUP($B280,'⑨2.目標と成果（販促）'!$B$6:$K$85,2,FALSE),"")</f>
        <v/>
      </c>
      <c r="D280" s="928" t="str">
        <f>IFERROR(VLOOKUP($B280,'⑨2.目標と成果（販促）'!$B$6:$K$85,3,FALSE),"")</f>
        <v/>
      </c>
      <c r="E280" s="928" t="s">
        <v>698</v>
      </c>
      <c r="F280" s="932" t="str">
        <f>IFERROR(VLOOKUP($B280,'⑨2.目標と成果（販促）'!$B$6:$K$85,6,FALSE),"")</f>
        <v/>
      </c>
      <c r="G280" s="932" t="str">
        <f>IFERROR(VLOOKUP($B280,'⑨2.目標と成果（販促）'!$B$6:$K$85,7,FALSE),"")</f>
        <v/>
      </c>
      <c r="H280" s="933" t="str">
        <f t="shared" si="15"/>
        <v/>
      </c>
      <c r="I280" s="338" t="str">
        <f>IFERROR(VLOOKUP($B280,'⑨2.目標と成果（販促）'!$B$6:$K$85,8,FALSE),"")</f>
        <v/>
      </c>
      <c r="J280" s="338" t="str">
        <f>IFERROR(VLOOKUP($B280,'⑨2.目標と成果（販促）'!$B$6:$K$85,9,FALSE),"")</f>
        <v/>
      </c>
      <c r="K280" s="933" t="str">
        <f t="shared" si="16"/>
        <v/>
      </c>
      <c r="L280" s="338" t="str">
        <f>IFERROR(VLOOKUP($B280,'⑨2.目標と成果（販促）'!$B$6:$K$85,10,FALSE),"")</f>
        <v/>
      </c>
      <c r="M280" s="338" t="str">
        <f>IFERROR(VLOOKUP($B280,'⑨2.目標と成果（販促）'!$B$6:$K$85,11,FALSE),"")</f>
        <v/>
      </c>
      <c r="N280" s="933" t="str">
        <f t="shared" si="17"/>
        <v/>
      </c>
      <c r="O280" s="921"/>
      <c r="P280" s="922"/>
      <c r="W280" s="545"/>
    </row>
    <row r="281" spans="2:23" ht="45" hidden="1" customHeight="1">
      <c r="B281" s="1090" t="s">
        <v>698</v>
      </c>
      <c r="C281" s="1088" t="str">
        <f>IFERROR(VLOOKUP($B281,'⑨2.目標と成果（販促）'!$B$6:$K$85,2,FALSE),"")</f>
        <v/>
      </c>
      <c r="D281" s="928" t="str">
        <f>IFERROR(VLOOKUP($B281,'⑨2.目標と成果（販促）'!$B$6:$K$85,3,FALSE),"")</f>
        <v/>
      </c>
      <c r="E281" s="928" t="s">
        <v>698</v>
      </c>
      <c r="F281" s="932" t="str">
        <f>IFERROR(VLOOKUP($B281,'⑨2.目標と成果（販促）'!$B$6:$K$85,6,FALSE),"")</f>
        <v/>
      </c>
      <c r="G281" s="932" t="str">
        <f>IFERROR(VLOOKUP($B281,'⑨2.目標と成果（販促）'!$B$6:$K$85,7,FALSE),"")</f>
        <v/>
      </c>
      <c r="H281" s="933" t="str">
        <f t="shared" si="15"/>
        <v/>
      </c>
      <c r="I281" s="338" t="str">
        <f>IFERROR(VLOOKUP($B281,'⑨2.目標と成果（販促）'!$B$6:$K$85,8,FALSE),"")</f>
        <v/>
      </c>
      <c r="J281" s="338" t="str">
        <f>IFERROR(VLOOKUP($B281,'⑨2.目標と成果（販促）'!$B$6:$K$85,9,FALSE),"")</f>
        <v/>
      </c>
      <c r="K281" s="933" t="str">
        <f t="shared" si="16"/>
        <v/>
      </c>
      <c r="L281" s="338" t="str">
        <f>IFERROR(VLOOKUP($B281,'⑨2.目標と成果（販促）'!$B$6:$K$85,10,FALSE),"")</f>
        <v/>
      </c>
      <c r="M281" s="338" t="str">
        <f>IFERROR(VLOOKUP($B281,'⑨2.目標と成果（販促）'!$B$6:$K$85,11,FALSE),"")</f>
        <v/>
      </c>
      <c r="N281" s="933" t="str">
        <f t="shared" si="17"/>
        <v/>
      </c>
      <c r="O281" s="921"/>
      <c r="P281" s="922"/>
      <c r="W281" s="545"/>
    </row>
    <row r="282" spans="2:23" ht="45" hidden="1" customHeight="1">
      <c r="B282" s="1090" t="s">
        <v>698</v>
      </c>
      <c r="C282" s="1088" t="str">
        <f>IFERROR(VLOOKUP($B282,'⑨2.目標と成果（販促）'!$B$6:$K$85,2,FALSE),"")</f>
        <v/>
      </c>
      <c r="D282" s="928" t="str">
        <f>IFERROR(VLOOKUP($B282,'⑨2.目標と成果（販促）'!$B$6:$K$85,3,FALSE),"")</f>
        <v/>
      </c>
      <c r="E282" s="928" t="s">
        <v>698</v>
      </c>
      <c r="F282" s="932" t="str">
        <f>IFERROR(VLOOKUP($B282,'⑨2.目標と成果（販促）'!$B$6:$K$85,6,FALSE),"")</f>
        <v/>
      </c>
      <c r="G282" s="932" t="str">
        <f>IFERROR(VLOOKUP($B282,'⑨2.目標と成果（販促）'!$B$6:$K$85,7,FALSE),"")</f>
        <v/>
      </c>
      <c r="H282" s="933" t="str">
        <f t="shared" si="15"/>
        <v/>
      </c>
      <c r="I282" s="338" t="str">
        <f>IFERROR(VLOOKUP($B282,'⑨2.目標と成果（販促）'!$B$6:$K$85,8,FALSE),"")</f>
        <v/>
      </c>
      <c r="J282" s="338" t="str">
        <f>IFERROR(VLOOKUP($B282,'⑨2.目標と成果（販促）'!$B$6:$K$85,9,FALSE),"")</f>
        <v/>
      </c>
      <c r="K282" s="933" t="str">
        <f t="shared" si="16"/>
        <v/>
      </c>
      <c r="L282" s="338" t="str">
        <f>IFERROR(VLOOKUP($B282,'⑨2.目標と成果（販促）'!$B$6:$K$85,10,FALSE),"")</f>
        <v/>
      </c>
      <c r="M282" s="338" t="str">
        <f>IFERROR(VLOOKUP($B282,'⑨2.目標と成果（販促）'!$B$6:$K$85,11,FALSE),"")</f>
        <v/>
      </c>
      <c r="N282" s="933" t="str">
        <f t="shared" si="17"/>
        <v/>
      </c>
      <c r="O282" s="921"/>
      <c r="P282" s="922"/>
      <c r="W282" s="545"/>
    </row>
    <row r="283" spans="2:23" ht="45" hidden="1" customHeight="1">
      <c r="B283" s="1090" t="s">
        <v>698</v>
      </c>
      <c r="C283" s="1088" t="str">
        <f>IFERROR(VLOOKUP($B283,'⑨2.目標と成果（販促）'!$B$6:$K$85,2,FALSE),"")</f>
        <v/>
      </c>
      <c r="D283" s="928" t="str">
        <f>IFERROR(VLOOKUP($B283,'⑨2.目標と成果（販促）'!$B$6:$K$85,3,FALSE),"")</f>
        <v/>
      </c>
      <c r="E283" s="928" t="s">
        <v>698</v>
      </c>
      <c r="F283" s="932" t="str">
        <f>IFERROR(VLOOKUP($B283,'⑨2.目標と成果（販促）'!$B$6:$K$85,6,FALSE),"")</f>
        <v/>
      </c>
      <c r="G283" s="932" t="str">
        <f>IFERROR(VLOOKUP($B283,'⑨2.目標と成果（販促）'!$B$6:$K$85,7,FALSE),"")</f>
        <v/>
      </c>
      <c r="H283" s="933" t="str">
        <f t="shared" si="15"/>
        <v/>
      </c>
      <c r="I283" s="338" t="str">
        <f>IFERROR(VLOOKUP($B283,'⑨2.目標と成果（販促）'!$B$6:$K$85,8,FALSE),"")</f>
        <v/>
      </c>
      <c r="J283" s="338" t="str">
        <f>IFERROR(VLOOKUP($B283,'⑨2.目標と成果（販促）'!$B$6:$K$85,9,FALSE),"")</f>
        <v/>
      </c>
      <c r="K283" s="933" t="str">
        <f t="shared" si="16"/>
        <v/>
      </c>
      <c r="L283" s="338" t="str">
        <f>IFERROR(VLOOKUP($B283,'⑨2.目標と成果（販促）'!$B$6:$K$85,10,FALSE),"")</f>
        <v/>
      </c>
      <c r="M283" s="338" t="str">
        <f>IFERROR(VLOOKUP($B283,'⑨2.目標と成果（販促）'!$B$6:$K$85,11,FALSE),"")</f>
        <v/>
      </c>
      <c r="N283" s="933" t="str">
        <f t="shared" si="17"/>
        <v/>
      </c>
      <c r="O283" s="921"/>
      <c r="P283" s="922"/>
      <c r="W283" s="545"/>
    </row>
    <row r="284" spans="2:23" ht="45" hidden="1" customHeight="1">
      <c r="B284" s="1090" t="s">
        <v>698</v>
      </c>
      <c r="C284" s="1088" t="str">
        <f>IFERROR(VLOOKUP($B284,'⑨2.目標と成果（販促）'!$B$6:$K$85,2,FALSE),"")</f>
        <v/>
      </c>
      <c r="D284" s="928" t="str">
        <f>IFERROR(VLOOKUP($B284,'⑨2.目標と成果（販促）'!$B$6:$K$85,3,FALSE),"")</f>
        <v/>
      </c>
      <c r="E284" s="928" t="s">
        <v>698</v>
      </c>
      <c r="F284" s="932" t="str">
        <f>IFERROR(VLOOKUP($B284,'⑨2.目標と成果（販促）'!$B$6:$K$85,6,FALSE),"")</f>
        <v/>
      </c>
      <c r="G284" s="932" t="str">
        <f>IFERROR(VLOOKUP($B284,'⑨2.目標と成果（販促）'!$B$6:$K$85,7,FALSE),"")</f>
        <v/>
      </c>
      <c r="H284" s="933" t="str">
        <f t="shared" si="15"/>
        <v/>
      </c>
      <c r="I284" s="338" t="str">
        <f>IFERROR(VLOOKUP($B284,'⑨2.目標と成果（販促）'!$B$6:$K$85,8,FALSE),"")</f>
        <v/>
      </c>
      <c r="J284" s="338" t="str">
        <f>IFERROR(VLOOKUP($B284,'⑨2.目標と成果（販促）'!$B$6:$K$85,9,FALSE),"")</f>
        <v/>
      </c>
      <c r="K284" s="933" t="str">
        <f t="shared" si="16"/>
        <v/>
      </c>
      <c r="L284" s="338" t="str">
        <f>IFERROR(VLOOKUP($B284,'⑨2.目標と成果（販促）'!$B$6:$K$85,10,FALSE),"")</f>
        <v/>
      </c>
      <c r="M284" s="338" t="str">
        <f>IFERROR(VLOOKUP($B284,'⑨2.目標と成果（販促）'!$B$6:$K$85,11,FALSE),"")</f>
        <v/>
      </c>
      <c r="N284" s="933" t="str">
        <f t="shared" si="17"/>
        <v/>
      </c>
      <c r="O284" s="921"/>
      <c r="P284" s="922"/>
      <c r="W284" s="545"/>
    </row>
    <row r="285" spans="2:23" ht="45" hidden="1" customHeight="1" thickBot="1">
      <c r="B285" s="1087" t="s">
        <v>698</v>
      </c>
      <c r="C285" s="1089" t="str">
        <f>IFERROR(VLOOKUP($B285,'⑨2.目標と成果（販促）'!$B$6:$K$85,2,FALSE),"")</f>
        <v/>
      </c>
      <c r="D285" s="934" t="str">
        <f>IFERROR(VLOOKUP($B285,'⑨2.目標と成果（販促）'!$B$6:$K$85,3,FALSE),"")</f>
        <v/>
      </c>
      <c r="E285" s="934" t="s">
        <v>698</v>
      </c>
      <c r="F285" s="935" t="str">
        <f>IFERROR(VLOOKUP($B285,'⑨2.目標と成果（販促）'!$B$6:$K$85,6,FALSE),"")</f>
        <v/>
      </c>
      <c r="G285" s="935" t="str">
        <f>IFERROR(VLOOKUP($B285,'⑨2.目標と成果（販促）'!$B$6:$K$85,7,FALSE),"")</f>
        <v/>
      </c>
      <c r="H285" s="936" t="str">
        <f t="shared" si="15"/>
        <v/>
      </c>
      <c r="I285" s="937" t="str">
        <f>IFERROR(VLOOKUP($B285,'⑨2.目標と成果（販促）'!$B$6:$K$85,8,FALSE),"")</f>
        <v/>
      </c>
      <c r="J285" s="937" t="str">
        <f>IFERROR(VLOOKUP($B285,'⑨2.目標と成果（販促）'!$B$6:$K$85,9,FALSE),"")</f>
        <v/>
      </c>
      <c r="K285" s="936" t="str">
        <f t="shared" si="16"/>
        <v/>
      </c>
      <c r="L285" s="937" t="str">
        <f>IFERROR(VLOOKUP($B285,'⑨2.目標と成果（販促）'!$B$6:$K$85,10,FALSE),"")</f>
        <v/>
      </c>
      <c r="M285" s="937" t="str">
        <f>IFERROR(VLOOKUP($B285,'⑨2.目標と成果（販促）'!$B$6:$K$85,11,FALSE),"")</f>
        <v/>
      </c>
      <c r="N285" s="936" t="str">
        <f t="shared" si="17"/>
        <v/>
      </c>
      <c r="O285" s="923"/>
      <c r="P285" s="924"/>
      <c r="W285" s="545"/>
    </row>
    <row r="286" spans="2:23" ht="45" hidden="1" customHeight="1">
      <c r="B286" s="1090" t="s">
        <v>698</v>
      </c>
      <c r="C286" s="1088" t="str">
        <f>IFERROR(VLOOKUP($B286,'⑨2.目標と成果（販促）'!$B$6:$K$85,2,FALSE),"")</f>
        <v/>
      </c>
      <c r="D286" s="928" t="str">
        <f>IFERROR(VLOOKUP($B286,'⑨2.目標と成果（販促）'!$B$6:$K$85,3,FALSE),"")</f>
        <v/>
      </c>
      <c r="E286" s="928" t="s">
        <v>698</v>
      </c>
      <c r="F286" s="929" t="str">
        <f>IFERROR(VLOOKUP($B286,'⑨2.目標と成果（販促）'!$B$6:$K$85,6,FALSE),"")</f>
        <v/>
      </c>
      <c r="G286" s="929" t="str">
        <f>IFERROR(VLOOKUP($B286,'⑨2.目標と成果（販促）'!$B$6:$K$85,7,FALSE),"")</f>
        <v/>
      </c>
      <c r="H286" s="930" t="str">
        <f t="shared" si="15"/>
        <v/>
      </c>
      <c r="I286" s="931" t="str">
        <f>IFERROR(VLOOKUP($B286,'⑨2.目標と成果（販促）'!$B$6:$K$85,8,FALSE),"")</f>
        <v/>
      </c>
      <c r="J286" s="931" t="str">
        <f>IFERROR(VLOOKUP($B286,'⑨2.目標と成果（販促）'!$B$6:$K$85,9,FALSE),"")</f>
        <v/>
      </c>
      <c r="K286" s="930" t="str">
        <f t="shared" si="16"/>
        <v/>
      </c>
      <c r="L286" s="931" t="str">
        <f>IFERROR(VLOOKUP($B286,'⑨2.目標と成果（販促）'!$B$6:$K$85,10,FALSE),"")</f>
        <v/>
      </c>
      <c r="M286" s="931" t="str">
        <f>IFERROR(VLOOKUP($B286,'⑨2.目標と成果（販促）'!$B$6:$K$85,11,FALSE),"")</f>
        <v/>
      </c>
      <c r="N286" s="930" t="str">
        <f t="shared" si="17"/>
        <v/>
      </c>
      <c r="O286" s="921"/>
      <c r="P286" s="922"/>
      <c r="W286" s="545"/>
    </row>
    <row r="287" spans="2:23" ht="45" hidden="1" customHeight="1">
      <c r="B287" s="1090" t="s">
        <v>698</v>
      </c>
      <c r="C287" s="1088" t="str">
        <f>IFERROR(VLOOKUP($B287,'⑨2.目標と成果（販促）'!$B$6:$K$85,2,FALSE),"")</f>
        <v/>
      </c>
      <c r="D287" s="928" t="str">
        <f>IFERROR(VLOOKUP($B287,'⑨2.目標と成果（販促）'!$B$6:$K$85,3,FALSE),"")</f>
        <v/>
      </c>
      <c r="E287" s="928" t="s">
        <v>698</v>
      </c>
      <c r="F287" s="932" t="str">
        <f>IFERROR(VLOOKUP($B287,'⑨2.目標と成果（販促）'!$B$6:$K$85,6,FALSE),"")</f>
        <v/>
      </c>
      <c r="G287" s="932" t="str">
        <f>IFERROR(VLOOKUP($B287,'⑨2.目標と成果（販促）'!$B$6:$K$85,7,FALSE),"")</f>
        <v/>
      </c>
      <c r="H287" s="933" t="str">
        <f t="shared" si="15"/>
        <v/>
      </c>
      <c r="I287" s="338" t="str">
        <f>IFERROR(VLOOKUP($B287,'⑨2.目標と成果（販促）'!$B$6:$K$85,8,FALSE),"")</f>
        <v/>
      </c>
      <c r="J287" s="338" t="str">
        <f>IFERROR(VLOOKUP($B287,'⑨2.目標と成果（販促）'!$B$6:$K$85,9,FALSE),"")</f>
        <v/>
      </c>
      <c r="K287" s="933" t="str">
        <f t="shared" si="16"/>
        <v/>
      </c>
      <c r="L287" s="338" t="str">
        <f>IFERROR(VLOOKUP($B287,'⑨2.目標と成果（販促）'!$B$6:$K$85,10,FALSE),"")</f>
        <v/>
      </c>
      <c r="M287" s="338" t="str">
        <f>IFERROR(VLOOKUP($B287,'⑨2.目標と成果（販促）'!$B$6:$K$85,11,FALSE),"")</f>
        <v/>
      </c>
      <c r="N287" s="933" t="str">
        <f t="shared" si="17"/>
        <v/>
      </c>
      <c r="O287" s="921"/>
      <c r="P287" s="922"/>
      <c r="W287" s="545"/>
    </row>
    <row r="288" spans="2:23" ht="45" hidden="1" customHeight="1">
      <c r="B288" s="1090" t="s">
        <v>698</v>
      </c>
      <c r="C288" s="1088" t="str">
        <f>IFERROR(VLOOKUP($B288,'⑨2.目標と成果（販促）'!$B$6:$K$85,2,FALSE),"")</f>
        <v/>
      </c>
      <c r="D288" s="928" t="str">
        <f>IFERROR(VLOOKUP($B288,'⑨2.目標と成果（販促）'!$B$6:$K$85,3,FALSE),"")</f>
        <v/>
      </c>
      <c r="E288" s="928" t="s">
        <v>698</v>
      </c>
      <c r="F288" s="932" t="str">
        <f>IFERROR(VLOOKUP($B288,'⑨2.目標と成果（販促）'!$B$6:$K$85,6,FALSE),"")</f>
        <v/>
      </c>
      <c r="G288" s="932" t="str">
        <f>IFERROR(VLOOKUP($B288,'⑨2.目標と成果（販促）'!$B$6:$K$85,7,FALSE),"")</f>
        <v/>
      </c>
      <c r="H288" s="933" t="str">
        <f t="shared" si="15"/>
        <v/>
      </c>
      <c r="I288" s="338" t="str">
        <f>IFERROR(VLOOKUP($B288,'⑨2.目標と成果（販促）'!$B$6:$K$85,8,FALSE),"")</f>
        <v/>
      </c>
      <c r="J288" s="338" t="str">
        <f>IFERROR(VLOOKUP($B288,'⑨2.目標と成果（販促）'!$B$6:$K$85,9,FALSE),"")</f>
        <v/>
      </c>
      <c r="K288" s="933" t="str">
        <f t="shared" si="16"/>
        <v/>
      </c>
      <c r="L288" s="338" t="str">
        <f>IFERROR(VLOOKUP($B288,'⑨2.目標と成果（販促）'!$B$6:$K$85,10,FALSE),"")</f>
        <v/>
      </c>
      <c r="M288" s="338" t="str">
        <f>IFERROR(VLOOKUP($B288,'⑨2.目標と成果（販促）'!$B$6:$K$85,11,FALSE),"")</f>
        <v/>
      </c>
      <c r="N288" s="933" t="str">
        <f t="shared" si="17"/>
        <v/>
      </c>
      <c r="O288" s="921"/>
      <c r="P288" s="922"/>
      <c r="W288" s="545"/>
    </row>
    <row r="289" spans="2:23" ht="45" hidden="1" customHeight="1">
      <c r="B289" s="1090" t="s">
        <v>698</v>
      </c>
      <c r="C289" s="1088" t="str">
        <f>IFERROR(VLOOKUP($B289,'⑨2.目標と成果（販促）'!$B$6:$K$85,2,FALSE),"")</f>
        <v/>
      </c>
      <c r="D289" s="928" t="str">
        <f>IFERROR(VLOOKUP($B289,'⑨2.目標と成果（販促）'!$B$6:$K$85,3,FALSE),"")</f>
        <v/>
      </c>
      <c r="E289" s="928" t="s">
        <v>698</v>
      </c>
      <c r="F289" s="932" t="str">
        <f>IFERROR(VLOOKUP($B289,'⑨2.目標と成果（販促）'!$B$6:$K$85,6,FALSE),"")</f>
        <v/>
      </c>
      <c r="G289" s="932" t="str">
        <f>IFERROR(VLOOKUP($B289,'⑨2.目標と成果（販促）'!$B$6:$K$85,7,FALSE),"")</f>
        <v/>
      </c>
      <c r="H289" s="933" t="str">
        <f t="shared" si="15"/>
        <v/>
      </c>
      <c r="I289" s="338" t="str">
        <f>IFERROR(VLOOKUP($B289,'⑨2.目標と成果（販促）'!$B$6:$K$85,8,FALSE),"")</f>
        <v/>
      </c>
      <c r="J289" s="338" t="str">
        <f>IFERROR(VLOOKUP($B289,'⑨2.目標と成果（販促）'!$B$6:$K$85,9,FALSE),"")</f>
        <v/>
      </c>
      <c r="K289" s="933" t="str">
        <f t="shared" si="16"/>
        <v/>
      </c>
      <c r="L289" s="338" t="str">
        <f>IFERROR(VLOOKUP($B289,'⑨2.目標と成果（販促）'!$B$6:$K$85,10,FALSE),"")</f>
        <v/>
      </c>
      <c r="M289" s="338" t="str">
        <f>IFERROR(VLOOKUP($B289,'⑨2.目標と成果（販促）'!$B$6:$K$85,11,FALSE),"")</f>
        <v/>
      </c>
      <c r="N289" s="933" t="str">
        <f t="shared" si="17"/>
        <v/>
      </c>
      <c r="O289" s="921"/>
      <c r="P289" s="922"/>
      <c r="W289" s="545"/>
    </row>
    <row r="290" spans="2:23" ht="45" hidden="1" customHeight="1">
      <c r="B290" s="1090" t="s">
        <v>698</v>
      </c>
      <c r="C290" s="1088" t="str">
        <f>IFERROR(VLOOKUP($B290,'⑨2.目標と成果（販促）'!$B$6:$K$85,2,FALSE),"")</f>
        <v/>
      </c>
      <c r="D290" s="928" t="str">
        <f>IFERROR(VLOOKUP($B290,'⑨2.目標と成果（販促）'!$B$6:$K$85,3,FALSE),"")</f>
        <v/>
      </c>
      <c r="E290" s="928" t="s">
        <v>698</v>
      </c>
      <c r="F290" s="932" t="str">
        <f>IFERROR(VLOOKUP($B290,'⑨2.目標と成果（販促）'!$B$6:$K$85,6,FALSE),"")</f>
        <v/>
      </c>
      <c r="G290" s="932" t="str">
        <f>IFERROR(VLOOKUP($B290,'⑨2.目標と成果（販促）'!$B$6:$K$85,7,FALSE),"")</f>
        <v/>
      </c>
      <c r="H290" s="933" t="str">
        <f t="shared" si="15"/>
        <v/>
      </c>
      <c r="I290" s="338" t="str">
        <f>IFERROR(VLOOKUP($B290,'⑨2.目標と成果（販促）'!$B$6:$K$85,8,FALSE),"")</f>
        <v/>
      </c>
      <c r="J290" s="338" t="str">
        <f>IFERROR(VLOOKUP($B290,'⑨2.目標と成果（販促）'!$B$6:$K$85,9,FALSE),"")</f>
        <v/>
      </c>
      <c r="K290" s="933" t="str">
        <f t="shared" si="16"/>
        <v/>
      </c>
      <c r="L290" s="338" t="str">
        <f>IFERROR(VLOOKUP($B290,'⑨2.目標と成果（販促）'!$B$6:$K$85,10,FALSE),"")</f>
        <v/>
      </c>
      <c r="M290" s="338" t="str">
        <f>IFERROR(VLOOKUP($B290,'⑨2.目標と成果（販促）'!$B$6:$K$85,11,FALSE),"")</f>
        <v/>
      </c>
      <c r="N290" s="933" t="str">
        <f t="shared" si="17"/>
        <v/>
      </c>
      <c r="O290" s="921"/>
      <c r="P290" s="922"/>
      <c r="W290" s="545"/>
    </row>
    <row r="291" spans="2:23" ht="45" hidden="1" customHeight="1">
      <c r="B291" s="1090" t="s">
        <v>698</v>
      </c>
      <c r="C291" s="1088" t="str">
        <f>IFERROR(VLOOKUP($B291,'⑨2.目標と成果（販促）'!$B$6:$K$85,2,FALSE),"")</f>
        <v/>
      </c>
      <c r="D291" s="928" t="str">
        <f>IFERROR(VLOOKUP($B291,'⑨2.目標と成果（販促）'!$B$6:$K$85,3,FALSE),"")</f>
        <v/>
      </c>
      <c r="E291" s="928" t="s">
        <v>698</v>
      </c>
      <c r="F291" s="932" t="str">
        <f>IFERROR(VLOOKUP($B291,'⑨2.目標と成果（販促）'!$B$6:$K$85,6,FALSE),"")</f>
        <v/>
      </c>
      <c r="G291" s="932" t="str">
        <f>IFERROR(VLOOKUP($B291,'⑨2.目標と成果（販促）'!$B$6:$K$85,7,FALSE),"")</f>
        <v/>
      </c>
      <c r="H291" s="933" t="str">
        <f t="shared" si="15"/>
        <v/>
      </c>
      <c r="I291" s="338" t="str">
        <f>IFERROR(VLOOKUP($B291,'⑨2.目標と成果（販促）'!$B$6:$K$85,8,FALSE),"")</f>
        <v/>
      </c>
      <c r="J291" s="338" t="str">
        <f>IFERROR(VLOOKUP($B291,'⑨2.目標と成果（販促）'!$B$6:$K$85,9,FALSE),"")</f>
        <v/>
      </c>
      <c r="K291" s="933" t="str">
        <f t="shared" si="16"/>
        <v/>
      </c>
      <c r="L291" s="338" t="str">
        <f>IFERROR(VLOOKUP($B291,'⑨2.目標と成果（販促）'!$B$6:$K$85,10,FALSE),"")</f>
        <v/>
      </c>
      <c r="M291" s="338" t="str">
        <f>IFERROR(VLOOKUP($B291,'⑨2.目標と成果（販促）'!$B$6:$K$85,11,FALSE),"")</f>
        <v/>
      </c>
      <c r="N291" s="933" t="str">
        <f t="shared" si="17"/>
        <v/>
      </c>
      <c r="O291" s="921"/>
      <c r="P291" s="922"/>
      <c r="W291" s="545"/>
    </row>
    <row r="292" spans="2:23" ht="45" hidden="1" customHeight="1">
      <c r="B292" s="1090" t="s">
        <v>698</v>
      </c>
      <c r="C292" s="1088" t="str">
        <f>IFERROR(VLOOKUP($B292,'⑨2.目標と成果（販促）'!$B$6:$K$85,2,FALSE),"")</f>
        <v/>
      </c>
      <c r="D292" s="928" t="str">
        <f>IFERROR(VLOOKUP($B292,'⑨2.目標と成果（販促）'!$B$6:$K$85,3,FALSE),"")</f>
        <v/>
      </c>
      <c r="E292" s="928" t="s">
        <v>698</v>
      </c>
      <c r="F292" s="932" t="str">
        <f>IFERROR(VLOOKUP($B292,'⑨2.目標と成果（販促）'!$B$6:$K$85,6,FALSE),"")</f>
        <v/>
      </c>
      <c r="G292" s="932" t="str">
        <f>IFERROR(VLOOKUP($B292,'⑨2.目標と成果（販促）'!$B$6:$K$85,7,FALSE),"")</f>
        <v/>
      </c>
      <c r="H292" s="933" t="str">
        <f t="shared" si="15"/>
        <v/>
      </c>
      <c r="I292" s="338" t="str">
        <f>IFERROR(VLOOKUP($B292,'⑨2.目標と成果（販促）'!$B$6:$K$85,8,FALSE),"")</f>
        <v/>
      </c>
      <c r="J292" s="338" t="str">
        <f>IFERROR(VLOOKUP($B292,'⑨2.目標と成果（販促）'!$B$6:$K$85,9,FALSE),"")</f>
        <v/>
      </c>
      <c r="K292" s="933" t="str">
        <f t="shared" si="16"/>
        <v/>
      </c>
      <c r="L292" s="338" t="str">
        <f>IFERROR(VLOOKUP($B292,'⑨2.目標と成果（販促）'!$B$6:$K$85,10,FALSE),"")</f>
        <v/>
      </c>
      <c r="M292" s="338" t="str">
        <f>IFERROR(VLOOKUP($B292,'⑨2.目標と成果（販促）'!$B$6:$K$85,11,FALSE),"")</f>
        <v/>
      </c>
      <c r="N292" s="933" t="str">
        <f t="shared" si="17"/>
        <v/>
      </c>
      <c r="O292" s="921"/>
      <c r="P292" s="922"/>
      <c r="W292" s="545"/>
    </row>
    <row r="293" spans="2:23" ht="45" hidden="1" customHeight="1">
      <c r="B293" s="1090" t="s">
        <v>698</v>
      </c>
      <c r="C293" s="1088" t="str">
        <f>IFERROR(VLOOKUP($B293,'⑨2.目標と成果（販促）'!$B$6:$K$85,2,FALSE),"")</f>
        <v/>
      </c>
      <c r="D293" s="928" t="str">
        <f>IFERROR(VLOOKUP($B293,'⑨2.目標と成果（販促）'!$B$6:$K$85,3,FALSE),"")</f>
        <v/>
      </c>
      <c r="E293" s="928" t="s">
        <v>698</v>
      </c>
      <c r="F293" s="932" t="str">
        <f>IFERROR(VLOOKUP($B293,'⑨2.目標と成果（販促）'!$B$6:$K$85,6,FALSE),"")</f>
        <v/>
      </c>
      <c r="G293" s="932" t="str">
        <f>IFERROR(VLOOKUP($B293,'⑨2.目標と成果（販促）'!$B$6:$K$85,7,FALSE),"")</f>
        <v/>
      </c>
      <c r="H293" s="933" t="str">
        <f t="shared" si="15"/>
        <v/>
      </c>
      <c r="I293" s="338" t="str">
        <f>IFERROR(VLOOKUP($B293,'⑨2.目標と成果（販促）'!$B$6:$K$85,8,FALSE),"")</f>
        <v/>
      </c>
      <c r="J293" s="338" t="str">
        <f>IFERROR(VLOOKUP($B293,'⑨2.目標と成果（販促）'!$B$6:$K$85,9,FALSE),"")</f>
        <v/>
      </c>
      <c r="K293" s="933" t="str">
        <f t="shared" si="16"/>
        <v/>
      </c>
      <c r="L293" s="338" t="str">
        <f>IFERROR(VLOOKUP($B293,'⑨2.目標と成果（販促）'!$B$6:$K$85,10,FALSE),"")</f>
        <v/>
      </c>
      <c r="M293" s="338" t="str">
        <f>IFERROR(VLOOKUP($B293,'⑨2.目標と成果（販促）'!$B$6:$K$85,11,FALSE),"")</f>
        <v/>
      </c>
      <c r="N293" s="933" t="str">
        <f t="shared" si="17"/>
        <v/>
      </c>
      <c r="O293" s="921"/>
      <c r="P293" s="922"/>
      <c r="W293" s="545"/>
    </row>
    <row r="294" spans="2:23" ht="45" hidden="1" customHeight="1">
      <c r="B294" s="1090" t="s">
        <v>698</v>
      </c>
      <c r="C294" s="1088" t="str">
        <f>IFERROR(VLOOKUP($B294,'⑨2.目標と成果（販促）'!$B$6:$K$85,2,FALSE),"")</f>
        <v/>
      </c>
      <c r="D294" s="928" t="str">
        <f>IFERROR(VLOOKUP($B294,'⑨2.目標と成果（販促）'!$B$6:$K$85,3,FALSE),"")</f>
        <v/>
      </c>
      <c r="E294" s="928" t="s">
        <v>698</v>
      </c>
      <c r="F294" s="932" t="str">
        <f>IFERROR(VLOOKUP($B294,'⑨2.目標と成果（販促）'!$B$6:$K$85,6,FALSE),"")</f>
        <v/>
      </c>
      <c r="G294" s="932" t="str">
        <f>IFERROR(VLOOKUP($B294,'⑨2.目標と成果（販促）'!$B$6:$K$85,7,FALSE),"")</f>
        <v/>
      </c>
      <c r="H294" s="933" t="str">
        <f t="shared" si="15"/>
        <v/>
      </c>
      <c r="I294" s="338" t="str">
        <f>IFERROR(VLOOKUP($B294,'⑨2.目標と成果（販促）'!$B$6:$K$85,8,FALSE),"")</f>
        <v/>
      </c>
      <c r="J294" s="338" t="str">
        <f>IFERROR(VLOOKUP($B294,'⑨2.目標と成果（販促）'!$B$6:$K$85,9,FALSE),"")</f>
        <v/>
      </c>
      <c r="K294" s="933" t="str">
        <f t="shared" si="16"/>
        <v/>
      </c>
      <c r="L294" s="338" t="str">
        <f>IFERROR(VLOOKUP($B294,'⑨2.目標と成果（販促）'!$B$6:$K$85,10,FALSE),"")</f>
        <v/>
      </c>
      <c r="M294" s="338" t="str">
        <f>IFERROR(VLOOKUP($B294,'⑨2.目標と成果（販促）'!$B$6:$K$85,11,FALSE),"")</f>
        <v/>
      </c>
      <c r="N294" s="933" t="str">
        <f t="shared" si="17"/>
        <v/>
      </c>
      <c r="O294" s="921"/>
      <c r="P294" s="922"/>
      <c r="W294" s="545"/>
    </row>
    <row r="295" spans="2:23" ht="45" hidden="1" customHeight="1" thickBot="1">
      <c r="B295" s="1087" t="s">
        <v>698</v>
      </c>
      <c r="C295" s="1089" t="str">
        <f>IFERROR(VLOOKUP($B295,'⑨2.目標と成果（販促）'!$B$6:$K$85,2,FALSE),"")</f>
        <v/>
      </c>
      <c r="D295" s="934" t="str">
        <f>IFERROR(VLOOKUP($B295,'⑨2.目標と成果（販促）'!$B$6:$K$85,3,FALSE),"")</f>
        <v/>
      </c>
      <c r="E295" s="934" t="s">
        <v>698</v>
      </c>
      <c r="F295" s="935" t="str">
        <f>IFERROR(VLOOKUP($B295,'⑨2.目標と成果（販促）'!$B$6:$K$85,6,FALSE),"")</f>
        <v/>
      </c>
      <c r="G295" s="935" t="str">
        <f>IFERROR(VLOOKUP($B295,'⑨2.目標と成果（販促）'!$B$6:$K$85,7,FALSE),"")</f>
        <v/>
      </c>
      <c r="H295" s="936" t="str">
        <f t="shared" si="15"/>
        <v/>
      </c>
      <c r="I295" s="937" t="str">
        <f>IFERROR(VLOOKUP($B295,'⑨2.目標と成果（販促）'!$B$6:$K$85,8,FALSE),"")</f>
        <v/>
      </c>
      <c r="J295" s="937" t="str">
        <f>IFERROR(VLOOKUP($B295,'⑨2.目標と成果（販促）'!$B$6:$K$85,9,FALSE),"")</f>
        <v/>
      </c>
      <c r="K295" s="936" t="str">
        <f t="shared" si="16"/>
        <v/>
      </c>
      <c r="L295" s="937" t="str">
        <f>IFERROR(VLOOKUP($B295,'⑨2.目標と成果（販促）'!$B$6:$K$85,10,FALSE),"")</f>
        <v/>
      </c>
      <c r="M295" s="937" t="str">
        <f>IFERROR(VLOOKUP($B295,'⑨2.目標と成果（販促）'!$B$6:$K$85,11,FALSE),"")</f>
        <v/>
      </c>
      <c r="N295" s="936" t="str">
        <f t="shared" si="17"/>
        <v/>
      </c>
      <c r="O295" s="923"/>
      <c r="P295" s="924"/>
      <c r="W295" s="545"/>
    </row>
    <row r="296" spans="2:23" ht="45" hidden="1" customHeight="1">
      <c r="B296" s="1090" t="s">
        <v>698</v>
      </c>
      <c r="C296" s="1091" t="str">
        <f>IFERROR(VLOOKUP($B296,'⑨2.目標と成果（販促）'!$B$6:$K$85,2,FALSE),"")</f>
        <v/>
      </c>
      <c r="D296" s="938" t="str">
        <f>IFERROR(VLOOKUP($B296,'⑨2.目標と成果（販促）'!$B$6:$K$85,3,FALSE),"")</f>
        <v/>
      </c>
      <c r="E296" s="938" t="s">
        <v>698</v>
      </c>
      <c r="F296" s="929" t="str">
        <f>IFERROR(VLOOKUP($B296,'⑨2.目標と成果（販促）'!$B$6:$K$85,6,FALSE),"")</f>
        <v/>
      </c>
      <c r="G296" s="929" t="str">
        <f>IFERROR(VLOOKUP($B296,'⑨2.目標と成果（販促）'!$B$6:$K$85,7,FALSE),"")</f>
        <v/>
      </c>
      <c r="H296" s="930" t="str">
        <f t="shared" si="15"/>
        <v/>
      </c>
      <c r="I296" s="931" t="str">
        <f>IFERROR(VLOOKUP($B296,'⑨2.目標と成果（販促）'!$B$6:$K$85,8,FALSE),"")</f>
        <v/>
      </c>
      <c r="J296" s="931" t="str">
        <f>IFERROR(VLOOKUP($B296,'⑨2.目標と成果（販促）'!$B$6:$K$85,9,FALSE),"")</f>
        <v/>
      </c>
      <c r="K296" s="930" t="str">
        <f t="shared" si="16"/>
        <v/>
      </c>
      <c r="L296" s="931" t="str">
        <f>IFERROR(VLOOKUP($B296,'⑨2.目標と成果（販促）'!$B$6:$K$85,10,FALSE),"")</f>
        <v/>
      </c>
      <c r="M296" s="931" t="str">
        <f>IFERROR(VLOOKUP($B296,'⑨2.目標と成果（販促）'!$B$6:$K$85,11,FALSE),"")</f>
        <v/>
      </c>
      <c r="N296" s="930" t="str">
        <f t="shared" si="17"/>
        <v/>
      </c>
      <c r="O296" s="921"/>
      <c r="P296" s="922"/>
      <c r="W296" s="545"/>
    </row>
    <row r="297" spans="2:23" ht="45" hidden="1" customHeight="1">
      <c r="B297" s="1090" t="s">
        <v>698</v>
      </c>
      <c r="C297" s="1088" t="str">
        <f>IFERROR(VLOOKUP($B297,'⑨2.目標と成果（販促）'!$B$6:$K$85,2,FALSE),"")</f>
        <v/>
      </c>
      <c r="D297" s="928" t="str">
        <f>IFERROR(VLOOKUP($B297,'⑨2.目標と成果（販促）'!$B$6:$K$85,3,FALSE),"")</f>
        <v/>
      </c>
      <c r="E297" s="928" t="s">
        <v>698</v>
      </c>
      <c r="F297" s="932" t="str">
        <f>IFERROR(VLOOKUP($B297,'⑨2.目標と成果（販促）'!$B$6:$K$85,6,FALSE),"")</f>
        <v/>
      </c>
      <c r="G297" s="932" t="str">
        <f>IFERROR(VLOOKUP($B297,'⑨2.目標と成果（販促）'!$B$6:$K$85,7,FALSE),"")</f>
        <v/>
      </c>
      <c r="H297" s="933" t="str">
        <f t="shared" si="15"/>
        <v/>
      </c>
      <c r="I297" s="338" t="str">
        <f>IFERROR(VLOOKUP($B297,'⑨2.目標と成果（販促）'!$B$6:$K$85,8,FALSE),"")</f>
        <v/>
      </c>
      <c r="J297" s="338" t="str">
        <f>IFERROR(VLOOKUP($B297,'⑨2.目標と成果（販促）'!$B$6:$K$85,9,FALSE),"")</f>
        <v/>
      </c>
      <c r="K297" s="933" t="str">
        <f t="shared" si="16"/>
        <v/>
      </c>
      <c r="L297" s="338" t="str">
        <f>IFERROR(VLOOKUP($B297,'⑨2.目標と成果（販促）'!$B$6:$K$85,10,FALSE),"")</f>
        <v/>
      </c>
      <c r="M297" s="338" t="str">
        <f>IFERROR(VLOOKUP($B297,'⑨2.目標と成果（販促）'!$B$6:$K$85,11,FALSE),"")</f>
        <v/>
      </c>
      <c r="N297" s="933" t="str">
        <f t="shared" si="17"/>
        <v/>
      </c>
      <c r="O297" s="921"/>
      <c r="P297" s="922"/>
      <c r="W297" s="545"/>
    </row>
    <row r="298" spans="2:23" ht="45" hidden="1" customHeight="1">
      <c r="B298" s="1090" t="s">
        <v>698</v>
      </c>
      <c r="C298" s="1088" t="str">
        <f>IFERROR(VLOOKUP($B298,'⑨2.目標と成果（販促）'!$B$6:$K$85,2,FALSE),"")</f>
        <v/>
      </c>
      <c r="D298" s="928" t="str">
        <f>IFERROR(VLOOKUP($B298,'⑨2.目標と成果（販促）'!$B$6:$K$85,3,FALSE),"")</f>
        <v/>
      </c>
      <c r="E298" s="928" t="s">
        <v>698</v>
      </c>
      <c r="F298" s="932" t="str">
        <f>IFERROR(VLOOKUP($B298,'⑨2.目標と成果（販促）'!$B$6:$K$85,6,FALSE),"")</f>
        <v/>
      </c>
      <c r="G298" s="932" t="str">
        <f>IFERROR(VLOOKUP($B298,'⑨2.目標と成果（販促）'!$B$6:$K$85,7,FALSE),"")</f>
        <v/>
      </c>
      <c r="H298" s="933" t="str">
        <f t="shared" si="15"/>
        <v/>
      </c>
      <c r="I298" s="338" t="str">
        <f>IFERROR(VLOOKUP($B298,'⑨2.目標と成果（販促）'!$B$6:$K$85,8,FALSE),"")</f>
        <v/>
      </c>
      <c r="J298" s="338" t="str">
        <f>IFERROR(VLOOKUP($B298,'⑨2.目標と成果（販促）'!$B$6:$K$85,9,FALSE),"")</f>
        <v/>
      </c>
      <c r="K298" s="933" t="str">
        <f t="shared" si="16"/>
        <v/>
      </c>
      <c r="L298" s="338" t="str">
        <f>IFERROR(VLOOKUP($B298,'⑨2.目標と成果（販促）'!$B$6:$K$85,10,FALSE),"")</f>
        <v/>
      </c>
      <c r="M298" s="338" t="str">
        <f>IFERROR(VLOOKUP($B298,'⑨2.目標と成果（販促）'!$B$6:$K$85,11,FALSE),"")</f>
        <v/>
      </c>
      <c r="N298" s="933" t="str">
        <f t="shared" si="17"/>
        <v/>
      </c>
      <c r="O298" s="921"/>
      <c r="P298" s="922"/>
      <c r="W298" s="545"/>
    </row>
    <row r="299" spans="2:23" ht="45" hidden="1" customHeight="1">
      <c r="B299" s="1090" t="s">
        <v>698</v>
      </c>
      <c r="C299" s="1088" t="str">
        <f>IFERROR(VLOOKUP($B299,'⑨2.目標と成果（販促）'!$B$6:$K$85,2,FALSE),"")</f>
        <v/>
      </c>
      <c r="D299" s="928" t="str">
        <f>IFERROR(VLOOKUP($B299,'⑨2.目標と成果（販促）'!$B$6:$K$85,3,FALSE),"")</f>
        <v/>
      </c>
      <c r="E299" s="928" t="s">
        <v>698</v>
      </c>
      <c r="F299" s="932" t="str">
        <f>IFERROR(VLOOKUP($B299,'⑨2.目標と成果（販促）'!$B$6:$K$85,6,FALSE),"")</f>
        <v/>
      </c>
      <c r="G299" s="932" t="str">
        <f>IFERROR(VLOOKUP($B299,'⑨2.目標と成果（販促）'!$B$6:$K$85,7,FALSE),"")</f>
        <v/>
      </c>
      <c r="H299" s="933" t="str">
        <f t="shared" si="15"/>
        <v/>
      </c>
      <c r="I299" s="338" t="str">
        <f>IFERROR(VLOOKUP($B299,'⑨2.目標と成果（販促）'!$B$6:$K$85,8,FALSE),"")</f>
        <v/>
      </c>
      <c r="J299" s="338" t="str">
        <f>IFERROR(VLOOKUP($B299,'⑨2.目標と成果（販促）'!$B$6:$K$85,9,FALSE),"")</f>
        <v/>
      </c>
      <c r="K299" s="933" t="str">
        <f t="shared" si="16"/>
        <v/>
      </c>
      <c r="L299" s="338" t="str">
        <f>IFERROR(VLOOKUP($B299,'⑨2.目標と成果（販促）'!$B$6:$K$85,10,FALSE),"")</f>
        <v/>
      </c>
      <c r="M299" s="338" t="str">
        <f>IFERROR(VLOOKUP($B299,'⑨2.目標と成果（販促）'!$B$6:$K$85,11,FALSE),"")</f>
        <v/>
      </c>
      <c r="N299" s="933" t="str">
        <f t="shared" si="17"/>
        <v/>
      </c>
      <c r="O299" s="921"/>
      <c r="P299" s="922"/>
      <c r="W299" s="545"/>
    </row>
    <row r="300" spans="2:23" ht="45" hidden="1" customHeight="1">
      <c r="B300" s="1090" t="s">
        <v>698</v>
      </c>
      <c r="C300" s="1088" t="str">
        <f>IFERROR(VLOOKUP($B300,'⑨2.目標と成果（販促）'!$B$6:$K$85,2,FALSE),"")</f>
        <v/>
      </c>
      <c r="D300" s="928" t="str">
        <f>IFERROR(VLOOKUP($B300,'⑨2.目標と成果（販促）'!$B$6:$K$85,3,FALSE),"")</f>
        <v/>
      </c>
      <c r="E300" s="928" t="s">
        <v>698</v>
      </c>
      <c r="F300" s="932" t="str">
        <f>IFERROR(VLOOKUP($B300,'⑨2.目標と成果（販促）'!$B$6:$K$85,6,FALSE),"")</f>
        <v/>
      </c>
      <c r="G300" s="932" t="str">
        <f>IFERROR(VLOOKUP($B300,'⑨2.目標と成果（販促）'!$B$6:$K$85,7,FALSE),"")</f>
        <v/>
      </c>
      <c r="H300" s="933" t="str">
        <f t="shared" si="15"/>
        <v/>
      </c>
      <c r="I300" s="338" t="str">
        <f>IFERROR(VLOOKUP($B300,'⑨2.目標と成果（販促）'!$B$6:$K$85,8,FALSE),"")</f>
        <v/>
      </c>
      <c r="J300" s="338" t="str">
        <f>IFERROR(VLOOKUP($B300,'⑨2.目標と成果（販促）'!$B$6:$K$85,9,FALSE),"")</f>
        <v/>
      </c>
      <c r="K300" s="933" t="str">
        <f t="shared" si="16"/>
        <v/>
      </c>
      <c r="L300" s="338" t="str">
        <f>IFERROR(VLOOKUP($B300,'⑨2.目標と成果（販促）'!$B$6:$K$85,10,FALSE),"")</f>
        <v/>
      </c>
      <c r="M300" s="338" t="str">
        <f>IFERROR(VLOOKUP($B300,'⑨2.目標と成果（販促）'!$B$6:$K$85,11,FALSE),"")</f>
        <v/>
      </c>
      <c r="N300" s="933" t="str">
        <f t="shared" si="17"/>
        <v/>
      </c>
      <c r="O300" s="921"/>
      <c r="P300" s="922"/>
      <c r="W300" s="545"/>
    </row>
    <row r="301" spans="2:23" ht="45" hidden="1" customHeight="1">
      <c r="B301" s="1090" t="s">
        <v>698</v>
      </c>
      <c r="C301" s="1088" t="str">
        <f>IFERROR(VLOOKUP($B301,'⑨2.目標と成果（販促）'!$B$6:$K$85,2,FALSE),"")</f>
        <v/>
      </c>
      <c r="D301" s="928" t="str">
        <f>IFERROR(VLOOKUP($B301,'⑨2.目標と成果（販促）'!$B$6:$K$85,3,FALSE),"")</f>
        <v/>
      </c>
      <c r="E301" s="928" t="s">
        <v>698</v>
      </c>
      <c r="F301" s="932" t="str">
        <f>IFERROR(VLOOKUP($B301,'⑨2.目標と成果（販促）'!$B$6:$K$85,6,FALSE),"")</f>
        <v/>
      </c>
      <c r="G301" s="932" t="str">
        <f>IFERROR(VLOOKUP($B301,'⑨2.目標と成果（販促）'!$B$6:$K$85,7,FALSE),"")</f>
        <v/>
      </c>
      <c r="H301" s="933" t="str">
        <f t="shared" si="15"/>
        <v/>
      </c>
      <c r="I301" s="338" t="str">
        <f>IFERROR(VLOOKUP($B301,'⑨2.目標と成果（販促）'!$B$6:$K$85,8,FALSE),"")</f>
        <v/>
      </c>
      <c r="J301" s="338" t="str">
        <f>IFERROR(VLOOKUP($B301,'⑨2.目標と成果（販促）'!$B$6:$K$85,9,FALSE),"")</f>
        <v/>
      </c>
      <c r="K301" s="933" t="str">
        <f t="shared" si="16"/>
        <v/>
      </c>
      <c r="L301" s="338" t="str">
        <f>IFERROR(VLOOKUP($B301,'⑨2.目標と成果（販促）'!$B$6:$K$85,10,FALSE),"")</f>
        <v/>
      </c>
      <c r="M301" s="338" t="str">
        <f>IFERROR(VLOOKUP($B301,'⑨2.目標と成果（販促）'!$B$6:$K$85,11,FALSE),"")</f>
        <v/>
      </c>
      <c r="N301" s="933" t="str">
        <f t="shared" si="17"/>
        <v/>
      </c>
      <c r="O301" s="921"/>
      <c r="P301" s="922"/>
      <c r="W301" s="545"/>
    </row>
    <row r="302" spans="2:23" ht="45" hidden="1" customHeight="1">
      <c r="B302" s="1090" t="s">
        <v>698</v>
      </c>
      <c r="C302" s="1088" t="str">
        <f>IFERROR(VLOOKUP($B302,'⑨2.目標と成果（販促）'!$B$6:$K$85,2,FALSE),"")</f>
        <v/>
      </c>
      <c r="D302" s="928" t="str">
        <f>IFERROR(VLOOKUP($B302,'⑨2.目標と成果（販促）'!$B$6:$K$85,3,FALSE),"")</f>
        <v/>
      </c>
      <c r="E302" s="928" t="s">
        <v>698</v>
      </c>
      <c r="F302" s="932" t="str">
        <f>IFERROR(VLOOKUP($B302,'⑨2.目標と成果（販促）'!$B$6:$K$85,6,FALSE),"")</f>
        <v/>
      </c>
      <c r="G302" s="932" t="str">
        <f>IFERROR(VLOOKUP($B302,'⑨2.目標と成果（販促）'!$B$6:$K$85,7,FALSE),"")</f>
        <v/>
      </c>
      <c r="H302" s="933" t="str">
        <f t="shared" si="15"/>
        <v/>
      </c>
      <c r="I302" s="338" t="str">
        <f>IFERROR(VLOOKUP($B302,'⑨2.目標と成果（販促）'!$B$6:$K$85,8,FALSE),"")</f>
        <v/>
      </c>
      <c r="J302" s="338" t="str">
        <f>IFERROR(VLOOKUP($B302,'⑨2.目標と成果（販促）'!$B$6:$K$85,9,FALSE),"")</f>
        <v/>
      </c>
      <c r="K302" s="933" t="str">
        <f t="shared" si="16"/>
        <v/>
      </c>
      <c r="L302" s="338" t="str">
        <f>IFERROR(VLOOKUP($B302,'⑨2.目標と成果（販促）'!$B$6:$K$85,10,FALSE),"")</f>
        <v/>
      </c>
      <c r="M302" s="338" t="str">
        <f>IFERROR(VLOOKUP($B302,'⑨2.目標と成果（販促）'!$B$6:$K$85,11,FALSE),"")</f>
        <v/>
      </c>
      <c r="N302" s="933" t="str">
        <f t="shared" si="17"/>
        <v/>
      </c>
      <c r="O302" s="921"/>
      <c r="P302" s="922"/>
      <c r="W302" s="545"/>
    </row>
    <row r="303" spans="2:23" ht="45" hidden="1" customHeight="1">
      <c r="B303" s="1090" t="s">
        <v>698</v>
      </c>
      <c r="C303" s="1088" t="str">
        <f>IFERROR(VLOOKUP($B303,'⑨2.目標と成果（販促）'!$B$6:$K$85,2,FALSE),"")</f>
        <v/>
      </c>
      <c r="D303" s="928" t="str">
        <f>IFERROR(VLOOKUP($B303,'⑨2.目標と成果（販促）'!$B$6:$K$85,3,FALSE),"")</f>
        <v/>
      </c>
      <c r="E303" s="928" t="s">
        <v>698</v>
      </c>
      <c r="F303" s="932" t="str">
        <f>IFERROR(VLOOKUP($B303,'⑨2.目標と成果（販促）'!$B$6:$K$85,6,FALSE),"")</f>
        <v/>
      </c>
      <c r="G303" s="932" t="str">
        <f>IFERROR(VLOOKUP($B303,'⑨2.目標と成果（販促）'!$B$6:$K$85,7,FALSE),"")</f>
        <v/>
      </c>
      <c r="H303" s="933" t="str">
        <f t="shared" si="15"/>
        <v/>
      </c>
      <c r="I303" s="338" t="str">
        <f>IFERROR(VLOOKUP($B303,'⑨2.目標と成果（販促）'!$B$6:$K$85,8,FALSE),"")</f>
        <v/>
      </c>
      <c r="J303" s="338" t="str">
        <f>IFERROR(VLOOKUP($B303,'⑨2.目標と成果（販促）'!$B$6:$K$85,9,FALSE),"")</f>
        <v/>
      </c>
      <c r="K303" s="933" t="str">
        <f t="shared" si="16"/>
        <v/>
      </c>
      <c r="L303" s="338" t="str">
        <f>IFERROR(VLOOKUP($B303,'⑨2.目標と成果（販促）'!$B$6:$K$85,10,FALSE),"")</f>
        <v/>
      </c>
      <c r="M303" s="338" t="str">
        <f>IFERROR(VLOOKUP($B303,'⑨2.目標と成果（販促）'!$B$6:$K$85,11,FALSE),"")</f>
        <v/>
      </c>
      <c r="N303" s="933" t="str">
        <f t="shared" si="17"/>
        <v/>
      </c>
      <c r="O303" s="921"/>
      <c r="P303" s="922"/>
      <c r="W303" s="545"/>
    </row>
    <row r="304" spans="2:23" ht="45" hidden="1" customHeight="1">
      <c r="B304" s="1090" t="s">
        <v>698</v>
      </c>
      <c r="C304" s="1088" t="str">
        <f>IFERROR(VLOOKUP($B304,'⑨2.目標と成果（販促）'!$B$6:$K$85,2,FALSE),"")</f>
        <v/>
      </c>
      <c r="D304" s="928" t="str">
        <f>IFERROR(VLOOKUP($B304,'⑨2.目標と成果（販促）'!$B$6:$K$85,3,FALSE),"")</f>
        <v/>
      </c>
      <c r="E304" s="928" t="s">
        <v>698</v>
      </c>
      <c r="F304" s="932" t="str">
        <f>IFERROR(VLOOKUP($B304,'⑨2.目標と成果（販促）'!$B$6:$K$85,6,FALSE),"")</f>
        <v/>
      </c>
      <c r="G304" s="932" t="str">
        <f>IFERROR(VLOOKUP($B304,'⑨2.目標と成果（販促）'!$B$6:$K$85,7,FALSE),"")</f>
        <v/>
      </c>
      <c r="H304" s="933" t="str">
        <f t="shared" si="15"/>
        <v/>
      </c>
      <c r="I304" s="338" t="str">
        <f>IFERROR(VLOOKUP($B304,'⑨2.目標と成果（販促）'!$B$6:$K$85,8,FALSE),"")</f>
        <v/>
      </c>
      <c r="J304" s="338" t="str">
        <f>IFERROR(VLOOKUP($B304,'⑨2.目標と成果（販促）'!$B$6:$K$85,9,FALSE),"")</f>
        <v/>
      </c>
      <c r="K304" s="933" t="str">
        <f t="shared" si="16"/>
        <v/>
      </c>
      <c r="L304" s="338" t="str">
        <f>IFERROR(VLOOKUP($B304,'⑨2.目標と成果（販促）'!$B$6:$K$85,10,FALSE),"")</f>
        <v/>
      </c>
      <c r="M304" s="338" t="str">
        <f>IFERROR(VLOOKUP($B304,'⑨2.目標と成果（販促）'!$B$6:$K$85,11,FALSE),"")</f>
        <v/>
      </c>
      <c r="N304" s="933" t="str">
        <f t="shared" si="17"/>
        <v/>
      </c>
      <c r="O304" s="921"/>
      <c r="P304" s="922"/>
      <c r="W304" s="545"/>
    </row>
    <row r="305" spans="2:23" ht="45" hidden="1" customHeight="1" thickBot="1">
      <c r="B305" s="1087" t="s">
        <v>698</v>
      </c>
      <c r="C305" s="1089" t="str">
        <f>IFERROR(VLOOKUP($B305,'⑨2.目標と成果（販促）'!$B$6:$K$85,2,FALSE),"")</f>
        <v/>
      </c>
      <c r="D305" s="934" t="str">
        <f>IFERROR(VLOOKUP($B305,'⑨2.目標と成果（販促）'!$B$6:$K$85,3,FALSE),"")</f>
        <v/>
      </c>
      <c r="E305" s="934" t="s">
        <v>698</v>
      </c>
      <c r="F305" s="935" t="str">
        <f>IFERROR(VLOOKUP($B305,'⑨2.目標と成果（販促）'!$B$6:$K$85,6,FALSE),"")</f>
        <v/>
      </c>
      <c r="G305" s="935" t="str">
        <f>IFERROR(VLOOKUP($B305,'⑨2.目標と成果（販促）'!$B$6:$K$85,7,FALSE),"")</f>
        <v/>
      </c>
      <c r="H305" s="936" t="str">
        <f t="shared" si="15"/>
        <v/>
      </c>
      <c r="I305" s="937" t="str">
        <f>IFERROR(VLOOKUP($B305,'⑨2.目標と成果（販促）'!$B$6:$K$85,8,FALSE),"")</f>
        <v/>
      </c>
      <c r="J305" s="937" t="str">
        <f>IFERROR(VLOOKUP($B305,'⑨2.目標と成果（販促）'!$B$6:$K$85,9,FALSE),"")</f>
        <v/>
      </c>
      <c r="K305" s="936" t="str">
        <f t="shared" si="16"/>
        <v/>
      </c>
      <c r="L305" s="937" t="str">
        <f>IFERROR(VLOOKUP($B305,'⑨2.目標と成果（販促）'!$B$6:$K$85,10,FALSE),"")</f>
        <v/>
      </c>
      <c r="M305" s="937" t="str">
        <f>IFERROR(VLOOKUP($B305,'⑨2.目標と成果（販促）'!$B$6:$K$85,11,FALSE),"")</f>
        <v/>
      </c>
      <c r="N305" s="936" t="str">
        <f t="shared" si="17"/>
        <v/>
      </c>
      <c r="O305" s="923"/>
      <c r="P305" s="924"/>
      <c r="W305" s="545"/>
    </row>
    <row r="306" spans="2:23" ht="45" hidden="1" customHeight="1">
      <c r="B306" s="1090" t="s">
        <v>698</v>
      </c>
      <c r="C306" s="1088" t="str">
        <f>IFERROR(VLOOKUP($B306,'⑨2.目標と成果（販促）'!$B$6:$K$85,2,FALSE),"")</f>
        <v/>
      </c>
      <c r="D306" s="928" t="str">
        <f>IFERROR(VLOOKUP($B306,'⑨2.目標と成果（販促）'!$B$6:$K$85,3,FALSE),"")</f>
        <v/>
      </c>
      <c r="E306" s="928" t="s">
        <v>698</v>
      </c>
      <c r="F306" s="929" t="str">
        <f>IFERROR(VLOOKUP($B306,'⑨2.目標と成果（販促）'!$B$6:$K$85,6,FALSE),"")</f>
        <v/>
      </c>
      <c r="G306" s="929" t="str">
        <f>IFERROR(VLOOKUP($B306,'⑨2.目標と成果（販促）'!$B$6:$K$85,7,FALSE),"")</f>
        <v/>
      </c>
      <c r="H306" s="930" t="str">
        <f t="shared" si="15"/>
        <v/>
      </c>
      <c r="I306" s="931" t="str">
        <f>IFERROR(VLOOKUP($B306,'⑨2.目標と成果（販促）'!$B$6:$K$85,8,FALSE),"")</f>
        <v/>
      </c>
      <c r="J306" s="931" t="str">
        <f>IFERROR(VLOOKUP($B306,'⑨2.目標と成果（販促）'!$B$6:$K$85,9,FALSE),"")</f>
        <v/>
      </c>
      <c r="K306" s="930" t="str">
        <f t="shared" si="16"/>
        <v/>
      </c>
      <c r="L306" s="931" t="str">
        <f>IFERROR(VLOOKUP($B306,'⑨2.目標と成果（販促）'!$B$6:$K$85,10,FALSE),"")</f>
        <v/>
      </c>
      <c r="M306" s="931" t="str">
        <f>IFERROR(VLOOKUP($B306,'⑨2.目標と成果（販促）'!$B$6:$K$85,11,FALSE),"")</f>
        <v/>
      </c>
      <c r="N306" s="930" t="str">
        <f t="shared" si="17"/>
        <v/>
      </c>
      <c r="O306" s="921"/>
      <c r="P306" s="922"/>
      <c r="W306" s="545"/>
    </row>
    <row r="307" spans="2:23" ht="45" hidden="1" customHeight="1">
      <c r="B307" s="1090" t="s">
        <v>698</v>
      </c>
      <c r="C307" s="1088" t="str">
        <f>IFERROR(VLOOKUP($B307,'⑨2.目標と成果（販促）'!$B$6:$K$85,2,FALSE),"")</f>
        <v/>
      </c>
      <c r="D307" s="928" t="str">
        <f>IFERROR(VLOOKUP($B307,'⑨2.目標と成果（販促）'!$B$6:$K$85,3,FALSE),"")</f>
        <v/>
      </c>
      <c r="E307" s="928" t="s">
        <v>698</v>
      </c>
      <c r="F307" s="932" t="str">
        <f>IFERROR(VLOOKUP($B307,'⑨2.目標と成果（販促）'!$B$6:$K$85,6,FALSE),"")</f>
        <v/>
      </c>
      <c r="G307" s="932" t="str">
        <f>IFERROR(VLOOKUP($B307,'⑨2.目標と成果（販促）'!$B$6:$K$85,7,FALSE),"")</f>
        <v/>
      </c>
      <c r="H307" s="933" t="str">
        <f t="shared" si="15"/>
        <v/>
      </c>
      <c r="I307" s="338" t="str">
        <f>IFERROR(VLOOKUP($B307,'⑨2.目標と成果（販促）'!$B$6:$K$85,8,FALSE),"")</f>
        <v/>
      </c>
      <c r="J307" s="338" t="str">
        <f>IFERROR(VLOOKUP($B307,'⑨2.目標と成果（販促）'!$B$6:$K$85,9,FALSE),"")</f>
        <v/>
      </c>
      <c r="K307" s="933" t="str">
        <f t="shared" si="16"/>
        <v/>
      </c>
      <c r="L307" s="338" t="str">
        <f>IFERROR(VLOOKUP($B307,'⑨2.目標と成果（販促）'!$B$6:$K$85,10,FALSE),"")</f>
        <v/>
      </c>
      <c r="M307" s="338" t="str">
        <f>IFERROR(VLOOKUP($B307,'⑨2.目標と成果（販促）'!$B$6:$K$85,11,FALSE),"")</f>
        <v/>
      </c>
      <c r="N307" s="933" t="str">
        <f t="shared" si="17"/>
        <v/>
      </c>
      <c r="O307" s="921"/>
      <c r="P307" s="922"/>
      <c r="W307" s="545"/>
    </row>
    <row r="308" spans="2:23" ht="45" hidden="1" customHeight="1">
      <c r="B308" s="1090" t="s">
        <v>698</v>
      </c>
      <c r="C308" s="1088" t="str">
        <f>IFERROR(VLOOKUP($B308,'⑨2.目標と成果（販促）'!$B$6:$K$85,2,FALSE),"")</f>
        <v/>
      </c>
      <c r="D308" s="928" t="str">
        <f>IFERROR(VLOOKUP($B308,'⑨2.目標と成果（販促）'!$B$6:$K$85,3,FALSE),"")</f>
        <v/>
      </c>
      <c r="E308" s="928" t="s">
        <v>698</v>
      </c>
      <c r="F308" s="932" t="str">
        <f>IFERROR(VLOOKUP($B308,'⑨2.目標と成果（販促）'!$B$6:$K$85,6,FALSE),"")</f>
        <v/>
      </c>
      <c r="G308" s="932" t="str">
        <f>IFERROR(VLOOKUP($B308,'⑨2.目標と成果（販促）'!$B$6:$K$85,7,FALSE),"")</f>
        <v/>
      </c>
      <c r="H308" s="933" t="str">
        <f t="shared" si="15"/>
        <v/>
      </c>
      <c r="I308" s="338" t="str">
        <f>IFERROR(VLOOKUP($B308,'⑨2.目標と成果（販促）'!$B$6:$K$85,8,FALSE),"")</f>
        <v/>
      </c>
      <c r="J308" s="338" t="str">
        <f>IFERROR(VLOOKUP($B308,'⑨2.目標と成果（販促）'!$B$6:$K$85,9,FALSE),"")</f>
        <v/>
      </c>
      <c r="K308" s="933" t="str">
        <f t="shared" si="16"/>
        <v/>
      </c>
      <c r="L308" s="338" t="str">
        <f>IFERROR(VLOOKUP($B308,'⑨2.目標と成果（販促）'!$B$6:$K$85,10,FALSE),"")</f>
        <v/>
      </c>
      <c r="M308" s="338" t="str">
        <f>IFERROR(VLOOKUP($B308,'⑨2.目標と成果（販促）'!$B$6:$K$85,11,FALSE),"")</f>
        <v/>
      </c>
      <c r="N308" s="933" t="str">
        <f t="shared" si="17"/>
        <v/>
      </c>
      <c r="O308" s="921"/>
      <c r="P308" s="922"/>
      <c r="W308" s="545"/>
    </row>
    <row r="309" spans="2:23" ht="45" hidden="1" customHeight="1">
      <c r="B309" s="1090" t="s">
        <v>698</v>
      </c>
      <c r="C309" s="1088" t="str">
        <f>IFERROR(VLOOKUP($B309,'⑨2.目標と成果（販促）'!$B$6:$K$85,2,FALSE),"")</f>
        <v/>
      </c>
      <c r="D309" s="928" t="str">
        <f>IFERROR(VLOOKUP($B309,'⑨2.目標と成果（販促）'!$B$6:$K$85,3,FALSE),"")</f>
        <v/>
      </c>
      <c r="E309" s="928" t="s">
        <v>698</v>
      </c>
      <c r="F309" s="932" t="str">
        <f>IFERROR(VLOOKUP($B309,'⑨2.目標と成果（販促）'!$B$6:$K$85,6,FALSE),"")</f>
        <v/>
      </c>
      <c r="G309" s="932" t="str">
        <f>IFERROR(VLOOKUP($B309,'⑨2.目標と成果（販促）'!$B$6:$K$85,7,FALSE),"")</f>
        <v/>
      </c>
      <c r="H309" s="933" t="str">
        <f t="shared" si="15"/>
        <v/>
      </c>
      <c r="I309" s="338" t="str">
        <f>IFERROR(VLOOKUP($B309,'⑨2.目標と成果（販促）'!$B$6:$K$85,8,FALSE),"")</f>
        <v/>
      </c>
      <c r="J309" s="338" t="str">
        <f>IFERROR(VLOOKUP($B309,'⑨2.目標と成果（販促）'!$B$6:$K$85,9,FALSE),"")</f>
        <v/>
      </c>
      <c r="K309" s="933" t="str">
        <f t="shared" si="16"/>
        <v/>
      </c>
      <c r="L309" s="338" t="str">
        <f>IFERROR(VLOOKUP($B309,'⑨2.目標と成果（販促）'!$B$6:$K$85,10,FALSE),"")</f>
        <v/>
      </c>
      <c r="M309" s="338" t="str">
        <f>IFERROR(VLOOKUP($B309,'⑨2.目標と成果（販促）'!$B$6:$K$85,11,FALSE),"")</f>
        <v/>
      </c>
      <c r="N309" s="933" t="str">
        <f t="shared" si="17"/>
        <v/>
      </c>
      <c r="O309" s="921"/>
      <c r="P309" s="922"/>
      <c r="W309" s="545"/>
    </row>
    <row r="310" spans="2:23" ht="45" hidden="1" customHeight="1">
      <c r="B310" s="1090" t="s">
        <v>698</v>
      </c>
      <c r="C310" s="1088" t="str">
        <f>IFERROR(VLOOKUP($B310,'⑨2.目標と成果（販促）'!$B$6:$K$85,2,FALSE),"")</f>
        <v/>
      </c>
      <c r="D310" s="928" t="str">
        <f>IFERROR(VLOOKUP($B310,'⑨2.目標と成果（販促）'!$B$6:$K$85,3,FALSE),"")</f>
        <v/>
      </c>
      <c r="E310" s="928" t="s">
        <v>698</v>
      </c>
      <c r="F310" s="932" t="str">
        <f>IFERROR(VLOOKUP($B310,'⑨2.目標と成果（販促）'!$B$6:$K$85,6,FALSE),"")</f>
        <v/>
      </c>
      <c r="G310" s="932" t="str">
        <f>IFERROR(VLOOKUP($B310,'⑨2.目標と成果（販促）'!$B$6:$K$85,7,FALSE),"")</f>
        <v/>
      </c>
      <c r="H310" s="933" t="str">
        <f t="shared" si="15"/>
        <v/>
      </c>
      <c r="I310" s="338" t="str">
        <f>IFERROR(VLOOKUP($B310,'⑨2.目標と成果（販促）'!$B$6:$K$85,8,FALSE),"")</f>
        <v/>
      </c>
      <c r="J310" s="338" t="str">
        <f>IFERROR(VLOOKUP($B310,'⑨2.目標と成果（販促）'!$B$6:$K$85,9,FALSE),"")</f>
        <v/>
      </c>
      <c r="K310" s="933" t="str">
        <f t="shared" si="16"/>
        <v/>
      </c>
      <c r="L310" s="338" t="str">
        <f>IFERROR(VLOOKUP($B310,'⑨2.目標と成果（販促）'!$B$6:$K$85,10,FALSE),"")</f>
        <v/>
      </c>
      <c r="M310" s="338" t="str">
        <f>IFERROR(VLOOKUP($B310,'⑨2.目標と成果（販促）'!$B$6:$K$85,11,FALSE),"")</f>
        <v/>
      </c>
      <c r="N310" s="933" t="str">
        <f t="shared" si="17"/>
        <v/>
      </c>
      <c r="O310" s="921"/>
      <c r="P310" s="922"/>
      <c r="W310" s="545"/>
    </row>
    <row r="311" spans="2:23" ht="45" hidden="1" customHeight="1">
      <c r="B311" s="1090" t="s">
        <v>698</v>
      </c>
      <c r="C311" s="1088" t="str">
        <f>IFERROR(VLOOKUP($B311,'⑨2.目標と成果（販促）'!$B$6:$K$85,2,FALSE),"")</f>
        <v/>
      </c>
      <c r="D311" s="928" t="str">
        <f>IFERROR(VLOOKUP($B311,'⑨2.目標と成果（販促）'!$B$6:$K$85,3,FALSE),"")</f>
        <v/>
      </c>
      <c r="E311" s="928" t="s">
        <v>698</v>
      </c>
      <c r="F311" s="932" t="str">
        <f>IFERROR(VLOOKUP($B311,'⑨2.目標と成果（販促）'!$B$6:$K$85,6,FALSE),"")</f>
        <v/>
      </c>
      <c r="G311" s="932" t="str">
        <f>IFERROR(VLOOKUP($B311,'⑨2.目標と成果（販促）'!$B$6:$K$85,7,FALSE),"")</f>
        <v/>
      </c>
      <c r="H311" s="933" t="str">
        <f t="shared" si="15"/>
        <v/>
      </c>
      <c r="I311" s="338" t="str">
        <f>IFERROR(VLOOKUP($B311,'⑨2.目標と成果（販促）'!$B$6:$K$85,8,FALSE),"")</f>
        <v/>
      </c>
      <c r="J311" s="338" t="str">
        <f>IFERROR(VLOOKUP($B311,'⑨2.目標と成果（販促）'!$B$6:$K$85,9,FALSE),"")</f>
        <v/>
      </c>
      <c r="K311" s="933" t="str">
        <f t="shared" si="16"/>
        <v/>
      </c>
      <c r="L311" s="338" t="str">
        <f>IFERROR(VLOOKUP($B311,'⑨2.目標と成果（販促）'!$B$6:$K$85,10,FALSE),"")</f>
        <v/>
      </c>
      <c r="M311" s="338" t="str">
        <f>IFERROR(VLOOKUP($B311,'⑨2.目標と成果（販促）'!$B$6:$K$85,11,FALSE),"")</f>
        <v/>
      </c>
      <c r="N311" s="933" t="str">
        <f t="shared" si="17"/>
        <v/>
      </c>
      <c r="O311" s="921"/>
      <c r="P311" s="922"/>
      <c r="W311" s="545"/>
    </row>
    <row r="312" spans="2:23" ht="45" hidden="1" customHeight="1">
      <c r="B312" s="1090" t="s">
        <v>698</v>
      </c>
      <c r="C312" s="1088" t="str">
        <f>IFERROR(VLOOKUP($B312,'⑨2.目標と成果（販促）'!$B$6:$K$85,2,FALSE),"")</f>
        <v/>
      </c>
      <c r="D312" s="928" t="str">
        <f>IFERROR(VLOOKUP($B312,'⑨2.目標と成果（販促）'!$B$6:$K$85,3,FALSE),"")</f>
        <v/>
      </c>
      <c r="E312" s="928" t="s">
        <v>698</v>
      </c>
      <c r="F312" s="932" t="str">
        <f>IFERROR(VLOOKUP($B312,'⑨2.目標と成果（販促）'!$B$6:$K$85,6,FALSE),"")</f>
        <v/>
      </c>
      <c r="G312" s="932" t="str">
        <f>IFERROR(VLOOKUP($B312,'⑨2.目標と成果（販促）'!$B$6:$K$85,7,FALSE),"")</f>
        <v/>
      </c>
      <c r="H312" s="933" t="str">
        <f t="shared" si="15"/>
        <v/>
      </c>
      <c r="I312" s="338" t="str">
        <f>IFERROR(VLOOKUP($B312,'⑨2.目標と成果（販促）'!$B$6:$K$85,8,FALSE),"")</f>
        <v/>
      </c>
      <c r="J312" s="338" t="str">
        <f>IFERROR(VLOOKUP($B312,'⑨2.目標と成果（販促）'!$B$6:$K$85,9,FALSE),"")</f>
        <v/>
      </c>
      <c r="K312" s="933" t="str">
        <f t="shared" si="16"/>
        <v/>
      </c>
      <c r="L312" s="338" t="str">
        <f>IFERROR(VLOOKUP($B312,'⑨2.目標と成果（販促）'!$B$6:$K$85,10,FALSE),"")</f>
        <v/>
      </c>
      <c r="M312" s="338" t="str">
        <f>IFERROR(VLOOKUP($B312,'⑨2.目標と成果（販促）'!$B$6:$K$85,11,FALSE),"")</f>
        <v/>
      </c>
      <c r="N312" s="933" t="str">
        <f t="shared" si="17"/>
        <v/>
      </c>
      <c r="O312" s="921"/>
      <c r="P312" s="922"/>
      <c r="W312" s="545"/>
    </row>
    <row r="313" spans="2:23" ht="45" hidden="1" customHeight="1">
      <c r="B313" s="1090" t="s">
        <v>698</v>
      </c>
      <c r="C313" s="1088" t="str">
        <f>IFERROR(VLOOKUP($B313,'⑨2.目標と成果（販促）'!$B$6:$K$85,2,FALSE),"")</f>
        <v/>
      </c>
      <c r="D313" s="928" t="str">
        <f>IFERROR(VLOOKUP($B313,'⑨2.目標と成果（販促）'!$B$6:$K$85,3,FALSE),"")</f>
        <v/>
      </c>
      <c r="E313" s="928" t="s">
        <v>698</v>
      </c>
      <c r="F313" s="932" t="str">
        <f>IFERROR(VLOOKUP($B313,'⑨2.目標と成果（販促）'!$B$6:$K$85,6,FALSE),"")</f>
        <v/>
      </c>
      <c r="G313" s="932" t="str">
        <f>IFERROR(VLOOKUP($B313,'⑨2.目標と成果（販促）'!$B$6:$K$85,7,FALSE),"")</f>
        <v/>
      </c>
      <c r="H313" s="933" t="str">
        <f t="shared" si="15"/>
        <v/>
      </c>
      <c r="I313" s="338" t="str">
        <f>IFERROR(VLOOKUP($B313,'⑨2.目標と成果（販促）'!$B$6:$K$85,8,FALSE),"")</f>
        <v/>
      </c>
      <c r="J313" s="338" t="str">
        <f>IFERROR(VLOOKUP($B313,'⑨2.目標と成果（販促）'!$B$6:$K$85,9,FALSE),"")</f>
        <v/>
      </c>
      <c r="K313" s="933" t="str">
        <f t="shared" si="16"/>
        <v/>
      </c>
      <c r="L313" s="338" t="str">
        <f>IFERROR(VLOOKUP($B313,'⑨2.目標と成果（販促）'!$B$6:$K$85,10,FALSE),"")</f>
        <v/>
      </c>
      <c r="M313" s="338" t="str">
        <f>IFERROR(VLOOKUP($B313,'⑨2.目標と成果（販促）'!$B$6:$K$85,11,FALSE),"")</f>
        <v/>
      </c>
      <c r="N313" s="933" t="str">
        <f t="shared" si="17"/>
        <v/>
      </c>
      <c r="O313" s="921"/>
      <c r="P313" s="922"/>
      <c r="W313" s="545"/>
    </row>
    <row r="314" spans="2:23" ht="45" hidden="1" customHeight="1">
      <c r="B314" s="1090" t="s">
        <v>698</v>
      </c>
      <c r="C314" s="1088" t="str">
        <f>IFERROR(VLOOKUP($B314,'⑨2.目標と成果（販促）'!$B$6:$K$85,2,FALSE),"")</f>
        <v/>
      </c>
      <c r="D314" s="928" t="str">
        <f>IFERROR(VLOOKUP($B314,'⑨2.目標と成果（販促）'!$B$6:$K$85,3,FALSE),"")</f>
        <v/>
      </c>
      <c r="E314" s="928" t="s">
        <v>698</v>
      </c>
      <c r="F314" s="932" t="str">
        <f>IFERROR(VLOOKUP($B314,'⑨2.目標と成果（販促）'!$B$6:$K$85,6,FALSE),"")</f>
        <v/>
      </c>
      <c r="G314" s="932" t="str">
        <f>IFERROR(VLOOKUP($B314,'⑨2.目標と成果（販促）'!$B$6:$K$85,7,FALSE),"")</f>
        <v/>
      </c>
      <c r="H314" s="933" t="str">
        <f t="shared" si="15"/>
        <v/>
      </c>
      <c r="I314" s="338" t="str">
        <f>IFERROR(VLOOKUP($B314,'⑨2.目標と成果（販促）'!$B$6:$K$85,8,FALSE),"")</f>
        <v/>
      </c>
      <c r="J314" s="338" t="str">
        <f>IFERROR(VLOOKUP($B314,'⑨2.目標と成果（販促）'!$B$6:$K$85,9,FALSE),"")</f>
        <v/>
      </c>
      <c r="K314" s="933" t="str">
        <f t="shared" si="16"/>
        <v/>
      </c>
      <c r="L314" s="338" t="str">
        <f>IFERROR(VLOOKUP($B314,'⑨2.目標と成果（販促）'!$B$6:$K$85,10,FALSE),"")</f>
        <v/>
      </c>
      <c r="M314" s="338" t="str">
        <f>IFERROR(VLOOKUP($B314,'⑨2.目標と成果（販促）'!$B$6:$K$85,11,FALSE),"")</f>
        <v/>
      </c>
      <c r="N314" s="933" t="str">
        <f t="shared" si="17"/>
        <v/>
      </c>
      <c r="O314" s="921"/>
      <c r="P314" s="922"/>
      <c r="W314" s="545"/>
    </row>
    <row r="315" spans="2:23" ht="45" hidden="1" customHeight="1" thickBot="1">
      <c r="B315" s="1087" t="s">
        <v>698</v>
      </c>
      <c r="C315" s="1089" t="str">
        <f>IFERROR(VLOOKUP($B315,'⑨2.目標と成果（販促）'!$B$6:$K$85,2,FALSE),"")</f>
        <v/>
      </c>
      <c r="D315" s="934" t="str">
        <f>IFERROR(VLOOKUP($B315,'⑨2.目標と成果（販促）'!$B$6:$K$85,3,FALSE),"")</f>
        <v/>
      </c>
      <c r="E315" s="934" t="s">
        <v>698</v>
      </c>
      <c r="F315" s="935" t="str">
        <f>IFERROR(VLOOKUP($B315,'⑨2.目標と成果（販促）'!$B$6:$K$85,6,FALSE),"")</f>
        <v/>
      </c>
      <c r="G315" s="935" t="str">
        <f>IFERROR(VLOOKUP($B315,'⑨2.目標と成果（販促）'!$B$6:$K$85,7,FALSE),"")</f>
        <v/>
      </c>
      <c r="H315" s="936" t="str">
        <f t="shared" si="15"/>
        <v/>
      </c>
      <c r="I315" s="937" t="str">
        <f>IFERROR(VLOOKUP($B315,'⑨2.目標と成果（販促）'!$B$6:$K$85,8,FALSE),"")</f>
        <v/>
      </c>
      <c r="J315" s="937" t="str">
        <f>IFERROR(VLOOKUP($B315,'⑨2.目標と成果（販促）'!$B$6:$K$85,9,FALSE),"")</f>
        <v/>
      </c>
      <c r="K315" s="936" t="str">
        <f t="shared" si="16"/>
        <v/>
      </c>
      <c r="L315" s="937" t="str">
        <f>IFERROR(VLOOKUP($B315,'⑨2.目標と成果（販促）'!$B$6:$K$85,10,FALSE),"")</f>
        <v/>
      </c>
      <c r="M315" s="937" t="str">
        <f>IFERROR(VLOOKUP($B315,'⑨2.目標と成果（販促）'!$B$6:$K$85,11,FALSE),"")</f>
        <v/>
      </c>
      <c r="N315" s="936" t="str">
        <f t="shared" si="17"/>
        <v/>
      </c>
      <c r="O315" s="923"/>
      <c r="P315" s="924"/>
      <c r="W315" s="545"/>
    </row>
    <row r="316" spans="2:23" ht="45" hidden="1" customHeight="1">
      <c r="B316" s="1090" t="s">
        <v>698</v>
      </c>
      <c r="C316" s="1091" t="str">
        <f>IFERROR(VLOOKUP($B316,'⑨2.目標と成果（販促）'!$B$6:$K$85,2,FALSE),"")</f>
        <v/>
      </c>
      <c r="D316" s="938" t="str">
        <f>IFERROR(VLOOKUP($B316,'⑨2.目標と成果（販促）'!$B$6:$K$85,3,FALSE),"")</f>
        <v/>
      </c>
      <c r="E316" s="938" t="s">
        <v>698</v>
      </c>
      <c r="F316" s="929" t="str">
        <f>IFERROR(VLOOKUP($B316,'⑨2.目標と成果（販促）'!$B$6:$K$85,6,FALSE),"")</f>
        <v/>
      </c>
      <c r="G316" s="929" t="str">
        <f>IFERROR(VLOOKUP($B316,'⑨2.目標と成果（販促）'!$B$6:$K$85,7,FALSE),"")</f>
        <v/>
      </c>
      <c r="H316" s="930" t="str">
        <f t="shared" si="15"/>
        <v/>
      </c>
      <c r="I316" s="931" t="str">
        <f>IFERROR(VLOOKUP($B316,'⑨2.目標と成果（販促）'!$B$6:$K$85,8,FALSE),"")</f>
        <v/>
      </c>
      <c r="J316" s="931" t="str">
        <f>IFERROR(VLOOKUP($B316,'⑨2.目標と成果（販促）'!$B$6:$K$85,9,FALSE),"")</f>
        <v/>
      </c>
      <c r="K316" s="930" t="str">
        <f t="shared" si="16"/>
        <v/>
      </c>
      <c r="L316" s="931" t="str">
        <f>IFERROR(VLOOKUP($B316,'⑨2.目標と成果（販促）'!$B$6:$K$85,10,FALSE),"")</f>
        <v/>
      </c>
      <c r="M316" s="931" t="str">
        <f>IFERROR(VLOOKUP($B316,'⑨2.目標と成果（販促）'!$B$6:$K$85,11,FALSE),"")</f>
        <v/>
      </c>
      <c r="N316" s="930" t="str">
        <f t="shared" si="17"/>
        <v/>
      </c>
      <c r="O316" s="921"/>
      <c r="P316" s="922"/>
      <c r="W316" s="545"/>
    </row>
    <row r="317" spans="2:23" ht="45" hidden="1" customHeight="1">
      <c r="B317" s="1090" t="s">
        <v>698</v>
      </c>
      <c r="C317" s="1088" t="str">
        <f>IFERROR(VLOOKUP($B317,'⑨2.目標と成果（販促）'!$B$6:$K$85,2,FALSE),"")</f>
        <v/>
      </c>
      <c r="D317" s="928" t="str">
        <f>IFERROR(VLOOKUP($B317,'⑨2.目標と成果（販促）'!$B$6:$K$85,3,FALSE),"")</f>
        <v/>
      </c>
      <c r="E317" s="928" t="s">
        <v>698</v>
      </c>
      <c r="F317" s="932" t="str">
        <f>IFERROR(VLOOKUP($B317,'⑨2.目標と成果（販促）'!$B$6:$K$85,6,FALSE),"")</f>
        <v/>
      </c>
      <c r="G317" s="932" t="str">
        <f>IFERROR(VLOOKUP($B317,'⑨2.目標と成果（販促）'!$B$6:$K$85,7,FALSE),"")</f>
        <v/>
      </c>
      <c r="H317" s="933" t="str">
        <f t="shared" si="15"/>
        <v/>
      </c>
      <c r="I317" s="338" t="str">
        <f>IFERROR(VLOOKUP($B317,'⑨2.目標と成果（販促）'!$B$6:$K$85,8,FALSE),"")</f>
        <v/>
      </c>
      <c r="J317" s="338" t="str">
        <f>IFERROR(VLOOKUP($B317,'⑨2.目標と成果（販促）'!$B$6:$K$85,9,FALSE),"")</f>
        <v/>
      </c>
      <c r="K317" s="933" t="str">
        <f t="shared" si="16"/>
        <v/>
      </c>
      <c r="L317" s="338" t="str">
        <f>IFERROR(VLOOKUP($B317,'⑨2.目標と成果（販促）'!$B$6:$K$85,10,FALSE),"")</f>
        <v/>
      </c>
      <c r="M317" s="338" t="str">
        <f>IFERROR(VLOOKUP($B317,'⑨2.目標と成果（販促）'!$B$6:$K$85,11,FALSE),"")</f>
        <v/>
      </c>
      <c r="N317" s="933" t="str">
        <f t="shared" si="17"/>
        <v/>
      </c>
      <c r="O317" s="921"/>
      <c r="P317" s="922"/>
      <c r="W317" s="545"/>
    </row>
    <row r="318" spans="2:23" ht="45" hidden="1" customHeight="1">
      <c r="B318" s="1090" t="s">
        <v>698</v>
      </c>
      <c r="C318" s="1088" t="str">
        <f>IFERROR(VLOOKUP($B318,'⑨2.目標と成果（販促）'!$B$6:$K$85,2,FALSE),"")</f>
        <v/>
      </c>
      <c r="D318" s="928" t="str">
        <f>IFERROR(VLOOKUP($B318,'⑨2.目標と成果（販促）'!$B$6:$K$85,3,FALSE),"")</f>
        <v/>
      </c>
      <c r="E318" s="928" t="s">
        <v>698</v>
      </c>
      <c r="F318" s="932" t="str">
        <f>IFERROR(VLOOKUP($B318,'⑨2.目標と成果（販促）'!$B$6:$K$85,6,FALSE),"")</f>
        <v/>
      </c>
      <c r="G318" s="932" t="str">
        <f>IFERROR(VLOOKUP($B318,'⑨2.目標と成果（販促）'!$B$6:$K$85,7,FALSE),"")</f>
        <v/>
      </c>
      <c r="H318" s="933" t="str">
        <f t="shared" si="15"/>
        <v/>
      </c>
      <c r="I318" s="338" t="str">
        <f>IFERROR(VLOOKUP($B318,'⑨2.目標と成果（販促）'!$B$6:$K$85,8,FALSE),"")</f>
        <v/>
      </c>
      <c r="J318" s="338" t="str">
        <f>IFERROR(VLOOKUP($B318,'⑨2.目標と成果（販促）'!$B$6:$K$85,9,FALSE),"")</f>
        <v/>
      </c>
      <c r="K318" s="933" t="str">
        <f t="shared" si="16"/>
        <v/>
      </c>
      <c r="L318" s="338" t="str">
        <f>IFERROR(VLOOKUP($B318,'⑨2.目標と成果（販促）'!$B$6:$K$85,10,FALSE),"")</f>
        <v/>
      </c>
      <c r="M318" s="338" t="str">
        <f>IFERROR(VLOOKUP($B318,'⑨2.目標と成果（販促）'!$B$6:$K$85,11,FALSE),"")</f>
        <v/>
      </c>
      <c r="N318" s="933" t="str">
        <f t="shared" si="17"/>
        <v/>
      </c>
      <c r="O318" s="921"/>
      <c r="P318" s="922"/>
      <c r="W318" s="545"/>
    </row>
    <row r="319" spans="2:23" ht="45" hidden="1" customHeight="1">
      <c r="B319" s="1090" t="s">
        <v>698</v>
      </c>
      <c r="C319" s="1088" t="str">
        <f>IFERROR(VLOOKUP($B319,'⑨2.目標と成果（販促）'!$B$6:$K$85,2,FALSE),"")</f>
        <v/>
      </c>
      <c r="D319" s="928" t="str">
        <f>IFERROR(VLOOKUP($B319,'⑨2.目標と成果（販促）'!$B$6:$K$85,3,FALSE),"")</f>
        <v/>
      </c>
      <c r="E319" s="928" t="s">
        <v>698</v>
      </c>
      <c r="F319" s="932" t="str">
        <f>IFERROR(VLOOKUP($B319,'⑨2.目標と成果（販促）'!$B$6:$K$85,6,FALSE),"")</f>
        <v/>
      </c>
      <c r="G319" s="932" t="str">
        <f>IFERROR(VLOOKUP($B319,'⑨2.目標と成果（販促）'!$B$6:$K$85,7,FALSE),"")</f>
        <v/>
      </c>
      <c r="H319" s="933" t="str">
        <f t="shared" si="15"/>
        <v/>
      </c>
      <c r="I319" s="338" t="str">
        <f>IFERROR(VLOOKUP($B319,'⑨2.目標と成果（販促）'!$B$6:$K$85,8,FALSE),"")</f>
        <v/>
      </c>
      <c r="J319" s="338" t="str">
        <f>IFERROR(VLOOKUP($B319,'⑨2.目標と成果（販促）'!$B$6:$K$85,9,FALSE),"")</f>
        <v/>
      </c>
      <c r="K319" s="933" t="str">
        <f t="shared" si="16"/>
        <v/>
      </c>
      <c r="L319" s="338" t="str">
        <f>IFERROR(VLOOKUP($B319,'⑨2.目標と成果（販促）'!$B$6:$K$85,10,FALSE),"")</f>
        <v/>
      </c>
      <c r="M319" s="338" t="str">
        <f>IFERROR(VLOOKUP($B319,'⑨2.目標と成果（販促）'!$B$6:$K$85,11,FALSE),"")</f>
        <v/>
      </c>
      <c r="N319" s="933" t="str">
        <f t="shared" si="17"/>
        <v/>
      </c>
      <c r="O319" s="921"/>
      <c r="P319" s="922"/>
      <c r="W319" s="545"/>
    </row>
    <row r="320" spans="2:23" ht="45" hidden="1" customHeight="1">
      <c r="B320" s="1090" t="s">
        <v>698</v>
      </c>
      <c r="C320" s="1088" t="str">
        <f>IFERROR(VLOOKUP($B320,'⑨2.目標と成果（販促）'!$B$6:$K$85,2,FALSE),"")</f>
        <v/>
      </c>
      <c r="D320" s="928" t="str">
        <f>IFERROR(VLOOKUP($B320,'⑨2.目標と成果（販促）'!$B$6:$K$85,3,FALSE),"")</f>
        <v/>
      </c>
      <c r="E320" s="928" t="s">
        <v>698</v>
      </c>
      <c r="F320" s="932" t="str">
        <f>IFERROR(VLOOKUP($B320,'⑨2.目標と成果（販促）'!$B$6:$K$85,6,FALSE),"")</f>
        <v/>
      </c>
      <c r="G320" s="932" t="str">
        <f>IFERROR(VLOOKUP($B320,'⑨2.目標と成果（販促）'!$B$6:$K$85,7,FALSE),"")</f>
        <v/>
      </c>
      <c r="H320" s="933" t="str">
        <f t="shared" si="15"/>
        <v/>
      </c>
      <c r="I320" s="338" t="str">
        <f>IFERROR(VLOOKUP($B320,'⑨2.目標と成果（販促）'!$B$6:$K$85,8,FALSE),"")</f>
        <v/>
      </c>
      <c r="J320" s="338" t="str">
        <f>IFERROR(VLOOKUP($B320,'⑨2.目標と成果（販促）'!$B$6:$K$85,9,FALSE),"")</f>
        <v/>
      </c>
      <c r="K320" s="933" t="str">
        <f t="shared" si="16"/>
        <v/>
      </c>
      <c r="L320" s="338" t="str">
        <f>IFERROR(VLOOKUP($B320,'⑨2.目標と成果（販促）'!$B$6:$K$85,10,FALSE),"")</f>
        <v/>
      </c>
      <c r="M320" s="338" t="str">
        <f>IFERROR(VLOOKUP($B320,'⑨2.目標と成果（販促）'!$B$6:$K$85,11,FALSE),"")</f>
        <v/>
      </c>
      <c r="N320" s="933" t="str">
        <f t="shared" si="17"/>
        <v/>
      </c>
      <c r="O320" s="921"/>
      <c r="P320" s="922"/>
      <c r="W320" s="545"/>
    </row>
    <row r="321" spans="2:25" ht="45" hidden="1" customHeight="1">
      <c r="B321" s="1090" t="s">
        <v>698</v>
      </c>
      <c r="C321" s="1088" t="str">
        <f>IFERROR(VLOOKUP($B321,'⑨2.目標と成果（販促）'!$B$6:$K$85,2,FALSE),"")</f>
        <v/>
      </c>
      <c r="D321" s="928" t="str">
        <f>IFERROR(VLOOKUP($B321,'⑨2.目標と成果（販促）'!$B$6:$K$85,3,FALSE),"")</f>
        <v/>
      </c>
      <c r="E321" s="928" t="s">
        <v>698</v>
      </c>
      <c r="F321" s="932" t="str">
        <f>IFERROR(VLOOKUP($B321,'⑨2.目標と成果（販促）'!$B$6:$K$85,6,FALSE),"")</f>
        <v/>
      </c>
      <c r="G321" s="932" t="str">
        <f>IFERROR(VLOOKUP($B321,'⑨2.目標と成果（販促）'!$B$6:$K$85,7,FALSE),"")</f>
        <v/>
      </c>
      <c r="H321" s="933" t="str">
        <f t="shared" si="15"/>
        <v/>
      </c>
      <c r="I321" s="338" t="str">
        <f>IFERROR(VLOOKUP($B321,'⑨2.目標と成果（販促）'!$B$6:$K$85,8,FALSE),"")</f>
        <v/>
      </c>
      <c r="J321" s="338" t="str">
        <f>IFERROR(VLOOKUP($B321,'⑨2.目標と成果（販促）'!$B$6:$K$85,9,FALSE),"")</f>
        <v/>
      </c>
      <c r="K321" s="933" t="str">
        <f t="shared" si="16"/>
        <v/>
      </c>
      <c r="L321" s="338" t="str">
        <f>IFERROR(VLOOKUP($B321,'⑨2.目標と成果（販促）'!$B$6:$K$85,10,FALSE),"")</f>
        <v/>
      </c>
      <c r="M321" s="338" t="str">
        <f>IFERROR(VLOOKUP($B321,'⑨2.目標と成果（販促）'!$B$6:$K$85,11,FALSE),"")</f>
        <v/>
      </c>
      <c r="N321" s="933" t="str">
        <f t="shared" si="17"/>
        <v/>
      </c>
      <c r="O321" s="921"/>
      <c r="P321" s="922"/>
      <c r="W321" s="545"/>
    </row>
    <row r="322" spans="2:25" ht="45" hidden="1" customHeight="1">
      <c r="B322" s="1090" t="s">
        <v>698</v>
      </c>
      <c r="C322" s="1088" t="str">
        <f>IFERROR(VLOOKUP($B322,'⑨2.目標と成果（販促）'!$B$6:$K$85,2,FALSE),"")</f>
        <v/>
      </c>
      <c r="D322" s="928" t="str">
        <f>IFERROR(VLOOKUP($B322,'⑨2.目標と成果（販促）'!$B$6:$K$85,3,FALSE),"")</f>
        <v/>
      </c>
      <c r="E322" s="928" t="s">
        <v>698</v>
      </c>
      <c r="F322" s="932" t="str">
        <f>IFERROR(VLOOKUP($B322,'⑨2.目標と成果（販促）'!$B$6:$K$85,6,FALSE),"")</f>
        <v/>
      </c>
      <c r="G322" s="932" t="str">
        <f>IFERROR(VLOOKUP($B322,'⑨2.目標と成果（販促）'!$B$6:$K$85,7,FALSE),"")</f>
        <v/>
      </c>
      <c r="H322" s="933" t="str">
        <f t="shared" si="15"/>
        <v/>
      </c>
      <c r="I322" s="338" t="str">
        <f>IFERROR(VLOOKUP($B322,'⑨2.目標と成果（販促）'!$B$6:$K$85,8,FALSE),"")</f>
        <v/>
      </c>
      <c r="J322" s="338" t="str">
        <f>IFERROR(VLOOKUP($B322,'⑨2.目標と成果（販促）'!$B$6:$K$85,9,FALSE),"")</f>
        <v/>
      </c>
      <c r="K322" s="933" t="str">
        <f t="shared" si="16"/>
        <v/>
      </c>
      <c r="L322" s="338" t="str">
        <f>IFERROR(VLOOKUP($B322,'⑨2.目標と成果（販促）'!$B$6:$K$85,10,FALSE),"")</f>
        <v/>
      </c>
      <c r="M322" s="338" t="str">
        <f>IFERROR(VLOOKUP($B322,'⑨2.目標と成果（販促）'!$B$6:$K$85,11,FALSE),"")</f>
        <v/>
      </c>
      <c r="N322" s="933" t="str">
        <f t="shared" si="17"/>
        <v/>
      </c>
      <c r="O322" s="921"/>
      <c r="P322" s="922"/>
      <c r="W322" s="545"/>
    </row>
    <row r="323" spans="2:25" ht="45" hidden="1" customHeight="1">
      <c r="B323" s="1090" t="s">
        <v>698</v>
      </c>
      <c r="C323" s="1088" t="str">
        <f>IFERROR(VLOOKUP($B323,'⑨2.目標と成果（販促）'!$B$6:$K$85,2,FALSE),"")</f>
        <v/>
      </c>
      <c r="D323" s="928" t="str">
        <f>IFERROR(VLOOKUP($B323,'⑨2.目標と成果（販促）'!$B$6:$K$85,3,FALSE),"")</f>
        <v/>
      </c>
      <c r="E323" s="928" t="s">
        <v>698</v>
      </c>
      <c r="F323" s="932" t="str">
        <f>IFERROR(VLOOKUP($B323,'⑨2.目標と成果（販促）'!$B$6:$K$85,6,FALSE),"")</f>
        <v/>
      </c>
      <c r="G323" s="932" t="str">
        <f>IFERROR(VLOOKUP($B323,'⑨2.目標と成果（販促）'!$B$6:$K$85,7,FALSE),"")</f>
        <v/>
      </c>
      <c r="H323" s="933" t="str">
        <f t="shared" si="15"/>
        <v/>
      </c>
      <c r="I323" s="338" t="str">
        <f>IFERROR(VLOOKUP($B323,'⑨2.目標と成果（販促）'!$B$6:$K$85,8,FALSE),"")</f>
        <v/>
      </c>
      <c r="J323" s="338" t="str">
        <f>IFERROR(VLOOKUP($B323,'⑨2.目標と成果（販促）'!$B$6:$K$85,9,FALSE),"")</f>
        <v/>
      </c>
      <c r="K323" s="933" t="str">
        <f t="shared" si="16"/>
        <v/>
      </c>
      <c r="L323" s="338" t="str">
        <f>IFERROR(VLOOKUP($B323,'⑨2.目標と成果（販促）'!$B$6:$K$85,10,FALSE),"")</f>
        <v/>
      </c>
      <c r="M323" s="338" t="str">
        <f>IFERROR(VLOOKUP($B323,'⑨2.目標と成果（販促）'!$B$6:$K$85,11,FALSE),"")</f>
        <v/>
      </c>
      <c r="N323" s="933" t="str">
        <f t="shared" si="17"/>
        <v/>
      </c>
      <c r="O323" s="921"/>
      <c r="P323" s="922"/>
      <c r="W323" s="545"/>
    </row>
    <row r="324" spans="2:25" ht="45" hidden="1" customHeight="1">
      <c r="B324" s="1090" t="s">
        <v>698</v>
      </c>
      <c r="C324" s="1088" t="str">
        <f>IFERROR(VLOOKUP($B324,'⑨2.目標と成果（販促）'!$B$6:$K$85,2,FALSE),"")</f>
        <v/>
      </c>
      <c r="D324" s="928" t="str">
        <f>IFERROR(VLOOKUP($B324,'⑨2.目標と成果（販促）'!$B$6:$K$85,3,FALSE),"")</f>
        <v/>
      </c>
      <c r="E324" s="928" t="s">
        <v>698</v>
      </c>
      <c r="F324" s="932" t="str">
        <f>IFERROR(VLOOKUP($B324,'⑨2.目標と成果（販促）'!$B$6:$K$85,6,FALSE),"")</f>
        <v/>
      </c>
      <c r="G324" s="932" t="str">
        <f>IFERROR(VLOOKUP($B324,'⑨2.目標と成果（販促）'!$B$6:$K$85,7,FALSE),"")</f>
        <v/>
      </c>
      <c r="H324" s="933" t="str">
        <f t="shared" si="15"/>
        <v/>
      </c>
      <c r="I324" s="338" t="str">
        <f>IFERROR(VLOOKUP($B324,'⑨2.目標と成果（販促）'!$B$6:$K$85,8,FALSE),"")</f>
        <v/>
      </c>
      <c r="J324" s="338" t="str">
        <f>IFERROR(VLOOKUP($B324,'⑨2.目標と成果（販促）'!$B$6:$K$85,9,FALSE),"")</f>
        <v/>
      </c>
      <c r="K324" s="933" t="str">
        <f t="shared" si="16"/>
        <v/>
      </c>
      <c r="L324" s="338" t="str">
        <f>IFERROR(VLOOKUP($B324,'⑨2.目標と成果（販促）'!$B$6:$K$85,10,FALSE),"")</f>
        <v/>
      </c>
      <c r="M324" s="338" t="str">
        <f>IFERROR(VLOOKUP($B324,'⑨2.目標と成果（販促）'!$B$6:$K$85,11,FALSE),"")</f>
        <v/>
      </c>
      <c r="N324" s="933" t="str">
        <f t="shared" si="17"/>
        <v/>
      </c>
      <c r="O324" s="921"/>
      <c r="P324" s="922"/>
      <c r="W324" s="545"/>
    </row>
    <row r="325" spans="2:25" ht="45" hidden="1" customHeight="1" thickBot="1">
      <c r="B325" s="1087" t="s">
        <v>698</v>
      </c>
      <c r="C325" s="1089" t="str">
        <f>IFERROR(VLOOKUP($B325,'⑨2.目標と成果（販促）'!$B$6:$K$85,2,FALSE),"")</f>
        <v/>
      </c>
      <c r="D325" s="934" t="str">
        <f>IFERROR(VLOOKUP($B325,'⑨2.目標と成果（販促）'!$B$6:$K$85,3,FALSE),"")</f>
        <v/>
      </c>
      <c r="E325" s="934" t="s">
        <v>698</v>
      </c>
      <c r="F325" s="935" t="str">
        <f>IFERROR(VLOOKUP($B325,'⑨2.目標と成果（販促）'!$B$6:$K$85,6,FALSE),"")</f>
        <v/>
      </c>
      <c r="G325" s="935" t="str">
        <f>IFERROR(VLOOKUP($B325,'⑨2.目標と成果（販促）'!$B$6:$K$85,7,FALSE),"")</f>
        <v/>
      </c>
      <c r="H325" s="936" t="str">
        <f t="shared" si="15"/>
        <v/>
      </c>
      <c r="I325" s="937" t="str">
        <f>IFERROR(VLOOKUP($B325,'⑨2.目標と成果（販促）'!$B$6:$K$85,8,FALSE),"")</f>
        <v/>
      </c>
      <c r="J325" s="937" t="str">
        <f>IFERROR(VLOOKUP($B325,'⑨2.目標と成果（販促）'!$B$6:$K$85,9,FALSE),"")</f>
        <v/>
      </c>
      <c r="K325" s="936" t="str">
        <f t="shared" si="16"/>
        <v/>
      </c>
      <c r="L325" s="937" t="str">
        <f>IFERROR(VLOOKUP($B325,'⑨2.目標と成果（販促）'!$B$6:$K$85,10,FALSE),"")</f>
        <v/>
      </c>
      <c r="M325" s="937" t="str">
        <f>IFERROR(VLOOKUP($B325,'⑨2.目標と成果（販促）'!$B$6:$K$85,11,FALSE),"")</f>
        <v/>
      </c>
      <c r="N325" s="936" t="str">
        <f t="shared" si="17"/>
        <v/>
      </c>
      <c r="O325" s="923"/>
      <c r="P325" s="924"/>
      <c r="W325" s="545"/>
    </row>
    <row r="326" spans="2:25" ht="45" hidden="1" customHeight="1">
      <c r="B326" s="1090" t="s">
        <v>698</v>
      </c>
      <c r="C326" s="1088" t="str">
        <f>IFERROR(VLOOKUP($B326,'⑨2.目標と成果（販促）'!$B$6:$K$85,2,FALSE),"")</f>
        <v/>
      </c>
      <c r="D326" s="928" t="str">
        <f>IFERROR(VLOOKUP($B326,'⑨2.目標と成果（販促）'!$B$6:$K$85,3,FALSE),"")</f>
        <v/>
      </c>
      <c r="E326" s="928" t="s">
        <v>698</v>
      </c>
      <c r="F326" s="929" t="str">
        <f>IFERROR(VLOOKUP($B326,'⑨2.目標と成果（販促）'!$B$6:$K$85,6,FALSE),"")</f>
        <v/>
      </c>
      <c r="G326" s="929" t="str">
        <f>IFERROR(VLOOKUP($B326,'⑨2.目標と成果（販促）'!$B$6:$K$85,7,FALSE),"")</f>
        <v/>
      </c>
      <c r="H326" s="930" t="str">
        <f t="shared" si="15"/>
        <v/>
      </c>
      <c r="I326" s="931" t="str">
        <f>IFERROR(VLOOKUP($B326,'⑨2.目標と成果（販促）'!$B$6:$K$85,8,FALSE),"")</f>
        <v/>
      </c>
      <c r="J326" s="931" t="str">
        <f>IFERROR(VLOOKUP($B326,'⑨2.目標と成果（販促）'!$B$6:$K$85,9,FALSE),"")</f>
        <v/>
      </c>
      <c r="K326" s="930" t="str">
        <f t="shared" si="16"/>
        <v/>
      </c>
      <c r="L326" s="931" t="str">
        <f>IFERROR(VLOOKUP($B326,'⑨2.目標と成果（販促）'!$B$6:$K$85,10,FALSE),"")</f>
        <v/>
      </c>
      <c r="M326" s="931" t="str">
        <f>IFERROR(VLOOKUP($B326,'⑨2.目標と成果（販促）'!$B$6:$K$85,11,FALSE),"")</f>
        <v/>
      </c>
      <c r="N326" s="930" t="str">
        <f t="shared" si="17"/>
        <v/>
      </c>
      <c r="O326" s="921"/>
      <c r="P326" s="922"/>
      <c r="W326" s="545"/>
    </row>
    <row r="327" spans="2:25" ht="45" hidden="1" customHeight="1">
      <c r="B327" s="1090" t="s">
        <v>698</v>
      </c>
      <c r="C327" s="1088" t="str">
        <f>IFERROR(VLOOKUP($B327,'⑨2.目標と成果（販促）'!$B$6:$K$85,2,FALSE),"")</f>
        <v/>
      </c>
      <c r="D327" s="928" t="str">
        <f>IFERROR(VLOOKUP($B327,'⑨2.目標と成果（販促）'!$B$6:$K$85,3,FALSE),"")</f>
        <v/>
      </c>
      <c r="E327" s="928" t="s">
        <v>698</v>
      </c>
      <c r="F327" s="932" t="str">
        <f>IFERROR(VLOOKUP($B327,'⑨2.目標と成果（販促）'!$B$6:$K$85,6,FALSE),"")</f>
        <v/>
      </c>
      <c r="G327" s="932" t="str">
        <f>IFERROR(VLOOKUP($B327,'⑨2.目標と成果（販促）'!$B$6:$K$85,7,FALSE),"")</f>
        <v/>
      </c>
      <c r="H327" s="933" t="str">
        <f t="shared" ref="H327:H390" si="18">IF(G327="","",G327/F327)</f>
        <v/>
      </c>
      <c r="I327" s="338" t="str">
        <f>IFERROR(VLOOKUP($B327,'⑨2.目標と成果（販促）'!$B$6:$K$85,8,FALSE),"")</f>
        <v/>
      </c>
      <c r="J327" s="338" t="str">
        <f>IFERROR(VLOOKUP($B327,'⑨2.目標と成果（販促）'!$B$6:$K$85,9,FALSE),"")</f>
        <v/>
      </c>
      <c r="K327" s="933" t="str">
        <f t="shared" ref="K327:K390" si="19">IF(J327="","",J327/I327)</f>
        <v/>
      </c>
      <c r="L327" s="338" t="str">
        <f>IFERROR(VLOOKUP($B327,'⑨2.目標と成果（販促）'!$B$6:$K$85,10,FALSE),"")</f>
        <v/>
      </c>
      <c r="M327" s="338" t="str">
        <f>IFERROR(VLOOKUP($B327,'⑨2.目標と成果（販促）'!$B$6:$K$85,11,FALSE),"")</f>
        <v/>
      </c>
      <c r="N327" s="933" t="str">
        <f t="shared" ref="N327:N390" si="20">IF(M327="","",M327/L327)</f>
        <v/>
      </c>
      <c r="O327" s="921"/>
      <c r="P327" s="922"/>
      <c r="W327" s="545"/>
    </row>
    <row r="328" spans="2:25" ht="45" hidden="1" customHeight="1">
      <c r="B328" s="1090" t="s">
        <v>698</v>
      </c>
      <c r="C328" s="1088" t="str">
        <f>IFERROR(VLOOKUP($B328,'⑨2.目標と成果（販促）'!$B$6:$K$85,2,FALSE),"")</f>
        <v/>
      </c>
      <c r="D328" s="928" t="str">
        <f>IFERROR(VLOOKUP($B328,'⑨2.目標と成果（販促）'!$B$6:$K$85,3,FALSE),"")</f>
        <v/>
      </c>
      <c r="E328" s="928" t="s">
        <v>698</v>
      </c>
      <c r="F328" s="932" t="str">
        <f>IFERROR(VLOOKUP($B328,'⑨2.目標と成果（販促）'!$B$6:$K$85,6,FALSE),"")</f>
        <v/>
      </c>
      <c r="G328" s="932" t="str">
        <f>IFERROR(VLOOKUP($B328,'⑨2.目標と成果（販促）'!$B$6:$K$85,7,FALSE),"")</f>
        <v/>
      </c>
      <c r="H328" s="933" t="str">
        <f t="shared" si="18"/>
        <v/>
      </c>
      <c r="I328" s="338" t="str">
        <f>IFERROR(VLOOKUP($B328,'⑨2.目標と成果（販促）'!$B$6:$K$85,8,FALSE),"")</f>
        <v/>
      </c>
      <c r="J328" s="338" t="str">
        <f>IFERROR(VLOOKUP($B328,'⑨2.目標と成果（販促）'!$B$6:$K$85,9,FALSE),"")</f>
        <v/>
      </c>
      <c r="K328" s="933" t="str">
        <f t="shared" si="19"/>
        <v/>
      </c>
      <c r="L328" s="338" t="str">
        <f>IFERROR(VLOOKUP($B328,'⑨2.目標と成果（販促）'!$B$6:$K$85,10,FALSE),"")</f>
        <v/>
      </c>
      <c r="M328" s="338" t="str">
        <f>IFERROR(VLOOKUP($B328,'⑨2.目標と成果（販促）'!$B$6:$K$85,11,FALSE),"")</f>
        <v/>
      </c>
      <c r="N328" s="933" t="str">
        <f t="shared" si="20"/>
        <v/>
      </c>
      <c r="O328" s="921"/>
      <c r="P328" s="922"/>
      <c r="W328" s="545"/>
    </row>
    <row r="329" spans="2:25" ht="45" hidden="1" customHeight="1">
      <c r="B329" s="1090" t="s">
        <v>698</v>
      </c>
      <c r="C329" s="1088" t="str">
        <f>IFERROR(VLOOKUP($B329,'⑨2.目標と成果（販促）'!$B$6:$K$85,2,FALSE),"")</f>
        <v/>
      </c>
      <c r="D329" s="928" t="str">
        <f>IFERROR(VLOOKUP($B329,'⑨2.目標と成果（販促）'!$B$6:$K$85,3,FALSE),"")</f>
        <v/>
      </c>
      <c r="E329" s="928" t="s">
        <v>698</v>
      </c>
      <c r="F329" s="932" t="str">
        <f>IFERROR(VLOOKUP($B329,'⑨2.目標と成果（販促）'!$B$6:$K$85,6,FALSE),"")</f>
        <v/>
      </c>
      <c r="G329" s="932" t="str">
        <f>IFERROR(VLOOKUP($B329,'⑨2.目標と成果（販促）'!$B$6:$K$85,7,FALSE),"")</f>
        <v/>
      </c>
      <c r="H329" s="933" t="str">
        <f t="shared" si="18"/>
        <v/>
      </c>
      <c r="I329" s="338" t="str">
        <f>IFERROR(VLOOKUP($B329,'⑨2.目標と成果（販促）'!$B$6:$K$85,8,FALSE),"")</f>
        <v/>
      </c>
      <c r="J329" s="338" t="str">
        <f>IFERROR(VLOOKUP($B329,'⑨2.目標と成果（販促）'!$B$6:$K$85,9,FALSE),"")</f>
        <v/>
      </c>
      <c r="K329" s="933" t="str">
        <f t="shared" si="19"/>
        <v/>
      </c>
      <c r="L329" s="338" t="str">
        <f>IFERROR(VLOOKUP($B329,'⑨2.目標と成果（販促）'!$B$6:$K$85,10,FALSE),"")</f>
        <v/>
      </c>
      <c r="M329" s="338" t="str">
        <f>IFERROR(VLOOKUP($B329,'⑨2.目標と成果（販促）'!$B$6:$K$85,11,FALSE),"")</f>
        <v/>
      </c>
      <c r="N329" s="933" t="str">
        <f t="shared" si="20"/>
        <v/>
      </c>
      <c r="O329" s="921"/>
      <c r="P329" s="922"/>
      <c r="W329" s="545"/>
      <c r="Y329" s="322"/>
    </row>
    <row r="330" spans="2:25" ht="45" hidden="1" customHeight="1">
      <c r="B330" s="1090" t="s">
        <v>698</v>
      </c>
      <c r="C330" s="1088" t="str">
        <f>IFERROR(VLOOKUP($B330,'⑨2.目標と成果（販促）'!$B$6:$K$85,2,FALSE),"")</f>
        <v/>
      </c>
      <c r="D330" s="928" t="str">
        <f>IFERROR(VLOOKUP($B330,'⑨2.目標と成果（販促）'!$B$6:$K$85,3,FALSE),"")</f>
        <v/>
      </c>
      <c r="E330" s="928" t="s">
        <v>698</v>
      </c>
      <c r="F330" s="932" t="str">
        <f>IFERROR(VLOOKUP($B330,'⑨2.目標と成果（販促）'!$B$6:$K$85,6,FALSE),"")</f>
        <v/>
      </c>
      <c r="G330" s="932" t="str">
        <f>IFERROR(VLOOKUP($B330,'⑨2.目標と成果（販促）'!$B$6:$K$85,7,FALSE),"")</f>
        <v/>
      </c>
      <c r="H330" s="933" t="str">
        <f t="shared" si="18"/>
        <v/>
      </c>
      <c r="I330" s="338" t="str">
        <f>IFERROR(VLOOKUP($B330,'⑨2.目標と成果（販促）'!$B$6:$K$85,8,FALSE),"")</f>
        <v/>
      </c>
      <c r="J330" s="338" t="str">
        <f>IFERROR(VLOOKUP($B330,'⑨2.目標と成果（販促）'!$B$6:$K$85,9,FALSE),"")</f>
        <v/>
      </c>
      <c r="K330" s="933" t="str">
        <f t="shared" si="19"/>
        <v/>
      </c>
      <c r="L330" s="338" t="str">
        <f>IFERROR(VLOOKUP($B330,'⑨2.目標と成果（販促）'!$B$6:$K$85,10,FALSE),"")</f>
        <v/>
      </c>
      <c r="M330" s="338" t="str">
        <f>IFERROR(VLOOKUP($B330,'⑨2.目標と成果（販促）'!$B$6:$K$85,11,FALSE),"")</f>
        <v/>
      </c>
      <c r="N330" s="933" t="str">
        <f t="shared" si="20"/>
        <v/>
      </c>
      <c r="O330" s="921"/>
      <c r="P330" s="922"/>
      <c r="W330" s="545"/>
    </row>
    <row r="331" spans="2:25" ht="45" hidden="1" customHeight="1">
      <c r="B331" s="1090" t="s">
        <v>698</v>
      </c>
      <c r="C331" s="1088" t="str">
        <f>IFERROR(VLOOKUP($B331,'⑨2.目標と成果（販促）'!$B$6:$K$85,2,FALSE),"")</f>
        <v/>
      </c>
      <c r="D331" s="928" t="str">
        <f>IFERROR(VLOOKUP($B331,'⑨2.目標と成果（販促）'!$B$6:$K$85,3,FALSE),"")</f>
        <v/>
      </c>
      <c r="E331" s="928" t="s">
        <v>698</v>
      </c>
      <c r="F331" s="932" t="str">
        <f>IFERROR(VLOOKUP($B331,'⑨2.目標と成果（販促）'!$B$6:$K$85,6,FALSE),"")</f>
        <v/>
      </c>
      <c r="G331" s="932" t="str">
        <f>IFERROR(VLOOKUP($B331,'⑨2.目標と成果（販促）'!$B$6:$K$85,7,FALSE),"")</f>
        <v/>
      </c>
      <c r="H331" s="933" t="str">
        <f t="shared" si="18"/>
        <v/>
      </c>
      <c r="I331" s="338" t="str">
        <f>IFERROR(VLOOKUP($B331,'⑨2.目標と成果（販促）'!$B$6:$K$85,8,FALSE),"")</f>
        <v/>
      </c>
      <c r="J331" s="338" t="str">
        <f>IFERROR(VLOOKUP($B331,'⑨2.目標と成果（販促）'!$B$6:$K$85,9,FALSE),"")</f>
        <v/>
      </c>
      <c r="K331" s="933" t="str">
        <f t="shared" si="19"/>
        <v/>
      </c>
      <c r="L331" s="338" t="str">
        <f>IFERROR(VLOOKUP($B331,'⑨2.目標と成果（販促）'!$B$6:$K$85,10,FALSE),"")</f>
        <v/>
      </c>
      <c r="M331" s="338" t="str">
        <f>IFERROR(VLOOKUP($B331,'⑨2.目標と成果（販促）'!$B$6:$K$85,11,FALSE),"")</f>
        <v/>
      </c>
      <c r="N331" s="933" t="str">
        <f t="shared" si="20"/>
        <v/>
      </c>
      <c r="O331" s="921"/>
      <c r="P331" s="922"/>
      <c r="W331" s="545"/>
    </row>
    <row r="332" spans="2:25" ht="45" hidden="1" customHeight="1">
      <c r="B332" s="1090" t="s">
        <v>698</v>
      </c>
      <c r="C332" s="1088" t="str">
        <f>IFERROR(VLOOKUP($B332,'⑨2.目標と成果（販促）'!$B$6:$K$85,2,FALSE),"")</f>
        <v/>
      </c>
      <c r="D332" s="928" t="str">
        <f>IFERROR(VLOOKUP($B332,'⑨2.目標と成果（販促）'!$B$6:$K$85,3,FALSE),"")</f>
        <v/>
      </c>
      <c r="E332" s="928" t="s">
        <v>698</v>
      </c>
      <c r="F332" s="932" t="str">
        <f>IFERROR(VLOOKUP($B332,'⑨2.目標と成果（販促）'!$B$6:$K$85,6,FALSE),"")</f>
        <v/>
      </c>
      <c r="G332" s="932" t="str">
        <f>IFERROR(VLOOKUP($B332,'⑨2.目標と成果（販促）'!$B$6:$K$85,7,FALSE),"")</f>
        <v/>
      </c>
      <c r="H332" s="933" t="str">
        <f t="shared" si="18"/>
        <v/>
      </c>
      <c r="I332" s="338" t="str">
        <f>IFERROR(VLOOKUP($B332,'⑨2.目標と成果（販促）'!$B$6:$K$85,8,FALSE),"")</f>
        <v/>
      </c>
      <c r="J332" s="338" t="str">
        <f>IFERROR(VLOOKUP($B332,'⑨2.目標と成果（販促）'!$B$6:$K$85,9,FALSE),"")</f>
        <v/>
      </c>
      <c r="K332" s="933" t="str">
        <f t="shared" si="19"/>
        <v/>
      </c>
      <c r="L332" s="338" t="str">
        <f>IFERROR(VLOOKUP($B332,'⑨2.目標と成果（販促）'!$B$6:$K$85,10,FALSE),"")</f>
        <v/>
      </c>
      <c r="M332" s="338" t="str">
        <f>IFERROR(VLOOKUP($B332,'⑨2.目標と成果（販促）'!$B$6:$K$85,11,FALSE),"")</f>
        <v/>
      </c>
      <c r="N332" s="933" t="str">
        <f t="shared" si="20"/>
        <v/>
      </c>
      <c r="O332" s="921"/>
      <c r="P332" s="922"/>
      <c r="W332" s="545"/>
    </row>
    <row r="333" spans="2:25" ht="45" hidden="1" customHeight="1">
      <c r="B333" s="1090" t="s">
        <v>698</v>
      </c>
      <c r="C333" s="1088" t="str">
        <f>IFERROR(VLOOKUP($B333,'⑨2.目標と成果（販促）'!$B$6:$K$85,2,FALSE),"")</f>
        <v/>
      </c>
      <c r="D333" s="928" t="str">
        <f>IFERROR(VLOOKUP($B333,'⑨2.目標と成果（販促）'!$B$6:$K$85,3,FALSE),"")</f>
        <v/>
      </c>
      <c r="E333" s="928" t="s">
        <v>698</v>
      </c>
      <c r="F333" s="932" t="str">
        <f>IFERROR(VLOOKUP($B333,'⑨2.目標と成果（販促）'!$B$6:$K$85,6,FALSE),"")</f>
        <v/>
      </c>
      <c r="G333" s="932" t="str">
        <f>IFERROR(VLOOKUP($B333,'⑨2.目標と成果（販促）'!$B$6:$K$85,7,FALSE),"")</f>
        <v/>
      </c>
      <c r="H333" s="933" t="str">
        <f t="shared" si="18"/>
        <v/>
      </c>
      <c r="I333" s="338" t="str">
        <f>IFERROR(VLOOKUP($B333,'⑨2.目標と成果（販促）'!$B$6:$K$85,8,FALSE),"")</f>
        <v/>
      </c>
      <c r="J333" s="338" t="str">
        <f>IFERROR(VLOOKUP($B333,'⑨2.目標と成果（販促）'!$B$6:$K$85,9,FALSE),"")</f>
        <v/>
      </c>
      <c r="K333" s="933" t="str">
        <f t="shared" si="19"/>
        <v/>
      </c>
      <c r="L333" s="338" t="str">
        <f>IFERROR(VLOOKUP($B333,'⑨2.目標と成果（販促）'!$B$6:$K$85,10,FALSE),"")</f>
        <v/>
      </c>
      <c r="M333" s="338" t="str">
        <f>IFERROR(VLOOKUP($B333,'⑨2.目標と成果（販促）'!$B$6:$K$85,11,FALSE),"")</f>
        <v/>
      </c>
      <c r="N333" s="933" t="str">
        <f t="shared" si="20"/>
        <v/>
      </c>
      <c r="O333" s="921"/>
      <c r="P333" s="922"/>
      <c r="W333" s="545"/>
    </row>
    <row r="334" spans="2:25" ht="45" hidden="1" customHeight="1">
      <c r="B334" s="1090" t="s">
        <v>698</v>
      </c>
      <c r="C334" s="1088" t="str">
        <f>IFERROR(VLOOKUP($B334,'⑨2.目標と成果（販促）'!$B$6:$K$85,2,FALSE),"")</f>
        <v/>
      </c>
      <c r="D334" s="928" t="str">
        <f>IFERROR(VLOOKUP($B334,'⑨2.目標と成果（販促）'!$B$6:$K$85,3,FALSE),"")</f>
        <v/>
      </c>
      <c r="E334" s="928" t="s">
        <v>698</v>
      </c>
      <c r="F334" s="932" t="str">
        <f>IFERROR(VLOOKUP($B334,'⑨2.目標と成果（販促）'!$B$6:$K$85,6,FALSE),"")</f>
        <v/>
      </c>
      <c r="G334" s="932" t="str">
        <f>IFERROR(VLOOKUP($B334,'⑨2.目標と成果（販促）'!$B$6:$K$85,7,FALSE),"")</f>
        <v/>
      </c>
      <c r="H334" s="933" t="str">
        <f t="shared" si="18"/>
        <v/>
      </c>
      <c r="I334" s="338" t="str">
        <f>IFERROR(VLOOKUP($B334,'⑨2.目標と成果（販促）'!$B$6:$K$85,8,FALSE),"")</f>
        <v/>
      </c>
      <c r="J334" s="338" t="str">
        <f>IFERROR(VLOOKUP($B334,'⑨2.目標と成果（販促）'!$B$6:$K$85,9,FALSE),"")</f>
        <v/>
      </c>
      <c r="K334" s="933" t="str">
        <f t="shared" si="19"/>
        <v/>
      </c>
      <c r="L334" s="338" t="str">
        <f>IFERROR(VLOOKUP($B334,'⑨2.目標と成果（販促）'!$B$6:$K$85,10,FALSE),"")</f>
        <v/>
      </c>
      <c r="M334" s="338" t="str">
        <f>IFERROR(VLOOKUP($B334,'⑨2.目標と成果（販促）'!$B$6:$K$85,11,FALSE),"")</f>
        <v/>
      </c>
      <c r="N334" s="933" t="str">
        <f t="shared" si="20"/>
        <v/>
      </c>
      <c r="O334" s="921"/>
      <c r="P334" s="922"/>
      <c r="W334" s="545"/>
    </row>
    <row r="335" spans="2:25" ht="45" hidden="1" customHeight="1" thickBot="1">
      <c r="B335" s="1087" t="s">
        <v>698</v>
      </c>
      <c r="C335" s="1089" t="str">
        <f>IFERROR(VLOOKUP($B335,'⑨2.目標と成果（販促）'!$B$6:$K$85,2,FALSE),"")</f>
        <v/>
      </c>
      <c r="D335" s="934" t="str">
        <f>IFERROR(VLOOKUP($B335,'⑨2.目標と成果（販促）'!$B$6:$K$85,3,FALSE),"")</f>
        <v/>
      </c>
      <c r="E335" s="934" t="s">
        <v>698</v>
      </c>
      <c r="F335" s="935" t="str">
        <f>IFERROR(VLOOKUP($B335,'⑨2.目標と成果（販促）'!$B$6:$K$85,6,FALSE),"")</f>
        <v/>
      </c>
      <c r="G335" s="935" t="str">
        <f>IFERROR(VLOOKUP($B335,'⑨2.目標と成果（販促）'!$B$6:$K$85,7,FALSE),"")</f>
        <v/>
      </c>
      <c r="H335" s="936" t="str">
        <f t="shared" si="18"/>
        <v/>
      </c>
      <c r="I335" s="937" t="str">
        <f>IFERROR(VLOOKUP($B335,'⑨2.目標と成果（販促）'!$B$6:$K$85,8,FALSE),"")</f>
        <v/>
      </c>
      <c r="J335" s="937" t="str">
        <f>IFERROR(VLOOKUP($B335,'⑨2.目標と成果（販促）'!$B$6:$K$85,9,FALSE),"")</f>
        <v/>
      </c>
      <c r="K335" s="936" t="str">
        <f t="shared" si="19"/>
        <v/>
      </c>
      <c r="L335" s="937" t="str">
        <f>IFERROR(VLOOKUP($B335,'⑨2.目標と成果（販促）'!$B$6:$K$85,10,FALSE),"")</f>
        <v/>
      </c>
      <c r="M335" s="937" t="str">
        <f>IFERROR(VLOOKUP($B335,'⑨2.目標と成果（販促）'!$B$6:$K$85,11,FALSE),"")</f>
        <v/>
      </c>
      <c r="N335" s="936" t="str">
        <f t="shared" si="20"/>
        <v/>
      </c>
      <c r="O335" s="923"/>
      <c r="P335" s="924"/>
      <c r="W335" s="545"/>
      <c r="Y335" s="322"/>
    </row>
    <row r="336" spans="2:25" ht="45" hidden="1" customHeight="1">
      <c r="B336" s="1090" t="s">
        <v>698</v>
      </c>
      <c r="C336" s="1091" t="str">
        <f>IFERROR(VLOOKUP($B336,'⑨2.目標と成果（販促）'!$B$6:$K$85,2,FALSE),"")</f>
        <v/>
      </c>
      <c r="D336" s="938" t="str">
        <f>IFERROR(VLOOKUP($B336,'⑨2.目標と成果（販促）'!$B$6:$K$85,3,FALSE),"")</f>
        <v/>
      </c>
      <c r="E336" s="938" t="s">
        <v>698</v>
      </c>
      <c r="F336" s="929" t="str">
        <f>IFERROR(VLOOKUP($B336,'⑨2.目標と成果（販促）'!$B$6:$K$85,6,FALSE),"")</f>
        <v/>
      </c>
      <c r="G336" s="929" t="str">
        <f>IFERROR(VLOOKUP($B336,'⑨2.目標と成果（販促）'!$B$6:$K$85,7,FALSE),"")</f>
        <v/>
      </c>
      <c r="H336" s="930" t="str">
        <f t="shared" si="18"/>
        <v/>
      </c>
      <c r="I336" s="931" t="str">
        <f>IFERROR(VLOOKUP($B336,'⑨2.目標と成果（販促）'!$B$6:$K$85,8,FALSE),"")</f>
        <v/>
      </c>
      <c r="J336" s="931" t="str">
        <f>IFERROR(VLOOKUP($B336,'⑨2.目標と成果（販促）'!$B$6:$K$85,9,FALSE),"")</f>
        <v/>
      </c>
      <c r="K336" s="930" t="str">
        <f t="shared" si="19"/>
        <v/>
      </c>
      <c r="L336" s="931" t="str">
        <f>IFERROR(VLOOKUP($B336,'⑨2.目標と成果（販促）'!$B$6:$K$85,10,FALSE),"")</f>
        <v/>
      </c>
      <c r="M336" s="931" t="str">
        <f>IFERROR(VLOOKUP($B336,'⑨2.目標と成果（販促）'!$B$6:$K$85,11,FALSE),"")</f>
        <v/>
      </c>
      <c r="N336" s="930" t="str">
        <f t="shared" si="20"/>
        <v/>
      </c>
      <c r="O336" s="921"/>
      <c r="P336" s="922"/>
      <c r="W336" s="545"/>
    </row>
    <row r="337" spans="1:25" ht="45" hidden="1" customHeight="1">
      <c r="B337" s="1090" t="s">
        <v>698</v>
      </c>
      <c r="C337" s="1088" t="str">
        <f>IFERROR(VLOOKUP($B337,'⑨2.目標と成果（販促）'!$B$6:$K$85,2,FALSE),"")</f>
        <v/>
      </c>
      <c r="D337" s="928" t="str">
        <f>IFERROR(VLOOKUP($B337,'⑨2.目標と成果（販促）'!$B$6:$K$85,3,FALSE),"")</f>
        <v/>
      </c>
      <c r="E337" s="928" t="s">
        <v>698</v>
      </c>
      <c r="F337" s="932" t="str">
        <f>IFERROR(VLOOKUP($B337,'⑨2.目標と成果（販促）'!$B$6:$K$85,6,FALSE),"")</f>
        <v/>
      </c>
      <c r="G337" s="932" t="str">
        <f>IFERROR(VLOOKUP($B337,'⑨2.目標と成果（販促）'!$B$6:$K$85,7,FALSE),"")</f>
        <v/>
      </c>
      <c r="H337" s="933" t="str">
        <f t="shared" si="18"/>
        <v/>
      </c>
      <c r="I337" s="338" t="str">
        <f>IFERROR(VLOOKUP($B337,'⑨2.目標と成果（販促）'!$B$6:$K$85,8,FALSE),"")</f>
        <v/>
      </c>
      <c r="J337" s="338" t="str">
        <f>IFERROR(VLOOKUP($B337,'⑨2.目標と成果（販促）'!$B$6:$K$85,9,FALSE),"")</f>
        <v/>
      </c>
      <c r="K337" s="933" t="str">
        <f t="shared" si="19"/>
        <v/>
      </c>
      <c r="L337" s="338" t="str">
        <f>IFERROR(VLOOKUP($B337,'⑨2.目標と成果（販促）'!$B$6:$K$85,10,FALSE),"")</f>
        <v/>
      </c>
      <c r="M337" s="338" t="str">
        <f>IFERROR(VLOOKUP($B337,'⑨2.目標と成果（販促）'!$B$6:$K$85,11,FALSE),"")</f>
        <v/>
      </c>
      <c r="N337" s="933" t="str">
        <f t="shared" si="20"/>
        <v/>
      </c>
      <c r="O337" s="921"/>
      <c r="P337" s="922"/>
      <c r="W337" s="545"/>
      <c r="Y337" s="322"/>
    </row>
    <row r="338" spans="1:25" ht="45" hidden="1" customHeight="1">
      <c r="B338" s="1090" t="s">
        <v>698</v>
      </c>
      <c r="C338" s="1088" t="str">
        <f>IFERROR(VLOOKUP($B338,'⑨2.目標と成果（販促）'!$B$6:$K$85,2,FALSE),"")</f>
        <v/>
      </c>
      <c r="D338" s="928" t="str">
        <f>IFERROR(VLOOKUP($B338,'⑨2.目標と成果（販促）'!$B$6:$K$85,3,FALSE),"")</f>
        <v/>
      </c>
      <c r="E338" s="928" t="s">
        <v>698</v>
      </c>
      <c r="F338" s="932" t="str">
        <f>IFERROR(VLOOKUP($B338,'⑨2.目標と成果（販促）'!$B$6:$K$85,6,FALSE),"")</f>
        <v/>
      </c>
      <c r="G338" s="932" t="str">
        <f>IFERROR(VLOOKUP($B338,'⑨2.目標と成果（販促）'!$B$6:$K$85,7,FALSE),"")</f>
        <v/>
      </c>
      <c r="H338" s="933" t="str">
        <f t="shared" si="18"/>
        <v/>
      </c>
      <c r="I338" s="338" t="str">
        <f>IFERROR(VLOOKUP($B338,'⑨2.目標と成果（販促）'!$B$6:$K$85,8,FALSE),"")</f>
        <v/>
      </c>
      <c r="J338" s="338" t="str">
        <f>IFERROR(VLOOKUP($B338,'⑨2.目標と成果（販促）'!$B$6:$K$85,9,FALSE),"")</f>
        <v/>
      </c>
      <c r="K338" s="933" t="str">
        <f t="shared" si="19"/>
        <v/>
      </c>
      <c r="L338" s="338" t="str">
        <f>IFERROR(VLOOKUP($B338,'⑨2.目標と成果（販促）'!$B$6:$K$85,10,FALSE),"")</f>
        <v/>
      </c>
      <c r="M338" s="338" t="str">
        <f>IFERROR(VLOOKUP($B338,'⑨2.目標と成果（販促）'!$B$6:$K$85,11,FALSE),"")</f>
        <v/>
      </c>
      <c r="N338" s="933" t="str">
        <f t="shared" si="20"/>
        <v/>
      </c>
      <c r="O338" s="921"/>
      <c r="P338" s="922"/>
      <c r="W338" s="545"/>
      <c r="Y338" s="322"/>
    </row>
    <row r="339" spans="1:25" ht="45" hidden="1" customHeight="1">
      <c r="B339" s="1090" t="s">
        <v>698</v>
      </c>
      <c r="C339" s="1088" t="str">
        <f>IFERROR(VLOOKUP($B339,'⑨2.目標と成果（販促）'!$B$6:$K$85,2,FALSE),"")</f>
        <v/>
      </c>
      <c r="D339" s="928" t="str">
        <f>IFERROR(VLOOKUP($B339,'⑨2.目標と成果（販促）'!$B$6:$K$85,3,FALSE),"")</f>
        <v/>
      </c>
      <c r="E339" s="928" t="s">
        <v>698</v>
      </c>
      <c r="F339" s="932" t="str">
        <f>IFERROR(VLOOKUP($B339,'⑨2.目標と成果（販促）'!$B$6:$K$85,6,FALSE),"")</f>
        <v/>
      </c>
      <c r="G339" s="932" t="str">
        <f>IFERROR(VLOOKUP($B339,'⑨2.目標と成果（販促）'!$B$6:$K$85,7,FALSE),"")</f>
        <v/>
      </c>
      <c r="H339" s="933" t="str">
        <f t="shared" si="18"/>
        <v/>
      </c>
      <c r="I339" s="338" t="str">
        <f>IFERROR(VLOOKUP($B339,'⑨2.目標と成果（販促）'!$B$6:$K$85,8,FALSE),"")</f>
        <v/>
      </c>
      <c r="J339" s="338" t="str">
        <f>IFERROR(VLOOKUP($B339,'⑨2.目標と成果（販促）'!$B$6:$K$85,9,FALSE),"")</f>
        <v/>
      </c>
      <c r="K339" s="933" t="str">
        <f t="shared" si="19"/>
        <v/>
      </c>
      <c r="L339" s="338" t="str">
        <f>IFERROR(VLOOKUP($B339,'⑨2.目標と成果（販促）'!$B$6:$K$85,10,FALSE),"")</f>
        <v/>
      </c>
      <c r="M339" s="338" t="str">
        <f>IFERROR(VLOOKUP($B339,'⑨2.目標と成果（販促）'!$B$6:$K$85,11,FALSE),"")</f>
        <v/>
      </c>
      <c r="N339" s="933" t="str">
        <f t="shared" si="20"/>
        <v/>
      </c>
      <c r="O339" s="921"/>
      <c r="P339" s="922"/>
      <c r="W339" s="545"/>
    </row>
    <row r="340" spans="1:25" ht="45" hidden="1" customHeight="1">
      <c r="B340" s="1090" t="s">
        <v>698</v>
      </c>
      <c r="C340" s="1088" t="str">
        <f>IFERROR(VLOOKUP($B340,'⑨2.目標と成果（販促）'!$B$6:$K$85,2,FALSE),"")</f>
        <v/>
      </c>
      <c r="D340" s="928" t="str">
        <f>IFERROR(VLOOKUP($B340,'⑨2.目標と成果（販促）'!$B$6:$K$85,3,FALSE),"")</f>
        <v/>
      </c>
      <c r="E340" s="928" t="s">
        <v>698</v>
      </c>
      <c r="F340" s="932" t="str">
        <f>IFERROR(VLOOKUP($B340,'⑨2.目標と成果（販促）'!$B$6:$K$85,6,FALSE),"")</f>
        <v/>
      </c>
      <c r="G340" s="932" t="str">
        <f>IFERROR(VLOOKUP($B340,'⑨2.目標と成果（販促）'!$B$6:$K$85,7,FALSE),"")</f>
        <v/>
      </c>
      <c r="H340" s="933" t="str">
        <f t="shared" si="18"/>
        <v/>
      </c>
      <c r="I340" s="338" t="str">
        <f>IFERROR(VLOOKUP($B340,'⑨2.目標と成果（販促）'!$B$6:$K$85,8,FALSE),"")</f>
        <v/>
      </c>
      <c r="J340" s="338" t="str">
        <f>IFERROR(VLOOKUP($B340,'⑨2.目標と成果（販促）'!$B$6:$K$85,9,FALSE),"")</f>
        <v/>
      </c>
      <c r="K340" s="933" t="str">
        <f t="shared" si="19"/>
        <v/>
      </c>
      <c r="L340" s="338" t="str">
        <f>IFERROR(VLOOKUP($B340,'⑨2.目標と成果（販促）'!$B$6:$K$85,10,FALSE),"")</f>
        <v/>
      </c>
      <c r="M340" s="338" t="str">
        <f>IFERROR(VLOOKUP($B340,'⑨2.目標と成果（販促）'!$B$6:$K$85,11,FALSE),"")</f>
        <v/>
      </c>
      <c r="N340" s="933" t="str">
        <f t="shared" si="20"/>
        <v/>
      </c>
      <c r="O340" s="921"/>
      <c r="P340" s="922"/>
      <c r="W340" s="545"/>
    </row>
    <row r="341" spans="1:25" ht="45" hidden="1" customHeight="1">
      <c r="B341" s="1090" t="s">
        <v>698</v>
      </c>
      <c r="C341" s="1088" t="str">
        <f>IFERROR(VLOOKUP($B341,'⑨2.目標と成果（販促）'!$B$6:$K$85,2,FALSE),"")</f>
        <v/>
      </c>
      <c r="D341" s="928" t="str">
        <f>IFERROR(VLOOKUP($B341,'⑨2.目標と成果（販促）'!$B$6:$K$85,3,FALSE),"")</f>
        <v/>
      </c>
      <c r="E341" s="928" t="s">
        <v>698</v>
      </c>
      <c r="F341" s="932" t="str">
        <f>IFERROR(VLOOKUP($B341,'⑨2.目標と成果（販促）'!$B$6:$K$85,6,FALSE),"")</f>
        <v/>
      </c>
      <c r="G341" s="932" t="str">
        <f>IFERROR(VLOOKUP($B341,'⑨2.目標と成果（販促）'!$B$6:$K$85,7,FALSE),"")</f>
        <v/>
      </c>
      <c r="H341" s="933" t="str">
        <f t="shared" si="18"/>
        <v/>
      </c>
      <c r="I341" s="338" t="str">
        <f>IFERROR(VLOOKUP($B341,'⑨2.目標と成果（販促）'!$B$6:$K$85,8,FALSE),"")</f>
        <v/>
      </c>
      <c r="J341" s="338" t="str">
        <f>IFERROR(VLOOKUP($B341,'⑨2.目標と成果（販促）'!$B$6:$K$85,9,FALSE),"")</f>
        <v/>
      </c>
      <c r="K341" s="933" t="str">
        <f t="shared" si="19"/>
        <v/>
      </c>
      <c r="L341" s="338" t="str">
        <f>IFERROR(VLOOKUP($B341,'⑨2.目標と成果（販促）'!$B$6:$K$85,10,FALSE),"")</f>
        <v/>
      </c>
      <c r="M341" s="338" t="str">
        <f>IFERROR(VLOOKUP($B341,'⑨2.目標と成果（販促）'!$B$6:$K$85,11,FALSE),"")</f>
        <v/>
      </c>
      <c r="N341" s="933" t="str">
        <f t="shared" si="20"/>
        <v/>
      </c>
      <c r="O341" s="921"/>
      <c r="P341" s="922"/>
      <c r="W341" s="545"/>
    </row>
    <row r="342" spans="1:25" ht="45" hidden="1" customHeight="1">
      <c r="B342" s="1090" t="s">
        <v>698</v>
      </c>
      <c r="C342" s="1088" t="str">
        <f>IFERROR(VLOOKUP($B342,'⑨2.目標と成果（販促）'!$B$6:$K$85,2,FALSE),"")</f>
        <v/>
      </c>
      <c r="D342" s="928" t="str">
        <f>IFERROR(VLOOKUP($B342,'⑨2.目標と成果（販促）'!$B$6:$K$85,3,FALSE),"")</f>
        <v/>
      </c>
      <c r="E342" s="928" t="s">
        <v>698</v>
      </c>
      <c r="F342" s="932" t="str">
        <f>IFERROR(VLOOKUP($B342,'⑨2.目標と成果（販促）'!$B$6:$K$85,6,FALSE),"")</f>
        <v/>
      </c>
      <c r="G342" s="932" t="str">
        <f>IFERROR(VLOOKUP($B342,'⑨2.目標と成果（販促）'!$B$6:$K$85,7,FALSE),"")</f>
        <v/>
      </c>
      <c r="H342" s="933" t="str">
        <f t="shared" si="18"/>
        <v/>
      </c>
      <c r="I342" s="338" t="str">
        <f>IFERROR(VLOOKUP($B342,'⑨2.目標と成果（販促）'!$B$6:$K$85,8,FALSE),"")</f>
        <v/>
      </c>
      <c r="J342" s="338" t="str">
        <f>IFERROR(VLOOKUP($B342,'⑨2.目標と成果（販促）'!$B$6:$K$85,9,FALSE),"")</f>
        <v/>
      </c>
      <c r="K342" s="933" t="str">
        <f t="shared" si="19"/>
        <v/>
      </c>
      <c r="L342" s="338" t="str">
        <f>IFERROR(VLOOKUP($B342,'⑨2.目標と成果（販促）'!$B$6:$K$85,10,FALSE),"")</f>
        <v/>
      </c>
      <c r="M342" s="338" t="str">
        <f>IFERROR(VLOOKUP($B342,'⑨2.目標と成果（販促）'!$B$6:$K$85,11,FALSE),"")</f>
        <v/>
      </c>
      <c r="N342" s="933" t="str">
        <f t="shared" si="20"/>
        <v/>
      </c>
      <c r="O342" s="921"/>
      <c r="P342" s="922"/>
      <c r="W342" s="545"/>
    </row>
    <row r="343" spans="1:25" ht="45" hidden="1" customHeight="1">
      <c r="B343" s="1090" t="s">
        <v>698</v>
      </c>
      <c r="C343" s="1088" t="str">
        <f>IFERROR(VLOOKUP($B343,'⑨2.目標と成果（販促）'!$B$6:$K$85,2,FALSE),"")</f>
        <v/>
      </c>
      <c r="D343" s="928" t="str">
        <f>IFERROR(VLOOKUP($B343,'⑨2.目標と成果（販促）'!$B$6:$K$85,3,FALSE),"")</f>
        <v/>
      </c>
      <c r="E343" s="928" t="s">
        <v>698</v>
      </c>
      <c r="F343" s="932" t="str">
        <f>IFERROR(VLOOKUP($B343,'⑨2.目標と成果（販促）'!$B$6:$K$85,6,FALSE),"")</f>
        <v/>
      </c>
      <c r="G343" s="932" t="str">
        <f>IFERROR(VLOOKUP($B343,'⑨2.目標と成果（販促）'!$B$6:$K$85,7,FALSE),"")</f>
        <v/>
      </c>
      <c r="H343" s="933" t="str">
        <f t="shared" si="18"/>
        <v/>
      </c>
      <c r="I343" s="338" t="str">
        <f>IFERROR(VLOOKUP($B343,'⑨2.目標と成果（販促）'!$B$6:$K$85,8,FALSE),"")</f>
        <v/>
      </c>
      <c r="J343" s="338" t="str">
        <f>IFERROR(VLOOKUP($B343,'⑨2.目標と成果（販促）'!$B$6:$K$85,9,FALSE),"")</f>
        <v/>
      </c>
      <c r="K343" s="933" t="str">
        <f t="shared" si="19"/>
        <v/>
      </c>
      <c r="L343" s="338" t="str">
        <f>IFERROR(VLOOKUP($B343,'⑨2.目標と成果（販促）'!$B$6:$K$85,10,FALSE),"")</f>
        <v/>
      </c>
      <c r="M343" s="338" t="str">
        <f>IFERROR(VLOOKUP($B343,'⑨2.目標と成果（販促）'!$B$6:$K$85,11,FALSE),"")</f>
        <v/>
      </c>
      <c r="N343" s="933" t="str">
        <f t="shared" si="20"/>
        <v/>
      </c>
      <c r="O343" s="921"/>
      <c r="P343" s="922"/>
      <c r="W343" s="545"/>
    </row>
    <row r="344" spans="1:25" ht="45" hidden="1" customHeight="1">
      <c r="B344" s="1090" t="s">
        <v>698</v>
      </c>
      <c r="C344" s="1088" t="str">
        <f>IFERROR(VLOOKUP($B344,'⑨2.目標と成果（販促）'!$B$6:$K$85,2,FALSE),"")</f>
        <v/>
      </c>
      <c r="D344" s="928" t="str">
        <f>IFERROR(VLOOKUP($B344,'⑨2.目標と成果（販促）'!$B$6:$K$85,3,FALSE),"")</f>
        <v/>
      </c>
      <c r="E344" s="928" t="s">
        <v>698</v>
      </c>
      <c r="F344" s="932" t="str">
        <f>IFERROR(VLOOKUP($B344,'⑨2.目標と成果（販促）'!$B$6:$K$85,6,FALSE),"")</f>
        <v/>
      </c>
      <c r="G344" s="932" t="str">
        <f>IFERROR(VLOOKUP($B344,'⑨2.目標と成果（販促）'!$B$6:$K$85,7,FALSE),"")</f>
        <v/>
      </c>
      <c r="H344" s="933" t="str">
        <f t="shared" si="18"/>
        <v/>
      </c>
      <c r="I344" s="338" t="str">
        <f>IFERROR(VLOOKUP($B344,'⑨2.目標と成果（販促）'!$B$6:$K$85,8,FALSE),"")</f>
        <v/>
      </c>
      <c r="J344" s="338" t="str">
        <f>IFERROR(VLOOKUP($B344,'⑨2.目標と成果（販促）'!$B$6:$K$85,9,FALSE),"")</f>
        <v/>
      </c>
      <c r="K344" s="933" t="str">
        <f t="shared" si="19"/>
        <v/>
      </c>
      <c r="L344" s="338" t="str">
        <f>IFERROR(VLOOKUP($B344,'⑨2.目標と成果（販促）'!$B$6:$K$85,10,FALSE),"")</f>
        <v/>
      </c>
      <c r="M344" s="338" t="str">
        <f>IFERROR(VLOOKUP($B344,'⑨2.目標と成果（販促）'!$B$6:$K$85,11,FALSE),"")</f>
        <v/>
      </c>
      <c r="N344" s="933" t="str">
        <f t="shared" si="20"/>
        <v/>
      </c>
      <c r="O344" s="921"/>
      <c r="P344" s="922"/>
      <c r="W344" s="545"/>
    </row>
    <row r="345" spans="1:25" ht="45" hidden="1" customHeight="1" thickBot="1">
      <c r="A345" s="138"/>
      <c r="B345" s="1087" t="s">
        <v>698</v>
      </c>
      <c r="C345" s="1089" t="str">
        <f>IFERROR(VLOOKUP($B345,'⑨2.目標と成果（販促）'!$B$6:$K$85,2,FALSE),"")</f>
        <v/>
      </c>
      <c r="D345" s="934" t="str">
        <f>IFERROR(VLOOKUP($B345,'⑨2.目標と成果（販促）'!$B$6:$K$85,3,FALSE),"")</f>
        <v/>
      </c>
      <c r="E345" s="934" t="s">
        <v>698</v>
      </c>
      <c r="F345" s="935" t="str">
        <f>IFERROR(VLOOKUP($B345,'⑨2.目標と成果（販促）'!$B$6:$K$85,6,FALSE),"")</f>
        <v/>
      </c>
      <c r="G345" s="935" t="str">
        <f>IFERROR(VLOOKUP($B345,'⑨2.目標と成果（販促）'!$B$6:$K$85,7,FALSE),"")</f>
        <v/>
      </c>
      <c r="H345" s="936" t="str">
        <f t="shared" si="18"/>
        <v/>
      </c>
      <c r="I345" s="937" t="str">
        <f>IFERROR(VLOOKUP($B345,'⑨2.目標と成果（販促）'!$B$6:$K$85,8,FALSE),"")</f>
        <v/>
      </c>
      <c r="J345" s="937" t="str">
        <f>IFERROR(VLOOKUP($B345,'⑨2.目標と成果（販促）'!$B$6:$K$85,9,FALSE),"")</f>
        <v/>
      </c>
      <c r="K345" s="936" t="str">
        <f t="shared" si="19"/>
        <v/>
      </c>
      <c r="L345" s="937" t="str">
        <f>IFERROR(VLOOKUP($B345,'⑨2.目標と成果（販促）'!$B$6:$K$85,10,FALSE),"")</f>
        <v/>
      </c>
      <c r="M345" s="937" t="str">
        <f>IFERROR(VLOOKUP($B345,'⑨2.目標と成果（販促）'!$B$6:$K$85,11,FALSE),"")</f>
        <v/>
      </c>
      <c r="N345" s="936" t="str">
        <f t="shared" si="20"/>
        <v/>
      </c>
      <c r="O345" s="923"/>
      <c r="P345" s="924"/>
      <c r="W345" s="545"/>
    </row>
    <row r="346" spans="1:25" ht="45" hidden="1" customHeight="1">
      <c r="B346" s="1090" t="s">
        <v>698</v>
      </c>
      <c r="C346" s="1088" t="str">
        <f>IFERROR(VLOOKUP($B346,'⑨2.目標と成果（販促）'!$B$6:$K$85,2,FALSE),"")</f>
        <v/>
      </c>
      <c r="D346" s="928" t="str">
        <f>IFERROR(VLOOKUP($B346,'⑨2.目標と成果（販促）'!$B$6:$K$85,3,FALSE),"")</f>
        <v/>
      </c>
      <c r="E346" s="928" t="s">
        <v>698</v>
      </c>
      <c r="F346" s="929" t="str">
        <f>IFERROR(VLOOKUP($B346,'⑨2.目標と成果（販促）'!$B$6:$K$85,6,FALSE),"")</f>
        <v/>
      </c>
      <c r="G346" s="929" t="str">
        <f>IFERROR(VLOOKUP($B346,'⑨2.目標と成果（販促）'!$B$6:$K$85,7,FALSE),"")</f>
        <v/>
      </c>
      <c r="H346" s="930" t="str">
        <f t="shared" si="18"/>
        <v/>
      </c>
      <c r="I346" s="931" t="str">
        <f>IFERROR(VLOOKUP($B346,'⑨2.目標と成果（販促）'!$B$6:$K$85,8,FALSE),"")</f>
        <v/>
      </c>
      <c r="J346" s="931" t="str">
        <f>IFERROR(VLOOKUP($B346,'⑨2.目標と成果（販促）'!$B$6:$K$85,9,FALSE),"")</f>
        <v/>
      </c>
      <c r="K346" s="930" t="str">
        <f t="shared" si="19"/>
        <v/>
      </c>
      <c r="L346" s="931" t="str">
        <f>IFERROR(VLOOKUP($B346,'⑨2.目標と成果（販促）'!$B$6:$K$85,10,FALSE),"")</f>
        <v/>
      </c>
      <c r="M346" s="931" t="str">
        <f>IFERROR(VLOOKUP($B346,'⑨2.目標と成果（販促）'!$B$6:$K$85,11,FALSE),"")</f>
        <v/>
      </c>
      <c r="N346" s="930" t="str">
        <f t="shared" si="20"/>
        <v/>
      </c>
      <c r="O346" s="921"/>
      <c r="P346" s="922"/>
      <c r="W346" s="545"/>
    </row>
    <row r="347" spans="1:25" ht="45" hidden="1" customHeight="1">
      <c r="B347" s="1090" t="s">
        <v>698</v>
      </c>
      <c r="C347" s="1088" t="str">
        <f>IFERROR(VLOOKUP($B347,'⑨2.目標と成果（販促）'!$B$6:$K$85,2,FALSE),"")</f>
        <v/>
      </c>
      <c r="D347" s="928" t="str">
        <f>IFERROR(VLOOKUP($B347,'⑨2.目標と成果（販促）'!$B$6:$K$85,3,FALSE),"")</f>
        <v/>
      </c>
      <c r="E347" s="928" t="s">
        <v>698</v>
      </c>
      <c r="F347" s="932" t="str">
        <f>IFERROR(VLOOKUP($B347,'⑨2.目標と成果（販促）'!$B$6:$K$85,6,FALSE),"")</f>
        <v/>
      </c>
      <c r="G347" s="932" t="str">
        <f>IFERROR(VLOOKUP($B347,'⑨2.目標と成果（販促）'!$B$6:$K$85,7,FALSE),"")</f>
        <v/>
      </c>
      <c r="H347" s="933" t="str">
        <f t="shared" si="18"/>
        <v/>
      </c>
      <c r="I347" s="338" t="str">
        <f>IFERROR(VLOOKUP($B347,'⑨2.目標と成果（販促）'!$B$6:$K$85,8,FALSE),"")</f>
        <v/>
      </c>
      <c r="J347" s="338" t="str">
        <f>IFERROR(VLOOKUP($B347,'⑨2.目標と成果（販促）'!$B$6:$K$85,9,FALSE),"")</f>
        <v/>
      </c>
      <c r="K347" s="933" t="str">
        <f t="shared" si="19"/>
        <v/>
      </c>
      <c r="L347" s="338" t="str">
        <f>IFERROR(VLOOKUP($B347,'⑨2.目標と成果（販促）'!$B$6:$K$85,10,FALSE),"")</f>
        <v/>
      </c>
      <c r="M347" s="338" t="str">
        <f>IFERROR(VLOOKUP($B347,'⑨2.目標と成果（販促）'!$B$6:$K$85,11,FALSE),"")</f>
        <v/>
      </c>
      <c r="N347" s="933" t="str">
        <f t="shared" si="20"/>
        <v/>
      </c>
      <c r="O347" s="921"/>
      <c r="P347" s="922"/>
      <c r="W347" s="545"/>
    </row>
    <row r="348" spans="1:25" ht="45" hidden="1" customHeight="1">
      <c r="B348" s="1090" t="s">
        <v>698</v>
      </c>
      <c r="C348" s="1088" t="str">
        <f>IFERROR(VLOOKUP($B348,'⑨2.目標と成果（販促）'!$B$6:$K$85,2,FALSE),"")</f>
        <v/>
      </c>
      <c r="D348" s="928" t="str">
        <f>IFERROR(VLOOKUP($B348,'⑨2.目標と成果（販促）'!$B$6:$K$85,3,FALSE),"")</f>
        <v/>
      </c>
      <c r="E348" s="928" t="s">
        <v>698</v>
      </c>
      <c r="F348" s="932" t="str">
        <f>IFERROR(VLOOKUP($B348,'⑨2.目標と成果（販促）'!$B$6:$K$85,6,FALSE),"")</f>
        <v/>
      </c>
      <c r="G348" s="932" t="str">
        <f>IFERROR(VLOOKUP($B348,'⑨2.目標と成果（販促）'!$B$6:$K$85,7,FALSE),"")</f>
        <v/>
      </c>
      <c r="H348" s="933" t="str">
        <f t="shared" si="18"/>
        <v/>
      </c>
      <c r="I348" s="338" t="str">
        <f>IFERROR(VLOOKUP($B348,'⑨2.目標と成果（販促）'!$B$6:$K$85,8,FALSE),"")</f>
        <v/>
      </c>
      <c r="J348" s="338" t="str">
        <f>IFERROR(VLOOKUP($B348,'⑨2.目標と成果（販促）'!$B$6:$K$85,9,FALSE),"")</f>
        <v/>
      </c>
      <c r="K348" s="933" t="str">
        <f t="shared" si="19"/>
        <v/>
      </c>
      <c r="L348" s="338" t="str">
        <f>IFERROR(VLOOKUP($B348,'⑨2.目標と成果（販促）'!$B$6:$K$85,10,FALSE),"")</f>
        <v/>
      </c>
      <c r="M348" s="338" t="str">
        <f>IFERROR(VLOOKUP($B348,'⑨2.目標と成果（販促）'!$B$6:$K$85,11,FALSE),"")</f>
        <v/>
      </c>
      <c r="N348" s="933" t="str">
        <f t="shared" si="20"/>
        <v/>
      </c>
      <c r="O348" s="921"/>
      <c r="P348" s="922"/>
      <c r="W348" s="545"/>
      <c r="Y348" s="322"/>
    </row>
    <row r="349" spans="1:25" ht="45" hidden="1" customHeight="1">
      <c r="B349" s="1090" t="s">
        <v>698</v>
      </c>
      <c r="C349" s="1088" t="str">
        <f>IFERROR(VLOOKUP($B349,'⑨2.目標と成果（販促）'!$B$6:$K$85,2,FALSE),"")</f>
        <v/>
      </c>
      <c r="D349" s="928" t="str">
        <f>IFERROR(VLOOKUP($B349,'⑨2.目標と成果（販促）'!$B$6:$K$85,3,FALSE),"")</f>
        <v/>
      </c>
      <c r="E349" s="928" t="s">
        <v>698</v>
      </c>
      <c r="F349" s="932" t="str">
        <f>IFERROR(VLOOKUP($B349,'⑨2.目標と成果（販促）'!$B$6:$K$85,6,FALSE),"")</f>
        <v/>
      </c>
      <c r="G349" s="932" t="str">
        <f>IFERROR(VLOOKUP($B349,'⑨2.目標と成果（販促）'!$B$6:$K$85,7,FALSE),"")</f>
        <v/>
      </c>
      <c r="H349" s="933" t="str">
        <f t="shared" si="18"/>
        <v/>
      </c>
      <c r="I349" s="338" t="str">
        <f>IFERROR(VLOOKUP($B349,'⑨2.目標と成果（販促）'!$B$6:$K$85,8,FALSE),"")</f>
        <v/>
      </c>
      <c r="J349" s="338" t="str">
        <f>IFERROR(VLOOKUP($B349,'⑨2.目標と成果（販促）'!$B$6:$K$85,9,FALSE),"")</f>
        <v/>
      </c>
      <c r="K349" s="933" t="str">
        <f t="shared" si="19"/>
        <v/>
      </c>
      <c r="L349" s="338" t="str">
        <f>IFERROR(VLOOKUP($B349,'⑨2.目標と成果（販促）'!$B$6:$K$85,10,FALSE),"")</f>
        <v/>
      </c>
      <c r="M349" s="338" t="str">
        <f>IFERROR(VLOOKUP($B349,'⑨2.目標と成果（販促）'!$B$6:$K$85,11,FALSE),"")</f>
        <v/>
      </c>
      <c r="N349" s="933" t="str">
        <f t="shared" si="20"/>
        <v/>
      </c>
      <c r="O349" s="921"/>
      <c r="P349" s="922"/>
      <c r="W349" s="545"/>
    </row>
    <row r="350" spans="1:25" ht="45" hidden="1" customHeight="1">
      <c r="B350" s="1090" t="s">
        <v>698</v>
      </c>
      <c r="C350" s="1088" t="str">
        <f>IFERROR(VLOOKUP($B350,'⑨2.目標と成果（販促）'!$B$6:$K$85,2,FALSE),"")</f>
        <v/>
      </c>
      <c r="D350" s="928" t="str">
        <f>IFERROR(VLOOKUP($B350,'⑨2.目標と成果（販促）'!$B$6:$K$85,3,FALSE),"")</f>
        <v/>
      </c>
      <c r="E350" s="928" t="s">
        <v>698</v>
      </c>
      <c r="F350" s="932" t="str">
        <f>IFERROR(VLOOKUP($B350,'⑨2.目標と成果（販促）'!$B$6:$K$85,6,FALSE),"")</f>
        <v/>
      </c>
      <c r="G350" s="932" t="str">
        <f>IFERROR(VLOOKUP($B350,'⑨2.目標と成果（販促）'!$B$6:$K$85,7,FALSE),"")</f>
        <v/>
      </c>
      <c r="H350" s="933" t="str">
        <f t="shared" si="18"/>
        <v/>
      </c>
      <c r="I350" s="338" t="str">
        <f>IFERROR(VLOOKUP($B350,'⑨2.目標と成果（販促）'!$B$6:$K$85,8,FALSE),"")</f>
        <v/>
      </c>
      <c r="J350" s="338" t="str">
        <f>IFERROR(VLOOKUP($B350,'⑨2.目標と成果（販促）'!$B$6:$K$85,9,FALSE),"")</f>
        <v/>
      </c>
      <c r="K350" s="933" t="str">
        <f t="shared" si="19"/>
        <v/>
      </c>
      <c r="L350" s="338" t="str">
        <f>IFERROR(VLOOKUP($B350,'⑨2.目標と成果（販促）'!$B$6:$K$85,10,FALSE),"")</f>
        <v/>
      </c>
      <c r="M350" s="338" t="str">
        <f>IFERROR(VLOOKUP($B350,'⑨2.目標と成果（販促）'!$B$6:$K$85,11,FALSE),"")</f>
        <v/>
      </c>
      <c r="N350" s="933" t="str">
        <f t="shared" si="20"/>
        <v/>
      </c>
      <c r="O350" s="921"/>
      <c r="P350" s="922"/>
      <c r="W350" s="545"/>
    </row>
    <row r="351" spans="1:25" ht="45" hidden="1" customHeight="1">
      <c r="B351" s="1090" t="s">
        <v>698</v>
      </c>
      <c r="C351" s="1088" t="str">
        <f>IFERROR(VLOOKUP($B351,'⑨2.目標と成果（販促）'!$B$6:$K$85,2,FALSE),"")</f>
        <v/>
      </c>
      <c r="D351" s="928" t="str">
        <f>IFERROR(VLOOKUP($B351,'⑨2.目標と成果（販促）'!$B$6:$K$85,3,FALSE),"")</f>
        <v/>
      </c>
      <c r="E351" s="928" t="s">
        <v>698</v>
      </c>
      <c r="F351" s="932" t="str">
        <f>IFERROR(VLOOKUP($B351,'⑨2.目標と成果（販促）'!$B$6:$K$85,6,FALSE),"")</f>
        <v/>
      </c>
      <c r="G351" s="932" t="str">
        <f>IFERROR(VLOOKUP($B351,'⑨2.目標と成果（販促）'!$B$6:$K$85,7,FALSE),"")</f>
        <v/>
      </c>
      <c r="H351" s="933" t="str">
        <f t="shared" si="18"/>
        <v/>
      </c>
      <c r="I351" s="338" t="str">
        <f>IFERROR(VLOOKUP($B351,'⑨2.目標と成果（販促）'!$B$6:$K$85,8,FALSE),"")</f>
        <v/>
      </c>
      <c r="J351" s="338" t="str">
        <f>IFERROR(VLOOKUP($B351,'⑨2.目標と成果（販促）'!$B$6:$K$85,9,FALSE),"")</f>
        <v/>
      </c>
      <c r="K351" s="933" t="str">
        <f t="shared" si="19"/>
        <v/>
      </c>
      <c r="L351" s="338" t="str">
        <f>IFERROR(VLOOKUP($B351,'⑨2.目標と成果（販促）'!$B$6:$K$85,10,FALSE),"")</f>
        <v/>
      </c>
      <c r="M351" s="338" t="str">
        <f>IFERROR(VLOOKUP($B351,'⑨2.目標と成果（販促）'!$B$6:$K$85,11,FALSE),"")</f>
        <v/>
      </c>
      <c r="N351" s="933" t="str">
        <f t="shared" si="20"/>
        <v/>
      </c>
      <c r="O351" s="921"/>
      <c r="P351" s="922"/>
      <c r="W351" s="545"/>
    </row>
    <row r="352" spans="1:25" ht="45" hidden="1" customHeight="1">
      <c r="B352" s="1090" t="s">
        <v>698</v>
      </c>
      <c r="C352" s="1088" t="str">
        <f>IFERROR(VLOOKUP($B352,'⑨2.目標と成果（販促）'!$B$6:$K$85,2,FALSE),"")</f>
        <v/>
      </c>
      <c r="D352" s="928" t="str">
        <f>IFERROR(VLOOKUP($B352,'⑨2.目標と成果（販促）'!$B$6:$K$85,3,FALSE),"")</f>
        <v/>
      </c>
      <c r="E352" s="928" t="s">
        <v>698</v>
      </c>
      <c r="F352" s="932" t="str">
        <f>IFERROR(VLOOKUP($B352,'⑨2.目標と成果（販促）'!$B$6:$K$85,6,FALSE),"")</f>
        <v/>
      </c>
      <c r="G352" s="932" t="str">
        <f>IFERROR(VLOOKUP($B352,'⑨2.目標と成果（販促）'!$B$6:$K$85,7,FALSE),"")</f>
        <v/>
      </c>
      <c r="H352" s="933" t="str">
        <f t="shared" si="18"/>
        <v/>
      </c>
      <c r="I352" s="338" t="str">
        <f>IFERROR(VLOOKUP($B352,'⑨2.目標と成果（販促）'!$B$6:$K$85,8,FALSE),"")</f>
        <v/>
      </c>
      <c r="J352" s="338" t="str">
        <f>IFERROR(VLOOKUP($B352,'⑨2.目標と成果（販促）'!$B$6:$K$85,9,FALSE),"")</f>
        <v/>
      </c>
      <c r="K352" s="933" t="str">
        <f t="shared" si="19"/>
        <v/>
      </c>
      <c r="L352" s="338" t="str">
        <f>IFERROR(VLOOKUP($B352,'⑨2.目標と成果（販促）'!$B$6:$K$85,10,FALSE),"")</f>
        <v/>
      </c>
      <c r="M352" s="338" t="str">
        <f>IFERROR(VLOOKUP($B352,'⑨2.目標と成果（販促）'!$B$6:$K$85,11,FALSE),"")</f>
        <v/>
      </c>
      <c r="N352" s="933" t="str">
        <f t="shared" si="20"/>
        <v/>
      </c>
      <c r="O352" s="921"/>
      <c r="P352" s="922"/>
      <c r="W352" s="545"/>
      <c r="Y352" s="322"/>
    </row>
    <row r="353" spans="2:23" ht="45" hidden="1" customHeight="1">
      <c r="B353" s="1090" t="s">
        <v>698</v>
      </c>
      <c r="C353" s="1088" t="str">
        <f>IFERROR(VLOOKUP($B353,'⑨2.目標と成果（販促）'!$B$6:$K$85,2,FALSE),"")</f>
        <v/>
      </c>
      <c r="D353" s="928" t="str">
        <f>IFERROR(VLOOKUP($B353,'⑨2.目標と成果（販促）'!$B$6:$K$85,3,FALSE),"")</f>
        <v/>
      </c>
      <c r="E353" s="928" t="s">
        <v>698</v>
      </c>
      <c r="F353" s="932" t="str">
        <f>IFERROR(VLOOKUP($B353,'⑨2.目標と成果（販促）'!$B$6:$K$85,6,FALSE),"")</f>
        <v/>
      </c>
      <c r="G353" s="932" t="str">
        <f>IFERROR(VLOOKUP($B353,'⑨2.目標と成果（販促）'!$B$6:$K$85,7,FALSE),"")</f>
        <v/>
      </c>
      <c r="H353" s="933" t="str">
        <f t="shared" si="18"/>
        <v/>
      </c>
      <c r="I353" s="338" t="str">
        <f>IFERROR(VLOOKUP($B353,'⑨2.目標と成果（販促）'!$B$6:$K$85,8,FALSE),"")</f>
        <v/>
      </c>
      <c r="J353" s="338" t="str">
        <f>IFERROR(VLOOKUP($B353,'⑨2.目標と成果（販促）'!$B$6:$K$85,9,FALSE),"")</f>
        <v/>
      </c>
      <c r="K353" s="933" t="str">
        <f t="shared" si="19"/>
        <v/>
      </c>
      <c r="L353" s="338" t="str">
        <f>IFERROR(VLOOKUP($B353,'⑨2.目標と成果（販促）'!$B$6:$K$85,10,FALSE),"")</f>
        <v/>
      </c>
      <c r="M353" s="338" t="str">
        <f>IFERROR(VLOOKUP($B353,'⑨2.目標と成果（販促）'!$B$6:$K$85,11,FALSE),"")</f>
        <v/>
      </c>
      <c r="N353" s="933" t="str">
        <f t="shared" si="20"/>
        <v/>
      </c>
      <c r="O353" s="921"/>
      <c r="P353" s="922"/>
      <c r="W353" s="545"/>
    </row>
    <row r="354" spans="2:23" ht="45" hidden="1" customHeight="1">
      <c r="B354" s="1090" t="s">
        <v>698</v>
      </c>
      <c r="C354" s="1088" t="str">
        <f>IFERROR(VLOOKUP($B354,'⑨2.目標と成果（販促）'!$B$6:$K$85,2,FALSE),"")</f>
        <v/>
      </c>
      <c r="D354" s="928" t="str">
        <f>IFERROR(VLOOKUP($B354,'⑨2.目標と成果（販促）'!$B$6:$K$85,3,FALSE),"")</f>
        <v/>
      </c>
      <c r="E354" s="928" t="s">
        <v>698</v>
      </c>
      <c r="F354" s="932" t="str">
        <f>IFERROR(VLOOKUP($B354,'⑨2.目標と成果（販促）'!$B$6:$K$85,6,FALSE),"")</f>
        <v/>
      </c>
      <c r="G354" s="932" t="str">
        <f>IFERROR(VLOOKUP($B354,'⑨2.目標と成果（販促）'!$B$6:$K$85,7,FALSE),"")</f>
        <v/>
      </c>
      <c r="H354" s="933" t="str">
        <f t="shared" si="18"/>
        <v/>
      </c>
      <c r="I354" s="338" t="str">
        <f>IFERROR(VLOOKUP($B354,'⑨2.目標と成果（販促）'!$B$6:$K$85,8,FALSE),"")</f>
        <v/>
      </c>
      <c r="J354" s="338" t="str">
        <f>IFERROR(VLOOKUP($B354,'⑨2.目標と成果（販促）'!$B$6:$K$85,9,FALSE),"")</f>
        <v/>
      </c>
      <c r="K354" s="933" t="str">
        <f t="shared" si="19"/>
        <v/>
      </c>
      <c r="L354" s="338" t="str">
        <f>IFERROR(VLOOKUP($B354,'⑨2.目標と成果（販促）'!$B$6:$K$85,10,FALSE),"")</f>
        <v/>
      </c>
      <c r="M354" s="338" t="str">
        <f>IFERROR(VLOOKUP($B354,'⑨2.目標と成果（販促）'!$B$6:$K$85,11,FALSE),"")</f>
        <v/>
      </c>
      <c r="N354" s="933" t="str">
        <f t="shared" si="20"/>
        <v/>
      </c>
      <c r="O354" s="921"/>
      <c r="P354" s="922"/>
      <c r="W354" s="545"/>
    </row>
    <row r="355" spans="2:23" ht="45" hidden="1" customHeight="1" thickBot="1">
      <c r="B355" s="1087" t="s">
        <v>698</v>
      </c>
      <c r="C355" s="1089" t="str">
        <f>IFERROR(VLOOKUP($B355,'⑨2.目標と成果（販促）'!$B$6:$K$85,2,FALSE),"")</f>
        <v/>
      </c>
      <c r="D355" s="934" t="str">
        <f>IFERROR(VLOOKUP($B355,'⑨2.目標と成果（販促）'!$B$6:$K$85,3,FALSE),"")</f>
        <v/>
      </c>
      <c r="E355" s="934" t="s">
        <v>698</v>
      </c>
      <c r="F355" s="935" t="str">
        <f>IFERROR(VLOOKUP($B355,'⑨2.目標と成果（販促）'!$B$6:$K$85,6,FALSE),"")</f>
        <v/>
      </c>
      <c r="G355" s="935" t="str">
        <f>IFERROR(VLOOKUP($B355,'⑨2.目標と成果（販促）'!$B$6:$K$85,7,FALSE),"")</f>
        <v/>
      </c>
      <c r="H355" s="936" t="str">
        <f t="shared" si="18"/>
        <v/>
      </c>
      <c r="I355" s="937" t="str">
        <f>IFERROR(VLOOKUP($B355,'⑨2.目標と成果（販促）'!$B$6:$K$85,8,FALSE),"")</f>
        <v/>
      </c>
      <c r="J355" s="937" t="str">
        <f>IFERROR(VLOOKUP($B355,'⑨2.目標と成果（販促）'!$B$6:$K$85,9,FALSE),"")</f>
        <v/>
      </c>
      <c r="K355" s="936" t="str">
        <f t="shared" si="19"/>
        <v/>
      </c>
      <c r="L355" s="937" t="str">
        <f>IFERROR(VLOOKUP($B355,'⑨2.目標と成果（販促）'!$B$6:$K$85,10,FALSE),"")</f>
        <v/>
      </c>
      <c r="M355" s="937" t="str">
        <f>IFERROR(VLOOKUP($B355,'⑨2.目標と成果（販促）'!$B$6:$K$85,11,FALSE),"")</f>
        <v/>
      </c>
      <c r="N355" s="936" t="str">
        <f t="shared" si="20"/>
        <v/>
      </c>
      <c r="O355" s="923"/>
      <c r="P355" s="924"/>
      <c r="W355" s="545"/>
    </row>
    <row r="356" spans="2:23" ht="45" hidden="1" customHeight="1">
      <c r="B356" s="1090" t="s">
        <v>698</v>
      </c>
      <c r="C356" s="1091" t="str">
        <f>IFERROR(VLOOKUP($B356,'⑨2.目標と成果（販促）'!$B$6:$K$85,2,FALSE),"")</f>
        <v/>
      </c>
      <c r="D356" s="938" t="str">
        <f>IFERROR(VLOOKUP($B356,'⑨2.目標と成果（販促）'!$B$6:$K$85,3,FALSE),"")</f>
        <v/>
      </c>
      <c r="E356" s="938" t="s">
        <v>698</v>
      </c>
      <c r="F356" s="929" t="str">
        <f>IFERROR(VLOOKUP($B356,'⑨2.目標と成果（販促）'!$B$6:$K$85,6,FALSE),"")</f>
        <v/>
      </c>
      <c r="G356" s="929" t="str">
        <f>IFERROR(VLOOKUP($B356,'⑨2.目標と成果（販促）'!$B$6:$K$85,7,FALSE),"")</f>
        <v/>
      </c>
      <c r="H356" s="930" t="str">
        <f t="shared" si="18"/>
        <v/>
      </c>
      <c r="I356" s="931" t="str">
        <f>IFERROR(VLOOKUP($B356,'⑨2.目標と成果（販促）'!$B$6:$K$85,8,FALSE),"")</f>
        <v/>
      </c>
      <c r="J356" s="931" t="str">
        <f>IFERROR(VLOOKUP($B356,'⑨2.目標と成果（販促）'!$B$6:$K$85,9,FALSE),"")</f>
        <v/>
      </c>
      <c r="K356" s="930" t="str">
        <f t="shared" si="19"/>
        <v/>
      </c>
      <c r="L356" s="931" t="str">
        <f>IFERROR(VLOOKUP($B356,'⑨2.目標と成果（販促）'!$B$6:$K$85,10,FALSE),"")</f>
        <v/>
      </c>
      <c r="M356" s="931" t="str">
        <f>IFERROR(VLOOKUP($B356,'⑨2.目標と成果（販促）'!$B$6:$K$85,11,FALSE),"")</f>
        <v/>
      </c>
      <c r="N356" s="930" t="str">
        <f t="shared" si="20"/>
        <v/>
      </c>
      <c r="O356" s="921"/>
      <c r="P356" s="922"/>
      <c r="W356" s="545"/>
    </row>
    <row r="357" spans="2:23" ht="45" hidden="1" customHeight="1">
      <c r="B357" s="1090" t="s">
        <v>698</v>
      </c>
      <c r="C357" s="1088" t="str">
        <f>IFERROR(VLOOKUP($B357,'⑨2.目標と成果（販促）'!$B$6:$K$85,2,FALSE),"")</f>
        <v/>
      </c>
      <c r="D357" s="928" t="str">
        <f>IFERROR(VLOOKUP($B357,'⑨2.目標と成果（販促）'!$B$6:$K$85,3,FALSE),"")</f>
        <v/>
      </c>
      <c r="E357" s="928" t="s">
        <v>698</v>
      </c>
      <c r="F357" s="932" t="str">
        <f>IFERROR(VLOOKUP($B357,'⑨2.目標と成果（販促）'!$B$6:$K$85,6,FALSE),"")</f>
        <v/>
      </c>
      <c r="G357" s="932" t="str">
        <f>IFERROR(VLOOKUP($B357,'⑨2.目標と成果（販促）'!$B$6:$K$85,7,FALSE),"")</f>
        <v/>
      </c>
      <c r="H357" s="933" t="str">
        <f t="shared" si="18"/>
        <v/>
      </c>
      <c r="I357" s="338" t="str">
        <f>IFERROR(VLOOKUP($B357,'⑨2.目標と成果（販促）'!$B$6:$K$85,8,FALSE),"")</f>
        <v/>
      </c>
      <c r="J357" s="338" t="str">
        <f>IFERROR(VLOOKUP($B357,'⑨2.目標と成果（販促）'!$B$6:$K$85,9,FALSE),"")</f>
        <v/>
      </c>
      <c r="K357" s="933" t="str">
        <f t="shared" si="19"/>
        <v/>
      </c>
      <c r="L357" s="338" t="str">
        <f>IFERROR(VLOOKUP($B357,'⑨2.目標と成果（販促）'!$B$6:$K$85,10,FALSE),"")</f>
        <v/>
      </c>
      <c r="M357" s="338" t="str">
        <f>IFERROR(VLOOKUP($B357,'⑨2.目標と成果（販促）'!$B$6:$K$85,11,FALSE),"")</f>
        <v/>
      </c>
      <c r="N357" s="933" t="str">
        <f t="shared" si="20"/>
        <v/>
      </c>
      <c r="O357" s="921"/>
      <c r="P357" s="922"/>
      <c r="W357" s="545"/>
    </row>
    <row r="358" spans="2:23" ht="45" hidden="1" customHeight="1">
      <c r="B358" s="1090" t="s">
        <v>698</v>
      </c>
      <c r="C358" s="1088" t="str">
        <f>IFERROR(VLOOKUP($B358,'⑨2.目標と成果（販促）'!$B$6:$K$85,2,FALSE),"")</f>
        <v/>
      </c>
      <c r="D358" s="928" t="str">
        <f>IFERROR(VLOOKUP($B358,'⑨2.目標と成果（販促）'!$B$6:$K$85,3,FALSE),"")</f>
        <v/>
      </c>
      <c r="E358" s="928" t="s">
        <v>698</v>
      </c>
      <c r="F358" s="932" t="str">
        <f>IFERROR(VLOOKUP($B358,'⑨2.目標と成果（販促）'!$B$6:$K$85,6,FALSE),"")</f>
        <v/>
      </c>
      <c r="G358" s="932" t="str">
        <f>IFERROR(VLOOKUP($B358,'⑨2.目標と成果（販促）'!$B$6:$K$85,7,FALSE),"")</f>
        <v/>
      </c>
      <c r="H358" s="933" t="str">
        <f t="shared" si="18"/>
        <v/>
      </c>
      <c r="I358" s="338" t="str">
        <f>IFERROR(VLOOKUP($B358,'⑨2.目標と成果（販促）'!$B$6:$K$85,8,FALSE),"")</f>
        <v/>
      </c>
      <c r="J358" s="338" t="str">
        <f>IFERROR(VLOOKUP($B358,'⑨2.目標と成果（販促）'!$B$6:$K$85,9,FALSE),"")</f>
        <v/>
      </c>
      <c r="K358" s="933" t="str">
        <f t="shared" si="19"/>
        <v/>
      </c>
      <c r="L358" s="338" t="str">
        <f>IFERROR(VLOOKUP($B358,'⑨2.目標と成果（販促）'!$B$6:$K$85,10,FALSE),"")</f>
        <v/>
      </c>
      <c r="M358" s="338" t="str">
        <f>IFERROR(VLOOKUP($B358,'⑨2.目標と成果（販促）'!$B$6:$K$85,11,FALSE),"")</f>
        <v/>
      </c>
      <c r="N358" s="933" t="str">
        <f t="shared" si="20"/>
        <v/>
      </c>
      <c r="O358" s="921"/>
      <c r="P358" s="922"/>
      <c r="W358" s="545"/>
    </row>
    <row r="359" spans="2:23" ht="45" hidden="1" customHeight="1">
      <c r="B359" s="1090" t="s">
        <v>698</v>
      </c>
      <c r="C359" s="1088" t="str">
        <f>IFERROR(VLOOKUP($B359,'⑨2.目標と成果（販促）'!$B$6:$K$85,2,FALSE),"")</f>
        <v/>
      </c>
      <c r="D359" s="928" t="str">
        <f>IFERROR(VLOOKUP($B359,'⑨2.目標と成果（販促）'!$B$6:$K$85,3,FALSE),"")</f>
        <v/>
      </c>
      <c r="E359" s="928" t="s">
        <v>698</v>
      </c>
      <c r="F359" s="932" t="str">
        <f>IFERROR(VLOOKUP($B359,'⑨2.目標と成果（販促）'!$B$6:$K$85,6,FALSE),"")</f>
        <v/>
      </c>
      <c r="G359" s="932" t="str">
        <f>IFERROR(VLOOKUP($B359,'⑨2.目標と成果（販促）'!$B$6:$K$85,7,FALSE),"")</f>
        <v/>
      </c>
      <c r="H359" s="933" t="str">
        <f t="shared" si="18"/>
        <v/>
      </c>
      <c r="I359" s="338" t="str">
        <f>IFERROR(VLOOKUP($B359,'⑨2.目標と成果（販促）'!$B$6:$K$85,8,FALSE),"")</f>
        <v/>
      </c>
      <c r="J359" s="338" t="str">
        <f>IFERROR(VLOOKUP($B359,'⑨2.目標と成果（販促）'!$B$6:$K$85,9,FALSE),"")</f>
        <v/>
      </c>
      <c r="K359" s="933" t="str">
        <f t="shared" si="19"/>
        <v/>
      </c>
      <c r="L359" s="338" t="str">
        <f>IFERROR(VLOOKUP($B359,'⑨2.目標と成果（販促）'!$B$6:$K$85,10,FALSE),"")</f>
        <v/>
      </c>
      <c r="M359" s="338" t="str">
        <f>IFERROR(VLOOKUP($B359,'⑨2.目標と成果（販促）'!$B$6:$K$85,11,FALSE),"")</f>
        <v/>
      </c>
      <c r="N359" s="933" t="str">
        <f t="shared" si="20"/>
        <v/>
      </c>
      <c r="O359" s="921"/>
      <c r="P359" s="922"/>
      <c r="W359" s="545"/>
    </row>
    <row r="360" spans="2:23" ht="45" hidden="1" customHeight="1">
      <c r="B360" s="1090" t="s">
        <v>698</v>
      </c>
      <c r="C360" s="1088" t="str">
        <f>IFERROR(VLOOKUP($B360,'⑨2.目標と成果（販促）'!$B$6:$K$85,2,FALSE),"")</f>
        <v/>
      </c>
      <c r="D360" s="928" t="str">
        <f>IFERROR(VLOOKUP($B360,'⑨2.目標と成果（販促）'!$B$6:$K$85,3,FALSE),"")</f>
        <v/>
      </c>
      <c r="E360" s="928" t="s">
        <v>698</v>
      </c>
      <c r="F360" s="932" t="str">
        <f>IFERROR(VLOOKUP($B360,'⑨2.目標と成果（販促）'!$B$6:$K$85,6,FALSE),"")</f>
        <v/>
      </c>
      <c r="G360" s="932" t="str">
        <f>IFERROR(VLOOKUP($B360,'⑨2.目標と成果（販促）'!$B$6:$K$85,7,FALSE),"")</f>
        <v/>
      </c>
      <c r="H360" s="933" t="str">
        <f t="shared" si="18"/>
        <v/>
      </c>
      <c r="I360" s="338" t="str">
        <f>IFERROR(VLOOKUP($B360,'⑨2.目標と成果（販促）'!$B$6:$K$85,8,FALSE),"")</f>
        <v/>
      </c>
      <c r="J360" s="338" t="str">
        <f>IFERROR(VLOOKUP($B360,'⑨2.目標と成果（販促）'!$B$6:$K$85,9,FALSE),"")</f>
        <v/>
      </c>
      <c r="K360" s="933" t="str">
        <f t="shared" si="19"/>
        <v/>
      </c>
      <c r="L360" s="338" t="str">
        <f>IFERROR(VLOOKUP($B360,'⑨2.目標と成果（販促）'!$B$6:$K$85,10,FALSE),"")</f>
        <v/>
      </c>
      <c r="M360" s="338" t="str">
        <f>IFERROR(VLOOKUP($B360,'⑨2.目標と成果（販促）'!$B$6:$K$85,11,FALSE),"")</f>
        <v/>
      </c>
      <c r="N360" s="933" t="str">
        <f t="shared" si="20"/>
        <v/>
      </c>
      <c r="O360" s="921"/>
      <c r="P360" s="922"/>
      <c r="W360" s="545"/>
    </row>
    <row r="361" spans="2:23" ht="45" hidden="1" customHeight="1">
      <c r="B361" s="1090" t="s">
        <v>698</v>
      </c>
      <c r="C361" s="1088" t="str">
        <f>IFERROR(VLOOKUP($B361,'⑨2.目標と成果（販促）'!$B$6:$K$85,2,FALSE),"")</f>
        <v/>
      </c>
      <c r="D361" s="928" t="str">
        <f>IFERROR(VLOOKUP($B361,'⑨2.目標と成果（販促）'!$B$6:$K$85,3,FALSE),"")</f>
        <v/>
      </c>
      <c r="E361" s="928" t="s">
        <v>698</v>
      </c>
      <c r="F361" s="932" t="str">
        <f>IFERROR(VLOOKUP($B361,'⑨2.目標と成果（販促）'!$B$6:$K$85,6,FALSE),"")</f>
        <v/>
      </c>
      <c r="G361" s="932" t="str">
        <f>IFERROR(VLOOKUP($B361,'⑨2.目標と成果（販促）'!$B$6:$K$85,7,FALSE),"")</f>
        <v/>
      </c>
      <c r="H361" s="933" t="str">
        <f t="shared" si="18"/>
        <v/>
      </c>
      <c r="I361" s="338" t="str">
        <f>IFERROR(VLOOKUP($B361,'⑨2.目標と成果（販促）'!$B$6:$K$85,8,FALSE),"")</f>
        <v/>
      </c>
      <c r="J361" s="338" t="str">
        <f>IFERROR(VLOOKUP($B361,'⑨2.目標と成果（販促）'!$B$6:$K$85,9,FALSE),"")</f>
        <v/>
      </c>
      <c r="K361" s="933" t="str">
        <f t="shared" si="19"/>
        <v/>
      </c>
      <c r="L361" s="338" t="str">
        <f>IFERROR(VLOOKUP($B361,'⑨2.目標と成果（販促）'!$B$6:$K$85,10,FALSE),"")</f>
        <v/>
      </c>
      <c r="M361" s="338" t="str">
        <f>IFERROR(VLOOKUP($B361,'⑨2.目標と成果（販促）'!$B$6:$K$85,11,FALSE),"")</f>
        <v/>
      </c>
      <c r="N361" s="933" t="str">
        <f t="shared" si="20"/>
        <v/>
      </c>
      <c r="O361" s="921"/>
      <c r="P361" s="922"/>
      <c r="W361" s="545"/>
    </row>
    <row r="362" spans="2:23" ht="45" hidden="1" customHeight="1">
      <c r="B362" s="1090" t="s">
        <v>698</v>
      </c>
      <c r="C362" s="1088" t="str">
        <f>IFERROR(VLOOKUP($B362,'⑨2.目標と成果（販促）'!$B$6:$K$85,2,FALSE),"")</f>
        <v/>
      </c>
      <c r="D362" s="928" t="str">
        <f>IFERROR(VLOOKUP($B362,'⑨2.目標と成果（販促）'!$B$6:$K$85,3,FALSE),"")</f>
        <v/>
      </c>
      <c r="E362" s="928" t="s">
        <v>698</v>
      </c>
      <c r="F362" s="932" t="str">
        <f>IFERROR(VLOOKUP($B362,'⑨2.目標と成果（販促）'!$B$6:$K$85,6,FALSE),"")</f>
        <v/>
      </c>
      <c r="G362" s="932" t="str">
        <f>IFERROR(VLOOKUP($B362,'⑨2.目標と成果（販促）'!$B$6:$K$85,7,FALSE),"")</f>
        <v/>
      </c>
      <c r="H362" s="933" t="str">
        <f t="shared" si="18"/>
        <v/>
      </c>
      <c r="I362" s="338" t="str">
        <f>IFERROR(VLOOKUP($B362,'⑨2.目標と成果（販促）'!$B$6:$K$85,8,FALSE),"")</f>
        <v/>
      </c>
      <c r="J362" s="338" t="str">
        <f>IFERROR(VLOOKUP($B362,'⑨2.目標と成果（販促）'!$B$6:$K$85,9,FALSE),"")</f>
        <v/>
      </c>
      <c r="K362" s="933" t="str">
        <f t="shared" si="19"/>
        <v/>
      </c>
      <c r="L362" s="338" t="str">
        <f>IFERROR(VLOOKUP($B362,'⑨2.目標と成果（販促）'!$B$6:$K$85,10,FALSE),"")</f>
        <v/>
      </c>
      <c r="M362" s="338" t="str">
        <f>IFERROR(VLOOKUP($B362,'⑨2.目標と成果（販促）'!$B$6:$K$85,11,FALSE),"")</f>
        <v/>
      </c>
      <c r="N362" s="933" t="str">
        <f t="shared" si="20"/>
        <v/>
      </c>
      <c r="O362" s="921"/>
      <c r="P362" s="922"/>
      <c r="W362" s="545"/>
    </row>
    <row r="363" spans="2:23" ht="45" hidden="1" customHeight="1">
      <c r="B363" s="1090" t="s">
        <v>698</v>
      </c>
      <c r="C363" s="1088" t="str">
        <f>IFERROR(VLOOKUP($B363,'⑨2.目標と成果（販促）'!$B$6:$K$85,2,FALSE),"")</f>
        <v/>
      </c>
      <c r="D363" s="928" t="str">
        <f>IFERROR(VLOOKUP($B363,'⑨2.目標と成果（販促）'!$B$6:$K$85,3,FALSE),"")</f>
        <v/>
      </c>
      <c r="E363" s="928" t="s">
        <v>698</v>
      </c>
      <c r="F363" s="932" t="str">
        <f>IFERROR(VLOOKUP($B363,'⑨2.目標と成果（販促）'!$B$6:$K$85,6,FALSE),"")</f>
        <v/>
      </c>
      <c r="G363" s="932" t="str">
        <f>IFERROR(VLOOKUP($B363,'⑨2.目標と成果（販促）'!$B$6:$K$85,7,FALSE),"")</f>
        <v/>
      </c>
      <c r="H363" s="933" t="str">
        <f t="shared" si="18"/>
        <v/>
      </c>
      <c r="I363" s="338" t="str">
        <f>IFERROR(VLOOKUP($B363,'⑨2.目標と成果（販促）'!$B$6:$K$85,8,FALSE),"")</f>
        <v/>
      </c>
      <c r="J363" s="338" t="str">
        <f>IFERROR(VLOOKUP($B363,'⑨2.目標と成果（販促）'!$B$6:$K$85,9,FALSE),"")</f>
        <v/>
      </c>
      <c r="K363" s="933" t="str">
        <f t="shared" si="19"/>
        <v/>
      </c>
      <c r="L363" s="338" t="str">
        <f>IFERROR(VLOOKUP($B363,'⑨2.目標と成果（販促）'!$B$6:$K$85,10,FALSE),"")</f>
        <v/>
      </c>
      <c r="M363" s="338" t="str">
        <f>IFERROR(VLOOKUP($B363,'⑨2.目標と成果（販促）'!$B$6:$K$85,11,FALSE),"")</f>
        <v/>
      </c>
      <c r="N363" s="933" t="str">
        <f t="shared" si="20"/>
        <v/>
      </c>
      <c r="O363" s="921"/>
      <c r="P363" s="922"/>
      <c r="W363" s="545"/>
    </row>
    <row r="364" spans="2:23" ht="45" hidden="1" customHeight="1">
      <c r="B364" s="1090" t="s">
        <v>698</v>
      </c>
      <c r="C364" s="1088" t="str">
        <f>IFERROR(VLOOKUP($B364,'⑨2.目標と成果（販促）'!$B$6:$K$85,2,FALSE),"")</f>
        <v/>
      </c>
      <c r="D364" s="928" t="str">
        <f>IFERROR(VLOOKUP($B364,'⑨2.目標と成果（販促）'!$B$6:$K$85,3,FALSE),"")</f>
        <v/>
      </c>
      <c r="E364" s="928" t="s">
        <v>698</v>
      </c>
      <c r="F364" s="932" t="str">
        <f>IFERROR(VLOOKUP($B364,'⑨2.目標と成果（販促）'!$B$6:$K$85,6,FALSE),"")</f>
        <v/>
      </c>
      <c r="G364" s="932" t="str">
        <f>IFERROR(VLOOKUP($B364,'⑨2.目標と成果（販促）'!$B$6:$K$85,7,FALSE),"")</f>
        <v/>
      </c>
      <c r="H364" s="933" t="str">
        <f t="shared" si="18"/>
        <v/>
      </c>
      <c r="I364" s="338" t="str">
        <f>IFERROR(VLOOKUP($B364,'⑨2.目標と成果（販促）'!$B$6:$K$85,8,FALSE),"")</f>
        <v/>
      </c>
      <c r="J364" s="338" t="str">
        <f>IFERROR(VLOOKUP($B364,'⑨2.目標と成果（販促）'!$B$6:$K$85,9,FALSE),"")</f>
        <v/>
      </c>
      <c r="K364" s="933" t="str">
        <f t="shared" si="19"/>
        <v/>
      </c>
      <c r="L364" s="338" t="str">
        <f>IFERROR(VLOOKUP($B364,'⑨2.目標と成果（販促）'!$B$6:$K$85,10,FALSE),"")</f>
        <v/>
      </c>
      <c r="M364" s="338" t="str">
        <f>IFERROR(VLOOKUP($B364,'⑨2.目標と成果（販促）'!$B$6:$K$85,11,FALSE),"")</f>
        <v/>
      </c>
      <c r="N364" s="933" t="str">
        <f t="shared" si="20"/>
        <v/>
      </c>
      <c r="O364" s="921"/>
      <c r="P364" s="922"/>
      <c r="W364" s="545"/>
    </row>
    <row r="365" spans="2:23" ht="45" hidden="1" customHeight="1" thickBot="1">
      <c r="B365" s="1087" t="s">
        <v>698</v>
      </c>
      <c r="C365" s="1089" t="str">
        <f>IFERROR(VLOOKUP($B365,'⑨2.目標と成果（販促）'!$B$6:$K$85,2,FALSE),"")</f>
        <v/>
      </c>
      <c r="D365" s="934" t="str">
        <f>IFERROR(VLOOKUP($B365,'⑨2.目標と成果（販促）'!$B$6:$K$85,3,FALSE),"")</f>
        <v/>
      </c>
      <c r="E365" s="934" t="s">
        <v>698</v>
      </c>
      <c r="F365" s="935" t="str">
        <f>IFERROR(VLOOKUP($B365,'⑨2.目標と成果（販促）'!$B$6:$K$85,6,FALSE),"")</f>
        <v/>
      </c>
      <c r="G365" s="935" t="str">
        <f>IFERROR(VLOOKUP($B365,'⑨2.目標と成果（販促）'!$B$6:$K$85,7,FALSE),"")</f>
        <v/>
      </c>
      <c r="H365" s="936" t="str">
        <f t="shared" si="18"/>
        <v/>
      </c>
      <c r="I365" s="937" t="str">
        <f>IFERROR(VLOOKUP($B365,'⑨2.目標と成果（販促）'!$B$6:$K$85,8,FALSE),"")</f>
        <v/>
      </c>
      <c r="J365" s="937" t="str">
        <f>IFERROR(VLOOKUP($B365,'⑨2.目標と成果（販促）'!$B$6:$K$85,9,FALSE),"")</f>
        <v/>
      </c>
      <c r="K365" s="936" t="str">
        <f t="shared" si="19"/>
        <v/>
      </c>
      <c r="L365" s="937" t="str">
        <f>IFERROR(VLOOKUP($B365,'⑨2.目標と成果（販促）'!$B$6:$K$85,10,FALSE),"")</f>
        <v/>
      </c>
      <c r="M365" s="937" t="str">
        <f>IFERROR(VLOOKUP($B365,'⑨2.目標と成果（販促）'!$B$6:$K$85,11,FALSE),"")</f>
        <v/>
      </c>
      <c r="N365" s="936" t="str">
        <f t="shared" si="20"/>
        <v/>
      </c>
      <c r="O365" s="923"/>
      <c r="P365" s="924"/>
      <c r="W365" s="545"/>
    </row>
    <row r="366" spans="2:23" ht="45" hidden="1" customHeight="1">
      <c r="B366" s="1090" t="s">
        <v>698</v>
      </c>
      <c r="C366" s="1088" t="str">
        <f>IFERROR(VLOOKUP($B366,'⑨2.目標と成果（販促）'!$B$6:$K$85,2,FALSE),"")</f>
        <v/>
      </c>
      <c r="D366" s="928" t="str">
        <f>IFERROR(VLOOKUP($B366,'⑨2.目標と成果（販促）'!$B$6:$K$85,3,FALSE),"")</f>
        <v/>
      </c>
      <c r="E366" s="928" t="s">
        <v>698</v>
      </c>
      <c r="F366" s="929" t="str">
        <f>IFERROR(VLOOKUP($B366,'⑨2.目標と成果（販促）'!$B$6:$K$85,6,FALSE),"")</f>
        <v/>
      </c>
      <c r="G366" s="929" t="str">
        <f>IFERROR(VLOOKUP($B366,'⑨2.目標と成果（販促）'!$B$6:$K$85,7,FALSE),"")</f>
        <v/>
      </c>
      <c r="H366" s="930" t="str">
        <f t="shared" si="18"/>
        <v/>
      </c>
      <c r="I366" s="931" t="str">
        <f>IFERROR(VLOOKUP($B366,'⑨2.目標と成果（販促）'!$B$6:$K$85,8,FALSE),"")</f>
        <v/>
      </c>
      <c r="J366" s="931" t="str">
        <f>IFERROR(VLOOKUP($B366,'⑨2.目標と成果（販促）'!$B$6:$K$85,9,FALSE),"")</f>
        <v/>
      </c>
      <c r="K366" s="930" t="str">
        <f t="shared" si="19"/>
        <v/>
      </c>
      <c r="L366" s="931" t="str">
        <f>IFERROR(VLOOKUP($B366,'⑨2.目標と成果（販促）'!$B$6:$K$85,10,FALSE),"")</f>
        <v/>
      </c>
      <c r="M366" s="931" t="str">
        <f>IFERROR(VLOOKUP($B366,'⑨2.目標と成果（販促）'!$B$6:$K$85,11,FALSE),"")</f>
        <v/>
      </c>
      <c r="N366" s="930" t="str">
        <f t="shared" si="20"/>
        <v/>
      </c>
      <c r="O366" s="921"/>
      <c r="P366" s="922"/>
      <c r="W366" s="545"/>
    </row>
    <row r="367" spans="2:23" ht="45" hidden="1" customHeight="1">
      <c r="B367" s="1090" t="s">
        <v>698</v>
      </c>
      <c r="C367" s="1088" t="str">
        <f>IFERROR(VLOOKUP($B367,'⑨2.目標と成果（販促）'!$B$6:$K$85,2,FALSE),"")</f>
        <v/>
      </c>
      <c r="D367" s="928" t="str">
        <f>IFERROR(VLOOKUP($B367,'⑨2.目標と成果（販促）'!$B$6:$K$85,3,FALSE),"")</f>
        <v/>
      </c>
      <c r="E367" s="928" t="s">
        <v>698</v>
      </c>
      <c r="F367" s="932" t="str">
        <f>IFERROR(VLOOKUP($B367,'⑨2.目標と成果（販促）'!$B$6:$K$85,6,FALSE),"")</f>
        <v/>
      </c>
      <c r="G367" s="932" t="str">
        <f>IFERROR(VLOOKUP($B367,'⑨2.目標と成果（販促）'!$B$6:$K$85,7,FALSE),"")</f>
        <v/>
      </c>
      <c r="H367" s="933" t="str">
        <f t="shared" si="18"/>
        <v/>
      </c>
      <c r="I367" s="338" t="str">
        <f>IFERROR(VLOOKUP($B367,'⑨2.目標と成果（販促）'!$B$6:$K$85,8,FALSE),"")</f>
        <v/>
      </c>
      <c r="J367" s="338" t="str">
        <f>IFERROR(VLOOKUP($B367,'⑨2.目標と成果（販促）'!$B$6:$K$85,9,FALSE),"")</f>
        <v/>
      </c>
      <c r="K367" s="933" t="str">
        <f t="shared" si="19"/>
        <v/>
      </c>
      <c r="L367" s="338" t="str">
        <f>IFERROR(VLOOKUP($B367,'⑨2.目標と成果（販促）'!$B$6:$K$85,10,FALSE),"")</f>
        <v/>
      </c>
      <c r="M367" s="338" t="str">
        <f>IFERROR(VLOOKUP($B367,'⑨2.目標と成果（販促）'!$B$6:$K$85,11,FALSE),"")</f>
        <v/>
      </c>
      <c r="N367" s="933" t="str">
        <f t="shared" si="20"/>
        <v/>
      </c>
      <c r="O367" s="921"/>
      <c r="P367" s="922"/>
      <c r="W367" s="545"/>
    </row>
    <row r="368" spans="2:23" ht="45" hidden="1" customHeight="1">
      <c r="B368" s="1090" t="s">
        <v>698</v>
      </c>
      <c r="C368" s="1088" t="str">
        <f>IFERROR(VLOOKUP($B368,'⑨2.目標と成果（販促）'!$B$6:$K$85,2,FALSE),"")</f>
        <v/>
      </c>
      <c r="D368" s="928" t="str">
        <f>IFERROR(VLOOKUP($B368,'⑨2.目標と成果（販促）'!$B$6:$K$85,3,FALSE),"")</f>
        <v/>
      </c>
      <c r="E368" s="928" t="s">
        <v>698</v>
      </c>
      <c r="F368" s="932" t="str">
        <f>IFERROR(VLOOKUP($B368,'⑨2.目標と成果（販促）'!$B$6:$K$85,6,FALSE),"")</f>
        <v/>
      </c>
      <c r="G368" s="932" t="str">
        <f>IFERROR(VLOOKUP($B368,'⑨2.目標と成果（販促）'!$B$6:$K$85,7,FALSE),"")</f>
        <v/>
      </c>
      <c r="H368" s="933" t="str">
        <f t="shared" si="18"/>
        <v/>
      </c>
      <c r="I368" s="338" t="str">
        <f>IFERROR(VLOOKUP($B368,'⑨2.目標と成果（販促）'!$B$6:$K$85,8,FALSE),"")</f>
        <v/>
      </c>
      <c r="J368" s="338" t="str">
        <f>IFERROR(VLOOKUP($B368,'⑨2.目標と成果（販促）'!$B$6:$K$85,9,FALSE),"")</f>
        <v/>
      </c>
      <c r="K368" s="933" t="str">
        <f t="shared" si="19"/>
        <v/>
      </c>
      <c r="L368" s="338" t="str">
        <f>IFERROR(VLOOKUP($B368,'⑨2.目標と成果（販促）'!$B$6:$K$85,10,FALSE),"")</f>
        <v/>
      </c>
      <c r="M368" s="338" t="str">
        <f>IFERROR(VLOOKUP($B368,'⑨2.目標と成果（販促）'!$B$6:$K$85,11,FALSE),"")</f>
        <v/>
      </c>
      <c r="N368" s="933" t="str">
        <f t="shared" si="20"/>
        <v/>
      </c>
      <c r="O368" s="921"/>
      <c r="P368" s="922"/>
      <c r="W368" s="545"/>
    </row>
    <row r="369" spans="2:23" ht="45" hidden="1" customHeight="1">
      <c r="B369" s="1090" t="s">
        <v>698</v>
      </c>
      <c r="C369" s="1088" t="str">
        <f>IFERROR(VLOOKUP($B369,'⑨2.目標と成果（販促）'!$B$6:$K$85,2,FALSE),"")</f>
        <v/>
      </c>
      <c r="D369" s="928" t="str">
        <f>IFERROR(VLOOKUP($B369,'⑨2.目標と成果（販促）'!$B$6:$K$85,3,FALSE),"")</f>
        <v/>
      </c>
      <c r="E369" s="928" t="s">
        <v>698</v>
      </c>
      <c r="F369" s="932" t="str">
        <f>IFERROR(VLOOKUP($B369,'⑨2.目標と成果（販促）'!$B$6:$K$85,6,FALSE),"")</f>
        <v/>
      </c>
      <c r="G369" s="932" t="str">
        <f>IFERROR(VLOOKUP($B369,'⑨2.目標と成果（販促）'!$B$6:$K$85,7,FALSE),"")</f>
        <v/>
      </c>
      <c r="H369" s="933" t="str">
        <f t="shared" si="18"/>
        <v/>
      </c>
      <c r="I369" s="338" t="str">
        <f>IFERROR(VLOOKUP($B369,'⑨2.目標と成果（販促）'!$B$6:$K$85,8,FALSE),"")</f>
        <v/>
      </c>
      <c r="J369" s="338" t="str">
        <f>IFERROR(VLOOKUP($B369,'⑨2.目標と成果（販促）'!$B$6:$K$85,9,FALSE),"")</f>
        <v/>
      </c>
      <c r="K369" s="933" t="str">
        <f t="shared" si="19"/>
        <v/>
      </c>
      <c r="L369" s="338" t="str">
        <f>IFERROR(VLOOKUP($B369,'⑨2.目標と成果（販促）'!$B$6:$K$85,10,FALSE),"")</f>
        <v/>
      </c>
      <c r="M369" s="338" t="str">
        <f>IFERROR(VLOOKUP($B369,'⑨2.目標と成果（販促）'!$B$6:$K$85,11,FALSE),"")</f>
        <v/>
      </c>
      <c r="N369" s="933" t="str">
        <f t="shared" si="20"/>
        <v/>
      </c>
      <c r="O369" s="921"/>
      <c r="P369" s="922"/>
      <c r="W369" s="545"/>
    </row>
    <row r="370" spans="2:23" ht="45" hidden="1" customHeight="1">
      <c r="B370" s="1090" t="s">
        <v>698</v>
      </c>
      <c r="C370" s="1088" t="str">
        <f>IFERROR(VLOOKUP($B370,'⑨2.目標と成果（販促）'!$B$6:$K$85,2,FALSE),"")</f>
        <v/>
      </c>
      <c r="D370" s="928" t="str">
        <f>IFERROR(VLOOKUP($B370,'⑨2.目標と成果（販促）'!$B$6:$K$85,3,FALSE),"")</f>
        <v/>
      </c>
      <c r="E370" s="928" t="s">
        <v>698</v>
      </c>
      <c r="F370" s="932" t="str">
        <f>IFERROR(VLOOKUP($B370,'⑨2.目標と成果（販促）'!$B$6:$K$85,6,FALSE),"")</f>
        <v/>
      </c>
      <c r="G370" s="932" t="str">
        <f>IFERROR(VLOOKUP($B370,'⑨2.目標と成果（販促）'!$B$6:$K$85,7,FALSE),"")</f>
        <v/>
      </c>
      <c r="H370" s="933" t="str">
        <f t="shared" si="18"/>
        <v/>
      </c>
      <c r="I370" s="338" t="str">
        <f>IFERROR(VLOOKUP($B370,'⑨2.目標と成果（販促）'!$B$6:$K$85,8,FALSE),"")</f>
        <v/>
      </c>
      <c r="J370" s="338" t="str">
        <f>IFERROR(VLOOKUP($B370,'⑨2.目標と成果（販促）'!$B$6:$K$85,9,FALSE),"")</f>
        <v/>
      </c>
      <c r="K370" s="933" t="str">
        <f t="shared" si="19"/>
        <v/>
      </c>
      <c r="L370" s="338" t="str">
        <f>IFERROR(VLOOKUP($B370,'⑨2.目標と成果（販促）'!$B$6:$K$85,10,FALSE),"")</f>
        <v/>
      </c>
      <c r="M370" s="338" t="str">
        <f>IFERROR(VLOOKUP($B370,'⑨2.目標と成果（販促）'!$B$6:$K$85,11,FALSE),"")</f>
        <v/>
      </c>
      <c r="N370" s="933" t="str">
        <f t="shared" si="20"/>
        <v/>
      </c>
      <c r="O370" s="921"/>
      <c r="P370" s="922"/>
      <c r="W370" s="545"/>
    </row>
    <row r="371" spans="2:23" ht="45" hidden="1" customHeight="1">
      <c r="B371" s="1090" t="s">
        <v>698</v>
      </c>
      <c r="C371" s="1088" t="str">
        <f>IFERROR(VLOOKUP($B371,'⑨2.目標と成果（販促）'!$B$6:$K$85,2,FALSE),"")</f>
        <v/>
      </c>
      <c r="D371" s="928" t="str">
        <f>IFERROR(VLOOKUP($B371,'⑨2.目標と成果（販促）'!$B$6:$K$85,3,FALSE),"")</f>
        <v/>
      </c>
      <c r="E371" s="928" t="s">
        <v>698</v>
      </c>
      <c r="F371" s="932" t="str">
        <f>IFERROR(VLOOKUP($B371,'⑨2.目標と成果（販促）'!$B$6:$K$85,6,FALSE),"")</f>
        <v/>
      </c>
      <c r="G371" s="932" t="str">
        <f>IFERROR(VLOOKUP($B371,'⑨2.目標と成果（販促）'!$B$6:$K$85,7,FALSE),"")</f>
        <v/>
      </c>
      <c r="H371" s="933" t="str">
        <f t="shared" si="18"/>
        <v/>
      </c>
      <c r="I371" s="338" t="str">
        <f>IFERROR(VLOOKUP($B371,'⑨2.目標と成果（販促）'!$B$6:$K$85,8,FALSE),"")</f>
        <v/>
      </c>
      <c r="J371" s="338" t="str">
        <f>IFERROR(VLOOKUP($B371,'⑨2.目標と成果（販促）'!$B$6:$K$85,9,FALSE),"")</f>
        <v/>
      </c>
      <c r="K371" s="933" t="str">
        <f t="shared" si="19"/>
        <v/>
      </c>
      <c r="L371" s="338" t="str">
        <f>IFERROR(VLOOKUP($B371,'⑨2.目標と成果（販促）'!$B$6:$K$85,10,FALSE),"")</f>
        <v/>
      </c>
      <c r="M371" s="338" t="str">
        <f>IFERROR(VLOOKUP($B371,'⑨2.目標と成果（販促）'!$B$6:$K$85,11,FALSE),"")</f>
        <v/>
      </c>
      <c r="N371" s="933" t="str">
        <f t="shared" si="20"/>
        <v/>
      </c>
      <c r="O371" s="921"/>
      <c r="P371" s="922"/>
      <c r="W371" s="545"/>
    </row>
    <row r="372" spans="2:23" ht="45" hidden="1" customHeight="1">
      <c r="B372" s="1090" t="s">
        <v>698</v>
      </c>
      <c r="C372" s="1088" t="str">
        <f>IFERROR(VLOOKUP($B372,'⑨2.目標と成果（販促）'!$B$6:$K$85,2,FALSE),"")</f>
        <v/>
      </c>
      <c r="D372" s="928" t="str">
        <f>IFERROR(VLOOKUP($B372,'⑨2.目標と成果（販促）'!$B$6:$K$85,3,FALSE),"")</f>
        <v/>
      </c>
      <c r="E372" s="928" t="s">
        <v>698</v>
      </c>
      <c r="F372" s="932" t="str">
        <f>IFERROR(VLOOKUP($B372,'⑨2.目標と成果（販促）'!$B$6:$K$85,6,FALSE),"")</f>
        <v/>
      </c>
      <c r="G372" s="932" t="str">
        <f>IFERROR(VLOOKUP($B372,'⑨2.目標と成果（販促）'!$B$6:$K$85,7,FALSE),"")</f>
        <v/>
      </c>
      <c r="H372" s="933" t="str">
        <f t="shared" si="18"/>
        <v/>
      </c>
      <c r="I372" s="338" t="str">
        <f>IFERROR(VLOOKUP($B372,'⑨2.目標と成果（販促）'!$B$6:$K$85,8,FALSE),"")</f>
        <v/>
      </c>
      <c r="J372" s="338" t="str">
        <f>IFERROR(VLOOKUP($B372,'⑨2.目標と成果（販促）'!$B$6:$K$85,9,FALSE),"")</f>
        <v/>
      </c>
      <c r="K372" s="933" t="str">
        <f t="shared" si="19"/>
        <v/>
      </c>
      <c r="L372" s="338" t="str">
        <f>IFERROR(VLOOKUP($B372,'⑨2.目標と成果（販促）'!$B$6:$K$85,10,FALSE),"")</f>
        <v/>
      </c>
      <c r="M372" s="338" t="str">
        <f>IFERROR(VLOOKUP($B372,'⑨2.目標と成果（販促）'!$B$6:$K$85,11,FALSE),"")</f>
        <v/>
      </c>
      <c r="N372" s="933" t="str">
        <f t="shared" si="20"/>
        <v/>
      </c>
      <c r="O372" s="921"/>
      <c r="P372" s="922"/>
      <c r="W372" s="545"/>
    </row>
    <row r="373" spans="2:23" ht="45" hidden="1" customHeight="1">
      <c r="B373" s="1090" t="s">
        <v>698</v>
      </c>
      <c r="C373" s="1088" t="str">
        <f>IFERROR(VLOOKUP($B373,'⑨2.目標と成果（販促）'!$B$6:$K$85,2,FALSE),"")</f>
        <v/>
      </c>
      <c r="D373" s="928" t="str">
        <f>IFERROR(VLOOKUP($B373,'⑨2.目標と成果（販促）'!$B$6:$K$85,3,FALSE),"")</f>
        <v/>
      </c>
      <c r="E373" s="928" t="s">
        <v>698</v>
      </c>
      <c r="F373" s="932" t="str">
        <f>IFERROR(VLOOKUP($B373,'⑨2.目標と成果（販促）'!$B$6:$K$85,6,FALSE),"")</f>
        <v/>
      </c>
      <c r="G373" s="932" t="str">
        <f>IFERROR(VLOOKUP($B373,'⑨2.目標と成果（販促）'!$B$6:$K$85,7,FALSE),"")</f>
        <v/>
      </c>
      <c r="H373" s="933" t="str">
        <f t="shared" si="18"/>
        <v/>
      </c>
      <c r="I373" s="338" t="str">
        <f>IFERROR(VLOOKUP($B373,'⑨2.目標と成果（販促）'!$B$6:$K$85,8,FALSE),"")</f>
        <v/>
      </c>
      <c r="J373" s="338" t="str">
        <f>IFERROR(VLOOKUP($B373,'⑨2.目標と成果（販促）'!$B$6:$K$85,9,FALSE),"")</f>
        <v/>
      </c>
      <c r="K373" s="933" t="str">
        <f t="shared" si="19"/>
        <v/>
      </c>
      <c r="L373" s="338" t="str">
        <f>IFERROR(VLOOKUP($B373,'⑨2.目標と成果（販促）'!$B$6:$K$85,10,FALSE),"")</f>
        <v/>
      </c>
      <c r="M373" s="338" t="str">
        <f>IFERROR(VLOOKUP($B373,'⑨2.目標と成果（販促）'!$B$6:$K$85,11,FALSE),"")</f>
        <v/>
      </c>
      <c r="N373" s="933" t="str">
        <f t="shared" si="20"/>
        <v/>
      </c>
      <c r="O373" s="921"/>
      <c r="P373" s="922"/>
      <c r="W373" s="545"/>
    </row>
    <row r="374" spans="2:23" ht="45" hidden="1" customHeight="1">
      <c r="B374" s="1090" t="s">
        <v>698</v>
      </c>
      <c r="C374" s="1088" t="str">
        <f>IFERROR(VLOOKUP($B374,'⑨2.目標と成果（販促）'!$B$6:$K$85,2,FALSE),"")</f>
        <v/>
      </c>
      <c r="D374" s="928" t="str">
        <f>IFERROR(VLOOKUP($B374,'⑨2.目標と成果（販促）'!$B$6:$K$85,3,FALSE),"")</f>
        <v/>
      </c>
      <c r="E374" s="928" t="s">
        <v>698</v>
      </c>
      <c r="F374" s="932" t="str">
        <f>IFERROR(VLOOKUP($B374,'⑨2.目標と成果（販促）'!$B$6:$K$85,6,FALSE),"")</f>
        <v/>
      </c>
      <c r="G374" s="932" t="str">
        <f>IFERROR(VLOOKUP($B374,'⑨2.目標と成果（販促）'!$B$6:$K$85,7,FALSE),"")</f>
        <v/>
      </c>
      <c r="H374" s="933" t="str">
        <f t="shared" si="18"/>
        <v/>
      </c>
      <c r="I374" s="338" t="str">
        <f>IFERROR(VLOOKUP($B374,'⑨2.目標と成果（販促）'!$B$6:$K$85,8,FALSE),"")</f>
        <v/>
      </c>
      <c r="J374" s="338" t="str">
        <f>IFERROR(VLOOKUP($B374,'⑨2.目標と成果（販促）'!$B$6:$K$85,9,FALSE),"")</f>
        <v/>
      </c>
      <c r="K374" s="933" t="str">
        <f t="shared" si="19"/>
        <v/>
      </c>
      <c r="L374" s="338" t="str">
        <f>IFERROR(VLOOKUP($B374,'⑨2.目標と成果（販促）'!$B$6:$K$85,10,FALSE),"")</f>
        <v/>
      </c>
      <c r="M374" s="338" t="str">
        <f>IFERROR(VLOOKUP($B374,'⑨2.目標と成果（販促）'!$B$6:$K$85,11,FALSE),"")</f>
        <v/>
      </c>
      <c r="N374" s="933" t="str">
        <f t="shared" si="20"/>
        <v/>
      </c>
      <c r="O374" s="921"/>
      <c r="P374" s="922"/>
      <c r="W374" s="545"/>
    </row>
    <row r="375" spans="2:23" ht="45" hidden="1" customHeight="1" thickBot="1">
      <c r="B375" s="1087" t="s">
        <v>698</v>
      </c>
      <c r="C375" s="1089" t="str">
        <f>IFERROR(VLOOKUP($B375,'⑨2.目標と成果（販促）'!$B$6:$K$85,2,FALSE),"")</f>
        <v/>
      </c>
      <c r="D375" s="934" t="str">
        <f>IFERROR(VLOOKUP($B375,'⑨2.目標と成果（販促）'!$B$6:$K$85,3,FALSE),"")</f>
        <v/>
      </c>
      <c r="E375" s="934" t="s">
        <v>698</v>
      </c>
      <c r="F375" s="935" t="str">
        <f>IFERROR(VLOOKUP($B375,'⑨2.目標と成果（販促）'!$B$6:$K$85,6,FALSE),"")</f>
        <v/>
      </c>
      <c r="G375" s="935" t="str">
        <f>IFERROR(VLOOKUP($B375,'⑨2.目標と成果（販促）'!$B$6:$K$85,7,FALSE),"")</f>
        <v/>
      </c>
      <c r="H375" s="936" t="str">
        <f t="shared" si="18"/>
        <v/>
      </c>
      <c r="I375" s="937" t="str">
        <f>IFERROR(VLOOKUP($B375,'⑨2.目標と成果（販促）'!$B$6:$K$85,8,FALSE),"")</f>
        <v/>
      </c>
      <c r="J375" s="937" t="str">
        <f>IFERROR(VLOOKUP($B375,'⑨2.目標と成果（販促）'!$B$6:$K$85,9,FALSE),"")</f>
        <v/>
      </c>
      <c r="K375" s="936" t="str">
        <f t="shared" si="19"/>
        <v/>
      </c>
      <c r="L375" s="937" t="str">
        <f>IFERROR(VLOOKUP($B375,'⑨2.目標と成果（販促）'!$B$6:$K$85,10,FALSE),"")</f>
        <v/>
      </c>
      <c r="M375" s="937" t="str">
        <f>IFERROR(VLOOKUP($B375,'⑨2.目標と成果（販促）'!$B$6:$K$85,11,FALSE),"")</f>
        <v/>
      </c>
      <c r="N375" s="936" t="str">
        <f t="shared" si="20"/>
        <v/>
      </c>
      <c r="O375" s="923"/>
      <c r="P375" s="924"/>
      <c r="W375" s="545"/>
    </row>
    <row r="376" spans="2:23" ht="45" hidden="1" customHeight="1">
      <c r="B376" s="1090" t="s">
        <v>698</v>
      </c>
      <c r="C376" s="1091" t="str">
        <f>IFERROR(VLOOKUP($B376,'⑨2.目標と成果（販促）'!$B$6:$K$85,2,FALSE),"")</f>
        <v/>
      </c>
      <c r="D376" s="938" t="str">
        <f>IFERROR(VLOOKUP($B376,'⑨2.目標と成果（販促）'!$B$6:$K$85,3,FALSE),"")</f>
        <v/>
      </c>
      <c r="E376" s="938" t="s">
        <v>698</v>
      </c>
      <c r="F376" s="929" t="str">
        <f>IFERROR(VLOOKUP($B376,'⑨2.目標と成果（販促）'!$B$6:$K$85,6,FALSE),"")</f>
        <v/>
      </c>
      <c r="G376" s="929" t="str">
        <f>IFERROR(VLOOKUP($B376,'⑨2.目標と成果（販促）'!$B$6:$K$85,7,FALSE),"")</f>
        <v/>
      </c>
      <c r="H376" s="930" t="str">
        <f t="shared" si="18"/>
        <v/>
      </c>
      <c r="I376" s="931" t="str">
        <f>IFERROR(VLOOKUP($B376,'⑨2.目標と成果（販促）'!$B$6:$K$85,8,FALSE),"")</f>
        <v/>
      </c>
      <c r="J376" s="931" t="str">
        <f>IFERROR(VLOOKUP($B376,'⑨2.目標と成果（販促）'!$B$6:$K$85,9,FALSE),"")</f>
        <v/>
      </c>
      <c r="K376" s="930" t="str">
        <f t="shared" si="19"/>
        <v/>
      </c>
      <c r="L376" s="931" t="str">
        <f>IFERROR(VLOOKUP($B376,'⑨2.目標と成果（販促）'!$B$6:$K$85,10,FALSE),"")</f>
        <v/>
      </c>
      <c r="M376" s="931" t="str">
        <f>IFERROR(VLOOKUP($B376,'⑨2.目標と成果（販促）'!$B$6:$K$85,11,FALSE),"")</f>
        <v/>
      </c>
      <c r="N376" s="930" t="str">
        <f t="shared" si="20"/>
        <v/>
      </c>
      <c r="O376" s="921"/>
      <c r="P376" s="922"/>
      <c r="W376" s="545"/>
    </row>
    <row r="377" spans="2:23" ht="45" hidden="1" customHeight="1">
      <c r="B377" s="1090" t="s">
        <v>698</v>
      </c>
      <c r="C377" s="1088" t="str">
        <f>IFERROR(VLOOKUP($B377,'⑨2.目標と成果（販促）'!$B$6:$K$85,2,FALSE),"")</f>
        <v/>
      </c>
      <c r="D377" s="928" t="str">
        <f>IFERROR(VLOOKUP($B377,'⑨2.目標と成果（販促）'!$B$6:$K$85,3,FALSE),"")</f>
        <v/>
      </c>
      <c r="E377" s="928" t="s">
        <v>698</v>
      </c>
      <c r="F377" s="932" t="str">
        <f>IFERROR(VLOOKUP($B377,'⑨2.目標と成果（販促）'!$B$6:$K$85,6,FALSE),"")</f>
        <v/>
      </c>
      <c r="G377" s="932" t="str">
        <f>IFERROR(VLOOKUP($B377,'⑨2.目標と成果（販促）'!$B$6:$K$85,7,FALSE),"")</f>
        <v/>
      </c>
      <c r="H377" s="933" t="str">
        <f t="shared" si="18"/>
        <v/>
      </c>
      <c r="I377" s="338" t="str">
        <f>IFERROR(VLOOKUP($B377,'⑨2.目標と成果（販促）'!$B$6:$K$85,8,FALSE),"")</f>
        <v/>
      </c>
      <c r="J377" s="338" t="str">
        <f>IFERROR(VLOOKUP($B377,'⑨2.目標と成果（販促）'!$B$6:$K$85,9,FALSE),"")</f>
        <v/>
      </c>
      <c r="K377" s="933" t="str">
        <f t="shared" si="19"/>
        <v/>
      </c>
      <c r="L377" s="338" t="str">
        <f>IFERROR(VLOOKUP($B377,'⑨2.目標と成果（販促）'!$B$6:$K$85,10,FALSE),"")</f>
        <v/>
      </c>
      <c r="M377" s="338" t="str">
        <f>IFERROR(VLOOKUP($B377,'⑨2.目標と成果（販促）'!$B$6:$K$85,11,FALSE),"")</f>
        <v/>
      </c>
      <c r="N377" s="933" t="str">
        <f t="shared" si="20"/>
        <v/>
      </c>
      <c r="O377" s="921"/>
      <c r="P377" s="922"/>
      <c r="W377" s="545"/>
    </row>
    <row r="378" spans="2:23" ht="45" hidden="1" customHeight="1">
      <c r="B378" s="1090" t="s">
        <v>698</v>
      </c>
      <c r="C378" s="1088" t="str">
        <f>IFERROR(VLOOKUP($B378,'⑨2.目標と成果（販促）'!$B$6:$K$85,2,FALSE),"")</f>
        <v/>
      </c>
      <c r="D378" s="928" t="str">
        <f>IFERROR(VLOOKUP($B378,'⑨2.目標と成果（販促）'!$B$6:$K$85,3,FALSE),"")</f>
        <v/>
      </c>
      <c r="E378" s="928" t="s">
        <v>698</v>
      </c>
      <c r="F378" s="932" t="str">
        <f>IFERROR(VLOOKUP($B378,'⑨2.目標と成果（販促）'!$B$6:$K$85,6,FALSE),"")</f>
        <v/>
      </c>
      <c r="G378" s="932" t="str">
        <f>IFERROR(VLOOKUP($B378,'⑨2.目標と成果（販促）'!$B$6:$K$85,7,FALSE),"")</f>
        <v/>
      </c>
      <c r="H378" s="933" t="str">
        <f t="shared" si="18"/>
        <v/>
      </c>
      <c r="I378" s="338" t="str">
        <f>IFERROR(VLOOKUP($B378,'⑨2.目標と成果（販促）'!$B$6:$K$85,8,FALSE),"")</f>
        <v/>
      </c>
      <c r="J378" s="338" t="str">
        <f>IFERROR(VLOOKUP($B378,'⑨2.目標と成果（販促）'!$B$6:$K$85,9,FALSE),"")</f>
        <v/>
      </c>
      <c r="K378" s="933" t="str">
        <f t="shared" si="19"/>
        <v/>
      </c>
      <c r="L378" s="338" t="str">
        <f>IFERROR(VLOOKUP($B378,'⑨2.目標と成果（販促）'!$B$6:$K$85,10,FALSE),"")</f>
        <v/>
      </c>
      <c r="M378" s="338" t="str">
        <f>IFERROR(VLOOKUP($B378,'⑨2.目標と成果（販促）'!$B$6:$K$85,11,FALSE),"")</f>
        <v/>
      </c>
      <c r="N378" s="933" t="str">
        <f t="shared" si="20"/>
        <v/>
      </c>
      <c r="O378" s="921"/>
      <c r="P378" s="922"/>
      <c r="W378" s="545"/>
    </row>
    <row r="379" spans="2:23" ht="45" hidden="1" customHeight="1">
      <c r="B379" s="1090" t="s">
        <v>698</v>
      </c>
      <c r="C379" s="1088" t="str">
        <f>IFERROR(VLOOKUP($B379,'⑨2.目標と成果（販促）'!$B$6:$K$85,2,FALSE),"")</f>
        <v/>
      </c>
      <c r="D379" s="928" t="str">
        <f>IFERROR(VLOOKUP($B379,'⑨2.目標と成果（販促）'!$B$6:$K$85,3,FALSE),"")</f>
        <v/>
      </c>
      <c r="E379" s="928" t="s">
        <v>698</v>
      </c>
      <c r="F379" s="932" t="str">
        <f>IFERROR(VLOOKUP($B379,'⑨2.目標と成果（販促）'!$B$6:$K$85,6,FALSE),"")</f>
        <v/>
      </c>
      <c r="G379" s="932" t="str">
        <f>IFERROR(VLOOKUP($B379,'⑨2.目標と成果（販促）'!$B$6:$K$85,7,FALSE),"")</f>
        <v/>
      </c>
      <c r="H379" s="933" t="str">
        <f t="shared" si="18"/>
        <v/>
      </c>
      <c r="I379" s="338" t="str">
        <f>IFERROR(VLOOKUP($B379,'⑨2.目標と成果（販促）'!$B$6:$K$85,8,FALSE),"")</f>
        <v/>
      </c>
      <c r="J379" s="338" t="str">
        <f>IFERROR(VLOOKUP($B379,'⑨2.目標と成果（販促）'!$B$6:$K$85,9,FALSE),"")</f>
        <v/>
      </c>
      <c r="K379" s="933" t="str">
        <f t="shared" si="19"/>
        <v/>
      </c>
      <c r="L379" s="338" t="str">
        <f>IFERROR(VLOOKUP($B379,'⑨2.目標と成果（販促）'!$B$6:$K$85,10,FALSE),"")</f>
        <v/>
      </c>
      <c r="M379" s="338" t="str">
        <f>IFERROR(VLOOKUP($B379,'⑨2.目標と成果（販促）'!$B$6:$K$85,11,FALSE),"")</f>
        <v/>
      </c>
      <c r="N379" s="933" t="str">
        <f t="shared" si="20"/>
        <v/>
      </c>
      <c r="O379" s="921"/>
      <c r="P379" s="922"/>
      <c r="W379" s="545"/>
    </row>
    <row r="380" spans="2:23" ht="45" hidden="1" customHeight="1">
      <c r="B380" s="1090" t="s">
        <v>698</v>
      </c>
      <c r="C380" s="1088" t="str">
        <f>IFERROR(VLOOKUP($B380,'⑨2.目標と成果（販促）'!$B$6:$K$85,2,FALSE),"")</f>
        <v/>
      </c>
      <c r="D380" s="928" t="str">
        <f>IFERROR(VLOOKUP($B380,'⑨2.目標と成果（販促）'!$B$6:$K$85,3,FALSE),"")</f>
        <v/>
      </c>
      <c r="E380" s="928" t="s">
        <v>698</v>
      </c>
      <c r="F380" s="932" t="str">
        <f>IFERROR(VLOOKUP($B380,'⑨2.目標と成果（販促）'!$B$6:$K$85,6,FALSE),"")</f>
        <v/>
      </c>
      <c r="G380" s="932" t="str">
        <f>IFERROR(VLOOKUP($B380,'⑨2.目標と成果（販促）'!$B$6:$K$85,7,FALSE),"")</f>
        <v/>
      </c>
      <c r="H380" s="933" t="str">
        <f t="shared" si="18"/>
        <v/>
      </c>
      <c r="I380" s="338" t="str">
        <f>IFERROR(VLOOKUP($B380,'⑨2.目標と成果（販促）'!$B$6:$K$85,8,FALSE),"")</f>
        <v/>
      </c>
      <c r="J380" s="338" t="str">
        <f>IFERROR(VLOOKUP($B380,'⑨2.目標と成果（販促）'!$B$6:$K$85,9,FALSE),"")</f>
        <v/>
      </c>
      <c r="K380" s="933" t="str">
        <f t="shared" si="19"/>
        <v/>
      </c>
      <c r="L380" s="338" t="str">
        <f>IFERROR(VLOOKUP($B380,'⑨2.目標と成果（販促）'!$B$6:$K$85,10,FALSE),"")</f>
        <v/>
      </c>
      <c r="M380" s="338" t="str">
        <f>IFERROR(VLOOKUP($B380,'⑨2.目標と成果（販促）'!$B$6:$K$85,11,FALSE),"")</f>
        <v/>
      </c>
      <c r="N380" s="933" t="str">
        <f t="shared" si="20"/>
        <v/>
      </c>
      <c r="O380" s="921"/>
      <c r="P380" s="922"/>
      <c r="W380" s="545"/>
    </row>
    <row r="381" spans="2:23" ht="45" hidden="1" customHeight="1">
      <c r="B381" s="1090" t="s">
        <v>698</v>
      </c>
      <c r="C381" s="1088" t="str">
        <f>IFERROR(VLOOKUP($B381,'⑨2.目標と成果（販促）'!$B$6:$K$85,2,FALSE),"")</f>
        <v/>
      </c>
      <c r="D381" s="928" t="str">
        <f>IFERROR(VLOOKUP($B381,'⑨2.目標と成果（販促）'!$B$6:$K$85,3,FALSE),"")</f>
        <v/>
      </c>
      <c r="E381" s="928" t="s">
        <v>698</v>
      </c>
      <c r="F381" s="932" t="str">
        <f>IFERROR(VLOOKUP($B381,'⑨2.目標と成果（販促）'!$B$6:$K$85,6,FALSE),"")</f>
        <v/>
      </c>
      <c r="G381" s="932" t="str">
        <f>IFERROR(VLOOKUP($B381,'⑨2.目標と成果（販促）'!$B$6:$K$85,7,FALSE),"")</f>
        <v/>
      </c>
      <c r="H381" s="933" t="str">
        <f t="shared" si="18"/>
        <v/>
      </c>
      <c r="I381" s="338" t="str">
        <f>IFERROR(VLOOKUP($B381,'⑨2.目標と成果（販促）'!$B$6:$K$85,8,FALSE),"")</f>
        <v/>
      </c>
      <c r="J381" s="338" t="str">
        <f>IFERROR(VLOOKUP($B381,'⑨2.目標と成果（販促）'!$B$6:$K$85,9,FALSE),"")</f>
        <v/>
      </c>
      <c r="K381" s="933" t="str">
        <f t="shared" si="19"/>
        <v/>
      </c>
      <c r="L381" s="338" t="str">
        <f>IFERROR(VLOOKUP($B381,'⑨2.目標と成果（販促）'!$B$6:$K$85,10,FALSE),"")</f>
        <v/>
      </c>
      <c r="M381" s="338" t="str">
        <f>IFERROR(VLOOKUP($B381,'⑨2.目標と成果（販促）'!$B$6:$K$85,11,FALSE),"")</f>
        <v/>
      </c>
      <c r="N381" s="933" t="str">
        <f t="shared" si="20"/>
        <v/>
      </c>
      <c r="O381" s="921"/>
      <c r="P381" s="922"/>
      <c r="W381" s="545"/>
    </row>
    <row r="382" spans="2:23" ht="45" hidden="1" customHeight="1">
      <c r="B382" s="1090" t="s">
        <v>698</v>
      </c>
      <c r="C382" s="1088" t="str">
        <f>IFERROR(VLOOKUP($B382,'⑨2.目標と成果（販促）'!$B$6:$K$85,2,FALSE),"")</f>
        <v/>
      </c>
      <c r="D382" s="928" t="str">
        <f>IFERROR(VLOOKUP($B382,'⑨2.目標と成果（販促）'!$B$6:$K$85,3,FALSE),"")</f>
        <v/>
      </c>
      <c r="E382" s="928" t="s">
        <v>698</v>
      </c>
      <c r="F382" s="932" t="str">
        <f>IFERROR(VLOOKUP($B382,'⑨2.目標と成果（販促）'!$B$6:$K$85,6,FALSE),"")</f>
        <v/>
      </c>
      <c r="G382" s="932" t="str">
        <f>IFERROR(VLOOKUP($B382,'⑨2.目標と成果（販促）'!$B$6:$K$85,7,FALSE),"")</f>
        <v/>
      </c>
      <c r="H382" s="933" t="str">
        <f t="shared" si="18"/>
        <v/>
      </c>
      <c r="I382" s="338" t="str">
        <f>IFERROR(VLOOKUP($B382,'⑨2.目標と成果（販促）'!$B$6:$K$85,8,FALSE),"")</f>
        <v/>
      </c>
      <c r="J382" s="338" t="str">
        <f>IFERROR(VLOOKUP($B382,'⑨2.目標と成果（販促）'!$B$6:$K$85,9,FALSE),"")</f>
        <v/>
      </c>
      <c r="K382" s="933" t="str">
        <f t="shared" si="19"/>
        <v/>
      </c>
      <c r="L382" s="338" t="str">
        <f>IFERROR(VLOOKUP($B382,'⑨2.目標と成果（販促）'!$B$6:$K$85,10,FALSE),"")</f>
        <v/>
      </c>
      <c r="M382" s="338" t="str">
        <f>IFERROR(VLOOKUP($B382,'⑨2.目標と成果（販促）'!$B$6:$K$85,11,FALSE),"")</f>
        <v/>
      </c>
      <c r="N382" s="933" t="str">
        <f t="shared" si="20"/>
        <v/>
      </c>
      <c r="O382" s="921"/>
      <c r="P382" s="922"/>
      <c r="W382" s="545"/>
    </row>
    <row r="383" spans="2:23" ht="45" hidden="1" customHeight="1">
      <c r="B383" s="1090" t="s">
        <v>698</v>
      </c>
      <c r="C383" s="1088" t="str">
        <f>IFERROR(VLOOKUP($B383,'⑨2.目標と成果（販促）'!$B$6:$K$85,2,FALSE),"")</f>
        <v/>
      </c>
      <c r="D383" s="928" t="str">
        <f>IFERROR(VLOOKUP($B383,'⑨2.目標と成果（販促）'!$B$6:$K$85,3,FALSE),"")</f>
        <v/>
      </c>
      <c r="E383" s="928" t="s">
        <v>698</v>
      </c>
      <c r="F383" s="932" t="str">
        <f>IFERROR(VLOOKUP($B383,'⑨2.目標と成果（販促）'!$B$6:$K$85,6,FALSE),"")</f>
        <v/>
      </c>
      <c r="G383" s="932" t="str">
        <f>IFERROR(VLOOKUP($B383,'⑨2.目標と成果（販促）'!$B$6:$K$85,7,FALSE),"")</f>
        <v/>
      </c>
      <c r="H383" s="933" t="str">
        <f t="shared" si="18"/>
        <v/>
      </c>
      <c r="I383" s="338" t="str">
        <f>IFERROR(VLOOKUP($B383,'⑨2.目標と成果（販促）'!$B$6:$K$85,8,FALSE),"")</f>
        <v/>
      </c>
      <c r="J383" s="338" t="str">
        <f>IFERROR(VLOOKUP($B383,'⑨2.目標と成果（販促）'!$B$6:$K$85,9,FALSE),"")</f>
        <v/>
      </c>
      <c r="K383" s="933" t="str">
        <f t="shared" si="19"/>
        <v/>
      </c>
      <c r="L383" s="338" t="str">
        <f>IFERROR(VLOOKUP($B383,'⑨2.目標と成果（販促）'!$B$6:$K$85,10,FALSE),"")</f>
        <v/>
      </c>
      <c r="M383" s="338" t="str">
        <f>IFERROR(VLOOKUP($B383,'⑨2.目標と成果（販促）'!$B$6:$K$85,11,FALSE),"")</f>
        <v/>
      </c>
      <c r="N383" s="933" t="str">
        <f t="shared" si="20"/>
        <v/>
      </c>
      <c r="O383" s="921"/>
      <c r="P383" s="922"/>
      <c r="W383" s="545"/>
    </row>
    <row r="384" spans="2:23" ht="45" hidden="1" customHeight="1">
      <c r="B384" s="1090" t="s">
        <v>698</v>
      </c>
      <c r="C384" s="1088" t="str">
        <f>IFERROR(VLOOKUP($B384,'⑨2.目標と成果（販促）'!$B$6:$K$85,2,FALSE),"")</f>
        <v/>
      </c>
      <c r="D384" s="928" t="str">
        <f>IFERROR(VLOOKUP($B384,'⑨2.目標と成果（販促）'!$B$6:$K$85,3,FALSE),"")</f>
        <v/>
      </c>
      <c r="E384" s="928" t="s">
        <v>698</v>
      </c>
      <c r="F384" s="932" t="str">
        <f>IFERROR(VLOOKUP($B384,'⑨2.目標と成果（販促）'!$B$6:$K$85,6,FALSE),"")</f>
        <v/>
      </c>
      <c r="G384" s="932" t="str">
        <f>IFERROR(VLOOKUP($B384,'⑨2.目標と成果（販促）'!$B$6:$K$85,7,FALSE),"")</f>
        <v/>
      </c>
      <c r="H384" s="933" t="str">
        <f t="shared" si="18"/>
        <v/>
      </c>
      <c r="I384" s="338" t="str">
        <f>IFERROR(VLOOKUP($B384,'⑨2.目標と成果（販促）'!$B$6:$K$85,8,FALSE),"")</f>
        <v/>
      </c>
      <c r="J384" s="338" t="str">
        <f>IFERROR(VLOOKUP($B384,'⑨2.目標と成果（販促）'!$B$6:$K$85,9,FALSE),"")</f>
        <v/>
      </c>
      <c r="K384" s="933" t="str">
        <f t="shared" si="19"/>
        <v/>
      </c>
      <c r="L384" s="338" t="str">
        <f>IFERROR(VLOOKUP($B384,'⑨2.目標と成果（販促）'!$B$6:$K$85,10,FALSE),"")</f>
        <v/>
      </c>
      <c r="M384" s="338" t="str">
        <f>IFERROR(VLOOKUP($B384,'⑨2.目標と成果（販促）'!$B$6:$K$85,11,FALSE),"")</f>
        <v/>
      </c>
      <c r="N384" s="933" t="str">
        <f t="shared" si="20"/>
        <v/>
      </c>
      <c r="O384" s="921"/>
      <c r="P384" s="922"/>
      <c r="W384" s="545"/>
    </row>
    <row r="385" spans="2:23" ht="45" hidden="1" customHeight="1" thickBot="1">
      <c r="B385" s="1087" t="s">
        <v>698</v>
      </c>
      <c r="C385" s="1089" t="str">
        <f>IFERROR(VLOOKUP($B385,'⑨2.目標と成果（販促）'!$B$6:$K$85,2,FALSE),"")</f>
        <v/>
      </c>
      <c r="D385" s="934" t="str">
        <f>IFERROR(VLOOKUP($B385,'⑨2.目標と成果（販促）'!$B$6:$K$85,3,FALSE),"")</f>
        <v/>
      </c>
      <c r="E385" s="934" t="s">
        <v>698</v>
      </c>
      <c r="F385" s="935" t="str">
        <f>IFERROR(VLOOKUP($B385,'⑨2.目標と成果（販促）'!$B$6:$K$85,6,FALSE),"")</f>
        <v/>
      </c>
      <c r="G385" s="935" t="str">
        <f>IFERROR(VLOOKUP($B385,'⑨2.目標と成果（販促）'!$B$6:$K$85,7,FALSE),"")</f>
        <v/>
      </c>
      <c r="H385" s="936" t="str">
        <f t="shared" si="18"/>
        <v/>
      </c>
      <c r="I385" s="937" t="str">
        <f>IFERROR(VLOOKUP($B385,'⑨2.目標と成果（販促）'!$B$6:$K$85,8,FALSE),"")</f>
        <v/>
      </c>
      <c r="J385" s="937" t="str">
        <f>IFERROR(VLOOKUP($B385,'⑨2.目標と成果（販促）'!$B$6:$K$85,9,FALSE),"")</f>
        <v/>
      </c>
      <c r="K385" s="936" t="str">
        <f t="shared" si="19"/>
        <v/>
      </c>
      <c r="L385" s="937" t="str">
        <f>IFERROR(VLOOKUP($B385,'⑨2.目標と成果（販促）'!$B$6:$K$85,10,FALSE),"")</f>
        <v/>
      </c>
      <c r="M385" s="937" t="str">
        <f>IFERROR(VLOOKUP($B385,'⑨2.目標と成果（販促）'!$B$6:$K$85,11,FALSE),"")</f>
        <v/>
      </c>
      <c r="N385" s="936" t="str">
        <f t="shared" si="20"/>
        <v/>
      </c>
      <c r="O385" s="923"/>
      <c r="P385" s="924"/>
      <c r="W385" s="545"/>
    </row>
    <row r="386" spans="2:23" ht="45" hidden="1" customHeight="1">
      <c r="B386" s="1090" t="s">
        <v>698</v>
      </c>
      <c r="C386" s="1088" t="str">
        <f>IFERROR(VLOOKUP($B386,'⑨2.目標と成果（販促）'!$B$6:$K$85,2,FALSE),"")</f>
        <v/>
      </c>
      <c r="D386" s="928" t="str">
        <f>IFERROR(VLOOKUP($B386,'⑨2.目標と成果（販促）'!$B$6:$K$85,3,FALSE),"")</f>
        <v/>
      </c>
      <c r="E386" s="928" t="s">
        <v>698</v>
      </c>
      <c r="F386" s="929" t="str">
        <f>IFERROR(VLOOKUP($B386,'⑨2.目標と成果（販促）'!$B$6:$K$85,6,FALSE),"")</f>
        <v/>
      </c>
      <c r="G386" s="929" t="str">
        <f>IFERROR(VLOOKUP($B386,'⑨2.目標と成果（販促）'!$B$6:$K$85,7,FALSE),"")</f>
        <v/>
      </c>
      <c r="H386" s="930" t="str">
        <f t="shared" si="18"/>
        <v/>
      </c>
      <c r="I386" s="931" t="str">
        <f>IFERROR(VLOOKUP($B386,'⑨2.目標と成果（販促）'!$B$6:$K$85,8,FALSE),"")</f>
        <v/>
      </c>
      <c r="J386" s="931" t="str">
        <f>IFERROR(VLOOKUP($B386,'⑨2.目標と成果（販促）'!$B$6:$K$85,9,FALSE),"")</f>
        <v/>
      </c>
      <c r="K386" s="930" t="str">
        <f t="shared" si="19"/>
        <v/>
      </c>
      <c r="L386" s="931" t="str">
        <f>IFERROR(VLOOKUP($B386,'⑨2.目標と成果（販促）'!$B$6:$K$85,10,FALSE),"")</f>
        <v/>
      </c>
      <c r="M386" s="931" t="str">
        <f>IFERROR(VLOOKUP($B386,'⑨2.目標と成果（販促）'!$B$6:$K$85,11,FALSE),"")</f>
        <v/>
      </c>
      <c r="N386" s="930" t="str">
        <f t="shared" si="20"/>
        <v/>
      </c>
      <c r="O386" s="921"/>
      <c r="P386" s="922"/>
      <c r="W386" s="545"/>
    </row>
    <row r="387" spans="2:23" ht="45" hidden="1" customHeight="1">
      <c r="B387" s="1090" t="s">
        <v>698</v>
      </c>
      <c r="C387" s="1088" t="str">
        <f>IFERROR(VLOOKUP($B387,'⑨2.目標と成果（販促）'!$B$6:$K$85,2,FALSE),"")</f>
        <v/>
      </c>
      <c r="D387" s="928" t="str">
        <f>IFERROR(VLOOKUP($B387,'⑨2.目標と成果（販促）'!$B$6:$K$85,3,FALSE),"")</f>
        <v/>
      </c>
      <c r="E387" s="928" t="s">
        <v>698</v>
      </c>
      <c r="F387" s="932" t="str">
        <f>IFERROR(VLOOKUP($B387,'⑨2.目標と成果（販促）'!$B$6:$K$85,6,FALSE),"")</f>
        <v/>
      </c>
      <c r="G387" s="932" t="str">
        <f>IFERROR(VLOOKUP($B387,'⑨2.目標と成果（販促）'!$B$6:$K$85,7,FALSE),"")</f>
        <v/>
      </c>
      <c r="H387" s="933" t="str">
        <f t="shared" si="18"/>
        <v/>
      </c>
      <c r="I387" s="338" t="str">
        <f>IFERROR(VLOOKUP($B387,'⑨2.目標と成果（販促）'!$B$6:$K$85,8,FALSE),"")</f>
        <v/>
      </c>
      <c r="J387" s="338" t="str">
        <f>IFERROR(VLOOKUP($B387,'⑨2.目標と成果（販促）'!$B$6:$K$85,9,FALSE),"")</f>
        <v/>
      </c>
      <c r="K387" s="933" t="str">
        <f t="shared" si="19"/>
        <v/>
      </c>
      <c r="L387" s="338" t="str">
        <f>IFERROR(VLOOKUP($B387,'⑨2.目標と成果（販促）'!$B$6:$K$85,10,FALSE),"")</f>
        <v/>
      </c>
      <c r="M387" s="338" t="str">
        <f>IFERROR(VLOOKUP($B387,'⑨2.目標と成果（販促）'!$B$6:$K$85,11,FALSE),"")</f>
        <v/>
      </c>
      <c r="N387" s="933" t="str">
        <f t="shared" si="20"/>
        <v/>
      </c>
      <c r="O387" s="921"/>
      <c r="P387" s="922"/>
      <c r="W387" s="545"/>
    </row>
    <row r="388" spans="2:23" ht="45" hidden="1" customHeight="1">
      <c r="B388" s="1090" t="s">
        <v>698</v>
      </c>
      <c r="C388" s="1088" t="str">
        <f>IFERROR(VLOOKUP($B388,'⑨2.目標と成果（販促）'!$B$6:$K$85,2,FALSE),"")</f>
        <v/>
      </c>
      <c r="D388" s="928" t="str">
        <f>IFERROR(VLOOKUP($B388,'⑨2.目標と成果（販促）'!$B$6:$K$85,3,FALSE),"")</f>
        <v/>
      </c>
      <c r="E388" s="928" t="s">
        <v>698</v>
      </c>
      <c r="F388" s="932" t="str">
        <f>IFERROR(VLOOKUP($B388,'⑨2.目標と成果（販促）'!$B$6:$K$85,6,FALSE),"")</f>
        <v/>
      </c>
      <c r="G388" s="932" t="str">
        <f>IFERROR(VLOOKUP($B388,'⑨2.目標と成果（販促）'!$B$6:$K$85,7,FALSE),"")</f>
        <v/>
      </c>
      <c r="H388" s="933" t="str">
        <f t="shared" si="18"/>
        <v/>
      </c>
      <c r="I388" s="338" t="str">
        <f>IFERROR(VLOOKUP($B388,'⑨2.目標と成果（販促）'!$B$6:$K$85,8,FALSE),"")</f>
        <v/>
      </c>
      <c r="J388" s="338" t="str">
        <f>IFERROR(VLOOKUP($B388,'⑨2.目標と成果（販促）'!$B$6:$K$85,9,FALSE),"")</f>
        <v/>
      </c>
      <c r="K388" s="933" t="str">
        <f t="shared" si="19"/>
        <v/>
      </c>
      <c r="L388" s="338" t="str">
        <f>IFERROR(VLOOKUP($B388,'⑨2.目標と成果（販促）'!$B$6:$K$85,10,FALSE),"")</f>
        <v/>
      </c>
      <c r="M388" s="338" t="str">
        <f>IFERROR(VLOOKUP($B388,'⑨2.目標と成果（販促）'!$B$6:$K$85,11,FALSE),"")</f>
        <v/>
      </c>
      <c r="N388" s="933" t="str">
        <f t="shared" si="20"/>
        <v/>
      </c>
      <c r="O388" s="921"/>
      <c r="P388" s="922"/>
      <c r="W388" s="545"/>
    </row>
    <row r="389" spans="2:23" ht="45" hidden="1" customHeight="1">
      <c r="B389" s="1090" t="s">
        <v>698</v>
      </c>
      <c r="C389" s="1088" t="str">
        <f>IFERROR(VLOOKUP($B389,'⑨2.目標と成果（販促）'!$B$6:$K$85,2,FALSE),"")</f>
        <v/>
      </c>
      <c r="D389" s="928" t="str">
        <f>IFERROR(VLOOKUP($B389,'⑨2.目標と成果（販促）'!$B$6:$K$85,3,FALSE),"")</f>
        <v/>
      </c>
      <c r="E389" s="928" t="s">
        <v>698</v>
      </c>
      <c r="F389" s="932" t="str">
        <f>IFERROR(VLOOKUP($B389,'⑨2.目標と成果（販促）'!$B$6:$K$85,6,FALSE),"")</f>
        <v/>
      </c>
      <c r="G389" s="932" t="str">
        <f>IFERROR(VLOOKUP($B389,'⑨2.目標と成果（販促）'!$B$6:$K$85,7,FALSE),"")</f>
        <v/>
      </c>
      <c r="H389" s="933" t="str">
        <f t="shared" si="18"/>
        <v/>
      </c>
      <c r="I389" s="338" t="str">
        <f>IFERROR(VLOOKUP($B389,'⑨2.目標と成果（販促）'!$B$6:$K$85,8,FALSE),"")</f>
        <v/>
      </c>
      <c r="J389" s="338" t="str">
        <f>IFERROR(VLOOKUP($B389,'⑨2.目標と成果（販促）'!$B$6:$K$85,9,FALSE),"")</f>
        <v/>
      </c>
      <c r="K389" s="933" t="str">
        <f t="shared" si="19"/>
        <v/>
      </c>
      <c r="L389" s="338" t="str">
        <f>IFERROR(VLOOKUP($B389,'⑨2.目標と成果（販促）'!$B$6:$K$85,10,FALSE),"")</f>
        <v/>
      </c>
      <c r="M389" s="338" t="str">
        <f>IFERROR(VLOOKUP($B389,'⑨2.目標と成果（販促）'!$B$6:$K$85,11,FALSE),"")</f>
        <v/>
      </c>
      <c r="N389" s="933" t="str">
        <f t="shared" si="20"/>
        <v/>
      </c>
      <c r="O389" s="921"/>
      <c r="P389" s="922"/>
      <c r="W389" s="545"/>
    </row>
    <row r="390" spans="2:23" ht="45" hidden="1" customHeight="1">
      <c r="B390" s="1090" t="s">
        <v>698</v>
      </c>
      <c r="C390" s="1088" t="str">
        <f>IFERROR(VLOOKUP($B390,'⑨2.目標と成果（販促）'!$B$6:$K$85,2,FALSE),"")</f>
        <v/>
      </c>
      <c r="D390" s="928" t="str">
        <f>IFERROR(VLOOKUP($B390,'⑨2.目標と成果（販促）'!$B$6:$K$85,3,FALSE),"")</f>
        <v/>
      </c>
      <c r="E390" s="928" t="s">
        <v>698</v>
      </c>
      <c r="F390" s="932" t="str">
        <f>IFERROR(VLOOKUP($B390,'⑨2.目標と成果（販促）'!$B$6:$K$85,6,FALSE),"")</f>
        <v/>
      </c>
      <c r="G390" s="932" t="str">
        <f>IFERROR(VLOOKUP($B390,'⑨2.目標と成果（販促）'!$B$6:$K$85,7,FALSE),"")</f>
        <v/>
      </c>
      <c r="H390" s="933" t="str">
        <f t="shared" si="18"/>
        <v/>
      </c>
      <c r="I390" s="338" t="str">
        <f>IFERROR(VLOOKUP($B390,'⑨2.目標と成果（販促）'!$B$6:$K$85,8,FALSE),"")</f>
        <v/>
      </c>
      <c r="J390" s="338" t="str">
        <f>IFERROR(VLOOKUP($B390,'⑨2.目標と成果（販促）'!$B$6:$K$85,9,FALSE),"")</f>
        <v/>
      </c>
      <c r="K390" s="933" t="str">
        <f t="shared" si="19"/>
        <v/>
      </c>
      <c r="L390" s="338" t="str">
        <f>IFERROR(VLOOKUP($B390,'⑨2.目標と成果（販促）'!$B$6:$K$85,10,FALSE),"")</f>
        <v/>
      </c>
      <c r="M390" s="338" t="str">
        <f>IFERROR(VLOOKUP($B390,'⑨2.目標と成果（販促）'!$B$6:$K$85,11,FALSE),"")</f>
        <v/>
      </c>
      <c r="N390" s="933" t="str">
        <f t="shared" si="20"/>
        <v/>
      </c>
      <c r="O390" s="921"/>
      <c r="P390" s="922"/>
      <c r="W390" s="545"/>
    </row>
    <row r="391" spans="2:23" ht="45" hidden="1" customHeight="1">
      <c r="B391" s="1090" t="s">
        <v>698</v>
      </c>
      <c r="C391" s="1088" t="str">
        <f>IFERROR(VLOOKUP($B391,'⑨2.目標と成果（販促）'!$B$6:$K$85,2,FALSE),"")</f>
        <v/>
      </c>
      <c r="D391" s="928" t="str">
        <f>IFERROR(VLOOKUP($B391,'⑨2.目標と成果（販促）'!$B$6:$K$85,3,FALSE),"")</f>
        <v/>
      </c>
      <c r="E391" s="928" t="s">
        <v>698</v>
      </c>
      <c r="F391" s="932" t="str">
        <f>IFERROR(VLOOKUP($B391,'⑨2.目標と成果（販促）'!$B$6:$K$85,6,FALSE),"")</f>
        <v/>
      </c>
      <c r="G391" s="932" t="str">
        <f>IFERROR(VLOOKUP($B391,'⑨2.目標と成果（販促）'!$B$6:$K$85,7,FALSE),"")</f>
        <v/>
      </c>
      <c r="H391" s="933" t="str">
        <f t="shared" ref="H391:H405" si="21">IF(G391="","",G391/F391)</f>
        <v/>
      </c>
      <c r="I391" s="338" t="str">
        <f>IFERROR(VLOOKUP($B391,'⑨2.目標と成果（販促）'!$B$6:$K$85,8,FALSE),"")</f>
        <v/>
      </c>
      <c r="J391" s="338" t="str">
        <f>IFERROR(VLOOKUP($B391,'⑨2.目標と成果（販促）'!$B$6:$K$85,9,FALSE),"")</f>
        <v/>
      </c>
      <c r="K391" s="933" t="str">
        <f t="shared" ref="K391:K405" si="22">IF(J391="","",J391/I391)</f>
        <v/>
      </c>
      <c r="L391" s="338" t="str">
        <f>IFERROR(VLOOKUP($B391,'⑨2.目標と成果（販促）'!$B$6:$K$85,10,FALSE),"")</f>
        <v/>
      </c>
      <c r="M391" s="338" t="str">
        <f>IFERROR(VLOOKUP($B391,'⑨2.目標と成果（販促）'!$B$6:$K$85,11,FALSE),"")</f>
        <v/>
      </c>
      <c r="N391" s="933" t="str">
        <f t="shared" ref="N391:N405" si="23">IF(M391="","",M391/L391)</f>
        <v/>
      </c>
      <c r="O391" s="921"/>
      <c r="P391" s="922"/>
      <c r="W391" s="545"/>
    </row>
    <row r="392" spans="2:23" ht="45" hidden="1" customHeight="1">
      <c r="B392" s="1090" t="s">
        <v>698</v>
      </c>
      <c r="C392" s="1088" t="str">
        <f>IFERROR(VLOOKUP($B392,'⑨2.目標と成果（販促）'!$B$6:$K$85,2,FALSE),"")</f>
        <v/>
      </c>
      <c r="D392" s="928" t="str">
        <f>IFERROR(VLOOKUP($B392,'⑨2.目標と成果（販促）'!$B$6:$K$85,3,FALSE),"")</f>
        <v/>
      </c>
      <c r="E392" s="928" t="s">
        <v>698</v>
      </c>
      <c r="F392" s="932" t="str">
        <f>IFERROR(VLOOKUP($B392,'⑨2.目標と成果（販促）'!$B$6:$K$85,6,FALSE),"")</f>
        <v/>
      </c>
      <c r="G392" s="932" t="str">
        <f>IFERROR(VLOOKUP($B392,'⑨2.目標と成果（販促）'!$B$6:$K$85,7,FALSE),"")</f>
        <v/>
      </c>
      <c r="H392" s="933" t="str">
        <f t="shared" si="21"/>
        <v/>
      </c>
      <c r="I392" s="338" t="str">
        <f>IFERROR(VLOOKUP($B392,'⑨2.目標と成果（販促）'!$B$6:$K$85,8,FALSE),"")</f>
        <v/>
      </c>
      <c r="J392" s="338" t="str">
        <f>IFERROR(VLOOKUP($B392,'⑨2.目標と成果（販促）'!$B$6:$K$85,9,FALSE),"")</f>
        <v/>
      </c>
      <c r="K392" s="933" t="str">
        <f t="shared" si="22"/>
        <v/>
      </c>
      <c r="L392" s="338" t="str">
        <f>IFERROR(VLOOKUP($B392,'⑨2.目標と成果（販促）'!$B$6:$K$85,10,FALSE),"")</f>
        <v/>
      </c>
      <c r="M392" s="338" t="str">
        <f>IFERROR(VLOOKUP($B392,'⑨2.目標と成果（販促）'!$B$6:$K$85,11,FALSE),"")</f>
        <v/>
      </c>
      <c r="N392" s="933" t="str">
        <f t="shared" si="23"/>
        <v/>
      </c>
      <c r="O392" s="921"/>
      <c r="P392" s="922"/>
      <c r="W392" s="545"/>
    </row>
    <row r="393" spans="2:23" ht="45" hidden="1" customHeight="1">
      <c r="B393" s="1090" t="s">
        <v>698</v>
      </c>
      <c r="C393" s="1088" t="str">
        <f>IFERROR(VLOOKUP($B393,'⑨2.目標と成果（販促）'!$B$6:$K$85,2,FALSE),"")</f>
        <v/>
      </c>
      <c r="D393" s="928" t="str">
        <f>IFERROR(VLOOKUP($B393,'⑨2.目標と成果（販促）'!$B$6:$K$85,3,FALSE),"")</f>
        <v/>
      </c>
      <c r="E393" s="928" t="s">
        <v>698</v>
      </c>
      <c r="F393" s="932" t="str">
        <f>IFERROR(VLOOKUP($B393,'⑨2.目標と成果（販促）'!$B$6:$K$85,6,FALSE),"")</f>
        <v/>
      </c>
      <c r="G393" s="932" t="str">
        <f>IFERROR(VLOOKUP($B393,'⑨2.目標と成果（販促）'!$B$6:$K$85,7,FALSE),"")</f>
        <v/>
      </c>
      <c r="H393" s="933" t="str">
        <f t="shared" si="21"/>
        <v/>
      </c>
      <c r="I393" s="338" t="str">
        <f>IFERROR(VLOOKUP($B393,'⑨2.目標と成果（販促）'!$B$6:$K$85,8,FALSE),"")</f>
        <v/>
      </c>
      <c r="J393" s="338" t="str">
        <f>IFERROR(VLOOKUP($B393,'⑨2.目標と成果（販促）'!$B$6:$K$85,9,FALSE),"")</f>
        <v/>
      </c>
      <c r="K393" s="933" t="str">
        <f t="shared" si="22"/>
        <v/>
      </c>
      <c r="L393" s="338" t="str">
        <f>IFERROR(VLOOKUP($B393,'⑨2.目標と成果（販促）'!$B$6:$K$85,10,FALSE),"")</f>
        <v/>
      </c>
      <c r="M393" s="338" t="str">
        <f>IFERROR(VLOOKUP($B393,'⑨2.目標と成果（販促）'!$B$6:$K$85,11,FALSE),"")</f>
        <v/>
      </c>
      <c r="N393" s="933" t="str">
        <f t="shared" si="23"/>
        <v/>
      </c>
      <c r="O393" s="921"/>
      <c r="P393" s="922"/>
      <c r="W393" s="545"/>
    </row>
    <row r="394" spans="2:23" ht="45" hidden="1" customHeight="1">
      <c r="B394" s="1090" t="s">
        <v>698</v>
      </c>
      <c r="C394" s="1088" t="str">
        <f>IFERROR(VLOOKUP($B394,'⑨2.目標と成果（販促）'!$B$6:$K$85,2,FALSE),"")</f>
        <v/>
      </c>
      <c r="D394" s="928" t="str">
        <f>IFERROR(VLOOKUP($B394,'⑨2.目標と成果（販促）'!$B$6:$K$85,3,FALSE),"")</f>
        <v/>
      </c>
      <c r="E394" s="928" t="s">
        <v>698</v>
      </c>
      <c r="F394" s="932" t="str">
        <f>IFERROR(VLOOKUP($B394,'⑨2.目標と成果（販促）'!$B$6:$K$85,6,FALSE),"")</f>
        <v/>
      </c>
      <c r="G394" s="932" t="str">
        <f>IFERROR(VLOOKUP($B394,'⑨2.目標と成果（販促）'!$B$6:$K$85,7,FALSE),"")</f>
        <v/>
      </c>
      <c r="H394" s="933" t="str">
        <f t="shared" si="21"/>
        <v/>
      </c>
      <c r="I394" s="338" t="str">
        <f>IFERROR(VLOOKUP($B394,'⑨2.目標と成果（販促）'!$B$6:$K$85,8,FALSE),"")</f>
        <v/>
      </c>
      <c r="J394" s="338" t="str">
        <f>IFERROR(VLOOKUP($B394,'⑨2.目標と成果（販促）'!$B$6:$K$85,9,FALSE),"")</f>
        <v/>
      </c>
      <c r="K394" s="933" t="str">
        <f t="shared" si="22"/>
        <v/>
      </c>
      <c r="L394" s="338" t="str">
        <f>IFERROR(VLOOKUP($B394,'⑨2.目標と成果（販促）'!$B$6:$K$85,10,FALSE),"")</f>
        <v/>
      </c>
      <c r="M394" s="338" t="str">
        <f>IFERROR(VLOOKUP($B394,'⑨2.目標と成果（販促）'!$B$6:$K$85,11,FALSE),"")</f>
        <v/>
      </c>
      <c r="N394" s="933" t="str">
        <f t="shared" si="23"/>
        <v/>
      </c>
      <c r="O394" s="921"/>
      <c r="P394" s="922"/>
      <c r="W394" s="545"/>
    </row>
    <row r="395" spans="2:23" ht="45" hidden="1" customHeight="1" thickBot="1">
      <c r="B395" s="1087" t="s">
        <v>698</v>
      </c>
      <c r="C395" s="1089" t="str">
        <f>IFERROR(VLOOKUP($B395,'⑨2.目標と成果（販促）'!$B$6:$K$85,2,FALSE),"")</f>
        <v/>
      </c>
      <c r="D395" s="934" t="str">
        <f>IFERROR(VLOOKUP($B395,'⑨2.目標と成果（販促）'!$B$6:$K$85,3,FALSE),"")</f>
        <v/>
      </c>
      <c r="E395" s="934" t="s">
        <v>698</v>
      </c>
      <c r="F395" s="935" t="str">
        <f>IFERROR(VLOOKUP($B395,'⑨2.目標と成果（販促）'!$B$6:$K$85,6,FALSE),"")</f>
        <v/>
      </c>
      <c r="G395" s="935" t="str">
        <f>IFERROR(VLOOKUP($B395,'⑨2.目標と成果（販促）'!$B$6:$K$85,7,FALSE),"")</f>
        <v/>
      </c>
      <c r="H395" s="936" t="str">
        <f t="shared" si="21"/>
        <v/>
      </c>
      <c r="I395" s="937" t="str">
        <f>IFERROR(VLOOKUP($B395,'⑨2.目標と成果（販促）'!$B$6:$K$85,8,FALSE),"")</f>
        <v/>
      </c>
      <c r="J395" s="937" t="str">
        <f>IFERROR(VLOOKUP($B395,'⑨2.目標と成果（販促）'!$B$6:$K$85,9,FALSE),"")</f>
        <v/>
      </c>
      <c r="K395" s="936" t="str">
        <f t="shared" si="22"/>
        <v/>
      </c>
      <c r="L395" s="937" t="str">
        <f>IFERROR(VLOOKUP($B395,'⑨2.目標と成果（販促）'!$B$6:$K$85,10,FALSE),"")</f>
        <v/>
      </c>
      <c r="M395" s="937" t="str">
        <f>IFERROR(VLOOKUP($B395,'⑨2.目標と成果（販促）'!$B$6:$K$85,11,FALSE),"")</f>
        <v/>
      </c>
      <c r="N395" s="936" t="str">
        <f t="shared" si="23"/>
        <v/>
      </c>
      <c r="O395" s="923"/>
      <c r="P395" s="924"/>
      <c r="W395" s="545"/>
    </row>
    <row r="396" spans="2:23" ht="45" hidden="1" customHeight="1">
      <c r="B396" s="1090" t="s">
        <v>698</v>
      </c>
      <c r="C396" s="1091" t="str">
        <f>IFERROR(VLOOKUP($B396,'⑨2.目標と成果（販促）'!$B$6:$K$85,2,FALSE),"")</f>
        <v/>
      </c>
      <c r="D396" s="938" t="str">
        <f>IFERROR(VLOOKUP($B396,'⑨2.目標と成果（販促）'!$B$6:$K$85,3,FALSE),"")</f>
        <v/>
      </c>
      <c r="E396" s="938" t="s">
        <v>698</v>
      </c>
      <c r="F396" s="929" t="str">
        <f>IFERROR(VLOOKUP($B396,'⑨2.目標と成果（販促）'!$B$6:$K$85,6,FALSE),"")</f>
        <v/>
      </c>
      <c r="G396" s="929" t="str">
        <f>IFERROR(VLOOKUP($B396,'⑨2.目標と成果（販促）'!$B$6:$K$85,7,FALSE),"")</f>
        <v/>
      </c>
      <c r="H396" s="930" t="str">
        <f t="shared" si="21"/>
        <v/>
      </c>
      <c r="I396" s="931" t="str">
        <f>IFERROR(VLOOKUP($B396,'⑨2.目標と成果（販促）'!$B$6:$K$85,8,FALSE),"")</f>
        <v/>
      </c>
      <c r="J396" s="931" t="str">
        <f>IFERROR(VLOOKUP($B396,'⑨2.目標と成果（販促）'!$B$6:$K$85,9,FALSE),"")</f>
        <v/>
      </c>
      <c r="K396" s="930" t="str">
        <f t="shared" si="22"/>
        <v/>
      </c>
      <c r="L396" s="931" t="str">
        <f>IFERROR(VLOOKUP($B396,'⑨2.目標と成果（販促）'!$B$6:$K$85,10,FALSE),"")</f>
        <v/>
      </c>
      <c r="M396" s="931" t="str">
        <f>IFERROR(VLOOKUP($B396,'⑨2.目標と成果（販促）'!$B$6:$K$85,11,FALSE),"")</f>
        <v/>
      </c>
      <c r="N396" s="930" t="str">
        <f t="shared" si="23"/>
        <v/>
      </c>
      <c r="O396" s="921"/>
      <c r="P396" s="922"/>
      <c r="W396" s="545"/>
    </row>
    <row r="397" spans="2:23" ht="45" hidden="1" customHeight="1">
      <c r="B397" s="1090" t="s">
        <v>698</v>
      </c>
      <c r="C397" s="1088" t="str">
        <f>IFERROR(VLOOKUP($B397,'⑨2.目標と成果（販促）'!$B$6:$K$85,2,FALSE),"")</f>
        <v/>
      </c>
      <c r="D397" s="928" t="str">
        <f>IFERROR(VLOOKUP($B397,'⑨2.目標と成果（販促）'!$B$6:$K$85,3,FALSE),"")</f>
        <v/>
      </c>
      <c r="E397" s="928" t="s">
        <v>698</v>
      </c>
      <c r="F397" s="932" t="str">
        <f>IFERROR(VLOOKUP($B397,'⑨2.目標と成果（販促）'!$B$6:$K$85,6,FALSE),"")</f>
        <v/>
      </c>
      <c r="G397" s="932" t="str">
        <f>IFERROR(VLOOKUP($B397,'⑨2.目標と成果（販促）'!$B$6:$K$85,7,FALSE),"")</f>
        <v/>
      </c>
      <c r="H397" s="933" t="str">
        <f t="shared" si="21"/>
        <v/>
      </c>
      <c r="I397" s="338" t="str">
        <f>IFERROR(VLOOKUP($B397,'⑨2.目標と成果（販促）'!$B$6:$K$85,8,FALSE),"")</f>
        <v/>
      </c>
      <c r="J397" s="338" t="str">
        <f>IFERROR(VLOOKUP($B397,'⑨2.目標と成果（販促）'!$B$6:$K$85,9,FALSE),"")</f>
        <v/>
      </c>
      <c r="K397" s="933" t="str">
        <f t="shared" si="22"/>
        <v/>
      </c>
      <c r="L397" s="338" t="str">
        <f>IFERROR(VLOOKUP($B397,'⑨2.目標と成果（販促）'!$B$6:$K$85,10,FALSE),"")</f>
        <v/>
      </c>
      <c r="M397" s="338" t="str">
        <f>IFERROR(VLOOKUP($B397,'⑨2.目標と成果（販促）'!$B$6:$K$85,11,FALSE),"")</f>
        <v/>
      </c>
      <c r="N397" s="933" t="str">
        <f t="shared" si="23"/>
        <v/>
      </c>
      <c r="O397" s="921"/>
      <c r="P397" s="922"/>
      <c r="W397" s="545"/>
    </row>
    <row r="398" spans="2:23" ht="45" hidden="1" customHeight="1">
      <c r="B398" s="1090" t="s">
        <v>698</v>
      </c>
      <c r="C398" s="1088" t="str">
        <f>IFERROR(VLOOKUP($B398,'⑨2.目標と成果（販促）'!$B$6:$K$85,2,FALSE),"")</f>
        <v/>
      </c>
      <c r="D398" s="928" t="str">
        <f>IFERROR(VLOOKUP($B398,'⑨2.目標と成果（販促）'!$B$6:$K$85,3,FALSE),"")</f>
        <v/>
      </c>
      <c r="E398" s="928" t="s">
        <v>698</v>
      </c>
      <c r="F398" s="932" t="str">
        <f>IFERROR(VLOOKUP($B398,'⑨2.目標と成果（販促）'!$B$6:$K$85,6,FALSE),"")</f>
        <v/>
      </c>
      <c r="G398" s="932" t="str">
        <f>IFERROR(VLOOKUP($B398,'⑨2.目標と成果（販促）'!$B$6:$K$85,7,FALSE),"")</f>
        <v/>
      </c>
      <c r="H398" s="933" t="str">
        <f t="shared" si="21"/>
        <v/>
      </c>
      <c r="I398" s="338" t="str">
        <f>IFERROR(VLOOKUP($B398,'⑨2.目標と成果（販促）'!$B$6:$K$85,8,FALSE),"")</f>
        <v/>
      </c>
      <c r="J398" s="338" t="str">
        <f>IFERROR(VLOOKUP($B398,'⑨2.目標と成果（販促）'!$B$6:$K$85,9,FALSE),"")</f>
        <v/>
      </c>
      <c r="K398" s="933" t="str">
        <f t="shared" si="22"/>
        <v/>
      </c>
      <c r="L398" s="338" t="str">
        <f>IFERROR(VLOOKUP($B398,'⑨2.目標と成果（販促）'!$B$6:$K$85,10,FALSE),"")</f>
        <v/>
      </c>
      <c r="M398" s="338" t="str">
        <f>IFERROR(VLOOKUP($B398,'⑨2.目標と成果（販促）'!$B$6:$K$85,11,FALSE),"")</f>
        <v/>
      </c>
      <c r="N398" s="933" t="str">
        <f t="shared" si="23"/>
        <v/>
      </c>
      <c r="O398" s="921"/>
      <c r="P398" s="922"/>
      <c r="W398" s="545"/>
    </row>
    <row r="399" spans="2:23" ht="45" hidden="1" customHeight="1">
      <c r="B399" s="1090" t="s">
        <v>698</v>
      </c>
      <c r="C399" s="1088" t="str">
        <f>IFERROR(VLOOKUP($B399,'⑨2.目標と成果（販促）'!$B$6:$K$85,2,FALSE),"")</f>
        <v/>
      </c>
      <c r="D399" s="928" t="str">
        <f>IFERROR(VLOOKUP($B399,'⑨2.目標と成果（販促）'!$B$6:$K$85,3,FALSE),"")</f>
        <v/>
      </c>
      <c r="E399" s="928" t="s">
        <v>698</v>
      </c>
      <c r="F399" s="932" t="str">
        <f>IFERROR(VLOOKUP($B399,'⑨2.目標と成果（販促）'!$B$6:$K$85,6,FALSE),"")</f>
        <v/>
      </c>
      <c r="G399" s="932" t="str">
        <f>IFERROR(VLOOKUP($B399,'⑨2.目標と成果（販促）'!$B$6:$K$85,7,FALSE),"")</f>
        <v/>
      </c>
      <c r="H399" s="933" t="str">
        <f t="shared" si="21"/>
        <v/>
      </c>
      <c r="I399" s="338" t="str">
        <f>IFERROR(VLOOKUP($B399,'⑨2.目標と成果（販促）'!$B$6:$K$85,8,FALSE),"")</f>
        <v/>
      </c>
      <c r="J399" s="338" t="str">
        <f>IFERROR(VLOOKUP($B399,'⑨2.目標と成果（販促）'!$B$6:$K$85,9,FALSE),"")</f>
        <v/>
      </c>
      <c r="K399" s="933" t="str">
        <f t="shared" si="22"/>
        <v/>
      </c>
      <c r="L399" s="338" t="str">
        <f>IFERROR(VLOOKUP($B399,'⑨2.目標と成果（販促）'!$B$6:$K$85,10,FALSE),"")</f>
        <v/>
      </c>
      <c r="M399" s="338" t="str">
        <f>IFERROR(VLOOKUP($B399,'⑨2.目標と成果（販促）'!$B$6:$K$85,11,FALSE),"")</f>
        <v/>
      </c>
      <c r="N399" s="933" t="str">
        <f t="shared" si="23"/>
        <v/>
      </c>
      <c r="O399" s="921"/>
      <c r="P399" s="922"/>
      <c r="W399" s="545"/>
    </row>
    <row r="400" spans="2:23" ht="45" hidden="1" customHeight="1">
      <c r="B400" s="1090" t="s">
        <v>698</v>
      </c>
      <c r="C400" s="1088" t="str">
        <f>IFERROR(VLOOKUP($B400,'⑨2.目標と成果（販促）'!$B$6:$K$85,2,FALSE),"")</f>
        <v/>
      </c>
      <c r="D400" s="928" t="str">
        <f>IFERROR(VLOOKUP($B400,'⑨2.目標と成果（販促）'!$B$6:$K$85,3,FALSE),"")</f>
        <v/>
      </c>
      <c r="E400" s="928" t="s">
        <v>698</v>
      </c>
      <c r="F400" s="932" t="str">
        <f>IFERROR(VLOOKUP($B400,'⑨2.目標と成果（販促）'!$B$6:$K$85,6,FALSE),"")</f>
        <v/>
      </c>
      <c r="G400" s="932" t="str">
        <f>IFERROR(VLOOKUP($B400,'⑨2.目標と成果（販促）'!$B$6:$K$85,7,FALSE),"")</f>
        <v/>
      </c>
      <c r="H400" s="933" t="str">
        <f t="shared" si="21"/>
        <v/>
      </c>
      <c r="I400" s="338" t="str">
        <f>IFERROR(VLOOKUP($B400,'⑨2.目標と成果（販促）'!$B$6:$K$85,8,FALSE),"")</f>
        <v/>
      </c>
      <c r="J400" s="338" t="str">
        <f>IFERROR(VLOOKUP($B400,'⑨2.目標と成果（販促）'!$B$6:$K$85,9,FALSE),"")</f>
        <v/>
      </c>
      <c r="K400" s="933" t="str">
        <f t="shared" si="22"/>
        <v/>
      </c>
      <c r="L400" s="338" t="str">
        <f>IFERROR(VLOOKUP($B400,'⑨2.目標と成果（販促）'!$B$6:$K$85,10,FALSE),"")</f>
        <v/>
      </c>
      <c r="M400" s="338" t="str">
        <f>IFERROR(VLOOKUP($B400,'⑨2.目標と成果（販促）'!$B$6:$K$85,11,FALSE),"")</f>
        <v/>
      </c>
      <c r="N400" s="933" t="str">
        <f t="shared" si="23"/>
        <v/>
      </c>
      <c r="O400" s="921"/>
      <c r="P400" s="922"/>
      <c r="W400" s="545"/>
    </row>
    <row r="401" spans="2:25" ht="45" hidden="1" customHeight="1">
      <c r="B401" s="1090" t="s">
        <v>698</v>
      </c>
      <c r="C401" s="1088" t="str">
        <f>IFERROR(VLOOKUP($B401,'⑨2.目標と成果（販促）'!$B$6:$K$85,2,FALSE),"")</f>
        <v/>
      </c>
      <c r="D401" s="928" t="str">
        <f>IFERROR(VLOOKUP($B401,'⑨2.目標と成果（販促）'!$B$6:$K$85,3,FALSE),"")</f>
        <v/>
      </c>
      <c r="E401" s="928" t="s">
        <v>698</v>
      </c>
      <c r="F401" s="932" t="str">
        <f>IFERROR(VLOOKUP($B401,'⑨2.目標と成果（販促）'!$B$6:$K$85,6,FALSE),"")</f>
        <v/>
      </c>
      <c r="G401" s="932" t="str">
        <f>IFERROR(VLOOKUP($B401,'⑨2.目標と成果（販促）'!$B$6:$K$85,7,FALSE),"")</f>
        <v/>
      </c>
      <c r="H401" s="933" t="str">
        <f t="shared" si="21"/>
        <v/>
      </c>
      <c r="I401" s="338" t="str">
        <f>IFERROR(VLOOKUP($B401,'⑨2.目標と成果（販促）'!$B$6:$K$85,8,FALSE),"")</f>
        <v/>
      </c>
      <c r="J401" s="338" t="str">
        <f>IFERROR(VLOOKUP($B401,'⑨2.目標と成果（販促）'!$B$6:$K$85,9,FALSE),"")</f>
        <v/>
      </c>
      <c r="K401" s="933" t="str">
        <f t="shared" si="22"/>
        <v/>
      </c>
      <c r="L401" s="338" t="str">
        <f>IFERROR(VLOOKUP($B401,'⑨2.目標と成果（販促）'!$B$6:$K$85,10,FALSE),"")</f>
        <v/>
      </c>
      <c r="M401" s="338" t="str">
        <f>IFERROR(VLOOKUP($B401,'⑨2.目標と成果（販促）'!$B$6:$K$85,11,FALSE),"")</f>
        <v/>
      </c>
      <c r="N401" s="933" t="str">
        <f t="shared" si="23"/>
        <v/>
      </c>
      <c r="O401" s="921"/>
      <c r="P401" s="922"/>
      <c r="W401" s="545"/>
    </row>
    <row r="402" spans="2:25" ht="45" hidden="1" customHeight="1">
      <c r="B402" s="1090" t="s">
        <v>698</v>
      </c>
      <c r="C402" s="1088" t="str">
        <f>IFERROR(VLOOKUP($B402,'⑨2.目標と成果（販促）'!$B$6:$K$85,2,FALSE),"")</f>
        <v/>
      </c>
      <c r="D402" s="928" t="str">
        <f>IFERROR(VLOOKUP($B402,'⑨2.目標と成果（販促）'!$B$6:$K$85,3,FALSE),"")</f>
        <v/>
      </c>
      <c r="E402" s="928" t="s">
        <v>698</v>
      </c>
      <c r="F402" s="932" t="str">
        <f>IFERROR(VLOOKUP($B402,'⑨2.目標と成果（販促）'!$B$6:$K$85,6,FALSE),"")</f>
        <v/>
      </c>
      <c r="G402" s="932" t="str">
        <f>IFERROR(VLOOKUP($B402,'⑨2.目標と成果（販促）'!$B$6:$K$85,7,FALSE),"")</f>
        <v/>
      </c>
      <c r="H402" s="933" t="str">
        <f t="shared" si="21"/>
        <v/>
      </c>
      <c r="I402" s="338" t="str">
        <f>IFERROR(VLOOKUP($B402,'⑨2.目標と成果（販促）'!$B$6:$K$85,8,FALSE),"")</f>
        <v/>
      </c>
      <c r="J402" s="338" t="str">
        <f>IFERROR(VLOOKUP($B402,'⑨2.目標と成果（販促）'!$B$6:$K$85,9,FALSE),"")</f>
        <v/>
      </c>
      <c r="K402" s="933" t="str">
        <f t="shared" si="22"/>
        <v/>
      </c>
      <c r="L402" s="338" t="str">
        <f>IFERROR(VLOOKUP($B402,'⑨2.目標と成果（販促）'!$B$6:$K$85,10,FALSE),"")</f>
        <v/>
      </c>
      <c r="M402" s="338" t="str">
        <f>IFERROR(VLOOKUP($B402,'⑨2.目標と成果（販促）'!$B$6:$K$85,11,FALSE),"")</f>
        <v/>
      </c>
      <c r="N402" s="933" t="str">
        <f t="shared" si="23"/>
        <v/>
      </c>
      <c r="O402" s="921"/>
      <c r="P402" s="922"/>
      <c r="W402" s="545"/>
    </row>
    <row r="403" spans="2:25" ht="45" hidden="1" customHeight="1">
      <c r="B403" s="1090" t="s">
        <v>698</v>
      </c>
      <c r="C403" s="1088" t="str">
        <f>IFERROR(VLOOKUP($B403,'⑨2.目標と成果（販促）'!$B$6:$K$85,2,FALSE),"")</f>
        <v/>
      </c>
      <c r="D403" s="928" t="str">
        <f>IFERROR(VLOOKUP($B403,'⑨2.目標と成果（販促）'!$B$6:$K$85,3,FALSE),"")</f>
        <v/>
      </c>
      <c r="E403" s="928" t="s">
        <v>698</v>
      </c>
      <c r="F403" s="932" t="str">
        <f>IFERROR(VLOOKUP($B403,'⑨2.目標と成果（販促）'!$B$6:$K$85,6,FALSE),"")</f>
        <v/>
      </c>
      <c r="G403" s="932" t="str">
        <f>IFERROR(VLOOKUP($B403,'⑨2.目標と成果（販促）'!$B$6:$K$85,7,FALSE),"")</f>
        <v/>
      </c>
      <c r="H403" s="933" t="str">
        <f t="shared" si="21"/>
        <v/>
      </c>
      <c r="I403" s="338" t="str">
        <f>IFERROR(VLOOKUP($B403,'⑨2.目標と成果（販促）'!$B$6:$K$85,8,FALSE),"")</f>
        <v/>
      </c>
      <c r="J403" s="338" t="str">
        <f>IFERROR(VLOOKUP($B403,'⑨2.目標と成果（販促）'!$B$6:$K$85,9,FALSE),"")</f>
        <v/>
      </c>
      <c r="K403" s="933" t="str">
        <f t="shared" si="22"/>
        <v/>
      </c>
      <c r="L403" s="338" t="str">
        <f>IFERROR(VLOOKUP($B403,'⑨2.目標と成果（販促）'!$B$6:$K$85,10,FALSE),"")</f>
        <v/>
      </c>
      <c r="M403" s="338" t="str">
        <f>IFERROR(VLOOKUP($B403,'⑨2.目標と成果（販促）'!$B$6:$K$85,11,FALSE),"")</f>
        <v/>
      </c>
      <c r="N403" s="933" t="str">
        <f t="shared" si="23"/>
        <v/>
      </c>
      <c r="O403" s="921"/>
      <c r="P403" s="922"/>
      <c r="W403" s="545"/>
    </row>
    <row r="404" spans="2:25" ht="45" hidden="1" customHeight="1">
      <c r="B404" s="1090" t="s">
        <v>698</v>
      </c>
      <c r="C404" s="1088" t="str">
        <f>IFERROR(VLOOKUP($B404,'⑨2.目標と成果（販促）'!$B$6:$K$85,2,FALSE),"")</f>
        <v/>
      </c>
      <c r="D404" s="928" t="str">
        <f>IFERROR(VLOOKUP($B404,'⑨2.目標と成果（販促）'!$B$6:$K$85,3,FALSE),"")</f>
        <v/>
      </c>
      <c r="E404" s="928" t="s">
        <v>698</v>
      </c>
      <c r="F404" s="932" t="str">
        <f>IFERROR(VLOOKUP($B404,'⑨2.目標と成果（販促）'!$B$6:$K$85,6,FALSE),"")</f>
        <v/>
      </c>
      <c r="G404" s="932" t="str">
        <f>IFERROR(VLOOKUP($B404,'⑨2.目標と成果（販促）'!$B$6:$K$85,7,FALSE),"")</f>
        <v/>
      </c>
      <c r="H404" s="933" t="str">
        <f t="shared" si="21"/>
        <v/>
      </c>
      <c r="I404" s="338" t="str">
        <f>IFERROR(VLOOKUP($B404,'⑨2.目標と成果（販促）'!$B$6:$K$85,8,FALSE),"")</f>
        <v/>
      </c>
      <c r="J404" s="338" t="str">
        <f>IFERROR(VLOOKUP($B404,'⑨2.目標と成果（販促）'!$B$6:$K$85,9,FALSE),"")</f>
        <v/>
      </c>
      <c r="K404" s="933" t="str">
        <f t="shared" si="22"/>
        <v/>
      </c>
      <c r="L404" s="338" t="str">
        <f>IFERROR(VLOOKUP($B404,'⑨2.目標と成果（販促）'!$B$6:$K$85,10,FALSE),"")</f>
        <v/>
      </c>
      <c r="M404" s="338" t="str">
        <f>IFERROR(VLOOKUP($B404,'⑨2.目標と成果（販促）'!$B$6:$K$85,11,FALSE),"")</f>
        <v/>
      </c>
      <c r="N404" s="933" t="str">
        <f t="shared" si="23"/>
        <v/>
      </c>
      <c r="O404" s="921"/>
      <c r="P404" s="922"/>
      <c r="W404" s="545"/>
    </row>
    <row r="405" spans="2:25" ht="45" hidden="1" customHeight="1" thickBot="1">
      <c r="B405" s="1087" t="s">
        <v>698</v>
      </c>
      <c r="C405" s="1089" t="str">
        <f>IFERROR(VLOOKUP($B405,'⑨2.目標と成果（販促）'!$B$6:$K$85,2,FALSE),"")</f>
        <v/>
      </c>
      <c r="D405" s="934" t="str">
        <f>IFERROR(VLOOKUP($B405,'⑨2.目標と成果（販促）'!$B$6:$K$85,3,FALSE),"")</f>
        <v/>
      </c>
      <c r="E405" s="934" t="s">
        <v>698</v>
      </c>
      <c r="F405" s="935" t="str">
        <f>IFERROR(VLOOKUP($B405,'⑨2.目標と成果（販促）'!$B$6:$K$85,6,FALSE),"")</f>
        <v/>
      </c>
      <c r="G405" s="935" t="str">
        <f>IFERROR(VLOOKUP($B405,'⑨2.目標と成果（販促）'!$B$6:$K$85,7,FALSE),"")</f>
        <v/>
      </c>
      <c r="H405" s="936" t="str">
        <f t="shared" si="21"/>
        <v/>
      </c>
      <c r="I405" s="937" t="str">
        <f>IFERROR(VLOOKUP($B405,'⑨2.目標と成果（販促）'!$B$6:$K$85,8,FALSE),"")</f>
        <v/>
      </c>
      <c r="J405" s="937" t="str">
        <f>IFERROR(VLOOKUP($B405,'⑨2.目標と成果（販促）'!$B$6:$K$85,9,FALSE),"")</f>
        <v/>
      </c>
      <c r="K405" s="936" t="str">
        <f t="shared" si="22"/>
        <v/>
      </c>
      <c r="L405" s="937" t="str">
        <f>IFERROR(VLOOKUP($B405,'⑨2.目標と成果（販促）'!$B$6:$K$85,10,FALSE),"")</f>
        <v/>
      </c>
      <c r="M405" s="937" t="str">
        <f>IFERROR(VLOOKUP($B405,'⑨2.目標と成果（販促）'!$B$6:$K$85,11,FALSE),"")</f>
        <v/>
      </c>
      <c r="N405" s="936" t="str">
        <f t="shared" si="23"/>
        <v/>
      </c>
      <c r="O405" s="923"/>
      <c r="P405" s="924"/>
      <c r="W405" s="545"/>
    </row>
    <row r="406" spans="2:25" s="138" customFormat="1" ht="17.25" customHeight="1">
      <c r="B406" s="229" t="s">
        <v>455</v>
      </c>
      <c r="C406" s="162" t="s">
        <v>488</v>
      </c>
      <c r="D406" s="162"/>
    </row>
    <row r="407" spans="2:25" s="138" customFormat="1" ht="17.25" customHeight="1">
      <c r="B407" s="229"/>
      <c r="C407" s="162" t="s">
        <v>489</v>
      </c>
      <c r="D407" s="162"/>
    </row>
    <row r="408" spans="2:25" s="138" customFormat="1" ht="17.25" customHeight="1">
      <c r="B408" s="229"/>
      <c r="C408" s="162"/>
      <c r="D408" s="162"/>
      <c r="X408" s="139"/>
      <c r="Y408" s="139"/>
    </row>
    <row r="409" spans="2:25" s="138" customFormat="1" ht="17.25" customHeight="1">
      <c r="B409" s="229"/>
      <c r="C409" s="162"/>
      <c r="D409" s="162"/>
      <c r="X409" s="139"/>
      <c r="Y409" s="139"/>
    </row>
    <row r="410" spans="2:25">
      <c r="B410" s="161"/>
      <c r="C410" s="322"/>
      <c r="D410" s="322"/>
    </row>
  </sheetData>
  <sheetProtection formatCells="0" formatColumns="0" formatRows="0"/>
  <mergeCells count="9">
    <mergeCell ref="P3:P4"/>
    <mergeCell ref="B3:B4"/>
    <mergeCell ref="C3:C4"/>
    <mergeCell ref="D3:D4"/>
    <mergeCell ref="E3:E4"/>
    <mergeCell ref="F3:H3"/>
    <mergeCell ref="O3:O4"/>
    <mergeCell ref="I3:K3"/>
    <mergeCell ref="L3:N3"/>
  </mergeCells>
  <phoneticPr fontId="1"/>
  <conditionalFormatting sqref="B6:B405 E6:E405">
    <cfRule type="containsText" dxfId="5" priority="3" operator="containsText" text="選択">
      <formula>NOT(ISERROR(SEARCH("選択",B6)))</formula>
    </cfRule>
  </conditionalFormatting>
  <conditionalFormatting sqref="F2:G2 I2:J2 L2:M2">
    <cfRule type="containsText" dxfId="4" priority="2" operator="containsText" text="OK">
      <formula>NOT(ISERROR(SEARCH("OK",F2)))</formula>
    </cfRule>
    <cfRule type="containsText" dxfId="3" priority="1" operator="containsText" text="不一致">
      <formula>NOT(ISERROR(SEARCH("不一致",F2)))</formula>
    </cfRule>
  </conditionalFormatting>
  <dataValidations count="5">
    <dataValidation type="whole" imeMode="off" operator="lessThan" allowBlank="1" showInputMessage="1" showErrorMessage="1" errorTitle="入力不要です。" error="[キャンセル]をクリックしてください。" sqref="B5 D5:E5">
      <formula1>0</formula1>
    </dataValidation>
    <dataValidation imeMode="off" operator="lessThan" allowBlank="1" showInputMessage="1" showErrorMessage="1" errorTitle="入力不要です。" error="[キャンセル]をクリックしてください。" sqref="C5"/>
    <dataValidation type="list" allowBlank="1" showInputMessage="1" showErrorMessage="1" sqref="E6:E405">
      <formula1>$Y$4:$Y$32</formula1>
    </dataValidation>
    <dataValidation type="list" allowBlank="1" showInputMessage="1" showErrorMessage="1" sqref="B6:B405">
      <formula1>$X$4:$X$84</formula1>
    </dataValidation>
    <dataValidation allowBlank="1" showInputMessage="1" showErrorMessage="1" promptTitle="入力の注意" prompt="１活動に複数の品目を計上している場合、品目別に実績の報告が必要になります。_x000a_（重点品目以外はその他で合算してください）_x000a_品目別に分解する場合、この計算式を消して直接入力してください。" sqref="F6:G6 I6:J6 L6:M6"/>
  </dataValidations>
  <pageMargins left="0.59055118110236227" right="0.39370078740157483" top="0.74803149606299213" bottom="0.31496062992125984" header="0.31496062992125984" footer="0.15748031496062992"/>
  <pageSetup paperSize="9" scale="77" fitToHeight="0" orientation="landscape" r:id="rId1"/>
  <headerFooter>
    <oddHeader>&amp;L様式９（関係書類3）</oddHeader>
    <oddFooter xml:space="preserve">&amp;C&amp;"ＭＳ Ｐゴシック,標準"&amp;10&amp;P / &amp;N </oddFooter>
  </headerFooter>
  <rowBreaks count="1" manualBreakCount="1">
    <brk id="15" max="16" man="1"/>
  </rowBreaks>
  <legacyDrawing r:id="rId2"/>
  <extLst>
    <ext xmlns:x14="http://schemas.microsoft.com/office/spreadsheetml/2009/9/main" uri="{78C0D931-6437-407d-A8EE-F0AAD7539E65}">
      <x14:conditionalFormattings>
        <x14:conditionalFormatting xmlns:xm="http://schemas.microsoft.com/office/excel/2006/main">
          <x14:cfRule type="containsText" priority="4" operator="containsText" text="選択" id="{C17A2DAC-EED9-4269-8037-FB05D3A297F2}">
            <xm:f>NOT(ISERROR(SEARCH("選択",'⑨3.評価分析（PR）'!B86)))</xm:f>
            <x14:dxf>
              <font>
                <color theme="2" tint="-0.24994659260841701"/>
              </font>
            </x14:dxf>
          </x14:cfRule>
          <xm:sqref>E86:E405 B86:B405</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H66"/>
  <sheetViews>
    <sheetView workbookViewId="0"/>
  </sheetViews>
  <sheetFormatPr defaultRowHeight="17.25" customHeight="1"/>
  <cols>
    <col min="1" max="1" width="9" style="1"/>
    <col min="2" max="2" width="23.625" style="139" customWidth="1"/>
    <col min="3" max="8" width="12.625" style="1" customWidth="1"/>
    <col min="9" max="16384" width="9" style="1"/>
  </cols>
  <sheetData>
    <row r="2" spans="2:8" ht="17.25" customHeight="1">
      <c r="B2" s="218"/>
    </row>
    <row r="3" spans="2:8" ht="17.25" customHeight="1">
      <c r="H3" s="1094" t="s">
        <v>932</v>
      </c>
    </row>
    <row r="4" spans="2:8" ht="17.25" customHeight="1">
      <c r="B4" s="1095" t="s">
        <v>933</v>
      </c>
      <c r="C4" s="1866" t="s">
        <v>927</v>
      </c>
      <c r="D4" s="1867"/>
      <c r="E4" s="1866" t="s">
        <v>928</v>
      </c>
      <c r="F4" s="1867"/>
      <c r="G4" s="1866" t="s">
        <v>929</v>
      </c>
      <c r="H4" s="1867"/>
    </row>
    <row r="5" spans="2:8" ht="17.25" customHeight="1">
      <c r="B5" s="1093" t="s">
        <v>898</v>
      </c>
      <c r="C5" s="1096" t="s">
        <v>930</v>
      </c>
      <c r="D5" s="1096" t="s">
        <v>931</v>
      </c>
      <c r="E5" s="1096" t="s">
        <v>930</v>
      </c>
      <c r="F5" s="1096" t="s">
        <v>931</v>
      </c>
      <c r="G5" s="1096" t="s">
        <v>930</v>
      </c>
      <c r="H5" s="1096" t="s">
        <v>931</v>
      </c>
    </row>
    <row r="6" spans="2:8" ht="17.25" customHeight="1">
      <c r="B6" s="210" t="s">
        <v>899</v>
      </c>
      <c r="C6" s="1097">
        <f>SUMIF('⑨3.評価分析（PR）'!$E$6:$E$405,$B6,'⑨3.評価分析（PR）'!F$6:F$405)</f>
        <v>0</v>
      </c>
      <c r="D6" s="1097">
        <f>SUMIF('⑨3.評価分析（PR）'!$E$6:$E$405,$B6,'⑨3.評価分析（PR）'!G$6:G$405)</f>
        <v>0</v>
      </c>
      <c r="E6" s="1097">
        <f>SUMIF('⑨3.評価分析（PR）'!$E$6:$E$405,$B6,'⑨3.評価分析（PR）'!I$6:I$405)</f>
        <v>0</v>
      </c>
      <c r="F6" s="1097">
        <f>SUMIF('⑨3.評価分析（PR）'!$E$6:$E$405,$B6,'⑨3.評価分析（PR）'!J$6:J$405)</f>
        <v>0</v>
      </c>
      <c r="G6" s="1097">
        <f>SUMIF('⑨3.評価分析（PR）'!$E$6:$E$405,$B6,'⑨3.評価分析（PR）'!L$6:L$405)</f>
        <v>0</v>
      </c>
      <c r="H6" s="1097">
        <f>SUMIF('⑨3.評価分析（PR）'!$E$6:$E$405,$B6,'⑨3.評価分析（PR）'!M$6:M$405)</f>
        <v>0</v>
      </c>
    </row>
    <row r="7" spans="2:8" ht="17.25" customHeight="1">
      <c r="B7" s="210" t="s">
        <v>900</v>
      </c>
      <c r="C7" s="1097">
        <f>SUMIF('⑨3.評価分析（PR）'!$E$6:$E$405,$B7,'⑨3.評価分析（PR）'!F$6:F$405)</f>
        <v>0</v>
      </c>
      <c r="D7" s="1097">
        <f>SUMIF('⑨3.評価分析（PR）'!$E$6:$E$405,$B7,'⑨3.評価分析（PR）'!G$6:G$405)</f>
        <v>0</v>
      </c>
      <c r="E7" s="1097">
        <f>SUMIF('⑨3.評価分析（PR）'!$E$6:$E$405,$B7,'⑨3.評価分析（PR）'!I$6:I$405)</f>
        <v>0</v>
      </c>
      <c r="F7" s="1097">
        <f>SUMIF('⑨3.評価分析（PR）'!$E$6:$E$405,$B7,'⑨3.評価分析（PR）'!J$6:J$405)</f>
        <v>0</v>
      </c>
      <c r="G7" s="1097">
        <f>SUMIF('⑨3.評価分析（PR）'!$E$6:$E$405,$B7,'⑨3.評価分析（PR）'!L$6:L$405)</f>
        <v>0</v>
      </c>
      <c r="H7" s="1097">
        <f>SUMIF('⑨3.評価分析（PR）'!$E$6:$E$405,$B7,'⑨3.評価分析（PR）'!M$6:M$405)</f>
        <v>0</v>
      </c>
    </row>
    <row r="8" spans="2:8" ht="17.25" customHeight="1">
      <c r="B8" s="210" t="s">
        <v>901</v>
      </c>
      <c r="C8" s="1097">
        <f>SUMIF('⑨3.評価分析（PR）'!$E$6:$E$405,$B8,'⑨3.評価分析（PR）'!F$6:F$405)</f>
        <v>0</v>
      </c>
      <c r="D8" s="1097">
        <f>SUMIF('⑨3.評価分析（PR）'!$E$6:$E$405,$B8,'⑨3.評価分析（PR）'!G$6:G$405)</f>
        <v>0</v>
      </c>
      <c r="E8" s="1097">
        <f>SUMIF('⑨3.評価分析（PR）'!$E$6:$E$405,$B8,'⑨3.評価分析（PR）'!I$6:I$405)</f>
        <v>0</v>
      </c>
      <c r="F8" s="1097">
        <f>SUMIF('⑨3.評価分析（PR）'!$E$6:$E$405,$B8,'⑨3.評価分析（PR）'!J$6:J$405)</f>
        <v>0</v>
      </c>
      <c r="G8" s="1097">
        <f>SUMIF('⑨3.評価分析（PR）'!$E$6:$E$405,$B8,'⑨3.評価分析（PR）'!L$6:L$405)</f>
        <v>0</v>
      </c>
      <c r="H8" s="1097">
        <f>SUMIF('⑨3.評価分析（PR）'!$E$6:$E$405,$B8,'⑨3.評価分析（PR）'!M$6:M$405)</f>
        <v>0</v>
      </c>
    </row>
    <row r="9" spans="2:8" ht="17.25" customHeight="1">
      <c r="B9" s="210" t="s">
        <v>902</v>
      </c>
      <c r="C9" s="1097">
        <f>SUMIF('⑨3.評価分析（PR）'!$E$6:$E$405,$B9,'⑨3.評価分析（PR）'!F$6:F$405)</f>
        <v>0</v>
      </c>
      <c r="D9" s="1097">
        <f>SUMIF('⑨3.評価分析（PR）'!$E$6:$E$405,$B9,'⑨3.評価分析（PR）'!G$6:G$405)</f>
        <v>0</v>
      </c>
      <c r="E9" s="1097">
        <f>SUMIF('⑨3.評価分析（PR）'!$E$6:$E$405,$B9,'⑨3.評価分析（PR）'!I$6:I$405)</f>
        <v>0</v>
      </c>
      <c r="F9" s="1097">
        <f>SUMIF('⑨3.評価分析（PR）'!$E$6:$E$405,$B9,'⑨3.評価分析（PR）'!J$6:J$405)</f>
        <v>0</v>
      </c>
      <c r="G9" s="1097">
        <f>SUMIF('⑨3.評価分析（PR）'!$E$6:$E$405,$B9,'⑨3.評価分析（PR）'!L$6:L$405)</f>
        <v>0</v>
      </c>
      <c r="H9" s="1097">
        <f>SUMIF('⑨3.評価分析（PR）'!$E$6:$E$405,$B9,'⑨3.評価分析（PR）'!M$6:M$405)</f>
        <v>0</v>
      </c>
    </row>
    <row r="10" spans="2:8" ht="17.25" customHeight="1">
      <c r="B10" s="210" t="s">
        <v>903</v>
      </c>
      <c r="C10" s="1097">
        <f>SUMIF('⑨3.評価分析（PR）'!$E$6:$E$405,$B10,'⑨3.評価分析（PR）'!F$6:F$405)</f>
        <v>0</v>
      </c>
      <c r="D10" s="1097">
        <f>SUMIF('⑨3.評価分析（PR）'!$E$6:$E$405,$B10,'⑨3.評価分析（PR）'!G$6:G$405)</f>
        <v>0</v>
      </c>
      <c r="E10" s="1097">
        <f>SUMIF('⑨3.評価分析（PR）'!$E$6:$E$405,$B10,'⑨3.評価分析（PR）'!I$6:I$405)</f>
        <v>0</v>
      </c>
      <c r="F10" s="1097">
        <f>SUMIF('⑨3.評価分析（PR）'!$E$6:$E$405,$B10,'⑨3.評価分析（PR）'!J$6:J$405)</f>
        <v>0</v>
      </c>
      <c r="G10" s="1097">
        <f>SUMIF('⑨3.評価分析（PR）'!$E$6:$E$405,$B10,'⑨3.評価分析（PR）'!L$6:L$405)</f>
        <v>0</v>
      </c>
      <c r="H10" s="1097">
        <f>SUMIF('⑨3.評価分析（PR）'!$E$6:$E$405,$B10,'⑨3.評価分析（PR）'!M$6:M$405)</f>
        <v>0</v>
      </c>
    </row>
    <row r="11" spans="2:8" ht="17.25" customHeight="1">
      <c r="B11" s="210" t="s">
        <v>904</v>
      </c>
      <c r="C11" s="1097">
        <f>SUMIF('⑨3.評価分析（PR）'!$E$6:$E$405,$B11,'⑨3.評価分析（PR）'!F$6:F$405)</f>
        <v>0</v>
      </c>
      <c r="D11" s="1097">
        <f>SUMIF('⑨3.評価分析（PR）'!$E$6:$E$405,$B11,'⑨3.評価分析（PR）'!G$6:G$405)</f>
        <v>0</v>
      </c>
      <c r="E11" s="1097">
        <f>SUMIF('⑨3.評価分析（PR）'!$E$6:$E$405,$B11,'⑨3.評価分析（PR）'!I$6:I$405)</f>
        <v>0</v>
      </c>
      <c r="F11" s="1097">
        <f>SUMIF('⑨3.評価分析（PR）'!$E$6:$E$405,$B11,'⑨3.評価分析（PR）'!J$6:J$405)</f>
        <v>0</v>
      </c>
      <c r="G11" s="1097">
        <f>SUMIF('⑨3.評価分析（PR）'!$E$6:$E$405,$B11,'⑨3.評価分析（PR）'!L$6:L$405)</f>
        <v>0</v>
      </c>
      <c r="H11" s="1097">
        <f>SUMIF('⑨3.評価分析（PR）'!$E$6:$E$405,$B11,'⑨3.評価分析（PR）'!M$6:M$405)</f>
        <v>0</v>
      </c>
    </row>
    <row r="12" spans="2:8" ht="17.25" customHeight="1">
      <c r="B12" s="210" t="s">
        <v>905</v>
      </c>
      <c r="C12" s="1097">
        <f>SUMIF('⑨3.評価分析（PR）'!$E$6:$E$405,$B12,'⑨3.評価分析（PR）'!F$6:F$405)</f>
        <v>0</v>
      </c>
      <c r="D12" s="1097">
        <f>SUMIF('⑨3.評価分析（PR）'!$E$6:$E$405,$B12,'⑨3.評価分析（PR）'!G$6:G$405)</f>
        <v>0</v>
      </c>
      <c r="E12" s="1097">
        <f>SUMIF('⑨3.評価分析（PR）'!$E$6:$E$405,$B12,'⑨3.評価分析（PR）'!I$6:I$405)</f>
        <v>0</v>
      </c>
      <c r="F12" s="1097">
        <f>SUMIF('⑨3.評価分析（PR）'!$E$6:$E$405,$B12,'⑨3.評価分析（PR）'!J$6:J$405)</f>
        <v>0</v>
      </c>
      <c r="G12" s="1097">
        <f>SUMIF('⑨3.評価分析（PR）'!$E$6:$E$405,$B12,'⑨3.評価分析（PR）'!L$6:L$405)</f>
        <v>0</v>
      </c>
      <c r="H12" s="1097">
        <f>SUMIF('⑨3.評価分析（PR）'!$E$6:$E$405,$B12,'⑨3.評価分析（PR）'!M$6:M$405)</f>
        <v>0</v>
      </c>
    </row>
    <row r="13" spans="2:8" ht="17.25" customHeight="1">
      <c r="B13" s="210" t="s">
        <v>906</v>
      </c>
      <c r="C13" s="1097">
        <f>SUMIF('⑨3.評価分析（PR）'!$E$6:$E$405,$B13,'⑨3.評価分析（PR）'!F$6:F$405)</f>
        <v>0</v>
      </c>
      <c r="D13" s="1097">
        <f>SUMIF('⑨3.評価分析（PR）'!$E$6:$E$405,$B13,'⑨3.評価分析（PR）'!G$6:G$405)</f>
        <v>0</v>
      </c>
      <c r="E13" s="1097">
        <f>SUMIF('⑨3.評価分析（PR）'!$E$6:$E$405,$B13,'⑨3.評価分析（PR）'!I$6:I$405)</f>
        <v>0</v>
      </c>
      <c r="F13" s="1097">
        <f>SUMIF('⑨3.評価分析（PR）'!$E$6:$E$405,$B13,'⑨3.評価分析（PR）'!J$6:J$405)</f>
        <v>0</v>
      </c>
      <c r="G13" s="1097">
        <f>SUMIF('⑨3.評価分析（PR）'!$E$6:$E$405,$B13,'⑨3.評価分析（PR）'!L$6:L$405)</f>
        <v>0</v>
      </c>
      <c r="H13" s="1097">
        <f>SUMIF('⑨3.評価分析（PR）'!$E$6:$E$405,$B13,'⑨3.評価分析（PR）'!M$6:M$405)</f>
        <v>0</v>
      </c>
    </row>
    <row r="14" spans="2:8" ht="17.25" customHeight="1">
      <c r="B14" s="210" t="s">
        <v>907</v>
      </c>
      <c r="C14" s="1097">
        <f>SUMIF('⑨3.評価分析（PR）'!$E$6:$E$405,$B14,'⑨3.評価分析（PR）'!F$6:F$405)</f>
        <v>0</v>
      </c>
      <c r="D14" s="1097">
        <f>SUMIF('⑨3.評価分析（PR）'!$E$6:$E$405,$B14,'⑨3.評価分析（PR）'!G$6:G$405)</f>
        <v>0</v>
      </c>
      <c r="E14" s="1097">
        <f>SUMIF('⑨3.評価分析（PR）'!$E$6:$E$405,$B14,'⑨3.評価分析（PR）'!I$6:I$405)</f>
        <v>0</v>
      </c>
      <c r="F14" s="1097">
        <f>SUMIF('⑨3.評価分析（PR）'!$E$6:$E$405,$B14,'⑨3.評価分析（PR）'!J$6:J$405)</f>
        <v>0</v>
      </c>
      <c r="G14" s="1097">
        <f>SUMIF('⑨3.評価分析（PR）'!$E$6:$E$405,$B14,'⑨3.評価分析（PR）'!L$6:L$405)</f>
        <v>0</v>
      </c>
      <c r="H14" s="1097">
        <f>SUMIF('⑨3.評価分析（PR）'!$E$6:$E$405,$B14,'⑨3.評価分析（PR）'!M$6:M$405)</f>
        <v>0</v>
      </c>
    </row>
    <row r="15" spans="2:8" ht="17.25" customHeight="1">
      <c r="B15" s="210" t="s">
        <v>908</v>
      </c>
      <c r="C15" s="1097">
        <f>SUMIF('⑨3.評価分析（PR）'!$E$6:$E$405,$B15,'⑨3.評価分析（PR）'!F$6:F$405)</f>
        <v>0</v>
      </c>
      <c r="D15" s="1097">
        <f>SUMIF('⑨3.評価分析（PR）'!$E$6:$E$405,$B15,'⑨3.評価分析（PR）'!G$6:G$405)</f>
        <v>0</v>
      </c>
      <c r="E15" s="1097">
        <f>SUMIF('⑨3.評価分析（PR）'!$E$6:$E$405,$B15,'⑨3.評価分析（PR）'!I$6:I$405)</f>
        <v>0</v>
      </c>
      <c r="F15" s="1097">
        <f>SUMIF('⑨3.評価分析（PR）'!$E$6:$E$405,$B15,'⑨3.評価分析（PR）'!J$6:J$405)</f>
        <v>0</v>
      </c>
      <c r="G15" s="1097">
        <f>SUMIF('⑨3.評価分析（PR）'!$E$6:$E$405,$B15,'⑨3.評価分析（PR）'!L$6:L$405)</f>
        <v>0</v>
      </c>
      <c r="H15" s="1097">
        <f>SUMIF('⑨3.評価分析（PR）'!$E$6:$E$405,$B15,'⑨3.評価分析（PR）'!M$6:M$405)</f>
        <v>0</v>
      </c>
    </row>
    <row r="16" spans="2:8" ht="17.25" customHeight="1">
      <c r="B16" s="210" t="s">
        <v>909</v>
      </c>
      <c r="C16" s="1097">
        <f>SUMIF('⑨3.評価分析（PR）'!$E$6:$E$405,$B16,'⑨3.評価分析（PR）'!F$6:F$405)</f>
        <v>0</v>
      </c>
      <c r="D16" s="1097">
        <f>SUMIF('⑨3.評価分析（PR）'!$E$6:$E$405,$B16,'⑨3.評価分析（PR）'!G$6:G$405)</f>
        <v>0</v>
      </c>
      <c r="E16" s="1097">
        <f>SUMIF('⑨3.評価分析（PR）'!$E$6:$E$405,$B16,'⑨3.評価分析（PR）'!I$6:I$405)</f>
        <v>0</v>
      </c>
      <c r="F16" s="1097">
        <f>SUMIF('⑨3.評価分析（PR）'!$E$6:$E$405,$B16,'⑨3.評価分析（PR）'!J$6:J$405)</f>
        <v>0</v>
      </c>
      <c r="G16" s="1097">
        <f>SUMIF('⑨3.評価分析（PR）'!$E$6:$E$405,$B16,'⑨3.評価分析（PR）'!L$6:L$405)</f>
        <v>0</v>
      </c>
      <c r="H16" s="1097">
        <f>SUMIF('⑨3.評価分析（PR）'!$E$6:$E$405,$B16,'⑨3.評価分析（PR）'!M$6:M$405)</f>
        <v>0</v>
      </c>
    </row>
    <row r="17" spans="2:8" ht="17.25" customHeight="1">
      <c r="B17" s="210" t="s">
        <v>910</v>
      </c>
      <c r="C17" s="1097">
        <f>SUMIF('⑨3.評価分析（PR）'!$E$6:$E$405,$B17,'⑨3.評価分析（PR）'!F$6:F$405)</f>
        <v>0</v>
      </c>
      <c r="D17" s="1097">
        <f>SUMIF('⑨3.評価分析（PR）'!$E$6:$E$405,$B17,'⑨3.評価分析（PR）'!G$6:G$405)</f>
        <v>0</v>
      </c>
      <c r="E17" s="1097">
        <f>SUMIF('⑨3.評価分析（PR）'!$E$6:$E$405,$B17,'⑨3.評価分析（PR）'!I$6:I$405)</f>
        <v>0</v>
      </c>
      <c r="F17" s="1097">
        <f>SUMIF('⑨3.評価分析（PR）'!$E$6:$E$405,$B17,'⑨3.評価分析（PR）'!J$6:J$405)</f>
        <v>0</v>
      </c>
      <c r="G17" s="1097">
        <f>SUMIF('⑨3.評価分析（PR）'!$E$6:$E$405,$B17,'⑨3.評価分析（PR）'!L$6:L$405)</f>
        <v>0</v>
      </c>
      <c r="H17" s="1097">
        <f>SUMIF('⑨3.評価分析（PR）'!$E$6:$E$405,$B17,'⑨3.評価分析（PR）'!M$6:M$405)</f>
        <v>0</v>
      </c>
    </row>
    <row r="18" spans="2:8" ht="17.25" customHeight="1">
      <c r="B18" s="210" t="s">
        <v>911</v>
      </c>
      <c r="C18" s="1097">
        <f>SUMIF('⑨3.評価分析（PR）'!$E$6:$E$405,$B18,'⑨3.評価分析（PR）'!F$6:F$405)</f>
        <v>0</v>
      </c>
      <c r="D18" s="1097">
        <f>SUMIF('⑨3.評価分析（PR）'!$E$6:$E$405,$B18,'⑨3.評価分析（PR）'!G$6:G$405)</f>
        <v>0</v>
      </c>
      <c r="E18" s="1097">
        <f>SUMIF('⑨3.評価分析（PR）'!$E$6:$E$405,$B18,'⑨3.評価分析（PR）'!I$6:I$405)</f>
        <v>0</v>
      </c>
      <c r="F18" s="1097">
        <f>SUMIF('⑨3.評価分析（PR）'!$E$6:$E$405,$B18,'⑨3.評価分析（PR）'!J$6:J$405)</f>
        <v>0</v>
      </c>
      <c r="G18" s="1097">
        <f>SUMIF('⑨3.評価分析（PR）'!$E$6:$E$405,$B18,'⑨3.評価分析（PR）'!L$6:L$405)</f>
        <v>0</v>
      </c>
      <c r="H18" s="1097">
        <f>SUMIF('⑨3.評価分析（PR）'!$E$6:$E$405,$B18,'⑨3.評価分析（PR）'!M$6:M$405)</f>
        <v>0</v>
      </c>
    </row>
    <row r="19" spans="2:8" ht="17.25" customHeight="1">
      <c r="B19" s="210" t="s">
        <v>912</v>
      </c>
      <c r="C19" s="1097">
        <f>SUMIF('⑨3.評価分析（PR）'!$E$6:$E$405,$B19,'⑨3.評価分析（PR）'!F$6:F$405)</f>
        <v>0</v>
      </c>
      <c r="D19" s="1097">
        <f>SUMIF('⑨3.評価分析（PR）'!$E$6:$E$405,$B19,'⑨3.評価分析（PR）'!G$6:G$405)</f>
        <v>0</v>
      </c>
      <c r="E19" s="1097">
        <f>SUMIF('⑨3.評価分析（PR）'!$E$6:$E$405,$B19,'⑨3.評価分析（PR）'!I$6:I$405)</f>
        <v>0</v>
      </c>
      <c r="F19" s="1097">
        <f>SUMIF('⑨3.評価分析（PR）'!$E$6:$E$405,$B19,'⑨3.評価分析（PR）'!J$6:J$405)</f>
        <v>0</v>
      </c>
      <c r="G19" s="1097">
        <f>SUMIF('⑨3.評価分析（PR）'!$E$6:$E$405,$B19,'⑨3.評価分析（PR）'!L$6:L$405)</f>
        <v>0</v>
      </c>
      <c r="H19" s="1097">
        <f>SUMIF('⑨3.評価分析（PR）'!$E$6:$E$405,$B19,'⑨3.評価分析（PR）'!M$6:M$405)</f>
        <v>0</v>
      </c>
    </row>
    <row r="20" spans="2:8" ht="17.25" customHeight="1">
      <c r="B20" s="210" t="s">
        <v>913</v>
      </c>
      <c r="C20" s="1097">
        <f>SUMIF('⑨3.評価分析（PR）'!$E$6:$E$405,$B20,'⑨3.評価分析（PR）'!F$6:F$405)</f>
        <v>0</v>
      </c>
      <c r="D20" s="1097">
        <f>SUMIF('⑨3.評価分析（PR）'!$E$6:$E$405,$B20,'⑨3.評価分析（PR）'!G$6:G$405)</f>
        <v>0</v>
      </c>
      <c r="E20" s="1097">
        <f>SUMIF('⑨3.評価分析（PR）'!$E$6:$E$405,$B20,'⑨3.評価分析（PR）'!I$6:I$405)</f>
        <v>0</v>
      </c>
      <c r="F20" s="1097">
        <f>SUMIF('⑨3.評価分析（PR）'!$E$6:$E$405,$B20,'⑨3.評価分析（PR）'!J$6:J$405)</f>
        <v>0</v>
      </c>
      <c r="G20" s="1097">
        <f>SUMIF('⑨3.評価分析（PR）'!$E$6:$E$405,$B20,'⑨3.評価分析（PR）'!L$6:L$405)</f>
        <v>0</v>
      </c>
      <c r="H20" s="1097">
        <f>SUMIF('⑨3.評価分析（PR）'!$E$6:$E$405,$B20,'⑨3.評価分析（PR）'!M$6:M$405)</f>
        <v>0</v>
      </c>
    </row>
    <row r="21" spans="2:8" ht="17.25" customHeight="1">
      <c r="B21" s="210" t="s">
        <v>914</v>
      </c>
      <c r="C21" s="1097">
        <f>SUMIF('⑨3.評価分析（PR）'!$E$6:$E$405,$B21,'⑨3.評価分析（PR）'!F$6:F$405)</f>
        <v>0</v>
      </c>
      <c r="D21" s="1097">
        <f>SUMIF('⑨3.評価分析（PR）'!$E$6:$E$405,$B21,'⑨3.評価分析（PR）'!G$6:G$405)</f>
        <v>0</v>
      </c>
      <c r="E21" s="1097">
        <f>SUMIF('⑨3.評価分析（PR）'!$E$6:$E$405,$B21,'⑨3.評価分析（PR）'!I$6:I$405)</f>
        <v>0</v>
      </c>
      <c r="F21" s="1097">
        <f>SUMIF('⑨3.評価分析（PR）'!$E$6:$E$405,$B21,'⑨3.評価分析（PR）'!J$6:J$405)</f>
        <v>0</v>
      </c>
      <c r="G21" s="1097">
        <f>SUMIF('⑨3.評価分析（PR）'!$E$6:$E$405,$B21,'⑨3.評価分析（PR）'!L$6:L$405)</f>
        <v>0</v>
      </c>
      <c r="H21" s="1097">
        <f>SUMIF('⑨3.評価分析（PR）'!$E$6:$E$405,$B21,'⑨3.評価分析（PR）'!M$6:M$405)</f>
        <v>0</v>
      </c>
    </row>
    <row r="22" spans="2:8" ht="17.25" customHeight="1">
      <c r="B22" s="210" t="s">
        <v>915</v>
      </c>
      <c r="C22" s="1097">
        <f>SUMIF('⑨3.評価分析（PR）'!$E$6:$E$405,$B22,'⑨3.評価分析（PR）'!F$6:F$405)</f>
        <v>0</v>
      </c>
      <c r="D22" s="1097">
        <f>SUMIF('⑨3.評価分析（PR）'!$E$6:$E$405,$B22,'⑨3.評価分析（PR）'!G$6:G$405)</f>
        <v>0</v>
      </c>
      <c r="E22" s="1097">
        <f>SUMIF('⑨3.評価分析（PR）'!$E$6:$E$405,$B22,'⑨3.評価分析（PR）'!I$6:I$405)</f>
        <v>0</v>
      </c>
      <c r="F22" s="1097">
        <f>SUMIF('⑨3.評価分析（PR）'!$E$6:$E$405,$B22,'⑨3.評価分析（PR）'!J$6:J$405)</f>
        <v>0</v>
      </c>
      <c r="G22" s="1097">
        <f>SUMIF('⑨3.評価分析（PR）'!$E$6:$E$405,$B22,'⑨3.評価分析（PR）'!L$6:L$405)</f>
        <v>0</v>
      </c>
      <c r="H22" s="1097">
        <f>SUMIF('⑨3.評価分析（PR）'!$E$6:$E$405,$B22,'⑨3.評価分析（PR）'!M$6:M$405)</f>
        <v>0</v>
      </c>
    </row>
    <row r="23" spans="2:8" ht="17.25" customHeight="1">
      <c r="B23" s="210" t="s">
        <v>916</v>
      </c>
      <c r="C23" s="1097">
        <f>SUMIF('⑨3.評価分析（PR）'!$E$6:$E$405,$B23,'⑨3.評価分析（PR）'!F$6:F$405)</f>
        <v>0</v>
      </c>
      <c r="D23" s="1097">
        <f>SUMIF('⑨3.評価分析（PR）'!$E$6:$E$405,$B23,'⑨3.評価分析（PR）'!G$6:G$405)</f>
        <v>0</v>
      </c>
      <c r="E23" s="1097">
        <f>SUMIF('⑨3.評価分析（PR）'!$E$6:$E$405,$B23,'⑨3.評価分析（PR）'!I$6:I$405)</f>
        <v>0</v>
      </c>
      <c r="F23" s="1097">
        <f>SUMIF('⑨3.評価分析（PR）'!$E$6:$E$405,$B23,'⑨3.評価分析（PR）'!J$6:J$405)</f>
        <v>0</v>
      </c>
      <c r="G23" s="1097">
        <f>SUMIF('⑨3.評価分析（PR）'!$E$6:$E$405,$B23,'⑨3.評価分析（PR）'!L$6:L$405)</f>
        <v>0</v>
      </c>
      <c r="H23" s="1097">
        <f>SUMIF('⑨3.評価分析（PR）'!$E$6:$E$405,$B23,'⑨3.評価分析（PR）'!M$6:M$405)</f>
        <v>0</v>
      </c>
    </row>
    <row r="24" spans="2:8" ht="17.25" customHeight="1">
      <c r="B24" s="210" t="s">
        <v>917</v>
      </c>
      <c r="C24" s="1097">
        <f>SUMIF('⑨3.評価分析（PR）'!$E$6:$E$405,$B24,'⑨3.評価分析（PR）'!F$6:F$405)</f>
        <v>0</v>
      </c>
      <c r="D24" s="1097">
        <f>SUMIF('⑨3.評価分析（PR）'!$E$6:$E$405,$B24,'⑨3.評価分析（PR）'!G$6:G$405)</f>
        <v>0</v>
      </c>
      <c r="E24" s="1097">
        <f>SUMIF('⑨3.評価分析（PR）'!$E$6:$E$405,$B24,'⑨3.評価分析（PR）'!I$6:I$405)</f>
        <v>0</v>
      </c>
      <c r="F24" s="1097">
        <f>SUMIF('⑨3.評価分析（PR）'!$E$6:$E$405,$B24,'⑨3.評価分析（PR）'!J$6:J$405)</f>
        <v>0</v>
      </c>
      <c r="G24" s="1097">
        <f>SUMIF('⑨3.評価分析（PR）'!$E$6:$E$405,$B24,'⑨3.評価分析（PR）'!L$6:L$405)</f>
        <v>0</v>
      </c>
      <c r="H24" s="1097">
        <f>SUMIF('⑨3.評価分析（PR）'!$E$6:$E$405,$B24,'⑨3.評価分析（PR）'!M$6:M$405)</f>
        <v>0</v>
      </c>
    </row>
    <row r="25" spans="2:8" ht="17.25" customHeight="1">
      <c r="B25" s="210" t="s">
        <v>918</v>
      </c>
      <c r="C25" s="1097">
        <f>SUMIF('⑨3.評価分析（PR）'!$E$6:$E$405,$B25,'⑨3.評価分析（PR）'!F$6:F$405)</f>
        <v>0</v>
      </c>
      <c r="D25" s="1097">
        <f>SUMIF('⑨3.評価分析（PR）'!$E$6:$E$405,$B25,'⑨3.評価分析（PR）'!G$6:G$405)</f>
        <v>0</v>
      </c>
      <c r="E25" s="1097">
        <f>SUMIF('⑨3.評価分析（PR）'!$E$6:$E$405,$B25,'⑨3.評価分析（PR）'!I$6:I$405)</f>
        <v>0</v>
      </c>
      <c r="F25" s="1097">
        <f>SUMIF('⑨3.評価分析（PR）'!$E$6:$E$405,$B25,'⑨3.評価分析（PR）'!J$6:J$405)</f>
        <v>0</v>
      </c>
      <c r="G25" s="1097">
        <f>SUMIF('⑨3.評価分析（PR）'!$E$6:$E$405,$B25,'⑨3.評価分析（PR）'!L$6:L$405)</f>
        <v>0</v>
      </c>
      <c r="H25" s="1097">
        <f>SUMIF('⑨3.評価分析（PR）'!$E$6:$E$405,$B25,'⑨3.評価分析（PR）'!M$6:M$405)</f>
        <v>0</v>
      </c>
    </row>
    <row r="26" spans="2:8" ht="17.25" customHeight="1">
      <c r="B26" s="210" t="s">
        <v>919</v>
      </c>
      <c r="C26" s="1097">
        <f>SUMIF('⑨3.評価分析（PR）'!$E$6:$E$405,$B26,'⑨3.評価分析（PR）'!F$6:F$405)</f>
        <v>0</v>
      </c>
      <c r="D26" s="1097">
        <f>SUMIF('⑨3.評価分析（PR）'!$E$6:$E$405,$B26,'⑨3.評価分析（PR）'!G$6:G$405)</f>
        <v>0</v>
      </c>
      <c r="E26" s="1097">
        <f>SUMIF('⑨3.評価分析（PR）'!$E$6:$E$405,$B26,'⑨3.評価分析（PR）'!I$6:I$405)</f>
        <v>0</v>
      </c>
      <c r="F26" s="1097">
        <f>SUMIF('⑨3.評価分析（PR）'!$E$6:$E$405,$B26,'⑨3.評価分析（PR）'!J$6:J$405)</f>
        <v>0</v>
      </c>
      <c r="G26" s="1097">
        <f>SUMIF('⑨3.評価分析（PR）'!$E$6:$E$405,$B26,'⑨3.評価分析（PR）'!L$6:L$405)</f>
        <v>0</v>
      </c>
      <c r="H26" s="1097">
        <f>SUMIF('⑨3.評価分析（PR）'!$E$6:$E$405,$B26,'⑨3.評価分析（PR）'!M$6:M$405)</f>
        <v>0</v>
      </c>
    </row>
    <row r="27" spans="2:8" ht="17.25" customHeight="1">
      <c r="B27" s="210" t="s">
        <v>920</v>
      </c>
      <c r="C27" s="1097">
        <f>SUMIF('⑨3.評価分析（PR）'!$E$6:$E$405,$B27,'⑨3.評価分析（PR）'!F$6:F$405)</f>
        <v>0</v>
      </c>
      <c r="D27" s="1097">
        <f>SUMIF('⑨3.評価分析（PR）'!$E$6:$E$405,$B27,'⑨3.評価分析（PR）'!G$6:G$405)</f>
        <v>0</v>
      </c>
      <c r="E27" s="1097">
        <f>SUMIF('⑨3.評価分析（PR）'!$E$6:$E$405,$B27,'⑨3.評価分析（PR）'!I$6:I$405)</f>
        <v>0</v>
      </c>
      <c r="F27" s="1097">
        <f>SUMIF('⑨3.評価分析（PR）'!$E$6:$E$405,$B27,'⑨3.評価分析（PR）'!J$6:J$405)</f>
        <v>0</v>
      </c>
      <c r="G27" s="1097">
        <f>SUMIF('⑨3.評価分析（PR）'!$E$6:$E$405,$B27,'⑨3.評価分析（PR）'!L$6:L$405)</f>
        <v>0</v>
      </c>
      <c r="H27" s="1097">
        <f>SUMIF('⑨3.評価分析（PR）'!$E$6:$E$405,$B27,'⑨3.評価分析（PR）'!M$6:M$405)</f>
        <v>0</v>
      </c>
    </row>
    <row r="28" spans="2:8" ht="17.25" customHeight="1">
      <c r="B28" s="210" t="s">
        <v>921</v>
      </c>
      <c r="C28" s="1097">
        <f>SUMIF('⑨3.評価分析（PR）'!$E$6:$E$405,$B28,'⑨3.評価分析（PR）'!F$6:F$405)</f>
        <v>0</v>
      </c>
      <c r="D28" s="1097">
        <f>SUMIF('⑨3.評価分析（PR）'!$E$6:$E$405,$B28,'⑨3.評価分析（PR）'!G$6:G$405)</f>
        <v>0</v>
      </c>
      <c r="E28" s="1097">
        <f>SUMIF('⑨3.評価分析（PR）'!$E$6:$E$405,$B28,'⑨3.評価分析（PR）'!I$6:I$405)</f>
        <v>0</v>
      </c>
      <c r="F28" s="1097">
        <f>SUMIF('⑨3.評価分析（PR）'!$E$6:$E$405,$B28,'⑨3.評価分析（PR）'!J$6:J$405)</f>
        <v>0</v>
      </c>
      <c r="G28" s="1097">
        <f>SUMIF('⑨3.評価分析（PR）'!$E$6:$E$405,$B28,'⑨3.評価分析（PR）'!L$6:L$405)</f>
        <v>0</v>
      </c>
      <c r="H28" s="1097">
        <f>SUMIF('⑨3.評価分析（PR）'!$E$6:$E$405,$B28,'⑨3.評価分析（PR）'!M$6:M$405)</f>
        <v>0</v>
      </c>
    </row>
    <row r="29" spans="2:8" ht="17.25" customHeight="1">
      <c r="B29" s="210" t="s">
        <v>922</v>
      </c>
      <c r="C29" s="1097">
        <f>SUMIF('⑨3.評価分析（PR）'!$E$6:$E$405,$B29,'⑨3.評価分析（PR）'!F$6:F$405)</f>
        <v>0</v>
      </c>
      <c r="D29" s="1097">
        <f>SUMIF('⑨3.評価分析（PR）'!$E$6:$E$405,$B29,'⑨3.評価分析（PR）'!G$6:G$405)</f>
        <v>0</v>
      </c>
      <c r="E29" s="1097">
        <f>SUMIF('⑨3.評価分析（PR）'!$E$6:$E$405,$B29,'⑨3.評価分析（PR）'!I$6:I$405)</f>
        <v>0</v>
      </c>
      <c r="F29" s="1097">
        <f>SUMIF('⑨3.評価分析（PR）'!$E$6:$E$405,$B29,'⑨3.評価分析（PR）'!J$6:J$405)</f>
        <v>0</v>
      </c>
      <c r="G29" s="1097">
        <f>SUMIF('⑨3.評価分析（PR）'!$E$6:$E$405,$B29,'⑨3.評価分析（PR）'!L$6:L$405)</f>
        <v>0</v>
      </c>
      <c r="H29" s="1097">
        <f>SUMIF('⑨3.評価分析（PR）'!$E$6:$E$405,$B29,'⑨3.評価分析（PR）'!M$6:M$405)</f>
        <v>0</v>
      </c>
    </row>
    <row r="30" spans="2:8" ht="17.25" customHeight="1">
      <c r="B30" s="210" t="s">
        <v>923</v>
      </c>
      <c r="C30" s="1097">
        <f>SUMIF('⑨3.評価分析（PR）'!$E$6:$E$405,$B30,'⑨3.評価分析（PR）'!F$6:F$405)</f>
        <v>0</v>
      </c>
      <c r="D30" s="1097">
        <f>SUMIF('⑨3.評価分析（PR）'!$E$6:$E$405,$B30,'⑨3.評価分析（PR）'!G$6:G$405)</f>
        <v>0</v>
      </c>
      <c r="E30" s="1097">
        <f>SUMIF('⑨3.評価分析（PR）'!$E$6:$E$405,$B30,'⑨3.評価分析（PR）'!I$6:I$405)</f>
        <v>0</v>
      </c>
      <c r="F30" s="1097">
        <f>SUMIF('⑨3.評価分析（PR）'!$E$6:$E$405,$B30,'⑨3.評価分析（PR）'!J$6:J$405)</f>
        <v>0</v>
      </c>
      <c r="G30" s="1097">
        <f>SUMIF('⑨3.評価分析（PR）'!$E$6:$E$405,$B30,'⑨3.評価分析（PR）'!L$6:L$405)</f>
        <v>0</v>
      </c>
      <c r="H30" s="1097">
        <f>SUMIF('⑨3.評価分析（PR）'!$E$6:$E$405,$B30,'⑨3.評価分析（PR）'!M$6:M$405)</f>
        <v>0</v>
      </c>
    </row>
    <row r="31" spans="2:8" ht="17.25" customHeight="1">
      <c r="B31" s="210" t="s">
        <v>924</v>
      </c>
      <c r="C31" s="1097">
        <f>SUMIF('⑨3.評価分析（PR）'!$E$6:$E$405,$B31,'⑨3.評価分析（PR）'!F$6:F$405)</f>
        <v>0</v>
      </c>
      <c r="D31" s="1097">
        <f>SUMIF('⑨3.評価分析（PR）'!$E$6:$E$405,$B31,'⑨3.評価分析（PR）'!G$6:G$405)</f>
        <v>0</v>
      </c>
      <c r="E31" s="1097">
        <f>SUMIF('⑨3.評価分析（PR）'!$E$6:$E$405,$B31,'⑨3.評価分析（PR）'!I$6:I$405)</f>
        <v>0</v>
      </c>
      <c r="F31" s="1097">
        <f>SUMIF('⑨3.評価分析（PR）'!$E$6:$E$405,$B31,'⑨3.評価分析（PR）'!J$6:J$405)</f>
        <v>0</v>
      </c>
      <c r="G31" s="1097">
        <f>SUMIF('⑨3.評価分析（PR）'!$E$6:$E$405,$B31,'⑨3.評価分析（PR）'!L$6:L$405)</f>
        <v>0</v>
      </c>
      <c r="H31" s="1097">
        <f>SUMIF('⑨3.評価分析（PR）'!$E$6:$E$405,$B31,'⑨3.評価分析（PR）'!M$6:M$405)</f>
        <v>0</v>
      </c>
    </row>
    <row r="32" spans="2:8" ht="17.25" customHeight="1">
      <c r="B32" s="210" t="s">
        <v>925</v>
      </c>
      <c r="C32" s="1097">
        <f>SUMIF('⑨3.評価分析（PR）'!$E$6:$E$405,$B32,'⑨3.評価分析（PR）'!F$6:F$405)</f>
        <v>0</v>
      </c>
      <c r="D32" s="1097">
        <f>SUMIF('⑨3.評価分析（PR）'!$E$6:$E$405,$B32,'⑨3.評価分析（PR）'!G$6:G$405)</f>
        <v>0</v>
      </c>
      <c r="E32" s="1097">
        <f>SUMIF('⑨3.評価分析（PR）'!$E$6:$E$405,$B32,'⑨3.評価分析（PR）'!I$6:I$405)</f>
        <v>0</v>
      </c>
      <c r="F32" s="1097">
        <f>SUMIF('⑨3.評価分析（PR）'!$E$6:$E$405,$B32,'⑨3.評価分析（PR）'!J$6:J$405)</f>
        <v>0</v>
      </c>
      <c r="G32" s="1097">
        <f>SUMIF('⑨3.評価分析（PR）'!$E$6:$E$405,$B32,'⑨3.評価分析（PR）'!L$6:L$405)</f>
        <v>0</v>
      </c>
      <c r="H32" s="1097">
        <f>SUMIF('⑨3.評価分析（PR）'!$E$6:$E$405,$B32,'⑨3.評価分析（PR）'!M$6:M$405)</f>
        <v>0</v>
      </c>
    </row>
    <row r="33" spans="2:8" ht="17.25" customHeight="1">
      <c r="B33" s="210" t="s">
        <v>926</v>
      </c>
      <c r="C33" s="1097">
        <f>SUMIF('⑨3.評価分析（PR）'!$E$6:$E$405,$B33,'⑨3.評価分析（PR）'!F$6:F$405)</f>
        <v>0</v>
      </c>
      <c r="D33" s="1097">
        <f>SUMIF('⑨3.評価分析（PR）'!$E$6:$E$405,$B33,'⑨3.評価分析（PR）'!G$6:G$405)</f>
        <v>0</v>
      </c>
      <c r="E33" s="1097">
        <f>SUMIF('⑨3.評価分析（PR）'!$E$6:$E$405,$B33,'⑨3.評価分析（PR）'!I$6:I$405)</f>
        <v>0</v>
      </c>
      <c r="F33" s="1097">
        <f>SUMIF('⑨3.評価分析（PR）'!$E$6:$E$405,$B33,'⑨3.評価分析（PR）'!J$6:J$405)</f>
        <v>0</v>
      </c>
      <c r="G33" s="1097">
        <f>SUMIF('⑨3.評価分析（PR）'!$E$6:$E$405,$B33,'⑨3.評価分析（PR）'!L$6:L$405)</f>
        <v>0</v>
      </c>
      <c r="H33" s="1097">
        <f>SUMIF('⑨3.評価分析（PR）'!$E$6:$E$405,$B33,'⑨3.評価分析（PR）'!M$6:M$405)</f>
        <v>0</v>
      </c>
    </row>
    <row r="34" spans="2:8" ht="17.25" customHeight="1">
      <c r="B34" s="1092" t="s">
        <v>227</v>
      </c>
      <c r="C34" s="1098">
        <f>SUM(C6:C33)</f>
        <v>0</v>
      </c>
      <c r="D34" s="1098">
        <f t="shared" ref="D34:G34" si="0">SUM(D6:D33)</f>
        <v>0</v>
      </c>
      <c r="E34" s="1098">
        <f t="shared" si="0"/>
        <v>0</v>
      </c>
      <c r="F34" s="1098">
        <f t="shared" si="0"/>
        <v>0</v>
      </c>
      <c r="G34" s="1098">
        <f t="shared" si="0"/>
        <v>0</v>
      </c>
      <c r="H34" s="1098">
        <f>SUM(H6:H33)</f>
        <v>0</v>
      </c>
    </row>
    <row r="36" spans="2:8" ht="17.25" customHeight="1">
      <c r="B36" s="1095" t="s">
        <v>934</v>
      </c>
      <c r="C36" s="1866" t="s">
        <v>927</v>
      </c>
      <c r="D36" s="1867"/>
      <c r="E36" s="1866" t="s">
        <v>928</v>
      </c>
      <c r="F36" s="1867"/>
      <c r="G36" s="1866" t="s">
        <v>929</v>
      </c>
      <c r="H36" s="1867"/>
    </row>
    <row r="37" spans="2:8" ht="17.25" customHeight="1">
      <c r="B37" s="1093" t="s">
        <v>898</v>
      </c>
      <c r="C37" s="1096" t="s">
        <v>930</v>
      </c>
      <c r="D37" s="1096" t="s">
        <v>931</v>
      </c>
      <c r="E37" s="1096" t="s">
        <v>930</v>
      </c>
      <c r="F37" s="1096" t="s">
        <v>931</v>
      </c>
      <c r="G37" s="1096" t="s">
        <v>930</v>
      </c>
      <c r="H37" s="1096" t="s">
        <v>931</v>
      </c>
    </row>
    <row r="38" spans="2:8" ht="17.25" customHeight="1">
      <c r="B38" s="210" t="s">
        <v>899</v>
      </c>
      <c r="C38" s="1097">
        <f>SUMIF('⑨3.評価分析（販促）'!$E$6:$E$405,$B38,'⑨3.評価分析（販促）'!F$6:F$405)</f>
        <v>0</v>
      </c>
      <c r="D38" s="1097">
        <f>SUMIF('⑨3.評価分析（販促）'!$E$6:$E$405,$B38,'⑨3.評価分析（販促）'!G$6:G$405)</f>
        <v>0</v>
      </c>
      <c r="E38" s="1097">
        <f>SUMIF('⑨3.評価分析（販促）'!$E$6:$E$405,$B38,'⑨3.評価分析（販促）'!I$6:I$405)</f>
        <v>0</v>
      </c>
      <c r="F38" s="1097">
        <f>SUMIF('⑨3.評価分析（販促）'!$E$6:$E$405,$B38,'⑨3.評価分析（販促）'!J$6:J$405)</f>
        <v>0</v>
      </c>
      <c r="G38" s="1097">
        <f>SUMIF('⑨3.評価分析（販促）'!$E$6:$E$405,$B38,'⑨3.評価分析（販促）'!L$6:L$405)</f>
        <v>0</v>
      </c>
      <c r="H38" s="1097">
        <f>SUMIF('⑨3.評価分析（販促）'!$E$6:$E$405,$B38,'⑨3.評価分析（販促）'!M$6:M$405)</f>
        <v>0</v>
      </c>
    </row>
    <row r="39" spans="2:8" ht="17.25" customHeight="1">
      <c r="B39" s="210" t="s">
        <v>900</v>
      </c>
      <c r="C39" s="1097">
        <f>SUMIF('⑨3.評価分析（販促）'!$E$6:$E$405,$B39,'⑨3.評価分析（販促）'!F$6:F$405)</f>
        <v>0</v>
      </c>
      <c r="D39" s="1097">
        <f>SUMIF('⑨3.評価分析（販促）'!$E$6:$E$405,$B39,'⑨3.評価分析（販促）'!G$6:G$405)</f>
        <v>0</v>
      </c>
      <c r="E39" s="1097">
        <f>SUMIF('⑨3.評価分析（販促）'!$E$6:$E$405,$B39,'⑨3.評価分析（販促）'!I$6:I$405)</f>
        <v>0</v>
      </c>
      <c r="F39" s="1097">
        <f>SUMIF('⑨3.評価分析（販促）'!$E$6:$E$405,$B39,'⑨3.評価分析（販促）'!J$6:J$405)</f>
        <v>0</v>
      </c>
      <c r="G39" s="1097">
        <f>SUMIF('⑨3.評価分析（販促）'!$E$6:$E$405,$B39,'⑨3.評価分析（販促）'!L$6:L$405)</f>
        <v>0</v>
      </c>
      <c r="H39" s="1097">
        <f>SUMIF('⑨3.評価分析（販促）'!$E$6:$E$405,$B39,'⑨3.評価分析（販促）'!M$6:M$405)</f>
        <v>0</v>
      </c>
    </row>
    <row r="40" spans="2:8" ht="17.25" customHeight="1">
      <c r="B40" s="210" t="s">
        <v>901</v>
      </c>
      <c r="C40" s="1097">
        <f>SUMIF('⑨3.評価分析（販促）'!$E$6:$E$405,$B40,'⑨3.評価分析（販促）'!F$6:F$405)</f>
        <v>0</v>
      </c>
      <c r="D40" s="1097">
        <f>SUMIF('⑨3.評価分析（販促）'!$E$6:$E$405,$B40,'⑨3.評価分析（販促）'!G$6:G$405)</f>
        <v>0</v>
      </c>
      <c r="E40" s="1097">
        <f>SUMIF('⑨3.評価分析（販促）'!$E$6:$E$405,$B40,'⑨3.評価分析（販促）'!I$6:I$405)</f>
        <v>0</v>
      </c>
      <c r="F40" s="1097">
        <f>SUMIF('⑨3.評価分析（販促）'!$E$6:$E$405,$B40,'⑨3.評価分析（販促）'!J$6:J$405)</f>
        <v>0</v>
      </c>
      <c r="G40" s="1097">
        <f>SUMIF('⑨3.評価分析（販促）'!$E$6:$E$405,$B40,'⑨3.評価分析（販促）'!L$6:L$405)</f>
        <v>0</v>
      </c>
      <c r="H40" s="1097">
        <f>SUMIF('⑨3.評価分析（販促）'!$E$6:$E$405,$B40,'⑨3.評価分析（販促）'!M$6:M$405)</f>
        <v>0</v>
      </c>
    </row>
    <row r="41" spans="2:8" ht="17.25" customHeight="1">
      <c r="B41" s="210" t="s">
        <v>902</v>
      </c>
      <c r="C41" s="1097">
        <f>SUMIF('⑨3.評価分析（販促）'!$E$6:$E$405,$B41,'⑨3.評価分析（販促）'!F$6:F$405)</f>
        <v>0</v>
      </c>
      <c r="D41" s="1097">
        <f>SUMIF('⑨3.評価分析（販促）'!$E$6:$E$405,$B41,'⑨3.評価分析（販促）'!G$6:G$405)</f>
        <v>0</v>
      </c>
      <c r="E41" s="1097">
        <f>SUMIF('⑨3.評価分析（販促）'!$E$6:$E$405,$B41,'⑨3.評価分析（販促）'!I$6:I$405)</f>
        <v>0</v>
      </c>
      <c r="F41" s="1097">
        <f>SUMIF('⑨3.評価分析（販促）'!$E$6:$E$405,$B41,'⑨3.評価分析（販促）'!J$6:J$405)</f>
        <v>0</v>
      </c>
      <c r="G41" s="1097">
        <f>SUMIF('⑨3.評価分析（販促）'!$E$6:$E$405,$B41,'⑨3.評価分析（販促）'!L$6:L$405)</f>
        <v>0</v>
      </c>
      <c r="H41" s="1097">
        <f>SUMIF('⑨3.評価分析（販促）'!$E$6:$E$405,$B41,'⑨3.評価分析（販促）'!M$6:M$405)</f>
        <v>0</v>
      </c>
    </row>
    <row r="42" spans="2:8" ht="17.25" customHeight="1">
      <c r="B42" s="210" t="s">
        <v>903</v>
      </c>
      <c r="C42" s="1097">
        <f>SUMIF('⑨3.評価分析（販促）'!$E$6:$E$405,$B42,'⑨3.評価分析（販促）'!F$6:F$405)</f>
        <v>0</v>
      </c>
      <c r="D42" s="1097">
        <f>SUMIF('⑨3.評価分析（販促）'!$E$6:$E$405,$B42,'⑨3.評価分析（販促）'!G$6:G$405)</f>
        <v>0</v>
      </c>
      <c r="E42" s="1097">
        <f>SUMIF('⑨3.評価分析（販促）'!$E$6:$E$405,$B42,'⑨3.評価分析（販促）'!I$6:I$405)</f>
        <v>0</v>
      </c>
      <c r="F42" s="1097">
        <f>SUMIF('⑨3.評価分析（販促）'!$E$6:$E$405,$B42,'⑨3.評価分析（販促）'!J$6:J$405)</f>
        <v>0</v>
      </c>
      <c r="G42" s="1097">
        <f>SUMIF('⑨3.評価分析（販促）'!$E$6:$E$405,$B42,'⑨3.評価分析（販促）'!L$6:L$405)</f>
        <v>0</v>
      </c>
      <c r="H42" s="1097">
        <f>SUMIF('⑨3.評価分析（販促）'!$E$6:$E$405,$B42,'⑨3.評価分析（販促）'!M$6:M$405)</f>
        <v>0</v>
      </c>
    </row>
    <row r="43" spans="2:8" ht="17.25" customHeight="1">
      <c r="B43" s="210" t="s">
        <v>904</v>
      </c>
      <c r="C43" s="1097">
        <f>SUMIF('⑨3.評価分析（販促）'!$E$6:$E$405,$B43,'⑨3.評価分析（販促）'!F$6:F$405)</f>
        <v>0</v>
      </c>
      <c r="D43" s="1097">
        <f>SUMIF('⑨3.評価分析（販促）'!$E$6:$E$405,$B43,'⑨3.評価分析（販促）'!G$6:G$405)</f>
        <v>0</v>
      </c>
      <c r="E43" s="1097">
        <f>SUMIF('⑨3.評価分析（販促）'!$E$6:$E$405,$B43,'⑨3.評価分析（販促）'!I$6:I$405)</f>
        <v>0</v>
      </c>
      <c r="F43" s="1097">
        <f>SUMIF('⑨3.評価分析（販促）'!$E$6:$E$405,$B43,'⑨3.評価分析（販促）'!J$6:J$405)</f>
        <v>0</v>
      </c>
      <c r="G43" s="1097">
        <f>SUMIF('⑨3.評価分析（販促）'!$E$6:$E$405,$B43,'⑨3.評価分析（販促）'!L$6:L$405)</f>
        <v>0</v>
      </c>
      <c r="H43" s="1097">
        <f>SUMIF('⑨3.評価分析（販促）'!$E$6:$E$405,$B43,'⑨3.評価分析（販促）'!M$6:M$405)</f>
        <v>0</v>
      </c>
    </row>
    <row r="44" spans="2:8" ht="17.25" customHeight="1">
      <c r="B44" s="210" t="s">
        <v>905</v>
      </c>
      <c r="C44" s="1097">
        <f>SUMIF('⑨3.評価分析（販促）'!$E$6:$E$405,$B44,'⑨3.評価分析（販促）'!F$6:F$405)</f>
        <v>0</v>
      </c>
      <c r="D44" s="1097">
        <f>SUMIF('⑨3.評価分析（販促）'!$E$6:$E$405,$B44,'⑨3.評価分析（販促）'!G$6:G$405)</f>
        <v>0</v>
      </c>
      <c r="E44" s="1097">
        <f>SUMIF('⑨3.評価分析（販促）'!$E$6:$E$405,$B44,'⑨3.評価分析（販促）'!I$6:I$405)</f>
        <v>0</v>
      </c>
      <c r="F44" s="1097">
        <f>SUMIF('⑨3.評価分析（販促）'!$E$6:$E$405,$B44,'⑨3.評価分析（販促）'!J$6:J$405)</f>
        <v>0</v>
      </c>
      <c r="G44" s="1097">
        <f>SUMIF('⑨3.評価分析（販促）'!$E$6:$E$405,$B44,'⑨3.評価分析（販促）'!L$6:L$405)</f>
        <v>0</v>
      </c>
      <c r="H44" s="1097">
        <f>SUMIF('⑨3.評価分析（販促）'!$E$6:$E$405,$B44,'⑨3.評価分析（販促）'!M$6:M$405)</f>
        <v>0</v>
      </c>
    </row>
    <row r="45" spans="2:8" ht="17.25" customHeight="1">
      <c r="B45" s="210" t="s">
        <v>906</v>
      </c>
      <c r="C45" s="1097">
        <f>SUMIF('⑨3.評価分析（販促）'!$E$6:$E$405,$B45,'⑨3.評価分析（販促）'!F$6:F$405)</f>
        <v>0</v>
      </c>
      <c r="D45" s="1097">
        <f>SUMIF('⑨3.評価分析（販促）'!$E$6:$E$405,$B45,'⑨3.評価分析（販促）'!G$6:G$405)</f>
        <v>0</v>
      </c>
      <c r="E45" s="1097">
        <f>SUMIF('⑨3.評価分析（販促）'!$E$6:$E$405,$B45,'⑨3.評価分析（販促）'!I$6:I$405)</f>
        <v>0</v>
      </c>
      <c r="F45" s="1097">
        <f>SUMIF('⑨3.評価分析（販促）'!$E$6:$E$405,$B45,'⑨3.評価分析（販促）'!J$6:J$405)</f>
        <v>0</v>
      </c>
      <c r="G45" s="1097">
        <f>SUMIF('⑨3.評価分析（販促）'!$E$6:$E$405,$B45,'⑨3.評価分析（販促）'!L$6:L$405)</f>
        <v>0</v>
      </c>
      <c r="H45" s="1097">
        <f>SUMIF('⑨3.評価分析（販促）'!$E$6:$E$405,$B45,'⑨3.評価分析（販促）'!M$6:M$405)</f>
        <v>0</v>
      </c>
    </row>
    <row r="46" spans="2:8" ht="17.25" customHeight="1">
      <c r="B46" s="210" t="s">
        <v>907</v>
      </c>
      <c r="C46" s="1097">
        <f>SUMIF('⑨3.評価分析（販促）'!$E$6:$E$405,$B46,'⑨3.評価分析（販促）'!F$6:F$405)</f>
        <v>0</v>
      </c>
      <c r="D46" s="1097">
        <f>SUMIF('⑨3.評価分析（販促）'!$E$6:$E$405,$B46,'⑨3.評価分析（販促）'!G$6:G$405)</f>
        <v>0</v>
      </c>
      <c r="E46" s="1097">
        <f>SUMIF('⑨3.評価分析（販促）'!$E$6:$E$405,$B46,'⑨3.評価分析（販促）'!I$6:I$405)</f>
        <v>0</v>
      </c>
      <c r="F46" s="1097">
        <f>SUMIF('⑨3.評価分析（販促）'!$E$6:$E$405,$B46,'⑨3.評価分析（販促）'!J$6:J$405)</f>
        <v>0</v>
      </c>
      <c r="G46" s="1097">
        <f>SUMIF('⑨3.評価分析（販促）'!$E$6:$E$405,$B46,'⑨3.評価分析（販促）'!L$6:L$405)</f>
        <v>0</v>
      </c>
      <c r="H46" s="1097">
        <f>SUMIF('⑨3.評価分析（販促）'!$E$6:$E$405,$B46,'⑨3.評価分析（販促）'!M$6:M$405)</f>
        <v>0</v>
      </c>
    </row>
    <row r="47" spans="2:8" ht="17.25" customHeight="1">
      <c r="B47" s="210" t="s">
        <v>908</v>
      </c>
      <c r="C47" s="1097">
        <f>SUMIF('⑨3.評価分析（販促）'!$E$6:$E$405,$B47,'⑨3.評価分析（販促）'!F$6:F$405)</f>
        <v>0</v>
      </c>
      <c r="D47" s="1097">
        <f>SUMIF('⑨3.評価分析（販促）'!$E$6:$E$405,$B47,'⑨3.評価分析（販促）'!G$6:G$405)</f>
        <v>0</v>
      </c>
      <c r="E47" s="1097">
        <f>SUMIF('⑨3.評価分析（販促）'!$E$6:$E$405,$B47,'⑨3.評価分析（販促）'!I$6:I$405)</f>
        <v>0</v>
      </c>
      <c r="F47" s="1097">
        <f>SUMIF('⑨3.評価分析（販促）'!$E$6:$E$405,$B47,'⑨3.評価分析（販促）'!J$6:J$405)</f>
        <v>0</v>
      </c>
      <c r="G47" s="1097">
        <f>SUMIF('⑨3.評価分析（販促）'!$E$6:$E$405,$B47,'⑨3.評価分析（販促）'!L$6:L$405)</f>
        <v>0</v>
      </c>
      <c r="H47" s="1097">
        <f>SUMIF('⑨3.評価分析（販促）'!$E$6:$E$405,$B47,'⑨3.評価分析（販促）'!M$6:M$405)</f>
        <v>0</v>
      </c>
    </row>
    <row r="48" spans="2:8" ht="17.25" customHeight="1">
      <c r="B48" s="210" t="s">
        <v>909</v>
      </c>
      <c r="C48" s="1097">
        <f>SUMIF('⑨3.評価分析（販促）'!$E$6:$E$405,$B48,'⑨3.評価分析（販促）'!F$6:F$405)</f>
        <v>0</v>
      </c>
      <c r="D48" s="1097">
        <f>SUMIF('⑨3.評価分析（販促）'!$E$6:$E$405,$B48,'⑨3.評価分析（販促）'!G$6:G$405)</f>
        <v>0</v>
      </c>
      <c r="E48" s="1097">
        <f>SUMIF('⑨3.評価分析（販促）'!$E$6:$E$405,$B48,'⑨3.評価分析（販促）'!I$6:I$405)</f>
        <v>0</v>
      </c>
      <c r="F48" s="1097">
        <f>SUMIF('⑨3.評価分析（販促）'!$E$6:$E$405,$B48,'⑨3.評価分析（販促）'!J$6:J$405)</f>
        <v>0</v>
      </c>
      <c r="G48" s="1097">
        <f>SUMIF('⑨3.評価分析（販促）'!$E$6:$E$405,$B48,'⑨3.評価分析（販促）'!L$6:L$405)</f>
        <v>0</v>
      </c>
      <c r="H48" s="1097">
        <f>SUMIF('⑨3.評価分析（販促）'!$E$6:$E$405,$B48,'⑨3.評価分析（販促）'!M$6:M$405)</f>
        <v>0</v>
      </c>
    </row>
    <row r="49" spans="2:8" ht="17.25" customHeight="1">
      <c r="B49" s="210" t="s">
        <v>910</v>
      </c>
      <c r="C49" s="1097">
        <f>SUMIF('⑨3.評価分析（販促）'!$E$6:$E$405,$B49,'⑨3.評価分析（販促）'!F$6:F$405)</f>
        <v>0</v>
      </c>
      <c r="D49" s="1097">
        <f>SUMIF('⑨3.評価分析（販促）'!$E$6:$E$405,$B49,'⑨3.評価分析（販促）'!G$6:G$405)</f>
        <v>0</v>
      </c>
      <c r="E49" s="1097">
        <f>SUMIF('⑨3.評価分析（販促）'!$E$6:$E$405,$B49,'⑨3.評価分析（販促）'!I$6:I$405)</f>
        <v>0</v>
      </c>
      <c r="F49" s="1097">
        <f>SUMIF('⑨3.評価分析（販促）'!$E$6:$E$405,$B49,'⑨3.評価分析（販促）'!J$6:J$405)</f>
        <v>0</v>
      </c>
      <c r="G49" s="1097">
        <f>SUMIF('⑨3.評価分析（販促）'!$E$6:$E$405,$B49,'⑨3.評価分析（販促）'!L$6:L$405)</f>
        <v>0</v>
      </c>
      <c r="H49" s="1097">
        <f>SUMIF('⑨3.評価分析（販促）'!$E$6:$E$405,$B49,'⑨3.評価分析（販促）'!M$6:M$405)</f>
        <v>0</v>
      </c>
    </row>
    <row r="50" spans="2:8" ht="17.25" customHeight="1">
      <c r="B50" s="210" t="s">
        <v>911</v>
      </c>
      <c r="C50" s="1097">
        <f>SUMIF('⑨3.評価分析（販促）'!$E$6:$E$405,$B50,'⑨3.評価分析（販促）'!F$6:F$405)</f>
        <v>0</v>
      </c>
      <c r="D50" s="1097">
        <f>SUMIF('⑨3.評価分析（販促）'!$E$6:$E$405,$B50,'⑨3.評価分析（販促）'!G$6:G$405)</f>
        <v>0</v>
      </c>
      <c r="E50" s="1097">
        <f>SUMIF('⑨3.評価分析（販促）'!$E$6:$E$405,$B50,'⑨3.評価分析（販促）'!I$6:I$405)</f>
        <v>0</v>
      </c>
      <c r="F50" s="1097">
        <f>SUMIF('⑨3.評価分析（販促）'!$E$6:$E$405,$B50,'⑨3.評価分析（販促）'!J$6:J$405)</f>
        <v>0</v>
      </c>
      <c r="G50" s="1097">
        <f>SUMIF('⑨3.評価分析（販促）'!$E$6:$E$405,$B50,'⑨3.評価分析（販促）'!L$6:L$405)</f>
        <v>0</v>
      </c>
      <c r="H50" s="1097">
        <f>SUMIF('⑨3.評価分析（販促）'!$E$6:$E$405,$B50,'⑨3.評価分析（販促）'!M$6:M$405)</f>
        <v>0</v>
      </c>
    </row>
    <row r="51" spans="2:8" ht="17.25" customHeight="1">
      <c r="B51" s="210" t="s">
        <v>912</v>
      </c>
      <c r="C51" s="1097">
        <f>SUMIF('⑨3.評価分析（販促）'!$E$6:$E$405,$B51,'⑨3.評価分析（販促）'!F$6:F$405)</f>
        <v>0</v>
      </c>
      <c r="D51" s="1097">
        <f>SUMIF('⑨3.評価分析（販促）'!$E$6:$E$405,$B51,'⑨3.評価分析（販促）'!G$6:G$405)</f>
        <v>0</v>
      </c>
      <c r="E51" s="1097">
        <f>SUMIF('⑨3.評価分析（販促）'!$E$6:$E$405,$B51,'⑨3.評価分析（販促）'!I$6:I$405)</f>
        <v>0</v>
      </c>
      <c r="F51" s="1097">
        <f>SUMIF('⑨3.評価分析（販促）'!$E$6:$E$405,$B51,'⑨3.評価分析（販促）'!J$6:J$405)</f>
        <v>0</v>
      </c>
      <c r="G51" s="1097">
        <f>SUMIF('⑨3.評価分析（販促）'!$E$6:$E$405,$B51,'⑨3.評価分析（販促）'!L$6:L$405)</f>
        <v>0</v>
      </c>
      <c r="H51" s="1097">
        <f>SUMIF('⑨3.評価分析（販促）'!$E$6:$E$405,$B51,'⑨3.評価分析（販促）'!M$6:M$405)</f>
        <v>0</v>
      </c>
    </row>
    <row r="52" spans="2:8" ht="17.25" customHeight="1">
      <c r="B52" s="210" t="s">
        <v>913</v>
      </c>
      <c r="C52" s="1097">
        <f>SUMIF('⑨3.評価分析（販促）'!$E$6:$E$405,$B52,'⑨3.評価分析（販促）'!F$6:F$405)</f>
        <v>0</v>
      </c>
      <c r="D52" s="1097">
        <f>SUMIF('⑨3.評価分析（販促）'!$E$6:$E$405,$B52,'⑨3.評価分析（販促）'!G$6:G$405)</f>
        <v>0</v>
      </c>
      <c r="E52" s="1097">
        <f>SUMIF('⑨3.評価分析（販促）'!$E$6:$E$405,$B52,'⑨3.評価分析（販促）'!I$6:I$405)</f>
        <v>0</v>
      </c>
      <c r="F52" s="1097">
        <f>SUMIF('⑨3.評価分析（販促）'!$E$6:$E$405,$B52,'⑨3.評価分析（販促）'!J$6:J$405)</f>
        <v>0</v>
      </c>
      <c r="G52" s="1097">
        <f>SUMIF('⑨3.評価分析（販促）'!$E$6:$E$405,$B52,'⑨3.評価分析（販促）'!L$6:L$405)</f>
        <v>0</v>
      </c>
      <c r="H52" s="1097">
        <f>SUMIF('⑨3.評価分析（販促）'!$E$6:$E$405,$B52,'⑨3.評価分析（販促）'!M$6:M$405)</f>
        <v>0</v>
      </c>
    </row>
    <row r="53" spans="2:8" ht="17.25" customHeight="1">
      <c r="B53" s="210" t="s">
        <v>914</v>
      </c>
      <c r="C53" s="1097">
        <f>SUMIF('⑨3.評価分析（販促）'!$E$6:$E$405,$B53,'⑨3.評価分析（販促）'!F$6:F$405)</f>
        <v>0</v>
      </c>
      <c r="D53" s="1097">
        <f>SUMIF('⑨3.評価分析（販促）'!$E$6:$E$405,$B53,'⑨3.評価分析（販促）'!G$6:G$405)</f>
        <v>0</v>
      </c>
      <c r="E53" s="1097">
        <f>SUMIF('⑨3.評価分析（販促）'!$E$6:$E$405,$B53,'⑨3.評価分析（販促）'!I$6:I$405)</f>
        <v>0</v>
      </c>
      <c r="F53" s="1097">
        <f>SUMIF('⑨3.評価分析（販促）'!$E$6:$E$405,$B53,'⑨3.評価分析（販促）'!J$6:J$405)</f>
        <v>0</v>
      </c>
      <c r="G53" s="1097">
        <f>SUMIF('⑨3.評価分析（販促）'!$E$6:$E$405,$B53,'⑨3.評価分析（販促）'!L$6:L$405)</f>
        <v>0</v>
      </c>
      <c r="H53" s="1097">
        <f>SUMIF('⑨3.評価分析（販促）'!$E$6:$E$405,$B53,'⑨3.評価分析（販促）'!M$6:M$405)</f>
        <v>0</v>
      </c>
    </row>
    <row r="54" spans="2:8" ht="17.25" customHeight="1">
      <c r="B54" s="210" t="s">
        <v>915</v>
      </c>
      <c r="C54" s="1097">
        <f>SUMIF('⑨3.評価分析（販促）'!$E$6:$E$405,$B54,'⑨3.評価分析（販促）'!F$6:F$405)</f>
        <v>0</v>
      </c>
      <c r="D54" s="1097">
        <f>SUMIF('⑨3.評価分析（販促）'!$E$6:$E$405,$B54,'⑨3.評価分析（販促）'!G$6:G$405)</f>
        <v>0</v>
      </c>
      <c r="E54" s="1097">
        <f>SUMIF('⑨3.評価分析（販促）'!$E$6:$E$405,$B54,'⑨3.評価分析（販促）'!I$6:I$405)</f>
        <v>0</v>
      </c>
      <c r="F54" s="1097">
        <f>SUMIF('⑨3.評価分析（販促）'!$E$6:$E$405,$B54,'⑨3.評価分析（販促）'!J$6:J$405)</f>
        <v>0</v>
      </c>
      <c r="G54" s="1097">
        <f>SUMIF('⑨3.評価分析（販促）'!$E$6:$E$405,$B54,'⑨3.評価分析（販促）'!L$6:L$405)</f>
        <v>0</v>
      </c>
      <c r="H54" s="1097">
        <f>SUMIF('⑨3.評価分析（販促）'!$E$6:$E$405,$B54,'⑨3.評価分析（販促）'!M$6:M$405)</f>
        <v>0</v>
      </c>
    </row>
    <row r="55" spans="2:8" ht="17.25" customHeight="1">
      <c r="B55" s="210" t="s">
        <v>916</v>
      </c>
      <c r="C55" s="1097">
        <f>SUMIF('⑨3.評価分析（販促）'!$E$6:$E$405,$B55,'⑨3.評価分析（販促）'!F$6:F$405)</f>
        <v>0</v>
      </c>
      <c r="D55" s="1097">
        <f>SUMIF('⑨3.評価分析（販促）'!$E$6:$E$405,$B55,'⑨3.評価分析（販促）'!G$6:G$405)</f>
        <v>0</v>
      </c>
      <c r="E55" s="1097">
        <f>SUMIF('⑨3.評価分析（販促）'!$E$6:$E$405,$B55,'⑨3.評価分析（販促）'!I$6:I$405)</f>
        <v>0</v>
      </c>
      <c r="F55" s="1097">
        <f>SUMIF('⑨3.評価分析（販促）'!$E$6:$E$405,$B55,'⑨3.評価分析（販促）'!J$6:J$405)</f>
        <v>0</v>
      </c>
      <c r="G55" s="1097">
        <f>SUMIF('⑨3.評価分析（販促）'!$E$6:$E$405,$B55,'⑨3.評価分析（販促）'!L$6:L$405)</f>
        <v>0</v>
      </c>
      <c r="H55" s="1097">
        <f>SUMIF('⑨3.評価分析（販促）'!$E$6:$E$405,$B55,'⑨3.評価分析（販促）'!M$6:M$405)</f>
        <v>0</v>
      </c>
    </row>
    <row r="56" spans="2:8" ht="17.25" customHeight="1">
      <c r="B56" s="210" t="s">
        <v>917</v>
      </c>
      <c r="C56" s="1097">
        <f>SUMIF('⑨3.評価分析（販促）'!$E$6:$E$405,$B56,'⑨3.評価分析（販促）'!F$6:F$405)</f>
        <v>0</v>
      </c>
      <c r="D56" s="1097">
        <f>SUMIF('⑨3.評価分析（販促）'!$E$6:$E$405,$B56,'⑨3.評価分析（販促）'!G$6:G$405)</f>
        <v>0</v>
      </c>
      <c r="E56" s="1097">
        <f>SUMIF('⑨3.評価分析（販促）'!$E$6:$E$405,$B56,'⑨3.評価分析（販促）'!I$6:I$405)</f>
        <v>0</v>
      </c>
      <c r="F56" s="1097">
        <f>SUMIF('⑨3.評価分析（販促）'!$E$6:$E$405,$B56,'⑨3.評価分析（販促）'!J$6:J$405)</f>
        <v>0</v>
      </c>
      <c r="G56" s="1097">
        <f>SUMIF('⑨3.評価分析（販促）'!$E$6:$E$405,$B56,'⑨3.評価分析（販促）'!L$6:L$405)</f>
        <v>0</v>
      </c>
      <c r="H56" s="1097">
        <f>SUMIF('⑨3.評価分析（販促）'!$E$6:$E$405,$B56,'⑨3.評価分析（販促）'!M$6:M$405)</f>
        <v>0</v>
      </c>
    </row>
    <row r="57" spans="2:8" ht="17.25" customHeight="1">
      <c r="B57" s="210" t="s">
        <v>918</v>
      </c>
      <c r="C57" s="1097">
        <f>SUMIF('⑨3.評価分析（販促）'!$E$6:$E$405,$B57,'⑨3.評価分析（販促）'!F$6:F$405)</f>
        <v>0</v>
      </c>
      <c r="D57" s="1097">
        <f>SUMIF('⑨3.評価分析（販促）'!$E$6:$E$405,$B57,'⑨3.評価分析（販促）'!G$6:G$405)</f>
        <v>0</v>
      </c>
      <c r="E57" s="1097">
        <f>SUMIF('⑨3.評価分析（販促）'!$E$6:$E$405,$B57,'⑨3.評価分析（販促）'!I$6:I$405)</f>
        <v>0</v>
      </c>
      <c r="F57" s="1097">
        <f>SUMIF('⑨3.評価分析（販促）'!$E$6:$E$405,$B57,'⑨3.評価分析（販促）'!J$6:J$405)</f>
        <v>0</v>
      </c>
      <c r="G57" s="1097">
        <f>SUMIF('⑨3.評価分析（販促）'!$E$6:$E$405,$B57,'⑨3.評価分析（販促）'!L$6:L$405)</f>
        <v>0</v>
      </c>
      <c r="H57" s="1097">
        <f>SUMIF('⑨3.評価分析（販促）'!$E$6:$E$405,$B57,'⑨3.評価分析（販促）'!M$6:M$405)</f>
        <v>0</v>
      </c>
    </row>
    <row r="58" spans="2:8" ht="17.25" customHeight="1">
      <c r="B58" s="210" t="s">
        <v>919</v>
      </c>
      <c r="C58" s="1097">
        <f>SUMIF('⑨3.評価分析（販促）'!$E$6:$E$405,$B58,'⑨3.評価分析（販促）'!F$6:F$405)</f>
        <v>0</v>
      </c>
      <c r="D58" s="1097">
        <f>SUMIF('⑨3.評価分析（販促）'!$E$6:$E$405,$B58,'⑨3.評価分析（販促）'!G$6:G$405)</f>
        <v>0</v>
      </c>
      <c r="E58" s="1097">
        <f>SUMIF('⑨3.評価分析（販促）'!$E$6:$E$405,$B58,'⑨3.評価分析（販促）'!I$6:I$405)</f>
        <v>0</v>
      </c>
      <c r="F58" s="1097">
        <f>SUMIF('⑨3.評価分析（販促）'!$E$6:$E$405,$B58,'⑨3.評価分析（販促）'!J$6:J$405)</f>
        <v>0</v>
      </c>
      <c r="G58" s="1097">
        <f>SUMIF('⑨3.評価分析（販促）'!$E$6:$E$405,$B58,'⑨3.評価分析（販促）'!L$6:L$405)</f>
        <v>0</v>
      </c>
      <c r="H58" s="1097">
        <f>SUMIF('⑨3.評価分析（販促）'!$E$6:$E$405,$B58,'⑨3.評価分析（販促）'!M$6:M$405)</f>
        <v>0</v>
      </c>
    </row>
    <row r="59" spans="2:8" ht="17.25" customHeight="1">
      <c r="B59" s="210" t="s">
        <v>920</v>
      </c>
      <c r="C59" s="1097">
        <f>SUMIF('⑨3.評価分析（販促）'!$E$6:$E$405,$B59,'⑨3.評価分析（販促）'!F$6:F$405)</f>
        <v>0</v>
      </c>
      <c r="D59" s="1097">
        <f>SUMIF('⑨3.評価分析（販促）'!$E$6:$E$405,$B59,'⑨3.評価分析（販促）'!G$6:G$405)</f>
        <v>0</v>
      </c>
      <c r="E59" s="1097">
        <f>SUMIF('⑨3.評価分析（販促）'!$E$6:$E$405,$B59,'⑨3.評価分析（販促）'!I$6:I$405)</f>
        <v>0</v>
      </c>
      <c r="F59" s="1097">
        <f>SUMIF('⑨3.評価分析（販促）'!$E$6:$E$405,$B59,'⑨3.評価分析（販促）'!J$6:J$405)</f>
        <v>0</v>
      </c>
      <c r="G59" s="1097">
        <f>SUMIF('⑨3.評価分析（販促）'!$E$6:$E$405,$B59,'⑨3.評価分析（販促）'!L$6:L$405)</f>
        <v>0</v>
      </c>
      <c r="H59" s="1097">
        <f>SUMIF('⑨3.評価分析（販促）'!$E$6:$E$405,$B59,'⑨3.評価分析（販促）'!M$6:M$405)</f>
        <v>0</v>
      </c>
    </row>
    <row r="60" spans="2:8" ht="17.25" customHeight="1">
      <c r="B60" s="210" t="s">
        <v>921</v>
      </c>
      <c r="C60" s="1097">
        <f>SUMIF('⑨3.評価分析（販促）'!$E$6:$E$405,$B60,'⑨3.評価分析（販促）'!F$6:F$405)</f>
        <v>0</v>
      </c>
      <c r="D60" s="1097">
        <f>SUMIF('⑨3.評価分析（販促）'!$E$6:$E$405,$B60,'⑨3.評価分析（販促）'!G$6:G$405)</f>
        <v>0</v>
      </c>
      <c r="E60" s="1097">
        <f>SUMIF('⑨3.評価分析（販促）'!$E$6:$E$405,$B60,'⑨3.評価分析（販促）'!I$6:I$405)</f>
        <v>0</v>
      </c>
      <c r="F60" s="1097">
        <f>SUMIF('⑨3.評価分析（販促）'!$E$6:$E$405,$B60,'⑨3.評価分析（販促）'!J$6:J$405)</f>
        <v>0</v>
      </c>
      <c r="G60" s="1097">
        <f>SUMIF('⑨3.評価分析（販促）'!$E$6:$E$405,$B60,'⑨3.評価分析（販促）'!L$6:L$405)</f>
        <v>0</v>
      </c>
      <c r="H60" s="1097">
        <f>SUMIF('⑨3.評価分析（販促）'!$E$6:$E$405,$B60,'⑨3.評価分析（販促）'!M$6:M$405)</f>
        <v>0</v>
      </c>
    </row>
    <row r="61" spans="2:8" ht="17.25" customHeight="1">
      <c r="B61" s="210" t="s">
        <v>922</v>
      </c>
      <c r="C61" s="1097">
        <f>SUMIF('⑨3.評価分析（販促）'!$E$6:$E$405,$B61,'⑨3.評価分析（販促）'!F$6:F$405)</f>
        <v>0</v>
      </c>
      <c r="D61" s="1097">
        <f>SUMIF('⑨3.評価分析（販促）'!$E$6:$E$405,$B61,'⑨3.評価分析（販促）'!G$6:G$405)</f>
        <v>0</v>
      </c>
      <c r="E61" s="1097">
        <f>SUMIF('⑨3.評価分析（販促）'!$E$6:$E$405,$B61,'⑨3.評価分析（販促）'!I$6:I$405)</f>
        <v>0</v>
      </c>
      <c r="F61" s="1097">
        <f>SUMIF('⑨3.評価分析（販促）'!$E$6:$E$405,$B61,'⑨3.評価分析（販促）'!J$6:J$405)</f>
        <v>0</v>
      </c>
      <c r="G61" s="1097">
        <f>SUMIF('⑨3.評価分析（販促）'!$E$6:$E$405,$B61,'⑨3.評価分析（販促）'!L$6:L$405)</f>
        <v>0</v>
      </c>
      <c r="H61" s="1097">
        <f>SUMIF('⑨3.評価分析（販促）'!$E$6:$E$405,$B61,'⑨3.評価分析（販促）'!M$6:M$405)</f>
        <v>0</v>
      </c>
    </row>
    <row r="62" spans="2:8" ht="17.25" customHeight="1">
      <c r="B62" s="210" t="s">
        <v>923</v>
      </c>
      <c r="C62" s="1097">
        <f>SUMIF('⑨3.評価分析（販促）'!$E$6:$E$405,$B62,'⑨3.評価分析（販促）'!F$6:F$405)</f>
        <v>0</v>
      </c>
      <c r="D62" s="1097">
        <f>SUMIF('⑨3.評価分析（販促）'!$E$6:$E$405,$B62,'⑨3.評価分析（販促）'!G$6:G$405)</f>
        <v>0</v>
      </c>
      <c r="E62" s="1097">
        <f>SUMIF('⑨3.評価分析（販促）'!$E$6:$E$405,$B62,'⑨3.評価分析（販促）'!I$6:I$405)</f>
        <v>0</v>
      </c>
      <c r="F62" s="1097">
        <f>SUMIF('⑨3.評価分析（販促）'!$E$6:$E$405,$B62,'⑨3.評価分析（販促）'!J$6:J$405)</f>
        <v>0</v>
      </c>
      <c r="G62" s="1097">
        <f>SUMIF('⑨3.評価分析（販促）'!$E$6:$E$405,$B62,'⑨3.評価分析（販促）'!L$6:L$405)</f>
        <v>0</v>
      </c>
      <c r="H62" s="1097">
        <f>SUMIF('⑨3.評価分析（販促）'!$E$6:$E$405,$B62,'⑨3.評価分析（販促）'!M$6:M$405)</f>
        <v>0</v>
      </c>
    </row>
    <row r="63" spans="2:8" ht="17.25" customHeight="1">
      <c r="B63" s="210" t="s">
        <v>924</v>
      </c>
      <c r="C63" s="1097">
        <f>SUMIF('⑨3.評価分析（販促）'!$E$6:$E$405,$B63,'⑨3.評価分析（販促）'!F$6:F$405)</f>
        <v>0</v>
      </c>
      <c r="D63" s="1097">
        <f>SUMIF('⑨3.評価分析（販促）'!$E$6:$E$405,$B63,'⑨3.評価分析（販促）'!G$6:G$405)</f>
        <v>0</v>
      </c>
      <c r="E63" s="1097">
        <f>SUMIF('⑨3.評価分析（販促）'!$E$6:$E$405,$B63,'⑨3.評価分析（販促）'!I$6:I$405)</f>
        <v>0</v>
      </c>
      <c r="F63" s="1097">
        <f>SUMIF('⑨3.評価分析（販促）'!$E$6:$E$405,$B63,'⑨3.評価分析（販促）'!J$6:J$405)</f>
        <v>0</v>
      </c>
      <c r="G63" s="1097">
        <f>SUMIF('⑨3.評価分析（販促）'!$E$6:$E$405,$B63,'⑨3.評価分析（販促）'!L$6:L$405)</f>
        <v>0</v>
      </c>
      <c r="H63" s="1097">
        <f>SUMIF('⑨3.評価分析（販促）'!$E$6:$E$405,$B63,'⑨3.評価分析（販促）'!M$6:M$405)</f>
        <v>0</v>
      </c>
    </row>
    <row r="64" spans="2:8" ht="17.25" customHeight="1">
      <c r="B64" s="210" t="s">
        <v>925</v>
      </c>
      <c r="C64" s="1097">
        <f>SUMIF('⑨3.評価分析（販促）'!$E$6:$E$405,$B64,'⑨3.評価分析（販促）'!F$6:F$405)</f>
        <v>0</v>
      </c>
      <c r="D64" s="1097">
        <f>SUMIF('⑨3.評価分析（販促）'!$E$6:$E$405,$B64,'⑨3.評価分析（販促）'!G$6:G$405)</f>
        <v>0</v>
      </c>
      <c r="E64" s="1097">
        <f>SUMIF('⑨3.評価分析（販促）'!$E$6:$E$405,$B64,'⑨3.評価分析（販促）'!I$6:I$405)</f>
        <v>0</v>
      </c>
      <c r="F64" s="1097">
        <f>SUMIF('⑨3.評価分析（販促）'!$E$6:$E$405,$B64,'⑨3.評価分析（販促）'!J$6:J$405)</f>
        <v>0</v>
      </c>
      <c r="G64" s="1097">
        <f>SUMIF('⑨3.評価分析（販促）'!$E$6:$E$405,$B64,'⑨3.評価分析（販促）'!L$6:L$405)</f>
        <v>0</v>
      </c>
      <c r="H64" s="1097">
        <f>SUMIF('⑨3.評価分析（販促）'!$E$6:$E$405,$B64,'⑨3.評価分析（販促）'!M$6:M$405)</f>
        <v>0</v>
      </c>
    </row>
    <row r="65" spans="2:8" ht="17.25" customHeight="1">
      <c r="B65" s="210" t="s">
        <v>926</v>
      </c>
      <c r="C65" s="1097">
        <f>SUMIF('⑨3.評価分析（販促）'!$E$6:$E$405,$B65,'⑨3.評価分析（販促）'!F$6:F$405)</f>
        <v>0</v>
      </c>
      <c r="D65" s="1097">
        <f>SUMIF('⑨3.評価分析（販促）'!$E$6:$E$405,$B65,'⑨3.評価分析（販促）'!G$6:G$405)</f>
        <v>0</v>
      </c>
      <c r="E65" s="1097">
        <f>SUMIF('⑨3.評価分析（販促）'!$E$6:$E$405,$B65,'⑨3.評価分析（販促）'!I$6:I$405)</f>
        <v>0</v>
      </c>
      <c r="F65" s="1097">
        <f>SUMIF('⑨3.評価分析（販促）'!$E$6:$E$405,$B65,'⑨3.評価分析（販促）'!J$6:J$405)</f>
        <v>0</v>
      </c>
      <c r="G65" s="1097">
        <f>SUMIF('⑨3.評価分析（販促）'!$E$6:$E$405,$B65,'⑨3.評価分析（販促）'!L$6:L$405)</f>
        <v>0</v>
      </c>
      <c r="H65" s="1097">
        <f>SUMIF('⑨3.評価分析（販促）'!$E$6:$E$405,$B65,'⑨3.評価分析（販促）'!M$6:M$405)</f>
        <v>0</v>
      </c>
    </row>
    <row r="66" spans="2:8" ht="17.25" customHeight="1">
      <c r="B66" s="1092" t="s">
        <v>227</v>
      </c>
      <c r="C66" s="1098">
        <f>SUM(C38:C65)</f>
        <v>0</v>
      </c>
      <c r="D66" s="1098">
        <f t="shared" ref="D66" si="1">SUM(D38:D65)</f>
        <v>0</v>
      </c>
      <c r="E66" s="1098">
        <f t="shared" ref="E66" si="2">SUM(E38:E65)</f>
        <v>0</v>
      </c>
      <c r="F66" s="1098">
        <f t="shared" ref="F66" si="3">SUM(F38:F65)</f>
        <v>0</v>
      </c>
      <c r="G66" s="1098">
        <f t="shared" ref="G66" si="4">SUM(G38:G65)</f>
        <v>0</v>
      </c>
      <c r="H66" s="1098">
        <f>SUM(H38:H65)</f>
        <v>0</v>
      </c>
    </row>
  </sheetData>
  <mergeCells count="6">
    <mergeCell ref="C4:D4"/>
    <mergeCell ref="E4:F4"/>
    <mergeCell ref="G4:H4"/>
    <mergeCell ref="C36:D36"/>
    <mergeCell ref="E36:F36"/>
    <mergeCell ref="G36:H36"/>
  </mergeCells>
  <phoneticPr fontId="1"/>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N89"/>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0.625" style="139" customWidth="1"/>
    <col min="4" max="5" width="14.625" style="139" customWidth="1"/>
    <col min="6" max="9" width="18.625" style="870" customWidth="1"/>
    <col min="10" max="10" width="1.625" style="139" customWidth="1"/>
    <col min="11" max="16384" width="9" style="139"/>
  </cols>
  <sheetData>
    <row r="1" spans="1:14" ht="8.25" customHeight="1">
      <c r="C1" s="217"/>
      <c r="D1" s="217"/>
      <c r="E1" s="217"/>
    </row>
    <row r="2" spans="1:14" ht="16.5" customHeight="1" thickBot="1">
      <c r="B2" s="140" t="s">
        <v>652</v>
      </c>
      <c r="E2" s="218"/>
      <c r="J2" s="218"/>
      <c r="M2" s="218"/>
      <c r="N2" s="175"/>
    </row>
    <row r="3" spans="1:14" ht="19.5" customHeight="1">
      <c r="A3" s="139" t="s">
        <v>371</v>
      </c>
      <c r="B3" s="1261" t="s">
        <v>101</v>
      </c>
      <c r="C3" s="1854" t="s">
        <v>93</v>
      </c>
      <c r="D3" s="1854" t="s">
        <v>417</v>
      </c>
      <c r="E3" s="1854" t="s">
        <v>95</v>
      </c>
      <c r="F3" s="1465" t="s">
        <v>490</v>
      </c>
      <c r="G3" s="1466"/>
      <c r="H3" s="1466"/>
      <c r="I3" s="1877"/>
    </row>
    <row r="4" spans="1:14" ht="27.75" customHeight="1" thickBot="1">
      <c r="B4" s="1862"/>
      <c r="C4" s="1865"/>
      <c r="D4" s="1865"/>
      <c r="E4" s="1865"/>
      <c r="F4" s="1878" t="s">
        <v>483</v>
      </c>
      <c r="G4" s="1879"/>
      <c r="H4" s="1878" t="s">
        <v>486</v>
      </c>
      <c r="I4" s="1880"/>
    </row>
    <row r="5" spans="1:14" ht="45" customHeight="1">
      <c r="B5" s="204" t="str">
        <f>IF('⑨1.活動内容（PR）'!B5="","",'⑨1.活動内容（PR）'!B5)</f>
        <v/>
      </c>
      <c r="C5" s="875" t="str">
        <f>IF('⑨1.活動内容（PR）'!C5="","",'⑨1.活動内容（PR）'!C5)</f>
        <v/>
      </c>
      <c r="D5" s="944" t="str">
        <f>IF('⑨1.活動内容（PR）'!D5="","",'⑨1.活動内容（PR）'!D5)</f>
        <v/>
      </c>
      <c r="E5" s="876" t="str">
        <f>IF('⑨1.活動内容（PR）'!E5="","",'⑨1.活動内容（PR）'!E5)</f>
        <v/>
      </c>
      <c r="F5" s="1874"/>
      <c r="G5" s="1875"/>
      <c r="H5" s="1874"/>
      <c r="I5" s="1876"/>
    </row>
    <row r="6" spans="1:14" ht="45" customHeight="1">
      <c r="B6" s="200" t="str">
        <f>IF('⑨1.活動内容（PR）'!B6="","",'⑨1.活動内容（PR）'!B6)</f>
        <v/>
      </c>
      <c r="C6" s="871" t="str">
        <f>IF('⑨1.活動内容（PR）'!C6="","",'⑨1.活動内容（PR）'!C6)</f>
        <v/>
      </c>
      <c r="D6" s="945" t="str">
        <f>IF('⑨1.活動内容（PR）'!D6="","",'⑨1.活動内容（PR）'!D6)</f>
        <v/>
      </c>
      <c r="E6" s="872" t="str">
        <f>IF('⑨1.活動内容（PR）'!E6="","",'⑨1.活動内容（PR）'!E6)</f>
        <v/>
      </c>
      <c r="F6" s="1868"/>
      <c r="G6" s="1869"/>
      <c r="H6" s="1868"/>
      <c r="I6" s="1870"/>
    </row>
    <row r="7" spans="1:14" ht="45" customHeight="1">
      <c r="B7" s="200" t="str">
        <f>IF('⑨1.活動内容（PR）'!B7="","",'⑨1.活動内容（PR）'!B7)</f>
        <v/>
      </c>
      <c r="C7" s="871" t="str">
        <f>IF('⑨1.活動内容（PR）'!C7="","",'⑨1.活動内容（PR）'!C7)</f>
        <v/>
      </c>
      <c r="D7" s="945" t="str">
        <f>IF('⑨1.活動内容（PR）'!D7="","",'⑨1.活動内容（PR）'!D7)</f>
        <v/>
      </c>
      <c r="E7" s="872" t="str">
        <f>IF('⑨1.活動内容（PR）'!E7="","",'⑨1.活動内容（PR）'!E7)</f>
        <v/>
      </c>
      <c r="F7" s="1868"/>
      <c r="G7" s="1869"/>
      <c r="H7" s="1868"/>
      <c r="I7" s="1870"/>
    </row>
    <row r="8" spans="1:14" ht="45" customHeight="1">
      <c r="B8" s="200" t="str">
        <f>IF('⑨1.活動内容（PR）'!B8="","",'⑨1.活動内容（PR）'!B8)</f>
        <v/>
      </c>
      <c r="C8" s="871" t="str">
        <f>IF('⑨1.活動内容（PR）'!C8="","",'⑨1.活動内容（PR）'!C8)</f>
        <v/>
      </c>
      <c r="D8" s="945" t="str">
        <f>IF('⑨1.活動内容（PR）'!D8="","",'⑨1.活動内容（PR）'!D8)</f>
        <v/>
      </c>
      <c r="E8" s="872" t="str">
        <f>IF('⑨1.活動内容（PR）'!E8="","",'⑨1.活動内容（PR）'!E8)</f>
        <v/>
      </c>
      <c r="F8" s="1868"/>
      <c r="G8" s="1869"/>
      <c r="H8" s="1868"/>
      <c r="I8" s="1870"/>
    </row>
    <row r="9" spans="1:14" ht="45" customHeight="1">
      <c r="B9" s="200" t="str">
        <f>IF('⑨1.活動内容（PR）'!B9="","",'⑨1.活動内容（PR）'!B9)</f>
        <v/>
      </c>
      <c r="C9" s="871" t="str">
        <f>IF('⑨1.活動内容（PR）'!C9="","",'⑨1.活動内容（PR）'!C9)</f>
        <v/>
      </c>
      <c r="D9" s="945" t="str">
        <f>IF('⑨1.活動内容（PR）'!D9="","",'⑨1.活動内容（PR）'!D9)</f>
        <v/>
      </c>
      <c r="E9" s="872" t="str">
        <f>IF('⑨1.活動内容（PR）'!E9="","",'⑨1.活動内容（PR）'!E9)</f>
        <v/>
      </c>
      <c r="F9" s="1868"/>
      <c r="G9" s="1869"/>
      <c r="H9" s="1868"/>
      <c r="I9" s="1870"/>
    </row>
    <row r="10" spans="1:14" ht="45" customHeight="1">
      <c r="B10" s="200" t="str">
        <f>IF('⑨1.活動内容（PR）'!B10="","",'⑨1.活動内容（PR）'!B10)</f>
        <v/>
      </c>
      <c r="C10" s="871" t="str">
        <f>IF('⑨1.活動内容（PR）'!C10="","",'⑨1.活動内容（PR）'!C10)</f>
        <v/>
      </c>
      <c r="D10" s="945" t="str">
        <f>IF('⑨1.活動内容（PR）'!D10="","",'⑨1.活動内容（PR）'!D10)</f>
        <v/>
      </c>
      <c r="E10" s="872" t="str">
        <f>IF('⑨1.活動内容（PR）'!E10="","",'⑨1.活動内容（PR）'!E10)</f>
        <v/>
      </c>
      <c r="F10" s="1868"/>
      <c r="G10" s="1869"/>
      <c r="H10" s="1868"/>
      <c r="I10" s="1870"/>
    </row>
    <row r="11" spans="1:14" ht="45" customHeight="1">
      <c r="B11" s="200" t="str">
        <f>IF('⑨1.活動内容（PR）'!B11="","",'⑨1.活動内容（PR）'!B11)</f>
        <v/>
      </c>
      <c r="C11" s="871" t="str">
        <f>IF('⑨1.活動内容（PR）'!C11="","",'⑨1.活動内容（PR）'!C11)</f>
        <v/>
      </c>
      <c r="D11" s="945" t="str">
        <f>IF('⑨1.活動内容（PR）'!D11="","",'⑨1.活動内容（PR）'!D11)</f>
        <v/>
      </c>
      <c r="E11" s="872" t="str">
        <f>IF('⑨1.活動内容（PR）'!E11="","",'⑨1.活動内容（PR）'!E11)</f>
        <v/>
      </c>
      <c r="F11" s="1868"/>
      <c r="G11" s="1869"/>
      <c r="H11" s="1868"/>
      <c r="I11" s="1870"/>
    </row>
    <row r="12" spans="1:14" ht="45" customHeight="1">
      <c r="B12" s="200" t="str">
        <f>IF('⑨1.活動内容（PR）'!B12="","",'⑨1.活動内容（PR）'!B12)</f>
        <v/>
      </c>
      <c r="C12" s="871" t="str">
        <f>IF('⑨1.活動内容（PR）'!C12="","",'⑨1.活動内容（PR）'!C12)</f>
        <v/>
      </c>
      <c r="D12" s="945" t="str">
        <f>IF('⑨1.活動内容（PR）'!D12="","",'⑨1.活動内容（PR）'!D12)</f>
        <v/>
      </c>
      <c r="E12" s="872" t="str">
        <f>IF('⑨1.活動内容（PR）'!E12="","",'⑨1.活動内容（PR）'!E12)</f>
        <v/>
      </c>
      <c r="F12" s="1868"/>
      <c r="G12" s="1869"/>
      <c r="H12" s="1868"/>
      <c r="I12" s="1870"/>
    </row>
    <row r="13" spans="1:14" ht="45" customHeight="1">
      <c r="B13" s="200" t="str">
        <f>IF('⑨1.活動内容（PR）'!B13="","",'⑨1.活動内容（PR）'!B13)</f>
        <v/>
      </c>
      <c r="C13" s="871" t="str">
        <f>IF('⑨1.活動内容（PR）'!C13="","",'⑨1.活動内容（PR）'!C13)</f>
        <v/>
      </c>
      <c r="D13" s="945" t="str">
        <f>IF('⑨1.活動内容（PR）'!D13="","",'⑨1.活動内容（PR）'!D13)</f>
        <v/>
      </c>
      <c r="E13" s="872" t="str">
        <f>IF('⑨1.活動内容（PR）'!E13="","",'⑨1.活動内容（PR）'!E13)</f>
        <v/>
      </c>
      <c r="F13" s="1868"/>
      <c r="G13" s="1869"/>
      <c r="H13" s="1868"/>
      <c r="I13" s="1870"/>
    </row>
    <row r="14" spans="1:14" ht="45" customHeight="1" thickBot="1">
      <c r="B14" s="202" t="str">
        <f>IF('⑨1.活動内容（PR）'!B14="","",'⑨1.活動内容（PR）'!B14)</f>
        <v/>
      </c>
      <c r="C14" s="873" t="str">
        <f>IF('⑨1.活動内容（PR）'!C14="","",'⑨1.活動内容（PR）'!C14)</f>
        <v/>
      </c>
      <c r="D14" s="946" t="str">
        <f>IF('⑨1.活動内容（PR）'!D14="","",'⑨1.活動内容（PR）'!D14)</f>
        <v/>
      </c>
      <c r="E14" s="874" t="str">
        <f>IF('⑨1.活動内容（PR）'!E14="","",'⑨1.活動内容（PR）'!E14)</f>
        <v/>
      </c>
      <c r="F14" s="1871"/>
      <c r="G14" s="1872"/>
      <c r="H14" s="1871"/>
      <c r="I14" s="1873"/>
    </row>
    <row r="15" spans="1:14" ht="45" customHeight="1">
      <c r="B15" s="204" t="str">
        <f>IF('⑨1.活動内容（PR）'!B15="","",'⑨1.活動内容（PR）'!B15)</f>
        <v/>
      </c>
      <c r="C15" s="875" t="str">
        <f>IF('⑨1.活動内容（PR）'!C15="","",'⑨1.活動内容（PR）'!C15)</f>
        <v/>
      </c>
      <c r="D15" s="944" t="str">
        <f>IF('⑨1.活動内容（PR）'!D15="","",'⑨1.活動内容（PR）'!D15)</f>
        <v/>
      </c>
      <c r="E15" s="876" t="str">
        <f>IF('⑨1.活動内容（PR）'!E15="","",'⑨1.活動内容（PR）'!E15)</f>
        <v/>
      </c>
      <c r="F15" s="1874"/>
      <c r="G15" s="1875"/>
      <c r="H15" s="1874"/>
      <c r="I15" s="1876"/>
    </row>
    <row r="16" spans="1:14" ht="45" customHeight="1">
      <c r="B16" s="200" t="str">
        <f>IF('⑨1.活動内容（PR）'!B16="","",'⑨1.活動内容（PR）'!B16)</f>
        <v/>
      </c>
      <c r="C16" s="871" t="str">
        <f>IF('⑨1.活動内容（PR）'!C16="","",'⑨1.活動内容（PR）'!C16)</f>
        <v/>
      </c>
      <c r="D16" s="945" t="str">
        <f>IF('⑨1.活動内容（PR）'!D16="","",'⑨1.活動内容（PR）'!D16)</f>
        <v/>
      </c>
      <c r="E16" s="872" t="str">
        <f>IF('⑨1.活動内容（PR）'!E16="","",'⑨1.活動内容（PR）'!E16)</f>
        <v/>
      </c>
      <c r="F16" s="1868"/>
      <c r="G16" s="1869"/>
      <c r="H16" s="1868"/>
      <c r="I16" s="1870"/>
    </row>
    <row r="17" spans="1:9" ht="45" customHeight="1">
      <c r="B17" s="200" t="str">
        <f>IF('⑨1.活動内容（PR）'!B17="","",'⑨1.活動内容（PR）'!B17)</f>
        <v/>
      </c>
      <c r="C17" s="871" t="str">
        <f>IF('⑨1.活動内容（PR）'!C17="","",'⑨1.活動内容（PR）'!C17)</f>
        <v/>
      </c>
      <c r="D17" s="945" t="str">
        <f>IF('⑨1.活動内容（PR）'!D17="","",'⑨1.活動内容（PR）'!D17)</f>
        <v/>
      </c>
      <c r="E17" s="872" t="str">
        <f>IF('⑨1.活動内容（PR）'!E17="","",'⑨1.活動内容（PR）'!E17)</f>
        <v/>
      </c>
      <c r="F17" s="1868"/>
      <c r="G17" s="1869"/>
      <c r="H17" s="1868"/>
      <c r="I17" s="1870"/>
    </row>
    <row r="18" spans="1:9" ht="45" customHeight="1">
      <c r="B18" s="200" t="str">
        <f>IF('⑨1.活動内容（PR）'!B18="","",'⑨1.活動内容（PR）'!B18)</f>
        <v/>
      </c>
      <c r="C18" s="871" t="str">
        <f>IF('⑨1.活動内容（PR）'!C18="","",'⑨1.活動内容（PR）'!C18)</f>
        <v/>
      </c>
      <c r="D18" s="945" t="str">
        <f>IF('⑨1.活動内容（PR）'!D18="","",'⑨1.活動内容（PR）'!D18)</f>
        <v/>
      </c>
      <c r="E18" s="872" t="str">
        <f>IF('⑨1.活動内容（PR）'!E18="","",'⑨1.活動内容（PR）'!E18)</f>
        <v/>
      </c>
      <c r="F18" s="1868"/>
      <c r="G18" s="1869"/>
      <c r="H18" s="1868"/>
      <c r="I18" s="1870"/>
    </row>
    <row r="19" spans="1:9" ht="45" customHeight="1">
      <c r="B19" s="200" t="str">
        <f>IF('⑨1.活動内容（PR）'!B19="","",'⑨1.活動内容（PR）'!B19)</f>
        <v/>
      </c>
      <c r="C19" s="871" t="str">
        <f>IF('⑨1.活動内容（PR）'!C19="","",'⑨1.活動内容（PR）'!C19)</f>
        <v/>
      </c>
      <c r="D19" s="945" t="str">
        <f>IF('⑨1.活動内容（PR）'!D19="","",'⑨1.活動内容（PR）'!D19)</f>
        <v/>
      </c>
      <c r="E19" s="872" t="str">
        <f>IF('⑨1.活動内容（PR）'!E19="","",'⑨1.活動内容（PR）'!E19)</f>
        <v/>
      </c>
      <c r="F19" s="1868"/>
      <c r="G19" s="1869"/>
      <c r="H19" s="1868"/>
      <c r="I19" s="1870"/>
    </row>
    <row r="20" spans="1:9" ht="45" customHeight="1">
      <c r="B20" s="200" t="str">
        <f>IF('⑨1.活動内容（PR）'!B20="","",'⑨1.活動内容（PR）'!B20)</f>
        <v/>
      </c>
      <c r="C20" s="871" t="str">
        <f>IF('⑨1.活動内容（PR）'!C20="","",'⑨1.活動内容（PR）'!C20)</f>
        <v/>
      </c>
      <c r="D20" s="945" t="str">
        <f>IF('⑨1.活動内容（PR）'!D20="","",'⑨1.活動内容（PR）'!D20)</f>
        <v/>
      </c>
      <c r="E20" s="872" t="str">
        <f>IF('⑨1.活動内容（PR）'!E20="","",'⑨1.活動内容（PR）'!E20)</f>
        <v/>
      </c>
      <c r="F20" s="1868"/>
      <c r="G20" s="1869"/>
      <c r="H20" s="1868"/>
      <c r="I20" s="1870"/>
    </row>
    <row r="21" spans="1:9" ht="45" customHeight="1">
      <c r="B21" s="200" t="str">
        <f>IF('⑨1.活動内容（PR）'!B21="","",'⑨1.活動内容（PR）'!B21)</f>
        <v/>
      </c>
      <c r="C21" s="871" t="str">
        <f>IF('⑨1.活動内容（PR）'!C21="","",'⑨1.活動内容（PR）'!C21)</f>
        <v/>
      </c>
      <c r="D21" s="945" t="str">
        <f>IF('⑨1.活動内容（PR）'!D21="","",'⑨1.活動内容（PR）'!D21)</f>
        <v/>
      </c>
      <c r="E21" s="872" t="str">
        <f>IF('⑨1.活動内容（PR）'!E21="","",'⑨1.活動内容（PR）'!E21)</f>
        <v/>
      </c>
      <c r="F21" s="1868"/>
      <c r="G21" s="1869"/>
      <c r="H21" s="1868"/>
      <c r="I21" s="1870"/>
    </row>
    <row r="22" spans="1:9" ht="45" customHeight="1">
      <c r="B22" s="200" t="str">
        <f>IF('⑨1.活動内容（PR）'!B22="","",'⑨1.活動内容（PR）'!B22)</f>
        <v/>
      </c>
      <c r="C22" s="871" t="str">
        <f>IF('⑨1.活動内容（PR）'!C22="","",'⑨1.活動内容（PR）'!C22)</f>
        <v/>
      </c>
      <c r="D22" s="945" t="str">
        <f>IF('⑨1.活動内容（PR）'!D22="","",'⑨1.活動内容（PR）'!D22)</f>
        <v/>
      </c>
      <c r="E22" s="872" t="str">
        <f>IF('⑨1.活動内容（PR）'!E22="","",'⑨1.活動内容（PR）'!E22)</f>
        <v/>
      </c>
      <c r="F22" s="1868"/>
      <c r="G22" s="1869"/>
      <c r="H22" s="1868"/>
      <c r="I22" s="1870"/>
    </row>
    <row r="23" spans="1:9" ht="45" customHeight="1">
      <c r="B23" s="200" t="str">
        <f>IF('⑨1.活動内容（PR）'!B23="","",'⑨1.活動内容（PR）'!B23)</f>
        <v/>
      </c>
      <c r="C23" s="871" t="str">
        <f>IF('⑨1.活動内容（PR）'!C23="","",'⑨1.活動内容（PR）'!C23)</f>
        <v/>
      </c>
      <c r="D23" s="945" t="str">
        <f>IF('⑨1.活動内容（PR）'!D23="","",'⑨1.活動内容（PR）'!D23)</f>
        <v/>
      </c>
      <c r="E23" s="872" t="str">
        <f>IF('⑨1.活動内容（PR）'!E23="","",'⑨1.活動内容（PR）'!E23)</f>
        <v/>
      </c>
      <c r="F23" s="1868"/>
      <c r="G23" s="1869"/>
      <c r="H23" s="1868"/>
      <c r="I23" s="1870"/>
    </row>
    <row r="24" spans="1:9" ht="45" customHeight="1" thickBot="1">
      <c r="A24" s="138"/>
      <c r="B24" s="202" t="str">
        <f>IF('⑨1.活動内容（PR）'!B24="","",'⑨1.活動内容（PR）'!B24)</f>
        <v/>
      </c>
      <c r="C24" s="873" t="str">
        <f>IF('⑨1.活動内容（PR）'!C24="","",'⑨1.活動内容（PR）'!C24)</f>
        <v/>
      </c>
      <c r="D24" s="946" t="str">
        <f>IF('⑨1.活動内容（PR）'!D24="","",'⑨1.活動内容（PR）'!D24)</f>
        <v/>
      </c>
      <c r="E24" s="874" t="str">
        <f>IF('⑨1.活動内容（PR）'!E24="","",'⑨1.活動内容（PR）'!E24)</f>
        <v/>
      </c>
      <c r="F24" s="1871"/>
      <c r="G24" s="1872"/>
      <c r="H24" s="1871"/>
      <c r="I24" s="1873"/>
    </row>
    <row r="25" spans="1:9" ht="45" hidden="1" customHeight="1">
      <c r="B25" s="200" t="str">
        <f>IF('⑨1.活動内容（PR）'!B25="","",'⑨1.活動内容（PR）'!B25)</f>
        <v/>
      </c>
      <c r="C25" s="871" t="str">
        <f>IF('⑨1.活動内容（PR）'!C25="","",'⑨1.活動内容（PR）'!C25)</f>
        <v/>
      </c>
      <c r="D25" s="945" t="str">
        <f>IF('⑨1.活動内容（PR）'!D25="","",'⑨1.活動内容（PR）'!D25)</f>
        <v/>
      </c>
      <c r="E25" s="872" t="str">
        <f>IF('⑨1.活動内容（PR）'!E25="","",'⑨1.活動内容（PR）'!E25)</f>
        <v/>
      </c>
      <c r="F25" s="1868"/>
      <c r="G25" s="1869"/>
      <c r="H25" s="1868"/>
      <c r="I25" s="1870"/>
    </row>
    <row r="26" spans="1:9" ht="45" hidden="1" customHeight="1">
      <c r="B26" s="200" t="str">
        <f>IF('⑨1.活動内容（PR）'!B26="","",'⑨1.活動内容（PR）'!B26)</f>
        <v/>
      </c>
      <c r="C26" s="871" t="str">
        <f>IF('⑨1.活動内容（PR）'!C26="","",'⑨1.活動内容（PR）'!C26)</f>
        <v/>
      </c>
      <c r="D26" s="945" t="str">
        <f>IF('⑨1.活動内容（PR）'!D26="","",'⑨1.活動内容（PR）'!D26)</f>
        <v/>
      </c>
      <c r="E26" s="872" t="str">
        <f>IF('⑨1.活動内容（PR）'!E26="","",'⑨1.活動内容（PR）'!E26)</f>
        <v/>
      </c>
      <c r="F26" s="1868"/>
      <c r="G26" s="1869"/>
      <c r="H26" s="1868"/>
      <c r="I26" s="1870"/>
    </row>
    <row r="27" spans="1:9" ht="45" hidden="1" customHeight="1">
      <c r="B27" s="200" t="str">
        <f>IF('⑨1.活動内容（PR）'!B27="","",'⑨1.活動内容（PR）'!B27)</f>
        <v/>
      </c>
      <c r="C27" s="871" t="str">
        <f>IF('⑨1.活動内容（PR）'!C27="","",'⑨1.活動内容（PR）'!C27)</f>
        <v/>
      </c>
      <c r="D27" s="945" t="str">
        <f>IF('⑨1.活動内容（PR）'!D27="","",'⑨1.活動内容（PR）'!D27)</f>
        <v/>
      </c>
      <c r="E27" s="872" t="str">
        <f>IF('⑨1.活動内容（PR）'!E27="","",'⑨1.活動内容（PR）'!E27)</f>
        <v/>
      </c>
      <c r="F27" s="1868"/>
      <c r="G27" s="1869"/>
      <c r="H27" s="1868"/>
      <c r="I27" s="1870"/>
    </row>
    <row r="28" spans="1:9" ht="45" hidden="1" customHeight="1">
      <c r="B28" s="200" t="str">
        <f>IF('⑨1.活動内容（PR）'!B28="","",'⑨1.活動内容（PR）'!B28)</f>
        <v/>
      </c>
      <c r="C28" s="871" t="str">
        <f>IF('⑨1.活動内容（PR）'!C28="","",'⑨1.活動内容（PR）'!C28)</f>
        <v/>
      </c>
      <c r="D28" s="945" t="str">
        <f>IF('⑨1.活動内容（PR）'!D28="","",'⑨1.活動内容（PR）'!D28)</f>
        <v/>
      </c>
      <c r="E28" s="872" t="str">
        <f>IF('⑨1.活動内容（PR）'!E28="","",'⑨1.活動内容（PR）'!E28)</f>
        <v/>
      </c>
      <c r="F28" s="1868"/>
      <c r="G28" s="1869"/>
      <c r="H28" s="1868"/>
      <c r="I28" s="1870"/>
    </row>
    <row r="29" spans="1:9" ht="45" hidden="1" customHeight="1">
      <c r="B29" s="200" t="str">
        <f>IF('⑨1.活動内容（PR）'!B29="","",'⑨1.活動内容（PR）'!B29)</f>
        <v/>
      </c>
      <c r="C29" s="871" t="str">
        <f>IF('⑨1.活動内容（PR）'!C29="","",'⑨1.活動内容（PR）'!C29)</f>
        <v/>
      </c>
      <c r="D29" s="945" t="str">
        <f>IF('⑨1.活動内容（PR）'!D29="","",'⑨1.活動内容（PR）'!D29)</f>
        <v/>
      </c>
      <c r="E29" s="872" t="str">
        <f>IF('⑨1.活動内容（PR）'!E29="","",'⑨1.活動内容（PR）'!E29)</f>
        <v/>
      </c>
      <c r="F29" s="1868"/>
      <c r="G29" s="1869"/>
      <c r="H29" s="1868"/>
      <c r="I29" s="1870"/>
    </row>
    <row r="30" spans="1:9" ht="45" hidden="1" customHeight="1">
      <c r="B30" s="200" t="str">
        <f>IF('⑨1.活動内容（PR）'!B30="","",'⑨1.活動内容（PR）'!B30)</f>
        <v/>
      </c>
      <c r="C30" s="871" t="str">
        <f>IF('⑨1.活動内容（PR）'!C30="","",'⑨1.活動内容（PR）'!C30)</f>
        <v/>
      </c>
      <c r="D30" s="945" t="str">
        <f>IF('⑨1.活動内容（PR）'!D30="","",'⑨1.活動内容（PR）'!D30)</f>
        <v/>
      </c>
      <c r="E30" s="872" t="str">
        <f>IF('⑨1.活動内容（PR）'!E30="","",'⑨1.活動内容（PR）'!E30)</f>
        <v/>
      </c>
      <c r="F30" s="1868"/>
      <c r="G30" s="1869"/>
      <c r="H30" s="1868"/>
      <c r="I30" s="1870"/>
    </row>
    <row r="31" spans="1:9" ht="45" hidden="1" customHeight="1">
      <c r="B31" s="200" t="str">
        <f>IF('⑨1.活動内容（PR）'!B31="","",'⑨1.活動内容（PR）'!B31)</f>
        <v/>
      </c>
      <c r="C31" s="871" t="str">
        <f>IF('⑨1.活動内容（PR）'!C31="","",'⑨1.活動内容（PR）'!C31)</f>
        <v/>
      </c>
      <c r="D31" s="945" t="str">
        <f>IF('⑨1.活動内容（PR）'!D31="","",'⑨1.活動内容（PR）'!D31)</f>
        <v/>
      </c>
      <c r="E31" s="872" t="str">
        <f>IF('⑨1.活動内容（PR）'!E31="","",'⑨1.活動内容（PR）'!E31)</f>
        <v/>
      </c>
      <c r="F31" s="1868"/>
      <c r="G31" s="1869"/>
      <c r="H31" s="1868"/>
      <c r="I31" s="1870"/>
    </row>
    <row r="32" spans="1:9" ht="45" hidden="1" customHeight="1">
      <c r="B32" s="200" t="str">
        <f>IF('⑨1.活動内容（PR）'!B32="","",'⑨1.活動内容（PR）'!B32)</f>
        <v/>
      </c>
      <c r="C32" s="871" t="str">
        <f>IF('⑨1.活動内容（PR）'!C32="","",'⑨1.活動内容（PR）'!C32)</f>
        <v/>
      </c>
      <c r="D32" s="945" t="str">
        <f>IF('⑨1.活動内容（PR）'!D32="","",'⑨1.活動内容（PR）'!D32)</f>
        <v/>
      </c>
      <c r="E32" s="872" t="str">
        <f>IF('⑨1.活動内容（PR）'!E32="","",'⑨1.活動内容（PR）'!E32)</f>
        <v/>
      </c>
      <c r="F32" s="1868"/>
      <c r="G32" s="1869"/>
      <c r="H32" s="1868"/>
      <c r="I32" s="1870"/>
    </row>
    <row r="33" spans="2:9" ht="45" hidden="1" customHeight="1">
      <c r="B33" s="200" t="str">
        <f>IF('⑨1.活動内容（PR）'!B33="","",'⑨1.活動内容（PR）'!B33)</f>
        <v/>
      </c>
      <c r="C33" s="871" t="str">
        <f>IF('⑨1.活動内容（PR）'!C33="","",'⑨1.活動内容（PR）'!C33)</f>
        <v/>
      </c>
      <c r="D33" s="945" t="str">
        <f>IF('⑨1.活動内容（PR）'!D33="","",'⑨1.活動内容（PR）'!D33)</f>
        <v/>
      </c>
      <c r="E33" s="872" t="str">
        <f>IF('⑨1.活動内容（PR）'!E33="","",'⑨1.活動内容（PR）'!E33)</f>
        <v/>
      </c>
      <c r="F33" s="1868"/>
      <c r="G33" s="1869"/>
      <c r="H33" s="1868"/>
      <c r="I33" s="1870"/>
    </row>
    <row r="34" spans="2:9" ht="45" hidden="1" customHeight="1" thickBot="1">
      <c r="B34" s="202" t="str">
        <f>IF('⑨1.活動内容（PR）'!B34="","",'⑨1.活動内容（PR）'!B34)</f>
        <v/>
      </c>
      <c r="C34" s="873" t="str">
        <f>IF('⑨1.活動内容（PR）'!C34="","",'⑨1.活動内容（PR）'!C34)</f>
        <v/>
      </c>
      <c r="D34" s="946" t="str">
        <f>IF('⑨1.活動内容（PR）'!D34="","",'⑨1.活動内容（PR）'!D34)</f>
        <v/>
      </c>
      <c r="E34" s="874" t="str">
        <f>IF('⑨1.活動内容（PR）'!E34="","",'⑨1.活動内容（PR）'!E34)</f>
        <v/>
      </c>
      <c r="F34" s="1871"/>
      <c r="G34" s="1872"/>
      <c r="H34" s="1871"/>
      <c r="I34" s="1873"/>
    </row>
    <row r="35" spans="2:9" ht="45" hidden="1" customHeight="1">
      <c r="B35" s="204" t="str">
        <f>IF('⑨1.活動内容（PR）'!B35="","",'⑨1.活動内容（PR）'!B35)</f>
        <v/>
      </c>
      <c r="C35" s="875" t="str">
        <f>IF('⑨1.活動内容（PR）'!C35="","",'⑨1.活動内容（PR）'!C35)</f>
        <v/>
      </c>
      <c r="D35" s="944" t="str">
        <f>IF('⑨1.活動内容（PR）'!D35="","",'⑨1.活動内容（PR）'!D35)</f>
        <v/>
      </c>
      <c r="E35" s="876" t="str">
        <f>IF('⑨1.活動内容（PR）'!E35="","",'⑨1.活動内容（PR）'!E35)</f>
        <v/>
      </c>
      <c r="F35" s="1874"/>
      <c r="G35" s="1875"/>
      <c r="H35" s="1874"/>
      <c r="I35" s="1876"/>
    </row>
    <row r="36" spans="2:9" ht="45" hidden="1" customHeight="1">
      <c r="B36" s="200" t="str">
        <f>IF('⑨1.活動内容（PR）'!B36="","",'⑨1.活動内容（PR）'!B36)</f>
        <v/>
      </c>
      <c r="C36" s="871" t="str">
        <f>IF('⑨1.活動内容（PR）'!C36="","",'⑨1.活動内容（PR）'!C36)</f>
        <v/>
      </c>
      <c r="D36" s="945" t="str">
        <f>IF('⑨1.活動内容（PR）'!D36="","",'⑨1.活動内容（PR）'!D36)</f>
        <v/>
      </c>
      <c r="E36" s="872" t="str">
        <f>IF('⑨1.活動内容（PR）'!E36="","",'⑨1.活動内容（PR）'!E36)</f>
        <v/>
      </c>
      <c r="F36" s="1868"/>
      <c r="G36" s="1869"/>
      <c r="H36" s="1868"/>
      <c r="I36" s="1870"/>
    </row>
    <row r="37" spans="2:9" ht="45" hidden="1" customHeight="1">
      <c r="B37" s="200" t="str">
        <f>IF('⑨1.活動内容（PR）'!B37="","",'⑨1.活動内容（PR）'!B37)</f>
        <v/>
      </c>
      <c r="C37" s="871" t="str">
        <f>IF('⑨1.活動内容（PR）'!C37="","",'⑨1.活動内容（PR）'!C37)</f>
        <v/>
      </c>
      <c r="D37" s="945" t="str">
        <f>IF('⑨1.活動内容（PR）'!D37="","",'⑨1.活動内容（PR）'!D37)</f>
        <v/>
      </c>
      <c r="E37" s="872" t="str">
        <f>IF('⑨1.活動内容（PR）'!E37="","",'⑨1.活動内容（PR）'!E37)</f>
        <v/>
      </c>
      <c r="F37" s="1868"/>
      <c r="G37" s="1869"/>
      <c r="H37" s="1868"/>
      <c r="I37" s="1870"/>
    </row>
    <row r="38" spans="2:9" ht="45" hidden="1" customHeight="1">
      <c r="B38" s="200" t="str">
        <f>IF('⑨1.活動内容（PR）'!B38="","",'⑨1.活動内容（PR）'!B38)</f>
        <v/>
      </c>
      <c r="C38" s="871" t="str">
        <f>IF('⑨1.活動内容（PR）'!C38="","",'⑨1.活動内容（PR）'!C38)</f>
        <v/>
      </c>
      <c r="D38" s="945" t="str">
        <f>IF('⑨1.活動内容（PR）'!D38="","",'⑨1.活動内容（PR）'!D38)</f>
        <v/>
      </c>
      <c r="E38" s="872" t="str">
        <f>IF('⑨1.活動内容（PR）'!E38="","",'⑨1.活動内容（PR）'!E38)</f>
        <v/>
      </c>
      <c r="F38" s="1868"/>
      <c r="G38" s="1869"/>
      <c r="H38" s="1868"/>
      <c r="I38" s="1870"/>
    </row>
    <row r="39" spans="2:9" ht="45" hidden="1" customHeight="1">
      <c r="B39" s="200" t="str">
        <f>IF('⑨1.活動内容（PR）'!B39="","",'⑨1.活動内容（PR）'!B39)</f>
        <v/>
      </c>
      <c r="C39" s="871" t="str">
        <f>IF('⑨1.活動内容（PR）'!C39="","",'⑨1.活動内容（PR）'!C39)</f>
        <v/>
      </c>
      <c r="D39" s="945" t="str">
        <f>IF('⑨1.活動内容（PR）'!D39="","",'⑨1.活動内容（PR）'!D39)</f>
        <v/>
      </c>
      <c r="E39" s="872" t="str">
        <f>IF('⑨1.活動内容（PR）'!E39="","",'⑨1.活動内容（PR）'!E39)</f>
        <v/>
      </c>
      <c r="F39" s="1868"/>
      <c r="G39" s="1869"/>
      <c r="H39" s="1868"/>
      <c r="I39" s="1870"/>
    </row>
    <row r="40" spans="2:9" ht="45" hidden="1" customHeight="1">
      <c r="B40" s="200" t="str">
        <f>IF('⑨1.活動内容（PR）'!B40="","",'⑨1.活動内容（PR）'!B40)</f>
        <v/>
      </c>
      <c r="C40" s="871" t="str">
        <f>IF('⑨1.活動内容（PR）'!C40="","",'⑨1.活動内容（PR）'!C40)</f>
        <v/>
      </c>
      <c r="D40" s="945" t="str">
        <f>IF('⑨1.活動内容（PR）'!D40="","",'⑨1.活動内容（PR）'!D40)</f>
        <v/>
      </c>
      <c r="E40" s="872" t="str">
        <f>IF('⑨1.活動内容（PR）'!E40="","",'⑨1.活動内容（PR）'!E40)</f>
        <v/>
      </c>
      <c r="F40" s="1868"/>
      <c r="G40" s="1869"/>
      <c r="H40" s="1868"/>
      <c r="I40" s="1870"/>
    </row>
    <row r="41" spans="2:9" ht="45" hidden="1" customHeight="1">
      <c r="B41" s="200" t="str">
        <f>IF('⑨1.活動内容（PR）'!B41="","",'⑨1.活動内容（PR）'!B41)</f>
        <v/>
      </c>
      <c r="C41" s="871" t="str">
        <f>IF('⑨1.活動内容（PR）'!C41="","",'⑨1.活動内容（PR）'!C41)</f>
        <v/>
      </c>
      <c r="D41" s="945" t="str">
        <f>IF('⑨1.活動内容（PR）'!D41="","",'⑨1.活動内容（PR）'!D41)</f>
        <v/>
      </c>
      <c r="E41" s="872" t="str">
        <f>IF('⑨1.活動内容（PR）'!E41="","",'⑨1.活動内容（PR）'!E41)</f>
        <v/>
      </c>
      <c r="F41" s="1868"/>
      <c r="G41" s="1869"/>
      <c r="H41" s="1868"/>
      <c r="I41" s="1870"/>
    </row>
    <row r="42" spans="2:9" ht="45" hidden="1" customHeight="1">
      <c r="B42" s="200" t="str">
        <f>IF('⑨1.活動内容（PR）'!B42="","",'⑨1.活動内容（PR）'!B42)</f>
        <v/>
      </c>
      <c r="C42" s="871" t="str">
        <f>IF('⑨1.活動内容（PR）'!C42="","",'⑨1.活動内容（PR）'!C42)</f>
        <v/>
      </c>
      <c r="D42" s="945" t="str">
        <f>IF('⑨1.活動内容（PR）'!D42="","",'⑨1.活動内容（PR）'!D42)</f>
        <v/>
      </c>
      <c r="E42" s="872" t="str">
        <f>IF('⑨1.活動内容（PR）'!E42="","",'⑨1.活動内容（PR）'!E42)</f>
        <v/>
      </c>
      <c r="F42" s="1868"/>
      <c r="G42" s="1869"/>
      <c r="H42" s="1868"/>
      <c r="I42" s="1870"/>
    </row>
    <row r="43" spans="2:9" ht="45" hidden="1" customHeight="1">
      <c r="B43" s="200" t="str">
        <f>IF('⑨1.活動内容（PR）'!B43="","",'⑨1.活動内容（PR）'!B43)</f>
        <v/>
      </c>
      <c r="C43" s="871" t="str">
        <f>IF('⑨1.活動内容（PR）'!C43="","",'⑨1.活動内容（PR）'!C43)</f>
        <v/>
      </c>
      <c r="D43" s="945" t="str">
        <f>IF('⑨1.活動内容（PR）'!D43="","",'⑨1.活動内容（PR）'!D43)</f>
        <v/>
      </c>
      <c r="E43" s="872" t="str">
        <f>IF('⑨1.活動内容（PR）'!E43="","",'⑨1.活動内容（PR）'!E43)</f>
        <v/>
      </c>
      <c r="F43" s="1868"/>
      <c r="G43" s="1869"/>
      <c r="H43" s="1868"/>
      <c r="I43" s="1870"/>
    </row>
    <row r="44" spans="2:9" ht="45" hidden="1" customHeight="1" thickBot="1">
      <c r="B44" s="202" t="str">
        <f>IF('⑨1.活動内容（PR）'!B44="","",'⑨1.活動内容（PR）'!B44)</f>
        <v/>
      </c>
      <c r="C44" s="873" t="str">
        <f>IF('⑨1.活動内容（PR）'!C44="","",'⑨1.活動内容（PR）'!C44)</f>
        <v/>
      </c>
      <c r="D44" s="946" t="str">
        <f>IF('⑨1.活動内容（PR）'!D44="","",'⑨1.活動内容（PR）'!D44)</f>
        <v/>
      </c>
      <c r="E44" s="874" t="str">
        <f>IF('⑨1.活動内容（PR）'!E44="","",'⑨1.活動内容（PR）'!E44)</f>
        <v/>
      </c>
      <c r="F44" s="1871"/>
      <c r="G44" s="1872"/>
      <c r="H44" s="1871"/>
      <c r="I44" s="1873"/>
    </row>
    <row r="45" spans="2:9" ht="45" hidden="1" customHeight="1">
      <c r="B45" s="200" t="str">
        <f>IF('⑨1.活動内容（PR）'!B45="","",'⑨1.活動内容（PR）'!B45)</f>
        <v/>
      </c>
      <c r="C45" s="871" t="str">
        <f>IF('⑨1.活動内容（PR）'!C45="","",'⑨1.活動内容（PR）'!C45)</f>
        <v/>
      </c>
      <c r="D45" s="945" t="str">
        <f>IF('⑨1.活動内容（PR）'!D45="","",'⑨1.活動内容（PR）'!D45)</f>
        <v/>
      </c>
      <c r="E45" s="872" t="str">
        <f>IF('⑨1.活動内容（PR）'!E45="","",'⑨1.活動内容（PR）'!E45)</f>
        <v/>
      </c>
      <c r="F45" s="1868"/>
      <c r="G45" s="1869"/>
      <c r="H45" s="1868"/>
      <c r="I45" s="1870"/>
    </row>
    <row r="46" spans="2:9" ht="45" hidden="1" customHeight="1">
      <c r="B46" s="200" t="str">
        <f>IF('⑨1.活動内容（PR）'!B46="","",'⑨1.活動内容（PR）'!B46)</f>
        <v/>
      </c>
      <c r="C46" s="871" t="str">
        <f>IF('⑨1.活動内容（PR）'!C46="","",'⑨1.活動内容（PR）'!C46)</f>
        <v/>
      </c>
      <c r="D46" s="945" t="str">
        <f>IF('⑨1.活動内容（PR）'!D46="","",'⑨1.活動内容（PR）'!D46)</f>
        <v/>
      </c>
      <c r="E46" s="872" t="str">
        <f>IF('⑨1.活動内容（PR）'!E46="","",'⑨1.活動内容（PR）'!E46)</f>
        <v/>
      </c>
      <c r="F46" s="1868"/>
      <c r="G46" s="1869"/>
      <c r="H46" s="1868"/>
      <c r="I46" s="1870"/>
    </row>
    <row r="47" spans="2:9" ht="45" hidden="1" customHeight="1">
      <c r="B47" s="200" t="str">
        <f>IF('⑨1.活動内容（PR）'!B47="","",'⑨1.活動内容（PR）'!B47)</f>
        <v/>
      </c>
      <c r="C47" s="871" t="str">
        <f>IF('⑨1.活動内容（PR）'!C47="","",'⑨1.活動内容（PR）'!C47)</f>
        <v/>
      </c>
      <c r="D47" s="945" t="str">
        <f>IF('⑨1.活動内容（PR）'!D47="","",'⑨1.活動内容（PR）'!D47)</f>
        <v/>
      </c>
      <c r="E47" s="872" t="str">
        <f>IF('⑨1.活動内容（PR）'!E47="","",'⑨1.活動内容（PR）'!E47)</f>
        <v/>
      </c>
      <c r="F47" s="1868"/>
      <c r="G47" s="1869"/>
      <c r="H47" s="1868"/>
      <c r="I47" s="1870"/>
    </row>
    <row r="48" spans="2:9" ht="45" hidden="1" customHeight="1">
      <c r="B48" s="200" t="str">
        <f>IF('⑨1.活動内容（PR）'!B48="","",'⑨1.活動内容（PR）'!B48)</f>
        <v/>
      </c>
      <c r="C48" s="871" t="str">
        <f>IF('⑨1.活動内容（PR）'!C48="","",'⑨1.活動内容（PR）'!C48)</f>
        <v/>
      </c>
      <c r="D48" s="945" t="str">
        <f>IF('⑨1.活動内容（PR）'!D48="","",'⑨1.活動内容（PR）'!D48)</f>
        <v/>
      </c>
      <c r="E48" s="872" t="str">
        <f>IF('⑨1.活動内容（PR）'!E48="","",'⑨1.活動内容（PR）'!E48)</f>
        <v/>
      </c>
      <c r="F48" s="1868"/>
      <c r="G48" s="1869"/>
      <c r="H48" s="1868"/>
      <c r="I48" s="1870"/>
    </row>
    <row r="49" spans="2:9" ht="45" hidden="1" customHeight="1">
      <c r="B49" s="200" t="str">
        <f>IF('⑨1.活動内容（PR）'!B49="","",'⑨1.活動内容（PR）'!B49)</f>
        <v/>
      </c>
      <c r="C49" s="871" t="str">
        <f>IF('⑨1.活動内容（PR）'!C49="","",'⑨1.活動内容（PR）'!C49)</f>
        <v/>
      </c>
      <c r="D49" s="945" t="str">
        <f>IF('⑨1.活動内容（PR）'!D49="","",'⑨1.活動内容（PR）'!D49)</f>
        <v/>
      </c>
      <c r="E49" s="872" t="str">
        <f>IF('⑨1.活動内容（PR）'!E49="","",'⑨1.活動内容（PR）'!E49)</f>
        <v/>
      </c>
      <c r="F49" s="1868"/>
      <c r="G49" s="1869"/>
      <c r="H49" s="1868"/>
      <c r="I49" s="1870"/>
    </row>
    <row r="50" spans="2:9" ht="45" hidden="1" customHeight="1">
      <c r="B50" s="200" t="str">
        <f>IF('⑨1.活動内容（PR）'!B50="","",'⑨1.活動内容（PR）'!B50)</f>
        <v/>
      </c>
      <c r="C50" s="871" t="str">
        <f>IF('⑨1.活動内容（PR）'!C50="","",'⑨1.活動内容（PR）'!C50)</f>
        <v/>
      </c>
      <c r="D50" s="945" t="str">
        <f>IF('⑨1.活動内容（PR）'!D50="","",'⑨1.活動内容（PR）'!D50)</f>
        <v/>
      </c>
      <c r="E50" s="872" t="str">
        <f>IF('⑨1.活動内容（PR）'!E50="","",'⑨1.活動内容（PR）'!E50)</f>
        <v/>
      </c>
      <c r="F50" s="1868"/>
      <c r="G50" s="1869"/>
      <c r="H50" s="1868"/>
      <c r="I50" s="1870"/>
    </row>
    <row r="51" spans="2:9" ht="45" hidden="1" customHeight="1">
      <c r="B51" s="200" t="str">
        <f>IF('⑨1.活動内容（PR）'!B51="","",'⑨1.活動内容（PR）'!B51)</f>
        <v/>
      </c>
      <c r="C51" s="871" t="str">
        <f>IF('⑨1.活動内容（PR）'!C51="","",'⑨1.活動内容（PR）'!C51)</f>
        <v/>
      </c>
      <c r="D51" s="945" t="str">
        <f>IF('⑨1.活動内容（PR）'!D51="","",'⑨1.活動内容（PR）'!D51)</f>
        <v/>
      </c>
      <c r="E51" s="872" t="str">
        <f>IF('⑨1.活動内容（PR）'!E51="","",'⑨1.活動内容（PR）'!E51)</f>
        <v/>
      </c>
      <c r="F51" s="1868"/>
      <c r="G51" s="1869"/>
      <c r="H51" s="1868"/>
      <c r="I51" s="1870"/>
    </row>
    <row r="52" spans="2:9" ht="45" hidden="1" customHeight="1">
      <c r="B52" s="200" t="str">
        <f>IF('⑨1.活動内容（PR）'!B52="","",'⑨1.活動内容（PR）'!B52)</f>
        <v/>
      </c>
      <c r="C52" s="871" t="str">
        <f>IF('⑨1.活動内容（PR）'!C52="","",'⑨1.活動内容（PR）'!C52)</f>
        <v/>
      </c>
      <c r="D52" s="945" t="str">
        <f>IF('⑨1.活動内容（PR）'!D52="","",'⑨1.活動内容（PR）'!D52)</f>
        <v/>
      </c>
      <c r="E52" s="872" t="str">
        <f>IF('⑨1.活動内容（PR）'!E52="","",'⑨1.活動内容（PR）'!E52)</f>
        <v/>
      </c>
      <c r="F52" s="1868"/>
      <c r="G52" s="1869"/>
      <c r="H52" s="1868"/>
      <c r="I52" s="1870"/>
    </row>
    <row r="53" spans="2:9" ht="45" hidden="1" customHeight="1">
      <c r="B53" s="200" t="str">
        <f>IF('⑨1.活動内容（PR）'!B53="","",'⑨1.活動内容（PR）'!B53)</f>
        <v/>
      </c>
      <c r="C53" s="871" t="str">
        <f>IF('⑨1.活動内容（PR）'!C53="","",'⑨1.活動内容（PR）'!C53)</f>
        <v/>
      </c>
      <c r="D53" s="945" t="str">
        <f>IF('⑨1.活動内容（PR）'!D53="","",'⑨1.活動内容（PR）'!D53)</f>
        <v/>
      </c>
      <c r="E53" s="872" t="str">
        <f>IF('⑨1.活動内容（PR）'!E53="","",'⑨1.活動内容（PR）'!E53)</f>
        <v/>
      </c>
      <c r="F53" s="1868"/>
      <c r="G53" s="1869"/>
      <c r="H53" s="1868"/>
      <c r="I53" s="1870"/>
    </row>
    <row r="54" spans="2:9" ht="45" hidden="1" customHeight="1" thickBot="1">
      <c r="B54" s="202" t="str">
        <f>IF('⑨1.活動内容（PR）'!B54="","",'⑨1.活動内容（PR）'!B54)</f>
        <v/>
      </c>
      <c r="C54" s="873" t="str">
        <f>IF('⑨1.活動内容（PR）'!C54="","",'⑨1.活動内容（PR）'!C54)</f>
        <v/>
      </c>
      <c r="D54" s="946" t="str">
        <f>IF('⑨1.活動内容（PR）'!D54="","",'⑨1.活動内容（PR）'!D54)</f>
        <v/>
      </c>
      <c r="E54" s="874" t="str">
        <f>IF('⑨1.活動内容（PR）'!E54="","",'⑨1.活動内容（PR）'!E54)</f>
        <v/>
      </c>
      <c r="F54" s="1871"/>
      <c r="G54" s="1872"/>
      <c r="H54" s="1871"/>
      <c r="I54" s="1873"/>
    </row>
    <row r="55" spans="2:9" ht="45" hidden="1" customHeight="1">
      <c r="B55" s="204" t="str">
        <f>IF('⑨1.活動内容（PR）'!B55="","",'⑨1.活動内容（PR）'!B55)</f>
        <v/>
      </c>
      <c r="C55" s="875" t="str">
        <f>IF('⑨1.活動内容（PR）'!C55="","",'⑨1.活動内容（PR）'!C55)</f>
        <v/>
      </c>
      <c r="D55" s="944" t="str">
        <f>IF('⑨1.活動内容（PR）'!D55="","",'⑨1.活動内容（PR）'!D55)</f>
        <v/>
      </c>
      <c r="E55" s="876" t="str">
        <f>IF('⑨1.活動内容（PR）'!E55="","",'⑨1.活動内容（PR）'!E55)</f>
        <v/>
      </c>
      <c r="F55" s="1874"/>
      <c r="G55" s="1875"/>
      <c r="H55" s="1874"/>
      <c r="I55" s="1876"/>
    </row>
    <row r="56" spans="2:9" ht="45" hidden="1" customHeight="1">
      <c r="B56" s="200" t="str">
        <f>IF('⑨1.活動内容（PR）'!B56="","",'⑨1.活動内容（PR）'!B56)</f>
        <v/>
      </c>
      <c r="C56" s="871" t="str">
        <f>IF('⑨1.活動内容（PR）'!C56="","",'⑨1.活動内容（PR）'!C56)</f>
        <v/>
      </c>
      <c r="D56" s="945" t="str">
        <f>IF('⑨1.活動内容（PR）'!D56="","",'⑨1.活動内容（PR）'!D56)</f>
        <v/>
      </c>
      <c r="E56" s="872" t="str">
        <f>IF('⑨1.活動内容（PR）'!E56="","",'⑨1.活動内容（PR）'!E56)</f>
        <v/>
      </c>
      <c r="F56" s="1868"/>
      <c r="G56" s="1869"/>
      <c r="H56" s="1868"/>
      <c r="I56" s="1870"/>
    </row>
    <row r="57" spans="2:9" ht="45" hidden="1" customHeight="1">
      <c r="B57" s="200" t="str">
        <f>IF('⑨1.活動内容（PR）'!B57="","",'⑨1.活動内容（PR）'!B57)</f>
        <v/>
      </c>
      <c r="C57" s="871" t="str">
        <f>IF('⑨1.活動内容（PR）'!C57="","",'⑨1.活動内容（PR）'!C57)</f>
        <v/>
      </c>
      <c r="D57" s="945" t="str">
        <f>IF('⑨1.活動内容（PR）'!D57="","",'⑨1.活動内容（PR）'!D57)</f>
        <v/>
      </c>
      <c r="E57" s="872" t="str">
        <f>IF('⑨1.活動内容（PR）'!E57="","",'⑨1.活動内容（PR）'!E57)</f>
        <v/>
      </c>
      <c r="F57" s="1868"/>
      <c r="G57" s="1869"/>
      <c r="H57" s="1868"/>
      <c r="I57" s="1870"/>
    </row>
    <row r="58" spans="2:9" ht="45" hidden="1" customHeight="1">
      <c r="B58" s="200" t="str">
        <f>IF('⑨1.活動内容（PR）'!B58="","",'⑨1.活動内容（PR）'!B58)</f>
        <v/>
      </c>
      <c r="C58" s="871" t="str">
        <f>IF('⑨1.活動内容（PR）'!C58="","",'⑨1.活動内容（PR）'!C58)</f>
        <v/>
      </c>
      <c r="D58" s="945" t="str">
        <f>IF('⑨1.活動内容（PR）'!D58="","",'⑨1.活動内容（PR）'!D58)</f>
        <v/>
      </c>
      <c r="E58" s="872" t="str">
        <f>IF('⑨1.活動内容（PR）'!E58="","",'⑨1.活動内容（PR）'!E58)</f>
        <v/>
      </c>
      <c r="F58" s="1868"/>
      <c r="G58" s="1869"/>
      <c r="H58" s="1868"/>
      <c r="I58" s="1870"/>
    </row>
    <row r="59" spans="2:9" ht="45" hidden="1" customHeight="1">
      <c r="B59" s="200" t="str">
        <f>IF('⑨1.活動内容（PR）'!B59="","",'⑨1.活動内容（PR）'!B59)</f>
        <v/>
      </c>
      <c r="C59" s="871" t="str">
        <f>IF('⑨1.活動内容（PR）'!C59="","",'⑨1.活動内容（PR）'!C59)</f>
        <v/>
      </c>
      <c r="D59" s="945" t="str">
        <f>IF('⑨1.活動内容（PR）'!D59="","",'⑨1.活動内容（PR）'!D59)</f>
        <v/>
      </c>
      <c r="E59" s="872" t="str">
        <f>IF('⑨1.活動内容（PR）'!E59="","",'⑨1.活動内容（PR）'!E59)</f>
        <v/>
      </c>
      <c r="F59" s="1868"/>
      <c r="G59" s="1869"/>
      <c r="H59" s="1868"/>
      <c r="I59" s="1870"/>
    </row>
    <row r="60" spans="2:9" ht="45" hidden="1" customHeight="1">
      <c r="B60" s="200" t="str">
        <f>IF('⑨1.活動内容（PR）'!B60="","",'⑨1.活動内容（PR）'!B60)</f>
        <v/>
      </c>
      <c r="C60" s="871" t="str">
        <f>IF('⑨1.活動内容（PR）'!C60="","",'⑨1.活動内容（PR）'!C60)</f>
        <v/>
      </c>
      <c r="D60" s="945" t="str">
        <f>IF('⑨1.活動内容（PR）'!D60="","",'⑨1.活動内容（PR）'!D60)</f>
        <v/>
      </c>
      <c r="E60" s="872" t="str">
        <f>IF('⑨1.活動内容（PR）'!E60="","",'⑨1.活動内容（PR）'!E60)</f>
        <v/>
      </c>
      <c r="F60" s="1868"/>
      <c r="G60" s="1869"/>
      <c r="H60" s="1868"/>
      <c r="I60" s="1870"/>
    </row>
    <row r="61" spans="2:9" ht="45" hidden="1" customHeight="1">
      <c r="B61" s="200" t="str">
        <f>IF('⑨1.活動内容（PR）'!B61="","",'⑨1.活動内容（PR）'!B61)</f>
        <v/>
      </c>
      <c r="C61" s="871" t="str">
        <f>IF('⑨1.活動内容（PR）'!C61="","",'⑨1.活動内容（PR）'!C61)</f>
        <v/>
      </c>
      <c r="D61" s="945" t="str">
        <f>IF('⑨1.活動内容（PR）'!D61="","",'⑨1.活動内容（PR）'!D61)</f>
        <v/>
      </c>
      <c r="E61" s="872" t="str">
        <f>IF('⑨1.活動内容（PR）'!E61="","",'⑨1.活動内容（PR）'!E61)</f>
        <v/>
      </c>
      <c r="F61" s="1868"/>
      <c r="G61" s="1869"/>
      <c r="H61" s="1868"/>
      <c r="I61" s="1870"/>
    </row>
    <row r="62" spans="2:9" ht="45" hidden="1" customHeight="1">
      <c r="B62" s="200" t="str">
        <f>IF('⑨1.活動内容（PR）'!B62="","",'⑨1.活動内容（PR）'!B62)</f>
        <v/>
      </c>
      <c r="C62" s="871" t="str">
        <f>IF('⑨1.活動内容（PR）'!C62="","",'⑨1.活動内容（PR）'!C62)</f>
        <v/>
      </c>
      <c r="D62" s="945" t="str">
        <f>IF('⑨1.活動内容（PR）'!D62="","",'⑨1.活動内容（PR）'!D62)</f>
        <v/>
      </c>
      <c r="E62" s="872" t="str">
        <f>IF('⑨1.活動内容（PR）'!E62="","",'⑨1.活動内容（PR）'!E62)</f>
        <v/>
      </c>
      <c r="F62" s="1868"/>
      <c r="G62" s="1869"/>
      <c r="H62" s="1868"/>
      <c r="I62" s="1870"/>
    </row>
    <row r="63" spans="2:9" ht="45" hidden="1" customHeight="1">
      <c r="B63" s="200" t="str">
        <f>IF('⑨1.活動内容（PR）'!B63="","",'⑨1.活動内容（PR）'!B63)</f>
        <v/>
      </c>
      <c r="C63" s="871" t="str">
        <f>IF('⑨1.活動内容（PR）'!C63="","",'⑨1.活動内容（PR）'!C63)</f>
        <v/>
      </c>
      <c r="D63" s="945" t="str">
        <f>IF('⑨1.活動内容（PR）'!D63="","",'⑨1.活動内容（PR）'!D63)</f>
        <v/>
      </c>
      <c r="E63" s="872" t="str">
        <f>IF('⑨1.活動内容（PR）'!E63="","",'⑨1.活動内容（PR）'!E63)</f>
        <v/>
      </c>
      <c r="F63" s="1868"/>
      <c r="G63" s="1869"/>
      <c r="H63" s="1868"/>
      <c r="I63" s="1870"/>
    </row>
    <row r="64" spans="2:9" ht="45" hidden="1" customHeight="1" thickBot="1">
      <c r="B64" s="202" t="str">
        <f>IF('⑨1.活動内容（PR）'!B64="","",'⑨1.活動内容（PR）'!B64)</f>
        <v/>
      </c>
      <c r="C64" s="873" t="str">
        <f>IF('⑨1.活動内容（PR）'!C64="","",'⑨1.活動内容（PR）'!C64)</f>
        <v/>
      </c>
      <c r="D64" s="946" t="str">
        <f>IF('⑨1.活動内容（PR）'!D64="","",'⑨1.活動内容（PR）'!D64)</f>
        <v/>
      </c>
      <c r="E64" s="874" t="str">
        <f>IF('⑨1.活動内容（PR）'!E64="","",'⑨1.活動内容（PR）'!E64)</f>
        <v/>
      </c>
      <c r="F64" s="1871"/>
      <c r="G64" s="1872"/>
      <c r="H64" s="1871"/>
      <c r="I64" s="1873"/>
    </row>
    <row r="65" spans="2:9" ht="45" hidden="1" customHeight="1">
      <c r="B65" s="200" t="str">
        <f>IF('⑨1.活動内容（PR）'!B65="","",'⑨1.活動内容（PR）'!B65)</f>
        <v/>
      </c>
      <c r="C65" s="871" t="str">
        <f>IF('⑨1.活動内容（PR）'!C65="","",'⑨1.活動内容（PR）'!C65)</f>
        <v/>
      </c>
      <c r="D65" s="945" t="str">
        <f>IF('⑨1.活動内容（PR）'!D65="","",'⑨1.活動内容（PR）'!D65)</f>
        <v/>
      </c>
      <c r="E65" s="872" t="str">
        <f>IF('⑨1.活動内容（PR）'!E65="","",'⑨1.活動内容（PR）'!E65)</f>
        <v/>
      </c>
      <c r="F65" s="1868"/>
      <c r="G65" s="1869"/>
      <c r="H65" s="1868"/>
      <c r="I65" s="1870"/>
    </row>
    <row r="66" spans="2:9" ht="45" hidden="1" customHeight="1">
      <c r="B66" s="200" t="str">
        <f>IF('⑨1.活動内容（PR）'!B66="","",'⑨1.活動内容（PR）'!B66)</f>
        <v/>
      </c>
      <c r="C66" s="871" t="str">
        <f>IF('⑨1.活動内容（PR）'!C66="","",'⑨1.活動内容（PR）'!C66)</f>
        <v/>
      </c>
      <c r="D66" s="945" t="str">
        <f>IF('⑨1.活動内容（PR）'!D66="","",'⑨1.活動内容（PR）'!D66)</f>
        <v/>
      </c>
      <c r="E66" s="872" t="str">
        <f>IF('⑨1.活動内容（PR）'!E66="","",'⑨1.活動内容（PR）'!E66)</f>
        <v/>
      </c>
      <c r="F66" s="1868"/>
      <c r="G66" s="1869"/>
      <c r="H66" s="1868"/>
      <c r="I66" s="1870"/>
    </row>
    <row r="67" spans="2:9" ht="45" hidden="1" customHeight="1">
      <c r="B67" s="200" t="str">
        <f>IF('⑨1.活動内容（PR）'!B67="","",'⑨1.活動内容（PR）'!B67)</f>
        <v/>
      </c>
      <c r="C67" s="871" t="str">
        <f>IF('⑨1.活動内容（PR）'!C67="","",'⑨1.活動内容（PR）'!C67)</f>
        <v/>
      </c>
      <c r="D67" s="945" t="str">
        <f>IF('⑨1.活動内容（PR）'!D67="","",'⑨1.活動内容（PR）'!D67)</f>
        <v/>
      </c>
      <c r="E67" s="872" t="str">
        <f>IF('⑨1.活動内容（PR）'!E67="","",'⑨1.活動内容（PR）'!E67)</f>
        <v/>
      </c>
      <c r="F67" s="1868"/>
      <c r="G67" s="1869"/>
      <c r="H67" s="1868"/>
      <c r="I67" s="1870"/>
    </row>
    <row r="68" spans="2:9" ht="45" hidden="1" customHeight="1">
      <c r="B68" s="200" t="str">
        <f>IF('⑨1.活動内容（PR）'!B68="","",'⑨1.活動内容（PR）'!B68)</f>
        <v/>
      </c>
      <c r="C68" s="871" t="str">
        <f>IF('⑨1.活動内容（PR）'!C68="","",'⑨1.活動内容（PR）'!C68)</f>
        <v/>
      </c>
      <c r="D68" s="945" t="str">
        <f>IF('⑨1.活動内容（PR）'!D68="","",'⑨1.活動内容（PR）'!D68)</f>
        <v/>
      </c>
      <c r="E68" s="872" t="str">
        <f>IF('⑨1.活動内容（PR）'!E68="","",'⑨1.活動内容（PR）'!E68)</f>
        <v/>
      </c>
      <c r="F68" s="1868"/>
      <c r="G68" s="1869"/>
      <c r="H68" s="1868"/>
      <c r="I68" s="1870"/>
    </row>
    <row r="69" spans="2:9" ht="45" hidden="1" customHeight="1">
      <c r="B69" s="200" t="str">
        <f>IF('⑨1.活動内容（PR）'!B69="","",'⑨1.活動内容（PR）'!B69)</f>
        <v/>
      </c>
      <c r="C69" s="871" t="str">
        <f>IF('⑨1.活動内容（PR）'!C69="","",'⑨1.活動内容（PR）'!C69)</f>
        <v/>
      </c>
      <c r="D69" s="945" t="str">
        <f>IF('⑨1.活動内容（PR）'!D69="","",'⑨1.活動内容（PR）'!D69)</f>
        <v/>
      </c>
      <c r="E69" s="872" t="str">
        <f>IF('⑨1.活動内容（PR）'!E69="","",'⑨1.活動内容（PR）'!E69)</f>
        <v/>
      </c>
      <c r="F69" s="1868"/>
      <c r="G69" s="1869"/>
      <c r="H69" s="1868"/>
      <c r="I69" s="1870"/>
    </row>
    <row r="70" spans="2:9" ht="45" hidden="1" customHeight="1">
      <c r="B70" s="200" t="str">
        <f>IF('⑨1.活動内容（PR）'!B70="","",'⑨1.活動内容（PR）'!B70)</f>
        <v/>
      </c>
      <c r="C70" s="871" t="str">
        <f>IF('⑨1.活動内容（PR）'!C70="","",'⑨1.活動内容（PR）'!C70)</f>
        <v/>
      </c>
      <c r="D70" s="945" t="str">
        <f>IF('⑨1.活動内容（PR）'!D70="","",'⑨1.活動内容（PR）'!D70)</f>
        <v/>
      </c>
      <c r="E70" s="872" t="str">
        <f>IF('⑨1.活動内容（PR）'!E70="","",'⑨1.活動内容（PR）'!E70)</f>
        <v/>
      </c>
      <c r="F70" s="1868"/>
      <c r="G70" s="1869"/>
      <c r="H70" s="1868"/>
      <c r="I70" s="1870"/>
    </row>
    <row r="71" spans="2:9" ht="45" hidden="1" customHeight="1">
      <c r="B71" s="200" t="str">
        <f>IF('⑨1.活動内容（PR）'!B71="","",'⑨1.活動内容（PR）'!B71)</f>
        <v/>
      </c>
      <c r="C71" s="871" t="str">
        <f>IF('⑨1.活動内容（PR）'!C71="","",'⑨1.活動内容（PR）'!C71)</f>
        <v/>
      </c>
      <c r="D71" s="945" t="str">
        <f>IF('⑨1.活動内容（PR）'!D71="","",'⑨1.活動内容（PR）'!D71)</f>
        <v/>
      </c>
      <c r="E71" s="872" t="str">
        <f>IF('⑨1.活動内容（PR）'!E71="","",'⑨1.活動内容（PR）'!E71)</f>
        <v/>
      </c>
      <c r="F71" s="1868"/>
      <c r="G71" s="1869"/>
      <c r="H71" s="1868"/>
      <c r="I71" s="1870"/>
    </row>
    <row r="72" spans="2:9" ht="45" hidden="1" customHeight="1">
      <c r="B72" s="200" t="str">
        <f>IF('⑨1.活動内容（PR）'!B72="","",'⑨1.活動内容（PR）'!B72)</f>
        <v/>
      </c>
      <c r="C72" s="871" t="str">
        <f>IF('⑨1.活動内容（PR）'!C72="","",'⑨1.活動内容（PR）'!C72)</f>
        <v/>
      </c>
      <c r="D72" s="945" t="str">
        <f>IF('⑨1.活動内容（PR）'!D72="","",'⑨1.活動内容（PR）'!D72)</f>
        <v/>
      </c>
      <c r="E72" s="872" t="str">
        <f>IF('⑨1.活動内容（PR）'!E72="","",'⑨1.活動内容（PR）'!E72)</f>
        <v/>
      </c>
      <c r="F72" s="1868"/>
      <c r="G72" s="1869"/>
      <c r="H72" s="1868"/>
      <c r="I72" s="1870"/>
    </row>
    <row r="73" spans="2:9" ht="45" hidden="1" customHeight="1">
      <c r="B73" s="200" t="str">
        <f>IF('⑨1.活動内容（PR）'!B73="","",'⑨1.活動内容（PR）'!B73)</f>
        <v/>
      </c>
      <c r="C73" s="871" t="str">
        <f>IF('⑨1.活動内容（PR）'!C73="","",'⑨1.活動内容（PR）'!C73)</f>
        <v/>
      </c>
      <c r="D73" s="945" t="str">
        <f>IF('⑨1.活動内容（PR）'!D73="","",'⑨1.活動内容（PR）'!D73)</f>
        <v/>
      </c>
      <c r="E73" s="872" t="str">
        <f>IF('⑨1.活動内容（PR）'!E73="","",'⑨1.活動内容（PR）'!E73)</f>
        <v/>
      </c>
      <c r="F73" s="1868"/>
      <c r="G73" s="1869"/>
      <c r="H73" s="1868"/>
      <c r="I73" s="1870"/>
    </row>
    <row r="74" spans="2:9" ht="45" hidden="1" customHeight="1" thickBot="1">
      <c r="B74" s="202" t="str">
        <f>IF('⑨1.活動内容（PR）'!B74="","",'⑨1.活動内容（PR）'!B74)</f>
        <v/>
      </c>
      <c r="C74" s="873" t="str">
        <f>IF('⑨1.活動内容（PR）'!C74="","",'⑨1.活動内容（PR）'!C74)</f>
        <v/>
      </c>
      <c r="D74" s="946" t="str">
        <f>IF('⑨1.活動内容（PR）'!D74="","",'⑨1.活動内容（PR）'!D74)</f>
        <v/>
      </c>
      <c r="E74" s="874" t="str">
        <f>IF('⑨1.活動内容（PR）'!E74="","",'⑨1.活動内容（PR）'!E74)</f>
        <v/>
      </c>
      <c r="F74" s="1871"/>
      <c r="G74" s="1872"/>
      <c r="H74" s="1871"/>
      <c r="I74" s="1873"/>
    </row>
    <row r="75" spans="2:9" ht="45" hidden="1" customHeight="1">
      <c r="B75" s="204" t="str">
        <f>IF('⑨1.活動内容（PR）'!B75="","",'⑨1.活動内容（PR）'!B75)</f>
        <v/>
      </c>
      <c r="C75" s="875" t="str">
        <f>IF('⑨1.活動内容（PR）'!C75="","",'⑨1.活動内容（PR）'!C75)</f>
        <v/>
      </c>
      <c r="D75" s="944" t="str">
        <f>IF('⑨1.活動内容（PR）'!D75="","",'⑨1.活動内容（PR）'!D75)</f>
        <v/>
      </c>
      <c r="E75" s="876" t="str">
        <f>IF('⑨1.活動内容（PR）'!E75="","",'⑨1.活動内容（PR）'!E75)</f>
        <v/>
      </c>
      <c r="F75" s="1874"/>
      <c r="G75" s="1875"/>
      <c r="H75" s="1874"/>
      <c r="I75" s="1876"/>
    </row>
    <row r="76" spans="2:9" ht="45" hidden="1" customHeight="1">
      <c r="B76" s="200" t="str">
        <f>IF('⑨1.活動内容（PR）'!B76="","",'⑨1.活動内容（PR）'!B76)</f>
        <v/>
      </c>
      <c r="C76" s="871" t="str">
        <f>IF('⑨1.活動内容（PR）'!C76="","",'⑨1.活動内容（PR）'!C76)</f>
        <v/>
      </c>
      <c r="D76" s="945" t="str">
        <f>IF('⑨1.活動内容（PR）'!D76="","",'⑨1.活動内容（PR）'!D76)</f>
        <v/>
      </c>
      <c r="E76" s="872" t="str">
        <f>IF('⑨1.活動内容（PR）'!E76="","",'⑨1.活動内容（PR）'!E76)</f>
        <v/>
      </c>
      <c r="F76" s="1868"/>
      <c r="G76" s="1869"/>
      <c r="H76" s="1868"/>
      <c r="I76" s="1870"/>
    </row>
    <row r="77" spans="2:9" ht="45" hidden="1" customHeight="1">
      <c r="B77" s="200" t="str">
        <f>IF('⑨1.活動内容（PR）'!B77="","",'⑨1.活動内容（PR）'!B77)</f>
        <v/>
      </c>
      <c r="C77" s="871" t="str">
        <f>IF('⑨1.活動内容（PR）'!C77="","",'⑨1.活動内容（PR）'!C77)</f>
        <v/>
      </c>
      <c r="D77" s="945" t="str">
        <f>IF('⑨1.活動内容（PR）'!D77="","",'⑨1.活動内容（PR）'!D77)</f>
        <v/>
      </c>
      <c r="E77" s="872" t="str">
        <f>IF('⑨1.活動内容（PR）'!E77="","",'⑨1.活動内容（PR）'!E77)</f>
        <v/>
      </c>
      <c r="F77" s="1868"/>
      <c r="G77" s="1869"/>
      <c r="H77" s="1868"/>
      <c r="I77" s="1870"/>
    </row>
    <row r="78" spans="2:9" ht="45" hidden="1" customHeight="1">
      <c r="B78" s="200" t="str">
        <f>IF('⑨1.活動内容（PR）'!B78="","",'⑨1.活動内容（PR）'!B78)</f>
        <v/>
      </c>
      <c r="C78" s="871" t="str">
        <f>IF('⑨1.活動内容（PR）'!C78="","",'⑨1.活動内容（PR）'!C78)</f>
        <v/>
      </c>
      <c r="D78" s="945" t="str">
        <f>IF('⑨1.活動内容（PR）'!D78="","",'⑨1.活動内容（PR）'!D78)</f>
        <v/>
      </c>
      <c r="E78" s="872" t="str">
        <f>IF('⑨1.活動内容（PR）'!E78="","",'⑨1.活動内容（PR）'!E78)</f>
        <v/>
      </c>
      <c r="F78" s="1868"/>
      <c r="G78" s="1869"/>
      <c r="H78" s="1868"/>
      <c r="I78" s="1870"/>
    </row>
    <row r="79" spans="2:9" ht="45" hidden="1" customHeight="1">
      <c r="B79" s="200" t="str">
        <f>IF('⑨1.活動内容（PR）'!B79="","",'⑨1.活動内容（PR）'!B79)</f>
        <v/>
      </c>
      <c r="C79" s="871" t="str">
        <f>IF('⑨1.活動内容（PR）'!C79="","",'⑨1.活動内容（PR）'!C79)</f>
        <v/>
      </c>
      <c r="D79" s="945" t="str">
        <f>IF('⑨1.活動内容（PR）'!D79="","",'⑨1.活動内容（PR）'!D79)</f>
        <v/>
      </c>
      <c r="E79" s="872" t="str">
        <f>IF('⑨1.活動内容（PR）'!E79="","",'⑨1.活動内容（PR）'!E79)</f>
        <v/>
      </c>
      <c r="F79" s="1868"/>
      <c r="G79" s="1869"/>
      <c r="H79" s="1868"/>
      <c r="I79" s="1870"/>
    </row>
    <row r="80" spans="2:9" ht="45" hidden="1" customHeight="1">
      <c r="B80" s="200" t="str">
        <f>IF('⑨1.活動内容（PR）'!B80="","",'⑨1.活動内容（PR）'!B80)</f>
        <v/>
      </c>
      <c r="C80" s="871" t="str">
        <f>IF('⑨1.活動内容（PR）'!C80="","",'⑨1.活動内容（PR）'!C80)</f>
        <v/>
      </c>
      <c r="D80" s="945" t="str">
        <f>IF('⑨1.活動内容（PR）'!D80="","",'⑨1.活動内容（PR）'!D80)</f>
        <v/>
      </c>
      <c r="E80" s="872" t="str">
        <f>IF('⑨1.活動内容（PR）'!E80="","",'⑨1.活動内容（PR）'!E80)</f>
        <v/>
      </c>
      <c r="F80" s="1868"/>
      <c r="G80" s="1869"/>
      <c r="H80" s="1868"/>
      <c r="I80" s="1870"/>
    </row>
    <row r="81" spans="2:9" ht="45" hidden="1" customHeight="1">
      <c r="B81" s="200" t="str">
        <f>IF('⑨1.活動内容（PR）'!B81="","",'⑨1.活動内容（PR）'!B81)</f>
        <v/>
      </c>
      <c r="C81" s="871" t="str">
        <f>IF('⑨1.活動内容（PR）'!C81="","",'⑨1.活動内容（PR）'!C81)</f>
        <v/>
      </c>
      <c r="D81" s="945" t="str">
        <f>IF('⑨1.活動内容（PR）'!D81="","",'⑨1.活動内容（PR）'!D81)</f>
        <v/>
      </c>
      <c r="E81" s="872" t="str">
        <f>IF('⑨1.活動内容（PR）'!E81="","",'⑨1.活動内容（PR）'!E81)</f>
        <v/>
      </c>
      <c r="F81" s="1868"/>
      <c r="G81" s="1869"/>
      <c r="H81" s="1868"/>
      <c r="I81" s="1870"/>
    </row>
    <row r="82" spans="2:9" ht="45" hidden="1" customHeight="1">
      <c r="B82" s="200" t="str">
        <f>IF('⑨1.活動内容（PR）'!B82="","",'⑨1.活動内容（PR）'!B82)</f>
        <v/>
      </c>
      <c r="C82" s="871" t="str">
        <f>IF('⑨1.活動内容（PR）'!C82="","",'⑨1.活動内容（PR）'!C82)</f>
        <v/>
      </c>
      <c r="D82" s="945" t="str">
        <f>IF('⑨1.活動内容（PR）'!D82="","",'⑨1.活動内容（PR）'!D82)</f>
        <v/>
      </c>
      <c r="E82" s="872" t="str">
        <f>IF('⑨1.活動内容（PR）'!E82="","",'⑨1.活動内容（PR）'!E82)</f>
        <v/>
      </c>
      <c r="F82" s="1868"/>
      <c r="G82" s="1869"/>
      <c r="H82" s="1868"/>
      <c r="I82" s="1870"/>
    </row>
    <row r="83" spans="2:9" ht="45" hidden="1" customHeight="1">
      <c r="B83" s="200" t="str">
        <f>IF('⑨1.活動内容（PR）'!B83="","",'⑨1.活動内容（PR）'!B83)</f>
        <v/>
      </c>
      <c r="C83" s="871" t="str">
        <f>IF('⑨1.活動内容（PR）'!C83="","",'⑨1.活動内容（PR）'!C83)</f>
        <v/>
      </c>
      <c r="D83" s="945" t="str">
        <f>IF('⑨1.活動内容（PR）'!D83="","",'⑨1.活動内容（PR）'!D83)</f>
        <v/>
      </c>
      <c r="E83" s="872" t="str">
        <f>IF('⑨1.活動内容（PR）'!E83="","",'⑨1.活動内容（PR）'!E83)</f>
        <v/>
      </c>
      <c r="F83" s="1868"/>
      <c r="G83" s="1869"/>
      <c r="H83" s="1868"/>
      <c r="I83" s="1870"/>
    </row>
    <row r="84" spans="2:9" ht="45" hidden="1" customHeight="1" thickBot="1">
      <c r="B84" s="202" t="str">
        <f>IF('⑨1.活動内容（PR）'!B84="","",'⑨1.活動内容（PR）'!B84)</f>
        <v/>
      </c>
      <c r="C84" s="873" t="str">
        <f>IF('⑨1.活動内容（PR）'!C84="","",'⑨1.活動内容（PR）'!C84)</f>
        <v/>
      </c>
      <c r="D84" s="946" t="str">
        <f>IF('⑨1.活動内容（PR）'!D84="","",'⑨1.活動内容（PR）'!D84)</f>
        <v/>
      </c>
      <c r="E84" s="874" t="str">
        <f>IF('⑨1.活動内容（PR）'!E84="","",'⑨1.活動内容（PR）'!E84)</f>
        <v/>
      </c>
      <c r="F84" s="1871"/>
      <c r="G84" s="1872"/>
      <c r="H84" s="1871"/>
      <c r="I84" s="1873"/>
    </row>
    <row r="85" spans="2:9" s="138" customFormat="1" ht="17.25" customHeight="1">
      <c r="B85" s="229" t="s">
        <v>455</v>
      </c>
      <c r="C85" s="162" t="s">
        <v>491</v>
      </c>
      <c r="D85" s="162"/>
      <c r="F85" s="870"/>
      <c r="G85" s="870"/>
      <c r="H85" s="870"/>
      <c r="I85" s="870"/>
    </row>
    <row r="86" spans="2:9" s="138" customFormat="1" ht="17.25" customHeight="1">
      <c r="B86" s="229"/>
      <c r="C86" s="162"/>
      <c r="D86" s="162"/>
      <c r="F86" s="870"/>
      <c r="G86" s="870"/>
      <c r="H86" s="870"/>
      <c r="I86" s="870"/>
    </row>
    <row r="87" spans="2:9" s="138" customFormat="1" ht="17.25" customHeight="1">
      <c r="B87" s="229"/>
      <c r="C87" s="162"/>
      <c r="D87" s="162"/>
      <c r="F87" s="870"/>
      <c r="G87" s="870"/>
      <c r="H87" s="870"/>
      <c r="I87" s="870"/>
    </row>
    <row r="88" spans="2:9" s="138" customFormat="1" ht="17.25" customHeight="1">
      <c r="B88" s="229"/>
      <c r="C88" s="162"/>
      <c r="D88" s="162"/>
      <c r="F88" s="870"/>
      <c r="G88" s="870"/>
      <c r="H88" s="870"/>
      <c r="I88" s="870"/>
    </row>
    <row r="89" spans="2:9">
      <c r="B89" s="161"/>
      <c r="C89" s="322"/>
      <c r="D89" s="322"/>
    </row>
  </sheetData>
  <sheetProtection algorithmName="SHA-512" hashValue="o1m4MFfFc694PYXMBHw1GZeYWAANY+KZJJyF0RxhQ0i9dqymRVkNowNiMMjJfuqF/Tz5RPL6lBQbt0EzuzFhxA==" saltValue="GozGuLByOz4XWEeshIa4bA==" spinCount="100000" sheet="1" scenarios="1" formatCells="0" formatColumns="0" formatRows="0"/>
  <mergeCells count="167">
    <mergeCell ref="F82:G82"/>
    <mergeCell ref="H82:I82"/>
    <mergeCell ref="F83:G83"/>
    <mergeCell ref="H83:I83"/>
    <mergeCell ref="F84:G84"/>
    <mergeCell ref="H84:I84"/>
    <mergeCell ref="F79:G79"/>
    <mergeCell ref="H79:I79"/>
    <mergeCell ref="F80:G80"/>
    <mergeCell ref="H80:I80"/>
    <mergeCell ref="F81:G81"/>
    <mergeCell ref="H81:I81"/>
    <mergeCell ref="F76:G76"/>
    <mergeCell ref="H76:I76"/>
    <mergeCell ref="F77:G77"/>
    <mergeCell ref="H77:I77"/>
    <mergeCell ref="F78:G78"/>
    <mergeCell ref="H78:I78"/>
    <mergeCell ref="F73:G73"/>
    <mergeCell ref="H73:I73"/>
    <mergeCell ref="F74:G74"/>
    <mergeCell ref="H74:I74"/>
    <mergeCell ref="F75:G75"/>
    <mergeCell ref="H75:I75"/>
    <mergeCell ref="F70:G70"/>
    <mergeCell ref="H70:I70"/>
    <mergeCell ref="F71:G71"/>
    <mergeCell ref="H71:I71"/>
    <mergeCell ref="F72:G72"/>
    <mergeCell ref="H72:I72"/>
    <mergeCell ref="F67:G67"/>
    <mergeCell ref="H67:I67"/>
    <mergeCell ref="F68:G68"/>
    <mergeCell ref="H68:I68"/>
    <mergeCell ref="F69:G69"/>
    <mergeCell ref="H69:I69"/>
    <mergeCell ref="F64:G64"/>
    <mergeCell ref="H64:I64"/>
    <mergeCell ref="F65:G65"/>
    <mergeCell ref="H65:I65"/>
    <mergeCell ref="F66:G66"/>
    <mergeCell ref="H66:I66"/>
    <mergeCell ref="F61:G61"/>
    <mergeCell ref="H61:I61"/>
    <mergeCell ref="F62:G62"/>
    <mergeCell ref="H62:I62"/>
    <mergeCell ref="F63:G63"/>
    <mergeCell ref="H63:I63"/>
    <mergeCell ref="F58:G58"/>
    <mergeCell ref="H58:I58"/>
    <mergeCell ref="F59:G59"/>
    <mergeCell ref="H59:I59"/>
    <mergeCell ref="F60:G60"/>
    <mergeCell ref="H60:I60"/>
    <mergeCell ref="F55:G55"/>
    <mergeCell ref="H55:I55"/>
    <mergeCell ref="F56:G56"/>
    <mergeCell ref="H56:I56"/>
    <mergeCell ref="F57:G57"/>
    <mergeCell ref="H57:I57"/>
    <mergeCell ref="F52:G52"/>
    <mergeCell ref="H52:I52"/>
    <mergeCell ref="F53:G53"/>
    <mergeCell ref="H53:I53"/>
    <mergeCell ref="F54:G54"/>
    <mergeCell ref="H54:I54"/>
    <mergeCell ref="F49:G49"/>
    <mergeCell ref="H49:I49"/>
    <mergeCell ref="F50:G50"/>
    <mergeCell ref="H50:I50"/>
    <mergeCell ref="F51:G51"/>
    <mergeCell ref="H51:I51"/>
    <mergeCell ref="F46:G46"/>
    <mergeCell ref="H46:I46"/>
    <mergeCell ref="F47:G47"/>
    <mergeCell ref="H47:I47"/>
    <mergeCell ref="F48:G48"/>
    <mergeCell ref="H48:I48"/>
    <mergeCell ref="F43:G43"/>
    <mergeCell ref="H43:I43"/>
    <mergeCell ref="F44:G44"/>
    <mergeCell ref="H44:I44"/>
    <mergeCell ref="F45:G45"/>
    <mergeCell ref="H45:I45"/>
    <mergeCell ref="F40:G40"/>
    <mergeCell ref="H40:I40"/>
    <mergeCell ref="F41:G41"/>
    <mergeCell ref="H41:I41"/>
    <mergeCell ref="F42:G42"/>
    <mergeCell ref="H42:I42"/>
    <mergeCell ref="F37:G37"/>
    <mergeCell ref="H37:I37"/>
    <mergeCell ref="F38:G38"/>
    <mergeCell ref="H38:I38"/>
    <mergeCell ref="F39:G39"/>
    <mergeCell ref="H39:I39"/>
    <mergeCell ref="F34:G34"/>
    <mergeCell ref="H34:I34"/>
    <mergeCell ref="F35:G35"/>
    <mergeCell ref="H35:I35"/>
    <mergeCell ref="F36:G36"/>
    <mergeCell ref="H36:I36"/>
    <mergeCell ref="F31:G31"/>
    <mergeCell ref="H31:I31"/>
    <mergeCell ref="F32:G32"/>
    <mergeCell ref="H32:I32"/>
    <mergeCell ref="F33:G33"/>
    <mergeCell ref="H33:I33"/>
    <mergeCell ref="F28:G28"/>
    <mergeCell ref="H28:I28"/>
    <mergeCell ref="F29:G29"/>
    <mergeCell ref="H29:I29"/>
    <mergeCell ref="F30:G30"/>
    <mergeCell ref="H30:I30"/>
    <mergeCell ref="F25:G25"/>
    <mergeCell ref="H25:I25"/>
    <mergeCell ref="F26:G26"/>
    <mergeCell ref="H26:I26"/>
    <mergeCell ref="F27:G27"/>
    <mergeCell ref="H27:I27"/>
    <mergeCell ref="B3:B4"/>
    <mergeCell ref="F3:I3"/>
    <mergeCell ref="F4:G4"/>
    <mergeCell ref="H4:I4"/>
    <mergeCell ref="F5:G5"/>
    <mergeCell ref="H5:I5"/>
    <mergeCell ref="C3:C4"/>
    <mergeCell ref="D3:D4"/>
    <mergeCell ref="E3:E4"/>
    <mergeCell ref="F6:G6"/>
    <mergeCell ref="H6:I6"/>
    <mergeCell ref="F7:G7"/>
    <mergeCell ref="H7:I7"/>
    <mergeCell ref="F24:G24"/>
    <mergeCell ref="H24:I24"/>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16:G16"/>
    <mergeCell ref="H16:I16"/>
    <mergeCell ref="F17:G17"/>
    <mergeCell ref="H17:I17"/>
    <mergeCell ref="F18:G18"/>
    <mergeCell ref="H18:I18"/>
    <mergeCell ref="F19:G19"/>
    <mergeCell ref="H19:I19"/>
    <mergeCell ref="F22:G22"/>
    <mergeCell ref="H22:I22"/>
    <mergeCell ref="F23:G23"/>
    <mergeCell ref="H23:I23"/>
    <mergeCell ref="F20:G20"/>
    <mergeCell ref="H20:I20"/>
    <mergeCell ref="F21:G21"/>
    <mergeCell ref="H21:I21"/>
  </mergeCells>
  <phoneticPr fontId="1"/>
  <pageMargins left="0.59055118110236227" right="0.39370078740157483" top="0.74803149606299213" bottom="0.31496062992125984" header="0.31496062992125984" footer="0.15748031496062992"/>
  <pageSetup paperSize="9" scale="81" fitToHeight="0" orientation="landscape" r:id="rId1"/>
  <headerFooter>
    <oddHeader>&amp;L様式９（関係書類4）</oddHeader>
    <oddFooter xml:space="preserve">&amp;C&amp;"ＭＳ Ｐゴシック,標準"&amp;10&amp;P / &amp;N </oddFooter>
  </headerFooter>
  <rowBreaks count="1" manualBreakCount="1">
    <brk id="14" max="9" man="1"/>
  </rowBreaks>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N89"/>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40.625" style="139" customWidth="1"/>
    <col min="4" max="5" width="14.625" style="139" customWidth="1"/>
    <col min="6" max="9" width="18.625" style="870" customWidth="1"/>
    <col min="10" max="10" width="1.625" style="139" customWidth="1"/>
    <col min="11" max="16384" width="9" style="139"/>
  </cols>
  <sheetData>
    <row r="1" spans="1:14" ht="8.25" customHeight="1">
      <c r="C1" s="217"/>
      <c r="D1" s="217"/>
      <c r="E1" s="217"/>
    </row>
    <row r="2" spans="1:14" ht="16.5" customHeight="1" thickBot="1">
      <c r="B2" s="140" t="s">
        <v>653</v>
      </c>
      <c r="E2" s="218"/>
      <c r="J2" s="218"/>
      <c r="M2" s="218"/>
      <c r="N2" s="175"/>
    </row>
    <row r="3" spans="1:14" ht="19.5" customHeight="1">
      <c r="A3" s="139" t="s">
        <v>371</v>
      </c>
      <c r="B3" s="1261" t="s">
        <v>101</v>
      </c>
      <c r="C3" s="1854" t="s">
        <v>93</v>
      </c>
      <c r="D3" s="1854" t="s">
        <v>417</v>
      </c>
      <c r="E3" s="1854" t="s">
        <v>95</v>
      </c>
      <c r="F3" s="1465" t="s">
        <v>490</v>
      </c>
      <c r="G3" s="1466"/>
      <c r="H3" s="1466"/>
      <c r="I3" s="1877"/>
    </row>
    <row r="4" spans="1:14" ht="27.75" customHeight="1" thickBot="1">
      <c r="B4" s="1862"/>
      <c r="C4" s="1865"/>
      <c r="D4" s="1865"/>
      <c r="E4" s="1865"/>
      <c r="F4" s="1878" t="s">
        <v>483</v>
      </c>
      <c r="G4" s="1879"/>
      <c r="H4" s="1878" t="s">
        <v>486</v>
      </c>
      <c r="I4" s="1880"/>
    </row>
    <row r="5" spans="1:14" ht="45" customHeight="1">
      <c r="B5" s="204" t="str">
        <f>IF('⑨1.活動内容（販促）'!B5="","",'⑨1.活動内容（販促）'!B5)</f>
        <v/>
      </c>
      <c r="C5" s="875" t="str">
        <f>IF('⑨1.活動内容（販促）'!C5="","",'⑨1.活動内容（販促）'!C5)</f>
        <v/>
      </c>
      <c r="D5" s="944" t="str">
        <f>IF('⑨1.活動内容（販促）'!D5="","",'⑨1.活動内容（販促）'!D5)</f>
        <v/>
      </c>
      <c r="E5" s="876" t="str">
        <f>IF('⑨1.活動内容（販促）'!E5="","",'⑨1.活動内容（販促）'!E5)</f>
        <v/>
      </c>
      <c r="F5" s="1874"/>
      <c r="G5" s="1875"/>
      <c r="H5" s="1874"/>
      <c r="I5" s="1876"/>
    </row>
    <row r="6" spans="1:14" ht="45" customHeight="1">
      <c r="B6" s="200" t="str">
        <f>IF('⑨1.活動内容（販促）'!B6="","",'⑨1.活動内容（販促）'!B6)</f>
        <v/>
      </c>
      <c r="C6" s="871" t="str">
        <f>IF('⑨1.活動内容（販促）'!C6="","",'⑨1.活動内容（販促）'!C6)</f>
        <v/>
      </c>
      <c r="D6" s="945" t="str">
        <f>IF('⑨1.活動内容（販促）'!D6="","",'⑨1.活動内容（販促）'!D6)</f>
        <v/>
      </c>
      <c r="E6" s="872" t="str">
        <f>IF('⑨1.活動内容（販促）'!E6="","",'⑨1.活動内容（販促）'!E6)</f>
        <v/>
      </c>
      <c r="F6" s="1868"/>
      <c r="G6" s="1869"/>
      <c r="H6" s="1868"/>
      <c r="I6" s="1870"/>
    </row>
    <row r="7" spans="1:14" ht="45" customHeight="1">
      <c r="B7" s="200" t="str">
        <f>IF('⑨1.活動内容（販促）'!B7="","",'⑨1.活動内容（販促）'!B7)</f>
        <v/>
      </c>
      <c r="C7" s="871" t="str">
        <f>IF('⑨1.活動内容（販促）'!C7="","",'⑨1.活動内容（販促）'!C7)</f>
        <v/>
      </c>
      <c r="D7" s="945" t="str">
        <f>IF('⑨1.活動内容（販促）'!D7="","",'⑨1.活動内容（販促）'!D7)</f>
        <v/>
      </c>
      <c r="E7" s="872" t="str">
        <f>IF('⑨1.活動内容（販促）'!E7="","",'⑨1.活動内容（販促）'!E7)</f>
        <v/>
      </c>
      <c r="F7" s="1868"/>
      <c r="G7" s="1869"/>
      <c r="H7" s="1868"/>
      <c r="I7" s="1870"/>
    </row>
    <row r="8" spans="1:14" ht="45" customHeight="1">
      <c r="B8" s="200" t="str">
        <f>IF('⑨1.活動内容（販促）'!B8="","",'⑨1.活動内容（販促）'!B8)</f>
        <v/>
      </c>
      <c r="C8" s="871" t="str">
        <f>IF('⑨1.活動内容（販促）'!C8="","",'⑨1.活動内容（販促）'!C8)</f>
        <v/>
      </c>
      <c r="D8" s="945" t="str">
        <f>IF('⑨1.活動内容（販促）'!D8="","",'⑨1.活動内容（販促）'!D8)</f>
        <v/>
      </c>
      <c r="E8" s="872" t="str">
        <f>IF('⑨1.活動内容（販促）'!E8="","",'⑨1.活動内容（販促）'!E8)</f>
        <v/>
      </c>
      <c r="F8" s="1868"/>
      <c r="G8" s="1869"/>
      <c r="H8" s="1868"/>
      <c r="I8" s="1870"/>
    </row>
    <row r="9" spans="1:14" ht="45" customHeight="1">
      <c r="B9" s="200" t="str">
        <f>IF('⑨1.活動内容（販促）'!B9="","",'⑨1.活動内容（販促）'!B9)</f>
        <v/>
      </c>
      <c r="C9" s="871" t="str">
        <f>IF('⑨1.活動内容（販促）'!C9="","",'⑨1.活動内容（販促）'!C9)</f>
        <v/>
      </c>
      <c r="D9" s="945" t="str">
        <f>IF('⑨1.活動内容（販促）'!D9="","",'⑨1.活動内容（販促）'!D9)</f>
        <v/>
      </c>
      <c r="E9" s="872" t="str">
        <f>IF('⑨1.活動内容（販促）'!E9="","",'⑨1.活動内容（販促）'!E9)</f>
        <v/>
      </c>
      <c r="F9" s="1868"/>
      <c r="G9" s="1869"/>
      <c r="H9" s="1868"/>
      <c r="I9" s="1870"/>
    </row>
    <row r="10" spans="1:14" ht="45" customHeight="1">
      <c r="B10" s="200" t="str">
        <f>IF('⑨1.活動内容（販促）'!B10="","",'⑨1.活動内容（販促）'!B10)</f>
        <v/>
      </c>
      <c r="C10" s="871" t="str">
        <f>IF('⑨1.活動内容（販促）'!C10="","",'⑨1.活動内容（販促）'!C10)</f>
        <v/>
      </c>
      <c r="D10" s="945" t="str">
        <f>IF('⑨1.活動内容（販促）'!D10="","",'⑨1.活動内容（販促）'!D10)</f>
        <v/>
      </c>
      <c r="E10" s="872" t="str">
        <f>IF('⑨1.活動内容（販促）'!E10="","",'⑨1.活動内容（販促）'!E10)</f>
        <v/>
      </c>
      <c r="F10" s="1868"/>
      <c r="G10" s="1869"/>
      <c r="H10" s="1868"/>
      <c r="I10" s="1870"/>
    </row>
    <row r="11" spans="1:14" ht="45" customHeight="1">
      <c r="B11" s="200" t="str">
        <f>IF('⑨1.活動内容（販促）'!B11="","",'⑨1.活動内容（販促）'!B11)</f>
        <v/>
      </c>
      <c r="C11" s="871" t="str">
        <f>IF('⑨1.活動内容（販促）'!C11="","",'⑨1.活動内容（販促）'!C11)</f>
        <v/>
      </c>
      <c r="D11" s="945" t="str">
        <f>IF('⑨1.活動内容（販促）'!D11="","",'⑨1.活動内容（販促）'!D11)</f>
        <v/>
      </c>
      <c r="E11" s="872" t="str">
        <f>IF('⑨1.活動内容（販促）'!E11="","",'⑨1.活動内容（販促）'!E11)</f>
        <v/>
      </c>
      <c r="F11" s="1868"/>
      <c r="G11" s="1869"/>
      <c r="H11" s="1868"/>
      <c r="I11" s="1870"/>
    </row>
    <row r="12" spans="1:14" ht="45" customHeight="1">
      <c r="B12" s="200" t="str">
        <f>IF('⑨1.活動内容（販促）'!B12="","",'⑨1.活動内容（販促）'!B12)</f>
        <v/>
      </c>
      <c r="C12" s="871" t="str">
        <f>IF('⑨1.活動内容（販促）'!C12="","",'⑨1.活動内容（販促）'!C12)</f>
        <v/>
      </c>
      <c r="D12" s="945" t="str">
        <f>IF('⑨1.活動内容（販促）'!D12="","",'⑨1.活動内容（販促）'!D12)</f>
        <v/>
      </c>
      <c r="E12" s="872" t="str">
        <f>IF('⑨1.活動内容（販促）'!E12="","",'⑨1.活動内容（販促）'!E12)</f>
        <v/>
      </c>
      <c r="F12" s="1868"/>
      <c r="G12" s="1869"/>
      <c r="H12" s="1868"/>
      <c r="I12" s="1870"/>
    </row>
    <row r="13" spans="1:14" ht="45" customHeight="1">
      <c r="B13" s="200" t="str">
        <f>IF('⑨1.活動内容（販促）'!B13="","",'⑨1.活動内容（販促）'!B13)</f>
        <v/>
      </c>
      <c r="C13" s="871" t="str">
        <f>IF('⑨1.活動内容（販促）'!C13="","",'⑨1.活動内容（販促）'!C13)</f>
        <v/>
      </c>
      <c r="D13" s="945" t="str">
        <f>IF('⑨1.活動内容（販促）'!D13="","",'⑨1.活動内容（販促）'!D13)</f>
        <v/>
      </c>
      <c r="E13" s="872" t="str">
        <f>IF('⑨1.活動内容（販促）'!E13="","",'⑨1.活動内容（販促）'!E13)</f>
        <v/>
      </c>
      <c r="F13" s="1868"/>
      <c r="G13" s="1869"/>
      <c r="H13" s="1868"/>
      <c r="I13" s="1870"/>
    </row>
    <row r="14" spans="1:14" ht="45" customHeight="1" thickBot="1">
      <c r="B14" s="202" t="str">
        <f>IF('⑨1.活動内容（販促）'!B14="","",'⑨1.活動内容（販促）'!B14)</f>
        <v/>
      </c>
      <c r="C14" s="873" t="str">
        <f>IF('⑨1.活動内容（販促）'!C14="","",'⑨1.活動内容（販促）'!C14)</f>
        <v/>
      </c>
      <c r="D14" s="946" t="str">
        <f>IF('⑨1.活動内容（販促）'!D14="","",'⑨1.活動内容（販促）'!D14)</f>
        <v/>
      </c>
      <c r="E14" s="874" t="str">
        <f>IF('⑨1.活動内容（販促）'!E14="","",'⑨1.活動内容（販促）'!E14)</f>
        <v/>
      </c>
      <c r="F14" s="1871"/>
      <c r="G14" s="1872"/>
      <c r="H14" s="1871"/>
      <c r="I14" s="1873"/>
    </row>
    <row r="15" spans="1:14" ht="45" customHeight="1">
      <c r="B15" s="204" t="str">
        <f>IF('⑨1.活動内容（販促）'!B15="","",'⑨1.活動内容（販促）'!B15)</f>
        <v/>
      </c>
      <c r="C15" s="875" t="str">
        <f>IF('⑨1.活動内容（販促）'!C15="","",'⑨1.活動内容（販促）'!C15)</f>
        <v/>
      </c>
      <c r="D15" s="944" t="str">
        <f>IF('⑨1.活動内容（販促）'!D15="","",'⑨1.活動内容（販促）'!D15)</f>
        <v/>
      </c>
      <c r="E15" s="876" t="str">
        <f>IF('⑨1.活動内容（販促）'!E15="","",'⑨1.活動内容（販促）'!E15)</f>
        <v/>
      </c>
      <c r="F15" s="1874"/>
      <c r="G15" s="1875"/>
      <c r="H15" s="1874"/>
      <c r="I15" s="1876"/>
    </row>
    <row r="16" spans="1:14" ht="45" customHeight="1">
      <c r="B16" s="200" t="str">
        <f>IF('⑨1.活動内容（販促）'!B16="","",'⑨1.活動内容（販促）'!B16)</f>
        <v/>
      </c>
      <c r="C16" s="871" t="str">
        <f>IF('⑨1.活動内容（販促）'!C16="","",'⑨1.活動内容（販促）'!C16)</f>
        <v/>
      </c>
      <c r="D16" s="945" t="str">
        <f>IF('⑨1.活動内容（販促）'!D16="","",'⑨1.活動内容（販促）'!D16)</f>
        <v/>
      </c>
      <c r="E16" s="872" t="str">
        <f>IF('⑨1.活動内容（販促）'!E16="","",'⑨1.活動内容（販促）'!E16)</f>
        <v/>
      </c>
      <c r="F16" s="1868"/>
      <c r="G16" s="1869"/>
      <c r="H16" s="1868"/>
      <c r="I16" s="1870"/>
    </row>
    <row r="17" spans="1:9" ht="45" customHeight="1">
      <c r="B17" s="200" t="str">
        <f>IF('⑨1.活動内容（販促）'!B17="","",'⑨1.活動内容（販促）'!B17)</f>
        <v/>
      </c>
      <c r="C17" s="871" t="str">
        <f>IF('⑨1.活動内容（販促）'!C17="","",'⑨1.活動内容（販促）'!C17)</f>
        <v/>
      </c>
      <c r="D17" s="945" t="str">
        <f>IF('⑨1.活動内容（販促）'!D17="","",'⑨1.活動内容（販促）'!D17)</f>
        <v/>
      </c>
      <c r="E17" s="872" t="str">
        <f>IF('⑨1.活動内容（販促）'!E17="","",'⑨1.活動内容（販促）'!E17)</f>
        <v/>
      </c>
      <c r="F17" s="1868"/>
      <c r="G17" s="1869"/>
      <c r="H17" s="1868"/>
      <c r="I17" s="1870"/>
    </row>
    <row r="18" spans="1:9" ht="45" customHeight="1">
      <c r="B18" s="200" t="str">
        <f>IF('⑨1.活動内容（販促）'!B18="","",'⑨1.活動内容（販促）'!B18)</f>
        <v/>
      </c>
      <c r="C18" s="871" t="str">
        <f>IF('⑨1.活動内容（販促）'!C18="","",'⑨1.活動内容（販促）'!C18)</f>
        <v/>
      </c>
      <c r="D18" s="945" t="str">
        <f>IF('⑨1.活動内容（販促）'!D18="","",'⑨1.活動内容（販促）'!D18)</f>
        <v/>
      </c>
      <c r="E18" s="872" t="str">
        <f>IF('⑨1.活動内容（販促）'!E18="","",'⑨1.活動内容（販促）'!E18)</f>
        <v/>
      </c>
      <c r="F18" s="1868"/>
      <c r="G18" s="1869"/>
      <c r="H18" s="1868"/>
      <c r="I18" s="1870"/>
    </row>
    <row r="19" spans="1:9" ht="45" customHeight="1">
      <c r="B19" s="200" t="str">
        <f>IF('⑨1.活動内容（販促）'!B19="","",'⑨1.活動内容（販促）'!B19)</f>
        <v/>
      </c>
      <c r="C19" s="871" t="str">
        <f>IF('⑨1.活動内容（販促）'!C19="","",'⑨1.活動内容（販促）'!C19)</f>
        <v/>
      </c>
      <c r="D19" s="945" t="str">
        <f>IF('⑨1.活動内容（販促）'!D19="","",'⑨1.活動内容（販促）'!D19)</f>
        <v/>
      </c>
      <c r="E19" s="872" t="str">
        <f>IF('⑨1.活動内容（販促）'!E19="","",'⑨1.活動内容（販促）'!E19)</f>
        <v/>
      </c>
      <c r="F19" s="1868"/>
      <c r="G19" s="1869"/>
      <c r="H19" s="1868"/>
      <c r="I19" s="1870"/>
    </row>
    <row r="20" spans="1:9" ht="45" customHeight="1">
      <c r="B20" s="200" t="str">
        <f>IF('⑨1.活動内容（販促）'!B20="","",'⑨1.活動内容（販促）'!B20)</f>
        <v/>
      </c>
      <c r="C20" s="871" t="str">
        <f>IF('⑨1.活動内容（販促）'!C20="","",'⑨1.活動内容（販促）'!C20)</f>
        <v/>
      </c>
      <c r="D20" s="945" t="str">
        <f>IF('⑨1.活動内容（販促）'!D20="","",'⑨1.活動内容（販促）'!D20)</f>
        <v/>
      </c>
      <c r="E20" s="872" t="str">
        <f>IF('⑨1.活動内容（販促）'!E20="","",'⑨1.活動内容（販促）'!E20)</f>
        <v/>
      </c>
      <c r="F20" s="1868"/>
      <c r="G20" s="1869"/>
      <c r="H20" s="1868"/>
      <c r="I20" s="1870"/>
    </row>
    <row r="21" spans="1:9" ht="45" customHeight="1">
      <c r="B21" s="200" t="str">
        <f>IF('⑨1.活動内容（販促）'!B21="","",'⑨1.活動内容（販促）'!B21)</f>
        <v/>
      </c>
      <c r="C21" s="871" t="str">
        <f>IF('⑨1.活動内容（販促）'!C21="","",'⑨1.活動内容（販促）'!C21)</f>
        <v/>
      </c>
      <c r="D21" s="945" t="str">
        <f>IF('⑨1.活動内容（販促）'!D21="","",'⑨1.活動内容（販促）'!D21)</f>
        <v/>
      </c>
      <c r="E21" s="872" t="str">
        <f>IF('⑨1.活動内容（販促）'!E21="","",'⑨1.活動内容（販促）'!E21)</f>
        <v/>
      </c>
      <c r="F21" s="1868"/>
      <c r="G21" s="1869"/>
      <c r="H21" s="1868"/>
      <c r="I21" s="1870"/>
    </row>
    <row r="22" spans="1:9" ht="45" customHeight="1">
      <c r="B22" s="200" t="str">
        <f>IF('⑨1.活動内容（販促）'!B22="","",'⑨1.活動内容（販促）'!B22)</f>
        <v/>
      </c>
      <c r="C22" s="871" t="str">
        <f>IF('⑨1.活動内容（販促）'!C22="","",'⑨1.活動内容（販促）'!C22)</f>
        <v/>
      </c>
      <c r="D22" s="945" t="str">
        <f>IF('⑨1.活動内容（販促）'!D22="","",'⑨1.活動内容（販促）'!D22)</f>
        <v/>
      </c>
      <c r="E22" s="872" t="str">
        <f>IF('⑨1.活動内容（販促）'!E22="","",'⑨1.活動内容（販促）'!E22)</f>
        <v/>
      </c>
      <c r="F22" s="1868"/>
      <c r="G22" s="1869"/>
      <c r="H22" s="1868"/>
      <c r="I22" s="1870"/>
    </row>
    <row r="23" spans="1:9" ht="45" customHeight="1">
      <c r="B23" s="200" t="str">
        <f>IF('⑨1.活動内容（販促）'!B23="","",'⑨1.活動内容（販促）'!B23)</f>
        <v/>
      </c>
      <c r="C23" s="871" t="str">
        <f>IF('⑨1.活動内容（販促）'!C23="","",'⑨1.活動内容（販促）'!C23)</f>
        <v/>
      </c>
      <c r="D23" s="945" t="str">
        <f>IF('⑨1.活動内容（販促）'!D23="","",'⑨1.活動内容（販促）'!D23)</f>
        <v/>
      </c>
      <c r="E23" s="872" t="str">
        <f>IF('⑨1.活動内容（販促）'!E23="","",'⑨1.活動内容（販促）'!E23)</f>
        <v/>
      </c>
      <c r="F23" s="1868"/>
      <c r="G23" s="1869"/>
      <c r="H23" s="1868"/>
      <c r="I23" s="1870"/>
    </row>
    <row r="24" spans="1:9" ht="45" customHeight="1" thickBot="1">
      <c r="A24" s="138"/>
      <c r="B24" s="202" t="str">
        <f>IF('⑨1.活動内容（販促）'!B24="","",'⑨1.活動内容（販促）'!B24)</f>
        <v/>
      </c>
      <c r="C24" s="873" t="str">
        <f>IF('⑨1.活動内容（販促）'!C24="","",'⑨1.活動内容（販促）'!C24)</f>
        <v/>
      </c>
      <c r="D24" s="946" t="str">
        <f>IF('⑨1.活動内容（販促）'!D24="","",'⑨1.活動内容（販促）'!D24)</f>
        <v/>
      </c>
      <c r="E24" s="874" t="str">
        <f>IF('⑨1.活動内容（販促）'!E24="","",'⑨1.活動内容（販促）'!E24)</f>
        <v/>
      </c>
      <c r="F24" s="1871"/>
      <c r="G24" s="1872"/>
      <c r="H24" s="1871"/>
      <c r="I24" s="1873"/>
    </row>
    <row r="25" spans="1:9" ht="45" hidden="1" customHeight="1">
      <c r="B25" s="200" t="str">
        <f>IF('⑨1.活動内容（販促）'!B25="","",'⑨1.活動内容（販促）'!B25)</f>
        <v/>
      </c>
      <c r="C25" s="871" t="str">
        <f>IF('⑨1.活動内容（販促）'!C25="","",'⑨1.活動内容（販促）'!C25)</f>
        <v/>
      </c>
      <c r="D25" s="945" t="str">
        <f>IF('⑨1.活動内容（販促）'!D25="","",'⑨1.活動内容（販促）'!D25)</f>
        <v/>
      </c>
      <c r="E25" s="872" t="str">
        <f>IF('⑨1.活動内容（販促）'!E25="","",'⑨1.活動内容（販促）'!E25)</f>
        <v/>
      </c>
      <c r="F25" s="1868"/>
      <c r="G25" s="1869"/>
      <c r="H25" s="1868"/>
      <c r="I25" s="1870"/>
    </row>
    <row r="26" spans="1:9" ht="45" hidden="1" customHeight="1">
      <c r="B26" s="200" t="str">
        <f>IF('⑨1.活動内容（販促）'!B26="","",'⑨1.活動内容（販促）'!B26)</f>
        <v/>
      </c>
      <c r="C26" s="871" t="str">
        <f>IF('⑨1.活動内容（販促）'!C26="","",'⑨1.活動内容（販促）'!C26)</f>
        <v/>
      </c>
      <c r="D26" s="945" t="str">
        <f>IF('⑨1.活動内容（販促）'!D26="","",'⑨1.活動内容（販促）'!D26)</f>
        <v/>
      </c>
      <c r="E26" s="872" t="str">
        <f>IF('⑨1.活動内容（販促）'!E26="","",'⑨1.活動内容（販促）'!E26)</f>
        <v/>
      </c>
      <c r="F26" s="1868"/>
      <c r="G26" s="1869"/>
      <c r="H26" s="1868"/>
      <c r="I26" s="1870"/>
    </row>
    <row r="27" spans="1:9" ht="45" hidden="1" customHeight="1">
      <c r="B27" s="200" t="str">
        <f>IF('⑨1.活動内容（販促）'!B27="","",'⑨1.活動内容（販促）'!B27)</f>
        <v/>
      </c>
      <c r="C27" s="871" t="str">
        <f>IF('⑨1.活動内容（販促）'!C27="","",'⑨1.活動内容（販促）'!C27)</f>
        <v/>
      </c>
      <c r="D27" s="945" t="str">
        <f>IF('⑨1.活動内容（販促）'!D27="","",'⑨1.活動内容（販促）'!D27)</f>
        <v/>
      </c>
      <c r="E27" s="872" t="str">
        <f>IF('⑨1.活動内容（販促）'!E27="","",'⑨1.活動内容（販促）'!E27)</f>
        <v/>
      </c>
      <c r="F27" s="1868"/>
      <c r="G27" s="1869"/>
      <c r="H27" s="1868"/>
      <c r="I27" s="1870"/>
    </row>
    <row r="28" spans="1:9" ht="45" hidden="1" customHeight="1">
      <c r="B28" s="200" t="str">
        <f>IF('⑨1.活動内容（販促）'!B28="","",'⑨1.活動内容（販促）'!B28)</f>
        <v/>
      </c>
      <c r="C28" s="871" t="str">
        <f>IF('⑨1.活動内容（販促）'!C28="","",'⑨1.活動内容（販促）'!C28)</f>
        <v/>
      </c>
      <c r="D28" s="945" t="str">
        <f>IF('⑨1.活動内容（販促）'!D28="","",'⑨1.活動内容（販促）'!D28)</f>
        <v/>
      </c>
      <c r="E28" s="872" t="str">
        <f>IF('⑨1.活動内容（販促）'!E28="","",'⑨1.活動内容（販促）'!E28)</f>
        <v/>
      </c>
      <c r="F28" s="1868"/>
      <c r="G28" s="1869"/>
      <c r="H28" s="1868"/>
      <c r="I28" s="1870"/>
    </row>
    <row r="29" spans="1:9" ht="45" hidden="1" customHeight="1">
      <c r="B29" s="200" t="str">
        <f>IF('⑨1.活動内容（販促）'!B29="","",'⑨1.活動内容（販促）'!B29)</f>
        <v/>
      </c>
      <c r="C29" s="871" t="str">
        <f>IF('⑨1.活動内容（販促）'!C29="","",'⑨1.活動内容（販促）'!C29)</f>
        <v/>
      </c>
      <c r="D29" s="945" t="str">
        <f>IF('⑨1.活動内容（販促）'!D29="","",'⑨1.活動内容（販促）'!D29)</f>
        <v/>
      </c>
      <c r="E29" s="872" t="str">
        <f>IF('⑨1.活動内容（販促）'!E29="","",'⑨1.活動内容（販促）'!E29)</f>
        <v/>
      </c>
      <c r="F29" s="1868"/>
      <c r="G29" s="1869"/>
      <c r="H29" s="1868"/>
      <c r="I29" s="1870"/>
    </row>
    <row r="30" spans="1:9" ht="45" hidden="1" customHeight="1">
      <c r="B30" s="200" t="str">
        <f>IF('⑨1.活動内容（販促）'!B30="","",'⑨1.活動内容（販促）'!B30)</f>
        <v/>
      </c>
      <c r="C30" s="871" t="str">
        <f>IF('⑨1.活動内容（販促）'!C30="","",'⑨1.活動内容（販促）'!C30)</f>
        <v/>
      </c>
      <c r="D30" s="945" t="str">
        <f>IF('⑨1.活動内容（販促）'!D30="","",'⑨1.活動内容（販促）'!D30)</f>
        <v/>
      </c>
      <c r="E30" s="872" t="str">
        <f>IF('⑨1.活動内容（販促）'!E30="","",'⑨1.活動内容（販促）'!E30)</f>
        <v/>
      </c>
      <c r="F30" s="1868"/>
      <c r="G30" s="1869"/>
      <c r="H30" s="1868"/>
      <c r="I30" s="1870"/>
    </row>
    <row r="31" spans="1:9" ht="45" hidden="1" customHeight="1">
      <c r="B31" s="200" t="str">
        <f>IF('⑨1.活動内容（販促）'!B31="","",'⑨1.活動内容（販促）'!B31)</f>
        <v/>
      </c>
      <c r="C31" s="871" t="str">
        <f>IF('⑨1.活動内容（販促）'!C31="","",'⑨1.活動内容（販促）'!C31)</f>
        <v/>
      </c>
      <c r="D31" s="945" t="str">
        <f>IF('⑨1.活動内容（販促）'!D31="","",'⑨1.活動内容（販促）'!D31)</f>
        <v/>
      </c>
      <c r="E31" s="872" t="str">
        <f>IF('⑨1.活動内容（販促）'!E31="","",'⑨1.活動内容（販促）'!E31)</f>
        <v/>
      </c>
      <c r="F31" s="1868"/>
      <c r="G31" s="1869"/>
      <c r="H31" s="1868"/>
      <c r="I31" s="1870"/>
    </row>
    <row r="32" spans="1:9" ht="45" hidden="1" customHeight="1">
      <c r="B32" s="200" t="str">
        <f>IF('⑨1.活動内容（販促）'!B32="","",'⑨1.活動内容（販促）'!B32)</f>
        <v/>
      </c>
      <c r="C32" s="871" t="str">
        <f>IF('⑨1.活動内容（販促）'!C32="","",'⑨1.活動内容（販促）'!C32)</f>
        <v/>
      </c>
      <c r="D32" s="945" t="str">
        <f>IF('⑨1.活動内容（販促）'!D32="","",'⑨1.活動内容（販促）'!D32)</f>
        <v/>
      </c>
      <c r="E32" s="872" t="str">
        <f>IF('⑨1.活動内容（販促）'!E32="","",'⑨1.活動内容（販促）'!E32)</f>
        <v/>
      </c>
      <c r="F32" s="1868"/>
      <c r="G32" s="1869"/>
      <c r="H32" s="1868"/>
      <c r="I32" s="1870"/>
    </row>
    <row r="33" spans="2:9" ht="45" hidden="1" customHeight="1">
      <c r="B33" s="200" t="str">
        <f>IF('⑨1.活動内容（販促）'!B33="","",'⑨1.活動内容（販促）'!B33)</f>
        <v/>
      </c>
      <c r="C33" s="871" t="str">
        <f>IF('⑨1.活動内容（販促）'!C33="","",'⑨1.活動内容（販促）'!C33)</f>
        <v/>
      </c>
      <c r="D33" s="945" t="str">
        <f>IF('⑨1.活動内容（販促）'!D33="","",'⑨1.活動内容（販促）'!D33)</f>
        <v/>
      </c>
      <c r="E33" s="872" t="str">
        <f>IF('⑨1.活動内容（販促）'!E33="","",'⑨1.活動内容（販促）'!E33)</f>
        <v/>
      </c>
      <c r="F33" s="1868"/>
      <c r="G33" s="1869"/>
      <c r="H33" s="1868"/>
      <c r="I33" s="1870"/>
    </row>
    <row r="34" spans="2:9" ht="45" hidden="1" customHeight="1" thickBot="1">
      <c r="B34" s="202" t="str">
        <f>IF('⑨1.活動内容（販促）'!B34="","",'⑨1.活動内容（販促）'!B34)</f>
        <v/>
      </c>
      <c r="C34" s="873" t="str">
        <f>IF('⑨1.活動内容（販促）'!C34="","",'⑨1.活動内容（販促）'!C34)</f>
        <v/>
      </c>
      <c r="D34" s="946" t="str">
        <f>IF('⑨1.活動内容（販促）'!D34="","",'⑨1.活動内容（販促）'!D34)</f>
        <v/>
      </c>
      <c r="E34" s="874" t="str">
        <f>IF('⑨1.活動内容（販促）'!E34="","",'⑨1.活動内容（販促）'!E34)</f>
        <v/>
      </c>
      <c r="F34" s="1871"/>
      <c r="G34" s="1872"/>
      <c r="H34" s="1871"/>
      <c r="I34" s="1873"/>
    </row>
    <row r="35" spans="2:9" ht="45" hidden="1" customHeight="1">
      <c r="B35" s="204" t="str">
        <f>IF('⑨1.活動内容（販促）'!B35="","",'⑨1.活動内容（販促）'!B35)</f>
        <v/>
      </c>
      <c r="C35" s="875" t="str">
        <f>IF('⑨1.活動内容（販促）'!C35="","",'⑨1.活動内容（販促）'!C35)</f>
        <v/>
      </c>
      <c r="D35" s="944" t="str">
        <f>IF('⑨1.活動内容（販促）'!D35="","",'⑨1.活動内容（販促）'!D35)</f>
        <v/>
      </c>
      <c r="E35" s="876" t="str">
        <f>IF('⑨1.活動内容（販促）'!E35="","",'⑨1.活動内容（販促）'!E35)</f>
        <v/>
      </c>
      <c r="F35" s="1874"/>
      <c r="G35" s="1875"/>
      <c r="H35" s="1874"/>
      <c r="I35" s="1876"/>
    </row>
    <row r="36" spans="2:9" ht="45" hidden="1" customHeight="1">
      <c r="B36" s="200" t="str">
        <f>IF('⑨1.活動内容（販促）'!B36="","",'⑨1.活動内容（販促）'!B36)</f>
        <v/>
      </c>
      <c r="C36" s="871" t="str">
        <f>IF('⑨1.活動内容（販促）'!C36="","",'⑨1.活動内容（販促）'!C36)</f>
        <v/>
      </c>
      <c r="D36" s="945" t="str">
        <f>IF('⑨1.活動内容（販促）'!D36="","",'⑨1.活動内容（販促）'!D36)</f>
        <v/>
      </c>
      <c r="E36" s="872" t="str">
        <f>IF('⑨1.活動内容（販促）'!E36="","",'⑨1.活動内容（販促）'!E36)</f>
        <v/>
      </c>
      <c r="F36" s="1868"/>
      <c r="G36" s="1869"/>
      <c r="H36" s="1868"/>
      <c r="I36" s="1870"/>
    </row>
    <row r="37" spans="2:9" ht="45" hidden="1" customHeight="1">
      <c r="B37" s="200" t="str">
        <f>IF('⑨1.活動内容（販促）'!B37="","",'⑨1.活動内容（販促）'!B37)</f>
        <v/>
      </c>
      <c r="C37" s="871" t="str">
        <f>IF('⑨1.活動内容（販促）'!C37="","",'⑨1.活動内容（販促）'!C37)</f>
        <v/>
      </c>
      <c r="D37" s="945" t="str">
        <f>IF('⑨1.活動内容（販促）'!D37="","",'⑨1.活動内容（販促）'!D37)</f>
        <v/>
      </c>
      <c r="E37" s="872" t="str">
        <f>IF('⑨1.活動内容（販促）'!E37="","",'⑨1.活動内容（販促）'!E37)</f>
        <v/>
      </c>
      <c r="F37" s="1868"/>
      <c r="G37" s="1869"/>
      <c r="H37" s="1868"/>
      <c r="I37" s="1870"/>
    </row>
    <row r="38" spans="2:9" ht="45" hidden="1" customHeight="1">
      <c r="B38" s="200" t="str">
        <f>IF('⑨1.活動内容（販促）'!B38="","",'⑨1.活動内容（販促）'!B38)</f>
        <v/>
      </c>
      <c r="C38" s="871" t="str">
        <f>IF('⑨1.活動内容（販促）'!C38="","",'⑨1.活動内容（販促）'!C38)</f>
        <v/>
      </c>
      <c r="D38" s="945" t="str">
        <f>IF('⑨1.活動内容（販促）'!D38="","",'⑨1.活動内容（販促）'!D38)</f>
        <v/>
      </c>
      <c r="E38" s="872" t="str">
        <f>IF('⑨1.活動内容（販促）'!E38="","",'⑨1.活動内容（販促）'!E38)</f>
        <v/>
      </c>
      <c r="F38" s="1868"/>
      <c r="G38" s="1869"/>
      <c r="H38" s="1868"/>
      <c r="I38" s="1870"/>
    </row>
    <row r="39" spans="2:9" ht="45" hidden="1" customHeight="1">
      <c r="B39" s="200" t="str">
        <f>IF('⑨1.活動内容（販促）'!B39="","",'⑨1.活動内容（販促）'!B39)</f>
        <v/>
      </c>
      <c r="C39" s="871" t="str">
        <f>IF('⑨1.活動内容（販促）'!C39="","",'⑨1.活動内容（販促）'!C39)</f>
        <v/>
      </c>
      <c r="D39" s="945" t="str">
        <f>IF('⑨1.活動内容（販促）'!D39="","",'⑨1.活動内容（販促）'!D39)</f>
        <v/>
      </c>
      <c r="E39" s="872" t="str">
        <f>IF('⑨1.活動内容（販促）'!E39="","",'⑨1.活動内容（販促）'!E39)</f>
        <v/>
      </c>
      <c r="F39" s="1868"/>
      <c r="G39" s="1869"/>
      <c r="H39" s="1868"/>
      <c r="I39" s="1870"/>
    </row>
    <row r="40" spans="2:9" ht="45" hidden="1" customHeight="1">
      <c r="B40" s="200" t="str">
        <f>IF('⑨1.活動内容（販促）'!B40="","",'⑨1.活動内容（販促）'!B40)</f>
        <v/>
      </c>
      <c r="C40" s="871" t="str">
        <f>IF('⑨1.活動内容（販促）'!C40="","",'⑨1.活動内容（販促）'!C40)</f>
        <v/>
      </c>
      <c r="D40" s="945" t="str">
        <f>IF('⑨1.活動内容（販促）'!D40="","",'⑨1.活動内容（販促）'!D40)</f>
        <v/>
      </c>
      <c r="E40" s="872" t="str">
        <f>IF('⑨1.活動内容（販促）'!E40="","",'⑨1.活動内容（販促）'!E40)</f>
        <v/>
      </c>
      <c r="F40" s="1868"/>
      <c r="G40" s="1869"/>
      <c r="H40" s="1868"/>
      <c r="I40" s="1870"/>
    </row>
    <row r="41" spans="2:9" ht="45" hidden="1" customHeight="1">
      <c r="B41" s="200" t="str">
        <f>IF('⑨1.活動内容（販促）'!B41="","",'⑨1.活動内容（販促）'!B41)</f>
        <v/>
      </c>
      <c r="C41" s="871" t="str">
        <f>IF('⑨1.活動内容（販促）'!C41="","",'⑨1.活動内容（販促）'!C41)</f>
        <v/>
      </c>
      <c r="D41" s="945" t="str">
        <f>IF('⑨1.活動内容（販促）'!D41="","",'⑨1.活動内容（販促）'!D41)</f>
        <v/>
      </c>
      <c r="E41" s="872" t="str">
        <f>IF('⑨1.活動内容（販促）'!E41="","",'⑨1.活動内容（販促）'!E41)</f>
        <v/>
      </c>
      <c r="F41" s="1868"/>
      <c r="G41" s="1869"/>
      <c r="H41" s="1868"/>
      <c r="I41" s="1870"/>
    </row>
    <row r="42" spans="2:9" ht="45" hidden="1" customHeight="1">
      <c r="B42" s="200" t="str">
        <f>IF('⑨1.活動内容（販促）'!B42="","",'⑨1.活動内容（販促）'!B42)</f>
        <v/>
      </c>
      <c r="C42" s="871" t="str">
        <f>IF('⑨1.活動内容（販促）'!C42="","",'⑨1.活動内容（販促）'!C42)</f>
        <v/>
      </c>
      <c r="D42" s="945" t="str">
        <f>IF('⑨1.活動内容（販促）'!D42="","",'⑨1.活動内容（販促）'!D42)</f>
        <v/>
      </c>
      <c r="E42" s="872" t="str">
        <f>IF('⑨1.活動内容（販促）'!E42="","",'⑨1.活動内容（販促）'!E42)</f>
        <v/>
      </c>
      <c r="F42" s="1868"/>
      <c r="G42" s="1869"/>
      <c r="H42" s="1868"/>
      <c r="I42" s="1870"/>
    </row>
    <row r="43" spans="2:9" ht="45" hidden="1" customHeight="1">
      <c r="B43" s="200" t="str">
        <f>IF('⑨1.活動内容（販促）'!B43="","",'⑨1.活動内容（販促）'!B43)</f>
        <v/>
      </c>
      <c r="C43" s="871" t="str">
        <f>IF('⑨1.活動内容（販促）'!C43="","",'⑨1.活動内容（販促）'!C43)</f>
        <v/>
      </c>
      <c r="D43" s="945" t="str">
        <f>IF('⑨1.活動内容（販促）'!D43="","",'⑨1.活動内容（販促）'!D43)</f>
        <v/>
      </c>
      <c r="E43" s="872" t="str">
        <f>IF('⑨1.活動内容（販促）'!E43="","",'⑨1.活動内容（販促）'!E43)</f>
        <v/>
      </c>
      <c r="F43" s="1868"/>
      <c r="G43" s="1869"/>
      <c r="H43" s="1868"/>
      <c r="I43" s="1870"/>
    </row>
    <row r="44" spans="2:9" ht="45" hidden="1" customHeight="1" thickBot="1">
      <c r="B44" s="202" t="str">
        <f>IF('⑨1.活動内容（販促）'!B44="","",'⑨1.活動内容（販促）'!B44)</f>
        <v/>
      </c>
      <c r="C44" s="873" t="str">
        <f>IF('⑨1.活動内容（販促）'!C44="","",'⑨1.活動内容（販促）'!C44)</f>
        <v/>
      </c>
      <c r="D44" s="946" t="str">
        <f>IF('⑨1.活動内容（販促）'!D44="","",'⑨1.活動内容（販促）'!D44)</f>
        <v/>
      </c>
      <c r="E44" s="874" t="str">
        <f>IF('⑨1.活動内容（販促）'!E44="","",'⑨1.活動内容（販促）'!E44)</f>
        <v/>
      </c>
      <c r="F44" s="1871"/>
      <c r="G44" s="1872"/>
      <c r="H44" s="1871"/>
      <c r="I44" s="1873"/>
    </row>
    <row r="45" spans="2:9" ht="45" hidden="1" customHeight="1">
      <c r="B45" s="200" t="str">
        <f>IF('⑨1.活動内容（販促）'!B45="","",'⑨1.活動内容（販促）'!B45)</f>
        <v/>
      </c>
      <c r="C45" s="871" t="str">
        <f>IF('⑨1.活動内容（販促）'!C45="","",'⑨1.活動内容（販促）'!C45)</f>
        <v/>
      </c>
      <c r="D45" s="945" t="str">
        <f>IF('⑨1.活動内容（販促）'!D45="","",'⑨1.活動内容（販促）'!D45)</f>
        <v/>
      </c>
      <c r="E45" s="872" t="str">
        <f>IF('⑨1.活動内容（販促）'!E45="","",'⑨1.活動内容（販促）'!E45)</f>
        <v/>
      </c>
      <c r="F45" s="1868"/>
      <c r="G45" s="1869"/>
      <c r="H45" s="1868"/>
      <c r="I45" s="1870"/>
    </row>
    <row r="46" spans="2:9" ht="45" hidden="1" customHeight="1">
      <c r="B46" s="200" t="str">
        <f>IF('⑨1.活動内容（販促）'!B46="","",'⑨1.活動内容（販促）'!B46)</f>
        <v/>
      </c>
      <c r="C46" s="871" t="str">
        <f>IF('⑨1.活動内容（販促）'!C46="","",'⑨1.活動内容（販促）'!C46)</f>
        <v/>
      </c>
      <c r="D46" s="945" t="str">
        <f>IF('⑨1.活動内容（販促）'!D46="","",'⑨1.活動内容（販促）'!D46)</f>
        <v/>
      </c>
      <c r="E46" s="872" t="str">
        <f>IF('⑨1.活動内容（販促）'!E46="","",'⑨1.活動内容（販促）'!E46)</f>
        <v/>
      </c>
      <c r="F46" s="1868"/>
      <c r="G46" s="1869"/>
      <c r="H46" s="1868"/>
      <c r="I46" s="1870"/>
    </row>
    <row r="47" spans="2:9" ht="45" hidden="1" customHeight="1">
      <c r="B47" s="200" t="str">
        <f>IF('⑨1.活動内容（販促）'!B47="","",'⑨1.活動内容（販促）'!B47)</f>
        <v/>
      </c>
      <c r="C47" s="871" t="str">
        <f>IF('⑨1.活動内容（販促）'!C47="","",'⑨1.活動内容（販促）'!C47)</f>
        <v/>
      </c>
      <c r="D47" s="945" t="str">
        <f>IF('⑨1.活動内容（販促）'!D47="","",'⑨1.活動内容（販促）'!D47)</f>
        <v/>
      </c>
      <c r="E47" s="872" t="str">
        <f>IF('⑨1.活動内容（販促）'!E47="","",'⑨1.活動内容（販促）'!E47)</f>
        <v/>
      </c>
      <c r="F47" s="1868"/>
      <c r="G47" s="1869"/>
      <c r="H47" s="1868"/>
      <c r="I47" s="1870"/>
    </row>
    <row r="48" spans="2:9" ht="45" hidden="1" customHeight="1">
      <c r="B48" s="200" t="str">
        <f>IF('⑨1.活動内容（販促）'!B48="","",'⑨1.活動内容（販促）'!B48)</f>
        <v/>
      </c>
      <c r="C48" s="871" t="str">
        <f>IF('⑨1.活動内容（販促）'!C48="","",'⑨1.活動内容（販促）'!C48)</f>
        <v/>
      </c>
      <c r="D48" s="945" t="str">
        <f>IF('⑨1.活動内容（販促）'!D48="","",'⑨1.活動内容（販促）'!D48)</f>
        <v/>
      </c>
      <c r="E48" s="872" t="str">
        <f>IF('⑨1.活動内容（販促）'!E48="","",'⑨1.活動内容（販促）'!E48)</f>
        <v/>
      </c>
      <c r="F48" s="1868"/>
      <c r="G48" s="1869"/>
      <c r="H48" s="1868"/>
      <c r="I48" s="1870"/>
    </row>
    <row r="49" spans="2:9" ht="45" hidden="1" customHeight="1">
      <c r="B49" s="200" t="str">
        <f>IF('⑨1.活動内容（販促）'!B49="","",'⑨1.活動内容（販促）'!B49)</f>
        <v/>
      </c>
      <c r="C49" s="871" t="str">
        <f>IF('⑨1.活動内容（販促）'!C49="","",'⑨1.活動内容（販促）'!C49)</f>
        <v/>
      </c>
      <c r="D49" s="945" t="str">
        <f>IF('⑨1.活動内容（販促）'!D49="","",'⑨1.活動内容（販促）'!D49)</f>
        <v/>
      </c>
      <c r="E49" s="872" t="str">
        <f>IF('⑨1.活動内容（販促）'!E49="","",'⑨1.活動内容（販促）'!E49)</f>
        <v/>
      </c>
      <c r="F49" s="1868"/>
      <c r="G49" s="1869"/>
      <c r="H49" s="1868"/>
      <c r="I49" s="1870"/>
    </row>
    <row r="50" spans="2:9" ht="45" hidden="1" customHeight="1">
      <c r="B50" s="200" t="str">
        <f>IF('⑨1.活動内容（販促）'!B50="","",'⑨1.活動内容（販促）'!B50)</f>
        <v/>
      </c>
      <c r="C50" s="871" t="str">
        <f>IF('⑨1.活動内容（販促）'!C50="","",'⑨1.活動内容（販促）'!C50)</f>
        <v/>
      </c>
      <c r="D50" s="945" t="str">
        <f>IF('⑨1.活動内容（販促）'!D50="","",'⑨1.活動内容（販促）'!D50)</f>
        <v/>
      </c>
      <c r="E50" s="872" t="str">
        <f>IF('⑨1.活動内容（販促）'!E50="","",'⑨1.活動内容（販促）'!E50)</f>
        <v/>
      </c>
      <c r="F50" s="1868"/>
      <c r="G50" s="1869"/>
      <c r="H50" s="1868"/>
      <c r="I50" s="1870"/>
    </row>
    <row r="51" spans="2:9" ht="45" hidden="1" customHeight="1">
      <c r="B51" s="200" t="str">
        <f>IF('⑨1.活動内容（販促）'!B51="","",'⑨1.活動内容（販促）'!B51)</f>
        <v/>
      </c>
      <c r="C51" s="871" t="str">
        <f>IF('⑨1.活動内容（販促）'!C51="","",'⑨1.活動内容（販促）'!C51)</f>
        <v/>
      </c>
      <c r="D51" s="945" t="str">
        <f>IF('⑨1.活動内容（販促）'!D51="","",'⑨1.活動内容（販促）'!D51)</f>
        <v/>
      </c>
      <c r="E51" s="872" t="str">
        <f>IF('⑨1.活動内容（販促）'!E51="","",'⑨1.活動内容（販促）'!E51)</f>
        <v/>
      </c>
      <c r="F51" s="1868"/>
      <c r="G51" s="1869"/>
      <c r="H51" s="1868"/>
      <c r="I51" s="1870"/>
    </row>
    <row r="52" spans="2:9" ht="45" hidden="1" customHeight="1">
      <c r="B52" s="200" t="str">
        <f>IF('⑨1.活動内容（販促）'!B52="","",'⑨1.活動内容（販促）'!B52)</f>
        <v/>
      </c>
      <c r="C52" s="871" t="str">
        <f>IF('⑨1.活動内容（販促）'!C52="","",'⑨1.活動内容（販促）'!C52)</f>
        <v/>
      </c>
      <c r="D52" s="945" t="str">
        <f>IF('⑨1.活動内容（販促）'!D52="","",'⑨1.活動内容（販促）'!D52)</f>
        <v/>
      </c>
      <c r="E52" s="872" t="str">
        <f>IF('⑨1.活動内容（販促）'!E52="","",'⑨1.活動内容（販促）'!E52)</f>
        <v/>
      </c>
      <c r="F52" s="1868"/>
      <c r="G52" s="1869"/>
      <c r="H52" s="1868"/>
      <c r="I52" s="1870"/>
    </row>
    <row r="53" spans="2:9" ht="45" hidden="1" customHeight="1">
      <c r="B53" s="200" t="str">
        <f>IF('⑨1.活動内容（販促）'!B53="","",'⑨1.活動内容（販促）'!B53)</f>
        <v/>
      </c>
      <c r="C53" s="871" t="str">
        <f>IF('⑨1.活動内容（販促）'!C53="","",'⑨1.活動内容（販促）'!C53)</f>
        <v/>
      </c>
      <c r="D53" s="945" t="str">
        <f>IF('⑨1.活動内容（販促）'!D53="","",'⑨1.活動内容（販促）'!D53)</f>
        <v/>
      </c>
      <c r="E53" s="872" t="str">
        <f>IF('⑨1.活動内容（販促）'!E53="","",'⑨1.活動内容（販促）'!E53)</f>
        <v/>
      </c>
      <c r="F53" s="1868"/>
      <c r="G53" s="1869"/>
      <c r="H53" s="1868"/>
      <c r="I53" s="1870"/>
    </row>
    <row r="54" spans="2:9" ht="45" hidden="1" customHeight="1" thickBot="1">
      <c r="B54" s="202" t="str">
        <f>IF('⑨1.活動内容（販促）'!B54="","",'⑨1.活動内容（販促）'!B54)</f>
        <v/>
      </c>
      <c r="C54" s="873" t="str">
        <f>IF('⑨1.活動内容（販促）'!C54="","",'⑨1.活動内容（販促）'!C54)</f>
        <v/>
      </c>
      <c r="D54" s="946" t="str">
        <f>IF('⑨1.活動内容（販促）'!D54="","",'⑨1.活動内容（販促）'!D54)</f>
        <v/>
      </c>
      <c r="E54" s="874" t="str">
        <f>IF('⑨1.活動内容（販促）'!E54="","",'⑨1.活動内容（販促）'!E54)</f>
        <v/>
      </c>
      <c r="F54" s="1871"/>
      <c r="G54" s="1872"/>
      <c r="H54" s="1871"/>
      <c r="I54" s="1873"/>
    </row>
    <row r="55" spans="2:9" ht="45" hidden="1" customHeight="1">
      <c r="B55" s="204" t="str">
        <f>IF('⑨1.活動内容（販促）'!B55="","",'⑨1.活動内容（販促）'!B55)</f>
        <v/>
      </c>
      <c r="C55" s="875" t="str">
        <f>IF('⑨1.活動内容（販促）'!C55="","",'⑨1.活動内容（販促）'!C55)</f>
        <v/>
      </c>
      <c r="D55" s="944" t="str">
        <f>IF('⑨1.活動内容（販促）'!D55="","",'⑨1.活動内容（販促）'!D55)</f>
        <v/>
      </c>
      <c r="E55" s="876" t="str">
        <f>IF('⑨1.活動内容（販促）'!E55="","",'⑨1.活動内容（販促）'!E55)</f>
        <v/>
      </c>
      <c r="F55" s="1874"/>
      <c r="G55" s="1875"/>
      <c r="H55" s="1874"/>
      <c r="I55" s="1876"/>
    </row>
    <row r="56" spans="2:9" ht="45" hidden="1" customHeight="1">
      <c r="B56" s="200" t="str">
        <f>IF('⑨1.活動内容（販促）'!B56="","",'⑨1.活動内容（販促）'!B56)</f>
        <v/>
      </c>
      <c r="C56" s="871" t="str">
        <f>IF('⑨1.活動内容（販促）'!C56="","",'⑨1.活動内容（販促）'!C56)</f>
        <v/>
      </c>
      <c r="D56" s="945" t="str">
        <f>IF('⑨1.活動内容（販促）'!D56="","",'⑨1.活動内容（販促）'!D56)</f>
        <v/>
      </c>
      <c r="E56" s="872" t="str">
        <f>IF('⑨1.活動内容（販促）'!E56="","",'⑨1.活動内容（販促）'!E56)</f>
        <v/>
      </c>
      <c r="F56" s="1868"/>
      <c r="G56" s="1869"/>
      <c r="H56" s="1868"/>
      <c r="I56" s="1870"/>
    </row>
    <row r="57" spans="2:9" ht="45" hidden="1" customHeight="1">
      <c r="B57" s="200" t="str">
        <f>IF('⑨1.活動内容（販促）'!B57="","",'⑨1.活動内容（販促）'!B57)</f>
        <v/>
      </c>
      <c r="C57" s="871" t="str">
        <f>IF('⑨1.活動内容（販促）'!C57="","",'⑨1.活動内容（販促）'!C57)</f>
        <v/>
      </c>
      <c r="D57" s="945" t="str">
        <f>IF('⑨1.活動内容（販促）'!D57="","",'⑨1.活動内容（販促）'!D57)</f>
        <v/>
      </c>
      <c r="E57" s="872" t="str">
        <f>IF('⑨1.活動内容（販促）'!E57="","",'⑨1.活動内容（販促）'!E57)</f>
        <v/>
      </c>
      <c r="F57" s="1868"/>
      <c r="G57" s="1869"/>
      <c r="H57" s="1868"/>
      <c r="I57" s="1870"/>
    </row>
    <row r="58" spans="2:9" ht="45" hidden="1" customHeight="1">
      <c r="B58" s="200" t="str">
        <f>IF('⑨1.活動内容（販促）'!B58="","",'⑨1.活動内容（販促）'!B58)</f>
        <v/>
      </c>
      <c r="C58" s="871" t="str">
        <f>IF('⑨1.活動内容（販促）'!C58="","",'⑨1.活動内容（販促）'!C58)</f>
        <v/>
      </c>
      <c r="D58" s="945" t="str">
        <f>IF('⑨1.活動内容（販促）'!D58="","",'⑨1.活動内容（販促）'!D58)</f>
        <v/>
      </c>
      <c r="E58" s="872" t="str">
        <f>IF('⑨1.活動内容（販促）'!E58="","",'⑨1.活動内容（販促）'!E58)</f>
        <v/>
      </c>
      <c r="F58" s="1868"/>
      <c r="G58" s="1869"/>
      <c r="H58" s="1868"/>
      <c r="I58" s="1870"/>
    </row>
    <row r="59" spans="2:9" ht="45" hidden="1" customHeight="1">
      <c r="B59" s="200" t="str">
        <f>IF('⑨1.活動内容（販促）'!B59="","",'⑨1.活動内容（販促）'!B59)</f>
        <v/>
      </c>
      <c r="C59" s="871" t="str">
        <f>IF('⑨1.活動内容（販促）'!C59="","",'⑨1.活動内容（販促）'!C59)</f>
        <v/>
      </c>
      <c r="D59" s="945" t="str">
        <f>IF('⑨1.活動内容（販促）'!D59="","",'⑨1.活動内容（販促）'!D59)</f>
        <v/>
      </c>
      <c r="E59" s="872" t="str">
        <f>IF('⑨1.活動内容（販促）'!E59="","",'⑨1.活動内容（販促）'!E59)</f>
        <v/>
      </c>
      <c r="F59" s="1868"/>
      <c r="G59" s="1869"/>
      <c r="H59" s="1868"/>
      <c r="I59" s="1870"/>
    </row>
    <row r="60" spans="2:9" ht="45" hidden="1" customHeight="1">
      <c r="B60" s="200" t="str">
        <f>IF('⑨1.活動内容（販促）'!B60="","",'⑨1.活動内容（販促）'!B60)</f>
        <v/>
      </c>
      <c r="C60" s="871" t="str">
        <f>IF('⑨1.活動内容（販促）'!C60="","",'⑨1.活動内容（販促）'!C60)</f>
        <v/>
      </c>
      <c r="D60" s="945" t="str">
        <f>IF('⑨1.活動内容（販促）'!D60="","",'⑨1.活動内容（販促）'!D60)</f>
        <v/>
      </c>
      <c r="E60" s="872" t="str">
        <f>IF('⑨1.活動内容（販促）'!E60="","",'⑨1.活動内容（販促）'!E60)</f>
        <v/>
      </c>
      <c r="F60" s="1868"/>
      <c r="G60" s="1869"/>
      <c r="H60" s="1868"/>
      <c r="I60" s="1870"/>
    </row>
    <row r="61" spans="2:9" ht="45" hidden="1" customHeight="1">
      <c r="B61" s="200" t="str">
        <f>IF('⑨1.活動内容（販促）'!B61="","",'⑨1.活動内容（販促）'!B61)</f>
        <v/>
      </c>
      <c r="C61" s="871" t="str">
        <f>IF('⑨1.活動内容（販促）'!C61="","",'⑨1.活動内容（販促）'!C61)</f>
        <v/>
      </c>
      <c r="D61" s="945" t="str">
        <f>IF('⑨1.活動内容（販促）'!D61="","",'⑨1.活動内容（販促）'!D61)</f>
        <v/>
      </c>
      <c r="E61" s="872" t="str">
        <f>IF('⑨1.活動内容（販促）'!E61="","",'⑨1.活動内容（販促）'!E61)</f>
        <v/>
      </c>
      <c r="F61" s="1868"/>
      <c r="G61" s="1869"/>
      <c r="H61" s="1868"/>
      <c r="I61" s="1870"/>
    </row>
    <row r="62" spans="2:9" ht="45" hidden="1" customHeight="1">
      <c r="B62" s="200" t="str">
        <f>IF('⑨1.活動内容（販促）'!B62="","",'⑨1.活動内容（販促）'!B62)</f>
        <v/>
      </c>
      <c r="C62" s="871" t="str">
        <f>IF('⑨1.活動内容（販促）'!C62="","",'⑨1.活動内容（販促）'!C62)</f>
        <v/>
      </c>
      <c r="D62" s="945" t="str">
        <f>IF('⑨1.活動内容（販促）'!D62="","",'⑨1.活動内容（販促）'!D62)</f>
        <v/>
      </c>
      <c r="E62" s="872" t="str">
        <f>IF('⑨1.活動内容（販促）'!E62="","",'⑨1.活動内容（販促）'!E62)</f>
        <v/>
      </c>
      <c r="F62" s="1868"/>
      <c r="G62" s="1869"/>
      <c r="H62" s="1868"/>
      <c r="I62" s="1870"/>
    </row>
    <row r="63" spans="2:9" ht="45" hidden="1" customHeight="1">
      <c r="B63" s="200" t="str">
        <f>IF('⑨1.活動内容（販促）'!B63="","",'⑨1.活動内容（販促）'!B63)</f>
        <v/>
      </c>
      <c r="C63" s="871" t="str">
        <f>IF('⑨1.活動内容（販促）'!C63="","",'⑨1.活動内容（販促）'!C63)</f>
        <v/>
      </c>
      <c r="D63" s="945" t="str">
        <f>IF('⑨1.活動内容（販促）'!D63="","",'⑨1.活動内容（販促）'!D63)</f>
        <v/>
      </c>
      <c r="E63" s="872" t="str">
        <f>IF('⑨1.活動内容（販促）'!E63="","",'⑨1.活動内容（販促）'!E63)</f>
        <v/>
      </c>
      <c r="F63" s="1868"/>
      <c r="G63" s="1869"/>
      <c r="H63" s="1868"/>
      <c r="I63" s="1870"/>
    </row>
    <row r="64" spans="2:9" ht="45" hidden="1" customHeight="1" thickBot="1">
      <c r="B64" s="202" t="str">
        <f>IF('⑨1.活動内容（販促）'!B64="","",'⑨1.活動内容（販促）'!B64)</f>
        <v/>
      </c>
      <c r="C64" s="873" t="str">
        <f>IF('⑨1.活動内容（販促）'!C64="","",'⑨1.活動内容（販促）'!C64)</f>
        <v/>
      </c>
      <c r="D64" s="946" t="str">
        <f>IF('⑨1.活動内容（販促）'!D64="","",'⑨1.活動内容（販促）'!D64)</f>
        <v/>
      </c>
      <c r="E64" s="874" t="str">
        <f>IF('⑨1.活動内容（販促）'!E64="","",'⑨1.活動内容（販促）'!E64)</f>
        <v/>
      </c>
      <c r="F64" s="1871"/>
      <c r="G64" s="1872"/>
      <c r="H64" s="1871"/>
      <c r="I64" s="1873"/>
    </row>
    <row r="65" spans="2:9" ht="45" hidden="1" customHeight="1">
      <c r="B65" s="200" t="str">
        <f>IF('⑨1.活動内容（販促）'!B65="","",'⑨1.活動内容（販促）'!B65)</f>
        <v/>
      </c>
      <c r="C65" s="871" t="str">
        <f>IF('⑨1.活動内容（販促）'!C65="","",'⑨1.活動内容（販促）'!C65)</f>
        <v/>
      </c>
      <c r="D65" s="945" t="str">
        <f>IF('⑨1.活動内容（販促）'!D65="","",'⑨1.活動内容（販促）'!D65)</f>
        <v/>
      </c>
      <c r="E65" s="872" t="str">
        <f>IF('⑨1.活動内容（販促）'!E65="","",'⑨1.活動内容（販促）'!E65)</f>
        <v/>
      </c>
      <c r="F65" s="1868"/>
      <c r="G65" s="1869"/>
      <c r="H65" s="1868"/>
      <c r="I65" s="1870"/>
    </row>
    <row r="66" spans="2:9" ht="45" hidden="1" customHeight="1">
      <c r="B66" s="200" t="str">
        <f>IF('⑨1.活動内容（販促）'!B66="","",'⑨1.活動内容（販促）'!B66)</f>
        <v/>
      </c>
      <c r="C66" s="871" t="str">
        <f>IF('⑨1.活動内容（販促）'!C66="","",'⑨1.活動内容（販促）'!C66)</f>
        <v/>
      </c>
      <c r="D66" s="945" t="str">
        <f>IF('⑨1.活動内容（販促）'!D66="","",'⑨1.活動内容（販促）'!D66)</f>
        <v/>
      </c>
      <c r="E66" s="872" t="str">
        <f>IF('⑨1.活動内容（販促）'!E66="","",'⑨1.活動内容（販促）'!E66)</f>
        <v/>
      </c>
      <c r="F66" s="1868"/>
      <c r="G66" s="1869"/>
      <c r="H66" s="1868"/>
      <c r="I66" s="1870"/>
    </row>
    <row r="67" spans="2:9" ht="45" hidden="1" customHeight="1">
      <c r="B67" s="200" t="str">
        <f>IF('⑨1.活動内容（販促）'!B67="","",'⑨1.活動内容（販促）'!B67)</f>
        <v/>
      </c>
      <c r="C67" s="871" t="str">
        <f>IF('⑨1.活動内容（販促）'!C67="","",'⑨1.活動内容（販促）'!C67)</f>
        <v/>
      </c>
      <c r="D67" s="945" t="str">
        <f>IF('⑨1.活動内容（販促）'!D67="","",'⑨1.活動内容（販促）'!D67)</f>
        <v/>
      </c>
      <c r="E67" s="872" t="str">
        <f>IF('⑨1.活動内容（販促）'!E67="","",'⑨1.活動内容（販促）'!E67)</f>
        <v/>
      </c>
      <c r="F67" s="1868"/>
      <c r="G67" s="1869"/>
      <c r="H67" s="1868"/>
      <c r="I67" s="1870"/>
    </row>
    <row r="68" spans="2:9" ht="45" hidden="1" customHeight="1">
      <c r="B68" s="200" t="str">
        <f>IF('⑨1.活動内容（販促）'!B68="","",'⑨1.活動内容（販促）'!B68)</f>
        <v/>
      </c>
      <c r="C68" s="871" t="str">
        <f>IF('⑨1.活動内容（販促）'!C68="","",'⑨1.活動内容（販促）'!C68)</f>
        <v/>
      </c>
      <c r="D68" s="945" t="str">
        <f>IF('⑨1.活動内容（販促）'!D68="","",'⑨1.活動内容（販促）'!D68)</f>
        <v/>
      </c>
      <c r="E68" s="872" t="str">
        <f>IF('⑨1.活動内容（販促）'!E68="","",'⑨1.活動内容（販促）'!E68)</f>
        <v/>
      </c>
      <c r="F68" s="1868"/>
      <c r="G68" s="1869"/>
      <c r="H68" s="1868"/>
      <c r="I68" s="1870"/>
    </row>
    <row r="69" spans="2:9" ht="45" hidden="1" customHeight="1">
      <c r="B69" s="200" t="str">
        <f>IF('⑨1.活動内容（販促）'!B69="","",'⑨1.活動内容（販促）'!B69)</f>
        <v/>
      </c>
      <c r="C69" s="871" t="str">
        <f>IF('⑨1.活動内容（販促）'!C69="","",'⑨1.活動内容（販促）'!C69)</f>
        <v/>
      </c>
      <c r="D69" s="945" t="str">
        <f>IF('⑨1.活動内容（販促）'!D69="","",'⑨1.活動内容（販促）'!D69)</f>
        <v/>
      </c>
      <c r="E69" s="872" t="str">
        <f>IF('⑨1.活動内容（販促）'!E69="","",'⑨1.活動内容（販促）'!E69)</f>
        <v/>
      </c>
      <c r="F69" s="1868"/>
      <c r="G69" s="1869"/>
      <c r="H69" s="1868"/>
      <c r="I69" s="1870"/>
    </row>
    <row r="70" spans="2:9" ht="45" hidden="1" customHeight="1">
      <c r="B70" s="200" t="str">
        <f>IF('⑨1.活動内容（販促）'!B70="","",'⑨1.活動内容（販促）'!B70)</f>
        <v/>
      </c>
      <c r="C70" s="871" t="str">
        <f>IF('⑨1.活動内容（販促）'!C70="","",'⑨1.活動内容（販促）'!C70)</f>
        <v/>
      </c>
      <c r="D70" s="945" t="str">
        <f>IF('⑨1.活動内容（販促）'!D70="","",'⑨1.活動内容（販促）'!D70)</f>
        <v/>
      </c>
      <c r="E70" s="872" t="str">
        <f>IF('⑨1.活動内容（販促）'!E70="","",'⑨1.活動内容（販促）'!E70)</f>
        <v/>
      </c>
      <c r="F70" s="1868"/>
      <c r="G70" s="1869"/>
      <c r="H70" s="1868"/>
      <c r="I70" s="1870"/>
    </row>
    <row r="71" spans="2:9" ht="45" hidden="1" customHeight="1">
      <c r="B71" s="200" t="str">
        <f>IF('⑨1.活動内容（販促）'!B71="","",'⑨1.活動内容（販促）'!B71)</f>
        <v/>
      </c>
      <c r="C71" s="871" t="str">
        <f>IF('⑨1.活動内容（販促）'!C71="","",'⑨1.活動内容（販促）'!C71)</f>
        <v/>
      </c>
      <c r="D71" s="945" t="str">
        <f>IF('⑨1.活動内容（販促）'!D71="","",'⑨1.活動内容（販促）'!D71)</f>
        <v/>
      </c>
      <c r="E71" s="872" t="str">
        <f>IF('⑨1.活動内容（販促）'!E71="","",'⑨1.活動内容（販促）'!E71)</f>
        <v/>
      </c>
      <c r="F71" s="1868"/>
      <c r="G71" s="1869"/>
      <c r="H71" s="1868"/>
      <c r="I71" s="1870"/>
    </row>
    <row r="72" spans="2:9" ht="45" hidden="1" customHeight="1">
      <c r="B72" s="200" t="str">
        <f>IF('⑨1.活動内容（販促）'!B72="","",'⑨1.活動内容（販促）'!B72)</f>
        <v/>
      </c>
      <c r="C72" s="871" t="str">
        <f>IF('⑨1.活動内容（販促）'!C72="","",'⑨1.活動内容（販促）'!C72)</f>
        <v/>
      </c>
      <c r="D72" s="945" t="str">
        <f>IF('⑨1.活動内容（販促）'!D72="","",'⑨1.活動内容（販促）'!D72)</f>
        <v/>
      </c>
      <c r="E72" s="872" t="str">
        <f>IF('⑨1.活動内容（販促）'!E72="","",'⑨1.活動内容（販促）'!E72)</f>
        <v/>
      </c>
      <c r="F72" s="1868"/>
      <c r="G72" s="1869"/>
      <c r="H72" s="1868"/>
      <c r="I72" s="1870"/>
    </row>
    <row r="73" spans="2:9" ht="45" hidden="1" customHeight="1">
      <c r="B73" s="200" t="str">
        <f>IF('⑨1.活動内容（販促）'!B73="","",'⑨1.活動内容（販促）'!B73)</f>
        <v/>
      </c>
      <c r="C73" s="871" t="str">
        <f>IF('⑨1.活動内容（販促）'!C73="","",'⑨1.活動内容（販促）'!C73)</f>
        <v/>
      </c>
      <c r="D73" s="945" t="str">
        <f>IF('⑨1.活動内容（販促）'!D73="","",'⑨1.活動内容（販促）'!D73)</f>
        <v/>
      </c>
      <c r="E73" s="872" t="str">
        <f>IF('⑨1.活動内容（販促）'!E73="","",'⑨1.活動内容（販促）'!E73)</f>
        <v/>
      </c>
      <c r="F73" s="1868"/>
      <c r="G73" s="1869"/>
      <c r="H73" s="1868"/>
      <c r="I73" s="1870"/>
    </row>
    <row r="74" spans="2:9" ht="45" hidden="1" customHeight="1" thickBot="1">
      <c r="B74" s="202" t="str">
        <f>IF('⑨1.活動内容（販促）'!B74="","",'⑨1.活動内容（販促）'!B74)</f>
        <v/>
      </c>
      <c r="C74" s="873" t="str">
        <f>IF('⑨1.活動内容（販促）'!C74="","",'⑨1.活動内容（販促）'!C74)</f>
        <v/>
      </c>
      <c r="D74" s="946" t="str">
        <f>IF('⑨1.活動内容（販促）'!D74="","",'⑨1.活動内容（販促）'!D74)</f>
        <v/>
      </c>
      <c r="E74" s="874" t="str">
        <f>IF('⑨1.活動内容（販促）'!E74="","",'⑨1.活動内容（販促）'!E74)</f>
        <v/>
      </c>
      <c r="F74" s="1871"/>
      <c r="G74" s="1872"/>
      <c r="H74" s="1871"/>
      <c r="I74" s="1873"/>
    </row>
    <row r="75" spans="2:9" ht="45" hidden="1" customHeight="1">
      <c r="B75" s="204" t="str">
        <f>IF('⑨1.活動内容（販促）'!B75="","",'⑨1.活動内容（販促）'!B75)</f>
        <v/>
      </c>
      <c r="C75" s="875" t="str">
        <f>IF('⑨1.活動内容（販促）'!C75="","",'⑨1.活動内容（販促）'!C75)</f>
        <v/>
      </c>
      <c r="D75" s="944" t="str">
        <f>IF('⑨1.活動内容（販促）'!D75="","",'⑨1.活動内容（販促）'!D75)</f>
        <v/>
      </c>
      <c r="E75" s="876" t="str">
        <f>IF('⑨1.活動内容（販促）'!E75="","",'⑨1.活動内容（販促）'!E75)</f>
        <v/>
      </c>
      <c r="F75" s="1874"/>
      <c r="G75" s="1875"/>
      <c r="H75" s="1874"/>
      <c r="I75" s="1876"/>
    </row>
    <row r="76" spans="2:9" ht="45" hidden="1" customHeight="1">
      <c r="B76" s="200" t="str">
        <f>IF('⑨1.活動内容（販促）'!B76="","",'⑨1.活動内容（販促）'!B76)</f>
        <v/>
      </c>
      <c r="C76" s="871" t="str">
        <f>IF('⑨1.活動内容（販促）'!C76="","",'⑨1.活動内容（販促）'!C76)</f>
        <v/>
      </c>
      <c r="D76" s="945" t="str">
        <f>IF('⑨1.活動内容（販促）'!D76="","",'⑨1.活動内容（販促）'!D76)</f>
        <v/>
      </c>
      <c r="E76" s="872" t="str">
        <f>IF('⑨1.活動内容（販促）'!E76="","",'⑨1.活動内容（販促）'!E76)</f>
        <v/>
      </c>
      <c r="F76" s="1868"/>
      <c r="G76" s="1869"/>
      <c r="H76" s="1868"/>
      <c r="I76" s="1870"/>
    </row>
    <row r="77" spans="2:9" ht="45" hidden="1" customHeight="1">
      <c r="B77" s="200" t="str">
        <f>IF('⑨1.活動内容（販促）'!B77="","",'⑨1.活動内容（販促）'!B77)</f>
        <v/>
      </c>
      <c r="C77" s="871" t="str">
        <f>IF('⑨1.活動内容（販促）'!C77="","",'⑨1.活動内容（販促）'!C77)</f>
        <v/>
      </c>
      <c r="D77" s="945" t="str">
        <f>IF('⑨1.活動内容（販促）'!D77="","",'⑨1.活動内容（販促）'!D77)</f>
        <v/>
      </c>
      <c r="E77" s="872" t="str">
        <f>IF('⑨1.活動内容（販促）'!E77="","",'⑨1.活動内容（販促）'!E77)</f>
        <v/>
      </c>
      <c r="F77" s="1868"/>
      <c r="G77" s="1869"/>
      <c r="H77" s="1868"/>
      <c r="I77" s="1870"/>
    </row>
    <row r="78" spans="2:9" ht="45" hidden="1" customHeight="1">
      <c r="B78" s="200" t="str">
        <f>IF('⑨1.活動内容（販促）'!B78="","",'⑨1.活動内容（販促）'!B78)</f>
        <v/>
      </c>
      <c r="C78" s="871" t="str">
        <f>IF('⑨1.活動内容（販促）'!C78="","",'⑨1.活動内容（販促）'!C78)</f>
        <v/>
      </c>
      <c r="D78" s="945" t="str">
        <f>IF('⑨1.活動内容（販促）'!D78="","",'⑨1.活動内容（販促）'!D78)</f>
        <v/>
      </c>
      <c r="E78" s="872" t="str">
        <f>IF('⑨1.活動内容（販促）'!E78="","",'⑨1.活動内容（販促）'!E78)</f>
        <v/>
      </c>
      <c r="F78" s="1868"/>
      <c r="G78" s="1869"/>
      <c r="H78" s="1868"/>
      <c r="I78" s="1870"/>
    </row>
    <row r="79" spans="2:9" ht="45" hidden="1" customHeight="1">
      <c r="B79" s="200" t="str">
        <f>IF('⑨1.活動内容（販促）'!B79="","",'⑨1.活動内容（販促）'!B79)</f>
        <v/>
      </c>
      <c r="C79" s="871" t="str">
        <f>IF('⑨1.活動内容（販促）'!C79="","",'⑨1.活動内容（販促）'!C79)</f>
        <v/>
      </c>
      <c r="D79" s="945" t="str">
        <f>IF('⑨1.活動内容（販促）'!D79="","",'⑨1.活動内容（販促）'!D79)</f>
        <v/>
      </c>
      <c r="E79" s="872" t="str">
        <f>IF('⑨1.活動内容（販促）'!E79="","",'⑨1.活動内容（販促）'!E79)</f>
        <v/>
      </c>
      <c r="F79" s="1868"/>
      <c r="G79" s="1869"/>
      <c r="H79" s="1868"/>
      <c r="I79" s="1870"/>
    </row>
    <row r="80" spans="2:9" ht="45" hidden="1" customHeight="1">
      <c r="B80" s="200" t="str">
        <f>IF('⑨1.活動内容（販促）'!B80="","",'⑨1.活動内容（販促）'!B80)</f>
        <v/>
      </c>
      <c r="C80" s="871" t="str">
        <f>IF('⑨1.活動内容（販促）'!C80="","",'⑨1.活動内容（販促）'!C80)</f>
        <v/>
      </c>
      <c r="D80" s="945" t="str">
        <f>IF('⑨1.活動内容（販促）'!D80="","",'⑨1.活動内容（販促）'!D80)</f>
        <v/>
      </c>
      <c r="E80" s="872" t="str">
        <f>IF('⑨1.活動内容（販促）'!E80="","",'⑨1.活動内容（販促）'!E80)</f>
        <v/>
      </c>
      <c r="F80" s="1868"/>
      <c r="G80" s="1869"/>
      <c r="H80" s="1868"/>
      <c r="I80" s="1870"/>
    </row>
    <row r="81" spans="2:9" ht="45" hidden="1" customHeight="1">
      <c r="B81" s="200" t="str">
        <f>IF('⑨1.活動内容（販促）'!B81="","",'⑨1.活動内容（販促）'!B81)</f>
        <v/>
      </c>
      <c r="C81" s="871" t="str">
        <f>IF('⑨1.活動内容（販促）'!C81="","",'⑨1.活動内容（販促）'!C81)</f>
        <v/>
      </c>
      <c r="D81" s="945" t="str">
        <f>IF('⑨1.活動内容（販促）'!D81="","",'⑨1.活動内容（販促）'!D81)</f>
        <v/>
      </c>
      <c r="E81" s="872" t="str">
        <f>IF('⑨1.活動内容（販促）'!E81="","",'⑨1.活動内容（販促）'!E81)</f>
        <v/>
      </c>
      <c r="F81" s="1868"/>
      <c r="G81" s="1869"/>
      <c r="H81" s="1868"/>
      <c r="I81" s="1870"/>
    </row>
    <row r="82" spans="2:9" ht="45" hidden="1" customHeight="1">
      <c r="B82" s="200" t="str">
        <f>IF('⑨1.活動内容（販促）'!B82="","",'⑨1.活動内容（販促）'!B82)</f>
        <v/>
      </c>
      <c r="C82" s="871" t="str">
        <f>IF('⑨1.活動内容（販促）'!C82="","",'⑨1.活動内容（販促）'!C82)</f>
        <v/>
      </c>
      <c r="D82" s="945" t="str">
        <f>IF('⑨1.活動内容（販促）'!D82="","",'⑨1.活動内容（販促）'!D82)</f>
        <v/>
      </c>
      <c r="E82" s="872" t="str">
        <f>IF('⑨1.活動内容（販促）'!E82="","",'⑨1.活動内容（販促）'!E82)</f>
        <v/>
      </c>
      <c r="F82" s="1868"/>
      <c r="G82" s="1869"/>
      <c r="H82" s="1868"/>
      <c r="I82" s="1870"/>
    </row>
    <row r="83" spans="2:9" ht="45" hidden="1" customHeight="1">
      <c r="B83" s="200" t="str">
        <f>IF('⑨1.活動内容（販促）'!B83="","",'⑨1.活動内容（販促）'!B83)</f>
        <v/>
      </c>
      <c r="C83" s="871" t="str">
        <f>IF('⑨1.活動内容（販促）'!C83="","",'⑨1.活動内容（販促）'!C83)</f>
        <v/>
      </c>
      <c r="D83" s="945" t="str">
        <f>IF('⑨1.活動内容（販促）'!D83="","",'⑨1.活動内容（販促）'!D83)</f>
        <v/>
      </c>
      <c r="E83" s="872" t="str">
        <f>IF('⑨1.活動内容（販促）'!E83="","",'⑨1.活動内容（販促）'!E83)</f>
        <v/>
      </c>
      <c r="F83" s="1868"/>
      <c r="G83" s="1869"/>
      <c r="H83" s="1868"/>
      <c r="I83" s="1870"/>
    </row>
    <row r="84" spans="2:9" ht="45" hidden="1" customHeight="1" thickBot="1">
      <c r="B84" s="202" t="str">
        <f>IF('⑨1.活動内容（販促）'!B84="","",'⑨1.活動内容（販促）'!B84)</f>
        <v/>
      </c>
      <c r="C84" s="873" t="str">
        <f>IF('⑨1.活動内容（販促）'!C84="","",'⑨1.活動内容（販促）'!C84)</f>
        <v/>
      </c>
      <c r="D84" s="946" t="str">
        <f>IF('⑨1.活動内容（販促）'!D84="","",'⑨1.活動内容（販促）'!D84)</f>
        <v/>
      </c>
      <c r="E84" s="874" t="str">
        <f>IF('⑨1.活動内容（販促）'!E84="","",'⑨1.活動内容（販促）'!E84)</f>
        <v/>
      </c>
      <c r="F84" s="1871"/>
      <c r="G84" s="1872"/>
      <c r="H84" s="1871"/>
      <c r="I84" s="1873"/>
    </row>
    <row r="85" spans="2:9" s="138" customFormat="1" ht="17.25" customHeight="1">
      <c r="B85" s="229" t="s">
        <v>455</v>
      </c>
      <c r="C85" s="162" t="s">
        <v>491</v>
      </c>
      <c r="D85" s="162"/>
      <c r="F85" s="870"/>
      <c r="G85" s="870"/>
      <c r="H85" s="870"/>
      <c r="I85" s="870"/>
    </row>
    <row r="86" spans="2:9" s="138" customFormat="1" ht="17.25" customHeight="1">
      <c r="B86" s="229"/>
      <c r="C86" s="162"/>
      <c r="D86" s="162"/>
      <c r="F86" s="870"/>
      <c r="G86" s="870"/>
      <c r="H86" s="870"/>
      <c r="I86" s="870"/>
    </row>
    <row r="87" spans="2:9" s="138" customFormat="1" ht="17.25" customHeight="1">
      <c r="B87" s="229"/>
      <c r="C87" s="162"/>
      <c r="D87" s="162"/>
      <c r="F87" s="870"/>
      <c r="G87" s="870"/>
      <c r="H87" s="870"/>
      <c r="I87" s="870"/>
    </row>
    <row r="88" spans="2:9" s="138" customFormat="1" ht="17.25" customHeight="1">
      <c r="B88" s="229"/>
      <c r="C88" s="162"/>
      <c r="D88" s="162"/>
      <c r="F88" s="870"/>
      <c r="G88" s="870"/>
      <c r="H88" s="870"/>
      <c r="I88" s="870"/>
    </row>
    <row r="89" spans="2:9">
      <c r="B89" s="161"/>
      <c r="C89" s="322"/>
      <c r="D89" s="322"/>
    </row>
  </sheetData>
  <sheetProtection algorithmName="SHA-512" hashValue="ol7OvqmLklTS/7wBKRdRlgNwRcpYWBqE2Ron1NyWx3e0xRst8lXEAXno54Klsf+/35kTpqWlfapTxVQ3PLYqHA==" saltValue="36eoQ+sJEDTcCeEK6V/4sA==" spinCount="100000" sheet="1" scenarios="1" formatCells="0" formatColumns="0" formatRows="0"/>
  <mergeCells count="167">
    <mergeCell ref="F82:G82"/>
    <mergeCell ref="H82:I82"/>
    <mergeCell ref="F83:G83"/>
    <mergeCell ref="H83:I83"/>
    <mergeCell ref="F84:G84"/>
    <mergeCell ref="H84:I84"/>
    <mergeCell ref="F79:G79"/>
    <mergeCell ref="H79:I79"/>
    <mergeCell ref="F80:G80"/>
    <mergeCell ref="H80:I80"/>
    <mergeCell ref="F81:G81"/>
    <mergeCell ref="H81:I81"/>
    <mergeCell ref="F76:G76"/>
    <mergeCell ref="H76:I76"/>
    <mergeCell ref="F77:G77"/>
    <mergeCell ref="H77:I77"/>
    <mergeCell ref="F78:G78"/>
    <mergeCell ref="H78:I78"/>
    <mergeCell ref="F73:G73"/>
    <mergeCell ref="H73:I73"/>
    <mergeCell ref="F74:G74"/>
    <mergeCell ref="H74:I74"/>
    <mergeCell ref="F75:G75"/>
    <mergeCell ref="H75:I75"/>
    <mergeCell ref="F70:G70"/>
    <mergeCell ref="H70:I70"/>
    <mergeCell ref="F71:G71"/>
    <mergeCell ref="H71:I71"/>
    <mergeCell ref="F72:G72"/>
    <mergeCell ref="H72:I72"/>
    <mergeCell ref="F67:G67"/>
    <mergeCell ref="H67:I67"/>
    <mergeCell ref="F68:G68"/>
    <mergeCell ref="H68:I68"/>
    <mergeCell ref="F69:G69"/>
    <mergeCell ref="H69:I69"/>
    <mergeCell ref="F64:G64"/>
    <mergeCell ref="H64:I64"/>
    <mergeCell ref="F65:G65"/>
    <mergeCell ref="H65:I65"/>
    <mergeCell ref="F66:G66"/>
    <mergeCell ref="H66:I66"/>
    <mergeCell ref="F61:G61"/>
    <mergeCell ref="H61:I61"/>
    <mergeCell ref="F62:G62"/>
    <mergeCell ref="H62:I62"/>
    <mergeCell ref="F63:G63"/>
    <mergeCell ref="H63:I63"/>
    <mergeCell ref="F58:G58"/>
    <mergeCell ref="H58:I58"/>
    <mergeCell ref="F59:G59"/>
    <mergeCell ref="H59:I59"/>
    <mergeCell ref="F60:G60"/>
    <mergeCell ref="H60:I60"/>
    <mergeCell ref="F55:G55"/>
    <mergeCell ref="H55:I55"/>
    <mergeCell ref="F56:G56"/>
    <mergeCell ref="H56:I56"/>
    <mergeCell ref="F57:G57"/>
    <mergeCell ref="H57:I57"/>
    <mergeCell ref="F52:G52"/>
    <mergeCell ref="H52:I52"/>
    <mergeCell ref="F53:G53"/>
    <mergeCell ref="H53:I53"/>
    <mergeCell ref="F54:G54"/>
    <mergeCell ref="H54:I54"/>
    <mergeCell ref="F49:G49"/>
    <mergeCell ref="H49:I49"/>
    <mergeCell ref="F50:G50"/>
    <mergeCell ref="H50:I50"/>
    <mergeCell ref="F51:G51"/>
    <mergeCell ref="H51:I51"/>
    <mergeCell ref="F46:G46"/>
    <mergeCell ref="H46:I46"/>
    <mergeCell ref="F47:G47"/>
    <mergeCell ref="H47:I47"/>
    <mergeCell ref="F48:G48"/>
    <mergeCell ref="H48:I48"/>
    <mergeCell ref="F43:G43"/>
    <mergeCell ref="H43:I43"/>
    <mergeCell ref="F44:G44"/>
    <mergeCell ref="H44:I44"/>
    <mergeCell ref="F45:G45"/>
    <mergeCell ref="H45:I45"/>
    <mergeCell ref="F40:G40"/>
    <mergeCell ref="H40:I40"/>
    <mergeCell ref="F41:G41"/>
    <mergeCell ref="H41:I41"/>
    <mergeCell ref="F42:G42"/>
    <mergeCell ref="H42:I42"/>
    <mergeCell ref="F37:G37"/>
    <mergeCell ref="H37:I37"/>
    <mergeCell ref="F38:G38"/>
    <mergeCell ref="H38:I38"/>
    <mergeCell ref="F39:G39"/>
    <mergeCell ref="H39:I39"/>
    <mergeCell ref="F34:G34"/>
    <mergeCell ref="H34:I34"/>
    <mergeCell ref="F35:G35"/>
    <mergeCell ref="H35:I35"/>
    <mergeCell ref="F36:G36"/>
    <mergeCell ref="H36:I36"/>
    <mergeCell ref="F31:G31"/>
    <mergeCell ref="H31:I31"/>
    <mergeCell ref="F32:G32"/>
    <mergeCell ref="H32:I32"/>
    <mergeCell ref="F33:G33"/>
    <mergeCell ref="H33:I33"/>
    <mergeCell ref="F28:G28"/>
    <mergeCell ref="H28:I28"/>
    <mergeCell ref="F29:G29"/>
    <mergeCell ref="H29:I29"/>
    <mergeCell ref="F30:G30"/>
    <mergeCell ref="H30:I30"/>
    <mergeCell ref="F25:G25"/>
    <mergeCell ref="H25:I25"/>
    <mergeCell ref="F26:G26"/>
    <mergeCell ref="H26:I26"/>
    <mergeCell ref="F27:G27"/>
    <mergeCell ref="H27:I27"/>
    <mergeCell ref="B3:B4"/>
    <mergeCell ref="C3:C4"/>
    <mergeCell ref="D3:D4"/>
    <mergeCell ref="E3:E4"/>
    <mergeCell ref="F3:I3"/>
    <mergeCell ref="F4:G4"/>
    <mergeCell ref="H4:I4"/>
    <mergeCell ref="F5:G5"/>
    <mergeCell ref="H5:I5"/>
    <mergeCell ref="F6:G6"/>
    <mergeCell ref="H6:I6"/>
    <mergeCell ref="F7:G7"/>
    <mergeCell ref="H7:I7"/>
    <mergeCell ref="F8:G8"/>
    <mergeCell ref="H8:I8"/>
    <mergeCell ref="F9:G9"/>
    <mergeCell ref="H9:I9"/>
    <mergeCell ref="F10:G10"/>
    <mergeCell ref="H10:I10"/>
    <mergeCell ref="F11:G11"/>
    <mergeCell ref="H11:I11"/>
    <mergeCell ref="F12:G12"/>
    <mergeCell ref="H12:I12"/>
    <mergeCell ref="F13:G13"/>
    <mergeCell ref="H13:I13"/>
    <mergeCell ref="F14:G14"/>
    <mergeCell ref="H14:I14"/>
    <mergeCell ref="F15:G15"/>
    <mergeCell ref="H15:I15"/>
    <mergeCell ref="F24:G24"/>
    <mergeCell ref="H24:I24"/>
    <mergeCell ref="F20:G20"/>
    <mergeCell ref="H20:I20"/>
    <mergeCell ref="F21:G21"/>
    <mergeCell ref="H21:I21"/>
    <mergeCell ref="F22:G22"/>
    <mergeCell ref="H22:I22"/>
    <mergeCell ref="F16:G16"/>
    <mergeCell ref="H16:I16"/>
    <mergeCell ref="F17:G17"/>
    <mergeCell ref="H17:I17"/>
    <mergeCell ref="F18:G18"/>
    <mergeCell ref="H18:I18"/>
    <mergeCell ref="F19:G19"/>
    <mergeCell ref="H19:I19"/>
    <mergeCell ref="F23:G23"/>
    <mergeCell ref="H23:I23"/>
  </mergeCells>
  <phoneticPr fontId="1"/>
  <pageMargins left="0.59055118110236227" right="0.39370078740157483" top="0.74803149606299213" bottom="0.31496062992125984" header="0.31496062992125984" footer="0.15748031496062992"/>
  <pageSetup paperSize="9" scale="81" fitToHeight="0" orientation="landscape" r:id="rId1"/>
  <headerFooter>
    <oddHeader>&amp;L様式９（関係書類4）</oddHeader>
    <oddFooter xml:space="preserve">&amp;C&amp;"ＭＳ Ｐゴシック,標準"&amp;10&amp;P / &amp;N </oddFooter>
  </headerFooter>
  <rowBreaks count="1" manualBreakCount="1">
    <brk id="14" max="9" man="1"/>
  </rowBreaks>
  <drawing r:id="rId2"/>
  <legacy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54"/>
  <sheetViews>
    <sheetView view="pageBreakPreview" zoomScaleNormal="100" zoomScaleSheetLayoutView="100" workbookViewId="0"/>
  </sheetViews>
  <sheetFormatPr defaultRowHeight="15.75"/>
  <cols>
    <col min="1" max="1" width="1.625" style="344" customWidth="1"/>
    <col min="2" max="2" width="4.875" style="344" customWidth="1"/>
    <col min="3" max="3" width="10.625" style="344" customWidth="1"/>
    <col min="4" max="4" width="10.75" style="344" customWidth="1"/>
    <col min="5" max="5" width="9" style="344" customWidth="1"/>
    <col min="6" max="6" width="6.625" style="344" customWidth="1"/>
    <col min="7" max="7" width="9.375" style="344" customWidth="1"/>
    <col min="8" max="8" width="17.5" style="344" customWidth="1"/>
    <col min="9" max="9" width="16.625" style="344" customWidth="1"/>
    <col min="10" max="10" width="6.625" style="344" customWidth="1"/>
    <col min="11" max="11" width="17.125" style="344" customWidth="1"/>
    <col min="12" max="12" width="9.875" style="344" customWidth="1"/>
    <col min="13" max="13" width="10.5" style="344" customWidth="1"/>
    <col min="14" max="14" width="9.625" style="344" customWidth="1"/>
    <col min="15" max="16384" width="9" style="344"/>
  </cols>
  <sheetData>
    <row r="1" spans="2:14" ht="5.25" customHeight="1"/>
    <row r="2" spans="2:14" ht="28.5" customHeight="1">
      <c r="I2" s="959" t="str">
        <f>様式③!G2</f>
        <v>分野・テーマ別海外販路開拓対策事業</v>
      </c>
      <c r="J2" s="947" t="s">
        <v>476</v>
      </c>
    </row>
    <row r="3" spans="2:14" ht="19.5" customHeight="1">
      <c r="B3" s="345"/>
      <c r="C3" s="345"/>
      <c r="D3" s="345"/>
      <c r="E3" s="345"/>
      <c r="F3" s="345"/>
      <c r="G3" s="345"/>
      <c r="H3" s="345"/>
      <c r="N3" s="345"/>
    </row>
    <row r="4" spans="2:14" ht="22.5" customHeight="1">
      <c r="L4" s="1626" t="s">
        <v>57</v>
      </c>
      <c r="M4" s="1626"/>
      <c r="N4" s="345"/>
    </row>
    <row r="5" spans="2:14" ht="22.5" customHeight="1">
      <c r="B5" s="346" t="s">
        <v>58</v>
      </c>
      <c r="C5" s="345"/>
      <c r="D5" s="345"/>
      <c r="E5" s="345"/>
      <c r="F5" s="345"/>
      <c r="G5" s="345"/>
      <c r="H5" s="345"/>
      <c r="I5" s="345"/>
      <c r="J5" s="345"/>
      <c r="K5" s="345"/>
      <c r="L5" s="345"/>
      <c r="M5" s="345"/>
      <c r="N5" s="345"/>
    </row>
    <row r="6" spans="2:14" ht="17.25" customHeight="1">
      <c r="B6" s="345"/>
      <c r="C6" s="345"/>
      <c r="D6" s="345"/>
      <c r="E6" s="345"/>
      <c r="F6" s="345"/>
      <c r="G6" s="345"/>
      <c r="H6" s="345"/>
      <c r="I6" s="345"/>
      <c r="J6" s="345"/>
      <c r="K6" s="345"/>
      <c r="L6" s="345"/>
      <c r="M6" s="345"/>
      <c r="N6" s="345"/>
    </row>
    <row r="7" spans="2:14" ht="32.25" customHeight="1">
      <c r="B7" s="345"/>
      <c r="C7" s="345"/>
      <c r="D7" s="345"/>
      <c r="E7" s="345"/>
      <c r="F7" s="345"/>
      <c r="G7" s="345"/>
      <c r="H7" s="345"/>
      <c r="I7" s="948" t="s">
        <v>495</v>
      </c>
      <c r="J7" s="1432" t="str">
        <f>IF('①1.概要'!C11="","",'①1.概要'!C11)</f>
        <v/>
      </c>
      <c r="K7" s="1432"/>
      <c r="L7" s="1432"/>
      <c r="M7" s="1432"/>
      <c r="N7" s="1432"/>
    </row>
    <row r="8" spans="2:14" ht="22.5" customHeight="1">
      <c r="B8" s="345"/>
      <c r="C8" s="345"/>
      <c r="D8" s="345"/>
      <c r="E8" s="345"/>
      <c r="F8" s="345"/>
      <c r="G8" s="345"/>
      <c r="I8" s="948" t="s">
        <v>496</v>
      </c>
      <c r="J8" s="1432" t="str">
        <f>IF(様式①申請!J8="","",様式①申請!J8)</f>
        <v/>
      </c>
      <c r="K8" s="1432"/>
      <c r="L8" s="1432"/>
      <c r="M8" s="1432"/>
      <c r="N8" s="1432"/>
    </row>
    <row r="9" spans="2:14" ht="28.5" customHeight="1">
      <c r="B9" s="345"/>
      <c r="C9" s="345"/>
      <c r="D9" s="345"/>
      <c r="E9" s="345"/>
      <c r="F9" s="345"/>
      <c r="G9" s="345"/>
      <c r="I9" s="948" t="s">
        <v>497</v>
      </c>
      <c r="J9" s="1433" t="str">
        <f>IF(様式①申請!J9="","",様式①申請!J9)</f>
        <v/>
      </c>
      <c r="K9" s="1433"/>
      <c r="L9" s="1433"/>
      <c r="M9" s="1433"/>
      <c r="N9" s="1433"/>
    </row>
    <row r="10" spans="2:14" ht="13.5" customHeight="1">
      <c r="C10" s="345"/>
      <c r="D10" s="345"/>
      <c r="E10" s="345"/>
      <c r="F10" s="345"/>
      <c r="G10" s="345"/>
      <c r="H10" s="345"/>
      <c r="I10" s="345"/>
      <c r="J10" s="345"/>
      <c r="L10" s="345"/>
      <c r="M10" s="345"/>
      <c r="N10" s="345"/>
    </row>
    <row r="11" spans="2:14" s="950" customFormat="1" ht="22.5" customHeight="1">
      <c r="B11" s="949"/>
      <c r="C11" s="545" t="s">
        <v>642</v>
      </c>
      <c r="D11" s="949"/>
      <c r="F11" s="949"/>
      <c r="G11" s="949"/>
      <c r="H11" s="949"/>
      <c r="I11" s="949"/>
      <c r="J11" s="949"/>
      <c r="N11" s="949"/>
    </row>
    <row r="12" spans="2:14" s="950" customFormat="1" ht="22.5" customHeight="1">
      <c r="B12" s="949"/>
      <c r="C12" s="496" t="s">
        <v>498</v>
      </c>
      <c r="D12" s="951"/>
      <c r="E12" s="949"/>
      <c r="F12" s="949"/>
      <c r="I12" s="949"/>
      <c r="J12" s="949"/>
      <c r="L12" s="949"/>
      <c r="M12" s="949"/>
      <c r="N12" s="949"/>
    </row>
    <row r="13" spans="2:14" s="950" customFormat="1" ht="14.25" customHeight="1">
      <c r="B13" s="949"/>
      <c r="C13" s="949"/>
      <c r="D13" s="949"/>
      <c r="E13" s="949"/>
      <c r="F13" s="949"/>
      <c r="G13" s="949"/>
      <c r="H13" s="949"/>
      <c r="I13" s="949"/>
      <c r="J13" s="949"/>
      <c r="L13" s="949"/>
      <c r="M13" s="949"/>
      <c r="N13" s="949"/>
    </row>
    <row r="14" spans="2:14" s="950" customFormat="1" ht="22.5" customHeight="1">
      <c r="B14" s="949"/>
      <c r="C14" s="1887" t="s">
        <v>499</v>
      </c>
      <c r="D14" s="1887"/>
      <c r="E14" s="1887"/>
      <c r="F14" s="1887"/>
      <c r="G14" s="1887"/>
      <c r="H14" s="1887"/>
      <c r="I14" s="1887"/>
      <c r="J14" s="1887"/>
      <c r="K14" s="1887"/>
      <c r="L14" s="1887"/>
      <c r="M14" s="1887"/>
      <c r="N14" s="949"/>
    </row>
    <row r="15" spans="2:14" s="950" customFormat="1" ht="9.75" customHeight="1">
      <c r="B15" s="949"/>
      <c r="C15" s="949"/>
      <c r="D15" s="949"/>
      <c r="E15" s="949"/>
      <c r="F15" s="949"/>
      <c r="G15" s="949"/>
      <c r="H15" s="949"/>
      <c r="I15" s="949"/>
      <c r="J15" s="949"/>
      <c r="L15" s="949"/>
      <c r="M15" s="949"/>
      <c r="N15" s="949"/>
    </row>
    <row r="16" spans="2:14" s="950" customFormat="1" ht="22.5" customHeight="1">
      <c r="B16" s="949"/>
      <c r="C16" s="952" t="s">
        <v>500</v>
      </c>
      <c r="D16" s="950" t="s">
        <v>501</v>
      </c>
      <c r="E16" s="949"/>
      <c r="F16" s="949"/>
      <c r="G16" s="949"/>
      <c r="H16" s="949"/>
      <c r="I16" s="949"/>
      <c r="J16" s="953" t="s">
        <v>502</v>
      </c>
      <c r="K16" s="954"/>
      <c r="L16" s="949" t="s">
        <v>503</v>
      </c>
      <c r="M16" s="949"/>
      <c r="N16" s="949"/>
    </row>
    <row r="17" spans="2:14" s="950" customFormat="1" ht="22.5" customHeight="1">
      <c r="B17" s="949"/>
      <c r="C17" s="953"/>
      <c r="D17" s="949" t="s">
        <v>639</v>
      </c>
      <c r="E17" s="949"/>
      <c r="F17" s="949"/>
      <c r="G17" s="949"/>
      <c r="H17" s="949"/>
      <c r="I17" s="949"/>
      <c r="J17" s="953"/>
      <c r="K17" s="954"/>
      <c r="L17" s="949"/>
      <c r="M17" s="949"/>
      <c r="N17" s="949"/>
    </row>
    <row r="18" spans="2:14" s="950" customFormat="1" ht="22.5" customHeight="1">
      <c r="B18" s="949"/>
      <c r="C18" s="952" t="s">
        <v>504</v>
      </c>
      <c r="D18" s="949" t="s">
        <v>505</v>
      </c>
      <c r="E18" s="949"/>
      <c r="F18" s="949"/>
      <c r="G18" s="949"/>
      <c r="H18" s="949"/>
      <c r="I18" s="949"/>
      <c r="J18" s="953" t="s">
        <v>502</v>
      </c>
      <c r="K18" s="954"/>
      <c r="L18" s="949" t="s">
        <v>503</v>
      </c>
      <c r="M18" s="949"/>
      <c r="N18" s="949"/>
    </row>
    <row r="19" spans="2:14" s="950" customFormat="1" ht="22.5" customHeight="1">
      <c r="B19" s="949"/>
      <c r="C19" s="952" t="s">
        <v>506</v>
      </c>
      <c r="D19" s="949" t="s">
        <v>507</v>
      </c>
      <c r="E19" s="949"/>
      <c r="F19" s="949"/>
      <c r="G19" s="949"/>
      <c r="H19" s="949"/>
      <c r="I19" s="949"/>
      <c r="J19" s="953" t="s">
        <v>502</v>
      </c>
      <c r="K19" s="954"/>
      <c r="L19" s="949" t="s">
        <v>503</v>
      </c>
      <c r="M19" s="949"/>
      <c r="N19" s="949"/>
    </row>
    <row r="20" spans="2:14" s="950" customFormat="1" ht="22.5" customHeight="1">
      <c r="B20" s="949"/>
      <c r="C20" s="952" t="s">
        <v>52</v>
      </c>
      <c r="D20" s="949" t="s">
        <v>508</v>
      </c>
      <c r="E20" s="949"/>
      <c r="F20" s="949"/>
      <c r="G20" s="949"/>
      <c r="H20" s="949"/>
      <c r="I20" s="949"/>
      <c r="J20" s="953" t="s">
        <v>502</v>
      </c>
      <c r="K20" s="954"/>
      <c r="L20" s="949" t="s">
        <v>503</v>
      </c>
      <c r="M20" s="949"/>
      <c r="N20" s="949"/>
    </row>
    <row r="21" spans="2:14" s="950" customFormat="1" ht="22.5" customHeight="1">
      <c r="B21" s="949"/>
      <c r="C21" s="949"/>
      <c r="D21" s="949" t="s">
        <v>509</v>
      </c>
      <c r="E21" s="949"/>
      <c r="F21" s="949"/>
      <c r="G21" s="949"/>
      <c r="H21" s="949"/>
      <c r="I21" s="949"/>
      <c r="J21" s="949"/>
      <c r="K21" s="949"/>
      <c r="L21" s="949"/>
      <c r="M21" s="949"/>
      <c r="N21" s="949"/>
    </row>
    <row r="22" spans="2:14" s="950" customFormat="1" ht="22.5" customHeight="1">
      <c r="B22" s="949"/>
      <c r="D22" s="949" t="s">
        <v>510</v>
      </c>
      <c r="E22" s="949"/>
      <c r="F22" s="949"/>
      <c r="G22" s="949"/>
      <c r="H22" s="949"/>
      <c r="I22" s="949"/>
      <c r="J22" s="949"/>
      <c r="K22" s="949"/>
      <c r="L22" s="949"/>
      <c r="M22" s="949"/>
      <c r="N22" s="949"/>
    </row>
    <row r="23" spans="2:14" s="950" customFormat="1" ht="22.5" customHeight="1">
      <c r="B23" s="949"/>
      <c r="D23" s="949" t="s">
        <v>511</v>
      </c>
      <c r="E23" s="949"/>
      <c r="F23" s="949"/>
      <c r="G23" s="949"/>
      <c r="H23" s="949"/>
      <c r="I23" s="949"/>
      <c r="J23" s="949"/>
      <c r="K23" s="949"/>
      <c r="L23" s="949"/>
      <c r="M23" s="949"/>
      <c r="N23" s="949"/>
    </row>
    <row r="24" spans="2:14" s="950" customFormat="1" ht="22.5" customHeight="1">
      <c r="B24" s="949"/>
      <c r="C24" s="949"/>
      <c r="D24" s="949" t="s">
        <v>512</v>
      </c>
      <c r="E24" s="949"/>
      <c r="F24" s="949"/>
      <c r="G24" s="949"/>
      <c r="H24" s="949"/>
      <c r="I24" s="949"/>
      <c r="J24" s="949"/>
      <c r="K24" s="949"/>
      <c r="M24" s="949"/>
      <c r="N24" s="949"/>
    </row>
    <row r="25" spans="2:14" s="950" customFormat="1" ht="22.5" customHeight="1">
      <c r="B25" s="949"/>
      <c r="C25" s="949"/>
      <c r="D25" s="949" t="s">
        <v>513</v>
      </c>
      <c r="E25" s="949"/>
      <c r="F25" s="949"/>
      <c r="G25" s="949"/>
      <c r="H25" s="949"/>
      <c r="I25" s="949"/>
      <c r="J25" s="949"/>
      <c r="K25" s="949"/>
      <c r="L25" s="949"/>
      <c r="M25" s="949"/>
      <c r="N25" s="949"/>
    </row>
    <row r="26" spans="2:14" s="950" customFormat="1" ht="22.5" customHeight="1">
      <c r="B26" s="949"/>
      <c r="C26" s="949"/>
      <c r="D26" s="949" t="s">
        <v>514</v>
      </c>
      <c r="E26" s="949"/>
      <c r="F26" s="949"/>
      <c r="G26" s="949"/>
      <c r="H26" s="949"/>
      <c r="I26" s="949"/>
      <c r="J26" s="949"/>
      <c r="K26" s="949"/>
      <c r="L26" s="949"/>
      <c r="M26" s="949"/>
      <c r="N26" s="949"/>
    </row>
    <row r="27" spans="2:14" s="950" customFormat="1" ht="22.5" customHeight="1">
      <c r="B27" s="949"/>
      <c r="C27" s="952" t="s">
        <v>515</v>
      </c>
      <c r="D27" s="949" t="s">
        <v>516</v>
      </c>
      <c r="E27" s="949"/>
      <c r="F27" s="949"/>
      <c r="G27" s="949"/>
      <c r="H27" s="949"/>
      <c r="I27" s="949"/>
      <c r="J27" s="949"/>
      <c r="K27" s="949"/>
      <c r="L27" s="949"/>
      <c r="M27" s="949"/>
      <c r="N27" s="949"/>
    </row>
    <row r="28" spans="2:14" s="950" customFormat="1" ht="22.5" customHeight="1">
      <c r="B28" s="949"/>
      <c r="C28" s="952"/>
      <c r="D28" s="1881"/>
      <c r="E28" s="1882"/>
      <c r="F28" s="1882"/>
      <c r="G28" s="1882"/>
      <c r="H28" s="1882"/>
      <c r="I28" s="1882"/>
      <c r="J28" s="1882"/>
      <c r="K28" s="1882"/>
      <c r="L28" s="1882"/>
      <c r="M28" s="1883"/>
      <c r="N28" s="949"/>
    </row>
    <row r="29" spans="2:14" s="950" customFormat="1" ht="22.5" customHeight="1">
      <c r="B29" s="949"/>
      <c r="C29" s="952"/>
      <c r="D29" s="1884"/>
      <c r="E29" s="1885"/>
      <c r="F29" s="1885"/>
      <c r="G29" s="1885"/>
      <c r="H29" s="1885"/>
      <c r="I29" s="1885"/>
      <c r="J29" s="1885"/>
      <c r="K29" s="1885"/>
      <c r="L29" s="1885"/>
      <c r="M29" s="1886"/>
      <c r="N29" s="949"/>
    </row>
    <row r="30" spans="2:14" s="950" customFormat="1" ht="22.5" customHeight="1">
      <c r="B30" s="949"/>
      <c r="C30" s="952"/>
      <c r="D30" s="949" t="s">
        <v>517</v>
      </c>
      <c r="E30" s="949"/>
      <c r="F30" s="949"/>
      <c r="G30" s="949"/>
      <c r="H30" s="949"/>
      <c r="I30" s="949"/>
      <c r="J30" s="949"/>
      <c r="K30" s="949"/>
      <c r="L30" s="949"/>
      <c r="M30" s="949"/>
      <c r="N30" s="949"/>
    </row>
    <row r="31" spans="2:14" s="950" customFormat="1" ht="22.5" customHeight="1">
      <c r="C31" s="952" t="s">
        <v>518</v>
      </c>
      <c r="D31" s="949" t="s">
        <v>519</v>
      </c>
      <c r="E31" s="949"/>
      <c r="F31" s="949"/>
      <c r="G31" s="949"/>
      <c r="H31" s="949"/>
      <c r="I31" s="949"/>
      <c r="J31" s="949"/>
      <c r="K31" s="949"/>
      <c r="L31" s="949"/>
      <c r="M31" s="949"/>
      <c r="N31" s="949"/>
    </row>
    <row r="32" spans="2:14" s="950" customFormat="1" ht="22.5" customHeight="1">
      <c r="C32" s="952"/>
      <c r="D32" s="1881"/>
      <c r="E32" s="1882"/>
      <c r="F32" s="1882"/>
      <c r="G32" s="1882"/>
      <c r="H32" s="1882"/>
      <c r="I32" s="1882"/>
      <c r="J32" s="1882"/>
      <c r="K32" s="1882"/>
      <c r="L32" s="1882"/>
      <c r="M32" s="1883"/>
      <c r="N32" s="949"/>
    </row>
    <row r="33" spans="2:14" s="950" customFormat="1" ht="22.5" customHeight="1">
      <c r="C33" s="952"/>
      <c r="D33" s="1884"/>
      <c r="E33" s="1885"/>
      <c r="F33" s="1885"/>
      <c r="G33" s="1885"/>
      <c r="H33" s="1885"/>
      <c r="I33" s="1885"/>
      <c r="J33" s="1885"/>
      <c r="K33" s="1885"/>
      <c r="L33" s="1885"/>
      <c r="M33" s="1886"/>
      <c r="N33" s="949"/>
    </row>
    <row r="34" spans="2:14" s="950" customFormat="1" ht="22.5" customHeight="1">
      <c r="B34" s="949"/>
      <c r="C34" s="952"/>
      <c r="D34" s="949" t="s">
        <v>509</v>
      </c>
      <c r="E34" s="949"/>
      <c r="F34" s="949"/>
      <c r="G34" s="949"/>
      <c r="H34" s="949"/>
      <c r="I34" s="949"/>
      <c r="J34" s="949"/>
      <c r="K34" s="949"/>
      <c r="L34" s="949"/>
      <c r="M34" s="949"/>
      <c r="N34" s="949"/>
    </row>
    <row r="35" spans="2:14" s="950" customFormat="1" ht="22.5" customHeight="1">
      <c r="B35" s="949"/>
      <c r="C35" s="952"/>
      <c r="D35" s="949" t="s">
        <v>510</v>
      </c>
      <c r="E35" s="949"/>
      <c r="F35" s="949"/>
      <c r="G35" s="949"/>
      <c r="H35" s="949"/>
      <c r="I35" s="949"/>
      <c r="J35" s="949"/>
      <c r="K35" s="949"/>
      <c r="L35" s="949"/>
      <c r="M35" s="949"/>
      <c r="N35" s="949"/>
    </row>
    <row r="36" spans="2:14" s="950" customFormat="1" ht="22.5" customHeight="1">
      <c r="B36" s="955"/>
      <c r="C36" s="952"/>
      <c r="D36" s="949" t="s">
        <v>520</v>
      </c>
      <c r="E36" s="955"/>
      <c r="F36" s="955"/>
      <c r="G36" s="955"/>
      <c r="H36" s="955"/>
      <c r="I36" s="955"/>
      <c r="J36" s="955"/>
      <c r="K36" s="955"/>
      <c r="L36" s="955"/>
      <c r="M36" s="955"/>
      <c r="N36" s="949"/>
    </row>
    <row r="37" spans="2:14" s="950" customFormat="1" ht="22.5" customHeight="1">
      <c r="B37" s="955"/>
      <c r="C37" s="955"/>
      <c r="D37" s="956" t="s">
        <v>521</v>
      </c>
      <c r="E37" s="955"/>
      <c r="F37" s="955"/>
      <c r="G37" s="955"/>
      <c r="H37" s="955"/>
      <c r="I37" s="955"/>
      <c r="J37" s="955"/>
      <c r="K37" s="955"/>
      <c r="L37" s="955"/>
      <c r="M37" s="955"/>
      <c r="N37" s="949"/>
    </row>
    <row r="38" spans="2:14" s="950" customFormat="1" ht="22.5" customHeight="1">
      <c r="B38" s="955"/>
      <c r="C38" s="955"/>
      <c r="D38" s="949" t="s">
        <v>522</v>
      </c>
      <c r="E38" s="955"/>
      <c r="F38" s="955"/>
      <c r="G38" s="955"/>
      <c r="H38" s="955"/>
      <c r="I38" s="955"/>
      <c r="J38" s="955"/>
      <c r="K38" s="955"/>
      <c r="L38" s="955"/>
      <c r="M38" s="955"/>
      <c r="N38" s="949"/>
    </row>
    <row r="39" spans="2:14" s="950" customFormat="1" ht="22.5" customHeight="1">
      <c r="B39" s="955"/>
      <c r="C39" s="955"/>
      <c r="D39" s="957" t="s">
        <v>477</v>
      </c>
      <c r="E39" s="955"/>
      <c r="F39" s="955"/>
      <c r="G39" s="955"/>
      <c r="H39" s="955"/>
      <c r="I39" s="955"/>
      <c r="J39" s="955"/>
      <c r="K39" s="955"/>
      <c r="L39" s="955"/>
      <c r="M39" s="955"/>
      <c r="N39" s="949"/>
    </row>
    <row r="40" spans="2:14" s="950" customFormat="1" ht="22.5" customHeight="1">
      <c r="B40" s="955"/>
      <c r="C40" s="955"/>
      <c r="D40" s="958" t="s">
        <v>523</v>
      </c>
      <c r="E40" s="955"/>
      <c r="F40" s="955"/>
      <c r="G40" s="955"/>
      <c r="H40" s="955"/>
      <c r="I40" s="955"/>
      <c r="J40" s="955"/>
      <c r="K40" s="955"/>
      <c r="L40" s="955"/>
      <c r="M40" s="955"/>
      <c r="N40" s="949"/>
    </row>
    <row r="41" spans="2:14" s="950" customFormat="1" ht="22.5" customHeight="1">
      <c r="B41" s="955"/>
      <c r="C41" s="955"/>
      <c r="D41" s="957" t="s">
        <v>524</v>
      </c>
      <c r="E41" s="955"/>
      <c r="F41" s="955"/>
      <c r="G41" s="955"/>
      <c r="H41" s="955"/>
      <c r="I41" s="955"/>
      <c r="J41" s="955"/>
      <c r="K41" s="955"/>
      <c r="L41" s="955"/>
      <c r="M41" s="955"/>
      <c r="N41" s="949"/>
    </row>
    <row r="42" spans="2:14" s="950" customFormat="1" ht="22.5" customHeight="1">
      <c r="B42" s="955"/>
      <c r="C42" s="955"/>
      <c r="D42" s="949" t="s">
        <v>525</v>
      </c>
      <c r="E42" s="955"/>
      <c r="F42" s="955"/>
      <c r="G42" s="955"/>
      <c r="H42" s="955"/>
      <c r="I42" s="955"/>
      <c r="J42" s="955"/>
      <c r="K42" s="955"/>
      <c r="L42" s="955"/>
      <c r="M42" s="955"/>
      <c r="N42" s="949"/>
    </row>
    <row r="43" spans="2:14" s="950" customFormat="1" ht="22.5" customHeight="1">
      <c r="B43" s="955"/>
      <c r="C43" s="955"/>
      <c r="D43" s="949"/>
      <c r="E43" s="955"/>
      <c r="F43" s="955"/>
      <c r="G43" s="955"/>
      <c r="H43" s="955"/>
      <c r="I43" s="955"/>
      <c r="J43" s="955"/>
      <c r="K43" s="955"/>
      <c r="L43" s="955"/>
      <c r="M43" s="955"/>
      <c r="N43" s="949"/>
    </row>
    <row r="44" spans="2:14" s="950" customFormat="1" ht="22.5" customHeight="1">
      <c r="B44" s="955"/>
      <c r="C44" s="955"/>
      <c r="D44" s="955"/>
      <c r="E44" s="955"/>
      <c r="F44" s="955"/>
      <c r="G44" s="955"/>
      <c r="H44" s="955"/>
      <c r="I44" s="955"/>
      <c r="J44" s="949"/>
      <c r="N44" s="949"/>
    </row>
    <row r="45" spans="2:14" s="950" customFormat="1" ht="22.5" customHeight="1">
      <c r="B45" s="955"/>
      <c r="C45" s="955"/>
      <c r="D45" s="955"/>
      <c r="E45" s="955"/>
      <c r="F45" s="955"/>
      <c r="G45" s="955"/>
      <c r="H45" s="955"/>
      <c r="I45" s="955"/>
      <c r="J45" s="949"/>
      <c r="M45" s="949" t="s">
        <v>526</v>
      </c>
    </row>
    <row r="46" spans="2:14" ht="22.5" customHeight="1">
      <c r="B46" s="353"/>
      <c r="C46" s="353"/>
      <c r="D46" s="353"/>
      <c r="E46" s="353"/>
      <c r="F46" s="353"/>
      <c r="G46" s="353"/>
      <c r="H46" s="353"/>
      <c r="I46" s="353"/>
      <c r="J46" s="345"/>
    </row>
    <row r="47" spans="2:14" ht="22.5" customHeight="1"/>
    <row r="48" spans="2:14" ht="22.5" customHeight="1"/>
    <row r="49" ht="22.5" customHeight="1"/>
    <row r="50" ht="22.5" customHeight="1"/>
    <row r="51" ht="22.5" customHeight="1"/>
    <row r="52" ht="22.5" customHeight="1"/>
    <row r="53" ht="22.5" customHeight="1"/>
    <row r="54" ht="22.5" customHeight="1"/>
  </sheetData>
  <sheetProtection algorithmName="SHA-512" hashValue="u4p/Ma9kYzD/tWLU9m3juxl/SFI4EAADrykKvf0MqFcPA4XDnepP2A53Wv05bh92GChBuHJBaZWIXd6XwjJQnw==" saltValue="5rS5Pk+F9ivj5RSbFSUyTg==" spinCount="100000" sheet="1" scenarios="1" formatCells="0" formatColumns="0" formatRows="0"/>
  <mergeCells count="7">
    <mergeCell ref="D28:M29"/>
    <mergeCell ref="D32:M33"/>
    <mergeCell ref="L4:M4"/>
    <mergeCell ref="C14:M14"/>
    <mergeCell ref="J7:N7"/>
    <mergeCell ref="J8:N8"/>
    <mergeCell ref="J9:N9"/>
  </mergeCells>
  <phoneticPr fontId="1"/>
  <conditionalFormatting sqref="L4:M4">
    <cfRule type="containsText" dxfId="1" priority="1" operator="containsText" text="日付を入力してください">
      <formula>NOT(ISERROR(SEARCH("日付を入力してください",L4)))</formula>
    </cfRule>
  </conditionalFormatting>
  <dataValidations count="1">
    <dataValidation allowBlank="1" showInputMessage="1" showErrorMessage="1" promptTitle="西暦で入力してください。" prompt="例：2021/1/1" sqref="L4:M4"/>
  </dataValidations>
  <pageMargins left="0.59055118110236227" right="0.27559055118110237" top="0.74803149606299213" bottom="0.23622047244094491" header="0.31496062992125984" footer="0.15748031496062992"/>
  <pageSetup paperSize="9" scale="92" orientation="landscape" horizontalDpi="300" verticalDpi="300" r:id="rId1"/>
  <headerFooter>
    <oddHeader>&amp;L様式第１０号</oddHeader>
  </headerFooter>
  <rowBreaks count="1" manualBreakCount="1">
    <brk id="26"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88"/>
  <sheetViews>
    <sheetView view="pageBreakPreview" zoomScaleNormal="100" zoomScaleSheetLayoutView="100" workbookViewId="0"/>
  </sheetViews>
  <sheetFormatPr defaultColWidth="9" defaultRowHeight="14.25"/>
  <cols>
    <col min="1" max="1" width="1.625" style="139" customWidth="1"/>
    <col min="2" max="2" width="6.875" style="139" customWidth="1"/>
    <col min="3" max="3" width="36.875" style="139" customWidth="1"/>
    <col min="4" max="4" width="14.125" style="139" customWidth="1"/>
    <col min="5" max="5" width="4.625" style="139" customWidth="1"/>
    <col min="6" max="6" width="10.125" style="139" customWidth="1"/>
    <col min="7" max="7" width="4.625" style="139" customWidth="1"/>
    <col min="8" max="8" width="11.875" style="139" customWidth="1"/>
    <col min="9" max="13" width="10.125" style="139" customWidth="1"/>
    <col min="14" max="14" width="1.625" style="139" customWidth="1"/>
    <col min="15" max="15" width="9" style="139"/>
    <col min="16" max="17" width="10.625" style="139" hidden="1" customWidth="1"/>
    <col min="18" max="16384" width="9" style="139"/>
  </cols>
  <sheetData>
    <row r="1" spans="2:17" ht="8.25" customHeight="1"/>
    <row r="2" spans="2:17" s="171" customFormat="1" ht="16.5" customHeight="1" thickBot="1">
      <c r="B2" s="170" t="s">
        <v>100</v>
      </c>
      <c r="P2" s="139"/>
      <c r="Q2" s="139"/>
    </row>
    <row r="3" spans="2:17" ht="19.5" customHeight="1">
      <c r="B3" s="1261" t="s">
        <v>101</v>
      </c>
      <c r="C3" s="1263" t="s">
        <v>102</v>
      </c>
      <c r="D3" s="1250" t="s">
        <v>94</v>
      </c>
      <c r="E3" s="1257" t="s">
        <v>628</v>
      </c>
      <c r="F3" s="1252" t="s">
        <v>95</v>
      </c>
      <c r="G3" s="1257" t="s">
        <v>628</v>
      </c>
      <c r="H3" s="1255" t="s">
        <v>96</v>
      </c>
      <c r="I3" s="1244" t="s">
        <v>97</v>
      </c>
      <c r="J3" s="1244"/>
      <c r="K3" s="1244"/>
      <c r="L3" s="1244"/>
      <c r="M3" s="1245"/>
      <c r="P3" s="141" t="s">
        <v>98</v>
      </c>
      <c r="Q3" s="141" t="s">
        <v>99</v>
      </c>
    </row>
    <row r="4" spans="2:17" ht="27.75" customHeight="1" thickBot="1">
      <c r="B4" s="1262"/>
      <c r="C4" s="1264"/>
      <c r="D4" s="1251"/>
      <c r="E4" s="1258"/>
      <c r="F4" s="1253"/>
      <c r="G4" s="1258"/>
      <c r="H4" s="1256"/>
      <c r="I4" s="1246"/>
      <c r="J4" s="1246"/>
      <c r="K4" s="1246"/>
      <c r="L4" s="1246"/>
      <c r="M4" s="1247"/>
      <c r="P4" s="163" t="str">
        <f>IF(SUM(P5:P84)=0,"",SUM(P5:P84))</f>
        <v/>
      </c>
      <c r="Q4" s="164" t="str">
        <f>IF(SUM(Q5:Q84)=0,"",SUM(Q5:Q84))</f>
        <v/>
      </c>
    </row>
    <row r="5" spans="2:17" ht="42" customHeight="1">
      <c r="B5" s="166" t="str">
        <f>IF(C5="","","販促①")</f>
        <v/>
      </c>
      <c r="C5" s="172"/>
      <c r="D5" s="173"/>
      <c r="E5" s="143"/>
      <c r="F5" s="173"/>
      <c r="G5" s="143"/>
      <c r="H5" s="174"/>
      <c r="I5" s="1259"/>
      <c r="J5" s="1259"/>
      <c r="K5" s="1259"/>
      <c r="L5" s="1259"/>
      <c r="M5" s="1260"/>
      <c r="N5" s="175"/>
      <c r="O5" s="146" t="s">
        <v>466</v>
      </c>
      <c r="P5" s="165" t="str">
        <f>IF(B5="","",'①6.成果目標（販促）'!J8)</f>
        <v/>
      </c>
      <c r="Q5" s="165" t="str">
        <f>IF(B5="","",'①6.成果目標（販促）'!K8)</f>
        <v/>
      </c>
    </row>
    <row r="6" spans="2:17" ht="42" customHeight="1">
      <c r="B6" s="167" t="str">
        <f>IF(C6="","","販促②")</f>
        <v/>
      </c>
      <c r="C6" s="148"/>
      <c r="D6" s="149"/>
      <c r="E6" s="149"/>
      <c r="F6" s="149"/>
      <c r="G6" s="149"/>
      <c r="H6" s="176"/>
      <c r="I6" s="1241"/>
      <c r="J6" s="1241"/>
      <c r="K6" s="1241"/>
      <c r="L6" s="1241"/>
      <c r="M6" s="1242"/>
      <c r="O6" s="151" t="s">
        <v>467</v>
      </c>
      <c r="P6" s="165" t="str">
        <f>IF(B6="","",'①6.成果目標（販促）'!J10)</f>
        <v/>
      </c>
      <c r="Q6" s="165" t="str">
        <f>IF(B6="","",'①6.成果目標（販促）'!K10)</f>
        <v/>
      </c>
    </row>
    <row r="7" spans="2:17" ht="42" customHeight="1">
      <c r="B7" s="167" t="str">
        <f>IF(C7="","","販促③")</f>
        <v/>
      </c>
      <c r="C7" s="153"/>
      <c r="D7" s="149"/>
      <c r="E7" s="149"/>
      <c r="F7" s="149"/>
      <c r="G7" s="149"/>
      <c r="H7" s="176"/>
      <c r="I7" s="1243"/>
      <c r="J7" s="1241"/>
      <c r="K7" s="1241"/>
      <c r="L7" s="1241"/>
      <c r="M7" s="1242"/>
      <c r="O7" s="146" t="s">
        <v>474</v>
      </c>
      <c r="P7" s="165" t="str">
        <f>IF(B7="","",'①6.成果目標（販促）'!J12)</f>
        <v/>
      </c>
      <c r="Q7" s="165" t="str">
        <f>IF(B7="","",'①6.成果目標（販促）'!K12)</f>
        <v/>
      </c>
    </row>
    <row r="8" spans="2:17" ht="42" customHeight="1">
      <c r="B8" s="167" t="str">
        <f>IF(C8="","","販促④")</f>
        <v/>
      </c>
      <c r="C8" s="153"/>
      <c r="D8" s="149"/>
      <c r="E8" s="149"/>
      <c r="F8" s="149"/>
      <c r="G8" s="149"/>
      <c r="H8" s="176"/>
      <c r="I8" s="1241"/>
      <c r="J8" s="1241"/>
      <c r="K8" s="1241"/>
      <c r="L8" s="1241"/>
      <c r="M8" s="1242"/>
      <c r="O8" s="152" t="s">
        <v>471</v>
      </c>
      <c r="P8" s="165" t="str">
        <f>IF(B8="","",'①6.成果目標（販促）'!J14)</f>
        <v/>
      </c>
      <c r="Q8" s="165" t="str">
        <f>IF(B8="","",'①6.成果目標（販促）'!K14)</f>
        <v/>
      </c>
    </row>
    <row r="9" spans="2:17" ht="42" customHeight="1">
      <c r="B9" s="167" t="str">
        <f>IF(C9="","","販促⑤")</f>
        <v/>
      </c>
      <c r="C9" s="153"/>
      <c r="D9" s="149"/>
      <c r="E9" s="149"/>
      <c r="F9" s="149"/>
      <c r="G9" s="149"/>
      <c r="H9" s="176"/>
      <c r="I9" s="1241"/>
      <c r="J9" s="1241"/>
      <c r="K9" s="1241"/>
      <c r="L9" s="1241"/>
      <c r="M9" s="1242"/>
      <c r="P9" s="165" t="str">
        <f>IF(B9="","",'①6.成果目標（販促）'!J16)</f>
        <v/>
      </c>
      <c r="Q9" s="165" t="str">
        <f>IF(B9="","",'①6.成果目標（販促）'!K16)</f>
        <v/>
      </c>
    </row>
    <row r="10" spans="2:17" ht="42" customHeight="1">
      <c r="B10" s="167" t="str">
        <f>IF(C10="","","販促⑥")</f>
        <v/>
      </c>
      <c r="C10" s="153"/>
      <c r="D10" s="149"/>
      <c r="E10" s="149"/>
      <c r="F10" s="149"/>
      <c r="G10" s="149"/>
      <c r="H10" s="154"/>
      <c r="I10" s="1238"/>
      <c r="J10" s="1239"/>
      <c r="K10" s="1239"/>
      <c r="L10" s="1239"/>
      <c r="M10" s="1240"/>
      <c r="P10" s="165" t="str">
        <f>IF(B10="","",'①6.成果目標（販促）'!J18)</f>
        <v/>
      </c>
      <c r="Q10" s="165" t="str">
        <f>IF(B10="","",'①6.成果目標（販促）'!K18)</f>
        <v/>
      </c>
    </row>
    <row r="11" spans="2:17" ht="42" customHeight="1">
      <c r="B11" s="167" t="str">
        <f>IF(C11="","","販促⑦")</f>
        <v/>
      </c>
      <c r="C11" s="153"/>
      <c r="D11" s="149"/>
      <c r="E11" s="149"/>
      <c r="F11" s="149"/>
      <c r="G11" s="149"/>
      <c r="H11" s="154"/>
      <c r="I11" s="1238"/>
      <c r="J11" s="1239"/>
      <c r="K11" s="1239"/>
      <c r="L11" s="1239"/>
      <c r="M11" s="1240"/>
      <c r="P11" s="165" t="str">
        <f>IF(B11="","",'①6.成果目標（販促）'!J20)</f>
        <v/>
      </c>
      <c r="Q11" s="165" t="str">
        <f>IF(B11="","",'①6.成果目標（販促）'!K20)</f>
        <v/>
      </c>
    </row>
    <row r="12" spans="2:17" ht="42" customHeight="1">
      <c r="B12" s="167" t="str">
        <f>IF(C12="","","販促⑧")</f>
        <v/>
      </c>
      <c r="C12" s="153"/>
      <c r="D12" s="149"/>
      <c r="E12" s="149"/>
      <c r="F12" s="149"/>
      <c r="G12" s="149"/>
      <c r="H12" s="154"/>
      <c r="I12" s="1232"/>
      <c r="J12" s="1232"/>
      <c r="K12" s="1232"/>
      <c r="L12" s="1232"/>
      <c r="M12" s="1233"/>
      <c r="P12" s="165" t="str">
        <f>IF(B12="","",'①6.成果目標（販促）'!J22)</f>
        <v/>
      </c>
      <c r="Q12" s="165" t="str">
        <f>IF(B12="","",'①6.成果目標（販促）'!K22)</f>
        <v/>
      </c>
    </row>
    <row r="13" spans="2:17" ht="42" customHeight="1">
      <c r="B13" s="167" t="str">
        <f>IF(C13="","","販促⑨")</f>
        <v/>
      </c>
      <c r="C13" s="153"/>
      <c r="D13" s="149"/>
      <c r="E13" s="149"/>
      <c r="F13" s="149"/>
      <c r="G13" s="149"/>
      <c r="H13" s="154"/>
      <c r="I13" s="1232"/>
      <c r="J13" s="1232"/>
      <c r="K13" s="1232"/>
      <c r="L13" s="1232"/>
      <c r="M13" s="1233"/>
      <c r="P13" s="165" t="str">
        <f>IF(B13="","",'①6.成果目標（販促）'!J24)</f>
        <v/>
      </c>
      <c r="Q13" s="165" t="str">
        <f>IF(B13="","",'①6.成果目標（販促）'!K24)</f>
        <v/>
      </c>
    </row>
    <row r="14" spans="2:17" ht="42" customHeight="1" thickBot="1">
      <c r="B14" s="168" t="str">
        <f>IF(C14="","","販促⑩")</f>
        <v/>
      </c>
      <c r="C14" s="155"/>
      <c r="D14" s="156"/>
      <c r="E14" s="156"/>
      <c r="F14" s="156"/>
      <c r="G14" s="156"/>
      <c r="H14" s="157"/>
      <c r="I14" s="1234"/>
      <c r="J14" s="1234"/>
      <c r="K14" s="1234"/>
      <c r="L14" s="1234"/>
      <c r="M14" s="1235"/>
      <c r="O14" s="177"/>
      <c r="P14" s="165" t="str">
        <f>IF(B14="","",'①6.成果目標（販促）'!J26)</f>
        <v/>
      </c>
      <c r="Q14" s="165" t="str">
        <f>IF(B14="","",'①6.成果目標（販促）'!K26)</f>
        <v/>
      </c>
    </row>
    <row r="15" spans="2:17" ht="42" customHeight="1">
      <c r="B15" s="166" t="str">
        <f>IF(C15="","","販促⑪")</f>
        <v/>
      </c>
      <c r="C15" s="142"/>
      <c r="D15" s="143"/>
      <c r="E15" s="143"/>
      <c r="F15" s="143"/>
      <c r="G15" s="143"/>
      <c r="H15" s="159"/>
      <c r="I15" s="1236"/>
      <c r="J15" s="1236"/>
      <c r="K15" s="1236"/>
      <c r="L15" s="1236"/>
      <c r="M15" s="1237"/>
      <c r="P15" s="165" t="str">
        <f>IF(B15="","",'①6.成果目標（販促）'!J28)</f>
        <v/>
      </c>
      <c r="Q15" s="165" t="str">
        <f>IF(B15="","",'①6.成果目標（販促）'!K28)</f>
        <v/>
      </c>
    </row>
    <row r="16" spans="2:17" ht="42" customHeight="1">
      <c r="B16" s="169" t="str">
        <f>IF(C16="","","販促⑫")</f>
        <v/>
      </c>
      <c r="C16" s="153"/>
      <c r="D16" s="149"/>
      <c r="E16" s="149"/>
      <c r="F16" s="149"/>
      <c r="G16" s="149"/>
      <c r="H16" s="154"/>
      <c r="I16" s="1232"/>
      <c r="J16" s="1232"/>
      <c r="K16" s="1232"/>
      <c r="L16" s="1232"/>
      <c r="M16" s="1233"/>
      <c r="P16" s="165" t="str">
        <f>IF(B16="","",'①6.成果目標（販促）'!J30)</f>
        <v/>
      </c>
      <c r="Q16" s="165" t="str">
        <f>IF(B16="","",'①6.成果目標（販促）'!K30)</f>
        <v/>
      </c>
    </row>
    <row r="17" spans="1:17" ht="42" customHeight="1">
      <c r="B17" s="169" t="str">
        <f>IF(C17="","","販促⑬")</f>
        <v/>
      </c>
      <c r="C17" s="153"/>
      <c r="D17" s="149"/>
      <c r="E17" s="149"/>
      <c r="F17" s="149"/>
      <c r="G17" s="149"/>
      <c r="H17" s="154"/>
      <c r="I17" s="1232"/>
      <c r="J17" s="1232"/>
      <c r="K17" s="1232"/>
      <c r="L17" s="1232"/>
      <c r="M17" s="1233"/>
      <c r="P17" s="165" t="str">
        <f>IF(B17="","",'①6.成果目標（販促）'!J32)</f>
        <v/>
      </c>
      <c r="Q17" s="165" t="str">
        <f>IF(B17="","",'①6.成果目標（販促）'!K32)</f>
        <v/>
      </c>
    </row>
    <row r="18" spans="1:17" ht="42" customHeight="1">
      <c r="B18" s="169" t="str">
        <f>IF(C18="","","販促⑭")</f>
        <v/>
      </c>
      <c r="C18" s="153"/>
      <c r="D18" s="149"/>
      <c r="E18" s="149"/>
      <c r="F18" s="149"/>
      <c r="G18" s="149"/>
      <c r="H18" s="154"/>
      <c r="I18" s="1232"/>
      <c r="J18" s="1232"/>
      <c r="K18" s="1232"/>
      <c r="L18" s="1232"/>
      <c r="M18" s="1233"/>
      <c r="P18" s="165" t="str">
        <f>IF(B18="","",'①6.成果目標（販促）'!J34)</f>
        <v/>
      </c>
      <c r="Q18" s="165" t="str">
        <f>IF(B18="","",'①6.成果目標（販促）'!K34)</f>
        <v/>
      </c>
    </row>
    <row r="19" spans="1:17" ht="42" customHeight="1">
      <c r="B19" s="169" t="str">
        <f>IF(C19="","","販促⑮")</f>
        <v/>
      </c>
      <c r="C19" s="153"/>
      <c r="D19" s="149"/>
      <c r="E19" s="149"/>
      <c r="F19" s="149"/>
      <c r="G19" s="149"/>
      <c r="H19" s="154"/>
      <c r="I19" s="1232"/>
      <c r="J19" s="1232"/>
      <c r="K19" s="1232"/>
      <c r="L19" s="1232"/>
      <c r="M19" s="1233"/>
      <c r="P19" s="165" t="str">
        <f>IF(B19="","",'①6.成果目標（販促）'!J36)</f>
        <v/>
      </c>
      <c r="Q19" s="165" t="str">
        <f>IF(B19="","",'①6.成果目標（販促）'!K36)</f>
        <v/>
      </c>
    </row>
    <row r="20" spans="1:17" ht="42" customHeight="1">
      <c r="B20" s="169" t="str">
        <f>IF(C20="","","販促⑯")</f>
        <v/>
      </c>
      <c r="C20" s="153"/>
      <c r="D20" s="149"/>
      <c r="E20" s="149"/>
      <c r="F20" s="149"/>
      <c r="G20" s="149"/>
      <c r="H20" s="154"/>
      <c r="I20" s="1232"/>
      <c r="J20" s="1232"/>
      <c r="K20" s="1232"/>
      <c r="L20" s="1232"/>
      <c r="M20" s="1233"/>
      <c r="P20" s="165" t="str">
        <f>IF(B20="","",'①6.成果目標（販促）'!J38)</f>
        <v/>
      </c>
      <c r="Q20" s="165" t="str">
        <f>IF(B20="","",'①6.成果目標（販促）'!K38)</f>
        <v/>
      </c>
    </row>
    <row r="21" spans="1:17" ht="42" customHeight="1">
      <c r="B21" s="169" t="str">
        <f>IF(C21="","","販促⑰")</f>
        <v/>
      </c>
      <c r="C21" s="153"/>
      <c r="D21" s="149"/>
      <c r="E21" s="149"/>
      <c r="F21" s="149"/>
      <c r="G21" s="149"/>
      <c r="H21" s="154"/>
      <c r="I21" s="1232"/>
      <c r="J21" s="1232"/>
      <c r="K21" s="1232"/>
      <c r="L21" s="1232"/>
      <c r="M21" s="1233"/>
      <c r="P21" s="165" t="str">
        <f>IF(B21="","",'①6.成果目標（販促）'!J40)</f>
        <v/>
      </c>
      <c r="Q21" s="165" t="str">
        <f>IF(B21="","",'①6.成果目標（販促）'!K40)</f>
        <v/>
      </c>
    </row>
    <row r="22" spans="1:17" ht="42" customHeight="1">
      <c r="B22" s="169" t="str">
        <f>IF(C22="","","販促⑱")</f>
        <v/>
      </c>
      <c r="C22" s="153"/>
      <c r="D22" s="149"/>
      <c r="E22" s="149"/>
      <c r="F22" s="149"/>
      <c r="G22" s="149"/>
      <c r="H22" s="154"/>
      <c r="I22" s="1232"/>
      <c r="J22" s="1232"/>
      <c r="K22" s="1232"/>
      <c r="L22" s="1232"/>
      <c r="M22" s="1233"/>
      <c r="P22" s="165" t="str">
        <f>IF(B22="","",'①6.成果目標（販促）'!J42)</f>
        <v/>
      </c>
      <c r="Q22" s="165" t="str">
        <f>IF(B22="","",'①6.成果目標（販促）'!K42)</f>
        <v/>
      </c>
    </row>
    <row r="23" spans="1:17" ht="42" customHeight="1">
      <c r="B23" s="169" t="str">
        <f>IF(C23="","","販促⑲")</f>
        <v/>
      </c>
      <c r="C23" s="153"/>
      <c r="D23" s="149"/>
      <c r="E23" s="149"/>
      <c r="F23" s="149"/>
      <c r="G23" s="149"/>
      <c r="H23" s="154"/>
      <c r="I23" s="1232"/>
      <c r="J23" s="1232"/>
      <c r="K23" s="1232"/>
      <c r="L23" s="1232"/>
      <c r="M23" s="1233"/>
      <c r="P23" s="165" t="str">
        <f>IF(B23="","",'①6.成果目標（販促）'!J44)</f>
        <v/>
      </c>
      <c r="Q23" s="165" t="str">
        <f>IF(B23="","",'①6.成果目標（販促）'!K44)</f>
        <v/>
      </c>
    </row>
    <row r="24" spans="1:17" ht="42" customHeight="1" thickBot="1">
      <c r="A24" s="138"/>
      <c r="B24" s="168" t="str">
        <f>IF(C24="","","販促⑳")</f>
        <v/>
      </c>
      <c r="C24" s="155"/>
      <c r="D24" s="156"/>
      <c r="E24" s="156"/>
      <c r="F24" s="156"/>
      <c r="G24" s="156"/>
      <c r="H24" s="157"/>
      <c r="I24" s="1234"/>
      <c r="J24" s="1234"/>
      <c r="K24" s="1234"/>
      <c r="L24" s="1234"/>
      <c r="M24" s="1235"/>
      <c r="P24" s="165" t="str">
        <f>IF(B24="","",'①6.成果目標（販促）'!J46)</f>
        <v/>
      </c>
      <c r="Q24" s="165" t="str">
        <f>IF(B24="","",'①6.成果目標（販促）'!K46)</f>
        <v/>
      </c>
    </row>
    <row r="25" spans="1:17" ht="42" hidden="1" customHeight="1">
      <c r="B25" s="167" t="str">
        <f>IF(C25="","","販促㉑")</f>
        <v/>
      </c>
      <c r="C25" s="172"/>
      <c r="D25" s="173"/>
      <c r="E25" s="149"/>
      <c r="F25" s="173"/>
      <c r="G25" s="149"/>
      <c r="H25" s="174"/>
      <c r="I25" s="1259"/>
      <c r="J25" s="1259"/>
      <c r="K25" s="1259"/>
      <c r="L25" s="1259"/>
      <c r="M25" s="1260"/>
      <c r="N25" s="175"/>
      <c r="O25" s="146"/>
      <c r="P25" s="165" t="str">
        <f>IF(B25="","",'①6.成果目標（販促）'!J48)</f>
        <v/>
      </c>
      <c r="Q25" s="165" t="str">
        <f>IF(B25="","",'①6.成果目標（販促）'!K48)</f>
        <v/>
      </c>
    </row>
    <row r="26" spans="1:17" ht="42" hidden="1" customHeight="1">
      <c r="B26" s="167" t="str">
        <f>IF(C26="","","販促㉒")</f>
        <v/>
      </c>
      <c r="C26" s="148"/>
      <c r="D26" s="149"/>
      <c r="E26" s="149"/>
      <c r="F26" s="149"/>
      <c r="G26" s="149"/>
      <c r="H26" s="176"/>
      <c r="I26" s="1241"/>
      <c r="J26" s="1241"/>
      <c r="K26" s="1241"/>
      <c r="L26" s="1241"/>
      <c r="M26" s="1242"/>
      <c r="O26" s="151"/>
      <c r="P26" s="165" t="str">
        <f>IF(B26="","",'①6.成果目標（販促）'!J50)</f>
        <v/>
      </c>
      <c r="Q26" s="165" t="str">
        <f>IF(B26="","",'①6.成果目標（販促）'!K50)</f>
        <v/>
      </c>
    </row>
    <row r="27" spans="1:17" ht="42" hidden="1" customHeight="1">
      <c r="B27" s="167" t="str">
        <f>IF(C27="","","販促㉓")</f>
        <v/>
      </c>
      <c r="C27" s="153"/>
      <c r="D27" s="149"/>
      <c r="E27" s="149"/>
      <c r="F27" s="149"/>
      <c r="G27" s="149"/>
      <c r="H27" s="176"/>
      <c r="I27" s="1243"/>
      <c r="J27" s="1241"/>
      <c r="K27" s="1241"/>
      <c r="L27" s="1241"/>
      <c r="M27" s="1242"/>
      <c r="O27" s="146"/>
      <c r="P27" s="165" t="str">
        <f>IF(B27="","",'①6.成果目標（販促）'!J52)</f>
        <v/>
      </c>
      <c r="Q27" s="165" t="str">
        <f>IF(B27="","",'①6.成果目標（販促）'!K52)</f>
        <v/>
      </c>
    </row>
    <row r="28" spans="1:17" ht="42" hidden="1" customHeight="1">
      <c r="B28" s="167" t="str">
        <f>IF(C28="","","販促㉔")</f>
        <v/>
      </c>
      <c r="C28" s="153"/>
      <c r="D28" s="149"/>
      <c r="E28" s="149"/>
      <c r="F28" s="149"/>
      <c r="G28" s="149"/>
      <c r="H28" s="176"/>
      <c r="I28" s="1241"/>
      <c r="J28" s="1241"/>
      <c r="K28" s="1241"/>
      <c r="L28" s="1241"/>
      <c r="M28" s="1242"/>
      <c r="O28" s="152"/>
      <c r="P28" s="165" t="str">
        <f>IF(B28="","",'①6.成果目標（販促）'!J54)</f>
        <v/>
      </c>
      <c r="Q28" s="165" t="str">
        <f>IF(B28="","",'①6.成果目標（販促）'!K54)</f>
        <v/>
      </c>
    </row>
    <row r="29" spans="1:17" ht="42" hidden="1" customHeight="1">
      <c r="B29" s="167" t="str">
        <f>IF(C29="","","販促㉕")</f>
        <v/>
      </c>
      <c r="C29" s="153"/>
      <c r="D29" s="149"/>
      <c r="E29" s="149"/>
      <c r="F29" s="149"/>
      <c r="G29" s="149"/>
      <c r="H29" s="176"/>
      <c r="I29" s="1241"/>
      <c r="J29" s="1241"/>
      <c r="K29" s="1241"/>
      <c r="L29" s="1241"/>
      <c r="M29" s="1242"/>
      <c r="P29" s="165" t="str">
        <f>IF(B29="","",'①6.成果目標（販促）'!J56)</f>
        <v/>
      </c>
      <c r="Q29" s="165" t="str">
        <f>IF(B29="","",'①6.成果目標（販促）'!K56)</f>
        <v/>
      </c>
    </row>
    <row r="30" spans="1:17" ht="42" hidden="1" customHeight="1">
      <c r="B30" s="167" t="str">
        <f>IF(C30="","","販促㉖")</f>
        <v/>
      </c>
      <c r="C30" s="153"/>
      <c r="D30" s="149"/>
      <c r="E30" s="149"/>
      <c r="F30" s="149"/>
      <c r="G30" s="149"/>
      <c r="H30" s="154"/>
      <c r="I30" s="1238"/>
      <c r="J30" s="1239"/>
      <c r="K30" s="1239"/>
      <c r="L30" s="1239"/>
      <c r="M30" s="1240"/>
      <c r="P30" s="165" t="str">
        <f>IF(B30="","",'①6.成果目標（販促）'!J58)</f>
        <v/>
      </c>
      <c r="Q30" s="165" t="str">
        <f>IF(B30="","",'①6.成果目標（販促）'!K58)</f>
        <v/>
      </c>
    </row>
    <row r="31" spans="1:17" ht="42" hidden="1" customHeight="1">
      <c r="B31" s="167" t="str">
        <f>IF(C31="","","販促㉗")</f>
        <v/>
      </c>
      <c r="C31" s="153"/>
      <c r="D31" s="149"/>
      <c r="E31" s="149"/>
      <c r="F31" s="149"/>
      <c r="G31" s="149"/>
      <c r="H31" s="154"/>
      <c r="I31" s="1238"/>
      <c r="J31" s="1239"/>
      <c r="K31" s="1239"/>
      <c r="L31" s="1239"/>
      <c r="M31" s="1240"/>
      <c r="P31" s="165" t="str">
        <f>IF(B31="","",'①6.成果目標（販促）'!J60)</f>
        <v/>
      </c>
      <c r="Q31" s="165" t="str">
        <f>IF(B31="","",'①6.成果目標（販促）'!K60)</f>
        <v/>
      </c>
    </row>
    <row r="32" spans="1:17" ht="42" hidden="1" customHeight="1">
      <c r="B32" s="167" t="str">
        <f>IF(C32="","","販促㉘")</f>
        <v/>
      </c>
      <c r="C32" s="153"/>
      <c r="D32" s="149"/>
      <c r="E32" s="149"/>
      <c r="F32" s="149"/>
      <c r="G32" s="149"/>
      <c r="H32" s="154"/>
      <c r="I32" s="1232"/>
      <c r="J32" s="1232"/>
      <c r="K32" s="1232"/>
      <c r="L32" s="1232"/>
      <c r="M32" s="1233"/>
      <c r="P32" s="165" t="str">
        <f>IF(B32="","",'①6.成果目標（販促）'!J62)</f>
        <v/>
      </c>
      <c r="Q32" s="165" t="str">
        <f>IF(B32="","",'①6.成果目標（販促）'!K62)</f>
        <v/>
      </c>
    </row>
    <row r="33" spans="2:17" ht="42" hidden="1" customHeight="1">
      <c r="B33" s="167" t="str">
        <f>IF(C33="","","販促㉙")</f>
        <v/>
      </c>
      <c r="C33" s="153"/>
      <c r="D33" s="149"/>
      <c r="E33" s="149"/>
      <c r="F33" s="149"/>
      <c r="G33" s="149"/>
      <c r="H33" s="154"/>
      <c r="I33" s="1232"/>
      <c r="J33" s="1232"/>
      <c r="K33" s="1232"/>
      <c r="L33" s="1232"/>
      <c r="M33" s="1233"/>
      <c r="P33" s="165" t="str">
        <f>IF(B33="","",'①6.成果目標（販促）'!J64)</f>
        <v/>
      </c>
      <c r="Q33" s="165" t="str">
        <f>IF(B33="","",'①6.成果目標（販促）'!K64)</f>
        <v/>
      </c>
    </row>
    <row r="34" spans="2:17" ht="42" hidden="1" customHeight="1" thickBot="1">
      <c r="B34" s="168" t="str">
        <f>IF(C34="","","販促㉚")</f>
        <v/>
      </c>
      <c r="C34" s="155"/>
      <c r="D34" s="156"/>
      <c r="E34" s="156"/>
      <c r="F34" s="156"/>
      <c r="G34" s="156"/>
      <c r="H34" s="157"/>
      <c r="I34" s="1234"/>
      <c r="J34" s="1234"/>
      <c r="K34" s="1234"/>
      <c r="L34" s="1234"/>
      <c r="M34" s="1235"/>
      <c r="O34" s="177"/>
      <c r="P34" s="165" t="str">
        <f>IF(B34="","",'①6.成果目標（販促）'!J66)</f>
        <v/>
      </c>
      <c r="Q34" s="165" t="str">
        <f>IF(B34="","",'①6.成果目標（販促）'!K66)</f>
        <v/>
      </c>
    </row>
    <row r="35" spans="2:17" ht="42" hidden="1" customHeight="1">
      <c r="B35" s="166" t="str">
        <f>IF(C35="","","販促㉛")</f>
        <v/>
      </c>
      <c r="C35" s="142"/>
      <c r="D35" s="143"/>
      <c r="E35" s="143"/>
      <c r="F35" s="143"/>
      <c r="G35" s="143"/>
      <c r="H35" s="159"/>
      <c r="I35" s="1236"/>
      <c r="J35" s="1236"/>
      <c r="K35" s="1236"/>
      <c r="L35" s="1236"/>
      <c r="M35" s="1237"/>
      <c r="P35" s="165" t="str">
        <f>IF(B35="","",'①6.成果目標（販促）'!J68)</f>
        <v/>
      </c>
      <c r="Q35" s="165" t="str">
        <f>IF(B35="","",'①6.成果目標（販促）'!K68)</f>
        <v/>
      </c>
    </row>
    <row r="36" spans="2:17" ht="42" hidden="1" customHeight="1">
      <c r="B36" s="169" t="str">
        <f>IF(C36="","","販促㉜")</f>
        <v/>
      </c>
      <c r="C36" s="153"/>
      <c r="D36" s="149"/>
      <c r="E36" s="149"/>
      <c r="F36" s="149"/>
      <c r="G36" s="149"/>
      <c r="H36" s="154"/>
      <c r="I36" s="1232"/>
      <c r="J36" s="1232"/>
      <c r="K36" s="1232"/>
      <c r="L36" s="1232"/>
      <c r="M36" s="1233"/>
      <c r="P36" s="165" t="str">
        <f>IF(B36="","",'①6.成果目標（販促）'!J70)</f>
        <v/>
      </c>
      <c r="Q36" s="165" t="str">
        <f>IF(B36="","",'①6.成果目標（販促）'!K70)</f>
        <v/>
      </c>
    </row>
    <row r="37" spans="2:17" ht="42" hidden="1" customHeight="1">
      <c r="B37" s="169" t="str">
        <f>IF(C37="","","販促㉝")</f>
        <v/>
      </c>
      <c r="C37" s="153"/>
      <c r="D37" s="149"/>
      <c r="E37" s="149"/>
      <c r="F37" s="149"/>
      <c r="G37" s="149"/>
      <c r="H37" s="154"/>
      <c r="I37" s="1232"/>
      <c r="J37" s="1232"/>
      <c r="K37" s="1232"/>
      <c r="L37" s="1232"/>
      <c r="M37" s="1233"/>
      <c r="P37" s="165" t="str">
        <f>IF(B37="","",'①6.成果目標（販促）'!J72)</f>
        <v/>
      </c>
      <c r="Q37" s="165" t="str">
        <f>IF(B37="","",'①6.成果目標（販促）'!K72)</f>
        <v/>
      </c>
    </row>
    <row r="38" spans="2:17" ht="42" hidden="1" customHeight="1">
      <c r="B38" s="169" t="str">
        <f>IF(C38="","","販促㉞")</f>
        <v/>
      </c>
      <c r="C38" s="153"/>
      <c r="D38" s="149"/>
      <c r="E38" s="149"/>
      <c r="F38" s="149"/>
      <c r="G38" s="149"/>
      <c r="H38" s="154"/>
      <c r="I38" s="1232"/>
      <c r="J38" s="1232"/>
      <c r="K38" s="1232"/>
      <c r="L38" s="1232"/>
      <c r="M38" s="1233"/>
      <c r="P38" s="165" t="str">
        <f>IF(B38="","",'①6.成果目標（販促）'!J74)</f>
        <v/>
      </c>
      <c r="Q38" s="165" t="str">
        <f>IF(B38="","",'①6.成果目標（販促）'!K74)</f>
        <v/>
      </c>
    </row>
    <row r="39" spans="2:17" ht="42" hidden="1" customHeight="1">
      <c r="B39" s="169" t="str">
        <f>IF(C39="","","販促㉟")</f>
        <v/>
      </c>
      <c r="C39" s="153"/>
      <c r="D39" s="149"/>
      <c r="E39" s="149"/>
      <c r="F39" s="149"/>
      <c r="G39" s="149"/>
      <c r="H39" s="154"/>
      <c r="I39" s="1232"/>
      <c r="J39" s="1232"/>
      <c r="K39" s="1232"/>
      <c r="L39" s="1232"/>
      <c r="M39" s="1233"/>
      <c r="P39" s="165" t="str">
        <f>IF(B39="","",'①6.成果目標（販促）'!J76)</f>
        <v/>
      </c>
      <c r="Q39" s="165" t="str">
        <f>IF(B39="","",'①6.成果目標（販促）'!K76)</f>
        <v/>
      </c>
    </row>
    <row r="40" spans="2:17" ht="42" hidden="1" customHeight="1">
      <c r="B40" s="169" t="str">
        <f>IF(C40="","","販促㊱")</f>
        <v/>
      </c>
      <c r="C40" s="153"/>
      <c r="D40" s="149"/>
      <c r="E40" s="149"/>
      <c r="F40" s="149"/>
      <c r="G40" s="149"/>
      <c r="H40" s="154"/>
      <c r="I40" s="1232"/>
      <c r="J40" s="1232"/>
      <c r="K40" s="1232"/>
      <c r="L40" s="1232"/>
      <c r="M40" s="1233"/>
      <c r="P40" s="165" t="str">
        <f>IF(B40="","",'①6.成果目標（販促）'!J78)</f>
        <v/>
      </c>
      <c r="Q40" s="165" t="str">
        <f>IF(B40="","",'①6.成果目標（販促）'!K78)</f>
        <v/>
      </c>
    </row>
    <row r="41" spans="2:17" ht="42" hidden="1" customHeight="1">
      <c r="B41" s="169" t="str">
        <f>IF(C41="","","販促㊲")</f>
        <v/>
      </c>
      <c r="C41" s="153"/>
      <c r="D41" s="149"/>
      <c r="E41" s="149"/>
      <c r="F41" s="149"/>
      <c r="G41" s="149"/>
      <c r="H41" s="154"/>
      <c r="I41" s="1232"/>
      <c r="J41" s="1232"/>
      <c r="K41" s="1232"/>
      <c r="L41" s="1232"/>
      <c r="M41" s="1233"/>
      <c r="P41" s="165" t="str">
        <f>IF(B41="","",'①6.成果目標（販促）'!J80)</f>
        <v/>
      </c>
      <c r="Q41" s="165" t="str">
        <f>IF(B41="","",'①6.成果目標（販促）'!K80)</f>
        <v/>
      </c>
    </row>
    <row r="42" spans="2:17" ht="42" hidden="1" customHeight="1">
      <c r="B42" s="169" t="str">
        <f>IF(C42="","","販促㊳")</f>
        <v/>
      </c>
      <c r="C42" s="153"/>
      <c r="D42" s="149"/>
      <c r="E42" s="149"/>
      <c r="F42" s="149"/>
      <c r="G42" s="149"/>
      <c r="H42" s="154"/>
      <c r="I42" s="1232"/>
      <c r="J42" s="1232"/>
      <c r="K42" s="1232"/>
      <c r="L42" s="1232"/>
      <c r="M42" s="1233"/>
      <c r="P42" s="165" t="str">
        <f>IF(B42="","",'①6.成果目標（販促）'!J82)</f>
        <v/>
      </c>
      <c r="Q42" s="165" t="str">
        <f>IF(B42="","",'①6.成果目標（販促）'!K82)</f>
        <v/>
      </c>
    </row>
    <row r="43" spans="2:17" ht="42" hidden="1" customHeight="1">
      <c r="B43" s="169" t="str">
        <f>IF(C43="","","販促㊴")</f>
        <v/>
      </c>
      <c r="C43" s="153"/>
      <c r="D43" s="149"/>
      <c r="E43" s="149"/>
      <c r="F43" s="149"/>
      <c r="G43" s="149"/>
      <c r="H43" s="154"/>
      <c r="I43" s="1232"/>
      <c r="J43" s="1232"/>
      <c r="K43" s="1232"/>
      <c r="L43" s="1232"/>
      <c r="M43" s="1233"/>
      <c r="P43" s="165" t="str">
        <f>IF(B43="","",'①6.成果目標（販促）'!J84)</f>
        <v/>
      </c>
      <c r="Q43" s="165" t="str">
        <f>IF(B43="","",'①6.成果目標（販促）'!K84)</f>
        <v/>
      </c>
    </row>
    <row r="44" spans="2:17" ht="42" hidden="1" customHeight="1" thickBot="1">
      <c r="B44" s="168" t="str">
        <f>IF(C44="","","販促㊵")</f>
        <v/>
      </c>
      <c r="C44" s="155"/>
      <c r="D44" s="156"/>
      <c r="E44" s="156"/>
      <c r="F44" s="156"/>
      <c r="G44" s="156"/>
      <c r="H44" s="157"/>
      <c r="I44" s="1234"/>
      <c r="J44" s="1234"/>
      <c r="K44" s="1234"/>
      <c r="L44" s="1234"/>
      <c r="M44" s="1235"/>
      <c r="P44" s="165" t="str">
        <f>IF(B44="","",'①6.成果目標（販促）'!J86)</f>
        <v/>
      </c>
      <c r="Q44" s="165" t="str">
        <f>IF(B44="","",'①6.成果目標（販促）'!K86)</f>
        <v/>
      </c>
    </row>
    <row r="45" spans="2:17" ht="42" hidden="1" customHeight="1">
      <c r="B45" s="167" t="str">
        <f>IF(C45="","","販促㊶")</f>
        <v/>
      </c>
      <c r="C45" s="172"/>
      <c r="D45" s="173"/>
      <c r="E45" s="149"/>
      <c r="F45" s="173"/>
      <c r="G45" s="149"/>
      <c r="H45" s="174"/>
      <c r="I45" s="1259"/>
      <c r="J45" s="1259"/>
      <c r="K45" s="1259"/>
      <c r="L45" s="1259"/>
      <c r="M45" s="1260"/>
      <c r="N45" s="175"/>
      <c r="O45" s="146"/>
      <c r="P45" s="165" t="str">
        <f>IF(B45="","",'①6.成果目標（販促）'!J88)</f>
        <v/>
      </c>
      <c r="Q45" s="165" t="str">
        <f>IF(B45="","",'①6.成果目標（販促）'!K88)</f>
        <v/>
      </c>
    </row>
    <row r="46" spans="2:17" ht="42" hidden="1" customHeight="1">
      <c r="B46" s="167" t="str">
        <f>IF(C46="","","販促㊷")</f>
        <v/>
      </c>
      <c r="C46" s="148"/>
      <c r="D46" s="149"/>
      <c r="E46" s="149"/>
      <c r="F46" s="149"/>
      <c r="G46" s="149"/>
      <c r="H46" s="176"/>
      <c r="I46" s="1241"/>
      <c r="J46" s="1241"/>
      <c r="K46" s="1241"/>
      <c r="L46" s="1241"/>
      <c r="M46" s="1242"/>
      <c r="O46" s="151"/>
      <c r="P46" s="165" t="str">
        <f>IF(B46="","",'①6.成果目標（販促）'!J90)</f>
        <v/>
      </c>
      <c r="Q46" s="165" t="str">
        <f>IF(B46="","",'①6.成果目標（販促）'!K90)</f>
        <v/>
      </c>
    </row>
    <row r="47" spans="2:17" ht="42" hidden="1" customHeight="1">
      <c r="B47" s="167" t="str">
        <f>IF(C47="","","販促㊸")</f>
        <v/>
      </c>
      <c r="C47" s="153"/>
      <c r="D47" s="149"/>
      <c r="E47" s="149"/>
      <c r="F47" s="149"/>
      <c r="G47" s="149"/>
      <c r="H47" s="176"/>
      <c r="I47" s="1243"/>
      <c r="J47" s="1241"/>
      <c r="K47" s="1241"/>
      <c r="L47" s="1241"/>
      <c r="M47" s="1242"/>
      <c r="O47" s="146"/>
      <c r="P47" s="165" t="str">
        <f>IF(B47="","",'①6.成果目標（販促）'!J92)</f>
        <v/>
      </c>
      <c r="Q47" s="165" t="str">
        <f>IF(B47="","",'①6.成果目標（販促）'!K92)</f>
        <v/>
      </c>
    </row>
    <row r="48" spans="2:17" ht="42" hidden="1" customHeight="1">
      <c r="B48" s="167" t="str">
        <f>IF(C48="","","販促㊹")</f>
        <v/>
      </c>
      <c r="C48" s="153"/>
      <c r="D48" s="149"/>
      <c r="E48" s="149"/>
      <c r="F48" s="149"/>
      <c r="G48" s="149"/>
      <c r="H48" s="176"/>
      <c r="I48" s="1241"/>
      <c r="J48" s="1241"/>
      <c r="K48" s="1241"/>
      <c r="L48" s="1241"/>
      <c r="M48" s="1242"/>
      <c r="O48" s="152"/>
      <c r="P48" s="165" t="str">
        <f>IF(B48="","",'①6.成果目標（販促）'!J94)</f>
        <v/>
      </c>
      <c r="Q48" s="165" t="str">
        <f>IF(B48="","",'①6.成果目標（販促）'!K94)</f>
        <v/>
      </c>
    </row>
    <row r="49" spans="2:17" ht="42" hidden="1" customHeight="1">
      <c r="B49" s="167" t="str">
        <f>IF(C49="","","販促㊺")</f>
        <v/>
      </c>
      <c r="C49" s="153"/>
      <c r="D49" s="149"/>
      <c r="E49" s="149"/>
      <c r="F49" s="149"/>
      <c r="G49" s="149"/>
      <c r="H49" s="176"/>
      <c r="I49" s="1241"/>
      <c r="J49" s="1241"/>
      <c r="K49" s="1241"/>
      <c r="L49" s="1241"/>
      <c r="M49" s="1242"/>
      <c r="P49" s="165" t="str">
        <f>IF(B49="","",'①6.成果目標（販促）'!J96)</f>
        <v/>
      </c>
      <c r="Q49" s="165" t="str">
        <f>IF(B49="","",'①6.成果目標（販促）'!K96)</f>
        <v/>
      </c>
    </row>
    <row r="50" spans="2:17" ht="42" hidden="1" customHeight="1">
      <c r="B50" s="167" t="str">
        <f>IF(C50="","","販促㊻")</f>
        <v/>
      </c>
      <c r="C50" s="153"/>
      <c r="D50" s="149"/>
      <c r="E50" s="149"/>
      <c r="F50" s="149"/>
      <c r="G50" s="149"/>
      <c r="H50" s="154"/>
      <c r="I50" s="1238"/>
      <c r="J50" s="1239"/>
      <c r="K50" s="1239"/>
      <c r="L50" s="1239"/>
      <c r="M50" s="1240"/>
      <c r="P50" s="165" t="str">
        <f>IF(B50="","",'①6.成果目標（販促）'!J98)</f>
        <v/>
      </c>
      <c r="Q50" s="165" t="str">
        <f>IF(B50="","",'①6.成果目標（販促）'!K98)</f>
        <v/>
      </c>
    </row>
    <row r="51" spans="2:17" ht="42" hidden="1" customHeight="1">
      <c r="B51" s="167" t="str">
        <f>IF(C51="","","販促㊼")</f>
        <v/>
      </c>
      <c r="C51" s="153"/>
      <c r="D51" s="149"/>
      <c r="E51" s="149"/>
      <c r="F51" s="149"/>
      <c r="G51" s="149"/>
      <c r="H51" s="154"/>
      <c r="I51" s="1238"/>
      <c r="J51" s="1239"/>
      <c r="K51" s="1239"/>
      <c r="L51" s="1239"/>
      <c r="M51" s="1240"/>
      <c r="P51" s="165" t="str">
        <f>IF(B51="","",'①6.成果目標（販促）'!J100)</f>
        <v/>
      </c>
      <c r="Q51" s="165" t="str">
        <f>IF(B51="","",'①6.成果目標（販促）'!K100)</f>
        <v/>
      </c>
    </row>
    <row r="52" spans="2:17" ht="42" hidden="1" customHeight="1">
      <c r="B52" s="167" t="str">
        <f>IF(C52="","","販促㊽")</f>
        <v/>
      </c>
      <c r="C52" s="153"/>
      <c r="D52" s="149"/>
      <c r="E52" s="149"/>
      <c r="F52" s="149"/>
      <c r="G52" s="149"/>
      <c r="H52" s="154"/>
      <c r="I52" s="1232"/>
      <c r="J52" s="1232"/>
      <c r="K52" s="1232"/>
      <c r="L52" s="1232"/>
      <c r="M52" s="1233"/>
      <c r="P52" s="165" t="str">
        <f>IF(B52="","",'①6.成果目標（販促）'!J102)</f>
        <v/>
      </c>
      <c r="Q52" s="165" t="str">
        <f>IF(B52="","",'①6.成果目標（販促）'!K102)</f>
        <v/>
      </c>
    </row>
    <row r="53" spans="2:17" ht="42" hidden="1" customHeight="1">
      <c r="B53" s="167" t="str">
        <f>IF(C53="","","販促㊾")</f>
        <v/>
      </c>
      <c r="C53" s="153"/>
      <c r="D53" s="149"/>
      <c r="E53" s="149"/>
      <c r="F53" s="149"/>
      <c r="G53" s="149"/>
      <c r="H53" s="154"/>
      <c r="I53" s="1232"/>
      <c r="J53" s="1232"/>
      <c r="K53" s="1232"/>
      <c r="L53" s="1232"/>
      <c r="M53" s="1233"/>
      <c r="P53" s="165" t="str">
        <f>IF(B53="","",'①6.成果目標（販促）'!J104)</f>
        <v/>
      </c>
      <c r="Q53" s="165" t="str">
        <f>IF(B53="","",'①6.成果目標（販促）'!K104)</f>
        <v/>
      </c>
    </row>
    <row r="54" spans="2:17" ht="42" hidden="1" customHeight="1" thickBot="1">
      <c r="B54" s="168" t="str">
        <f>IF(C54="","","販促㊿")</f>
        <v/>
      </c>
      <c r="C54" s="155"/>
      <c r="D54" s="156"/>
      <c r="E54" s="156"/>
      <c r="F54" s="156"/>
      <c r="G54" s="156"/>
      <c r="H54" s="157"/>
      <c r="I54" s="1234"/>
      <c r="J54" s="1234"/>
      <c r="K54" s="1234"/>
      <c r="L54" s="1234"/>
      <c r="M54" s="1235"/>
      <c r="O54" s="177"/>
      <c r="P54" s="165" t="str">
        <f>IF(B54="","",'①6.成果目標（販促）'!J106)</f>
        <v/>
      </c>
      <c r="Q54" s="165" t="str">
        <f>IF(B54="","",'①6.成果目標（販促）'!K106)</f>
        <v/>
      </c>
    </row>
    <row r="55" spans="2:17" ht="42" hidden="1" customHeight="1">
      <c r="B55" s="166" t="str">
        <f>IF(C55="","","販促51")</f>
        <v/>
      </c>
      <c r="C55" s="142"/>
      <c r="D55" s="143"/>
      <c r="E55" s="143"/>
      <c r="F55" s="143"/>
      <c r="G55" s="143"/>
      <c r="H55" s="159"/>
      <c r="I55" s="1236"/>
      <c r="J55" s="1236"/>
      <c r="K55" s="1236"/>
      <c r="L55" s="1236"/>
      <c r="M55" s="1237"/>
      <c r="P55" s="165" t="str">
        <f>IF(B55="","",'①6.成果目標（販促）'!J108)</f>
        <v/>
      </c>
      <c r="Q55" s="165" t="str">
        <f>IF(B55="","",'①6.成果目標（販促）'!K108)</f>
        <v/>
      </c>
    </row>
    <row r="56" spans="2:17" ht="42" hidden="1" customHeight="1">
      <c r="B56" s="169" t="str">
        <f>IF(C56="","","販促52")</f>
        <v/>
      </c>
      <c r="C56" s="153"/>
      <c r="D56" s="149"/>
      <c r="E56" s="149"/>
      <c r="F56" s="149"/>
      <c r="G56" s="149"/>
      <c r="H56" s="154"/>
      <c r="I56" s="1232"/>
      <c r="J56" s="1232"/>
      <c r="K56" s="1232"/>
      <c r="L56" s="1232"/>
      <c r="M56" s="1233"/>
      <c r="P56" s="165" t="str">
        <f>IF(B56="","",'①6.成果目標（販促）'!J110)</f>
        <v/>
      </c>
      <c r="Q56" s="165" t="str">
        <f>IF(B56="","",'①6.成果目標（販促）'!K110)</f>
        <v/>
      </c>
    </row>
    <row r="57" spans="2:17" ht="42" hidden="1" customHeight="1">
      <c r="B57" s="169" t="str">
        <f>IF(C57="","","販促53")</f>
        <v/>
      </c>
      <c r="C57" s="153"/>
      <c r="D57" s="149"/>
      <c r="E57" s="149"/>
      <c r="F57" s="149"/>
      <c r="G57" s="149"/>
      <c r="H57" s="154"/>
      <c r="I57" s="1232"/>
      <c r="J57" s="1232"/>
      <c r="K57" s="1232"/>
      <c r="L57" s="1232"/>
      <c r="M57" s="1233"/>
      <c r="P57" s="165" t="str">
        <f>IF(B57="","",'①6.成果目標（販促）'!J112)</f>
        <v/>
      </c>
      <c r="Q57" s="165" t="str">
        <f>IF(B57="","",'①6.成果目標（販促）'!K112)</f>
        <v/>
      </c>
    </row>
    <row r="58" spans="2:17" ht="42" hidden="1" customHeight="1">
      <c r="B58" s="169" t="str">
        <f>IF(C58="","","販促54")</f>
        <v/>
      </c>
      <c r="C58" s="153"/>
      <c r="D58" s="149"/>
      <c r="E58" s="149"/>
      <c r="F58" s="149"/>
      <c r="G58" s="149"/>
      <c r="H58" s="154"/>
      <c r="I58" s="1232"/>
      <c r="J58" s="1232"/>
      <c r="K58" s="1232"/>
      <c r="L58" s="1232"/>
      <c r="M58" s="1233"/>
      <c r="P58" s="165" t="str">
        <f>IF(B58="","",'①6.成果目標（販促）'!J114)</f>
        <v/>
      </c>
      <c r="Q58" s="165" t="str">
        <f>IF(B58="","",'①6.成果目標（販促）'!K114)</f>
        <v/>
      </c>
    </row>
    <row r="59" spans="2:17" ht="42" hidden="1" customHeight="1">
      <c r="B59" s="169" t="str">
        <f>IF(C59="","","販促55")</f>
        <v/>
      </c>
      <c r="C59" s="153"/>
      <c r="D59" s="149"/>
      <c r="E59" s="149"/>
      <c r="F59" s="149"/>
      <c r="G59" s="149"/>
      <c r="H59" s="154"/>
      <c r="I59" s="1232"/>
      <c r="J59" s="1232"/>
      <c r="K59" s="1232"/>
      <c r="L59" s="1232"/>
      <c r="M59" s="1233"/>
      <c r="P59" s="165" t="str">
        <f>IF(B59="","",'①6.成果目標（販促）'!J116)</f>
        <v/>
      </c>
      <c r="Q59" s="165" t="str">
        <f>IF(B59="","",'①6.成果目標（販促）'!K116)</f>
        <v/>
      </c>
    </row>
    <row r="60" spans="2:17" ht="42" hidden="1" customHeight="1">
      <c r="B60" s="169" t="str">
        <f>IF(C60="","","販促56")</f>
        <v/>
      </c>
      <c r="C60" s="153"/>
      <c r="D60" s="149"/>
      <c r="E60" s="149"/>
      <c r="F60" s="149"/>
      <c r="G60" s="149"/>
      <c r="H60" s="154"/>
      <c r="I60" s="1232"/>
      <c r="J60" s="1232"/>
      <c r="K60" s="1232"/>
      <c r="L60" s="1232"/>
      <c r="M60" s="1233"/>
      <c r="P60" s="165" t="str">
        <f>IF(B60="","",'①6.成果目標（販促）'!J118)</f>
        <v/>
      </c>
      <c r="Q60" s="165" t="str">
        <f>IF(B60="","",'①6.成果目標（販促）'!K118)</f>
        <v/>
      </c>
    </row>
    <row r="61" spans="2:17" ht="42" hidden="1" customHeight="1">
      <c r="B61" s="169" t="str">
        <f>IF(C61="","","販促57")</f>
        <v/>
      </c>
      <c r="C61" s="153"/>
      <c r="D61" s="149"/>
      <c r="E61" s="149"/>
      <c r="F61" s="149"/>
      <c r="G61" s="149"/>
      <c r="H61" s="154"/>
      <c r="I61" s="1232"/>
      <c r="J61" s="1232"/>
      <c r="K61" s="1232"/>
      <c r="L61" s="1232"/>
      <c r="M61" s="1233"/>
      <c r="P61" s="165" t="str">
        <f>IF(B61="","",'①6.成果目標（販促）'!J120)</f>
        <v/>
      </c>
      <c r="Q61" s="165" t="str">
        <f>IF(B61="","",'①6.成果目標（販促）'!K120)</f>
        <v/>
      </c>
    </row>
    <row r="62" spans="2:17" ht="42" hidden="1" customHeight="1">
      <c r="B62" s="169" t="str">
        <f>IF(C62="","","販促58")</f>
        <v/>
      </c>
      <c r="C62" s="153"/>
      <c r="D62" s="149"/>
      <c r="E62" s="149"/>
      <c r="F62" s="149"/>
      <c r="G62" s="149"/>
      <c r="H62" s="154"/>
      <c r="I62" s="1232"/>
      <c r="J62" s="1232"/>
      <c r="K62" s="1232"/>
      <c r="L62" s="1232"/>
      <c r="M62" s="1233"/>
      <c r="P62" s="165" t="str">
        <f>IF(B62="","",'①6.成果目標（販促）'!J122)</f>
        <v/>
      </c>
      <c r="Q62" s="165" t="str">
        <f>IF(B62="","",'①6.成果目標（販促）'!K122)</f>
        <v/>
      </c>
    </row>
    <row r="63" spans="2:17" ht="42" hidden="1" customHeight="1">
      <c r="B63" s="169" t="str">
        <f>IF(C63="","","販促59")</f>
        <v/>
      </c>
      <c r="C63" s="153"/>
      <c r="D63" s="149"/>
      <c r="E63" s="149"/>
      <c r="F63" s="149"/>
      <c r="G63" s="149"/>
      <c r="H63" s="154"/>
      <c r="I63" s="1232"/>
      <c r="J63" s="1232"/>
      <c r="K63" s="1232"/>
      <c r="L63" s="1232"/>
      <c r="M63" s="1233"/>
      <c r="P63" s="165" t="str">
        <f>IF(B63="","",'①6.成果目標（販促）'!J124)</f>
        <v/>
      </c>
      <c r="Q63" s="165" t="str">
        <f>IF(B63="","",'①6.成果目標（販促）'!K124)</f>
        <v/>
      </c>
    </row>
    <row r="64" spans="2:17" ht="42" hidden="1" customHeight="1" thickBot="1">
      <c r="B64" s="168" t="str">
        <f>IF(C64="","","販促60")</f>
        <v/>
      </c>
      <c r="C64" s="155"/>
      <c r="D64" s="156"/>
      <c r="E64" s="156"/>
      <c r="F64" s="156"/>
      <c r="G64" s="156"/>
      <c r="H64" s="157"/>
      <c r="I64" s="1234"/>
      <c r="J64" s="1234"/>
      <c r="K64" s="1234"/>
      <c r="L64" s="1234"/>
      <c r="M64" s="1235"/>
      <c r="P64" s="165" t="str">
        <f>IF(B64="","",'①6.成果目標（販促）'!J126)</f>
        <v/>
      </c>
      <c r="Q64" s="165" t="str">
        <f>IF(B64="","",'①6.成果目標（販促）'!K126)</f>
        <v/>
      </c>
    </row>
    <row r="65" spans="2:17" ht="42" hidden="1" customHeight="1">
      <c r="B65" s="167" t="str">
        <f>IF(C65="","","販促61")</f>
        <v/>
      </c>
      <c r="C65" s="172"/>
      <c r="D65" s="173"/>
      <c r="E65" s="149"/>
      <c r="F65" s="173"/>
      <c r="G65" s="149"/>
      <c r="H65" s="174"/>
      <c r="I65" s="1259"/>
      <c r="J65" s="1259"/>
      <c r="K65" s="1259"/>
      <c r="L65" s="1259"/>
      <c r="M65" s="1260"/>
      <c r="N65" s="175"/>
      <c r="O65" s="146"/>
      <c r="P65" s="165" t="str">
        <f>IF(B65="","",'①6.成果目標（販促）'!J128)</f>
        <v/>
      </c>
      <c r="Q65" s="165" t="str">
        <f>IF(B65="","",'①6.成果目標（販促）'!K128)</f>
        <v/>
      </c>
    </row>
    <row r="66" spans="2:17" ht="42" hidden="1" customHeight="1">
      <c r="B66" s="167" t="str">
        <f>IF(C66="","","販促62")</f>
        <v/>
      </c>
      <c r="C66" s="148"/>
      <c r="D66" s="149"/>
      <c r="E66" s="149"/>
      <c r="F66" s="149"/>
      <c r="G66" s="149"/>
      <c r="H66" s="176"/>
      <c r="I66" s="1241"/>
      <c r="J66" s="1241"/>
      <c r="K66" s="1241"/>
      <c r="L66" s="1241"/>
      <c r="M66" s="1242"/>
      <c r="O66" s="151"/>
      <c r="P66" s="165" t="str">
        <f>IF(B66="","",'①6.成果目標（販促）'!J130)</f>
        <v/>
      </c>
      <c r="Q66" s="165" t="str">
        <f>IF(B66="","",'①6.成果目標（販促）'!K130)</f>
        <v/>
      </c>
    </row>
    <row r="67" spans="2:17" ht="42" hidden="1" customHeight="1">
      <c r="B67" s="167" t="str">
        <f>IF(C67="","","販促63")</f>
        <v/>
      </c>
      <c r="C67" s="153"/>
      <c r="D67" s="149"/>
      <c r="E67" s="149"/>
      <c r="F67" s="149"/>
      <c r="G67" s="149"/>
      <c r="H67" s="176"/>
      <c r="I67" s="1243"/>
      <c r="J67" s="1241"/>
      <c r="K67" s="1241"/>
      <c r="L67" s="1241"/>
      <c r="M67" s="1242"/>
      <c r="O67" s="146"/>
      <c r="P67" s="165" t="str">
        <f>IF(B67="","",'①6.成果目標（販促）'!J132)</f>
        <v/>
      </c>
      <c r="Q67" s="165" t="str">
        <f>IF(B67="","",'①6.成果目標（販促）'!K132)</f>
        <v/>
      </c>
    </row>
    <row r="68" spans="2:17" ht="42" hidden="1" customHeight="1">
      <c r="B68" s="167" t="str">
        <f>IF(C68="","","販促64")</f>
        <v/>
      </c>
      <c r="C68" s="153"/>
      <c r="D68" s="149"/>
      <c r="E68" s="149"/>
      <c r="F68" s="149"/>
      <c r="G68" s="149"/>
      <c r="H68" s="176"/>
      <c r="I68" s="1241"/>
      <c r="J68" s="1241"/>
      <c r="K68" s="1241"/>
      <c r="L68" s="1241"/>
      <c r="M68" s="1242"/>
      <c r="O68" s="152"/>
      <c r="P68" s="165" t="str">
        <f>IF(B68="","",'①6.成果目標（販促）'!J134)</f>
        <v/>
      </c>
      <c r="Q68" s="165" t="str">
        <f>IF(B68="","",'①6.成果目標（販促）'!K134)</f>
        <v/>
      </c>
    </row>
    <row r="69" spans="2:17" ht="42" hidden="1" customHeight="1">
      <c r="B69" s="167" t="str">
        <f>IF(C69="","","販促65")</f>
        <v/>
      </c>
      <c r="C69" s="153"/>
      <c r="D69" s="149"/>
      <c r="E69" s="149"/>
      <c r="F69" s="149"/>
      <c r="G69" s="149"/>
      <c r="H69" s="176"/>
      <c r="I69" s="1241"/>
      <c r="J69" s="1241"/>
      <c r="K69" s="1241"/>
      <c r="L69" s="1241"/>
      <c r="M69" s="1242"/>
      <c r="P69" s="165" t="str">
        <f>IF(B69="","",'①6.成果目標（販促）'!J136)</f>
        <v/>
      </c>
      <c r="Q69" s="165" t="str">
        <f>IF(B69="","",'①6.成果目標（販促）'!K136)</f>
        <v/>
      </c>
    </row>
    <row r="70" spans="2:17" ht="42" hidden="1" customHeight="1">
      <c r="B70" s="167" t="str">
        <f>IF(C70="","","販促66")</f>
        <v/>
      </c>
      <c r="C70" s="153"/>
      <c r="D70" s="149"/>
      <c r="E70" s="149"/>
      <c r="F70" s="149"/>
      <c r="G70" s="149"/>
      <c r="H70" s="154"/>
      <c r="I70" s="1238"/>
      <c r="J70" s="1239"/>
      <c r="K70" s="1239"/>
      <c r="L70" s="1239"/>
      <c r="M70" s="1240"/>
      <c r="P70" s="165" t="str">
        <f>IF(B70="","",'①6.成果目標（販促）'!J138)</f>
        <v/>
      </c>
      <c r="Q70" s="165" t="str">
        <f>IF(B70="","",'①6.成果目標（販促）'!K138)</f>
        <v/>
      </c>
    </row>
    <row r="71" spans="2:17" ht="42" hidden="1" customHeight="1">
      <c r="B71" s="167" t="str">
        <f>IF(C71="","","販促67")</f>
        <v/>
      </c>
      <c r="C71" s="153"/>
      <c r="D71" s="149"/>
      <c r="E71" s="149"/>
      <c r="F71" s="149"/>
      <c r="G71" s="149"/>
      <c r="H71" s="154"/>
      <c r="I71" s="1238"/>
      <c r="J71" s="1239"/>
      <c r="K71" s="1239"/>
      <c r="L71" s="1239"/>
      <c r="M71" s="1240"/>
      <c r="P71" s="165" t="str">
        <f>IF(B71="","",'①6.成果目標（販促）'!J140)</f>
        <v/>
      </c>
      <c r="Q71" s="165" t="str">
        <f>IF(B71="","",'①6.成果目標（販促）'!K140)</f>
        <v/>
      </c>
    </row>
    <row r="72" spans="2:17" ht="42" hidden="1" customHeight="1">
      <c r="B72" s="167" t="str">
        <f>IF(C72="","","販促68")</f>
        <v/>
      </c>
      <c r="C72" s="153"/>
      <c r="D72" s="149"/>
      <c r="E72" s="149"/>
      <c r="F72" s="149"/>
      <c r="G72" s="149"/>
      <c r="H72" s="154"/>
      <c r="I72" s="1232"/>
      <c r="J72" s="1232"/>
      <c r="K72" s="1232"/>
      <c r="L72" s="1232"/>
      <c r="M72" s="1233"/>
      <c r="P72" s="165" t="str">
        <f>IF(B72="","",'①6.成果目標（販促）'!J142)</f>
        <v/>
      </c>
      <c r="Q72" s="165" t="str">
        <f>IF(B72="","",'①6.成果目標（販促）'!K142)</f>
        <v/>
      </c>
    </row>
    <row r="73" spans="2:17" ht="42" hidden="1" customHeight="1">
      <c r="B73" s="167" t="str">
        <f>IF(C73="","","販促69")</f>
        <v/>
      </c>
      <c r="C73" s="153"/>
      <c r="D73" s="149"/>
      <c r="E73" s="149"/>
      <c r="F73" s="149"/>
      <c r="G73" s="149"/>
      <c r="H73" s="154"/>
      <c r="I73" s="1232"/>
      <c r="J73" s="1232"/>
      <c r="K73" s="1232"/>
      <c r="L73" s="1232"/>
      <c r="M73" s="1233"/>
      <c r="P73" s="165" t="str">
        <f>IF(B73="","",'①6.成果目標（販促）'!J144)</f>
        <v/>
      </c>
      <c r="Q73" s="165" t="str">
        <f>IF(B73="","",'①6.成果目標（販促）'!K144)</f>
        <v/>
      </c>
    </row>
    <row r="74" spans="2:17" ht="42" hidden="1" customHeight="1" thickBot="1">
      <c r="B74" s="168" t="str">
        <f>IF(C74="","","販促70")</f>
        <v/>
      </c>
      <c r="C74" s="155"/>
      <c r="D74" s="156"/>
      <c r="E74" s="156"/>
      <c r="F74" s="156"/>
      <c r="G74" s="156"/>
      <c r="H74" s="157"/>
      <c r="I74" s="1234"/>
      <c r="J74" s="1234"/>
      <c r="K74" s="1234"/>
      <c r="L74" s="1234"/>
      <c r="M74" s="1235"/>
      <c r="O74" s="177"/>
      <c r="P74" s="165" t="str">
        <f>IF(B74="","",'①6.成果目標（販促）'!J146)</f>
        <v/>
      </c>
      <c r="Q74" s="165" t="str">
        <f>IF(B74="","",'①6.成果目標（販促）'!K146)</f>
        <v/>
      </c>
    </row>
    <row r="75" spans="2:17" ht="42" hidden="1" customHeight="1">
      <c r="B75" s="166" t="str">
        <f>IF(C75="","","販促71")</f>
        <v/>
      </c>
      <c r="C75" s="142"/>
      <c r="D75" s="143"/>
      <c r="E75" s="143"/>
      <c r="F75" s="143"/>
      <c r="G75" s="143"/>
      <c r="H75" s="159"/>
      <c r="I75" s="1236"/>
      <c r="J75" s="1236"/>
      <c r="K75" s="1236"/>
      <c r="L75" s="1236"/>
      <c r="M75" s="1237"/>
      <c r="P75" s="165" t="str">
        <f>IF(B75="","",'①6.成果目標（販促）'!J148)</f>
        <v/>
      </c>
      <c r="Q75" s="165" t="str">
        <f>IF(B75="","",'①6.成果目標（販促）'!K148)</f>
        <v/>
      </c>
    </row>
    <row r="76" spans="2:17" ht="42" hidden="1" customHeight="1">
      <c r="B76" s="169" t="str">
        <f>IF(C76="","","販促72")</f>
        <v/>
      </c>
      <c r="C76" s="153"/>
      <c r="D76" s="149"/>
      <c r="E76" s="149"/>
      <c r="F76" s="149"/>
      <c r="G76" s="149"/>
      <c r="H76" s="154"/>
      <c r="I76" s="1232"/>
      <c r="J76" s="1232"/>
      <c r="K76" s="1232"/>
      <c r="L76" s="1232"/>
      <c r="M76" s="1233"/>
      <c r="P76" s="165" t="str">
        <f>IF(B76="","",'①6.成果目標（販促）'!J150)</f>
        <v/>
      </c>
      <c r="Q76" s="165" t="str">
        <f>IF(B76="","",'①6.成果目標（販促）'!K150)</f>
        <v/>
      </c>
    </row>
    <row r="77" spans="2:17" ht="42" hidden="1" customHeight="1">
      <c r="B77" s="169" t="str">
        <f>IF(C77="","","販促73")</f>
        <v/>
      </c>
      <c r="C77" s="153"/>
      <c r="D77" s="149"/>
      <c r="E77" s="149"/>
      <c r="F77" s="149"/>
      <c r="G77" s="149"/>
      <c r="H77" s="154"/>
      <c r="I77" s="1232"/>
      <c r="J77" s="1232"/>
      <c r="K77" s="1232"/>
      <c r="L77" s="1232"/>
      <c r="M77" s="1233"/>
      <c r="P77" s="165" t="str">
        <f>IF(B77="","",'①6.成果目標（販促）'!J152)</f>
        <v/>
      </c>
      <c r="Q77" s="165" t="str">
        <f>IF(B77="","",'①6.成果目標（販促）'!K152)</f>
        <v/>
      </c>
    </row>
    <row r="78" spans="2:17" ht="42" hidden="1" customHeight="1">
      <c r="B78" s="169" t="str">
        <f>IF(C78="","","販促74")</f>
        <v/>
      </c>
      <c r="C78" s="153"/>
      <c r="D78" s="149"/>
      <c r="E78" s="149"/>
      <c r="F78" s="149"/>
      <c r="G78" s="149"/>
      <c r="H78" s="154"/>
      <c r="I78" s="1232"/>
      <c r="J78" s="1232"/>
      <c r="K78" s="1232"/>
      <c r="L78" s="1232"/>
      <c r="M78" s="1233"/>
      <c r="P78" s="165" t="str">
        <f>IF(B78="","",'①6.成果目標（販促）'!J154)</f>
        <v/>
      </c>
      <c r="Q78" s="165" t="str">
        <f>IF(B78="","",'①6.成果目標（販促）'!K154)</f>
        <v/>
      </c>
    </row>
    <row r="79" spans="2:17" ht="42" hidden="1" customHeight="1">
      <c r="B79" s="169" t="str">
        <f>IF(C79="","","販促75")</f>
        <v/>
      </c>
      <c r="C79" s="153"/>
      <c r="D79" s="149"/>
      <c r="E79" s="149"/>
      <c r="F79" s="149"/>
      <c r="G79" s="149"/>
      <c r="H79" s="154"/>
      <c r="I79" s="1232"/>
      <c r="J79" s="1232"/>
      <c r="K79" s="1232"/>
      <c r="L79" s="1232"/>
      <c r="M79" s="1233"/>
      <c r="P79" s="165" t="str">
        <f>IF(B79="","",'①6.成果目標（販促）'!J156)</f>
        <v/>
      </c>
      <c r="Q79" s="165" t="str">
        <f>IF(B79="","",'①6.成果目標（販促）'!K156)</f>
        <v/>
      </c>
    </row>
    <row r="80" spans="2:17" ht="42" hidden="1" customHeight="1">
      <c r="B80" s="169" t="str">
        <f>IF(C80="","","販促76")</f>
        <v/>
      </c>
      <c r="C80" s="153"/>
      <c r="D80" s="149"/>
      <c r="E80" s="149"/>
      <c r="F80" s="149"/>
      <c r="G80" s="149"/>
      <c r="H80" s="154"/>
      <c r="I80" s="1232"/>
      <c r="J80" s="1232"/>
      <c r="K80" s="1232"/>
      <c r="L80" s="1232"/>
      <c r="M80" s="1233"/>
      <c r="P80" s="165" t="str">
        <f>IF(B80="","",'①6.成果目標（販促）'!J158)</f>
        <v/>
      </c>
      <c r="Q80" s="165" t="str">
        <f>IF(B80="","",'①6.成果目標（販促）'!K158)</f>
        <v/>
      </c>
    </row>
    <row r="81" spans="2:17" ht="42" hidden="1" customHeight="1">
      <c r="B81" s="169" t="str">
        <f>IF(C81="","","販促77")</f>
        <v/>
      </c>
      <c r="C81" s="153"/>
      <c r="D81" s="149"/>
      <c r="E81" s="149"/>
      <c r="F81" s="149"/>
      <c r="G81" s="149"/>
      <c r="H81" s="154"/>
      <c r="I81" s="1232"/>
      <c r="J81" s="1232"/>
      <c r="K81" s="1232"/>
      <c r="L81" s="1232"/>
      <c r="M81" s="1233"/>
      <c r="P81" s="165" t="str">
        <f>IF(B81="","",'①6.成果目標（販促）'!J160)</f>
        <v/>
      </c>
      <c r="Q81" s="165" t="str">
        <f>IF(B81="","",'①6.成果目標（販促）'!K160)</f>
        <v/>
      </c>
    </row>
    <row r="82" spans="2:17" ht="42" hidden="1" customHeight="1">
      <c r="B82" s="169" t="str">
        <f>IF(C82="","","販促78")</f>
        <v/>
      </c>
      <c r="C82" s="153"/>
      <c r="D82" s="149"/>
      <c r="E82" s="149"/>
      <c r="F82" s="149"/>
      <c r="G82" s="149"/>
      <c r="H82" s="154"/>
      <c r="I82" s="1232"/>
      <c r="J82" s="1232"/>
      <c r="K82" s="1232"/>
      <c r="L82" s="1232"/>
      <c r="M82" s="1233"/>
      <c r="P82" s="165" t="str">
        <f>IF(B82="","",'①6.成果目標（販促）'!J162)</f>
        <v/>
      </c>
      <c r="Q82" s="165" t="str">
        <f>IF(B82="","",'①6.成果目標（販促）'!K162)</f>
        <v/>
      </c>
    </row>
    <row r="83" spans="2:17" ht="42" hidden="1" customHeight="1">
      <c r="B83" s="169" t="str">
        <f>IF(C83="","","販促79")</f>
        <v/>
      </c>
      <c r="C83" s="153"/>
      <c r="D83" s="149"/>
      <c r="E83" s="149"/>
      <c r="F83" s="149"/>
      <c r="G83" s="149"/>
      <c r="H83" s="154"/>
      <c r="I83" s="1232"/>
      <c r="J83" s="1232"/>
      <c r="K83" s="1232"/>
      <c r="L83" s="1232"/>
      <c r="M83" s="1233"/>
      <c r="P83" s="165" t="str">
        <f>IF(B83="","",'①6.成果目標（販促）'!J164)</f>
        <v/>
      </c>
      <c r="Q83" s="165" t="str">
        <f>IF(B83="","",'①6.成果目標（販促）'!K164)</f>
        <v/>
      </c>
    </row>
    <row r="84" spans="2:17" ht="42" hidden="1" customHeight="1" thickBot="1">
      <c r="B84" s="168" t="str">
        <f>IF(C84="","","販促80")</f>
        <v/>
      </c>
      <c r="C84" s="155"/>
      <c r="D84" s="156"/>
      <c r="E84" s="156"/>
      <c r="F84" s="156"/>
      <c r="G84" s="156"/>
      <c r="H84" s="157"/>
      <c r="I84" s="1234"/>
      <c r="J84" s="1234"/>
      <c r="K84" s="1234"/>
      <c r="L84" s="1234"/>
      <c r="M84" s="1235"/>
      <c r="P84" s="165" t="str">
        <f>IF(B84="","",'①6.成果目標（販促）'!J166)</f>
        <v/>
      </c>
      <c r="Q84" s="165" t="str">
        <f>IF(B84="","",'①6.成果目標（販促）'!K166)</f>
        <v/>
      </c>
    </row>
    <row r="85" spans="2:17" s="162" customFormat="1" ht="12.75">
      <c r="B85" s="161" t="s">
        <v>447</v>
      </c>
      <c r="C85" s="162" t="s">
        <v>450</v>
      </c>
      <c r="P85" s="178"/>
      <c r="Q85" s="178"/>
    </row>
    <row r="86" spans="2:17" s="162" customFormat="1" ht="12.75">
      <c r="B86" s="161" t="s">
        <v>448</v>
      </c>
      <c r="C86" s="162" t="s">
        <v>633</v>
      </c>
      <c r="P86" s="178"/>
      <c r="Q86" s="178"/>
    </row>
    <row r="87" spans="2:17" s="162" customFormat="1" ht="12.75">
      <c r="B87" s="161" t="s">
        <v>449</v>
      </c>
      <c r="C87" s="162" t="s">
        <v>451</v>
      </c>
      <c r="P87" s="178"/>
      <c r="Q87" s="178"/>
    </row>
    <row r="88" spans="2:17" s="162" customFormat="1" ht="12.75">
      <c r="C88" s="162" t="s">
        <v>452</v>
      </c>
      <c r="P88" s="178"/>
      <c r="Q88" s="178"/>
    </row>
  </sheetData>
  <sheetProtection algorithmName="SHA-512" hashValue="HMWwrMymJ025va5O122OUpDIs0njf1sN5iQbXsPwbkYkiCbWmSjnlM6+PSmO3v4hnTXqaHyRBbiNbi3eCSVxfw==" saltValue="pJdg1CI4qkFIQ72O4Arc0A==" spinCount="100000" sheet="1" scenarios="1" formatCells="0" formatColumns="0" formatRows="0"/>
  <mergeCells count="88">
    <mergeCell ref="I23:M23"/>
    <mergeCell ref="I24:M24"/>
    <mergeCell ref="I17:M17"/>
    <mergeCell ref="I18:M18"/>
    <mergeCell ref="I19:M19"/>
    <mergeCell ref="I20:M20"/>
    <mergeCell ref="I21:M21"/>
    <mergeCell ref="I22:M22"/>
    <mergeCell ref="I16:M16"/>
    <mergeCell ref="I5:M5"/>
    <mergeCell ref="I6:M6"/>
    <mergeCell ref="I7:M7"/>
    <mergeCell ref="I8:M8"/>
    <mergeCell ref="I9:M9"/>
    <mergeCell ref="I10:M10"/>
    <mergeCell ref="I11:M11"/>
    <mergeCell ref="I12:M12"/>
    <mergeCell ref="I13:M13"/>
    <mergeCell ref="I14:M14"/>
    <mergeCell ref="I15:M15"/>
    <mergeCell ref="I3:M4"/>
    <mergeCell ref="B3:B4"/>
    <mergeCell ref="C3:C4"/>
    <mergeCell ref="D3:D4"/>
    <mergeCell ref="F3:F4"/>
    <mergeCell ref="H3:H4"/>
    <mergeCell ref="E3:E4"/>
    <mergeCell ref="G3:G4"/>
    <mergeCell ref="I25:M25"/>
    <mergeCell ref="I26:M26"/>
    <mergeCell ref="I27:M27"/>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2:M42"/>
    <mergeCell ref="I43:M43"/>
    <mergeCell ref="I44:M44"/>
    <mergeCell ref="I45:M45"/>
    <mergeCell ref="I46:M46"/>
    <mergeCell ref="I47:M47"/>
    <mergeCell ref="I48:M48"/>
    <mergeCell ref="I49:M49"/>
    <mergeCell ref="I50:M50"/>
    <mergeCell ref="I51:M51"/>
    <mergeCell ref="I52:M52"/>
    <mergeCell ref="I53:M53"/>
    <mergeCell ref="I54:M54"/>
    <mergeCell ref="I55:M55"/>
    <mergeCell ref="I56:M56"/>
    <mergeCell ref="I57:M57"/>
    <mergeCell ref="I58:M58"/>
    <mergeCell ref="I59:M59"/>
    <mergeCell ref="I60:M60"/>
    <mergeCell ref="I61:M61"/>
    <mergeCell ref="I62:M62"/>
    <mergeCell ref="I63:M63"/>
    <mergeCell ref="I64:M64"/>
    <mergeCell ref="I65:M65"/>
    <mergeCell ref="I66:M66"/>
    <mergeCell ref="I67:M67"/>
    <mergeCell ref="I68:M68"/>
    <mergeCell ref="I69:M69"/>
    <mergeCell ref="I70:M70"/>
    <mergeCell ref="I71:M71"/>
    <mergeCell ref="I72:M72"/>
    <mergeCell ref="I73:M73"/>
    <mergeCell ref="I74:M74"/>
    <mergeCell ref="I75:M75"/>
    <mergeCell ref="I76:M76"/>
    <mergeCell ref="I77:M77"/>
    <mergeCell ref="I78:M78"/>
    <mergeCell ref="I79:M79"/>
    <mergeCell ref="I80:M80"/>
    <mergeCell ref="I81:M81"/>
    <mergeCell ref="I82:M82"/>
    <mergeCell ref="I83:M83"/>
    <mergeCell ref="I84:M84"/>
  </mergeCells>
  <phoneticPr fontId="1"/>
  <dataValidations xWindow="258" yWindow="375" count="4">
    <dataValidation allowBlank="1" showInputMessage="1" showErrorMessage="1" prompt="*活動名の入力_x000a_例：バイヤー招聘_x000a_オンライン商談会開催　等" sqref="C5 C25 C45 C65"/>
    <dataValidation type="whole" operator="lessThan" allowBlank="1" showInputMessage="1" showErrorMessage="1" errorTitle="入力不要です。" error="活動を入力すると採番されます。_x000a_[キャンセル]をクリックしてください。" sqref="B5:B84">
      <formula1>0</formula1>
    </dataValidation>
    <dataValidation type="list" allowBlank="1" showInputMessage="1" showErrorMessage="1" sqref="E5:E84">
      <formula1>"✔"</formula1>
    </dataValidation>
    <dataValidation type="list" allowBlank="1" showInputMessage="1" showErrorMessage="1" promptTitle="実行戦略に沿っていたら「✔」" prompt="誤った「✔」はDeleteキーで消去できます。" sqref="G5:G84">
      <formula1>"✔"</formula1>
    </dataValidation>
  </dataValidations>
  <pageMargins left="0.59055118110236227" right="0.39370078740157483" top="0.74803149606299213" bottom="0.43307086614173229" header="0.31496062992125984" footer="0.15748031496062992"/>
  <pageSetup paperSize="9" scale="86" fitToHeight="0" orientation="landscape" r:id="rId1"/>
  <headerFooter>
    <oddHeader>&amp;L様式１（別添１）</oddHeader>
    <oddFooter xml:space="preserve">&amp;C&amp;P / &amp;N </odd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33"/>
  <sheetViews>
    <sheetView view="pageBreakPreview" zoomScaleNormal="100" zoomScaleSheetLayoutView="100" workbookViewId="0"/>
  </sheetViews>
  <sheetFormatPr defaultRowHeight="15.75"/>
  <cols>
    <col min="1" max="1" width="1.625" style="344" customWidth="1"/>
    <col min="2" max="2" width="4.875" style="344" customWidth="1"/>
    <col min="3" max="3" width="10.625" style="344" customWidth="1"/>
    <col min="4" max="4" width="10.75" style="344" customWidth="1"/>
    <col min="5" max="5" width="9" style="344" customWidth="1"/>
    <col min="6" max="6" width="6.625" style="344" customWidth="1"/>
    <col min="7" max="7" width="9.375" style="344" customWidth="1"/>
    <col min="8" max="8" width="17.5" style="344" customWidth="1"/>
    <col min="9" max="9" width="16.625" style="344" customWidth="1"/>
    <col min="10" max="10" width="6.625" style="344" customWidth="1"/>
    <col min="11" max="11" width="17.125" style="344" customWidth="1"/>
    <col min="12" max="12" width="9.875" style="344" customWidth="1"/>
    <col min="13" max="13" width="10.5" style="344" customWidth="1"/>
    <col min="14" max="14" width="7.875" style="344" customWidth="1"/>
    <col min="15" max="16384" width="9" style="344"/>
  </cols>
  <sheetData>
    <row r="1" spans="2:14" ht="11.25" customHeight="1"/>
    <row r="2" spans="2:14" ht="22.5" customHeight="1">
      <c r="L2" s="1626" t="s">
        <v>57</v>
      </c>
      <c r="M2" s="1626"/>
      <c r="N2" s="345"/>
    </row>
    <row r="3" spans="2:14" ht="22.5" customHeight="1">
      <c r="B3" s="346" t="s">
        <v>58</v>
      </c>
      <c r="C3" s="345"/>
      <c r="D3" s="345"/>
      <c r="E3" s="345"/>
      <c r="F3" s="345"/>
      <c r="G3" s="345"/>
      <c r="H3" s="345"/>
      <c r="I3" s="345"/>
      <c r="J3" s="345"/>
      <c r="K3" s="345"/>
      <c r="L3" s="345"/>
      <c r="M3" s="345"/>
      <c r="N3" s="345"/>
    </row>
    <row r="4" spans="2:14" ht="17.25" customHeight="1">
      <c r="B4" s="345"/>
      <c r="C4" s="345"/>
      <c r="D4" s="345"/>
      <c r="E4" s="345"/>
      <c r="F4" s="345"/>
      <c r="G4" s="345"/>
      <c r="H4" s="345"/>
      <c r="I4" s="345"/>
      <c r="J4" s="345"/>
      <c r="K4" s="345"/>
      <c r="L4" s="345"/>
      <c r="M4" s="345"/>
      <c r="N4" s="345"/>
    </row>
    <row r="5" spans="2:14" ht="32.25" customHeight="1">
      <c r="B5" s="345"/>
      <c r="C5" s="345"/>
      <c r="D5" s="345"/>
      <c r="E5" s="345"/>
      <c r="F5" s="345"/>
      <c r="G5" s="345"/>
      <c r="H5" s="345"/>
      <c r="I5" s="948" t="s">
        <v>495</v>
      </c>
      <c r="J5" s="1432" t="str">
        <f>IF('①1.概要'!C11="","",'①1.概要'!C11)</f>
        <v/>
      </c>
      <c r="K5" s="1432"/>
      <c r="L5" s="1432"/>
      <c r="M5" s="1432"/>
      <c r="N5" s="1432"/>
    </row>
    <row r="6" spans="2:14" ht="22.5" customHeight="1">
      <c r="B6" s="345"/>
      <c r="C6" s="345"/>
      <c r="D6" s="345"/>
      <c r="E6" s="345"/>
      <c r="F6" s="345"/>
      <c r="G6" s="345"/>
      <c r="I6" s="948" t="s">
        <v>496</v>
      </c>
      <c r="J6" s="1432" t="str">
        <f>IF(様式①申請!J8="","",様式①申請!J8)</f>
        <v/>
      </c>
      <c r="K6" s="1432"/>
      <c r="L6" s="1432"/>
      <c r="M6" s="1432"/>
      <c r="N6" s="1432"/>
    </row>
    <row r="7" spans="2:14" ht="28.5" customHeight="1">
      <c r="B7" s="345"/>
      <c r="C7" s="345"/>
      <c r="D7" s="345"/>
      <c r="E7" s="345"/>
      <c r="F7" s="345"/>
      <c r="G7" s="345"/>
      <c r="I7" s="948" t="s">
        <v>497</v>
      </c>
      <c r="J7" s="1433" t="str">
        <f>IF(様式①申請!J9="","",様式①申請!J9)</f>
        <v/>
      </c>
      <c r="K7" s="1433"/>
      <c r="L7" s="1433"/>
      <c r="M7" s="1433"/>
      <c r="N7" s="1433"/>
    </row>
    <row r="8" spans="2:14" ht="13.5" customHeight="1">
      <c r="C8" s="345"/>
      <c r="D8" s="345"/>
      <c r="E8" s="345"/>
      <c r="F8" s="345"/>
      <c r="G8" s="345"/>
      <c r="H8" s="345"/>
      <c r="I8" s="345"/>
      <c r="J8" s="345"/>
      <c r="L8" s="345"/>
      <c r="M8" s="345"/>
      <c r="N8" s="345"/>
    </row>
    <row r="9" spans="2:14" s="950" customFormat="1" ht="22.5" customHeight="1">
      <c r="B9" s="949"/>
      <c r="C9" s="1888" t="s">
        <v>641</v>
      </c>
      <c r="D9" s="1888"/>
      <c r="E9" s="1888"/>
      <c r="F9" s="1888"/>
      <c r="G9" s="1888"/>
      <c r="H9" s="1888"/>
      <c r="I9" s="1888"/>
      <c r="J9" s="1888"/>
      <c r="K9" s="1888"/>
      <c r="L9" s="1888"/>
      <c r="M9" s="1888"/>
      <c r="N9" s="949"/>
    </row>
    <row r="10" spans="2:14" s="950" customFormat="1" ht="22.5" customHeight="1">
      <c r="B10" s="949"/>
      <c r="C10" s="545"/>
      <c r="D10" s="951"/>
      <c r="E10" s="949"/>
      <c r="F10" s="949"/>
      <c r="I10" s="949"/>
      <c r="J10" s="949"/>
      <c r="L10" s="949"/>
      <c r="M10" s="949"/>
      <c r="N10" s="949"/>
    </row>
    <row r="11" spans="2:14" s="950" customFormat="1" ht="22.5" customHeight="1">
      <c r="C11" s="960" t="s">
        <v>640</v>
      </c>
    </row>
    <row r="12" spans="2:14" s="950" customFormat="1" ht="22.5" customHeight="1">
      <c r="C12" s="961" t="s">
        <v>527</v>
      </c>
    </row>
    <row r="13" spans="2:14" s="950" customFormat="1" ht="22.5" customHeight="1">
      <c r="C13" s="961"/>
    </row>
    <row r="14" spans="2:14" s="950" customFormat="1" ht="22.5" customHeight="1"/>
    <row r="15" spans="2:14" s="950" customFormat="1" ht="22.5" customHeight="1">
      <c r="C15" s="1887" t="s">
        <v>499</v>
      </c>
      <c r="D15" s="1887"/>
      <c r="E15" s="1887"/>
      <c r="F15" s="1887"/>
      <c r="G15" s="1887"/>
      <c r="H15" s="1887"/>
      <c r="I15" s="1887"/>
      <c r="J15" s="1887"/>
      <c r="K15" s="1887"/>
      <c r="L15" s="1887"/>
      <c r="M15" s="1887"/>
    </row>
    <row r="16" spans="2:14" s="950" customFormat="1" ht="22.5" customHeight="1">
      <c r="C16" s="962"/>
      <c r="D16" s="962"/>
      <c r="E16" s="962"/>
      <c r="F16" s="962"/>
      <c r="G16" s="962"/>
      <c r="H16" s="962"/>
      <c r="I16" s="962"/>
      <c r="J16" s="962"/>
      <c r="K16" s="962"/>
      <c r="L16" s="962"/>
      <c r="M16" s="962"/>
    </row>
    <row r="17" spans="2:14" s="950" customFormat="1" ht="22.5" customHeight="1">
      <c r="C17" s="962"/>
      <c r="D17" s="962"/>
      <c r="E17" s="962"/>
      <c r="F17" s="962"/>
      <c r="G17" s="962"/>
      <c r="H17" s="962"/>
      <c r="I17" s="962"/>
      <c r="J17" s="962"/>
      <c r="K17" s="962"/>
      <c r="L17" s="962"/>
      <c r="M17" s="962"/>
    </row>
    <row r="18" spans="2:14" s="950" customFormat="1" ht="22.5" customHeight="1">
      <c r="D18" s="952" t="s">
        <v>500</v>
      </c>
      <c r="E18" s="963" t="s">
        <v>528</v>
      </c>
    </row>
    <row r="19" spans="2:14" s="950" customFormat="1" ht="22.5" customHeight="1">
      <c r="D19" s="953"/>
      <c r="E19" s="963" t="s">
        <v>529</v>
      </c>
    </row>
    <row r="20" spans="2:14" s="950" customFormat="1" ht="22.5" customHeight="1">
      <c r="B20" s="955"/>
      <c r="C20" s="955"/>
      <c r="D20" s="952" t="s">
        <v>504</v>
      </c>
      <c r="E20" s="964" t="s">
        <v>530</v>
      </c>
      <c r="F20" s="955"/>
      <c r="G20" s="955"/>
      <c r="H20" s="955"/>
      <c r="I20" s="955"/>
      <c r="J20" s="955"/>
      <c r="K20" s="955"/>
      <c r="L20" s="955"/>
      <c r="M20" s="955"/>
      <c r="N20" s="949"/>
    </row>
    <row r="21" spans="2:14" s="950" customFormat="1" ht="22.5" customHeight="1">
      <c r="B21" s="955"/>
      <c r="C21" s="955"/>
      <c r="D21" s="952" t="s">
        <v>506</v>
      </c>
      <c r="E21" s="964" t="s">
        <v>531</v>
      </c>
      <c r="F21" s="955"/>
      <c r="G21" s="955"/>
      <c r="H21" s="955"/>
      <c r="I21" s="955"/>
      <c r="J21" s="949"/>
      <c r="N21" s="949"/>
    </row>
    <row r="22" spans="2:14" s="950" customFormat="1" ht="22.5" customHeight="1">
      <c r="B22" s="955"/>
      <c r="C22" s="955"/>
      <c r="D22" s="952"/>
      <c r="E22" s="964"/>
      <c r="F22" s="955"/>
      <c r="G22" s="955"/>
      <c r="H22" s="955"/>
      <c r="I22" s="955"/>
      <c r="J22" s="949"/>
      <c r="N22" s="949"/>
    </row>
    <row r="23" spans="2:14" s="950" customFormat="1" ht="22.5" customHeight="1">
      <c r="B23" s="955"/>
      <c r="C23" s="955"/>
      <c r="D23" s="952"/>
      <c r="E23" s="964"/>
      <c r="F23" s="955"/>
      <c r="G23" s="955"/>
      <c r="H23" s="955"/>
      <c r="I23" s="955"/>
      <c r="J23" s="949"/>
      <c r="N23" s="949"/>
    </row>
    <row r="24" spans="2:14" s="950" customFormat="1" ht="22.5" customHeight="1">
      <c r="B24" s="955"/>
      <c r="C24" s="955"/>
      <c r="D24" s="952"/>
      <c r="E24" s="949"/>
      <c r="F24" s="955"/>
      <c r="G24" s="955"/>
      <c r="H24" s="955"/>
      <c r="I24" s="955"/>
      <c r="J24" s="949"/>
      <c r="M24" s="965" t="s">
        <v>526</v>
      </c>
    </row>
    <row r="25" spans="2:14" s="950" customFormat="1" ht="22.5" customHeight="1">
      <c r="B25" s="955"/>
      <c r="C25" s="955"/>
      <c r="D25" s="955"/>
      <c r="E25" s="955"/>
      <c r="F25" s="955"/>
      <c r="G25" s="955"/>
      <c r="H25" s="955"/>
      <c r="I25" s="955"/>
      <c r="J25" s="949"/>
    </row>
    <row r="26" spans="2:14" s="950" customFormat="1" ht="22.5" customHeight="1"/>
    <row r="27" spans="2:14" s="950" customFormat="1" ht="22.5" customHeight="1"/>
    <row r="28" spans="2:14" s="950" customFormat="1" ht="22.5" customHeight="1"/>
    <row r="29" spans="2:14" ht="22.5" customHeight="1"/>
    <row r="30" spans="2:14" ht="22.5" customHeight="1"/>
    <row r="31" spans="2:14" ht="22.5" customHeight="1"/>
    <row r="32" spans="2:14" ht="22.5" customHeight="1"/>
    <row r="33" ht="22.5" customHeight="1"/>
  </sheetData>
  <sheetProtection algorithmName="SHA-512" hashValue="WCC7w06FU/QicGf6NiQXIY/8HHjH5ef6loEUK7X+FfIGkK+g6BxIw9thzI3H4EUwXeeTyfGDdjaMLx1YhrRqrg==" saltValue="+mrkA/L5HzoEjGwBTLPPrg==" spinCount="100000" sheet="1" scenarios="1" formatCells="0" formatColumns="0" formatRows="0"/>
  <mergeCells count="6">
    <mergeCell ref="L2:M2"/>
    <mergeCell ref="C9:M9"/>
    <mergeCell ref="C15:M15"/>
    <mergeCell ref="J5:N5"/>
    <mergeCell ref="J6:N6"/>
    <mergeCell ref="J7:N7"/>
  </mergeCells>
  <phoneticPr fontId="1"/>
  <conditionalFormatting sqref="L2:M2">
    <cfRule type="containsText" dxfId="0" priority="1" operator="containsText" text="日付を入力してください">
      <formula>NOT(ISERROR(SEARCH("日付を入力してください",L2)))</formula>
    </cfRule>
  </conditionalFormatting>
  <dataValidations count="1">
    <dataValidation allowBlank="1" showInputMessage="1" showErrorMessage="1" promptTitle="西暦で入力してください。" prompt="例：2021/1/1" sqref="L2:M2"/>
  </dataValidations>
  <pageMargins left="0.59055118110236227" right="0.27559055118110237" top="0.74803149606299213" bottom="0.23622047244094491" header="0.31496062992125984" footer="0.15748031496062992"/>
  <pageSetup paperSize="9" scale="92" orientation="landscape" horizontalDpi="300" verticalDpi="300" r:id="rId1"/>
  <headerFooter>
    <oddHeader>&amp;L様式第１１号</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33"/>
  <sheetViews>
    <sheetView view="pageBreakPreview" zoomScaleNormal="100" zoomScaleSheetLayoutView="100" workbookViewId="0"/>
  </sheetViews>
  <sheetFormatPr defaultRowHeight="15.75"/>
  <cols>
    <col min="1" max="1" width="1.625" style="21" customWidth="1"/>
    <col min="2" max="2" width="4" style="21" customWidth="1"/>
    <col min="3" max="3" width="9.75" style="21" customWidth="1"/>
    <col min="4" max="4" width="10.625" style="21" customWidth="1"/>
    <col min="5" max="5" width="16.375" style="21" customWidth="1"/>
    <col min="6" max="7" width="10.625" style="21" customWidth="1"/>
    <col min="8" max="10" width="12.75" style="21" customWidth="1"/>
    <col min="11" max="11" width="10.625" style="21" customWidth="1"/>
    <col min="12" max="12" width="13.375" style="21" customWidth="1"/>
    <col min="13" max="13" width="9.25" style="21" customWidth="1"/>
    <col min="14" max="14" width="19.125" style="21" customWidth="1"/>
    <col min="15" max="16384" width="9" style="21"/>
  </cols>
  <sheetData>
    <row r="1" spans="2:13" ht="20.25" customHeight="1"/>
    <row r="2" spans="2:13" ht="34.5" customHeight="1">
      <c r="F2" s="1890" t="s">
        <v>538</v>
      </c>
      <c r="G2" s="1891"/>
      <c r="H2" s="1891"/>
      <c r="I2" s="1891"/>
      <c r="J2" s="1891"/>
      <c r="K2" s="1891"/>
    </row>
    <row r="3" spans="2:13" s="29" customFormat="1" ht="19.5" customHeight="1">
      <c r="B3" s="19"/>
      <c r="C3" s="19"/>
      <c r="D3" s="19"/>
      <c r="E3" s="19"/>
      <c r="F3" s="19"/>
      <c r="G3" s="19"/>
      <c r="H3" s="19"/>
      <c r="L3" s="19"/>
    </row>
    <row r="4" spans="2:13" s="29" customFormat="1" ht="22.5" customHeight="1">
      <c r="C4" s="54" t="s">
        <v>532</v>
      </c>
    </row>
    <row r="5" spans="2:13" s="29" customFormat="1" ht="22.5" customHeight="1">
      <c r="C5" s="29" t="s">
        <v>539</v>
      </c>
    </row>
    <row r="6" spans="2:13" s="29" customFormat="1" ht="22.5" customHeight="1">
      <c r="C6" s="29" t="s">
        <v>540</v>
      </c>
    </row>
    <row r="7" spans="2:13" s="29" customFormat="1" ht="18" customHeight="1"/>
    <row r="8" spans="2:13" s="29" customFormat="1" ht="22.5" customHeight="1">
      <c r="C8" s="1889" t="s">
        <v>499</v>
      </c>
      <c r="D8" s="1889"/>
      <c r="E8" s="1889"/>
      <c r="F8" s="1889"/>
      <c r="G8" s="1889"/>
      <c r="H8" s="1889"/>
      <c r="I8" s="1889"/>
      <c r="J8" s="1889"/>
      <c r="K8" s="1889"/>
      <c r="L8" s="1889"/>
      <c r="M8" s="1889"/>
    </row>
    <row r="9" spans="2:13" s="29" customFormat="1" ht="22.5" customHeight="1"/>
    <row r="10" spans="2:13" s="29" customFormat="1" ht="22.5" customHeight="1">
      <c r="C10" s="126" t="s">
        <v>478</v>
      </c>
      <c r="D10" s="29" t="s">
        <v>541</v>
      </c>
    </row>
    <row r="11" spans="2:13" s="29" customFormat="1" ht="22.5" customHeight="1">
      <c r="C11" s="126"/>
      <c r="D11" s="29" t="s">
        <v>542</v>
      </c>
    </row>
    <row r="12" spans="2:13" s="29" customFormat="1" ht="22.5" customHeight="1">
      <c r="C12" s="126"/>
      <c r="D12" s="29" t="s">
        <v>543</v>
      </c>
    </row>
    <row r="13" spans="2:13" s="29" customFormat="1" ht="22.5" customHeight="1">
      <c r="C13" s="126"/>
      <c r="D13" s="29" t="s">
        <v>544</v>
      </c>
    </row>
    <row r="14" spans="2:13" s="29" customFormat="1" ht="22.5" customHeight="1">
      <c r="C14" s="126"/>
    </row>
    <row r="15" spans="2:13" s="29" customFormat="1" ht="22.5" customHeight="1">
      <c r="C15" s="126" t="s">
        <v>479</v>
      </c>
      <c r="D15" s="29" t="s">
        <v>545</v>
      </c>
    </row>
    <row r="16" spans="2:13" s="29" customFormat="1" ht="22.5" customHeight="1">
      <c r="C16" s="126"/>
      <c r="D16" s="29" t="s">
        <v>546</v>
      </c>
    </row>
    <row r="17" spans="3:12" s="29" customFormat="1" ht="22.5" customHeight="1">
      <c r="C17" s="126"/>
    </row>
    <row r="18" spans="3:12" s="29" customFormat="1" ht="22.5" customHeight="1">
      <c r="C18" s="126" t="s">
        <v>533</v>
      </c>
      <c r="D18" s="29" t="s">
        <v>547</v>
      </c>
    </row>
    <row r="19" spans="3:12" s="29" customFormat="1" ht="22.5" customHeight="1">
      <c r="C19" s="126"/>
      <c r="D19" s="29" t="s">
        <v>548</v>
      </c>
    </row>
    <row r="20" spans="3:12" s="29" customFormat="1" ht="22.5" customHeight="1">
      <c r="C20" s="126"/>
    </row>
    <row r="21" spans="3:12" s="29" customFormat="1" ht="22.5" customHeight="1">
      <c r="C21" s="126" t="s">
        <v>534</v>
      </c>
      <c r="D21" s="29" t="s">
        <v>535</v>
      </c>
    </row>
    <row r="22" spans="3:12" s="29" customFormat="1" ht="22.5" customHeight="1">
      <c r="C22" s="127"/>
    </row>
    <row r="23" spans="3:12" s="29" customFormat="1" ht="22.5" customHeight="1">
      <c r="C23" s="127"/>
      <c r="L23" s="128" t="s">
        <v>549</v>
      </c>
    </row>
    <row r="24" spans="3:12" s="29" customFormat="1" ht="22.5" customHeight="1">
      <c r="C24" s="127"/>
    </row>
    <row r="25" spans="3:12" s="29" customFormat="1" ht="22.5" customHeight="1"/>
    <row r="26" spans="3:12" s="29" customFormat="1" ht="22.5" customHeight="1"/>
    <row r="27" spans="3:12" ht="22.5" customHeight="1"/>
    <row r="28" spans="3:12" ht="22.5" customHeight="1"/>
    <row r="29" spans="3:12" ht="22.5" customHeight="1"/>
    <row r="30" spans="3:12" ht="22.5" customHeight="1"/>
    <row r="31" spans="3:12" ht="22.5" customHeight="1"/>
    <row r="32" spans="3:12" ht="22.5" customHeight="1"/>
    <row r="33" ht="22.5" customHeight="1"/>
  </sheetData>
  <mergeCells count="2">
    <mergeCell ref="C8:M8"/>
    <mergeCell ref="F2:K2"/>
  </mergeCells>
  <phoneticPr fontId="1"/>
  <pageMargins left="0.59055118110236227" right="0.37" top="0.74803149606299213" bottom="0.23622047244094491" header="0.31496062992125984" footer="0.15748031496062992"/>
  <pageSetup paperSize="9" scale="81" orientation="landscape" horizontalDpi="300" verticalDpi="300" r:id="rId1"/>
  <headerFooter>
    <oddHeader>&amp;L別紙</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R32"/>
  <sheetViews>
    <sheetView view="pageBreakPreview" zoomScaleNormal="100" zoomScaleSheetLayoutView="100" workbookViewId="0">
      <selection activeCell="B1" sqref="B1"/>
    </sheetView>
  </sheetViews>
  <sheetFormatPr defaultColWidth="9" defaultRowHeight="13.5"/>
  <cols>
    <col min="1" max="1" width="1.625" style="11" customWidth="1"/>
    <col min="2" max="7" width="10.625" style="11" customWidth="1"/>
    <col min="8" max="8" width="4.625" style="97" customWidth="1"/>
    <col min="9" max="14" width="10.625" style="11" customWidth="1"/>
    <col min="15" max="15" width="1.625" style="11" customWidth="1"/>
    <col min="16" max="16384" width="9" style="11"/>
  </cols>
  <sheetData>
    <row r="1" spans="2:18" ht="8.25" customHeight="1"/>
    <row r="2" spans="2:18" s="12" customFormat="1" ht="19.5" customHeight="1">
      <c r="B2" s="140" t="s">
        <v>669</v>
      </c>
      <c r="C2" s="98"/>
      <c r="D2" s="98"/>
      <c r="E2" s="98"/>
      <c r="F2" s="99"/>
      <c r="G2" s="99"/>
      <c r="H2" s="100"/>
      <c r="I2" s="99"/>
      <c r="J2" s="101"/>
      <c r="R2" s="96"/>
    </row>
    <row r="3" spans="2:18" s="12" customFormat="1" ht="19.5" customHeight="1" thickBot="1">
      <c r="B3" s="91" t="s">
        <v>670</v>
      </c>
      <c r="C3" s="102"/>
      <c r="D3" s="102"/>
      <c r="E3" s="102"/>
      <c r="F3" s="103"/>
      <c r="G3" s="102"/>
      <c r="H3" s="114"/>
      <c r="I3" s="104" t="s">
        <v>671</v>
      </c>
      <c r="J3" s="113"/>
      <c r="K3" s="113"/>
      <c r="L3" s="113"/>
      <c r="M3" s="113"/>
      <c r="N3" s="113"/>
    </row>
    <row r="4" spans="2:18" s="12" customFormat="1" ht="19.5" customHeight="1">
      <c r="B4" s="998"/>
      <c r="C4" s="999"/>
      <c r="D4" s="999"/>
      <c r="E4" s="999"/>
      <c r="F4" s="999"/>
      <c r="G4" s="1000"/>
      <c r="H4" s="105"/>
      <c r="I4" s="998"/>
      <c r="J4" s="999"/>
      <c r="K4" s="999"/>
      <c r="L4" s="999"/>
      <c r="M4" s="999"/>
      <c r="N4" s="1000"/>
    </row>
    <row r="5" spans="2:18" s="12" customFormat="1" ht="19.5" customHeight="1">
      <c r="B5" s="1001"/>
      <c r="C5" s="1002"/>
      <c r="D5" s="1002"/>
      <c r="E5" s="1002"/>
      <c r="F5" s="1002"/>
      <c r="G5" s="1003"/>
      <c r="H5" s="105"/>
      <c r="I5" s="1001"/>
      <c r="J5" s="1002"/>
      <c r="K5" s="1002"/>
      <c r="L5" s="1002"/>
      <c r="M5" s="1002"/>
      <c r="N5" s="1003"/>
    </row>
    <row r="6" spans="2:18" s="12" customFormat="1" ht="19.5" customHeight="1">
      <c r="B6" s="1001"/>
      <c r="C6" s="1002"/>
      <c r="D6" s="1002"/>
      <c r="E6" s="1002"/>
      <c r="F6" s="1002"/>
      <c r="G6" s="1003"/>
      <c r="H6" s="105"/>
      <c r="I6" s="1001"/>
      <c r="J6" s="1002"/>
      <c r="K6" s="1002"/>
      <c r="L6" s="1002"/>
      <c r="M6" s="1002"/>
      <c r="N6" s="1003"/>
    </row>
    <row r="7" spans="2:18" s="12" customFormat="1" ht="19.5" customHeight="1">
      <c r="B7" s="1001"/>
      <c r="C7" s="1002"/>
      <c r="D7" s="1002"/>
      <c r="E7" s="1002"/>
      <c r="F7" s="1002"/>
      <c r="G7" s="1003"/>
      <c r="H7" s="105"/>
      <c r="I7" s="1001"/>
      <c r="J7" s="1002"/>
      <c r="K7" s="1002"/>
      <c r="L7" s="1002"/>
      <c r="M7" s="1002"/>
      <c r="N7" s="1003"/>
    </row>
    <row r="8" spans="2:18" s="12" customFormat="1" ht="19.5" customHeight="1">
      <c r="B8" s="1001"/>
      <c r="C8" s="1002"/>
      <c r="D8" s="1002"/>
      <c r="E8" s="1002"/>
      <c r="F8" s="1002"/>
      <c r="G8" s="1003"/>
      <c r="H8" s="105"/>
      <c r="I8" s="1001"/>
      <c r="J8" s="1002"/>
      <c r="K8" s="1002"/>
      <c r="L8" s="1002"/>
      <c r="M8" s="1002"/>
      <c r="N8" s="1003"/>
    </row>
    <row r="9" spans="2:18" s="12" customFormat="1" ht="19.5" customHeight="1">
      <c r="B9" s="1001"/>
      <c r="C9" s="1002"/>
      <c r="D9" s="1002"/>
      <c r="E9" s="1002"/>
      <c r="F9" s="1002"/>
      <c r="G9" s="1003"/>
      <c r="H9" s="105"/>
      <c r="I9" s="1001"/>
      <c r="J9" s="1002"/>
      <c r="K9" s="1002"/>
      <c r="L9" s="1002"/>
      <c r="M9" s="1002"/>
      <c r="N9" s="1003"/>
    </row>
    <row r="10" spans="2:18" s="12" customFormat="1" ht="19.5" customHeight="1">
      <c r="B10" s="1001"/>
      <c r="C10" s="1002"/>
      <c r="D10" s="1002"/>
      <c r="E10" s="1002"/>
      <c r="F10" s="1002"/>
      <c r="G10" s="1003"/>
      <c r="H10" s="105"/>
      <c r="I10" s="1001"/>
      <c r="J10" s="1002"/>
      <c r="K10" s="1002"/>
      <c r="L10" s="1002"/>
      <c r="M10" s="1002"/>
      <c r="N10" s="1003"/>
    </row>
    <row r="11" spans="2:18" s="12" customFormat="1" ht="19.5" customHeight="1">
      <c r="B11" s="1001"/>
      <c r="C11" s="1002"/>
      <c r="D11" s="1002"/>
      <c r="E11" s="1002"/>
      <c r="F11" s="1002"/>
      <c r="G11" s="1003"/>
      <c r="H11" s="105"/>
      <c r="I11" s="1001"/>
      <c r="J11" s="1002"/>
      <c r="K11" s="1002"/>
      <c r="L11" s="1002"/>
      <c r="M11" s="1002"/>
      <c r="N11" s="1003"/>
    </row>
    <row r="12" spans="2:18" s="12" customFormat="1" ht="19.5" customHeight="1">
      <c r="B12" s="1001"/>
      <c r="C12" s="1002"/>
      <c r="D12" s="1002"/>
      <c r="E12" s="1002"/>
      <c r="F12" s="1002"/>
      <c r="G12" s="1003"/>
      <c r="H12" s="105"/>
      <c r="I12" s="1001"/>
      <c r="J12" s="1002"/>
      <c r="K12" s="1002"/>
      <c r="L12" s="1002"/>
      <c r="M12" s="1002"/>
      <c r="N12" s="1003"/>
    </row>
    <row r="13" spans="2:18" s="12" customFormat="1" ht="19.5" customHeight="1">
      <c r="B13" s="1001"/>
      <c r="C13" s="1002"/>
      <c r="D13" s="1002"/>
      <c r="E13" s="1002"/>
      <c r="F13" s="1002"/>
      <c r="G13" s="1003"/>
      <c r="H13" s="105"/>
      <c r="I13" s="1001"/>
      <c r="J13" s="1002"/>
      <c r="K13" s="1002"/>
      <c r="L13" s="1002"/>
      <c r="M13" s="1002"/>
      <c r="N13" s="1003"/>
    </row>
    <row r="14" spans="2:18" s="12" customFormat="1" ht="19.5" customHeight="1">
      <c r="B14" s="1001"/>
      <c r="C14" s="1002"/>
      <c r="D14" s="1002"/>
      <c r="E14" s="1002"/>
      <c r="F14" s="1002"/>
      <c r="G14" s="1003"/>
      <c r="H14" s="105"/>
      <c r="I14" s="1001"/>
      <c r="J14" s="1002"/>
      <c r="K14" s="1002"/>
      <c r="L14" s="1002"/>
      <c r="M14" s="1002"/>
      <c r="N14" s="1003"/>
    </row>
    <row r="15" spans="2:18" s="12" customFormat="1" ht="19.5" customHeight="1">
      <c r="B15" s="1001"/>
      <c r="C15" s="1002"/>
      <c r="D15" s="1002"/>
      <c r="E15" s="1002"/>
      <c r="F15" s="1002"/>
      <c r="G15" s="1003"/>
      <c r="H15" s="105"/>
      <c r="I15" s="1001"/>
      <c r="J15" s="1002"/>
      <c r="K15" s="1002"/>
      <c r="L15" s="1002"/>
      <c r="M15" s="1002"/>
      <c r="N15" s="1003"/>
    </row>
    <row r="16" spans="2:18" s="12" customFormat="1" ht="19.5" customHeight="1">
      <c r="B16" s="1001"/>
      <c r="C16" s="1002"/>
      <c r="D16" s="1002"/>
      <c r="E16" s="1002"/>
      <c r="F16" s="1002"/>
      <c r="G16" s="1003"/>
      <c r="H16" s="105"/>
      <c r="I16" s="1001"/>
      <c r="J16" s="1002"/>
      <c r="K16" s="1002"/>
      <c r="L16" s="1002"/>
      <c r="M16" s="1002"/>
      <c r="N16" s="1003"/>
    </row>
    <row r="17" spans="2:14" s="12" customFormat="1" ht="19.5" customHeight="1">
      <c r="B17" s="1001"/>
      <c r="C17" s="1002"/>
      <c r="D17" s="1002"/>
      <c r="E17" s="1002"/>
      <c r="F17" s="1002"/>
      <c r="G17" s="1003"/>
      <c r="H17" s="105"/>
      <c r="I17" s="1001"/>
      <c r="J17" s="1002"/>
      <c r="K17" s="1002"/>
      <c r="L17" s="1002"/>
      <c r="M17" s="1002"/>
      <c r="N17" s="1003"/>
    </row>
    <row r="18" spans="2:14" ht="19.5" customHeight="1">
      <c r="B18" s="1001"/>
      <c r="C18" s="1002"/>
      <c r="D18" s="1002"/>
      <c r="E18" s="1002"/>
      <c r="F18" s="1002"/>
      <c r="G18" s="1003"/>
      <c r="H18" s="114"/>
      <c r="I18" s="1001"/>
      <c r="J18" s="1002"/>
      <c r="K18" s="1002"/>
      <c r="L18" s="1002"/>
      <c r="M18" s="1002"/>
      <c r="N18" s="1003"/>
    </row>
    <row r="19" spans="2:14" ht="19.5" customHeight="1">
      <c r="B19" s="1001"/>
      <c r="C19" s="1002"/>
      <c r="D19" s="1002"/>
      <c r="E19" s="1002"/>
      <c r="F19" s="1002"/>
      <c r="G19" s="1003"/>
      <c r="H19" s="114"/>
      <c r="I19" s="1001"/>
      <c r="J19" s="1002"/>
      <c r="K19" s="1002"/>
      <c r="L19" s="1002"/>
      <c r="M19" s="1002"/>
      <c r="N19" s="1003"/>
    </row>
    <row r="20" spans="2:14" ht="19.5" customHeight="1">
      <c r="B20" s="1001"/>
      <c r="C20" s="1002"/>
      <c r="D20" s="1002"/>
      <c r="E20" s="1002"/>
      <c r="F20" s="1002"/>
      <c r="G20" s="1003"/>
      <c r="H20" s="114"/>
      <c r="I20" s="1001"/>
      <c r="J20" s="1002"/>
      <c r="K20" s="1002"/>
      <c r="L20" s="1002"/>
      <c r="M20" s="1002"/>
      <c r="N20" s="1003"/>
    </row>
    <row r="21" spans="2:14" ht="19.5" customHeight="1">
      <c r="B21" s="1001"/>
      <c r="C21" s="1002"/>
      <c r="D21" s="1002"/>
      <c r="E21" s="1002"/>
      <c r="F21" s="1002"/>
      <c r="G21" s="1003"/>
      <c r="H21" s="114"/>
      <c r="I21" s="1001"/>
      <c r="J21" s="1002"/>
      <c r="K21" s="1002"/>
      <c r="L21" s="1002"/>
      <c r="M21" s="1002"/>
      <c r="N21" s="1003"/>
    </row>
    <row r="22" spans="2:14" ht="19.5" customHeight="1">
      <c r="B22" s="1001"/>
      <c r="C22" s="1002"/>
      <c r="D22" s="1002"/>
      <c r="E22" s="1002"/>
      <c r="F22" s="1002"/>
      <c r="G22" s="1003"/>
      <c r="H22" s="114"/>
      <c r="I22" s="1001"/>
      <c r="J22" s="1002"/>
      <c r="K22" s="1002"/>
      <c r="L22" s="1002"/>
      <c r="M22" s="1002"/>
      <c r="N22" s="1003"/>
    </row>
    <row r="23" spans="2:14" ht="19.5" customHeight="1">
      <c r="B23" s="1001"/>
      <c r="C23" s="1002"/>
      <c r="D23" s="1002"/>
      <c r="E23" s="1002"/>
      <c r="F23" s="1002"/>
      <c r="G23" s="1003"/>
      <c r="H23" s="114"/>
      <c r="I23" s="1001"/>
      <c r="J23" s="1002"/>
      <c r="K23" s="1002"/>
      <c r="L23" s="1002"/>
      <c r="M23" s="1002"/>
      <c r="N23" s="1003"/>
    </row>
    <row r="24" spans="2:14" ht="19.5" customHeight="1">
      <c r="B24" s="1001"/>
      <c r="C24" s="1002"/>
      <c r="D24" s="1002"/>
      <c r="E24" s="1002"/>
      <c r="F24" s="1002"/>
      <c r="G24" s="1003"/>
      <c r="H24" s="114"/>
      <c r="I24" s="1001"/>
      <c r="J24" s="1002"/>
      <c r="K24" s="1002"/>
      <c r="L24" s="1002"/>
      <c r="M24" s="1002"/>
      <c r="N24" s="1003"/>
    </row>
    <row r="25" spans="2:14" ht="19.5" customHeight="1">
      <c r="B25" s="1001"/>
      <c r="C25" s="1002"/>
      <c r="D25" s="1002"/>
      <c r="E25" s="1002"/>
      <c r="F25" s="1002"/>
      <c r="G25" s="1003"/>
      <c r="H25" s="114"/>
      <c r="I25" s="1001"/>
      <c r="J25" s="1002"/>
      <c r="K25" s="1002"/>
      <c r="L25" s="1002"/>
      <c r="M25" s="1002"/>
      <c r="N25" s="1003"/>
    </row>
    <row r="26" spans="2:14" ht="19.5" customHeight="1">
      <c r="B26" s="1001"/>
      <c r="C26" s="1002"/>
      <c r="D26" s="1002"/>
      <c r="E26" s="1002"/>
      <c r="F26" s="1002"/>
      <c r="G26" s="1003"/>
      <c r="H26" s="114"/>
      <c r="I26" s="1001"/>
      <c r="J26" s="1002"/>
      <c r="K26" s="1002"/>
      <c r="L26" s="1002"/>
      <c r="M26" s="1002"/>
      <c r="N26" s="1003"/>
    </row>
    <row r="27" spans="2:14" ht="19.5" customHeight="1">
      <c r="B27" s="1001"/>
      <c r="C27" s="1002"/>
      <c r="D27" s="1002"/>
      <c r="E27" s="1002"/>
      <c r="F27" s="1002"/>
      <c r="G27" s="1003"/>
      <c r="H27" s="114"/>
      <c r="I27" s="1001"/>
      <c r="J27" s="1002"/>
      <c r="K27" s="1002"/>
      <c r="L27" s="1002"/>
      <c r="M27" s="1002"/>
      <c r="N27" s="1003"/>
    </row>
    <row r="28" spans="2:14" ht="19.5" customHeight="1">
      <c r="B28" s="1001"/>
      <c r="C28" s="1002"/>
      <c r="D28" s="1002"/>
      <c r="E28" s="1002"/>
      <c r="F28" s="1002"/>
      <c r="G28" s="1003"/>
      <c r="H28" s="114"/>
      <c r="I28" s="1001"/>
      <c r="J28" s="1002"/>
      <c r="K28" s="1002"/>
      <c r="L28" s="1002"/>
      <c r="M28" s="1002"/>
      <c r="N28" s="1003"/>
    </row>
    <row r="29" spans="2:14" ht="15" customHeight="1" thickBot="1">
      <c r="B29" s="1004"/>
      <c r="C29" s="1005"/>
      <c r="D29" s="1005"/>
      <c r="E29" s="1005"/>
      <c r="F29" s="1005"/>
      <c r="G29" s="1006"/>
      <c r="H29" s="114"/>
      <c r="I29" s="1004"/>
      <c r="J29" s="1005"/>
      <c r="K29" s="1005"/>
      <c r="L29" s="1005"/>
      <c r="M29" s="1005"/>
      <c r="N29" s="1006"/>
    </row>
    <row r="30" spans="2:14" ht="9" customHeight="1">
      <c r="B30" s="106"/>
      <c r="C30" s="106"/>
      <c r="D30" s="106"/>
      <c r="E30" s="106"/>
      <c r="F30" s="106"/>
      <c r="G30" s="106"/>
      <c r="H30" s="107"/>
      <c r="I30" s="106"/>
      <c r="J30" s="106"/>
      <c r="K30" s="106"/>
      <c r="L30" s="106"/>
      <c r="M30" s="106"/>
      <c r="N30" s="106"/>
    </row>
    <row r="31" spans="2:14" ht="21.2" customHeight="1">
      <c r="B31" s="108"/>
      <c r="C31" s="108"/>
      <c r="D31" s="108"/>
      <c r="E31" s="108"/>
      <c r="F31" s="108"/>
      <c r="G31" s="108"/>
      <c r="H31" s="109"/>
      <c r="I31" s="108"/>
      <c r="J31" s="110"/>
    </row>
    <row r="32" spans="2:14" ht="18.75" customHeight="1"/>
  </sheetData>
  <phoneticPr fontId="1"/>
  <pageMargins left="0.59055118110236227" right="0.39370078740157483" top="0.74803149606299213" bottom="0.43307086614173229" header="0.31496062992125984" footer="0.15748031496062992"/>
  <pageSetup paperSize="9" scale="93" orientation="landscape" r:id="rId1"/>
  <headerFooter>
    <oddHeader>&amp;L様式１、２、６（別添１）</oddHeader>
    <oddFooter xml:space="preserve">&amp;C&amp;"ＭＳ Ｐゴシック,標準"&amp;10&amp;P / &amp;N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b8b19dfe-728a-42ef-9258-ebac78fb91a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DA2E3DCA4D5C840A317C13F6C631511" ma:contentTypeVersion="" ma:contentTypeDescription="新しいドキュメントを作成します。" ma:contentTypeScope="" ma:versionID="d03cfc8e3c3f976b59e769df7ea9d8dd">
  <xsd:schema xmlns:xsd="http://www.w3.org/2001/XMLSchema" xmlns:xs="http://www.w3.org/2001/XMLSchema" xmlns:p="http://schemas.microsoft.com/office/2006/metadata/properties" xmlns:ns2="B8B19DFE-728A-42EF-9258-EBAC78FB91A7" xmlns:ns3="c0e71000-e0cc-4dbf-97a7-5d91da37e7e6" xmlns:ns4="b8b19dfe-728a-42ef-9258-ebac78fb91a7" targetNamespace="http://schemas.microsoft.com/office/2006/metadata/properties" ma:root="true" ma:fieldsID="b6ee25bc2f7d6cf8c9463bc3c95a9921" ns2:_="" ns3:_="" ns4:_="">
    <xsd:import namespace="B8B19DFE-728A-42EF-9258-EBAC78FB91A7"/>
    <xsd:import namespace="c0e71000-e0cc-4dbf-97a7-5d91da37e7e6"/>
    <xsd:import namespace="b8b19dfe-728a-42ef-9258-ebac78fb91a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4:MediaServiceAutoTags" minOccurs="0"/>
                <xsd:element ref="ns4:MediaServiceEventHashCode" minOccurs="0"/>
                <xsd:element ref="ns4:MediaServiceGenerationTime" minOccurs="0"/>
                <xsd:element ref="ns4:MediaServiceDateTaken" minOccurs="0"/>
                <xsd:element ref="ns4:MediaServiceLocation" minOccurs="0"/>
                <xsd:element ref="ns4:MediaServiceOCR" minOccurs="0"/>
                <xsd:element ref="ns4:MediaServiceAutoKeyPoints" minOccurs="0"/>
                <xsd:element ref="ns4:MediaServiceKeyPoints" minOccurs="0"/>
                <xsd:element ref="ns4:_Flow_SignoffStatu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19DFE-728A-42EF-9258-EBAC78FB91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e71000-e0cc-4dbf-97a7-5d91da37e7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8b19dfe-728a-42ef-9258-ebac78fb91a7" elementFormDefault="qualified">
    <xsd:import namespace="http://schemas.microsoft.com/office/2006/documentManagement/types"/>
    <xsd:import namespace="http://schemas.microsoft.com/office/infopath/2007/PartnerControls"/>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0" nillable="true" ma:displayName="承認の状態" ma:internalName="_x627f__x8a8d__x306e__x72b6__x614b_">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3B9A2B-CCEC-4ED9-8F7F-60DF5DE78362}">
  <ds:schemaRefs>
    <ds:schemaRef ds:uri="http://schemas.microsoft.com/sharepoint/v3/contenttype/forms"/>
  </ds:schemaRefs>
</ds:datastoreItem>
</file>

<file path=customXml/itemProps2.xml><?xml version="1.0" encoding="utf-8"?>
<ds:datastoreItem xmlns:ds="http://schemas.openxmlformats.org/officeDocument/2006/customXml" ds:itemID="{84D02F2C-A90B-4DA0-ACB9-EFE7EB20EDC3}">
  <ds:schemaRefs>
    <ds:schemaRef ds:uri="http://schemas.microsoft.com/office/2006/documentManagement/types"/>
    <ds:schemaRef ds:uri="b6472c5e-a9fd-41b8-939b-123c6035c852"/>
    <ds:schemaRef ds:uri="http://purl.org/dc/elements/1.1/"/>
    <ds:schemaRef ds:uri="http://schemas.microsoft.com/office/2006/metadata/properties"/>
    <ds:schemaRef ds:uri="http://purl.org/dc/terms/"/>
    <ds:schemaRef ds:uri="http://purl.org/dc/dcmitype/"/>
    <ds:schemaRef ds:uri="http://schemas.microsoft.com/office/infopath/2007/PartnerControls"/>
    <ds:schemaRef ds:uri="c0e71000-e0cc-4dbf-97a7-5d91da37e7e6"/>
    <ds:schemaRef ds:uri="http://schemas.openxmlformats.org/package/2006/metadata/core-properties"/>
    <ds:schemaRef ds:uri="B6472C5E-A9FD-41B8-939B-123C6035C852"/>
    <ds:schemaRef ds:uri="http://www.w3.org/XML/1998/namespace"/>
  </ds:schemaRefs>
</ds:datastoreItem>
</file>

<file path=customXml/itemProps3.xml><?xml version="1.0" encoding="utf-8"?>
<ds:datastoreItem xmlns:ds="http://schemas.openxmlformats.org/officeDocument/2006/customXml" ds:itemID="{7E09DFC7-F130-45D6-BFF0-9F69E91D37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124</vt:i4>
      </vt:variant>
    </vt:vector>
  </HeadingPairs>
  <TitlesOfParts>
    <vt:vector size="205" baseType="lpstr">
      <vt:lpstr>はじめに</vt:lpstr>
      <vt:lpstr>申請時もくじ</vt:lpstr>
      <vt:lpstr>様式①申請</vt:lpstr>
      <vt:lpstr>①1.概要</vt:lpstr>
      <vt:lpstr>①2.事業目的</vt:lpstr>
      <vt:lpstr>①3.実施体制</vt:lpstr>
      <vt:lpstr>①4.事業内容（PR）</vt:lpstr>
      <vt:lpstr>①4.事業内容（販促）</vt:lpstr>
      <vt:lpstr>①4.事業内容（戦略）</vt:lpstr>
      <vt:lpstr>①5.スケジュール(PR)</vt:lpstr>
      <vt:lpstr>①5.スケジュール(販促)</vt:lpstr>
      <vt:lpstr>①6.成果目標（PR）</vt:lpstr>
      <vt:lpstr>①6.成果目標（販促）</vt:lpstr>
      <vt:lpstr>①7.積算内訳（PR）</vt:lpstr>
      <vt:lpstr>①7.積算内訳（販促）</vt:lpstr>
      <vt:lpstr>①7.積算内訳（戦略）</vt:lpstr>
      <vt:lpstr>①8.添付資料</vt:lpstr>
      <vt:lpstr>①交付申請書</vt:lpstr>
      <vt:lpstr>上期報告もくじ</vt:lpstr>
      <vt:lpstr>様式②上期</vt:lpstr>
      <vt:lpstr>②4.実施状況（PR）</vt:lpstr>
      <vt:lpstr>②4.実施状況（販促）</vt:lpstr>
      <vt:lpstr>②4.実施状況 (戦略)</vt:lpstr>
      <vt:lpstr>②5.スケジュール(PR) </vt:lpstr>
      <vt:lpstr>②5.スケジュール(販促)</vt:lpstr>
      <vt:lpstr>②6.成果報告（PR）</vt:lpstr>
      <vt:lpstr>②6.成果報告（販促）</vt:lpstr>
      <vt:lpstr>②7.経費内訳（PR）</vt:lpstr>
      <vt:lpstr>②7.経費内訳（販促）</vt:lpstr>
      <vt:lpstr>②7.経費内訳（戦略）</vt:lpstr>
      <vt:lpstr>②上期報告書</vt:lpstr>
      <vt:lpstr>様式③</vt:lpstr>
      <vt:lpstr>様式④</vt:lpstr>
      <vt:lpstr>様式⑤</vt:lpstr>
      <vt:lpstr>年度報告もくじ</vt:lpstr>
      <vt:lpstr>様式⑥年間</vt:lpstr>
      <vt:lpstr>⑥4.実施内容（PR）</vt:lpstr>
      <vt:lpstr>⑥4.実施内容（販促）</vt:lpstr>
      <vt:lpstr>⑥4.実施内容 (戦略)</vt:lpstr>
      <vt:lpstr>⑥5.スケジュール(PR) </vt:lpstr>
      <vt:lpstr>⑥5.スケジュール(販促) </vt:lpstr>
      <vt:lpstr>⑥6.成果報告（PR）</vt:lpstr>
      <vt:lpstr>⑥6.成果報告（販促）</vt:lpstr>
      <vt:lpstr>⑥7.経費内訳（PR）</vt:lpstr>
      <vt:lpstr>⑥7.経費内訳（販促）</vt:lpstr>
      <vt:lpstr>⑥7.経費内訳（戦略）</vt:lpstr>
      <vt:lpstr>別紙2</vt:lpstr>
      <vt:lpstr>⑥年間報告書</vt:lpstr>
      <vt:lpstr>上期変更もくじ</vt:lpstr>
      <vt:lpstr>様式⑦上期変更</vt:lpstr>
      <vt:lpstr>⑦1.活動計画変更（PR）</vt:lpstr>
      <vt:lpstr>⑦1.活動計画変更（販促）</vt:lpstr>
      <vt:lpstr>⑦1.活動計画変更（戦略）</vt:lpstr>
      <vt:lpstr>⑦2.変更活動積算内訳（PR）</vt:lpstr>
      <vt:lpstr>⑦2.変更活動積算内訳（販促）</vt:lpstr>
      <vt:lpstr>⑦2.変更活動積算内訳（戦略）</vt:lpstr>
      <vt:lpstr>⑦変更交付</vt:lpstr>
      <vt:lpstr>下期変更もくじ</vt:lpstr>
      <vt:lpstr>様式⑧変更</vt:lpstr>
      <vt:lpstr>⑧1.活動計画変更（PR）</vt:lpstr>
      <vt:lpstr>⑧1.活動計画変更（販促）</vt:lpstr>
      <vt:lpstr>⑧1.活動計画変更（戦略）</vt:lpstr>
      <vt:lpstr>⑧2.変更活動積算内訳（PR）</vt:lpstr>
      <vt:lpstr>⑧2.変更活動積算内訳（販促） </vt:lpstr>
      <vt:lpstr>⑧2.変更活動積算内訳（戦略）</vt:lpstr>
      <vt:lpstr>⑧変更交付</vt:lpstr>
      <vt:lpstr>事業成果もくじ</vt:lpstr>
      <vt:lpstr>様式⑨事業成果</vt:lpstr>
      <vt:lpstr>⑨1.活動内容（PR）</vt:lpstr>
      <vt:lpstr>⑨1.活動内容（販促）</vt:lpstr>
      <vt:lpstr>⑨1.活動内容（戦略）</vt:lpstr>
      <vt:lpstr>⑨2.目標と成果（PR）</vt:lpstr>
      <vt:lpstr>⑨2.目標と成果（販促）</vt:lpstr>
      <vt:lpstr>⑨3.評価分析（PR）</vt:lpstr>
      <vt:lpstr>⑨3.評価分析（販促）</vt:lpstr>
      <vt:lpstr>品目集計</vt:lpstr>
      <vt:lpstr>⑨4.活動方針（PR）</vt:lpstr>
      <vt:lpstr>⑨4.活動方針（販促）</vt:lpstr>
      <vt:lpstr>様式⑩消費税</vt:lpstr>
      <vt:lpstr>様式⑪事前着手</vt:lpstr>
      <vt:lpstr>別紙</vt:lpstr>
      <vt:lpstr>①1.概要!Print_Area</vt:lpstr>
      <vt:lpstr>①2.事業目的!Print_Area</vt:lpstr>
      <vt:lpstr>①3.実施体制!Print_Area</vt:lpstr>
      <vt:lpstr>'①4.事業内容（PR）'!Print_Area</vt:lpstr>
      <vt:lpstr>'①4.事業内容（戦略）'!Print_Area</vt:lpstr>
      <vt:lpstr>'①4.事業内容（販促）'!Print_Area</vt:lpstr>
      <vt:lpstr>'①5.スケジュール(PR)'!Print_Area</vt:lpstr>
      <vt:lpstr>'①5.スケジュール(販促)'!Print_Area</vt:lpstr>
      <vt:lpstr>'①6.成果目標（PR）'!Print_Area</vt:lpstr>
      <vt:lpstr>'①6.成果目標（販促）'!Print_Area</vt:lpstr>
      <vt:lpstr>'①7.積算内訳（PR）'!Print_Area</vt:lpstr>
      <vt:lpstr>'①7.積算内訳（戦略）'!Print_Area</vt:lpstr>
      <vt:lpstr>'①7.積算内訳（販促）'!Print_Area</vt:lpstr>
      <vt:lpstr>①8.添付資料!Print_Area</vt:lpstr>
      <vt:lpstr>①交付申請書!Print_Area</vt:lpstr>
      <vt:lpstr>'②4.実施状況 (戦略)'!Print_Area</vt:lpstr>
      <vt:lpstr>'②4.実施状況（PR）'!Print_Area</vt:lpstr>
      <vt:lpstr>'②4.実施状況（販促）'!Print_Area</vt:lpstr>
      <vt:lpstr>'②5.スケジュール(PR) '!Print_Area</vt:lpstr>
      <vt:lpstr>'②5.スケジュール(販促)'!Print_Area</vt:lpstr>
      <vt:lpstr>'②6.成果報告（PR）'!Print_Area</vt:lpstr>
      <vt:lpstr>'②6.成果報告（販促）'!Print_Area</vt:lpstr>
      <vt:lpstr>'②7.経費内訳（PR）'!Print_Area</vt:lpstr>
      <vt:lpstr>'②7.経費内訳（戦略）'!Print_Area</vt:lpstr>
      <vt:lpstr>'②7.経費内訳（販促）'!Print_Area</vt:lpstr>
      <vt:lpstr>②上期報告書!Print_Area</vt:lpstr>
      <vt:lpstr>'⑥4.実施内容 (戦略)'!Print_Area</vt:lpstr>
      <vt:lpstr>'⑥4.実施内容（PR）'!Print_Area</vt:lpstr>
      <vt:lpstr>'⑥4.実施内容（販促）'!Print_Area</vt:lpstr>
      <vt:lpstr>'⑥5.スケジュール(PR) '!Print_Area</vt:lpstr>
      <vt:lpstr>'⑥5.スケジュール(販促) '!Print_Area</vt:lpstr>
      <vt:lpstr>'⑥6.成果報告（PR）'!Print_Area</vt:lpstr>
      <vt:lpstr>'⑥6.成果報告（販促）'!Print_Area</vt:lpstr>
      <vt:lpstr>'⑥7.経費内訳（PR）'!Print_Area</vt:lpstr>
      <vt:lpstr>'⑥7.経費内訳（戦略）'!Print_Area</vt:lpstr>
      <vt:lpstr>'⑥7.経費内訳（販促）'!Print_Area</vt:lpstr>
      <vt:lpstr>⑥年間報告書!Print_Area</vt:lpstr>
      <vt:lpstr>'⑦1.活動計画変更（PR）'!Print_Area</vt:lpstr>
      <vt:lpstr>'⑦1.活動計画変更（戦略）'!Print_Area</vt:lpstr>
      <vt:lpstr>'⑦1.活動計画変更（販促）'!Print_Area</vt:lpstr>
      <vt:lpstr>'⑦2.変更活動積算内訳（PR）'!Print_Area</vt:lpstr>
      <vt:lpstr>'⑦2.変更活動積算内訳（戦略）'!Print_Area</vt:lpstr>
      <vt:lpstr>'⑦2.変更活動積算内訳（販促）'!Print_Area</vt:lpstr>
      <vt:lpstr>⑦変更交付!Print_Area</vt:lpstr>
      <vt:lpstr>'⑧1.活動計画変更（PR）'!Print_Area</vt:lpstr>
      <vt:lpstr>'⑧1.活動計画変更（戦略）'!Print_Area</vt:lpstr>
      <vt:lpstr>'⑧1.活動計画変更（販促）'!Print_Area</vt:lpstr>
      <vt:lpstr>'⑧2.変更活動積算内訳（PR）'!Print_Area</vt:lpstr>
      <vt:lpstr>'⑧2.変更活動積算内訳（戦略）'!Print_Area</vt:lpstr>
      <vt:lpstr>'⑧2.変更活動積算内訳（販促） '!Print_Area</vt:lpstr>
      <vt:lpstr>⑧変更交付!Print_Area</vt:lpstr>
      <vt:lpstr>'⑨1.活動内容（PR）'!Print_Area</vt:lpstr>
      <vt:lpstr>'⑨1.活動内容（戦略）'!Print_Area</vt:lpstr>
      <vt:lpstr>'⑨1.活動内容（販促）'!Print_Area</vt:lpstr>
      <vt:lpstr>'⑨2.目標と成果（PR）'!Print_Area</vt:lpstr>
      <vt:lpstr>'⑨2.目標と成果（販促）'!Print_Area</vt:lpstr>
      <vt:lpstr>'⑨3.評価分析（PR）'!Print_Area</vt:lpstr>
      <vt:lpstr>'⑨3.評価分析（販促）'!Print_Area</vt:lpstr>
      <vt:lpstr>'⑨4.活動方針（PR）'!Print_Area</vt:lpstr>
      <vt:lpstr>'⑨4.活動方針（販促）'!Print_Area</vt:lpstr>
      <vt:lpstr>下期変更もくじ!Print_Area</vt:lpstr>
      <vt:lpstr>事業成果もくじ!Print_Area</vt:lpstr>
      <vt:lpstr>上期変更もくじ!Print_Area</vt:lpstr>
      <vt:lpstr>上期報告もくじ!Print_Area</vt:lpstr>
      <vt:lpstr>申請時もくじ!Print_Area</vt:lpstr>
      <vt:lpstr>年度報告もくじ!Print_Area</vt:lpstr>
      <vt:lpstr>別紙!Print_Area</vt:lpstr>
      <vt:lpstr>別紙2!Print_Area</vt:lpstr>
      <vt:lpstr>様式①申請!Print_Area</vt:lpstr>
      <vt:lpstr>様式②上期!Print_Area</vt:lpstr>
      <vt:lpstr>様式③!Print_Area</vt:lpstr>
      <vt:lpstr>様式④!Print_Area</vt:lpstr>
      <vt:lpstr>様式⑤!Print_Area</vt:lpstr>
      <vt:lpstr>様式⑥年間!Print_Area</vt:lpstr>
      <vt:lpstr>様式⑦上期変更!Print_Area</vt:lpstr>
      <vt:lpstr>様式⑧変更!Print_Area</vt:lpstr>
      <vt:lpstr>様式⑨事業成果!Print_Area</vt:lpstr>
      <vt:lpstr>様式⑩消費税!Print_Area</vt:lpstr>
      <vt:lpstr>様式⑪事前着手!Print_Area</vt:lpstr>
      <vt:lpstr>'①4.事業内容（PR）'!Print_Titles</vt:lpstr>
      <vt:lpstr>'①4.事業内容（販促）'!Print_Titles</vt:lpstr>
      <vt:lpstr>'①5.スケジュール(PR)'!Print_Titles</vt:lpstr>
      <vt:lpstr>'①5.スケジュール(販促)'!Print_Titles</vt:lpstr>
      <vt:lpstr>'①6.成果目標（PR）'!Print_Titles</vt:lpstr>
      <vt:lpstr>'①6.成果目標（販促）'!Print_Titles</vt:lpstr>
      <vt:lpstr>'①7.積算内訳（PR）'!Print_Titles</vt:lpstr>
      <vt:lpstr>'①7.積算内訳（戦略）'!Print_Titles</vt:lpstr>
      <vt:lpstr>'①7.積算内訳（販促）'!Print_Titles</vt:lpstr>
      <vt:lpstr>'②4.実施状況（PR）'!Print_Titles</vt:lpstr>
      <vt:lpstr>'②4.実施状況（販促）'!Print_Titles</vt:lpstr>
      <vt:lpstr>'②5.スケジュール(PR) '!Print_Titles</vt:lpstr>
      <vt:lpstr>'②5.スケジュール(販促)'!Print_Titles</vt:lpstr>
      <vt:lpstr>'②6.成果報告（PR）'!Print_Titles</vt:lpstr>
      <vt:lpstr>'②6.成果報告（販促）'!Print_Titles</vt:lpstr>
      <vt:lpstr>'②7.経費内訳（PR）'!Print_Titles</vt:lpstr>
      <vt:lpstr>'②7.経費内訳（戦略）'!Print_Titles</vt:lpstr>
      <vt:lpstr>'②7.経費内訳（販促）'!Print_Titles</vt:lpstr>
      <vt:lpstr>'⑥4.実施内容（PR）'!Print_Titles</vt:lpstr>
      <vt:lpstr>'⑥4.実施内容（販促）'!Print_Titles</vt:lpstr>
      <vt:lpstr>'⑥5.スケジュール(PR) '!Print_Titles</vt:lpstr>
      <vt:lpstr>'⑥5.スケジュール(販促) '!Print_Titles</vt:lpstr>
      <vt:lpstr>'⑥6.成果報告（PR）'!Print_Titles</vt:lpstr>
      <vt:lpstr>'⑥6.成果報告（販促）'!Print_Titles</vt:lpstr>
      <vt:lpstr>'⑥7.経費内訳（PR）'!Print_Titles</vt:lpstr>
      <vt:lpstr>'⑥7.経費内訳（戦略）'!Print_Titles</vt:lpstr>
      <vt:lpstr>'⑥7.経費内訳（販促）'!Print_Titles</vt:lpstr>
      <vt:lpstr>'⑦1.活動計画変更（PR）'!Print_Titles</vt:lpstr>
      <vt:lpstr>'⑦1.活動計画変更（販促）'!Print_Titles</vt:lpstr>
      <vt:lpstr>'⑦2.変更活動積算内訳（PR）'!Print_Titles</vt:lpstr>
      <vt:lpstr>'⑦2.変更活動積算内訳（戦略）'!Print_Titles</vt:lpstr>
      <vt:lpstr>'⑦2.変更活動積算内訳（販促）'!Print_Titles</vt:lpstr>
      <vt:lpstr>'⑧1.活動計画変更（PR）'!Print_Titles</vt:lpstr>
      <vt:lpstr>'⑧1.活動計画変更（販促）'!Print_Titles</vt:lpstr>
      <vt:lpstr>'⑧2.変更活動積算内訳（PR）'!Print_Titles</vt:lpstr>
      <vt:lpstr>'⑧2.変更活動積算内訳（戦略）'!Print_Titles</vt:lpstr>
      <vt:lpstr>'⑧2.変更活動積算内訳（販促） '!Print_Titles</vt:lpstr>
      <vt:lpstr>'⑨1.活動内容（PR）'!Print_Titles</vt:lpstr>
      <vt:lpstr>'⑨1.活動内容（販促）'!Print_Titles</vt:lpstr>
      <vt:lpstr>'⑨2.目標と成果（PR）'!Print_Titles</vt:lpstr>
      <vt:lpstr>'⑨2.目標と成果（販促）'!Print_Titles</vt:lpstr>
      <vt:lpstr>'⑨3.評価分析（PR）'!Print_Titles</vt:lpstr>
      <vt:lpstr>'⑨3.評価分析（販促）'!Print_Titles</vt:lpstr>
      <vt:lpstr>'⑨4.活動方針（PR）'!Print_Titles</vt:lpstr>
      <vt:lpstr>'⑨4.活動方針（販促）'!Print_Titles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2020-03-04T04:52:48Z</dcterms:created>
  <dcterms:modified xsi:type="dcterms:W3CDTF">2021-06-06T23:41:38Z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0x0101008DA2E3DCA4D5C840A317C13F6C631511</vt:lpwstr>
  </property>
</Properties>
</file>